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codeName="ThisWorkbook"/>
  <mc:AlternateContent xmlns:mc="http://schemas.openxmlformats.org/markup-compatibility/2006">
    <mc:Choice Requires="x15">
      <x15ac:absPath xmlns:x15ac="http://schemas.microsoft.com/office/spreadsheetml/2010/11/ac" url="J:\COMS\CDBG17\CDBG17 Calc\"/>
    </mc:Choice>
  </mc:AlternateContent>
  <bookViews>
    <workbookView xWindow="0" yWindow="465" windowWidth="28800" windowHeight="17460"/>
  </bookViews>
  <sheets>
    <sheet name="CDBG17" sheetId="25" r:id="rId1"/>
    <sheet name="Hawaii Counties " sheetId="11" r:id="rId2"/>
    <sheet name="CALCS" sheetId="1" r:id="rId3"/>
    <sheet name="Reductions" sheetId="29" r:id="rId4"/>
    <sheet name="Reallocation Certification Shee" sheetId="33" r:id="rId5"/>
    <sheet name="UNIT VALUES" sheetId="2" r:id="rId6"/>
    <sheet name="Reallocations" sheetId="26" r:id="rId7"/>
    <sheet name="MSA Reallocations" sheetId="31" r:id="rId8"/>
    <sheet name="National Reallocations" sheetId="32" r:id="rId9"/>
    <sheet name="Insular Areas" sheetId="10" r:id="rId10"/>
    <sheet name="UNIV TEMP" sheetId="18" state="hidden" r:id="rId11"/>
    <sheet name="Sheet1" sheetId="19" state="hidden" r:id="rId12"/>
    <sheet name="Total Check" sheetId="30" r:id="rId13"/>
    <sheet name="CDBG16" sheetId="23" r:id="rId14"/>
    <sheet name="MSACounties" sheetId="36" r:id="rId15"/>
    <sheet name="Office Codes" sheetId="35" r:id="rId16"/>
    <sheet name="CDBG14Final" sheetId="22" state="hidden" r:id="rId17"/>
  </sheets>
  <definedNames>
    <definedName name="_xlnm._FilterDatabase" localSheetId="2" hidden="1">CALCS!$A$1:$AH$1259</definedName>
    <definedName name="_xlnm._FilterDatabase" localSheetId="16" hidden="1">CDBG14Final!$A$1:$I$1251</definedName>
    <definedName name="_xlnm._FilterDatabase" localSheetId="0" hidden="1">CDBG17!$A$1:$N$1263</definedName>
    <definedName name="_xlnm._FilterDatabase" localSheetId="7" hidden="1">'MSA Reallocations'!$A$1:$L$37</definedName>
    <definedName name="_xlnm._FilterDatabase" localSheetId="14" hidden="1">MSACounties!$A$1:$M$1237</definedName>
    <definedName name="_Regression_Int" localSheetId="9" hidden="1">1</definedName>
    <definedName name="lkuFieldOffice">'Office Codes'!$B$1:$E$44</definedName>
    <definedName name="MSACounties">MSACounties!$A$1:$L$1237</definedName>
    <definedName name="_xlnm.Print_Area" localSheetId="9">'Insular Areas'!$B$2:$K$12</definedName>
    <definedName name="Print_Area_MI" localSheetId="9">'Insular Areas'!#REF!</definedName>
  </definedNames>
  <calcPr calcId="171027"/>
  <pivotCaches>
    <pivotCache cacheId="1" r:id="rId1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9" i="29" l="1"/>
  <c r="M1232" i="25" l="1"/>
  <c r="N1232" i="25" s="1"/>
  <c r="M1233" i="25"/>
  <c r="N1233" i="25" s="1"/>
  <c r="M1234" i="25"/>
  <c r="N1234" i="25" s="1"/>
  <c r="M1263" i="25"/>
  <c r="N1263" i="25" s="1"/>
  <c r="F403" i="25" l="1"/>
  <c r="F402" i="25"/>
  <c r="F401" i="25"/>
  <c r="H8" i="2"/>
  <c r="H9" i="2"/>
  <c r="C20" i="2"/>
  <c r="D28" i="2"/>
  <c r="D20" i="2"/>
  <c r="D29" i="2"/>
  <c r="E20" i="2"/>
  <c r="D30" i="2"/>
  <c r="U5" i="1"/>
  <c r="D23" i="2"/>
  <c r="D31" i="2"/>
  <c r="C26" i="2"/>
  <c r="T5" i="1"/>
  <c r="T3" i="1"/>
  <c r="T6" i="1"/>
  <c r="T8" i="1"/>
  <c r="T9" i="1"/>
  <c r="T2" i="1"/>
  <c r="T4" i="1"/>
  <c r="T7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F23" i="2"/>
  <c r="D34" i="2"/>
  <c r="H13" i="2"/>
  <c r="C22" i="2"/>
  <c r="D38" i="2"/>
  <c r="D22" i="2"/>
  <c r="D39" i="2"/>
  <c r="E22" i="2"/>
  <c r="D40" i="2"/>
  <c r="U2" i="1"/>
  <c r="C25" i="2"/>
  <c r="D41" i="2"/>
  <c r="D25" i="2"/>
  <c r="D42" i="2"/>
  <c r="F25" i="2"/>
  <c r="D43" i="2"/>
  <c r="V2" i="1"/>
  <c r="W2" i="1"/>
  <c r="U3" i="1"/>
  <c r="U4" i="1"/>
  <c r="W4" i="1" s="1"/>
  <c r="V4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V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W35" i="1" s="1"/>
  <c r="V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V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V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V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V288" i="1"/>
  <c r="U289" i="1"/>
  <c r="U290" i="1"/>
  <c r="V290" i="1"/>
  <c r="U291" i="1"/>
  <c r="U292" i="1"/>
  <c r="U293" i="1"/>
  <c r="U294" i="1"/>
  <c r="V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V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V402" i="1"/>
  <c r="U403" i="1"/>
  <c r="U404" i="1"/>
  <c r="V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V416" i="1"/>
  <c r="U417" i="1"/>
  <c r="U418" i="1"/>
  <c r="U419" i="1"/>
  <c r="U420" i="1"/>
  <c r="U421" i="1"/>
  <c r="U422" i="1"/>
  <c r="U423" i="1"/>
  <c r="U424" i="1"/>
  <c r="U425" i="1"/>
  <c r="V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V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V501" i="1"/>
  <c r="U502" i="1"/>
  <c r="U503" i="1"/>
  <c r="U504" i="1"/>
  <c r="U505" i="1"/>
  <c r="U506" i="1"/>
  <c r="U507" i="1"/>
  <c r="U508" i="1"/>
  <c r="U509" i="1"/>
  <c r="U510" i="1"/>
  <c r="U511" i="1"/>
  <c r="U512" i="1"/>
  <c r="V512" i="1"/>
  <c r="U513" i="1"/>
  <c r="U514" i="1"/>
  <c r="U515" i="1"/>
  <c r="U516" i="1"/>
  <c r="U517" i="1"/>
  <c r="U518" i="1"/>
  <c r="U519" i="1"/>
  <c r="U520" i="1"/>
  <c r="U521" i="1"/>
  <c r="U522" i="1"/>
  <c r="U523" i="1"/>
  <c r="V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V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V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V591" i="1"/>
  <c r="U592" i="1"/>
  <c r="U593" i="1"/>
  <c r="U594" i="1"/>
  <c r="U595" i="1"/>
  <c r="U596" i="1"/>
  <c r="U597" i="1"/>
  <c r="U598" i="1"/>
  <c r="V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V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V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V682" i="1"/>
  <c r="U683" i="1"/>
  <c r="U684" i="1"/>
  <c r="U685" i="1"/>
  <c r="U686" i="1"/>
  <c r="U687" i="1"/>
  <c r="U688" i="1"/>
  <c r="U689" i="1"/>
  <c r="V689" i="1"/>
  <c r="U690" i="1"/>
  <c r="U691" i="1"/>
  <c r="U692" i="1"/>
  <c r="U693" i="1"/>
  <c r="V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V722" i="1"/>
  <c r="U723" i="1"/>
  <c r="U724" i="1"/>
  <c r="U725" i="1"/>
  <c r="U726" i="1"/>
  <c r="V726" i="1"/>
  <c r="W726" i="1" s="1"/>
  <c r="U727" i="1"/>
  <c r="U728" i="1"/>
  <c r="U729" i="1"/>
  <c r="U730" i="1"/>
  <c r="U731" i="1"/>
  <c r="V731" i="1"/>
  <c r="U732" i="1"/>
  <c r="U733" i="1"/>
  <c r="U734" i="1"/>
  <c r="U735" i="1"/>
  <c r="U736" i="1"/>
  <c r="U737" i="1"/>
  <c r="V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V795" i="1"/>
  <c r="U796" i="1"/>
  <c r="U797" i="1"/>
  <c r="U798" i="1"/>
  <c r="U799" i="1"/>
  <c r="U800" i="1"/>
  <c r="U801" i="1"/>
  <c r="V801" i="1"/>
  <c r="U802" i="1"/>
  <c r="U803" i="1"/>
  <c r="U804" i="1"/>
  <c r="U805" i="1"/>
  <c r="U806" i="1"/>
  <c r="U807" i="1"/>
  <c r="U808" i="1"/>
  <c r="V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V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V903" i="1"/>
  <c r="U904" i="1"/>
  <c r="U905" i="1"/>
  <c r="U906" i="1"/>
  <c r="U907" i="1"/>
  <c r="U908" i="1"/>
  <c r="U909" i="1"/>
  <c r="U910" i="1"/>
  <c r="U911" i="1"/>
  <c r="U912" i="1"/>
  <c r="U913" i="1"/>
  <c r="U914" i="1"/>
  <c r="V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V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V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V1011" i="1"/>
  <c r="U1012" i="1"/>
  <c r="U1013" i="1"/>
  <c r="U1014" i="1"/>
  <c r="U1015" i="1"/>
  <c r="U1016" i="1"/>
  <c r="U1017" i="1"/>
  <c r="U1018" i="1"/>
  <c r="V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V1036" i="1"/>
  <c r="U1037" i="1"/>
  <c r="U1038" i="1"/>
  <c r="U1039" i="1"/>
  <c r="V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V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V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V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V1186" i="1"/>
  <c r="U1187" i="1"/>
  <c r="U1188" i="1"/>
  <c r="V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V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V1247" i="1"/>
  <c r="U1248" i="1"/>
  <c r="U1249" i="1"/>
  <c r="U1250" i="1"/>
  <c r="U1251" i="1"/>
  <c r="U1252" i="1"/>
  <c r="U1253" i="1"/>
  <c r="U1254" i="1"/>
  <c r="U1255" i="1"/>
  <c r="U1256" i="1"/>
  <c r="U1257" i="1"/>
  <c r="V1257" i="1"/>
  <c r="U1258" i="1"/>
  <c r="U1259" i="1"/>
  <c r="AD5" i="1"/>
  <c r="AG5" i="1" s="1"/>
  <c r="AD261" i="1"/>
  <c r="E2" i="31" s="1"/>
  <c r="AD262" i="1"/>
  <c r="E3" i="31" s="1"/>
  <c r="AD244" i="1"/>
  <c r="E4" i="31" s="1"/>
  <c r="AD245" i="1"/>
  <c r="E5" i="31" s="1"/>
  <c r="AD247" i="1"/>
  <c r="E6" i="31" s="1"/>
  <c r="AD248" i="1"/>
  <c r="E7" i="31" s="1"/>
  <c r="AD250" i="1"/>
  <c r="E8" i="31" s="1"/>
  <c r="AD251" i="1"/>
  <c r="E9" i="31" s="1"/>
  <c r="AD264" i="1"/>
  <c r="E10" i="31" s="1"/>
  <c r="AD255" i="1"/>
  <c r="E11" i="31" s="1"/>
  <c r="AD259" i="1"/>
  <c r="E12" i="31" s="1"/>
  <c r="AD260" i="1"/>
  <c r="E13" i="31" s="1"/>
  <c r="AD683" i="1"/>
  <c r="E14" i="31" s="1"/>
  <c r="AD684" i="1"/>
  <c r="E15" i="31" s="1"/>
  <c r="AD687" i="1"/>
  <c r="E16" i="31" s="1"/>
  <c r="AD688" i="1"/>
  <c r="E17" i="31" s="1"/>
  <c r="AD1063" i="1"/>
  <c r="E18" i="31" s="1"/>
  <c r="AD1128" i="1"/>
  <c r="E19" i="31" s="1"/>
  <c r="AD1069" i="1"/>
  <c r="E20" i="31" s="1"/>
  <c r="AD1130" i="1"/>
  <c r="E21" i="31" s="1"/>
  <c r="AD1081" i="1"/>
  <c r="E22" i="31" s="1"/>
  <c r="AD1131" i="1"/>
  <c r="E23" i="31" s="1"/>
  <c r="AD1086" i="1"/>
  <c r="E24" i="31" s="1"/>
  <c r="AD1090" i="1"/>
  <c r="E25" i="31" s="1"/>
  <c r="AD1101" i="1"/>
  <c r="E26" i="31" s="1"/>
  <c r="AD1133" i="1"/>
  <c r="E27" i="31" s="1"/>
  <c r="AD1106" i="1"/>
  <c r="E28" i="31" s="1"/>
  <c r="AD1107" i="1"/>
  <c r="E29" i="31" s="1"/>
  <c r="AD1119" i="1"/>
  <c r="E30" i="31" s="1"/>
  <c r="AD1122" i="1"/>
  <c r="E31" i="31" s="1"/>
  <c r="AD318" i="1"/>
  <c r="E32" i="31" s="1"/>
  <c r="AD371" i="1"/>
  <c r="E33" i="31" s="1"/>
  <c r="AD354" i="1"/>
  <c r="E34" i="31" s="1"/>
  <c r="AD357" i="1"/>
  <c r="E35" i="31" s="1"/>
  <c r="AD321" i="1"/>
  <c r="E36" i="31" s="1"/>
  <c r="AD328" i="1"/>
  <c r="AD6" i="1"/>
  <c r="AG6" i="1" s="1"/>
  <c r="AD7" i="1"/>
  <c r="AD8" i="1"/>
  <c r="AD9" i="1"/>
  <c r="AG9" i="1" s="1"/>
  <c r="AD10" i="1"/>
  <c r="AD11" i="1"/>
  <c r="AD12" i="1"/>
  <c r="AG12" i="1" s="1"/>
  <c r="AD13" i="1"/>
  <c r="AG13" i="1" s="1"/>
  <c r="AD14" i="1"/>
  <c r="AG14" i="1" s="1"/>
  <c r="AD15" i="1"/>
  <c r="AD16" i="1"/>
  <c r="AD17" i="1"/>
  <c r="AD18" i="1"/>
  <c r="AG18" i="1" s="1"/>
  <c r="J15" i="25" s="1"/>
  <c r="AD19" i="1"/>
  <c r="AD20" i="1"/>
  <c r="AG20" i="1" s="1"/>
  <c r="AD4" i="1"/>
  <c r="I3" i="32" s="1"/>
  <c r="AD2" i="1"/>
  <c r="I2" i="32" s="1"/>
  <c r="B2" i="32"/>
  <c r="B3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AD3" i="1"/>
  <c r="AG3" i="1" s="1"/>
  <c r="AD36" i="1"/>
  <c r="AD37" i="1"/>
  <c r="AG37" i="1" s="1"/>
  <c r="AD38" i="1"/>
  <c r="AG38" i="1" s="1"/>
  <c r="J23" i="25" s="1"/>
  <c r="AD39" i="1"/>
  <c r="AG39" i="1" s="1"/>
  <c r="J24" i="25" s="1"/>
  <c r="AD40" i="1"/>
  <c r="AD41" i="1"/>
  <c r="AD42" i="1"/>
  <c r="AG42" i="1" s="1"/>
  <c r="J27" i="25" s="1"/>
  <c r="AD43" i="1"/>
  <c r="AG43" i="1" s="1"/>
  <c r="J28" i="25" s="1"/>
  <c r="AD44" i="1"/>
  <c r="AD45" i="1"/>
  <c r="AG45" i="1" s="1"/>
  <c r="AD46" i="1"/>
  <c r="AG46" i="1" s="1"/>
  <c r="J31" i="25" s="1"/>
  <c r="AD47" i="1"/>
  <c r="AD48" i="1"/>
  <c r="AD49" i="1"/>
  <c r="AD50" i="1"/>
  <c r="AG50" i="1" s="1"/>
  <c r="AD51" i="1"/>
  <c r="AD52" i="1"/>
  <c r="AD53" i="1"/>
  <c r="AD54" i="1"/>
  <c r="AG54" i="1" s="1"/>
  <c r="AD35" i="1"/>
  <c r="AG35" i="1" s="1"/>
  <c r="AD21" i="1"/>
  <c r="I4" i="32" s="1"/>
  <c r="AD22" i="1"/>
  <c r="AG22" i="1" s="1"/>
  <c r="AD23" i="1"/>
  <c r="AG23" i="1" s="1"/>
  <c r="J42" i="25" s="1"/>
  <c r="AD24" i="1"/>
  <c r="AG24" i="1" s="1"/>
  <c r="AD25" i="1"/>
  <c r="AD26" i="1"/>
  <c r="AG26" i="1" s="1"/>
  <c r="AD27" i="1"/>
  <c r="AG27" i="1" s="1"/>
  <c r="AD28" i="1"/>
  <c r="AD29" i="1"/>
  <c r="AD30" i="1"/>
  <c r="AG30" i="1" s="1"/>
  <c r="J49" i="25" s="1"/>
  <c r="AD31" i="1"/>
  <c r="AG31" i="1" s="1"/>
  <c r="J50" i="25" s="1"/>
  <c r="AD32" i="1"/>
  <c r="AG32" i="1" s="1"/>
  <c r="J51" i="25" s="1"/>
  <c r="AD33" i="1"/>
  <c r="AD34" i="1"/>
  <c r="AG34" i="1" s="1"/>
  <c r="AD56" i="1"/>
  <c r="AG56" i="1" s="1"/>
  <c r="AD57" i="1"/>
  <c r="AG57" i="1" s="1"/>
  <c r="AD58" i="1"/>
  <c r="AD59" i="1"/>
  <c r="AG59" i="1" s="1"/>
  <c r="AD60" i="1"/>
  <c r="AG60" i="1" s="1"/>
  <c r="J59" i="25" s="1"/>
  <c r="AD61" i="1"/>
  <c r="AD62" i="1"/>
  <c r="AD63" i="1"/>
  <c r="AG63" i="1" s="1"/>
  <c r="J62" i="25" s="1"/>
  <c r="AD64" i="1"/>
  <c r="AG64" i="1" s="1"/>
  <c r="AD65" i="1"/>
  <c r="AG65" i="1" s="1"/>
  <c r="AD66" i="1"/>
  <c r="AD67" i="1"/>
  <c r="AD68" i="1"/>
  <c r="AG68" i="1" s="1"/>
  <c r="AD69" i="1"/>
  <c r="AG69" i="1" s="1"/>
  <c r="AD70" i="1"/>
  <c r="AD71" i="1"/>
  <c r="AG71" i="1" s="1"/>
  <c r="AD72" i="1"/>
  <c r="AG72" i="1" s="1"/>
  <c r="J71" i="25" s="1"/>
  <c r="AD73" i="1"/>
  <c r="AG73" i="1" s="1"/>
  <c r="AD74" i="1"/>
  <c r="AD75" i="1"/>
  <c r="AD76" i="1"/>
  <c r="AG76" i="1" s="1"/>
  <c r="AD77" i="1"/>
  <c r="AG77" i="1" s="1"/>
  <c r="J76" i="25" s="1"/>
  <c r="AD78" i="1"/>
  <c r="AD79" i="1"/>
  <c r="AG79" i="1" s="1"/>
  <c r="J78" i="25" s="1"/>
  <c r="AD80" i="1"/>
  <c r="AG80" i="1" s="1"/>
  <c r="AD81" i="1"/>
  <c r="AG81" i="1" s="1"/>
  <c r="J80" i="25" s="1"/>
  <c r="AD82" i="1"/>
  <c r="AD83" i="1"/>
  <c r="AD84" i="1"/>
  <c r="AG84" i="1" s="1"/>
  <c r="J83" i="25" s="1"/>
  <c r="AD85" i="1"/>
  <c r="AD86" i="1"/>
  <c r="AD87" i="1"/>
  <c r="AG87" i="1" s="1"/>
  <c r="AD88" i="1"/>
  <c r="AG88" i="1" s="1"/>
  <c r="AD89" i="1"/>
  <c r="AG89" i="1" s="1"/>
  <c r="J88" i="25" s="1"/>
  <c r="AD90" i="1"/>
  <c r="AD91" i="1"/>
  <c r="AD92" i="1"/>
  <c r="AG92" i="1" s="1"/>
  <c r="AD93" i="1"/>
  <c r="AG93" i="1" s="1"/>
  <c r="AD94" i="1"/>
  <c r="AD95" i="1"/>
  <c r="AG95" i="1" s="1"/>
  <c r="AD96" i="1"/>
  <c r="AG96" i="1" s="1"/>
  <c r="AD97" i="1"/>
  <c r="AD98" i="1"/>
  <c r="AD99" i="1"/>
  <c r="AG99" i="1" s="1"/>
  <c r="AD100" i="1"/>
  <c r="AG100" i="1" s="1"/>
  <c r="AD101" i="1"/>
  <c r="AD102" i="1"/>
  <c r="AD103" i="1"/>
  <c r="AD104" i="1"/>
  <c r="AG104" i="1" s="1"/>
  <c r="J103" i="25" s="1"/>
  <c r="AD105" i="1"/>
  <c r="AG105" i="1" s="1"/>
  <c r="AD106" i="1"/>
  <c r="AD107" i="1"/>
  <c r="AG107" i="1" s="1"/>
  <c r="AD108" i="1"/>
  <c r="AG108" i="1" s="1"/>
  <c r="AD109" i="1"/>
  <c r="AD110" i="1"/>
  <c r="AD111" i="1"/>
  <c r="AG111" i="1" s="1"/>
  <c r="AD112" i="1"/>
  <c r="AG112" i="1" s="1"/>
  <c r="J111" i="25" s="1"/>
  <c r="AD113" i="1"/>
  <c r="AD114" i="1"/>
  <c r="AD115" i="1"/>
  <c r="AD116" i="1"/>
  <c r="AG116" i="1" s="1"/>
  <c r="AD117" i="1"/>
  <c r="AG117" i="1" s="1"/>
  <c r="AD118" i="1"/>
  <c r="AD119" i="1"/>
  <c r="AG119" i="1" s="1"/>
  <c r="AD120" i="1"/>
  <c r="AG120" i="1" s="1"/>
  <c r="AD121" i="1"/>
  <c r="AG121" i="1" s="1"/>
  <c r="AD122" i="1"/>
  <c r="AD123" i="1"/>
  <c r="AD124" i="1"/>
  <c r="AG124" i="1" s="1"/>
  <c r="AD125" i="1"/>
  <c r="AD126" i="1"/>
  <c r="AD127" i="1"/>
  <c r="AD128" i="1"/>
  <c r="AG128" i="1" s="1"/>
  <c r="AD129" i="1"/>
  <c r="AG129" i="1" s="1"/>
  <c r="AD130" i="1"/>
  <c r="AD131" i="1"/>
  <c r="AG131" i="1" s="1"/>
  <c r="AD132" i="1"/>
  <c r="AG132" i="1" s="1"/>
  <c r="J131" i="25" s="1"/>
  <c r="AD133" i="1"/>
  <c r="AG133" i="1" s="1"/>
  <c r="AD134" i="1"/>
  <c r="AD135" i="1"/>
  <c r="AD136" i="1"/>
  <c r="AG136" i="1" s="1"/>
  <c r="AD137" i="1"/>
  <c r="AG137" i="1" s="1"/>
  <c r="AD138" i="1"/>
  <c r="AD139" i="1"/>
  <c r="AG139" i="1" s="1"/>
  <c r="J138" i="25" s="1"/>
  <c r="AD140" i="1"/>
  <c r="AG140" i="1" s="1"/>
  <c r="AD141" i="1"/>
  <c r="AG141" i="1" s="1"/>
  <c r="AD142" i="1"/>
  <c r="AD143" i="1"/>
  <c r="AD144" i="1"/>
  <c r="AG144" i="1" s="1"/>
  <c r="AD145" i="1"/>
  <c r="AG145" i="1" s="1"/>
  <c r="AD146" i="1"/>
  <c r="AD147" i="1"/>
  <c r="AG147" i="1" s="1"/>
  <c r="AD148" i="1"/>
  <c r="AG148" i="1" s="1"/>
  <c r="J147" i="25" s="1"/>
  <c r="AD149" i="1"/>
  <c r="AD150" i="1"/>
  <c r="AD151" i="1"/>
  <c r="AD152" i="1"/>
  <c r="AG152" i="1" s="1"/>
  <c r="J151" i="25" s="1"/>
  <c r="AD153" i="1"/>
  <c r="AG153" i="1" s="1"/>
  <c r="AD154" i="1"/>
  <c r="AD155" i="1"/>
  <c r="AG155" i="1" s="1"/>
  <c r="AD156" i="1"/>
  <c r="AG156" i="1" s="1"/>
  <c r="AD157" i="1"/>
  <c r="AG157" i="1" s="1"/>
  <c r="AD158" i="1"/>
  <c r="AD159" i="1"/>
  <c r="AD160" i="1"/>
  <c r="AG160" i="1" s="1"/>
  <c r="AD161" i="1"/>
  <c r="AD162" i="1"/>
  <c r="AD163" i="1"/>
  <c r="AD164" i="1"/>
  <c r="AG164" i="1" s="1"/>
  <c r="AD165" i="1"/>
  <c r="AD166" i="1"/>
  <c r="AD167" i="1"/>
  <c r="AD168" i="1"/>
  <c r="AG168" i="1" s="1"/>
  <c r="J167" i="25" s="1"/>
  <c r="AD169" i="1"/>
  <c r="AG169" i="1" s="1"/>
  <c r="AD170" i="1"/>
  <c r="AD171" i="1"/>
  <c r="AD172" i="1"/>
  <c r="AG172" i="1" s="1"/>
  <c r="AD173" i="1"/>
  <c r="AD174" i="1"/>
  <c r="AD175" i="1"/>
  <c r="AG175" i="1" s="1"/>
  <c r="J174" i="25" s="1"/>
  <c r="AD176" i="1"/>
  <c r="AG176" i="1" s="1"/>
  <c r="AD177" i="1"/>
  <c r="AG177" i="1" s="1"/>
  <c r="AD178" i="1"/>
  <c r="AD179" i="1"/>
  <c r="AG179" i="1" s="1"/>
  <c r="J178" i="25" s="1"/>
  <c r="AD180" i="1"/>
  <c r="AG180" i="1" s="1"/>
  <c r="AD181" i="1"/>
  <c r="AD182" i="1"/>
  <c r="AD183" i="1"/>
  <c r="AG183" i="1" s="1"/>
  <c r="AD184" i="1"/>
  <c r="AG184" i="1" s="1"/>
  <c r="AD185" i="1"/>
  <c r="AG185" i="1" s="1"/>
  <c r="J184" i="25" s="1"/>
  <c r="AD186" i="1"/>
  <c r="AD187" i="1"/>
  <c r="AG187" i="1" s="1"/>
  <c r="AD188" i="1"/>
  <c r="AG188" i="1" s="1"/>
  <c r="AD189" i="1"/>
  <c r="AD190" i="1"/>
  <c r="AD191" i="1"/>
  <c r="AG191" i="1" s="1"/>
  <c r="AD192" i="1"/>
  <c r="AG192" i="1" s="1"/>
  <c r="AD193" i="1"/>
  <c r="AG193" i="1" s="1"/>
  <c r="AD194" i="1"/>
  <c r="AD195" i="1"/>
  <c r="AG195" i="1" s="1"/>
  <c r="J194" i="25" s="1"/>
  <c r="AD196" i="1"/>
  <c r="AG196" i="1" s="1"/>
  <c r="AD197" i="1"/>
  <c r="AD198" i="1"/>
  <c r="AD199" i="1"/>
  <c r="AG199" i="1" s="1"/>
  <c r="AD200" i="1"/>
  <c r="AG200" i="1" s="1"/>
  <c r="AD201" i="1"/>
  <c r="AG201" i="1" s="1"/>
  <c r="J200" i="25" s="1"/>
  <c r="AD202" i="1"/>
  <c r="AD203" i="1"/>
  <c r="AG203" i="1" s="1"/>
  <c r="AD204" i="1"/>
  <c r="AG204" i="1" s="1"/>
  <c r="AD205" i="1"/>
  <c r="AD206" i="1"/>
  <c r="AD207" i="1"/>
  <c r="AG207" i="1" s="1"/>
  <c r="AD208" i="1"/>
  <c r="AG208" i="1" s="1"/>
  <c r="J207" i="25" s="1"/>
  <c r="AD209" i="1"/>
  <c r="AG209" i="1" s="1"/>
  <c r="AD210" i="1"/>
  <c r="AD211" i="1"/>
  <c r="AG211" i="1" s="1"/>
  <c r="AD212" i="1"/>
  <c r="AG212" i="1" s="1"/>
  <c r="J211" i="25" s="1"/>
  <c r="AD213" i="1"/>
  <c r="AD214" i="1"/>
  <c r="AD215" i="1"/>
  <c r="AG215" i="1" s="1"/>
  <c r="AD216" i="1"/>
  <c r="AG216" i="1" s="1"/>
  <c r="J215" i="25" s="1"/>
  <c r="AD217" i="1"/>
  <c r="AG217" i="1" s="1"/>
  <c r="AD218" i="1"/>
  <c r="AD219" i="1"/>
  <c r="AG219" i="1" s="1"/>
  <c r="AD220" i="1"/>
  <c r="AG220" i="1" s="1"/>
  <c r="AD221" i="1"/>
  <c r="AD222" i="1"/>
  <c r="AD223" i="1"/>
  <c r="AG223" i="1" s="1"/>
  <c r="AD224" i="1"/>
  <c r="AG224" i="1" s="1"/>
  <c r="J223" i="25" s="1"/>
  <c r="AD225" i="1"/>
  <c r="AG225" i="1" s="1"/>
  <c r="AD226" i="1"/>
  <c r="AD227" i="1"/>
  <c r="AG227" i="1" s="1"/>
  <c r="AD228" i="1"/>
  <c r="AG228" i="1" s="1"/>
  <c r="AD229" i="1"/>
  <c r="AD230" i="1"/>
  <c r="AD231" i="1"/>
  <c r="AG231" i="1" s="1"/>
  <c r="AD232" i="1"/>
  <c r="AG232" i="1" s="1"/>
  <c r="AD233" i="1"/>
  <c r="AG233" i="1" s="1"/>
  <c r="AD234" i="1"/>
  <c r="AD235" i="1"/>
  <c r="AG235" i="1" s="1"/>
  <c r="AD236" i="1"/>
  <c r="AG236" i="1" s="1"/>
  <c r="AD237" i="1"/>
  <c r="AD238" i="1"/>
  <c r="AD239" i="1"/>
  <c r="AG239" i="1" s="1"/>
  <c r="J238" i="25" s="1"/>
  <c r="AD240" i="1"/>
  <c r="AG240" i="1" s="1"/>
  <c r="AD241" i="1"/>
  <c r="AG241" i="1" s="1"/>
  <c r="J240" i="25" s="1"/>
  <c r="AD242" i="1"/>
  <c r="AD55" i="1"/>
  <c r="AG55" i="1" s="1"/>
  <c r="F4" i="31"/>
  <c r="J4" i="31" s="1"/>
  <c r="F2" i="31"/>
  <c r="F3" i="31"/>
  <c r="F5" i="31"/>
  <c r="J5" i="31" s="1"/>
  <c r="F6" i="31"/>
  <c r="J6" i="31" s="1"/>
  <c r="F7" i="31"/>
  <c r="F8" i="31"/>
  <c r="F9" i="31"/>
  <c r="F10" i="31"/>
  <c r="J10" i="31" s="1"/>
  <c r="F11" i="31"/>
  <c r="J11" i="31" s="1"/>
  <c r="F12" i="31"/>
  <c r="F13" i="31"/>
  <c r="F14" i="31"/>
  <c r="J14" i="31" s="1"/>
  <c r="F15" i="31"/>
  <c r="F16" i="31"/>
  <c r="F17" i="31"/>
  <c r="J17" i="31" s="1"/>
  <c r="F18" i="31"/>
  <c r="J18" i="31" s="1"/>
  <c r="F19" i="31"/>
  <c r="F20" i="31"/>
  <c r="F21" i="31"/>
  <c r="F22" i="31"/>
  <c r="J22" i="31" s="1"/>
  <c r="F23" i="31"/>
  <c r="F24" i="31"/>
  <c r="F25" i="31"/>
  <c r="F26" i="31"/>
  <c r="J26" i="31" s="1"/>
  <c r="F27" i="31"/>
  <c r="J27" i="31" s="1"/>
  <c r="F28" i="31"/>
  <c r="F29" i="31"/>
  <c r="J29" i="31" s="1"/>
  <c r="F30" i="31"/>
  <c r="J30" i="31" s="1"/>
  <c r="F31" i="31"/>
  <c r="F32" i="31"/>
  <c r="F33" i="31"/>
  <c r="F34" i="31"/>
  <c r="J34" i="31" s="1"/>
  <c r="F35" i="31"/>
  <c r="F36" i="31"/>
  <c r="F37" i="31"/>
  <c r="AD246" i="1"/>
  <c r="AG246" i="1" s="1"/>
  <c r="AD249" i="1"/>
  <c r="AG249" i="1" s="1"/>
  <c r="AD252" i="1"/>
  <c r="AD253" i="1"/>
  <c r="AG253" i="1" s="1"/>
  <c r="AD254" i="1"/>
  <c r="AG254" i="1" s="1"/>
  <c r="AD256" i="1"/>
  <c r="AG256" i="1" s="1"/>
  <c r="AD257" i="1"/>
  <c r="AD258" i="1"/>
  <c r="AG258" i="1" s="1"/>
  <c r="AD263" i="1"/>
  <c r="AD243" i="1"/>
  <c r="I7" i="32" s="1"/>
  <c r="AD266" i="1"/>
  <c r="AD267" i="1"/>
  <c r="AG267" i="1" s="1"/>
  <c r="J266" i="25" s="1"/>
  <c r="AD268" i="1"/>
  <c r="AG268" i="1" s="1"/>
  <c r="AD269" i="1"/>
  <c r="AG269" i="1" s="1"/>
  <c r="AD270" i="1"/>
  <c r="AD271" i="1"/>
  <c r="AG271" i="1" s="1"/>
  <c r="AD272" i="1"/>
  <c r="AG272" i="1" s="1"/>
  <c r="AD273" i="1"/>
  <c r="AG273" i="1" s="1"/>
  <c r="AD274" i="1"/>
  <c r="AD275" i="1"/>
  <c r="AG275" i="1" s="1"/>
  <c r="AD276" i="1"/>
  <c r="AG276" i="1" s="1"/>
  <c r="AD277" i="1"/>
  <c r="AG277" i="1" s="1"/>
  <c r="J276" i="25" s="1"/>
  <c r="AD278" i="1"/>
  <c r="AD279" i="1"/>
  <c r="AG279" i="1" s="1"/>
  <c r="AD280" i="1"/>
  <c r="AG280" i="1" s="1"/>
  <c r="AD281" i="1"/>
  <c r="AD282" i="1"/>
  <c r="AD283" i="1"/>
  <c r="AD284" i="1"/>
  <c r="AG284" i="1" s="1"/>
  <c r="AD285" i="1"/>
  <c r="AG285" i="1" s="1"/>
  <c r="J284" i="25" s="1"/>
  <c r="AD286" i="1"/>
  <c r="AD287" i="1"/>
  <c r="AG287" i="1" s="1"/>
  <c r="J286" i="25" s="1"/>
  <c r="AD265" i="1"/>
  <c r="L287" i="25" s="1"/>
  <c r="F287" i="25" s="1"/>
  <c r="AD291" i="1"/>
  <c r="AD292" i="1"/>
  <c r="AD293" i="1"/>
  <c r="AG293" i="1" s="1"/>
  <c r="AD290" i="1"/>
  <c r="AG290" i="1" s="1"/>
  <c r="AD289" i="1"/>
  <c r="AG289" i="1" s="1"/>
  <c r="AD295" i="1"/>
  <c r="AD296" i="1"/>
  <c r="AG296" i="1" s="1"/>
  <c r="AD297" i="1"/>
  <c r="AD298" i="1"/>
  <c r="AG298" i="1" s="1"/>
  <c r="AD299" i="1"/>
  <c r="AD300" i="1"/>
  <c r="AG300" i="1" s="1"/>
  <c r="J298" i="25" s="1"/>
  <c r="AD301" i="1"/>
  <c r="AG301" i="1" s="1"/>
  <c r="AD302" i="1"/>
  <c r="AG302" i="1" s="1"/>
  <c r="J300" i="25" s="1"/>
  <c r="AD303" i="1"/>
  <c r="AD304" i="1"/>
  <c r="AG304" i="1" s="1"/>
  <c r="J302" i="25" s="1"/>
  <c r="AD305" i="1"/>
  <c r="AD306" i="1"/>
  <c r="AG306" i="1" s="1"/>
  <c r="AD307" i="1"/>
  <c r="AD308" i="1"/>
  <c r="AG308" i="1" s="1"/>
  <c r="AD309" i="1"/>
  <c r="AG309" i="1" s="1"/>
  <c r="AD310" i="1"/>
  <c r="AG310" i="1" s="1"/>
  <c r="AD311" i="1"/>
  <c r="AD312" i="1"/>
  <c r="AG312" i="1" s="1"/>
  <c r="AD313" i="1"/>
  <c r="AD314" i="1"/>
  <c r="AD315" i="1"/>
  <c r="AD316" i="1"/>
  <c r="AG316" i="1" s="1"/>
  <c r="AD317" i="1"/>
  <c r="AG317" i="1" s="1"/>
  <c r="AD319" i="1"/>
  <c r="AD320" i="1"/>
  <c r="AD322" i="1"/>
  <c r="AD323" i="1"/>
  <c r="AD324" i="1"/>
  <c r="AD325" i="1"/>
  <c r="AD326" i="1"/>
  <c r="AD327" i="1"/>
  <c r="AD329" i="1"/>
  <c r="AG329" i="1" s="1"/>
  <c r="AD330" i="1"/>
  <c r="AD331" i="1"/>
  <c r="AG331" i="1" s="1"/>
  <c r="AD332" i="1"/>
  <c r="AG332" i="1" s="1"/>
  <c r="AD333" i="1"/>
  <c r="AD334" i="1"/>
  <c r="AD335" i="1"/>
  <c r="AG335" i="1" s="1"/>
  <c r="AD336" i="1"/>
  <c r="AG336" i="1" s="1"/>
  <c r="AD337" i="1"/>
  <c r="AG337" i="1" s="1"/>
  <c r="AD338" i="1"/>
  <c r="AD339" i="1"/>
  <c r="AG339" i="1" s="1"/>
  <c r="AD340" i="1"/>
  <c r="AG340" i="1" s="1"/>
  <c r="AD341" i="1"/>
  <c r="AG341" i="1" s="1"/>
  <c r="AD342" i="1"/>
  <c r="AD343" i="1"/>
  <c r="AG343" i="1" s="1"/>
  <c r="AD344" i="1"/>
  <c r="AG344" i="1" s="1"/>
  <c r="J342" i="25" s="1"/>
  <c r="AD345" i="1"/>
  <c r="AG345" i="1" s="1"/>
  <c r="J343" i="25" s="1"/>
  <c r="AD346" i="1"/>
  <c r="AD347" i="1"/>
  <c r="AG347" i="1" s="1"/>
  <c r="AD348" i="1"/>
  <c r="AG348" i="1" s="1"/>
  <c r="AD349" i="1"/>
  <c r="AG349" i="1" s="1"/>
  <c r="AD350" i="1"/>
  <c r="AD351" i="1"/>
  <c r="AG351" i="1" s="1"/>
  <c r="AD352" i="1"/>
  <c r="AG352" i="1" s="1"/>
  <c r="AD353" i="1"/>
  <c r="AG353" i="1" s="1"/>
  <c r="AD355" i="1"/>
  <c r="AD356" i="1"/>
  <c r="AG356" i="1" s="1"/>
  <c r="AD358" i="1"/>
  <c r="AG358" i="1" s="1"/>
  <c r="AD359" i="1"/>
  <c r="AG359" i="1" s="1"/>
  <c r="AD360" i="1"/>
  <c r="AD361" i="1"/>
  <c r="AG361" i="1" s="1"/>
  <c r="J359" i="25" s="1"/>
  <c r="AD362" i="1"/>
  <c r="AG362" i="1" s="1"/>
  <c r="AD363" i="1"/>
  <c r="AD364" i="1"/>
  <c r="AD365" i="1"/>
  <c r="AG365" i="1" s="1"/>
  <c r="AD366" i="1"/>
  <c r="AG366" i="1" s="1"/>
  <c r="AD367" i="1"/>
  <c r="AG367" i="1" s="1"/>
  <c r="J365" i="25" s="1"/>
  <c r="AD368" i="1"/>
  <c r="AD369" i="1"/>
  <c r="AG369" i="1" s="1"/>
  <c r="J367" i="25" s="1"/>
  <c r="AD370" i="1"/>
  <c r="AG370" i="1" s="1"/>
  <c r="AD372" i="1"/>
  <c r="AG372" i="1" s="1"/>
  <c r="J370" i="25" s="1"/>
  <c r="AD373" i="1"/>
  <c r="AD374" i="1"/>
  <c r="AG374" i="1" s="1"/>
  <c r="J372" i="25" s="1"/>
  <c r="AD375" i="1"/>
  <c r="AD294" i="1"/>
  <c r="AG294" i="1" s="1"/>
  <c r="AD377" i="1"/>
  <c r="AD378" i="1"/>
  <c r="AG378" i="1" s="1"/>
  <c r="J376" i="25" s="1"/>
  <c r="AD379" i="1"/>
  <c r="AD380" i="1"/>
  <c r="AG380" i="1" s="1"/>
  <c r="AD381" i="1"/>
  <c r="AD382" i="1"/>
  <c r="AG382" i="1" s="1"/>
  <c r="J380" i="25" s="1"/>
  <c r="AD383" i="1"/>
  <c r="AD384" i="1"/>
  <c r="AG384" i="1" s="1"/>
  <c r="AD385" i="1"/>
  <c r="AD386" i="1"/>
  <c r="AG386" i="1" s="1"/>
  <c r="AD387" i="1"/>
  <c r="AD388" i="1"/>
  <c r="AD389" i="1"/>
  <c r="AD390" i="1"/>
  <c r="AG390" i="1" s="1"/>
  <c r="AD391" i="1"/>
  <c r="AD392" i="1"/>
  <c r="AG392" i="1" s="1"/>
  <c r="AD393" i="1"/>
  <c r="AD394" i="1"/>
  <c r="AG394" i="1" s="1"/>
  <c r="AD395" i="1"/>
  <c r="AD396" i="1"/>
  <c r="AD397" i="1"/>
  <c r="AD398" i="1"/>
  <c r="AG398" i="1" s="1"/>
  <c r="AD399" i="1"/>
  <c r="AD400" i="1"/>
  <c r="AG400" i="1" s="1"/>
  <c r="AD401" i="1"/>
  <c r="AD376" i="1"/>
  <c r="AD402" i="1"/>
  <c r="AG402" i="1" s="1"/>
  <c r="E11" i="11"/>
  <c r="E14" i="11"/>
  <c r="D11" i="11"/>
  <c r="D14" i="11"/>
  <c r="C11" i="11"/>
  <c r="C14" i="11"/>
  <c r="AD403" i="1"/>
  <c r="AD417" i="1"/>
  <c r="AD418" i="1"/>
  <c r="AD419" i="1"/>
  <c r="AG419" i="1" s="1"/>
  <c r="AD420" i="1"/>
  <c r="AG420" i="1" s="1"/>
  <c r="AD421" i="1"/>
  <c r="AG421" i="1" s="1"/>
  <c r="AD422" i="1"/>
  <c r="AG422" i="1" s="1"/>
  <c r="AD423" i="1"/>
  <c r="AG423" i="1" s="1"/>
  <c r="AD424" i="1"/>
  <c r="AD416" i="1"/>
  <c r="I14" i="32" s="1"/>
  <c r="AD404" i="1"/>
  <c r="I13" i="32" s="1"/>
  <c r="AD426" i="1"/>
  <c r="AG426" i="1" s="1"/>
  <c r="J414" i="25" s="1"/>
  <c r="AD427" i="1"/>
  <c r="AD428" i="1"/>
  <c r="AG428" i="1" s="1"/>
  <c r="AD429" i="1"/>
  <c r="AG429" i="1" s="1"/>
  <c r="AD430" i="1"/>
  <c r="AG430" i="1" s="1"/>
  <c r="AD431" i="1"/>
  <c r="AG431" i="1" s="1"/>
  <c r="AD432" i="1"/>
  <c r="AG432" i="1" s="1"/>
  <c r="AD433" i="1"/>
  <c r="AG433" i="1" s="1"/>
  <c r="AD434" i="1"/>
  <c r="AG434" i="1" s="1"/>
  <c r="AD435" i="1"/>
  <c r="AG435" i="1" s="1"/>
  <c r="AD436" i="1"/>
  <c r="AG436" i="1" s="1"/>
  <c r="AD437" i="1"/>
  <c r="AG437" i="1" s="1"/>
  <c r="AD438" i="1"/>
  <c r="AG438" i="1" s="1"/>
  <c r="AD439" i="1"/>
  <c r="AD440" i="1"/>
  <c r="AG440" i="1" s="1"/>
  <c r="J428" i="25" s="1"/>
  <c r="AD441" i="1"/>
  <c r="AD442" i="1"/>
  <c r="AD443" i="1"/>
  <c r="AG443" i="1" s="1"/>
  <c r="AD444" i="1"/>
  <c r="AG444" i="1" s="1"/>
  <c r="AD445" i="1"/>
  <c r="AG445" i="1" s="1"/>
  <c r="AD446" i="1"/>
  <c r="AD447" i="1"/>
  <c r="AD448" i="1"/>
  <c r="AG448" i="1" s="1"/>
  <c r="AD449" i="1"/>
  <c r="AD450" i="1"/>
  <c r="AD451" i="1"/>
  <c r="AG451" i="1" s="1"/>
  <c r="AD452" i="1"/>
  <c r="AG452" i="1" s="1"/>
  <c r="AD453" i="1"/>
  <c r="AD454" i="1"/>
  <c r="AD455" i="1"/>
  <c r="AD456" i="1"/>
  <c r="AG456" i="1" s="1"/>
  <c r="AD457" i="1"/>
  <c r="AG457" i="1" s="1"/>
  <c r="AD458" i="1"/>
  <c r="AG458" i="1" s="1"/>
  <c r="J446" i="25" s="1"/>
  <c r="AD459" i="1"/>
  <c r="AG459" i="1" s="1"/>
  <c r="AD460" i="1"/>
  <c r="AG460" i="1" s="1"/>
  <c r="AD461" i="1"/>
  <c r="AG461" i="1" s="1"/>
  <c r="AD462" i="1"/>
  <c r="AG462" i="1" s="1"/>
  <c r="AD463" i="1"/>
  <c r="AG463" i="1" s="1"/>
  <c r="AD464" i="1"/>
  <c r="AG464" i="1" s="1"/>
  <c r="AD465" i="1"/>
  <c r="AG465" i="1" s="1"/>
  <c r="AD466" i="1"/>
  <c r="AG466" i="1" s="1"/>
  <c r="AD467" i="1"/>
  <c r="AD468" i="1"/>
  <c r="AG468" i="1" s="1"/>
  <c r="J456" i="25" s="1"/>
  <c r="AD469" i="1"/>
  <c r="AG469" i="1" s="1"/>
  <c r="AD470" i="1"/>
  <c r="AG470" i="1" s="1"/>
  <c r="J458" i="25" s="1"/>
  <c r="AD471" i="1"/>
  <c r="AD472" i="1"/>
  <c r="AG472" i="1" s="1"/>
  <c r="AD473" i="1"/>
  <c r="AG473" i="1" s="1"/>
  <c r="AD474" i="1"/>
  <c r="AG474" i="1" s="1"/>
  <c r="J462" i="25" s="1"/>
  <c r="AD475" i="1"/>
  <c r="AD425" i="1"/>
  <c r="AD477" i="1"/>
  <c r="AD478" i="1"/>
  <c r="AG478" i="1" s="1"/>
  <c r="AD479" i="1"/>
  <c r="AG479" i="1" s="1"/>
  <c r="AD480" i="1"/>
  <c r="AG480" i="1" s="1"/>
  <c r="AD481" i="1"/>
  <c r="AG481" i="1" s="1"/>
  <c r="AD482" i="1"/>
  <c r="AG482" i="1" s="1"/>
  <c r="AD483" i="1"/>
  <c r="AD484" i="1"/>
  <c r="AG484" i="1" s="1"/>
  <c r="AD485" i="1"/>
  <c r="AD486" i="1"/>
  <c r="AG486" i="1" s="1"/>
  <c r="J474" i="25" s="1"/>
  <c r="AD487" i="1"/>
  <c r="AD488" i="1"/>
  <c r="AG488" i="1" s="1"/>
  <c r="AD489" i="1"/>
  <c r="AG489" i="1" s="1"/>
  <c r="AD490" i="1"/>
  <c r="AG490" i="1" s="1"/>
  <c r="AD491" i="1"/>
  <c r="AG491" i="1" s="1"/>
  <c r="AD492" i="1"/>
  <c r="AG492" i="1" s="1"/>
  <c r="AD493" i="1"/>
  <c r="AG493" i="1" s="1"/>
  <c r="AD494" i="1"/>
  <c r="AG494" i="1" s="1"/>
  <c r="AD495" i="1"/>
  <c r="AG495" i="1" s="1"/>
  <c r="AD496" i="1"/>
  <c r="AG496" i="1" s="1"/>
  <c r="AD497" i="1"/>
  <c r="AD498" i="1"/>
  <c r="AG498" i="1" s="1"/>
  <c r="AD499" i="1"/>
  <c r="AD500" i="1"/>
  <c r="AG500" i="1" s="1"/>
  <c r="AD476" i="1"/>
  <c r="AD405" i="1"/>
  <c r="AG405" i="1" s="1"/>
  <c r="AD406" i="1"/>
  <c r="AG406" i="1" s="1"/>
  <c r="AD407" i="1"/>
  <c r="AD408" i="1"/>
  <c r="AD409" i="1"/>
  <c r="AG409" i="1" s="1"/>
  <c r="J494" i="25" s="1"/>
  <c r="AD410" i="1"/>
  <c r="AD411" i="1"/>
  <c r="AD412" i="1"/>
  <c r="AG412" i="1" s="1"/>
  <c r="AD413" i="1"/>
  <c r="AG413" i="1" s="1"/>
  <c r="J498" i="25" s="1"/>
  <c r="AD414" i="1"/>
  <c r="AD415" i="1"/>
  <c r="AD502" i="1"/>
  <c r="AD503" i="1"/>
  <c r="AG503" i="1" s="1"/>
  <c r="AD504" i="1"/>
  <c r="AG504" i="1" s="1"/>
  <c r="AD505" i="1"/>
  <c r="AD506" i="1"/>
  <c r="AG506" i="1" s="1"/>
  <c r="J506" i="25" s="1"/>
  <c r="AD507" i="1"/>
  <c r="AG507" i="1" s="1"/>
  <c r="AD508" i="1"/>
  <c r="AD509" i="1"/>
  <c r="L509" i="25" s="1"/>
  <c r="F509" i="25" s="1"/>
  <c r="AD510" i="1"/>
  <c r="AD511" i="1"/>
  <c r="AG511" i="1" s="1"/>
  <c r="AD501" i="1"/>
  <c r="AG501" i="1" s="1"/>
  <c r="AD513" i="1"/>
  <c r="AD514" i="1"/>
  <c r="AG514" i="1" s="1"/>
  <c r="AD515" i="1"/>
  <c r="AD516" i="1"/>
  <c r="AG516" i="1" s="1"/>
  <c r="J516" i="25" s="1"/>
  <c r="AD517" i="1"/>
  <c r="AG517" i="1" s="1"/>
  <c r="AD518" i="1"/>
  <c r="AD519" i="1"/>
  <c r="AD520" i="1"/>
  <c r="AG520" i="1" s="1"/>
  <c r="J520" i="25" s="1"/>
  <c r="AD521" i="1"/>
  <c r="AD512" i="1"/>
  <c r="I18" i="32" s="1"/>
  <c r="AD524" i="1"/>
  <c r="AD525" i="1"/>
  <c r="AD526" i="1"/>
  <c r="AG526" i="1" s="1"/>
  <c r="AD527" i="1"/>
  <c r="AG527" i="1" s="1"/>
  <c r="AD528" i="1"/>
  <c r="AD529" i="1"/>
  <c r="AD530" i="1"/>
  <c r="AG530" i="1" s="1"/>
  <c r="AD531" i="1"/>
  <c r="AG531" i="1" s="1"/>
  <c r="J530" i="25" s="1"/>
  <c r="AD532" i="1"/>
  <c r="AD533" i="1"/>
  <c r="AG533" i="1" s="1"/>
  <c r="AD534" i="1"/>
  <c r="AG534" i="1" s="1"/>
  <c r="AD535" i="1"/>
  <c r="AD536" i="1"/>
  <c r="AD537" i="1"/>
  <c r="AD523" i="1"/>
  <c r="AD592" i="1"/>
  <c r="AG592" i="1" s="1"/>
  <c r="AD593" i="1"/>
  <c r="AD594" i="1"/>
  <c r="AG594" i="1" s="1"/>
  <c r="AD595" i="1"/>
  <c r="AD596" i="1"/>
  <c r="AG596" i="1" s="1"/>
  <c r="J542" i="25" s="1"/>
  <c r="AD597" i="1"/>
  <c r="AD591" i="1"/>
  <c r="AD538" i="1"/>
  <c r="AG538" i="1" s="1"/>
  <c r="J597" i="25" s="1"/>
  <c r="AD576" i="1"/>
  <c r="AD577" i="1"/>
  <c r="AD578" i="1"/>
  <c r="AG578" i="1" s="1"/>
  <c r="J546" i="25" s="1"/>
  <c r="AD579" i="1"/>
  <c r="AD580" i="1"/>
  <c r="AG580" i="1" s="1"/>
  <c r="AD581" i="1"/>
  <c r="AD582" i="1"/>
  <c r="AG582" i="1" s="1"/>
  <c r="J550" i="25" s="1"/>
  <c r="AD583" i="1"/>
  <c r="AD584" i="1"/>
  <c r="AD585" i="1"/>
  <c r="AD586" i="1"/>
  <c r="AG586" i="1" s="1"/>
  <c r="J554" i="25" s="1"/>
  <c r="AD587" i="1"/>
  <c r="AD588" i="1"/>
  <c r="AG588" i="1" s="1"/>
  <c r="AD589" i="1"/>
  <c r="AD590" i="1"/>
  <c r="AD539" i="1"/>
  <c r="AD540" i="1"/>
  <c r="AG540" i="1" s="1"/>
  <c r="J561" i="25" s="1"/>
  <c r="AD541" i="1"/>
  <c r="AD542" i="1"/>
  <c r="AG542" i="1" s="1"/>
  <c r="AD543" i="1"/>
  <c r="AD544" i="1"/>
  <c r="AG544" i="1" s="1"/>
  <c r="J565" i="25" s="1"/>
  <c r="AD545" i="1"/>
  <c r="AD546" i="1"/>
  <c r="AG546" i="1" s="1"/>
  <c r="AD547" i="1"/>
  <c r="AD548" i="1"/>
  <c r="AG548" i="1" s="1"/>
  <c r="AD549" i="1"/>
  <c r="AD550" i="1"/>
  <c r="AG550" i="1" s="1"/>
  <c r="AD551" i="1"/>
  <c r="AD552" i="1"/>
  <c r="AG552" i="1" s="1"/>
  <c r="AD553" i="1"/>
  <c r="AD554" i="1"/>
  <c r="AG554" i="1" s="1"/>
  <c r="AD555" i="1"/>
  <c r="AD556" i="1"/>
  <c r="AG556" i="1" s="1"/>
  <c r="AD557" i="1"/>
  <c r="AD558" i="1"/>
  <c r="AG558" i="1" s="1"/>
  <c r="AD559" i="1"/>
  <c r="AD560" i="1"/>
  <c r="AG560" i="1" s="1"/>
  <c r="J581" i="25" s="1"/>
  <c r="AD561" i="1"/>
  <c r="AD562" i="1"/>
  <c r="AG562" i="1" s="1"/>
  <c r="AD563" i="1"/>
  <c r="AD564" i="1"/>
  <c r="AG564" i="1" s="1"/>
  <c r="J585" i="25" s="1"/>
  <c r="AD565" i="1"/>
  <c r="AD566" i="1"/>
  <c r="AG566" i="1" s="1"/>
  <c r="J587" i="25" s="1"/>
  <c r="AD567" i="1"/>
  <c r="AD568" i="1"/>
  <c r="AD569" i="1"/>
  <c r="AD570" i="1"/>
  <c r="AG570" i="1" s="1"/>
  <c r="AD571" i="1"/>
  <c r="AD572" i="1"/>
  <c r="AG572" i="1" s="1"/>
  <c r="AD573" i="1"/>
  <c r="AD574" i="1"/>
  <c r="AG574" i="1" s="1"/>
  <c r="AD575" i="1"/>
  <c r="AD599" i="1"/>
  <c r="AG599" i="1" s="1"/>
  <c r="AD600" i="1"/>
  <c r="AD601" i="1"/>
  <c r="AG601" i="1" s="1"/>
  <c r="J600" i="25" s="1"/>
  <c r="AD602" i="1"/>
  <c r="AG602" i="1" s="1"/>
  <c r="J601" i="25" s="1"/>
  <c r="AD603" i="1"/>
  <c r="AG603" i="1" s="1"/>
  <c r="AD604" i="1"/>
  <c r="AD605" i="1"/>
  <c r="AG605" i="1" s="1"/>
  <c r="AD606" i="1"/>
  <c r="AG606" i="1" s="1"/>
  <c r="AD607" i="1"/>
  <c r="AG607" i="1" s="1"/>
  <c r="AD608" i="1"/>
  <c r="AD609" i="1"/>
  <c r="AG609" i="1" s="1"/>
  <c r="AD610" i="1"/>
  <c r="AG610" i="1" s="1"/>
  <c r="AD611" i="1"/>
  <c r="AG611" i="1" s="1"/>
  <c r="AD612" i="1"/>
  <c r="AD613" i="1"/>
  <c r="AD614" i="1"/>
  <c r="AG614" i="1" s="1"/>
  <c r="AD615" i="1"/>
  <c r="AD616" i="1"/>
  <c r="AD617" i="1"/>
  <c r="AG617" i="1" s="1"/>
  <c r="AD618" i="1"/>
  <c r="AG618" i="1" s="1"/>
  <c r="AD619" i="1"/>
  <c r="AG619" i="1" s="1"/>
  <c r="J618" i="25" s="1"/>
  <c r="AD620" i="1"/>
  <c r="AD621" i="1"/>
  <c r="AG621" i="1" s="1"/>
  <c r="J620" i="25" s="1"/>
  <c r="AD622" i="1"/>
  <c r="AG622" i="1" s="1"/>
  <c r="AD623" i="1"/>
  <c r="AD624" i="1"/>
  <c r="AD625" i="1"/>
  <c r="AG625" i="1" s="1"/>
  <c r="AD626" i="1"/>
  <c r="AG626" i="1" s="1"/>
  <c r="J625" i="25" s="1"/>
  <c r="AD627" i="1"/>
  <c r="AG627" i="1" s="1"/>
  <c r="AD628" i="1"/>
  <c r="AD629" i="1"/>
  <c r="AD630" i="1"/>
  <c r="AG630" i="1" s="1"/>
  <c r="AD631" i="1"/>
  <c r="AG631" i="1" s="1"/>
  <c r="J630" i="25" s="1"/>
  <c r="AD632" i="1"/>
  <c r="AD633" i="1"/>
  <c r="AG633" i="1" s="1"/>
  <c r="AD634" i="1"/>
  <c r="AG634" i="1" s="1"/>
  <c r="AD635" i="1"/>
  <c r="AG635" i="1" s="1"/>
  <c r="AD636" i="1"/>
  <c r="AD637" i="1"/>
  <c r="AD638" i="1"/>
  <c r="AG638" i="1" s="1"/>
  <c r="AD639" i="1"/>
  <c r="AG639" i="1" s="1"/>
  <c r="AD640" i="1"/>
  <c r="AD641" i="1"/>
  <c r="AG641" i="1" s="1"/>
  <c r="AD642" i="1"/>
  <c r="AG642" i="1" s="1"/>
  <c r="AD643" i="1"/>
  <c r="AD598" i="1"/>
  <c r="AD645" i="1"/>
  <c r="AD646" i="1"/>
  <c r="L645" i="25" s="1"/>
  <c r="F645" i="25" s="1"/>
  <c r="AD647" i="1"/>
  <c r="AD648" i="1"/>
  <c r="AD649" i="1"/>
  <c r="AD650" i="1"/>
  <c r="AG650" i="1" s="1"/>
  <c r="AD651" i="1"/>
  <c r="AG651" i="1" s="1"/>
  <c r="AD652" i="1"/>
  <c r="AD653" i="1"/>
  <c r="AG653" i="1" s="1"/>
  <c r="AD654" i="1"/>
  <c r="AG654" i="1" s="1"/>
  <c r="J653" i="25" s="1"/>
  <c r="AD655" i="1"/>
  <c r="AG655" i="1" s="1"/>
  <c r="AD656" i="1"/>
  <c r="AD657" i="1"/>
  <c r="AD658" i="1"/>
  <c r="AG658" i="1" s="1"/>
  <c r="J657" i="25" s="1"/>
  <c r="AD659" i="1"/>
  <c r="AG659" i="1" s="1"/>
  <c r="J658" i="25" s="1"/>
  <c r="AD660" i="1"/>
  <c r="AD661" i="1"/>
  <c r="AG661" i="1" s="1"/>
  <c r="AD662" i="1"/>
  <c r="L661" i="25" s="1"/>
  <c r="F661" i="25" s="1"/>
  <c r="AD663" i="1"/>
  <c r="AG663" i="1" s="1"/>
  <c r="AD664" i="1"/>
  <c r="AD644" i="1"/>
  <c r="AD685" i="1"/>
  <c r="AG685" i="1" s="1"/>
  <c r="J667" i="25" s="1"/>
  <c r="AD686" i="1"/>
  <c r="AG686" i="1" s="1"/>
  <c r="AD682" i="1"/>
  <c r="AD665" i="1"/>
  <c r="I25" i="32" s="1"/>
  <c r="AD666" i="1"/>
  <c r="AG666" i="1" s="1"/>
  <c r="AD667" i="1"/>
  <c r="AG667" i="1" s="1"/>
  <c r="J673" i="25" s="1"/>
  <c r="AD668" i="1"/>
  <c r="AD669" i="1"/>
  <c r="AD670" i="1"/>
  <c r="AG670" i="1" s="1"/>
  <c r="J676" i="25" s="1"/>
  <c r="AD671" i="1"/>
  <c r="AG671" i="1" s="1"/>
  <c r="AD672" i="1"/>
  <c r="AD673" i="1"/>
  <c r="AG673" i="1" s="1"/>
  <c r="J679" i="25" s="1"/>
  <c r="AD674" i="1"/>
  <c r="AG674" i="1" s="1"/>
  <c r="J680" i="25" s="1"/>
  <c r="AD675" i="1"/>
  <c r="AD676" i="1"/>
  <c r="AD677" i="1"/>
  <c r="AD678" i="1"/>
  <c r="AG678" i="1" s="1"/>
  <c r="AD679" i="1"/>
  <c r="AG679" i="1" s="1"/>
  <c r="AD680" i="1"/>
  <c r="AD681" i="1"/>
  <c r="AG681" i="1" s="1"/>
  <c r="AD690" i="1"/>
  <c r="AG690" i="1" s="1"/>
  <c r="AD691" i="1"/>
  <c r="AD692" i="1"/>
  <c r="AD689" i="1"/>
  <c r="I27" i="32" s="1"/>
  <c r="AD727" i="1"/>
  <c r="AD728" i="1"/>
  <c r="AD729" i="1"/>
  <c r="AD730" i="1"/>
  <c r="AD726" i="1"/>
  <c r="L697" i="25" s="1"/>
  <c r="F697" i="25" s="1"/>
  <c r="AD693" i="1"/>
  <c r="I28" i="32" s="1"/>
  <c r="AD722" i="1"/>
  <c r="AD802" i="1"/>
  <c r="AD803" i="1"/>
  <c r="L699" i="25" s="1"/>
  <c r="F699" i="25" s="1"/>
  <c r="AD804" i="1"/>
  <c r="AD805" i="1"/>
  <c r="AD806" i="1"/>
  <c r="AD807" i="1"/>
  <c r="AG807" i="1" s="1"/>
  <c r="AD801" i="1"/>
  <c r="AG801" i="1" s="1"/>
  <c r="J704" i="25" s="1"/>
  <c r="AD731" i="1"/>
  <c r="AD737" i="1"/>
  <c r="AD795" i="1"/>
  <c r="AG795" i="1" s="1"/>
  <c r="J774" i="25" s="1"/>
  <c r="I34" i="32"/>
  <c r="AD808" i="1"/>
  <c r="AD857" i="1"/>
  <c r="AD903" i="1"/>
  <c r="AG903" i="1" s="1"/>
  <c r="AD914" i="1"/>
  <c r="AD932" i="1"/>
  <c r="I39" i="32" s="1"/>
  <c r="AD983" i="1"/>
  <c r="I40" i="32" s="1"/>
  <c r="AD1011" i="1"/>
  <c r="L989" i="25" s="1"/>
  <c r="F989" i="25" s="1"/>
  <c r="AD1018" i="1"/>
  <c r="AD1036" i="1"/>
  <c r="I43" i="32" s="1"/>
  <c r="AD1039" i="1"/>
  <c r="I44" i="32" s="1"/>
  <c r="AD1057" i="1"/>
  <c r="I45" i="32" s="1"/>
  <c r="AD1137" i="1"/>
  <c r="I46" i="32" s="1"/>
  <c r="AD1155" i="1"/>
  <c r="I47" i="32" s="1"/>
  <c r="AD1186" i="1"/>
  <c r="I48" i="32" s="1"/>
  <c r="AD1188" i="1"/>
  <c r="L1195" i="25" s="1"/>
  <c r="F1195" i="25" s="1"/>
  <c r="AD1224" i="1"/>
  <c r="AD1247" i="1"/>
  <c r="I51" i="32" s="1"/>
  <c r="AD1257" i="1"/>
  <c r="I52" i="32" s="1"/>
  <c r="AD732" i="1"/>
  <c r="AG732" i="1" s="1"/>
  <c r="J705" i="25" s="1"/>
  <c r="AD733" i="1"/>
  <c r="AD734" i="1"/>
  <c r="AD735" i="1"/>
  <c r="AG735" i="1" s="1"/>
  <c r="AD736" i="1"/>
  <c r="AG736" i="1" s="1"/>
  <c r="J709" i="25" s="1"/>
  <c r="AD738" i="1"/>
  <c r="AD739" i="1"/>
  <c r="AD740" i="1"/>
  <c r="AD741" i="1"/>
  <c r="AG741" i="1" s="1"/>
  <c r="AD742" i="1"/>
  <c r="AG742" i="1" s="1"/>
  <c r="J715" i="25" s="1"/>
  <c r="AD743" i="1"/>
  <c r="AD744" i="1"/>
  <c r="AD745" i="1"/>
  <c r="AD746" i="1"/>
  <c r="AD747" i="1"/>
  <c r="AD748" i="1"/>
  <c r="AG748" i="1" s="1"/>
  <c r="AD749" i="1"/>
  <c r="AG749" i="1" s="1"/>
  <c r="J722" i="25" s="1"/>
  <c r="AD750" i="1"/>
  <c r="AG750" i="1" s="1"/>
  <c r="AD751" i="1"/>
  <c r="AD752" i="1"/>
  <c r="AD753" i="1"/>
  <c r="AG753" i="1" s="1"/>
  <c r="AD754" i="1"/>
  <c r="AG754" i="1" s="1"/>
  <c r="AD755" i="1"/>
  <c r="AD756" i="1"/>
  <c r="AD757" i="1"/>
  <c r="AG757" i="1" s="1"/>
  <c r="J730" i="25" s="1"/>
  <c r="AD758" i="1"/>
  <c r="AG758" i="1" s="1"/>
  <c r="AD759" i="1"/>
  <c r="AD760" i="1"/>
  <c r="AG760" i="1" s="1"/>
  <c r="AD761" i="1"/>
  <c r="AD762" i="1"/>
  <c r="AD763" i="1"/>
  <c r="AD764" i="1"/>
  <c r="AD765" i="1"/>
  <c r="AG765" i="1" s="1"/>
  <c r="AD766" i="1"/>
  <c r="AD767" i="1"/>
  <c r="AD768" i="1"/>
  <c r="AD769" i="1"/>
  <c r="AD770" i="1"/>
  <c r="AG770" i="1" s="1"/>
  <c r="J743" i="25" s="1"/>
  <c r="AD771" i="1"/>
  <c r="AD772" i="1"/>
  <c r="AD773" i="1"/>
  <c r="AG773" i="1" s="1"/>
  <c r="AD774" i="1"/>
  <c r="AG774" i="1" s="1"/>
  <c r="AD775" i="1"/>
  <c r="AD776" i="1"/>
  <c r="AG776" i="1" s="1"/>
  <c r="AD777" i="1"/>
  <c r="AD778" i="1"/>
  <c r="AG778" i="1" s="1"/>
  <c r="J751" i="25" s="1"/>
  <c r="AD779" i="1"/>
  <c r="AD780" i="1"/>
  <c r="AD781" i="1"/>
  <c r="L754" i="25" s="1"/>
  <c r="F754" i="25" s="1"/>
  <c r="AD782" i="1"/>
  <c r="AG782" i="1" s="1"/>
  <c r="AD783" i="1"/>
  <c r="AD784" i="1"/>
  <c r="AG784" i="1" s="1"/>
  <c r="AD785" i="1"/>
  <c r="AG785" i="1" s="1"/>
  <c r="AD786" i="1"/>
  <c r="AD787" i="1"/>
  <c r="AD788" i="1"/>
  <c r="AD789" i="1"/>
  <c r="AG789" i="1" s="1"/>
  <c r="AD790" i="1"/>
  <c r="AG790" i="1" s="1"/>
  <c r="AD791" i="1"/>
  <c r="AD792" i="1"/>
  <c r="AG792" i="1" s="1"/>
  <c r="J765" i="25" s="1"/>
  <c r="AD793" i="1"/>
  <c r="AD794" i="1"/>
  <c r="AG794" i="1" s="1"/>
  <c r="AD796" i="1"/>
  <c r="AD797" i="1"/>
  <c r="AD798" i="1"/>
  <c r="L771" i="25" s="1"/>
  <c r="F771" i="25" s="1"/>
  <c r="AD799" i="1"/>
  <c r="AD800" i="1"/>
  <c r="AD809" i="1"/>
  <c r="AD810" i="1"/>
  <c r="AG810" i="1" s="1"/>
  <c r="AD811" i="1"/>
  <c r="AG811" i="1" s="1"/>
  <c r="J777" i="25" s="1"/>
  <c r="AD812" i="1"/>
  <c r="AD813" i="1"/>
  <c r="AG813" i="1" s="1"/>
  <c r="J779" i="25" s="1"/>
  <c r="AD814" i="1"/>
  <c r="AD815" i="1"/>
  <c r="AD816" i="1"/>
  <c r="AD817" i="1"/>
  <c r="AD818" i="1"/>
  <c r="AG818" i="1" s="1"/>
  <c r="AD819" i="1"/>
  <c r="AD820" i="1"/>
  <c r="AD821" i="1"/>
  <c r="AG821" i="1" s="1"/>
  <c r="AD822" i="1"/>
  <c r="AD823" i="1"/>
  <c r="AG823" i="1" s="1"/>
  <c r="J789" i="25" s="1"/>
  <c r="AD824" i="1"/>
  <c r="AD825" i="1"/>
  <c r="AD826" i="1"/>
  <c r="AG826" i="1" s="1"/>
  <c r="J792" i="25" s="1"/>
  <c r="AD827" i="1"/>
  <c r="AD828" i="1"/>
  <c r="AD829" i="1"/>
  <c r="AG829" i="1" s="1"/>
  <c r="AD830" i="1"/>
  <c r="AD831" i="1"/>
  <c r="AD832" i="1"/>
  <c r="AD833" i="1"/>
  <c r="AD834" i="1"/>
  <c r="AG834" i="1" s="1"/>
  <c r="AD835" i="1"/>
  <c r="AD836" i="1"/>
  <c r="AD837" i="1"/>
  <c r="AD838" i="1"/>
  <c r="AD839" i="1"/>
  <c r="AD840" i="1"/>
  <c r="AD841" i="1"/>
  <c r="AG841" i="1" s="1"/>
  <c r="J807" i="25" s="1"/>
  <c r="AD842" i="1"/>
  <c r="AG842" i="1" s="1"/>
  <c r="AD843" i="1"/>
  <c r="AG843" i="1" s="1"/>
  <c r="AD844" i="1"/>
  <c r="AD845" i="1"/>
  <c r="AD846" i="1"/>
  <c r="L812" i="25" s="1"/>
  <c r="F812" i="25" s="1"/>
  <c r="AD847" i="1"/>
  <c r="AD848" i="1"/>
  <c r="AD849" i="1"/>
  <c r="AG849" i="1" s="1"/>
  <c r="J815" i="25" s="1"/>
  <c r="AD850" i="1"/>
  <c r="AG850" i="1" s="1"/>
  <c r="J816" i="25" s="1"/>
  <c r="AD851" i="1"/>
  <c r="AD852" i="1"/>
  <c r="AD853" i="1"/>
  <c r="AD854" i="1"/>
  <c r="AD855" i="1"/>
  <c r="AG855" i="1" s="1"/>
  <c r="AD856" i="1"/>
  <c r="AD694" i="1"/>
  <c r="AD695" i="1"/>
  <c r="AD696" i="1"/>
  <c r="AG696" i="1" s="1"/>
  <c r="J826" i="25" s="1"/>
  <c r="AD697" i="1"/>
  <c r="AD698" i="1"/>
  <c r="AD699" i="1"/>
  <c r="AD700" i="1"/>
  <c r="AG700" i="1" s="1"/>
  <c r="AD701" i="1"/>
  <c r="AD702" i="1"/>
  <c r="AG702" i="1" s="1"/>
  <c r="J832" i="25" s="1"/>
  <c r="AD703" i="1"/>
  <c r="AD704" i="1"/>
  <c r="AD705" i="1"/>
  <c r="AD706" i="1"/>
  <c r="AG706" i="1" s="1"/>
  <c r="AD707" i="1"/>
  <c r="AD708" i="1"/>
  <c r="AG708" i="1" s="1"/>
  <c r="J838" i="25" s="1"/>
  <c r="AD709" i="1"/>
  <c r="AD710" i="1"/>
  <c r="AG710" i="1" s="1"/>
  <c r="J840" i="25" s="1"/>
  <c r="AD711" i="1"/>
  <c r="AD712" i="1"/>
  <c r="AD713" i="1"/>
  <c r="AD714" i="1"/>
  <c r="AD715" i="1"/>
  <c r="AD716" i="1"/>
  <c r="AG716" i="1" s="1"/>
  <c r="J846" i="25" s="1"/>
  <c r="AD717" i="1"/>
  <c r="AD718" i="1"/>
  <c r="AG718" i="1" s="1"/>
  <c r="J848" i="25" s="1"/>
  <c r="AD719" i="1"/>
  <c r="AD720" i="1"/>
  <c r="AD721" i="1"/>
  <c r="AD723" i="1"/>
  <c r="AG723" i="1" s="1"/>
  <c r="AD724" i="1"/>
  <c r="AG724" i="1" s="1"/>
  <c r="J854" i="25" s="1"/>
  <c r="AD725" i="1"/>
  <c r="AD858" i="1"/>
  <c r="AD859" i="1"/>
  <c r="AD860" i="1"/>
  <c r="AG860" i="1" s="1"/>
  <c r="J859" i="25" s="1"/>
  <c r="AD861" i="1"/>
  <c r="AG861" i="1" s="1"/>
  <c r="J860" i="25" s="1"/>
  <c r="AD862" i="1"/>
  <c r="AD863" i="1"/>
  <c r="AG863" i="1" s="1"/>
  <c r="J862" i="25" s="1"/>
  <c r="AD864" i="1"/>
  <c r="AG864" i="1" s="1"/>
  <c r="AD865" i="1"/>
  <c r="AG865" i="1" s="1"/>
  <c r="AD866" i="1"/>
  <c r="AD867" i="1"/>
  <c r="AD868" i="1"/>
  <c r="AG868" i="1" s="1"/>
  <c r="AD869" i="1"/>
  <c r="AD870" i="1"/>
  <c r="AD871" i="1"/>
  <c r="AG871" i="1" s="1"/>
  <c r="J870" i="25" s="1"/>
  <c r="AD872" i="1"/>
  <c r="AG872" i="1" s="1"/>
  <c r="J871" i="25" s="1"/>
  <c r="AD873" i="1"/>
  <c r="AG873" i="1" s="1"/>
  <c r="AD874" i="1"/>
  <c r="AD875" i="1"/>
  <c r="AD876" i="1"/>
  <c r="AG876" i="1" s="1"/>
  <c r="J875" i="25" s="1"/>
  <c r="AD877" i="1"/>
  <c r="AD878" i="1"/>
  <c r="AD879" i="1"/>
  <c r="AG879" i="1" s="1"/>
  <c r="J878" i="25" s="1"/>
  <c r="AD880" i="1"/>
  <c r="AG880" i="1" s="1"/>
  <c r="J879" i="25" s="1"/>
  <c r="AD881" i="1"/>
  <c r="AG881" i="1" s="1"/>
  <c r="J880" i="25" s="1"/>
  <c r="AD882" i="1"/>
  <c r="AD883" i="1"/>
  <c r="AD884" i="1"/>
  <c r="AG884" i="1" s="1"/>
  <c r="AD885" i="1"/>
  <c r="AG885" i="1" s="1"/>
  <c r="AD886" i="1"/>
  <c r="AD887" i="1"/>
  <c r="AD888" i="1"/>
  <c r="AG888" i="1" s="1"/>
  <c r="AD889" i="1"/>
  <c r="AD890" i="1"/>
  <c r="AD891" i="1"/>
  <c r="AG891" i="1" s="1"/>
  <c r="J890" i="25" s="1"/>
  <c r="AD892" i="1"/>
  <c r="AG892" i="1" s="1"/>
  <c r="AD893" i="1"/>
  <c r="AG893" i="1" s="1"/>
  <c r="J892" i="25" s="1"/>
  <c r="AD894" i="1"/>
  <c r="AD895" i="1"/>
  <c r="AD896" i="1"/>
  <c r="AG896" i="1" s="1"/>
  <c r="AD897" i="1"/>
  <c r="AG897" i="1" s="1"/>
  <c r="J896" i="25" s="1"/>
  <c r="AD898" i="1"/>
  <c r="AD899" i="1"/>
  <c r="AG899" i="1" s="1"/>
  <c r="AD900" i="1"/>
  <c r="L899" i="25" s="1"/>
  <c r="F899" i="25" s="1"/>
  <c r="AD901" i="1"/>
  <c r="AG901" i="1" s="1"/>
  <c r="J900" i="25" s="1"/>
  <c r="AD902" i="1"/>
  <c r="AD904" i="1"/>
  <c r="AD905" i="1"/>
  <c r="L904" i="25" s="1"/>
  <c r="F904" i="25" s="1"/>
  <c r="AD906" i="1"/>
  <c r="AG906" i="1" s="1"/>
  <c r="AD907" i="1"/>
  <c r="AD908" i="1"/>
  <c r="AG908" i="1" s="1"/>
  <c r="AD909" i="1"/>
  <c r="AD910" i="1"/>
  <c r="AD911" i="1"/>
  <c r="AD912" i="1"/>
  <c r="AG912" i="1" s="1"/>
  <c r="J911" i="25" s="1"/>
  <c r="AD913" i="1"/>
  <c r="AG913" i="1" s="1"/>
  <c r="AD915" i="1"/>
  <c r="AG915" i="1" s="1"/>
  <c r="J914" i="25" s="1"/>
  <c r="AD916" i="1"/>
  <c r="AD917" i="1"/>
  <c r="AD918" i="1"/>
  <c r="AD919" i="1"/>
  <c r="AG919" i="1" s="1"/>
  <c r="J918" i="25" s="1"/>
  <c r="AD920" i="1"/>
  <c r="AD921" i="1"/>
  <c r="AG921" i="1" s="1"/>
  <c r="AD922" i="1"/>
  <c r="AG922" i="1" s="1"/>
  <c r="J921" i="25" s="1"/>
  <c r="AD923" i="1"/>
  <c r="AG923" i="1" s="1"/>
  <c r="J922" i="25" s="1"/>
  <c r="AD924" i="1"/>
  <c r="AD925" i="1"/>
  <c r="AD926" i="1"/>
  <c r="L925" i="25" s="1"/>
  <c r="F925" i="25" s="1"/>
  <c r="AD927" i="1"/>
  <c r="AG927" i="1" s="1"/>
  <c r="J926" i="25" s="1"/>
  <c r="AD928" i="1"/>
  <c r="AD929" i="1"/>
  <c r="AG929" i="1" s="1"/>
  <c r="AD930" i="1"/>
  <c r="L929" i="25" s="1"/>
  <c r="F929" i="25" s="1"/>
  <c r="AD931" i="1"/>
  <c r="AG931" i="1" s="1"/>
  <c r="AD933" i="1"/>
  <c r="AD934" i="1"/>
  <c r="AD935" i="1"/>
  <c r="AD936" i="1"/>
  <c r="AG936" i="1" s="1"/>
  <c r="AD937" i="1"/>
  <c r="AD938" i="1"/>
  <c r="AD939" i="1"/>
  <c r="AG939" i="1" s="1"/>
  <c r="J938" i="25" s="1"/>
  <c r="AD940" i="1"/>
  <c r="AG940" i="1" s="1"/>
  <c r="J939" i="25" s="1"/>
  <c r="AD941" i="1"/>
  <c r="AD942" i="1"/>
  <c r="AG942" i="1" s="1"/>
  <c r="J941" i="25" s="1"/>
  <c r="AD943" i="1"/>
  <c r="AD944" i="1"/>
  <c r="AD945" i="1"/>
  <c r="AD946" i="1"/>
  <c r="AD947" i="1"/>
  <c r="AG947" i="1" s="1"/>
  <c r="J946" i="25" s="1"/>
  <c r="AD948" i="1"/>
  <c r="AG948" i="1" s="1"/>
  <c r="AD949" i="1"/>
  <c r="AD950" i="1"/>
  <c r="AG950" i="1" s="1"/>
  <c r="AD951" i="1"/>
  <c r="AD952" i="1"/>
  <c r="AD953" i="1"/>
  <c r="AD954" i="1"/>
  <c r="AD955" i="1"/>
  <c r="AD956" i="1"/>
  <c r="AG956" i="1" s="1"/>
  <c r="AD957" i="1"/>
  <c r="AD958" i="1"/>
  <c r="AD959" i="1"/>
  <c r="AG959" i="1" s="1"/>
  <c r="AD960" i="1"/>
  <c r="AG960" i="1" s="1"/>
  <c r="AD961" i="1"/>
  <c r="AD962" i="1"/>
  <c r="AD963" i="1"/>
  <c r="AD964" i="1"/>
  <c r="AG964" i="1" s="1"/>
  <c r="J963" i="25" s="1"/>
  <c r="AD965" i="1"/>
  <c r="AD966" i="1"/>
  <c r="AG966" i="1" s="1"/>
  <c r="J965" i="25" s="1"/>
  <c r="AD967" i="1"/>
  <c r="AG967" i="1" s="1"/>
  <c r="AD968" i="1"/>
  <c r="AG968" i="1" s="1"/>
  <c r="AD969" i="1"/>
  <c r="AD970" i="1"/>
  <c r="AD971" i="1"/>
  <c r="AD972" i="1"/>
  <c r="AG972" i="1" s="1"/>
  <c r="AD973" i="1"/>
  <c r="AD974" i="1"/>
  <c r="AG974" i="1" s="1"/>
  <c r="J973" i="25" s="1"/>
  <c r="AD975" i="1"/>
  <c r="AD976" i="1"/>
  <c r="AG976" i="1" s="1"/>
  <c r="J975" i="25" s="1"/>
  <c r="AD977" i="1"/>
  <c r="AD978" i="1"/>
  <c r="AD979" i="1"/>
  <c r="AG979" i="1" s="1"/>
  <c r="J978" i="25" s="1"/>
  <c r="AD980" i="1"/>
  <c r="AD981" i="1"/>
  <c r="AD982" i="1"/>
  <c r="AD1012" i="1"/>
  <c r="L983" i="25" s="1"/>
  <c r="F983" i="25" s="1"/>
  <c r="AD1013" i="1"/>
  <c r="AG1013" i="1" s="1"/>
  <c r="J984" i="25" s="1"/>
  <c r="AD1014" i="1"/>
  <c r="AD1015" i="1"/>
  <c r="AD1016" i="1"/>
  <c r="AD1017" i="1"/>
  <c r="AG1017" i="1" s="1"/>
  <c r="AD1019" i="1"/>
  <c r="AD1020" i="1"/>
  <c r="AD1021" i="1"/>
  <c r="AG1021" i="1" s="1"/>
  <c r="J992" i="25" s="1"/>
  <c r="AD1022" i="1"/>
  <c r="AD1023" i="1"/>
  <c r="AD1024" i="1"/>
  <c r="AD1025" i="1"/>
  <c r="AD1026" i="1"/>
  <c r="AD1027" i="1"/>
  <c r="AD1028" i="1"/>
  <c r="AD1029" i="1"/>
  <c r="AD1030" i="1"/>
  <c r="AG1030" i="1" s="1"/>
  <c r="AD1031" i="1"/>
  <c r="AD1032" i="1"/>
  <c r="AG1032" i="1" s="1"/>
  <c r="AD1033" i="1"/>
  <c r="AG1033" i="1" s="1"/>
  <c r="J1004" i="25" s="1"/>
  <c r="AD1034" i="1"/>
  <c r="AG1034" i="1" s="1"/>
  <c r="AD1035" i="1"/>
  <c r="AD1037" i="1"/>
  <c r="AD1038" i="1"/>
  <c r="AD1040" i="1"/>
  <c r="AD1041" i="1"/>
  <c r="AD1042" i="1"/>
  <c r="AD1043" i="1"/>
  <c r="L1014" i="25" s="1"/>
  <c r="F1014" i="25" s="1"/>
  <c r="AD1044" i="1"/>
  <c r="AD1045" i="1"/>
  <c r="AD1046" i="1"/>
  <c r="AG1046" i="1" s="1"/>
  <c r="AD1047" i="1"/>
  <c r="AD1048" i="1"/>
  <c r="AG1048" i="1" s="1"/>
  <c r="J1019" i="25" s="1"/>
  <c r="AD1049" i="1"/>
  <c r="AD1050" i="1"/>
  <c r="AD1051" i="1"/>
  <c r="AG1051" i="1" s="1"/>
  <c r="AD1052" i="1"/>
  <c r="AD1053" i="1"/>
  <c r="AD1054" i="1"/>
  <c r="AD1055" i="1"/>
  <c r="AG1055" i="1" s="1"/>
  <c r="J1026" i="25" s="1"/>
  <c r="AD1056" i="1"/>
  <c r="AG1056" i="1" s="1"/>
  <c r="J1027" i="25" s="1"/>
  <c r="AD1058" i="1"/>
  <c r="AD1059" i="1"/>
  <c r="AG1059" i="1" s="1"/>
  <c r="AD1060" i="1"/>
  <c r="AD1061" i="1"/>
  <c r="AD1062" i="1"/>
  <c r="AD1064" i="1"/>
  <c r="AD1065" i="1"/>
  <c r="L1036" i="25" s="1"/>
  <c r="F1036" i="25" s="1"/>
  <c r="AD1066" i="1"/>
  <c r="AG1066" i="1" s="1"/>
  <c r="AD1067" i="1"/>
  <c r="AD1068" i="1"/>
  <c r="AD1070" i="1"/>
  <c r="AD1071" i="1"/>
  <c r="AG1071" i="1" s="1"/>
  <c r="J1042" i="25" s="1"/>
  <c r="AD1072" i="1"/>
  <c r="AD1073" i="1"/>
  <c r="AD1074" i="1"/>
  <c r="L1045" i="25" s="1"/>
  <c r="F1045" i="25" s="1"/>
  <c r="AD1075" i="1"/>
  <c r="AD1076" i="1"/>
  <c r="AD1077" i="1"/>
  <c r="AG1077" i="1" s="1"/>
  <c r="J1048" i="25" s="1"/>
  <c r="AD1078" i="1"/>
  <c r="AD1079" i="1"/>
  <c r="AG1079" i="1" s="1"/>
  <c r="J1050" i="25" s="1"/>
  <c r="AD1080" i="1"/>
  <c r="AD1082" i="1"/>
  <c r="AD1083" i="1"/>
  <c r="AD1084" i="1"/>
  <c r="AG1084" i="1" s="1"/>
  <c r="J1055" i="25" s="1"/>
  <c r="AD1085" i="1"/>
  <c r="AD1087" i="1"/>
  <c r="AD1088" i="1"/>
  <c r="AD1089" i="1"/>
  <c r="AD1091" i="1"/>
  <c r="AD1092" i="1"/>
  <c r="AG1092" i="1" s="1"/>
  <c r="AD1093" i="1"/>
  <c r="L1064" i="25" s="1"/>
  <c r="F1064" i="25" s="1"/>
  <c r="AD1094" i="1"/>
  <c r="AG1094" i="1" s="1"/>
  <c r="J1065" i="25" s="1"/>
  <c r="AD1095" i="1"/>
  <c r="AD1096" i="1"/>
  <c r="AG1096" i="1" s="1"/>
  <c r="J1067" i="25" s="1"/>
  <c r="AD1097" i="1"/>
  <c r="AD1098" i="1"/>
  <c r="AD1099" i="1"/>
  <c r="AD1100" i="1"/>
  <c r="AD1102" i="1"/>
  <c r="L1073" i="25" s="1"/>
  <c r="F1073" i="25" s="1"/>
  <c r="AD1103" i="1"/>
  <c r="AD1104" i="1"/>
  <c r="AD1105" i="1"/>
  <c r="AD1108" i="1"/>
  <c r="AD1109" i="1"/>
  <c r="AD1110" i="1"/>
  <c r="AD1111" i="1"/>
  <c r="AG1111" i="1" s="1"/>
  <c r="J1082" i="25" s="1"/>
  <c r="AD1112" i="1"/>
  <c r="L1083" i="25" s="1"/>
  <c r="F1083" i="25" s="1"/>
  <c r="AD1113" i="1"/>
  <c r="AG1113" i="1" s="1"/>
  <c r="AD1114" i="1"/>
  <c r="AD1115" i="1"/>
  <c r="AG1115" i="1" s="1"/>
  <c r="J1086" i="25" s="1"/>
  <c r="AD1116" i="1"/>
  <c r="AD1117" i="1"/>
  <c r="AD1118" i="1"/>
  <c r="AD1120" i="1"/>
  <c r="AD1121" i="1"/>
  <c r="L1092" i="25" s="1"/>
  <c r="F1092" i="25" s="1"/>
  <c r="AD1123" i="1"/>
  <c r="AG1123" i="1" s="1"/>
  <c r="J1094" i="25" s="1"/>
  <c r="AD1124" i="1"/>
  <c r="AD1125" i="1"/>
  <c r="AD1126" i="1"/>
  <c r="AD1127" i="1"/>
  <c r="AG1127" i="1" s="1"/>
  <c r="J1098" i="25" s="1"/>
  <c r="AD1129" i="1"/>
  <c r="AD1132" i="1"/>
  <c r="AG1132" i="1" s="1"/>
  <c r="J1103" i="25" s="1"/>
  <c r="AD1134" i="1"/>
  <c r="L1105" i="25" s="1"/>
  <c r="F1105" i="25" s="1"/>
  <c r="AD1135" i="1"/>
  <c r="AD1136" i="1"/>
  <c r="AD1138" i="1"/>
  <c r="AG1138" i="1" s="1"/>
  <c r="AD1139" i="1"/>
  <c r="L1110" i="25" s="1"/>
  <c r="F1110" i="25" s="1"/>
  <c r="AD1140" i="1"/>
  <c r="AD1141" i="1"/>
  <c r="AD1142" i="1"/>
  <c r="AD1143" i="1"/>
  <c r="AD1144" i="1"/>
  <c r="AG1144" i="1" s="1"/>
  <c r="J1115" i="25" s="1"/>
  <c r="AD1145" i="1"/>
  <c r="AD1146" i="1"/>
  <c r="AG1146" i="1" s="1"/>
  <c r="J1117" i="25" s="1"/>
  <c r="AD1147" i="1"/>
  <c r="AD1148" i="1"/>
  <c r="AD1149" i="1"/>
  <c r="AD1150" i="1"/>
  <c r="AD1151" i="1"/>
  <c r="AG1151" i="1" s="1"/>
  <c r="AD1152" i="1"/>
  <c r="AD1153" i="1"/>
  <c r="AD1154" i="1"/>
  <c r="AG1154" i="1" s="1"/>
  <c r="J1125" i="25" s="1"/>
  <c r="AD1187" i="1"/>
  <c r="AG1187" i="1" s="1"/>
  <c r="AD1156" i="1"/>
  <c r="AD1157" i="1"/>
  <c r="AD1158" i="1"/>
  <c r="AG1158" i="1" s="1"/>
  <c r="AD1159" i="1"/>
  <c r="AD1160" i="1"/>
  <c r="AD1161" i="1"/>
  <c r="AD1162" i="1"/>
  <c r="AD1163" i="1"/>
  <c r="L1136" i="25" s="1"/>
  <c r="F1136" i="25" s="1"/>
  <c r="AD1164" i="1"/>
  <c r="AD1165" i="1"/>
  <c r="AD1166" i="1"/>
  <c r="AG1166" i="1" s="1"/>
  <c r="AD1167" i="1"/>
  <c r="AD1168" i="1"/>
  <c r="AD1169" i="1"/>
  <c r="AD1170" i="1"/>
  <c r="AG1170" i="1" s="1"/>
  <c r="AD1171" i="1"/>
  <c r="AD1172" i="1"/>
  <c r="AD1173" i="1"/>
  <c r="AD1174" i="1"/>
  <c r="AG1174" i="1" s="1"/>
  <c r="AD1175" i="1"/>
  <c r="AG1175" i="1" s="1"/>
  <c r="AD1176" i="1"/>
  <c r="AD1177" i="1"/>
  <c r="AD1178" i="1"/>
  <c r="AD1179" i="1"/>
  <c r="AG1179" i="1" s="1"/>
  <c r="J1152" i="25" s="1"/>
  <c r="AD1180" i="1"/>
  <c r="AG1180" i="1" s="1"/>
  <c r="AD1181" i="1"/>
  <c r="AD1182" i="1"/>
  <c r="AD1183" i="1"/>
  <c r="AG1183" i="1" s="1"/>
  <c r="J1156" i="25" s="1"/>
  <c r="AD1184" i="1"/>
  <c r="AG1184" i="1" s="1"/>
  <c r="J1157" i="25" s="1"/>
  <c r="AD1185" i="1"/>
  <c r="AD1189" i="1"/>
  <c r="AD1190" i="1"/>
  <c r="AD1191" i="1"/>
  <c r="AG1191" i="1" s="1"/>
  <c r="AD1192" i="1"/>
  <c r="AD1193" i="1"/>
  <c r="AG1193" i="1" s="1"/>
  <c r="AD1194" i="1"/>
  <c r="AG1194" i="1" s="1"/>
  <c r="J1165" i="25" s="1"/>
  <c r="AD1195" i="1"/>
  <c r="AG1195" i="1" s="1"/>
  <c r="J1166" i="25" s="1"/>
  <c r="AD1196" i="1"/>
  <c r="AD1197" i="1"/>
  <c r="AD1198" i="1"/>
  <c r="AD1199" i="1"/>
  <c r="AD1200" i="1"/>
  <c r="AD1201" i="1"/>
  <c r="AG1201" i="1" s="1"/>
  <c r="AD1202" i="1"/>
  <c r="L1173" i="25" s="1"/>
  <c r="F1173" i="25" s="1"/>
  <c r="AD1203" i="1"/>
  <c r="AG1203" i="1" s="1"/>
  <c r="AD1204" i="1"/>
  <c r="AD1205" i="1"/>
  <c r="AD1206" i="1"/>
  <c r="AD1207" i="1"/>
  <c r="AG1207" i="1" s="1"/>
  <c r="J1178" i="25" s="1"/>
  <c r="AD1208" i="1"/>
  <c r="AD1209" i="1"/>
  <c r="AD1210" i="1"/>
  <c r="L1181" i="25" s="1"/>
  <c r="F1181" i="25" s="1"/>
  <c r="AD1211" i="1"/>
  <c r="AD1212" i="1"/>
  <c r="AD1213" i="1"/>
  <c r="AD1214" i="1"/>
  <c r="AD1215" i="1"/>
  <c r="AD1216" i="1"/>
  <c r="AD1217" i="1"/>
  <c r="AD1218" i="1"/>
  <c r="L1189" i="25" s="1"/>
  <c r="F1189" i="25" s="1"/>
  <c r="AD1219" i="1"/>
  <c r="AD1220" i="1"/>
  <c r="AD1221" i="1"/>
  <c r="AD1222" i="1"/>
  <c r="AD1223" i="1"/>
  <c r="AG1223" i="1" s="1"/>
  <c r="J1194" i="25" s="1"/>
  <c r="AD1248" i="1"/>
  <c r="AD1249" i="1"/>
  <c r="AD1250" i="1"/>
  <c r="AG1250" i="1" s="1"/>
  <c r="AD1251" i="1"/>
  <c r="AG1251" i="1" s="1"/>
  <c r="AD1252" i="1"/>
  <c r="AD1253" i="1"/>
  <c r="AD1254" i="1"/>
  <c r="L1202" i="25" s="1"/>
  <c r="F1202" i="25" s="1"/>
  <c r="AD1255" i="1"/>
  <c r="AG1255" i="1" s="1"/>
  <c r="AD1256" i="1"/>
  <c r="AD1225" i="1"/>
  <c r="AD1226" i="1"/>
  <c r="AG1226" i="1" s="1"/>
  <c r="J1207" i="25" s="1"/>
  <c r="AD1227" i="1"/>
  <c r="AG1227" i="1" s="1"/>
  <c r="J1208" i="25" s="1"/>
  <c r="AD1228" i="1"/>
  <c r="AD1229" i="1"/>
  <c r="AG1229" i="1" s="1"/>
  <c r="J1210" i="25" s="1"/>
  <c r="AD1230" i="1"/>
  <c r="AD1231" i="1"/>
  <c r="AD1232" i="1"/>
  <c r="AD1233" i="1"/>
  <c r="AD1234" i="1"/>
  <c r="L1215" i="25" s="1"/>
  <c r="F1215" i="25" s="1"/>
  <c r="AD1235" i="1"/>
  <c r="AD1236" i="1"/>
  <c r="AD1237" i="1"/>
  <c r="AG1237" i="1" s="1"/>
  <c r="J1218" i="25" s="1"/>
  <c r="AD1238" i="1"/>
  <c r="L1219" i="25" s="1"/>
  <c r="F1219" i="25" s="1"/>
  <c r="AD1239" i="1"/>
  <c r="AG1239" i="1" s="1"/>
  <c r="AD1240" i="1"/>
  <c r="AD1241" i="1"/>
  <c r="AG1241" i="1" s="1"/>
  <c r="J1222" i="25" s="1"/>
  <c r="AD1242" i="1"/>
  <c r="AG1242" i="1" s="1"/>
  <c r="J1223" i="25" s="1"/>
  <c r="AD1243" i="1"/>
  <c r="AD1244" i="1"/>
  <c r="AD1245" i="1"/>
  <c r="AD1246" i="1"/>
  <c r="AD1258" i="1"/>
  <c r="AD1259" i="1"/>
  <c r="AD984" i="1"/>
  <c r="AG984" i="1" s="1"/>
  <c r="J1235" i="25" s="1"/>
  <c r="AD985" i="1"/>
  <c r="L1236" i="25" s="1"/>
  <c r="F1236" i="25" s="1"/>
  <c r="AD986" i="1"/>
  <c r="AD987" i="1"/>
  <c r="AD988" i="1"/>
  <c r="AD989" i="1"/>
  <c r="L1240" i="25" s="1"/>
  <c r="F1240" i="25" s="1"/>
  <c r="AD990" i="1"/>
  <c r="AG990" i="1" s="1"/>
  <c r="J1241" i="25" s="1"/>
  <c r="AD991" i="1"/>
  <c r="AD992" i="1"/>
  <c r="AG992" i="1" s="1"/>
  <c r="J1243" i="25" s="1"/>
  <c r="AD993" i="1"/>
  <c r="L1244" i="25" s="1"/>
  <c r="F1244" i="25" s="1"/>
  <c r="AD994" i="1"/>
  <c r="AD995" i="1"/>
  <c r="AD996" i="1"/>
  <c r="AD997" i="1"/>
  <c r="AG997" i="1" s="1"/>
  <c r="J1248" i="25" s="1"/>
  <c r="AD998" i="1"/>
  <c r="AG998" i="1" s="1"/>
  <c r="AD999" i="1"/>
  <c r="AD1000" i="1"/>
  <c r="AG1000" i="1" s="1"/>
  <c r="J1251" i="25" s="1"/>
  <c r="AD1001" i="1"/>
  <c r="AD1002" i="1"/>
  <c r="AG1002" i="1" s="1"/>
  <c r="AD1003" i="1"/>
  <c r="AD1004" i="1"/>
  <c r="AD1005" i="1"/>
  <c r="AD1006" i="1"/>
  <c r="AD1007" i="1"/>
  <c r="AD1008" i="1"/>
  <c r="AG1008" i="1" s="1"/>
  <c r="J1259" i="25" s="1"/>
  <c r="AD1009" i="1"/>
  <c r="L1260" i="25" s="1"/>
  <c r="F1260" i="25" s="1"/>
  <c r="AD1010" i="1"/>
  <c r="H1" i="25"/>
  <c r="I1" i="25"/>
  <c r="F11" i="26"/>
  <c r="B3" i="30"/>
  <c r="AG7" i="1"/>
  <c r="AG8" i="1"/>
  <c r="AG10" i="1"/>
  <c r="AG11" i="1"/>
  <c r="AG15" i="1"/>
  <c r="AG16" i="1"/>
  <c r="AG19" i="1"/>
  <c r="AG2" i="1"/>
  <c r="AG36" i="1"/>
  <c r="AG40" i="1"/>
  <c r="J25" i="25" s="1"/>
  <c r="AG41" i="1"/>
  <c r="J26" i="25" s="1"/>
  <c r="AG44" i="1"/>
  <c r="AG47" i="1"/>
  <c r="AG48" i="1"/>
  <c r="J33" i="25" s="1"/>
  <c r="AG49" i="1"/>
  <c r="AG51" i="1"/>
  <c r="AG52" i="1"/>
  <c r="AG53" i="1"/>
  <c r="AG25" i="1"/>
  <c r="AG28" i="1"/>
  <c r="AG29" i="1"/>
  <c r="AG33" i="1"/>
  <c r="J52" i="25" s="1"/>
  <c r="AG21" i="1"/>
  <c r="AG58" i="1"/>
  <c r="AG61" i="1"/>
  <c r="AG62" i="1"/>
  <c r="AG66" i="1"/>
  <c r="AG67" i="1"/>
  <c r="AG70" i="1"/>
  <c r="AG74" i="1"/>
  <c r="AG75" i="1"/>
  <c r="AG78" i="1"/>
  <c r="AG82" i="1"/>
  <c r="AG83" i="1"/>
  <c r="AG85" i="1"/>
  <c r="AG86" i="1"/>
  <c r="AG90" i="1"/>
  <c r="AG91" i="1"/>
  <c r="AG94" i="1"/>
  <c r="AG97" i="1"/>
  <c r="AG98" i="1"/>
  <c r="AG101" i="1"/>
  <c r="AG102" i="1"/>
  <c r="AG103" i="1"/>
  <c r="AG106" i="1"/>
  <c r="AG109" i="1"/>
  <c r="J108" i="25" s="1"/>
  <c r="AG110" i="1"/>
  <c r="AG113" i="1"/>
  <c r="AG114" i="1"/>
  <c r="AG115" i="1"/>
  <c r="AG118" i="1"/>
  <c r="AG122" i="1"/>
  <c r="J121" i="25" s="1"/>
  <c r="AG123" i="1"/>
  <c r="AG125" i="1"/>
  <c r="J124" i="25" s="1"/>
  <c r="AG126" i="1"/>
  <c r="AG127" i="1"/>
  <c r="J126" i="25" s="1"/>
  <c r="AG130" i="1"/>
  <c r="AG134" i="1"/>
  <c r="J133" i="25" s="1"/>
  <c r="AG135" i="1"/>
  <c r="AG138" i="1"/>
  <c r="AG142" i="1"/>
  <c r="AG143" i="1"/>
  <c r="J142" i="25" s="1"/>
  <c r="AG146" i="1"/>
  <c r="AG149" i="1"/>
  <c r="AG150" i="1"/>
  <c r="AG151" i="1"/>
  <c r="AG154" i="1"/>
  <c r="J153" i="25" s="1"/>
  <c r="AG158" i="1"/>
  <c r="AG159" i="1"/>
  <c r="AG161" i="1"/>
  <c r="AG162" i="1"/>
  <c r="AG163" i="1"/>
  <c r="AG165" i="1"/>
  <c r="J164" i="25" s="1"/>
  <c r="AG166" i="1"/>
  <c r="AG170" i="1"/>
  <c r="AG173" i="1"/>
  <c r="AG174" i="1"/>
  <c r="AG178" i="1"/>
  <c r="AG181" i="1"/>
  <c r="J180" i="25" s="1"/>
  <c r="AG182" i="1"/>
  <c r="J181" i="25" s="1"/>
  <c r="AG186" i="1"/>
  <c r="J185" i="25" s="1"/>
  <c r="AG189" i="1"/>
  <c r="J188" i="25" s="1"/>
  <c r="AG190" i="1"/>
  <c r="J189" i="25" s="1"/>
  <c r="AG194" i="1"/>
  <c r="AG197" i="1"/>
  <c r="J196" i="25" s="1"/>
  <c r="AG198" i="1"/>
  <c r="AG202" i="1"/>
  <c r="AG205" i="1"/>
  <c r="J204" i="25" s="1"/>
  <c r="AG206" i="1"/>
  <c r="AG210" i="1"/>
  <c r="J209" i="25" s="1"/>
  <c r="AG213" i="1"/>
  <c r="AG214" i="1"/>
  <c r="AG218" i="1"/>
  <c r="J217" i="25" s="1"/>
  <c r="AG221" i="1"/>
  <c r="AG222" i="1"/>
  <c r="AG226" i="1"/>
  <c r="AG229" i="1"/>
  <c r="AG230" i="1"/>
  <c r="AG234" i="1"/>
  <c r="AG237" i="1"/>
  <c r="AG238" i="1"/>
  <c r="AG242" i="1"/>
  <c r="J241" i="25" s="1"/>
  <c r="AG247" i="1"/>
  <c r="J246" i="25" s="1"/>
  <c r="AG248" i="1"/>
  <c r="AG252" i="1"/>
  <c r="AG255" i="1"/>
  <c r="J254" i="25" s="1"/>
  <c r="AG257" i="1"/>
  <c r="AG261" i="1"/>
  <c r="AG262" i="1"/>
  <c r="AG266" i="1"/>
  <c r="AG270" i="1"/>
  <c r="AG274" i="1"/>
  <c r="AG278" i="1"/>
  <c r="AG281" i="1"/>
  <c r="J280" i="25" s="1"/>
  <c r="AG282" i="1"/>
  <c r="AG286" i="1"/>
  <c r="AG291" i="1"/>
  <c r="AG292" i="1"/>
  <c r="AG295" i="1"/>
  <c r="AG299" i="1"/>
  <c r="AG303" i="1"/>
  <c r="AG307" i="1"/>
  <c r="J305" i="25" s="1"/>
  <c r="AG311" i="1"/>
  <c r="J309" i="25" s="1"/>
  <c r="AG314" i="1"/>
  <c r="AG315" i="1"/>
  <c r="J313" i="25" s="1"/>
  <c r="AG318" i="1"/>
  <c r="AG319" i="1"/>
  <c r="AG320" i="1"/>
  <c r="AG321" i="1"/>
  <c r="AG322" i="1"/>
  <c r="AG324" i="1"/>
  <c r="AG325" i="1"/>
  <c r="AG326" i="1"/>
  <c r="AG330" i="1"/>
  <c r="AG333" i="1"/>
  <c r="AG334" i="1"/>
  <c r="AG338" i="1"/>
  <c r="AG342" i="1"/>
  <c r="AG346" i="1"/>
  <c r="J344" i="25" s="1"/>
  <c r="AG350" i="1"/>
  <c r="AG354" i="1"/>
  <c r="AG355" i="1"/>
  <c r="J353" i="25" s="1"/>
  <c r="AG357" i="1"/>
  <c r="J355" i="25" s="1"/>
  <c r="AG360" i="1"/>
  <c r="AG363" i="1"/>
  <c r="AG364" i="1"/>
  <c r="J362" i="25" s="1"/>
  <c r="AG368" i="1"/>
  <c r="AG373" i="1"/>
  <c r="AG377" i="1"/>
  <c r="AG381" i="1"/>
  <c r="AG385" i="1"/>
  <c r="AG388" i="1"/>
  <c r="AG389" i="1"/>
  <c r="AG393" i="1"/>
  <c r="J391" i="25" s="1"/>
  <c r="AG396" i="1"/>
  <c r="AG397" i="1"/>
  <c r="J395" i="25" s="1"/>
  <c r="AG401" i="1"/>
  <c r="AG403" i="1"/>
  <c r="AG418" i="1"/>
  <c r="AG424" i="1"/>
  <c r="AG427" i="1"/>
  <c r="J415" i="25" s="1"/>
  <c r="AG441" i="1"/>
  <c r="AG442" i="1"/>
  <c r="AG446" i="1"/>
  <c r="AG447" i="1"/>
  <c r="AG449" i="1"/>
  <c r="AG450" i="1"/>
  <c r="AG453" i="1"/>
  <c r="AG454" i="1"/>
  <c r="AG467" i="1"/>
  <c r="AG475" i="1"/>
  <c r="AG477" i="1"/>
  <c r="AG483" i="1"/>
  <c r="J471" i="25" s="1"/>
  <c r="AG485" i="1"/>
  <c r="AG497" i="1"/>
  <c r="AG499" i="1"/>
  <c r="AG408" i="1"/>
  <c r="AG410" i="1"/>
  <c r="AG414" i="1"/>
  <c r="AG502" i="1"/>
  <c r="J502" i="25" s="1"/>
  <c r="AG508" i="1"/>
  <c r="AG510" i="1"/>
  <c r="J510" i="25" s="1"/>
  <c r="AG518" i="1"/>
  <c r="J518" i="25" s="1"/>
  <c r="AG519" i="1"/>
  <c r="J519" i="25" s="1"/>
  <c r="AG524" i="1"/>
  <c r="AG529" i="1"/>
  <c r="J528" i="25" s="1"/>
  <c r="AG532" i="1"/>
  <c r="AG535" i="1"/>
  <c r="J534" i="25" s="1"/>
  <c r="AG536" i="1"/>
  <c r="AG537" i="1"/>
  <c r="AG593" i="1"/>
  <c r="AG597" i="1"/>
  <c r="AG591" i="1"/>
  <c r="J544" i="25" s="1"/>
  <c r="AG577" i="1"/>
  <c r="AG584" i="1"/>
  <c r="AG585" i="1"/>
  <c r="AG589" i="1"/>
  <c r="AG590" i="1"/>
  <c r="J558" i="25" s="1"/>
  <c r="AG576" i="1"/>
  <c r="AG541" i="1"/>
  <c r="AG545" i="1"/>
  <c r="AG549" i="1"/>
  <c r="J570" i="25" s="1"/>
  <c r="AG553" i="1"/>
  <c r="J574" i="25" s="1"/>
  <c r="AG557" i="1"/>
  <c r="AG561" i="1"/>
  <c r="J582" i="25" s="1"/>
  <c r="AG565" i="1"/>
  <c r="AG568" i="1"/>
  <c r="J589" i="25" s="1"/>
  <c r="AG569" i="1"/>
  <c r="AG573" i="1"/>
  <c r="J594" i="25" s="1"/>
  <c r="AG600" i="1"/>
  <c r="J599" i="25" s="1"/>
  <c r="AG604" i="1"/>
  <c r="AG608" i="1"/>
  <c r="J607" i="25" s="1"/>
  <c r="AG612" i="1"/>
  <c r="AG615" i="1"/>
  <c r="AG616" i="1"/>
  <c r="AG620" i="1"/>
  <c r="AG623" i="1"/>
  <c r="AG624" i="1"/>
  <c r="AG628" i="1"/>
  <c r="J627" i="25" s="1"/>
  <c r="AG629" i="1"/>
  <c r="AG632" i="1"/>
  <c r="AG636" i="1"/>
  <c r="J635" i="25" s="1"/>
  <c r="AG637" i="1"/>
  <c r="AG640" i="1"/>
  <c r="J639" i="25" s="1"/>
  <c r="AG598" i="1"/>
  <c r="AG645" i="1"/>
  <c r="J644" i="25" s="1"/>
  <c r="AG647" i="1"/>
  <c r="J646" i="25" s="1"/>
  <c r="AG648" i="1"/>
  <c r="J647" i="25" s="1"/>
  <c r="AG649" i="1"/>
  <c r="AG652" i="1"/>
  <c r="J651" i="25" s="1"/>
  <c r="AG656" i="1"/>
  <c r="AG657" i="1"/>
  <c r="AG660" i="1"/>
  <c r="AG664" i="1"/>
  <c r="AG644" i="1"/>
  <c r="AG684" i="1"/>
  <c r="AG687" i="1"/>
  <c r="AG669" i="1"/>
  <c r="AG672" i="1"/>
  <c r="AG676" i="1"/>
  <c r="J682" i="25" s="1"/>
  <c r="AG677" i="1"/>
  <c r="J683" i="25" s="1"/>
  <c r="AG680" i="1"/>
  <c r="AG692" i="1"/>
  <c r="J691" i="25" s="1"/>
  <c r="AG689" i="1"/>
  <c r="J692" i="25" s="1"/>
  <c r="AG728" i="1"/>
  <c r="AG729" i="1"/>
  <c r="AG730" i="1"/>
  <c r="J696" i="25" s="1"/>
  <c r="AG802" i="1"/>
  <c r="AG804" i="1"/>
  <c r="AG805" i="1"/>
  <c r="J701" i="25" s="1"/>
  <c r="AG806" i="1"/>
  <c r="AG733" i="1"/>
  <c r="AG734" i="1"/>
  <c r="J707" i="25" s="1"/>
  <c r="AG731" i="1"/>
  <c r="J710" i="25" s="1"/>
  <c r="AG738" i="1"/>
  <c r="AG739" i="1"/>
  <c r="J712" i="25" s="1"/>
  <c r="AG743" i="1"/>
  <c r="J716" i="25" s="1"/>
  <c r="AG744" i="1"/>
  <c r="J717" i="25" s="1"/>
  <c r="AG746" i="1"/>
  <c r="J719" i="25" s="1"/>
  <c r="AG747" i="1"/>
  <c r="AG751" i="1"/>
  <c r="AG752" i="1"/>
  <c r="AG759" i="1"/>
  <c r="J732" i="25" s="1"/>
  <c r="AG763" i="1"/>
  <c r="AG764" i="1"/>
  <c r="J737" i="25" s="1"/>
  <c r="AG766" i="1"/>
  <c r="AG767" i="1"/>
  <c r="AG768" i="1"/>
  <c r="AG771" i="1"/>
  <c r="AG775" i="1"/>
  <c r="J748" i="25" s="1"/>
  <c r="AG779" i="1"/>
  <c r="J752" i="25" s="1"/>
  <c r="AG780" i="1"/>
  <c r="AG783" i="1"/>
  <c r="AG786" i="1"/>
  <c r="AG787" i="1"/>
  <c r="J760" i="25" s="1"/>
  <c r="AG791" i="1"/>
  <c r="AG737" i="1"/>
  <c r="J768" i="25" s="1"/>
  <c r="AG796" i="1"/>
  <c r="AG799" i="1"/>
  <c r="J772" i="25" s="1"/>
  <c r="AG800" i="1"/>
  <c r="AG809" i="1"/>
  <c r="J775" i="25" s="1"/>
  <c r="AG812" i="1"/>
  <c r="J778" i="25" s="1"/>
  <c r="AG816" i="1"/>
  <c r="AG817" i="1"/>
  <c r="J783" i="25" s="1"/>
  <c r="AG819" i="1"/>
  <c r="AG820" i="1"/>
  <c r="J786" i="25" s="1"/>
  <c r="AG824" i="1"/>
  <c r="AG825" i="1"/>
  <c r="AG828" i="1"/>
  <c r="J794" i="25" s="1"/>
  <c r="AG832" i="1"/>
  <c r="J798" i="25" s="1"/>
  <c r="AG833" i="1"/>
  <c r="J799" i="25" s="1"/>
  <c r="AG835" i="1"/>
  <c r="AG836" i="1"/>
  <c r="J802" i="25" s="1"/>
  <c r="AG837" i="1"/>
  <c r="J803" i="25" s="1"/>
  <c r="AG839" i="1"/>
  <c r="AG840" i="1"/>
  <c r="J806" i="25" s="1"/>
  <c r="AG844" i="1"/>
  <c r="J810" i="25" s="1"/>
  <c r="AG845" i="1"/>
  <c r="AG848" i="1"/>
  <c r="AG851" i="1"/>
  <c r="AG852" i="1"/>
  <c r="AG856" i="1"/>
  <c r="AG808" i="1"/>
  <c r="AG694" i="1"/>
  <c r="AG698" i="1"/>
  <c r="AG701" i="1"/>
  <c r="AG704" i="1"/>
  <c r="AG705" i="1"/>
  <c r="J835" i="25" s="1"/>
  <c r="AG712" i="1"/>
  <c r="J842" i="25" s="1"/>
  <c r="AG714" i="1"/>
  <c r="AG717" i="1"/>
  <c r="J847" i="25" s="1"/>
  <c r="AG720" i="1"/>
  <c r="J850" i="25" s="1"/>
  <c r="AG721" i="1"/>
  <c r="AG722" i="1"/>
  <c r="AG859" i="1"/>
  <c r="AG862" i="1"/>
  <c r="J861" i="25" s="1"/>
  <c r="AG866" i="1"/>
  <c r="AG867" i="1"/>
  <c r="J866" i="25" s="1"/>
  <c r="AG869" i="1"/>
  <c r="J868" i="25" s="1"/>
  <c r="AG870" i="1"/>
  <c r="J869" i="25" s="1"/>
  <c r="AG877" i="1"/>
  <c r="AG878" i="1"/>
  <c r="J877" i="25" s="1"/>
  <c r="AG882" i="1"/>
  <c r="AG883" i="1"/>
  <c r="J882" i="25" s="1"/>
  <c r="AG887" i="1"/>
  <c r="AG889" i="1"/>
  <c r="J888" i="25" s="1"/>
  <c r="AG894" i="1"/>
  <c r="J893" i="25" s="1"/>
  <c r="AG895" i="1"/>
  <c r="J894" i="25" s="1"/>
  <c r="AG898" i="1"/>
  <c r="J897" i="25" s="1"/>
  <c r="AG902" i="1"/>
  <c r="J901" i="25" s="1"/>
  <c r="AG857" i="1"/>
  <c r="J902" i="25" s="1"/>
  <c r="AG907" i="1"/>
  <c r="J906" i="25" s="1"/>
  <c r="AG910" i="1"/>
  <c r="J909" i="25" s="1"/>
  <c r="AG911" i="1"/>
  <c r="AG916" i="1"/>
  <c r="AG917" i="1"/>
  <c r="J916" i="25" s="1"/>
  <c r="AG920" i="1"/>
  <c r="J919" i="25" s="1"/>
  <c r="AG925" i="1"/>
  <c r="J924" i="25" s="1"/>
  <c r="AG928" i="1"/>
  <c r="J927" i="25" s="1"/>
  <c r="AG933" i="1"/>
  <c r="AG937" i="1"/>
  <c r="AG945" i="1"/>
  <c r="J944" i="25" s="1"/>
  <c r="AG949" i="1"/>
  <c r="AG952" i="1"/>
  <c r="AG953" i="1"/>
  <c r="AG957" i="1"/>
  <c r="AG958" i="1"/>
  <c r="J957" i="25" s="1"/>
  <c r="AG961" i="1"/>
  <c r="AG965" i="1"/>
  <c r="AG969" i="1"/>
  <c r="AG973" i="1"/>
  <c r="AG981" i="1"/>
  <c r="AG982" i="1"/>
  <c r="AG932" i="1"/>
  <c r="J982" i="25" s="1"/>
  <c r="AG1014" i="1"/>
  <c r="AG1019" i="1"/>
  <c r="AG1022" i="1"/>
  <c r="J993" i="25" s="1"/>
  <c r="AG1023" i="1"/>
  <c r="AG1024" i="1"/>
  <c r="AG1026" i="1"/>
  <c r="AG1027" i="1"/>
  <c r="AG1035" i="1"/>
  <c r="J1006" i="25" s="1"/>
  <c r="AG1037" i="1"/>
  <c r="J1008" i="25" s="1"/>
  <c r="AG1036" i="1"/>
  <c r="J1010" i="25" s="1"/>
  <c r="AG1041" i="1"/>
  <c r="AG1042" i="1"/>
  <c r="AG1045" i="1"/>
  <c r="J1016" i="25" s="1"/>
  <c r="AG1049" i="1"/>
  <c r="J1020" i="25" s="1"/>
  <c r="AG1054" i="1"/>
  <c r="J1025" i="25" s="1"/>
  <c r="AG1039" i="1"/>
  <c r="J1028" i="25" s="1"/>
  <c r="AG1062" i="1"/>
  <c r="AG1064" i="1"/>
  <c r="AG1067" i="1"/>
  <c r="AG1069" i="1"/>
  <c r="AG1072" i="1"/>
  <c r="AG1073" i="1"/>
  <c r="AG1075" i="1"/>
  <c r="AG1080" i="1"/>
  <c r="AG1081" i="1"/>
  <c r="AG1082" i="1"/>
  <c r="AG1085" i="1"/>
  <c r="AG1087" i="1"/>
  <c r="J1058" i="25" s="1"/>
  <c r="AG1091" i="1"/>
  <c r="AG1099" i="1"/>
  <c r="AG1100" i="1"/>
  <c r="J1071" i="25" s="1"/>
  <c r="AG1103" i="1"/>
  <c r="J1074" i="25" s="1"/>
  <c r="AG1104" i="1"/>
  <c r="J1075" i="25" s="1"/>
  <c r="AG1106" i="1"/>
  <c r="J1077" i="25" s="1"/>
  <c r="AG1110" i="1"/>
  <c r="J1081" i="25" s="1"/>
  <c r="AG1118" i="1"/>
  <c r="AG1120" i="1"/>
  <c r="J1091" i="25" s="1"/>
  <c r="AG1122" i="1"/>
  <c r="AG1124" i="1"/>
  <c r="AG1128" i="1"/>
  <c r="AG1129" i="1"/>
  <c r="AG1131" i="1"/>
  <c r="J1102" i="25" s="1"/>
  <c r="AG1133" i="1"/>
  <c r="AG1135" i="1"/>
  <c r="AG1136" i="1"/>
  <c r="J1107" i="25" s="1"/>
  <c r="AG1140" i="1"/>
  <c r="AG1141" i="1"/>
  <c r="AG1145" i="1"/>
  <c r="AG1148" i="1"/>
  <c r="AG1149" i="1"/>
  <c r="J1120" i="25" s="1"/>
  <c r="AG1153" i="1"/>
  <c r="AG1137" i="1"/>
  <c r="J1126" i="25" s="1"/>
  <c r="AG1186" i="1"/>
  <c r="J1128" i="25" s="1"/>
  <c r="AG1157" i="1"/>
  <c r="J1130" i="25" s="1"/>
  <c r="AG1161" i="1"/>
  <c r="AG1162" i="1"/>
  <c r="AG1165" i="1"/>
  <c r="AG1168" i="1"/>
  <c r="AG1169" i="1"/>
  <c r="J1142" i="25" s="1"/>
  <c r="AG1177" i="1"/>
  <c r="AG1178" i="1"/>
  <c r="J1151" i="25" s="1"/>
  <c r="AG1181" i="1"/>
  <c r="J1154" i="25" s="1"/>
  <c r="AG1155" i="1"/>
  <c r="AG1189" i="1"/>
  <c r="AG1196" i="1"/>
  <c r="J1167" i="25" s="1"/>
  <c r="AG1200" i="1"/>
  <c r="AG1204" i="1"/>
  <c r="J1175" i="25" s="1"/>
  <c r="AG1209" i="1"/>
  <c r="AG1211" i="1"/>
  <c r="J1182" i="25" s="1"/>
  <c r="AG1212" i="1"/>
  <c r="J1183" i="25" s="1"/>
  <c r="AG1216" i="1"/>
  <c r="J1187" i="25" s="1"/>
  <c r="AG1217" i="1"/>
  <c r="AG1219" i="1"/>
  <c r="AG1220" i="1"/>
  <c r="J1191" i="25" s="1"/>
  <c r="AG1248" i="1"/>
  <c r="AG1253" i="1"/>
  <c r="J1201" i="25" s="1"/>
  <c r="AG1256" i="1"/>
  <c r="J1204" i="25" s="1"/>
  <c r="AG1247" i="1"/>
  <c r="AG1225" i="1"/>
  <c r="J1206" i="25" s="1"/>
  <c r="AG1228" i="1"/>
  <c r="J1209" i="25" s="1"/>
  <c r="AG1232" i="1"/>
  <c r="AG1233" i="1"/>
  <c r="J1214" i="25" s="1"/>
  <c r="AG1236" i="1"/>
  <c r="J1217" i="25" s="1"/>
  <c r="AG1244" i="1"/>
  <c r="J1225" i="25" s="1"/>
  <c r="AG1259" i="1"/>
  <c r="J1230" i="25" s="1"/>
  <c r="AG986" i="1"/>
  <c r="AG988" i="1"/>
  <c r="J1239" i="25" s="1"/>
  <c r="AG991" i="1"/>
  <c r="J1242" i="25" s="1"/>
  <c r="AG994" i="1"/>
  <c r="AG995" i="1"/>
  <c r="J1246" i="25" s="1"/>
  <c r="AG999" i="1"/>
  <c r="J1250" i="25" s="1"/>
  <c r="AG1004" i="1"/>
  <c r="J1255" i="25" s="1"/>
  <c r="AG1006" i="1"/>
  <c r="J1257" i="25" s="1"/>
  <c r="AG1007" i="1"/>
  <c r="J1258" i="25" s="1"/>
  <c r="AG983" i="1"/>
  <c r="J1262" i="25" s="1"/>
  <c r="J1" i="25"/>
  <c r="B4" i="30"/>
  <c r="B5" i="30" s="1"/>
  <c r="AD522" i="1"/>
  <c r="AG522" i="1" s="1"/>
  <c r="H11" i="10"/>
  <c r="J7" i="10"/>
  <c r="K1232" i="25"/>
  <c r="J8" i="10"/>
  <c r="K1233" i="25"/>
  <c r="J9" i="10"/>
  <c r="K1234" i="25"/>
  <c r="J10" i="10"/>
  <c r="K1263" i="25"/>
  <c r="G1232" i="25"/>
  <c r="G1233" i="25"/>
  <c r="G1234" i="25"/>
  <c r="G1263" i="25"/>
  <c r="G3" i="31"/>
  <c r="K3" i="31" s="1"/>
  <c r="G4" i="31"/>
  <c r="K4" i="31" s="1"/>
  <c r="G5" i="31"/>
  <c r="K5" i="31" s="1"/>
  <c r="G6" i="31"/>
  <c r="K6" i="31" s="1"/>
  <c r="G7" i="31"/>
  <c r="K7" i="31" s="1"/>
  <c r="G8" i="31"/>
  <c r="K8" i="31" s="1"/>
  <c r="G9" i="31"/>
  <c r="K9" i="31" s="1"/>
  <c r="G10" i="31"/>
  <c r="K10" i="31" s="1"/>
  <c r="G11" i="31"/>
  <c r="K11" i="31" s="1"/>
  <c r="G12" i="31"/>
  <c r="K12" i="31" s="1"/>
  <c r="G13" i="31"/>
  <c r="K13" i="31" s="1"/>
  <c r="G14" i="31"/>
  <c r="K14" i="31" s="1"/>
  <c r="G15" i="31"/>
  <c r="K15" i="31" s="1"/>
  <c r="G16" i="31"/>
  <c r="K16" i="31" s="1"/>
  <c r="G17" i="31"/>
  <c r="K17" i="31" s="1"/>
  <c r="G18" i="31"/>
  <c r="K18" i="31" s="1"/>
  <c r="G19" i="31"/>
  <c r="K19" i="31" s="1"/>
  <c r="G20" i="31"/>
  <c r="K20" i="31" s="1"/>
  <c r="G21" i="31"/>
  <c r="K21" i="31" s="1"/>
  <c r="G22" i="31"/>
  <c r="K22" i="31" s="1"/>
  <c r="G23" i="31"/>
  <c r="K23" i="31" s="1"/>
  <c r="G24" i="31"/>
  <c r="K24" i="31" s="1"/>
  <c r="G25" i="31"/>
  <c r="K25" i="31" s="1"/>
  <c r="G26" i="31"/>
  <c r="K26" i="31" s="1"/>
  <c r="G27" i="31"/>
  <c r="K27" i="31" s="1"/>
  <c r="G28" i="31"/>
  <c r="K28" i="31" s="1"/>
  <c r="G29" i="31"/>
  <c r="K29" i="31" s="1"/>
  <c r="G30" i="31"/>
  <c r="K30" i="31" s="1"/>
  <c r="G31" i="31"/>
  <c r="K31" i="31" s="1"/>
  <c r="G32" i="31"/>
  <c r="K32" i="31" s="1"/>
  <c r="G33" i="31"/>
  <c r="K33" i="31" s="1"/>
  <c r="G34" i="31"/>
  <c r="K34" i="31" s="1"/>
  <c r="G35" i="31"/>
  <c r="K35" i="31" s="1"/>
  <c r="G36" i="31"/>
  <c r="K36" i="31" s="1"/>
  <c r="G37" i="31"/>
  <c r="K37" i="31" s="1"/>
  <c r="G2" i="31"/>
  <c r="K2" i="31" s="1"/>
  <c r="J3" i="31"/>
  <c r="J7" i="31"/>
  <c r="J8" i="31"/>
  <c r="J9" i="31"/>
  <c r="J12" i="31"/>
  <c r="J13" i="31"/>
  <c r="J15" i="31"/>
  <c r="J16" i="31"/>
  <c r="J19" i="31"/>
  <c r="J20" i="31"/>
  <c r="J21" i="31"/>
  <c r="J23" i="31"/>
  <c r="J24" i="31"/>
  <c r="J25" i="31"/>
  <c r="J28" i="31"/>
  <c r="J31" i="31"/>
  <c r="J32" i="31"/>
  <c r="J33" i="31"/>
  <c r="J35" i="31"/>
  <c r="J36" i="31"/>
  <c r="J37" i="31"/>
  <c r="J2" i="31"/>
  <c r="E520" i="25"/>
  <c r="L401" i="25"/>
  <c r="L402" i="25"/>
  <c r="L403" i="25"/>
  <c r="I1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F1" i="32"/>
  <c r="F2" i="32"/>
  <c r="G52" i="32"/>
  <c r="G51" i="32"/>
  <c r="G50" i="32"/>
  <c r="G49" i="32"/>
  <c r="G48" i="32"/>
  <c r="G47" i="32"/>
  <c r="G46" i="32"/>
  <c r="G45" i="32"/>
  <c r="G44" i="32"/>
  <c r="G43" i="32"/>
  <c r="G42" i="32"/>
  <c r="G41" i="32"/>
  <c r="G40" i="32"/>
  <c r="G39" i="32"/>
  <c r="G38" i="32"/>
  <c r="G37" i="32"/>
  <c r="G36" i="32"/>
  <c r="G35" i="32"/>
  <c r="G34" i="32"/>
  <c r="G33" i="32"/>
  <c r="G32" i="32"/>
  <c r="G31" i="32"/>
  <c r="G30" i="32"/>
  <c r="G29" i="32"/>
  <c r="G28" i="32"/>
  <c r="G27" i="32"/>
  <c r="G26" i="32"/>
  <c r="G25" i="32"/>
  <c r="G24" i="32"/>
  <c r="G23" i="32"/>
  <c r="G22" i="32"/>
  <c r="G21" i="32"/>
  <c r="G20" i="32"/>
  <c r="G19" i="32"/>
  <c r="G18" i="32"/>
  <c r="G17" i="32"/>
  <c r="G16" i="32"/>
  <c r="G15" i="32"/>
  <c r="G14" i="32"/>
  <c r="G13" i="32"/>
  <c r="G12" i="32"/>
  <c r="G11" i="32"/>
  <c r="G10" i="32"/>
  <c r="G9" i="32"/>
  <c r="G8" i="32"/>
  <c r="G7" i="32"/>
  <c r="G6" i="32"/>
  <c r="G5" i="32"/>
  <c r="G4" i="32"/>
  <c r="G3" i="32"/>
  <c r="G1" i="32"/>
  <c r="G2" i="32"/>
  <c r="A52" i="32"/>
  <c r="C52" i="32"/>
  <c r="D52" i="32"/>
  <c r="E52" i="32"/>
  <c r="A51" i="32"/>
  <c r="C51" i="32"/>
  <c r="D51" i="32"/>
  <c r="E51" i="32"/>
  <c r="A50" i="32"/>
  <c r="C50" i="32"/>
  <c r="D50" i="32"/>
  <c r="E50" i="32"/>
  <c r="A49" i="32"/>
  <c r="C49" i="32"/>
  <c r="D49" i="32"/>
  <c r="E49" i="32"/>
  <c r="A48" i="32"/>
  <c r="C48" i="32"/>
  <c r="D48" i="32"/>
  <c r="E48" i="32"/>
  <c r="A47" i="32"/>
  <c r="C47" i="32"/>
  <c r="D47" i="32"/>
  <c r="E47" i="32"/>
  <c r="A46" i="32"/>
  <c r="C46" i="32"/>
  <c r="D46" i="32"/>
  <c r="E46" i="32"/>
  <c r="A45" i="32"/>
  <c r="C45" i="32"/>
  <c r="D45" i="32"/>
  <c r="E45" i="32"/>
  <c r="A44" i="32"/>
  <c r="C44" i="32"/>
  <c r="D44" i="32"/>
  <c r="E44" i="32"/>
  <c r="A43" i="32"/>
  <c r="C43" i="32"/>
  <c r="D43" i="32"/>
  <c r="E43" i="32"/>
  <c r="A42" i="32"/>
  <c r="C42" i="32"/>
  <c r="D42" i="32"/>
  <c r="E42" i="32"/>
  <c r="A41" i="32"/>
  <c r="C41" i="32"/>
  <c r="D41" i="32"/>
  <c r="E41" i="32"/>
  <c r="A40" i="32"/>
  <c r="C40" i="32"/>
  <c r="D40" i="32"/>
  <c r="E40" i="32"/>
  <c r="A39" i="32"/>
  <c r="C39" i="32"/>
  <c r="D39" i="32"/>
  <c r="E39" i="32"/>
  <c r="A38" i="32"/>
  <c r="C38" i="32"/>
  <c r="D38" i="32"/>
  <c r="E38" i="32"/>
  <c r="A37" i="32"/>
  <c r="C37" i="32"/>
  <c r="D37" i="32"/>
  <c r="E37" i="32"/>
  <c r="A36" i="32"/>
  <c r="C36" i="32"/>
  <c r="D36" i="32"/>
  <c r="E36" i="32"/>
  <c r="A35" i="32"/>
  <c r="C35" i="32"/>
  <c r="D35" i="32"/>
  <c r="E35" i="32"/>
  <c r="A34" i="32"/>
  <c r="C34" i="32"/>
  <c r="D34" i="32"/>
  <c r="E34" i="32"/>
  <c r="A33" i="32"/>
  <c r="C33" i="32"/>
  <c r="D33" i="32"/>
  <c r="E33" i="32"/>
  <c r="A32" i="32"/>
  <c r="C32" i="32"/>
  <c r="D32" i="32"/>
  <c r="E32" i="32"/>
  <c r="A31" i="32"/>
  <c r="C31" i="32"/>
  <c r="D31" i="32"/>
  <c r="E31" i="32"/>
  <c r="A30" i="32"/>
  <c r="C30" i="32"/>
  <c r="D30" i="32"/>
  <c r="E30" i="32"/>
  <c r="A29" i="32"/>
  <c r="C29" i="32"/>
  <c r="D29" i="32"/>
  <c r="E29" i="32"/>
  <c r="A28" i="32"/>
  <c r="C28" i="32"/>
  <c r="D28" i="32"/>
  <c r="E28" i="32"/>
  <c r="A27" i="32"/>
  <c r="C27" i="32"/>
  <c r="D27" i="32"/>
  <c r="E27" i="32"/>
  <c r="A26" i="32"/>
  <c r="C26" i="32"/>
  <c r="D26" i="32"/>
  <c r="E26" i="32"/>
  <c r="A25" i="32"/>
  <c r="C25" i="32"/>
  <c r="D25" i="32"/>
  <c r="E25" i="32"/>
  <c r="A24" i="32"/>
  <c r="C24" i="32"/>
  <c r="D24" i="32"/>
  <c r="E24" i="32"/>
  <c r="A23" i="32"/>
  <c r="C23" i="32"/>
  <c r="D23" i="32"/>
  <c r="E23" i="32"/>
  <c r="A22" i="32"/>
  <c r="C22" i="32"/>
  <c r="D22" i="32"/>
  <c r="E22" i="32"/>
  <c r="A21" i="32"/>
  <c r="C21" i="32"/>
  <c r="D21" i="32"/>
  <c r="E21" i="32"/>
  <c r="A20" i="32"/>
  <c r="C20" i="32"/>
  <c r="D20" i="32"/>
  <c r="E20" i="32"/>
  <c r="A19" i="32"/>
  <c r="C19" i="32"/>
  <c r="D19" i="32"/>
  <c r="E19" i="32"/>
  <c r="A18" i="32"/>
  <c r="C18" i="32"/>
  <c r="D18" i="32"/>
  <c r="E18" i="32"/>
  <c r="A17" i="32"/>
  <c r="C17" i="32"/>
  <c r="D17" i="32"/>
  <c r="E17" i="32"/>
  <c r="A16" i="32"/>
  <c r="C16" i="32"/>
  <c r="D16" i="32"/>
  <c r="E16" i="32"/>
  <c r="A15" i="32"/>
  <c r="C15" i="32"/>
  <c r="D15" i="32"/>
  <c r="E15" i="32"/>
  <c r="A14" i="32"/>
  <c r="C14" i="32"/>
  <c r="D14" i="32"/>
  <c r="E14" i="32"/>
  <c r="A13" i="32"/>
  <c r="C13" i="32"/>
  <c r="D13" i="32"/>
  <c r="E13" i="32"/>
  <c r="A12" i="32"/>
  <c r="C12" i="32"/>
  <c r="D12" i="32"/>
  <c r="E12" i="32"/>
  <c r="A11" i="32"/>
  <c r="C11" i="32"/>
  <c r="D11" i="32"/>
  <c r="E11" i="32"/>
  <c r="A10" i="32"/>
  <c r="C10" i="32"/>
  <c r="D10" i="32"/>
  <c r="E10" i="32"/>
  <c r="A9" i="32"/>
  <c r="C9" i="32"/>
  <c r="D9" i="32"/>
  <c r="E9" i="32"/>
  <c r="A8" i="32"/>
  <c r="C8" i="32"/>
  <c r="D8" i="32"/>
  <c r="E8" i="32"/>
  <c r="A7" i="32"/>
  <c r="C7" i="32"/>
  <c r="D7" i="32"/>
  <c r="E7" i="32"/>
  <c r="A6" i="32"/>
  <c r="C6" i="32"/>
  <c r="D6" i="32"/>
  <c r="E6" i="32"/>
  <c r="A5" i="32"/>
  <c r="C5" i="32"/>
  <c r="D5" i="32"/>
  <c r="E5" i="32"/>
  <c r="A4" i="32"/>
  <c r="C4" i="32"/>
  <c r="D4" i="32"/>
  <c r="E4" i="32"/>
  <c r="A3" i="32"/>
  <c r="C3" i="32"/>
  <c r="D3" i="32"/>
  <c r="E3" i="32"/>
  <c r="A1" i="32"/>
  <c r="B1" i="32"/>
  <c r="C1" i="32"/>
  <c r="D1" i="32"/>
  <c r="E1" i="32"/>
  <c r="A2" i="32"/>
  <c r="C2" i="32"/>
  <c r="D2" i="32"/>
  <c r="E2" i="32"/>
  <c r="E20" i="25"/>
  <c r="E19" i="25"/>
  <c r="E18" i="25"/>
  <c r="E2" i="25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54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4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242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36" i="25"/>
  <c r="E237" i="25"/>
  <c r="E238" i="25"/>
  <c r="E239" i="25"/>
  <c r="E240" i="25"/>
  <c r="E241" i="25"/>
  <c r="E264" i="25"/>
  <c r="E243" i="25"/>
  <c r="E244" i="25"/>
  <c r="E245" i="25"/>
  <c r="E246" i="25"/>
  <c r="E247" i="25"/>
  <c r="E248" i="25"/>
  <c r="E249" i="25"/>
  <c r="E250" i="25"/>
  <c r="E251" i="25"/>
  <c r="E252" i="25"/>
  <c r="E253" i="25"/>
  <c r="E254" i="25"/>
  <c r="E255" i="25"/>
  <c r="E256" i="25"/>
  <c r="E257" i="25"/>
  <c r="E258" i="25"/>
  <c r="E259" i="25"/>
  <c r="E260" i="25"/>
  <c r="E261" i="25"/>
  <c r="E262" i="25"/>
  <c r="E263" i="25"/>
  <c r="E287" i="25"/>
  <c r="E265" i="25"/>
  <c r="E266" i="25"/>
  <c r="E267" i="25"/>
  <c r="E268" i="25"/>
  <c r="E269" i="25"/>
  <c r="E270" i="25"/>
  <c r="E271" i="25"/>
  <c r="E272" i="25"/>
  <c r="E273" i="25"/>
  <c r="E274" i="25"/>
  <c r="E275" i="25"/>
  <c r="E276" i="25"/>
  <c r="E277" i="25"/>
  <c r="E278" i="25"/>
  <c r="E279" i="25"/>
  <c r="E280" i="25"/>
  <c r="E281" i="25"/>
  <c r="E282" i="25"/>
  <c r="E283" i="25"/>
  <c r="E284" i="25"/>
  <c r="E285" i="25"/>
  <c r="E286" i="25"/>
  <c r="E292" i="25"/>
  <c r="E291" i="25"/>
  <c r="E288" i="25"/>
  <c r="E289" i="25"/>
  <c r="E290" i="25"/>
  <c r="E374" i="25"/>
  <c r="E293" i="25"/>
  <c r="E294" i="25"/>
  <c r="E295" i="25"/>
  <c r="E296" i="25"/>
  <c r="E297" i="25"/>
  <c r="E298" i="25"/>
  <c r="E299" i="25"/>
  <c r="E300" i="25"/>
  <c r="E301" i="25"/>
  <c r="E302" i="25"/>
  <c r="E303" i="25"/>
  <c r="E304" i="25"/>
  <c r="E305" i="25"/>
  <c r="E306" i="25"/>
  <c r="E307" i="25"/>
  <c r="E308" i="25"/>
  <c r="E309" i="25"/>
  <c r="E310" i="25"/>
  <c r="E311" i="25"/>
  <c r="E312" i="25"/>
  <c r="E313" i="25"/>
  <c r="E314" i="25"/>
  <c r="E315" i="25"/>
  <c r="E316" i="25"/>
  <c r="E317" i="25"/>
  <c r="E318" i="25"/>
  <c r="E319" i="25"/>
  <c r="E320" i="25"/>
  <c r="E321" i="25"/>
  <c r="E322" i="25"/>
  <c r="E323" i="25"/>
  <c r="E324" i="25"/>
  <c r="E325" i="25"/>
  <c r="E326" i="25"/>
  <c r="E327" i="25"/>
  <c r="E328" i="25"/>
  <c r="E329" i="25"/>
  <c r="E330" i="25"/>
  <c r="E331" i="25"/>
  <c r="E332" i="25"/>
  <c r="E333" i="25"/>
  <c r="E334" i="25"/>
  <c r="E335" i="25"/>
  <c r="E336" i="25"/>
  <c r="E337" i="25"/>
  <c r="E338" i="25"/>
  <c r="E339" i="25"/>
  <c r="E340" i="25"/>
  <c r="E341" i="25"/>
  <c r="E342" i="25"/>
  <c r="E343" i="25"/>
  <c r="E344" i="25"/>
  <c r="E345" i="25"/>
  <c r="E346" i="25"/>
  <c r="E347" i="25"/>
  <c r="E348" i="25"/>
  <c r="E349" i="25"/>
  <c r="E350" i="25"/>
  <c r="E351" i="25"/>
  <c r="E352" i="25"/>
  <c r="E353" i="25"/>
  <c r="E354" i="25"/>
  <c r="E355" i="25"/>
  <c r="E356" i="25"/>
  <c r="E357" i="25"/>
  <c r="E358" i="25"/>
  <c r="E359" i="25"/>
  <c r="E360" i="25"/>
  <c r="E361" i="25"/>
  <c r="E362" i="25"/>
  <c r="E363" i="25"/>
  <c r="E364" i="25"/>
  <c r="E365" i="25"/>
  <c r="E366" i="25"/>
  <c r="E367" i="25"/>
  <c r="E368" i="25"/>
  <c r="E369" i="25"/>
  <c r="E370" i="25"/>
  <c r="E371" i="25"/>
  <c r="E372" i="25"/>
  <c r="E373" i="25"/>
  <c r="E400" i="25"/>
  <c r="E375" i="25"/>
  <c r="E376" i="25"/>
  <c r="E377" i="25"/>
  <c r="E378" i="25"/>
  <c r="E379" i="25"/>
  <c r="E380" i="25"/>
  <c r="E381" i="25"/>
  <c r="E382" i="25"/>
  <c r="E383" i="25"/>
  <c r="E384" i="25"/>
  <c r="E385" i="25"/>
  <c r="E386" i="25"/>
  <c r="E387" i="25"/>
  <c r="E388" i="25"/>
  <c r="E389" i="25"/>
  <c r="E390" i="25"/>
  <c r="E391" i="25"/>
  <c r="E392" i="25"/>
  <c r="E393" i="25"/>
  <c r="E394" i="25"/>
  <c r="E395" i="25"/>
  <c r="E396" i="25"/>
  <c r="E397" i="25"/>
  <c r="E398" i="25"/>
  <c r="E399" i="25"/>
  <c r="E404" i="25"/>
  <c r="E501" i="25"/>
  <c r="E490" i="25"/>
  <c r="E491" i="25"/>
  <c r="E492" i="25"/>
  <c r="E493" i="25"/>
  <c r="E494" i="25"/>
  <c r="E495" i="25"/>
  <c r="E496" i="25"/>
  <c r="E497" i="25"/>
  <c r="E498" i="25"/>
  <c r="E499" i="25"/>
  <c r="E500" i="25"/>
  <c r="E413" i="25"/>
  <c r="E405" i="25"/>
  <c r="E406" i="25"/>
  <c r="E407" i="25"/>
  <c r="E408" i="25"/>
  <c r="E409" i="25"/>
  <c r="E410" i="25"/>
  <c r="E411" i="25"/>
  <c r="E412" i="25"/>
  <c r="E464" i="25"/>
  <c r="E414" i="25"/>
  <c r="E415" i="25"/>
  <c r="E416" i="25"/>
  <c r="E417" i="25"/>
  <c r="E418" i="25"/>
  <c r="E419" i="25"/>
  <c r="E420" i="25"/>
  <c r="E421" i="25"/>
  <c r="E422" i="25"/>
  <c r="E423" i="25"/>
  <c r="E424" i="25"/>
  <c r="E425" i="25"/>
  <c r="E426" i="25"/>
  <c r="E427" i="25"/>
  <c r="E428" i="25"/>
  <c r="E429" i="25"/>
  <c r="E430" i="25"/>
  <c r="E431" i="25"/>
  <c r="E432" i="25"/>
  <c r="E433" i="25"/>
  <c r="E434" i="25"/>
  <c r="E435" i="25"/>
  <c r="E436" i="25"/>
  <c r="E437" i="25"/>
  <c r="E438" i="25"/>
  <c r="E439" i="25"/>
  <c r="E440" i="25"/>
  <c r="E441" i="25"/>
  <c r="E442" i="25"/>
  <c r="E443" i="25"/>
  <c r="E444" i="25"/>
  <c r="E445" i="25"/>
  <c r="E446" i="25"/>
  <c r="E447" i="25"/>
  <c r="E448" i="25"/>
  <c r="E449" i="25"/>
  <c r="E450" i="25"/>
  <c r="E451" i="25"/>
  <c r="E452" i="25"/>
  <c r="E453" i="25"/>
  <c r="E454" i="25"/>
  <c r="E455" i="25"/>
  <c r="E456" i="25"/>
  <c r="E457" i="25"/>
  <c r="E458" i="25"/>
  <c r="E459" i="25"/>
  <c r="E460" i="25"/>
  <c r="E461" i="25"/>
  <c r="E462" i="25"/>
  <c r="E463" i="25"/>
  <c r="E489" i="25"/>
  <c r="E465" i="25"/>
  <c r="E466" i="25"/>
  <c r="E467" i="25"/>
  <c r="E468" i="25"/>
  <c r="E469" i="25"/>
  <c r="E470" i="25"/>
  <c r="E471" i="25"/>
  <c r="E472" i="25"/>
  <c r="E473" i="25"/>
  <c r="E474" i="25"/>
  <c r="E475" i="25"/>
  <c r="E476" i="25"/>
  <c r="E477" i="25"/>
  <c r="E478" i="25"/>
  <c r="E479" i="25"/>
  <c r="E480" i="25"/>
  <c r="E481" i="25"/>
  <c r="E482" i="25"/>
  <c r="E483" i="25"/>
  <c r="E484" i="25"/>
  <c r="E485" i="25"/>
  <c r="E486" i="25"/>
  <c r="E487" i="25"/>
  <c r="E488" i="25"/>
  <c r="E512" i="25"/>
  <c r="E502" i="25"/>
  <c r="E503" i="25"/>
  <c r="E504" i="25"/>
  <c r="E505" i="25"/>
  <c r="E506" i="25"/>
  <c r="E507" i="25"/>
  <c r="E508" i="25"/>
  <c r="E509" i="25"/>
  <c r="E510" i="25"/>
  <c r="E511" i="25"/>
  <c r="E522" i="25"/>
  <c r="E513" i="25"/>
  <c r="E514" i="25"/>
  <c r="E515" i="25"/>
  <c r="E516" i="25"/>
  <c r="E517" i="25"/>
  <c r="E518" i="25"/>
  <c r="E519" i="25"/>
  <c r="E521" i="25"/>
  <c r="E537" i="25"/>
  <c r="E523" i="25"/>
  <c r="E524" i="25"/>
  <c r="E525" i="25"/>
  <c r="E526" i="25"/>
  <c r="E527" i="25"/>
  <c r="E528" i="25"/>
  <c r="E529" i="25"/>
  <c r="E530" i="25"/>
  <c r="E531" i="25"/>
  <c r="E532" i="25"/>
  <c r="E533" i="25"/>
  <c r="E534" i="25"/>
  <c r="E535" i="25"/>
  <c r="E536" i="25"/>
  <c r="E597" i="25"/>
  <c r="E560" i="25"/>
  <c r="E561" i="25"/>
  <c r="E562" i="25"/>
  <c r="E563" i="25"/>
  <c r="E564" i="25"/>
  <c r="E565" i="25"/>
  <c r="E566" i="25"/>
  <c r="E567" i="25"/>
  <c r="E568" i="25"/>
  <c r="E569" i="25"/>
  <c r="E570" i="25"/>
  <c r="E571" i="25"/>
  <c r="E572" i="25"/>
  <c r="E573" i="25"/>
  <c r="E574" i="25"/>
  <c r="E575" i="25"/>
  <c r="E576" i="25"/>
  <c r="E577" i="25"/>
  <c r="E578" i="25"/>
  <c r="E579" i="25"/>
  <c r="E580" i="25"/>
  <c r="E581" i="25"/>
  <c r="E582" i="25"/>
  <c r="E583" i="25"/>
  <c r="E584" i="25"/>
  <c r="E585" i="25"/>
  <c r="E586" i="25"/>
  <c r="E587" i="25"/>
  <c r="E588" i="25"/>
  <c r="E589" i="25"/>
  <c r="E590" i="25"/>
  <c r="E591" i="25"/>
  <c r="E592" i="25"/>
  <c r="E593" i="25"/>
  <c r="E594" i="25"/>
  <c r="E595" i="25"/>
  <c r="E596" i="25"/>
  <c r="E559" i="25"/>
  <c r="E545" i="25"/>
  <c r="E546" i="25"/>
  <c r="E547" i="25"/>
  <c r="E548" i="25"/>
  <c r="E549" i="25"/>
  <c r="E550" i="25"/>
  <c r="E551" i="25"/>
  <c r="E552" i="25"/>
  <c r="E553" i="25"/>
  <c r="E554" i="25"/>
  <c r="E555" i="25"/>
  <c r="E556" i="25"/>
  <c r="E557" i="25"/>
  <c r="E558" i="25"/>
  <c r="E544" i="25"/>
  <c r="E538" i="25"/>
  <c r="E539" i="25"/>
  <c r="E540" i="25"/>
  <c r="E541" i="25"/>
  <c r="E542" i="25"/>
  <c r="E543" i="25"/>
  <c r="E643" i="25"/>
  <c r="E598" i="25"/>
  <c r="E599" i="25"/>
  <c r="E600" i="25"/>
  <c r="E601" i="25"/>
  <c r="E602" i="25"/>
  <c r="E603" i="25"/>
  <c r="E604" i="25"/>
  <c r="E605" i="25"/>
  <c r="E606" i="25"/>
  <c r="E607" i="25"/>
  <c r="E608" i="25"/>
  <c r="E609" i="25"/>
  <c r="E610" i="25"/>
  <c r="E611" i="25"/>
  <c r="E612" i="25"/>
  <c r="E613" i="25"/>
  <c r="E614" i="25"/>
  <c r="E615" i="25"/>
  <c r="E616" i="25"/>
  <c r="E617" i="25"/>
  <c r="E618" i="25"/>
  <c r="E619" i="25"/>
  <c r="E620" i="25"/>
  <c r="E621" i="25"/>
  <c r="E622" i="25"/>
  <c r="E623" i="25"/>
  <c r="E624" i="25"/>
  <c r="E625" i="25"/>
  <c r="E626" i="25"/>
  <c r="E627" i="25"/>
  <c r="E628" i="25"/>
  <c r="E629" i="25"/>
  <c r="E630" i="25"/>
  <c r="E631" i="25"/>
  <c r="E632" i="25"/>
  <c r="E633" i="25"/>
  <c r="E634" i="25"/>
  <c r="E635" i="25"/>
  <c r="E636" i="25"/>
  <c r="E637" i="25"/>
  <c r="E638" i="25"/>
  <c r="E639" i="25"/>
  <c r="E640" i="25"/>
  <c r="E641" i="25"/>
  <c r="E642" i="25"/>
  <c r="E664" i="25"/>
  <c r="E644" i="25"/>
  <c r="E645" i="25"/>
  <c r="E646" i="25"/>
  <c r="E647" i="25"/>
  <c r="E648" i="25"/>
  <c r="E649" i="25"/>
  <c r="E650" i="25"/>
  <c r="E651" i="25"/>
  <c r="E652" i="25"/>
  <c r="E653" i="25"/>
  <c r="E654" i="25"/>
  <c r="E655" i="25"/>
  <c r="E656" i="25"/>
  <c r="E657" i="25"/>
  <c r="E658" i="25"/>
  <c r="E659" i="25"/>
  <c r="E660" i="25"/>
  <c r="E661" i="25"/>
  <c r="E662" i="25"/>
  <c r="E663" i="25"/>
  <c r="E688" i="25"/>
  <c r="E672" i="25"/>
  <c r="E673" i="25"/>
  <c r="E674" i="25"/>
  <c r="E675" i="25"/>
  <c r="E676" i="25"/>
  <c r="E677" i="25"/>
  <c r="E678" i="25"/>
  <c r="E679" i="25"/>
  <c r="E680" i="25"/>
  <c r="E681" i="25"/>
  <c r="E682" i="25"/>
  <c r="E683" i="25"/>
  <c r="E684" i="25"/>
  <c r="E685" i="25"/>
  <c r="E686" i="25"/>
  <c r="E687" i="25"/>
  <c r="E671" i="25"/>
  <c r="E665" i="25"/>
  <c r="E666" i="25"/>
  <c r="E667" i="25"/>
  <c r="E668" i="25"/>
  <c r="E669" i="25"/>
  <c r="E670" i="25"/>
  <c r="E692" i="25"/>
  <c r="E689" i="25"/>
  <c r="E690" i="25"/>
  <c r="E691" i="25"/>
  <c r="E852" i="25"/>
  <c r="E824" i="25"/>
  <c r="E825" i="25"/>
  <c r="E826" i="25"/>
  <c r="E827" i="25"/>
  <c r="E828" i="25"/>
  <c r="E829" i="25"/>
  <c r="E830" i="25"/>
  <c r="E831" i="25"/>
  <c r="E832" i="25"/>
  <c r="E833" i="25"/>
  <c r="E834" i="25"/>
  <c r="E835" i="25"/>
  <c r="E836" i="25"/>
  <c r="E837" i="25"/>
  <c r="E838" i="25"/>
  <c r="E839" i="25"/>
  <c r="E840" i="25"/>
  <c r="E841" i="25"/>
  <c r="E842" i="25"/>
  <c r="E843" i="25"/>
  <c r="E844" i="25"/>
  <c r="E845" i="25"/>
  <c r="E846" i="25"/>
  <c r="E847" i="25"/>
  <c r="E848" i="25"/>
  <c r="E849" i="25"/>
  <c r="E850" i="25"/>
  <c r="E851" i="25"/>
  <c r="E856" i="25"/>
  <c r="E853" i="25"/>
  <c r="E854" i="25"/>
  <c r="E855" i="25"/>
  <c r="E697" i="25"/>
  <c r="E693" i="25"/>
  <c r="E694" i="25"/>
  <c r="E695" i="25"/>
  <c r="E696" i="25"/>
  <c r="E710" i="25"/>
  <c r="E705" i="25"/>
  <c r="E706" i="25"/>
  <c r="E707" i="25"/>
  <c r="E708" i="25"/>
  <c r="E709" i="25"/>
  <c r="E768" i="25"/>
  <c r="E711" i="25"/>
  <c r="E712" i="25"/>
  <c r="E713" i="25"/>
  <c r="E714" i="25"/>
  <c r="E715" i="25"/>
  <c r="E716" i="25"/>
  <c r="E717" i="25"/>
  <c r="E718" i="25"/>
  <c r="E719" i="25"/>
  <c r="E720" i="25"/>
  <c r="E721" i="25"/>
  <c r="E722" i="25"/>
  <c r="E723" i="25"/>
  <c r="E724" i="25"/>
  <c r="E725" i="25"/>
  <c r="E726" i="25"/>
  <c r="E727" i="25"/>
  <c r="E728" i="25"/>
  <c r="E729" i="25"/>
  <c r="E730" i="25"/>
  <c r="E731" i="25"/>
  <c r="E732" i="25"/>
  <c r="E733" i="25"/>
  <c r="E734" i="25"/>
  <c r="E735" i="25"/>
  <c r="E736" i="25"/>
  <c r="E737" i="25"/>
  <c r="E738" i="25"/>
  <c r="E739" i="25"/>
  <c r="E740" i="25"/>
  <c r="E741" i="25"/>
  <c r="E742" i="25"/>
  <c r="E743" i="25"/>
  <c r="E744" i="25"/>
  <c r="E745" i="25"/>
  <c r="E746" i="25"/>
  <c r="E747" i="25"/>
  <c r="E748" i="25"/>
  <c r="E749" i="25"/>
  <c r="E750" i="25"/>
  <c r="E751" i="25"/>
  <c r="E752" i="25"/>
  <c r="E753" i="25"/>
  <c r="E754" i="25"/>
  <c r="E755" i="25"/>
  <c r="E756" i="25"/>
  <c r="E757" i="25"/>
  <c r="E758" i="25"/>
  <c r="E759" i="25"/>
  <c r="E760" i="25"/>
  <c r="E761" i="25"/>
  <c r="E762" i="25"/>
  <c r="E763" i="25"/>
  <c r="E764" i="25"/>
  <c r="E765" i="25"/>
  <c r="E766" i="25"/>
  <c r="E767" i="25"/>
  <c r="E774" i="25"/>
  <c r="E769" i="25"/>
  <c r="E770" i="25"/>
  <c r="E771" i="25"/>
  <c r="E772" i="25"/>
  <c r="E773" i="25"/>
  <c r="E704" i="25"/>
  <c r="E698" i="25"/>
  <c r="E699" i="25"/>
  <c r="E700" i="25"/>
  <c r="E701" i="25"/>
  <c r="E702" i="25"/>
  <c r="E703" i="25"/>
  <c r="E823" i="25"/>
  <c r="E775" i="25"/>
  <c r="E776" i="25"/>
  <c r="E777" i="25"/>
  <c r="E778" i="25"/>
  <c r="E779" i="25"/>
  <c r="E780" i="25"/>
  <c r="E781" i="25"/>
  <c r="E782" i="25"/>
  <c r="E783" i="25"/>
  <c r="E784" i="25"/>
  <c r="E785" i="25"/>
  <c r="E786" i="25"/>
  <c r="E787" i="25"/>
  <c r="E788" i="25"/>
  <c r="E789" i="25"/>
  <c r="E790" i="25"/>
  <c r="E791" i="25"/>
  <c r="E792" i="25"/>
  <c r="E793" i="25"/>
  <c r="E794" i="25"/>
  <c r="E795" i="25"/>
  <c r="E796" i="25"/>
  <c r="E797" i="25"/>
  <c r="E798" i="25"/>
  <c r="E799" i="25"/>
  <c r="E800" i="25"/>
  <c r="E801" i="25"/>
  <c r="E802" i="25"/>
  <c r="E803" i="25"/>
  <c r="E804" i="25"/>
  <c r="E805" i="25"/>
  <c r="E806" i="25"/>
  <c r="E807" i="25"/>
  <c r="E808" i="25"/>
  <c r="E809" i="25"/>
  <c r="E810" i="25"/>
  <c r="E811" i="25"/>
  <c r="E812" i="25"/>
  <c r="E813" i="25"/>
  <c r="E814" i="25"/>
  <c r="E815" i="25"/>
  <c r="E816" i="25"/>
  <c r="E817" i="25"/>
  <c r="E818" i="25"/>
  <c r="E819" i="25"/>
  <c r="E820" i="25"/>
  <c r="E821" i="25"/>
  <c r="E822" i="25"/>
  <c r="E902" i="25"/>
  <c r="E857" i="25"/>
  <c r="E858" i="25"/>
  <c r="E859" i="25"/>
  <c r="E860" i="25"/>
  <c r="E861" i="25"/>
  <c r="E862" i="25"/>
  <c r="E863" i="25"/>
  <c r="E864" i="25"/>
  <c r="E865" i="25"/>
  <c r="E866" i="25"/>
  <c r="E867" i="25"/>
  <c r="E868" i="25"/>
  <c r="E869" i="25"/>
  <c r="E870" i="25"/>
  <c r="E871" i="25"/>
  <c r="E872" i="25"/>
  <c r="E873" i="25"/>
  <c r="E874" i="25"/>
  <c r="E875" i="25"/>
  <c r="E876" i="25"/>
  <c r="E877" i="25"/>
  <c r="E878" i="25"/>
  <c r="E879" i="25"/>
  <c r="E880" i="25"/>
  <c r="E881" i="25"/>
  <c r="E882" i="25"/>
  <c r="E883" i="25"/>
  <c r="E884" i="25"/>
  <c r="E885" i="25"/>
  <c r="E886" i="25"/>
  <c r="E887" i="25"/>
  <c r="E888" i="25"/>
  <c r="E889" i="25"/>
  <c r="E890" i="25"/>
  <c r="E891" i="25"/>
  <c r="E892" i="25"/>
  <c r="E893" i="25"/>
  <c r="E894" i="25"/>
  <c r="E895" i="25"/>
  <c r="E896" i="25"/>
  <c r="E897" i="25"/>
  <c r="E898" i="25"/>
  <c r="E899" i="25"/>
  <c r="E900" i="25"/>
  <c r="E901" i="25"/>
  <c r="E913" i="25"/>
  <c r="E903" i="25"/>
  <c r="E904" i="25"/>
  <c r="E905" i="25"/>
  <c r="E906" i="25"/>
  <c r="E907" i="25"/>
  <c r="E908" i="25"/>
  <c r="E909" i="25"/>
  <c r="E910" i="25"/>
  <c r="E911" i="25"/>
  <c r="E912" i="25"/>
  <c r="E931" i="25"/>
  <c r="E914" i="25"/>
  <c r="E915" i="25"/>
  <c r="E916" i="25"/>
  <c r="E917" i="25"/>
  <c r="E918" i="25"/>
  <c r="E919" i="25"/>
  <c r="E920" i="25"/>
  <c r="E921" i="25"/>
  <c r="E922" i="25"/>
  <c r="E923" i="25"/>
  <c r="E924" i="25"/>
  <c r="E925" i="25"/>
  <c r="E926" i="25"/>
  <c r="E927" i="25"/>
  <c r="E928" i="25"/>
  <c r="E929" i="25"/>
  <c r="E930" i="25"/>
  <c r="E982" i="25"/>
  <c r="E932" i="25"/>
  <c r="E933" i="25"/>
  <c r="E934" i="25"/>
  <c r="E935" i="25"/>
  <c r="E936" i="25"/>
  <c r="E937" i="25"/>
  <c r="E938" i="25"/>
  <c r="E939" i="25"/>
  <c r="E940" i="25"/>
  <c r="E941" i="25"/>
  <c r="E942" i="25"/>
  <c r="E943" i="25"/>
  <c r="E944" i="25"/>
  <c r="E945" i="25"/>
  <c r="E946" i="25"/>
  <c r="E947" i="25"/>
  <c r="E948" i="25"/>
  <c r="E949" i="25"/>
  <c r="E950" i="25"/>
  <c r="E951" i="25"/>
  <c r="E952" i="25"/>
  <c r="E953" i="25"/>
  <c r="E954" i="25"/>
  <c r="E955" i="25"/>
  <c r="E956" i="25"/>
  <c r="E957" i="25"/>
  <c r="E958" i="25"/>
  <c r="E959" i="25"/>
  <c r="E960" i="25"/>
  <c r="E961" i="25"/>
  <c r="E962" i="25"/>
  <c r="E963" i="25"/>
  <c r="E964" i="25"/>
  <c r="E965" i="25"/>
  <c r="E966" i="25"/>
  <c r="E967" i="25"/>
  <c r="E968" i="25"/>
  <c r="E969" i="25"/>
  <c r="E970" i="25"/>
  <c r="E971" i="25"/>
  <c r="E972" i="25"/>
  <c r="E973" i="25"/>
  <c r="E974" i="25"/>
  <c r="E975" i="25"/>
  <c r="E976" i="25"/>
  <c r="E977" i="25"/>
  <c r="E978" i="25"/>
  <c r="E979" i="25"/>
  <c r="E980" i="25"/>
  <c r="E981" i="25"/>
  <c r="E1262" i="25"/>
  <c r="E1235" i="25"/>
  <c r="E1236" i="25"/>
  <c r="E1237" i="25"/>
  <c r="E1238" i="25"/>
  <c r="E1239" i="25"/>
  <c r="E1240" i="25"/>
  <c r="E1241" i="25"/>
  <c r="E1242" i="25"/>
  <c r="E1243" i="25"/>
  <c r="E1244" i="25"/>
  <c r="E1245" i="25"/>
  <c r="E1246" i="25"/>
  <c r="E1247" i="25"/>
  <c r="E1248" i="25"/>
  <c r="E1249" i="25"/>
  <c r="E1250" i="25"/>
  <c r="E1251" i="25"/>
  <c r="E1252" i="25"/>
  <c r="E1253" i="25"/>
  <c r="E1254" i="25"/>
  <c r="E1255" i="25"/>
  <c r="E1256" i="25"/>
  <c r="E1257" i="25"/>
  <c r="E1258" i="25"/>
  <c r="E1259" i="25"/>
  <c r="E1260" i="25"/>
  <c r="E1261" i="25"/>
  <c r="E989" i="25"/>
  <c r="E983" i="25"/>
  <c r="E984" i="25"/>
  <c r="E985" i="25"/>
  <c r="E986" i="25"/>
  <c r="E987" i="25"/>
  <c r="E988" i="25"/>
  <c r="E1007" i="25"/>
  <c r="E990" i="25"/>
  <c r="E991" i="25"/>
  <c r="E992" i="25"/>
  <c r="E993" i="25"/>
  <c r="E994" i="25"/>
  <c r="E995" i="25"/>
  <c r="E996" i="25"/>
  <c r="E997" i="25"/>
  <c r="E998" i="25"/>
  <c r="E999" i="25"/>
  <c r="E1000" i="25"/>
  <c r="E1001" i="25"/>
  <c r="E1002" i="25"/>
  <c r="E1003" i="25"/>
  <c r="E1004" i="25"/>
  <c r="E1005" i="25"/>
  <c r="E1006" i="25"/>
  <c r="E1010" i="25"/>
  <c r="E1008" i="25"/>
  <c r="E1009" i="25"/>
  <c r="E1028" i="25"/>
  <c r="E1011" i="25"/>
  <c r="E1012" i="25"/>
  <c r="E1013" i="25"/>
  <c r="E1014" i="25"/>
  <c r="E1015" i="25"/>
  <c r="E1016" i="25"/>
  <c r="E1017" i="25"/>
  <c r="E1018" i="25"/>
  <c r="E1019" i="25"/>
  <c r="E1020" i="25"/>
  <c r="E1021" i="25"/>
  <c r="E1022" i="25"/>
  <c r="E1023" i="25"/>
  <c r="E1024" i="25"/>
  <c r="E1025" i="25"/>
  <c r="E1026" i="25"/>
  <c r="E1027" i="25"/>
  <c r="E1108" i="25"/>
  <c r="E1029" i="25"/>
  <c r="E1030" i="25"/>
  <c r="E1031" i="25"/>
  <c r="E1032" i="25"/>
  <c r="E1033" i="25"/>
  <c r="E1034" i="25"/>
  <c r="E1035" i="25"/>
  <c r="E1036" i="25"/>
  <c r="E1037" i="25"/>
  <c r="E1038" i="25"/>
  <c r="E1039" i="25"/>
  <c r="E1040" i="25"/>
  <c r="E1041" i="25"/>
  <c r="E1042" i="25"/>
  <c r="E1043" i="25"/>
  <c r="E1044" i="25"/>
  <c r="E1045" i="25"/>
  <c r="E1046" i="25"/>
  <c r="E1047" i="25"/>
  <c r="E1048" i="25"/>
  <c r="E1049" i="25"/>
  <c r="E1050" i="25"/>
  <c r="E1051" i="25"/>
  <c r="E1052" i="25"/>
  <c r="E1053" i="25"/>
  <c r="E1054" i="25"/>
  <c r="E1055" i="25"/>
  <c r="E1056" i="25"/>
  <c r="E1057" i="25"/>
  <c r="E1058" i="25"/>
  <c r="E1059" i="25"/>
  <c r="E1060" i="25"/>
  <c r="E1061" i="25"/>
  <c r="E1062" i="25"/>
  <c r="E1063" i="25"/>
  <c r="E1064" i="25"/>
  <c r="E1065" i="25"/>
  <c r="E1066" i="25"/>
  <c r="E1067" i="25"/>
  <c r="E1068" i="25"/>
  <c r="E1069" i="25"/>
  <c r="E1070" i="25"/>
  <c r="E1071" i="25"/>
  <c r="E1072" i="25"/>
  <c r="E1073" i="25"/>
  <c r="E1074" i="25"/>
  <c r="E1075" i="25"/>
  <c r="E1076" i="25"/>
  <c r="E1077" i="25"/>
  <c r="E1078" i="25"/>
  <c r="E1079" i="25"/>
  <c r="E1080" i="25"/>
  <c r="E1081" i="25"/>
  <c r="E1082" i="25"/>
  <c r="E1083" i="25"/>
  <c r="E1084" i="25"/>
  <c r="E1085" i="25"/>
  <c r="E1086" i="25"/>
  <c r="E1087" i="25"/>
  <c r="E1088" i="25"/>
  <c r="E1089" i="25"/>
  <c r="E1090" i="25"/>
  <c r="E1091" i="25"/>
  <c r="E1092" i="25"/>
  <c r="E1093" i="25"/>
  <c r="E1094" i="25"/>
  <c r="E1095" i="25"/>
  <c r="E1096" i="25"/>
  <c r="E1097" i="25"/>
  <c r="E1098" i="25"/>
  <c r="E1099" i="25"/>
  <c r="E1100" i="25"/>
  <c r="E1101" i="25"/>
  <c r="E1102" i="25"/>
  <c r="E1103" i="25"/>
  <c r="E1104" i="25"/>
  <c r="E1105" i="25"/>
  <c r="E1106" i="25"/>
  <c r="E1107" i="25"/>
  <c r="E1126" i="25"/>
  <c r="E1109" i="25"/>
  <c r="E1110" i="25"/>
  <c r="E1111" i="25"/>
  <c r="E1112" i="25"/>
  <c r="E1113" i="25"/>
  <c r="E1114" i="25"/>
  <c r="E1115" i="25"/>
  <c r="E1116" i="25"/>
  <c r="E1117" i="25"/>
  <c r="E1118" i="25"/>
  <c r="E1119" i="25"/>
  <c r="E1120" i="25"/>
  <c r="E1121" i="25"/>
  <c r="E1122" i="25"/>
  <c r="E1123" i="25"/>
  <c r="E1124" i="25"/>
  <c r="E1125" i="25"/>
  <c r="E1159" i="25"/>
  <c r="E1129" i="25"/>
  <c r="E1130" i="25"/>
  <c r="E1131" i="25"/>
  <c r="E1132" i="25"/>
  <c r="E1133" i="25"/>
  <c r="E1134" i="25"/>
  <c r="E1135" i="25"/>
  <c r="E1136" i="25"/>
  <c r="E1137" i="25"/>
  <c r="E1138" i="25"/>
  <c r="E1139" i="25"/>
  <c r="E1140" i="25"/>
  <c r="E1141" i="25"/>
  <c r="E1142" i="25"/>
  <c r="E1143" i="25"/>
  <c r="E1144" i="25"/>
  <c r="E1145" i="25"/>
  <c r="E1146" i="25"/>
  <c r="E1147" i="25"/>
  <c r="E1148" i="25"/>
  <c r="E1149" i="25"/>
  <c r="E1150" i="25"/>
  <c r="E1151" i="25"/>
  <c r="E1152" i="25"/>
  <c r="E1153" i="25"/>
  <c r="E1154" i="25"/>
  <c r="E1155" i="25"/>
  <c r="E1156" i="25"/>
  <c r="E1157" i="25"/>
  <c r="E1158" i="25"/>
  <c r="E1128" i="25"/>
  <c r="E1127" i="25"/>
  <c r="E1195" i="25"/>
  <c r="E1160" i="25"/>
  <c r="E1161" i="25"/>
  <c r="E1162" i="25"/>
  <c r="E1163" i="25"/>
  <c r="E1164" i="25"/>
  <c r="E1165" i="25"/>
  <c r="E1166" i="25"/>
  <c r="E1167" i="25"/>
  <c r="E1168" i="25"/>
  <c r="E1169" i="25"/>
  <c r="E1170" i="25"/>
  <c r="E1171" i="25"/>
  <c r="E1172" i="25"/>
  <c r="E1173" i="25"/>
  <c r="E1174" i="25"/>
  <c r="E1175" i="25"/>
  <c r="E1176" i="25"/>
  <c r="E1177" i="25"/>
  <c r="E1178" i="25"/>
  <c r="E1179" i="25"/>
  <c r="E1180" i="25"/>
  <c r="E1181" i="25"/>
  <c r="E1182" i="25"/>
  <c r="E1183" i="25"/>
  <c r="E1184" i="25"/>
  <c r="E1185" i="25"/>
  <c r="E1186" i="25"/>
  <c r="E1187" i="25"/>
  <c r="E1188" i="25"/>
  <c r="E1189" i="25"/>
  <c r="E1190" i="25"/>
  <c r="E1191" i="25"/>
  <c r="E1192" i="25"/>
  <c r="E1193" i="25"/>
  <c r="E1194" i="25"/>
  <c r="E1228" i="25"/>
  <c r="E1206" i="25"/>
  <c r="E1207" i="25"/>
  <c r="E1208" i="25"/>
  <c r="E1209" i="25"/>
  <c r="E1210" i="25"/>
  <c r="E1211" i="25"/>
  <c r="E1212" i="25"/>
  <c r="E1213" i="25"/>
  <c r="E1214" i="25"/>
  <c r="E1215" i="25"/>
  <c r="E1216" i="25"/>
  <c r="E1217" i="25"/>
  <c r="E1218" i="25"/>
  <c r="E1219" i="25"/>
  <c r="E1220" i="25"/>
  <c r="E1221" i="25"/>
  <c r="E1222" i="25"/>
  <c r="E1223" i="25"/>
  <c r="E1224" i="25"/>
  <c r="E1225" i="25"/>
  <c r="E1226" i="25"/>
  <c r="E1227" i="25"/>
  <c r="E1205" i="25"/>
  <c r="E1196" i="25"/>
  <c r="E1197" i="25"/>
  <c r="E1198" i="25"/>
  <c r="E1199" i="25"/>
  <c r="E1200" i="25"/>
  <c r="E1201" i="25"/>
  <c r="E1202" i="25"/>
  <c r="E1203" i="25"/>
  <c r="E1204" i="25"/>
  <c r="E1231" i="25"/>
  <c r="E1229" i="25"/>
  <c r="E1230" i="25"/>
  <c r="A20" i="25"/>
  <c r="B20" i="25"/>
  <c r="C20" i="25"/>
  <c r="D20" i="25"/>
  <c r="A19" i="25"/>
  <c r="B19" i="25"/>
  <c r="C19" i="25"/>
  <c r="D19" i="25"/>
  <c r="A18" i="25"/>
  <c r="B18" i="25"/>
  <c r="C18" i="25"/>
  <c r="D18" i="25"/>
  <c r="A2" i="25"/>
  <c r="B2" i="25"/>
  <c r="C2" i="25"/>
  <c r="D2" i="25"/>
  <c r="A3" i="25"/>
  <c r="B3" i="25"/>
  <c r="C3" i="25"/>
  <c r="D3" i="25"/>
  <c r="A4" i="25"/>
  <c r="B4" i="25"/>
  <c r="C4" i="25"/>
  <c r="D4" i="25"/>
  <c r="A5" i="25"/>
  <c r="B5" i="25"/>
  <c r="C5" i="25"/>
  <c r="D5" i="25"/>
  <c r="A6" i="25"/>
  <c r="B6" i="25"/>
  <c r="C6" i="25"/>
  <c r="D6" i="25"/>
  <c r="A7" i="25"/>
  <c r="B7" i="25"/>
  <c r="C7" i="25"/>
  <c r="D7" i="25"/>
  <c r="A8" i="25"/>
  <c r="B8" i="25"/>
  <c r="C8" i="25"/>
  <c r="D8" i="25"/>
  <c r="A9" i="25"/>
  <c r="B9" i="25"/>
  <c r="C9" i="25"/>
  <c r="D9" i="25"/>
  <c r="A10" i="25"/>
  <c r="B10" i="25"/>
  <c r="C10" i="25"/>
  <c r="D10" i="25"/>
  <c r="A11" i="25"/>
  <c r="B11" i="25"/>
  <c r="C11" i="25"/>
  <c r="D11" i="25"/>
  <c r="A12" i="25"/>
  <c r="B12" i="25"/>
  <c r="C12" i="25"/>
  <c r="D12" i="25"/>
  <c r="A13" i="25"/>
  <c r="B13" i="25"/>
  <c r="C13" i="25"/>
  <c r="D13" i="25"/>
  <c r="A14" i="25"/>
  <c r="B14" i="25"/>
  <c r="C14" i="25"/>
  <c r="D14" i="25"/>
  <c r="A15" i="25"/>
  <c r="B15" i="25"/>
  <c r="C15" i="25"/>
  <c r="D15" i="25"/>
  <c r="A16" i="25"/>
  <c r="B16" i="25"/>
  <c r="C16" i="25"/>
  <c r="D16" i="25"/>
  <c r="A17" i="25"/>
  <c r="B17" i="25"/>
  <c r="C17" i="25"/>
  <c r="D17" i="25"/>
  <c r="A54" i="25"/>
  <c r="B54" i="25"/>
  <c r="C54" i="25"/>
  <c r="D54" i="25"/>
  <c r="A41" i="25"/>
  <c r="B41" i="25"/>
  <c r="C41" i="25"/>
  <c r="D41" i="25"/>
  <c r="A42" i="25"/>
  <c r="B42" i="25"/>
  <c r="C42" i="25"/>
  <c r="D42" i="25"/>
  <c r="A43" i="25"/>
  <c r="B43" i="25"/>
  <c r="C43" i="25"/>
  <c r="D43" i="25"/>
  <c r="A44" i="25"/>
  <c r="B44" i="25"/>
  <c r="C44" i="25"/>
  <c r="D44" i="25"/>
  <c r="A45" i="25"/>
  <c r="B45" i="25"/>
  <c r="C45" i="25"/>
  <c r="D45" i="25"/>
  <c r="A46" i="25"/>
  <c r="B46" i="25"/>
  <c r="C46" i="25"/>
  <c r="D46" i="25"/>
  <c r="A47" i="25"/>
  <c r="B47" i="25"/>
  <c r="C47" i="25"/>
  <c r="D47" i="25"/>
  <c r="A48" i="25"/>
  <c r="B48" i="25"/>
  <c r="C48" i="25"/>
  <c r="D48" i="25"/>
  <c r="A49" i="25"/>
  <c r="B49" i="25"/>
  <c r="C49" i="25"/>
  <c r="D49" i="25"/>
  <c r="A50" i="25"/>
  <c r="B50" i="25"/>
  <c r="C50" i="25"/>
  <c r="D50" i="25"/>
  <c r="A51" i="25"/>
  <c r="B51" i="25"/>
  <c r="C51" i="25"/>
  <c r="D51" i="25"/>
  <c r="A52" i="25"/>
  <c r="B52" i="25"/>
  <c r="C52" i="25"/>
  <c r="D52" i="25"/>
  <c r="A53" i="25"/>
  <c r="B53" i="25"/>
  <c r="C53" i="25"/>
  <c r="D53" i="25"/>
  <c r="A40" i="25"/>
  <c r="B40" i="25"/>
  <c r="C40" i="25"/>
  <c r="D40" i="25"/>
  <c r="A21" i="25"/>
  <c r="B21" i="25"/>
  <c r="C21" i="25"/>
  <c r="D21" i="25"/>
  <c r="A22" i="25"/>
  <c r="B22" i="25"/>
  <c r="C22" i="25"/>
  <c r="D22" i="25"/>
  <c r="A23" i="25"/>
  <c r="B23" i="25"/>
  <c r="C23" i="25"/>
  <c r="D23" i="25"/>
  <c r="A24" i="25"/>
  <c r="B24" i="25"/>
  <c r="C24" i="25"/>
  <c r="D24" i="25"/>
  <c r="A25" i="25"/>
  <c r="B25" i="25"/>
  <c r="C25" i="25"/>
  <c r="D25" i="25"/>
  <c r="A26" i="25"/>
  <c r="B26" i="25"/>
  <c r="C26" i="25"/>
  <c r="D26" i="25"/>
  <c r="A27" i="25"/>
  <c r="B27" i="25"/>
  <c r="C27" i="25"/>
  <c r="D27" i="25"/>
  <c r="A28" i="25"/>
  <c r="B28" i="25"/>
  <c r="C28" i="25"/>
  <c r="D28" i="25"/>
  <c r="A29" i="25"/>
  <c r="B29" i="25"/>
  <c r="C29" i="25"/>
  <c r="D29" i="25"/>
  <c r="A30" i="25"/>
  <c r="B30" i="25"/>
  <c r="C30" i="25"/>
  <c r="D30" i="25"/>
  <c r="A31" i="25"/>
  <c r="B31" i="25"/>
  <c r="C31" i="25"/>
  <c r="D31" i="25"/>
  <c r="A32" i="25"/>
  <c r="B32" i="25"/>
  <c r="C32" i="25"/>
  <c r="D32" i="25"/>
  <c r="A33" i="25"/>
  <c r="B33" i="25"/>
  <c r="C33" i="25"/>
  <c r="D33" i="25"/>
  <c r="A34" i="25"/>
  <c r="B34" i="25"/>
  <c r="C34" i="25"/>
  <c r="D34" i="25"/>
  <c r="A35" i="25"/>
  <c r="B35" i="25"/>
  <c r="C35" i="25"/>
  <c r="D35" i="25"/>
  <c r="A36" i="25"/>
  <c r="B36" i="25"/>
  <c r="C36" i="25"/>
  <c r="D36" i="25"/>
  <c r="A37" i="25"/>
  <c r="B37" i="25"/>
  <c r="C37" i="25"/>
  <c r="D37" i="25"/>
  <c r="A38" i="25"/>
  <c r="B38" i="25"/>
  <c r="C38" i="25"/>
  <c r="D38" i="25"/>
  <c r="A39" i="25"/>
  <c r="B39" i="25"/>
  <c r="C39" i="25"/>
  <c r="D39" i="25"/>
  <c r="A242" i="25"/>
  <c r="B242" i="25"/>
  <c r="C242" i="25"/>
  <c r="D242" i="25"/>
  <c r="A55" i="25"/>
  <c r="B55" i="25"/>
  <c r="C55" i="25"/>
  <c r="D55" i="25"/>
  <c r="A56" i="25"/>
  <c r="B56" i="25"/>
  <c r="C56" i="25"/>
  <c r="D56" i="25"/>
  <c r="A57" i="25"/>
  <c r="B57" i="25"/>
  <c r="C57" i="25"/>
  <c r="D57" i="25"/>
  <c r="A58" i="25"/>
  <c r="B58" i="25"/>
  <c r="C58" i="25"/>
  <c r="D58" i="25"/>
  <c r="A59" i="25"/>
  <c r="B59" i="25"/>
  <c r="C59" i="25"/>
  <c r="D59" i="25"/>
  <c r="A60" i="25"/>
  <c r="B60" i="25"/>
  <c r="C60" i="25"/>
  <c r="D60" i="25"/>
  <c r="A61" i="25"/>
  <c r="B61" i="25"/>
  <c r="C61" i="25"/>
  <c r="D61" i="25"/>
  <c r="A62" i="25"/>
  <c r="B62" i="25"/>
  <c r="C62" i="25"/>
  <c r="D62" i="25"/>
  <c r="A63" i="25"/>
  <c r="B63" i="25"/>
  <c r="C63" i="25"/>
  <c r="D63" i="25"/>
  <c r="A64" i="25"/>
  <c r="B64" i="25"/>
  <c r="C64" i="25"/>
  <c r="D64" i="25"/>
  <c r="A65" i="25"/>
  <c r="B65" i="25"/>
  <c r="C65" i="25"/>
  <c r="D65" i="25"/>
  <c r="A66" i="25"/>
  <c r="B66" i="25"/>
  <c r="C66" i="25"/>
  <c r="D66" i="25"/>
  <c r="A67" i="25"/>
  <c r="B67" i="25"/>
  <c r="C67" i="25"/>
  <c r="D67" i="25"/>
  <c r="A68" i="25"/>
  <c r="B68" i="25"/>
  <c r="C68" i="25"/>
  <c r="D68" i="25"/>
  <c r="A69" i="25"/>
  <c r="B69" i="25"/>
  <c r="C69" i="25"/>
  <c r="D69" i="25"/>
  <c r="A70" i="25"/>
  <c r="B70" i="25"/>
  <c r="C70" i="25"/>
  <c r="D70" i="25"/>
  <c r="A71" i="25"/>
  <c r="B71" i="25"/>
  <c r="C71" i="25"/>
  <c r="D71" i="25"/>
  <c r="A72" i="25"/>
  <c r="B72" i="25"/>
  <c r="C72" i="25"/>
  <c r="D72" i="25"/>
  <c r="A73" i="25"/>
  <c r="B73" i="25"/>
  <c r="C73" i="25"/>
  <c r="D73" i="25"/>
  <c r="A74" i="25"/>
  <c r="B74" i="25"/>
  <c r="C74" i="25"/>
  <c r="D74" i="25"/>
  <c r="A75" i="25"/>
  <c r="B75" i="25"/>
  <c r="C75" i="25"/>
  <c r="D75" i="25"/>
  <c r="A76" i="25"/>
  <c r="B76" i="25"/>
  <c r="C76" i="25"/>
  <c r="D76" i="25"/>
  <c r="A77" i="25"/>
  <c r="B77" i="25"/>
  <c r="C77" i="25"/>
  <c r="D77" i="25"/>
  <c r="A78" i="25"/>
  <c r="B78" i="25"/>
  <c r="C78" i="25"/>
  <c r="D78" i="25"/>
  <c r="A79" i="25"/>
  <c r="B79" i="25"/>
  <c r="C79" i="25"/>
  <c r="D79" i="25"/>
  <c r="A80" i="25"/>
  <c r="B80" i="25"/>
  <c r="C80" i="25"/>
  <c r="D80" i="25"/>
  <c r="A81" i="25"/>
  <c r="B81" i="25"/>
  <c r="C81" i="25"/>
  <c r="D81" i="25"/>
  <c r="A82" i="25"/>
  <c r="B82" i="25"/>
  <c r="C82" i="25"/>
  <c r="D82" i="25"/>
  <c r="A83" i="25"/>
  <c r="B83" i="25"/>
  <c r="C83" i="25"/>
  <c r="D83" i="25"/>
  <c r="A84" i="25"/>
  <c r="B84" i="25"/>
  <c r="C84" i="25"/>
  <c r="D84" i="25"/>
  <c r="A85" i="25"/>
  <c r="B85" i="25"/>
  <c r="C85" i="25"/>
  <c r="D85" i="25"/>
  <c r="A86" i="25"/>
  <c r="B86" i="25"/>
  <c r="C86" i="25"/>
  <c r="D86" i="25"/>
  <c r="A87" i="25"/>
  <c r="B87" i="25"/>
  <c r="C87" i="25"/>
  <c r="D87" i="25"/>
  <c r="A88" i="25"/>
  <c r="B88" i="25"/>
  <c r="C88" i="25"/>
  <c r="D88" i="25"/>
  <c r="A89" i="25"/>
  <c r="B89" i="25"/>
  <c r="C89" i="25"/>
  <c r="D89" i="25"/>
  <c r="A90" i="25"/>
  <c r="B90" i="25"/>
  <c r="C90" i="25"/>
  <c r="D90" i="25"/>
  <c r="A91" i="25"/>
  <c r="B91" i="25"/>
  <c r="C91" i="25"/>
  <c r="D91" i="25"/>
  <c r="A92" i="25"/>
  <c r="B92" i="25"/>
  <c r="C92" i="25"/>
  <c r="D92" i="25"/>
  <c r="A93" i="25"/>
  <c r="B93" i="25"/>
  <c r="C93" i="25"/>
  <c r="D93" i="25"/>
  <c r="A94" i="25"/>
  <c r="B94" i="25"/>
  <c r="C94" i="25"/>
  <c r="D94" i="25"/>
  <c r="A95" i="25"/>
  <c r="B95" i="25"/>
  <c r="C95" i="25"/>
  <c r="D95" i="25"/>
  <c r="A96" i="25"/>
  <c r="B96" i="25"/>
  <c r="C96" i="25"/>
  <c r="D96" i="25"/>
  <c r="A97" i="25"/>
  <c r="B97" i="25"/>
  <c r="C97" i="25"/>
  <c r="D97" i="25"/>
  <c r="A98" i="25"/>
  <c r="B98" i="25"/>
  <c r="C98" i="25"/>
  <c r="D98" i="25"/>
  <c r="A99" i="25"/>
  <c r="B99" i="25"/>
  <c r="C99" i="25"/>
  <c r="D99" i="25"/>
  <c r="A100" i="25"/>
  <c r="B100" i="25"/>
  <c r="C100" i="25"/>
  <c r="D100" i="25"/>
  <c r="A101" i="25"/>
  <c r="B101" i="25"/>
  <c r="C101" i="25"/>
  <c r="D101" i="25"/>
  <c r="A102" i="25"/>
  <c r="B102" i="25"/>
  <c r="C102" i="25"/>
  <c r="D102" i="25"/>
  <c r="A103" i="25"/>
  <c r="B103" i="25"/>
  <c r="C103" i="25"/>
  <c r="D103" i="25"/>
  <c r="A104" i="25"/>
  <c r="B104" i="25"/>
  <c r="C104" i="25"/>
  <c r="D104" i="25"/>
  <c r="A105" i="25"/>
  <c r="B105" i="25"/>
  <c r="C105" i="25"/>
  <c r="D105" i="25"/>
  <c r="A106" i="25"/>
  <c r="B106" i="25"/>
  <c r="C106" i="25"/>
  <c r="D106" i="25"/>
  <c r="A107" i="25"/>
  <c r="B107" i="25"/>
  <c r="C107" i="25"/>
  <c r="D107" i="25"/>
  <c r="A108" i="25"/>
  <c r="B108" i="25"/>
  <c r="C108" i="25"/>
  <c r="D108" i="25"/>
  <c r="A109" i="25"/>
  <c r="B109" i="25"/>
  <c r="C109" i="25"/>
  <c r="D109" i="25"/>
  <c r="A110" i="25"/>
  <c r="B110" i="25"/>
  <c r="C110" i="25"/>
  <c r="D110" i="25"/>
  <c r="A111" i="25"/>
  <c r="B111" i="25"/>
  <c r="C111" i="25"/>
  <c r="D111" i="25"/>
  <c r="A112" i="25"/>
  <c r="B112" i="25"/>
  <c r="C112" i="25"/>
  <c r="D112" i="25"/>
  <c r="A113" i="25"/>
  <c r="B113" i="25"/>
  <c r="C113" i="25"/>
  <c r="D113" i="25"/>
  <c r="A114" i="25"/>
  <c r="B114" i="25"/>
  <c r="C114" i="25"/>
  <c r="D114" i="25"/>
  <c r="A115" i="25"/>
  <c r="B115" i="25"/>
  <c r="C115" i="25"/>
  <c r="D115" i="25"/>
  <c r="A116" i="25"/>
  <c r="B116" i="25"/>
  <c r="C116" i="25"/>
  <c r="D116" i="25"/>
  <c r="A117" i="25"/>
  <c r="B117" i="25"/>
  <c r="C117" i="25"/>
  <c r="D117" i="25"/>
  <c r="A118" i="25"/>
  <c r="B118" i="25"/>
  <c r="C118" i="25"/>
  <c r="D118" i="25"/>
  <c r="A119" i="25"/>
  <c r="B119" i="25"/>
  <c r="C119" i="25"/>
  <c r="D119" i="25"/>
  <c r="A120" i="25"/>
  <c r="B120" i="25"/>
  <c r="C120" i="25"/>
  <c r="D120" i="25"/>
  <c r="A121" i="25"/>
  <c r="B121" i="25"/>
  <c r="C121" i="25"/>
  <c r="D121" i="25"/>
  <c r="A122" i="25"/>
  <c r="B122" i="25"/>
  <c r="C122" i="25"/>
  <c r="D122" i="25"/>
  <c r="A123" i="25"/>
  <c r="B123" i="25"/>
  <c r="C123" i="25"/>
  <c r="D123" i="25"/>
  <c r="A124" i="25"/>
  <c r="B124" i="25"/>
  <c r="C124" i="25"/>
  <c r="D124" i="25"/>
  <c r="A125" i="25"/>
  <c r="B125" i="25"/>
  <c r="C125" i="25"/>
  <c r="D125" i="25"/>
  <c r="A126" i="25"/>
  <c r="B126" i="25"/>
  <c r="C126" i="25"/>
  <c r="D126" i="25"/>
  <c r="A127" i="25"/>
  <c r="B127" i="25"/>
  <c r="C127" i="25"/>
  <c r="D127" i="25"/>
  <c r="A128" i="25"/>
  <c r="B128" i="25"/>
  <c r="C128" i="25"/>
  <c r="D128" i="25"/>
  <c r="A129" i="25"/>
  <c r="B129" i="25"/>
  <c r="C129" i="25"/>
  <c r="D129" i="25"/>
  <c r="A130" i="25"/>
  <c r="B130" i="25"/>
  <c r="C130" i="25"/>
  <c r="D130" i="25"/>
  <c r="A131" i="25"/>
  <c r="B131" i="25"/>
  <c r="C131" i="25"/>
  <c r="D131" i="25"/>
  <c r="A132" i="25"/>
  <c r="B132" i="25"/>
  <c r="C132" i="25"/>
  <c r="D132" i="25"/>
  <c r="A133" i="25"/>
  <c r="B133" i="25"/>
  <c r="C133" i="25"/>
  <c r="D133" i="25"/>
  <c r="A134" i="25"/>
  <c r="B134" i="25"/>
  <c r="C134" i="25"/>
  <c r="D134" i="25"/>
  <c r="A135" i="25"/>
  <c r="B135" i="25"/>
  <c r="C135" i="25"/>
  <c r="D135" i="25"/>
  <c r="A136" i="25"/>
  <c r="B136" i="25"/>
  <c r="C136" i="25"/>
  <c r="D136" i="25"/>
  <c r="A137" i="25"/>
  <c r="B137" i="25"/>
  <c r="C137" i="25"/>
  <c r="D137" i="25"/>
  <c r="A138" i="25"/>
  <c r="B138" i="25"/>
  <c r="C138" i="25"/>
  <c r="D138" i="25"/>
  <c r="A139" i="25"/>
  <c r="B139" i="25"/>
  <c r="C139" i="25"/>
  <c r="D139" i="25"/>
  <c r="A140" i="25"/>
  <c r="B140" i="25"/>
  <c r="C140" i="25"/>
  <c r="D140" i="25"/>
  <c r="A141" i="25"/>
  <c r="B141" i="25"/>
  <c r="C141" i="25"/>
  <c r="D141" i="25"/>
  <c r="A142" i="25"/>
  <c r="B142" i="25"/>
  <c r="C142" i="25"/>
  <c r="D142" i="25"/>
  <c r="A143" i="25"/>
  <c r="B143" i="25"/>
  <c r="C143" i="25"/>
  <c r="D143" i="25"/>
  <c r="A144" i="25"/>
  <c r="B144" i="25"/>
  <c r="C144" i="25"/>
  <c r="D144" i="25"/>
  <c r="A145" i="25"/>
  <c r="B145" i="25"/>
  <c r="C145" i="25"/>
  <c r="D145" i="25"/>
  <c r="A146" i="25"/>
  <c r="B146" i="25"/>
  <c r="C146" i="25"/>
  <c r="D146" i="25"/>
  <c r="A147" i="25"/>
  <c r="B147" i="25"/>
  <c r="C147" i="25"/>
  <c r="D147" i="25"/>
  <c r="A148" i="25"/>
  <c r="B148" i="25"/>
  <c r="C148" i="25"/>
  <c r="D148" i="25"/>
  <c r="A149" i="25"/>
  <c r="B149" i="25"/>
  <c r="C149" i="25"/>
  <c r="D149" i="25"/>
  <c r="A150" i="25"/>
  <c r="B150" i="25"/>
  <c r="C150" i="25"/>
  <c r="D150" i="25"/>
  <c r="A151" i="25"/>
  <c r="B151" i="25"/>
  <c r="C151" i="25"/>
  <c r="D151" i="25"/>
  <c r="A152" i="25"/>
  <c r="B152" i="25"/>
  <c r="C152" i="25"/>
  <c r="D152" i="25"/>
  <c r="A153" i="25"/>
  <c r="B153" i="25"/>
  <c r="C153" i="25"/>
  <c r="D153" i="25"/>
  <c r="A154" i="25"/>
  <c r="B154" i="25"/>
  <c r="C154" i="25"/>
  <c r="D154" i="25"/>
  <c r="A155" i="25"/>
  <c r="B155" i="25"/>
  <c r="C155" i="25"/>
  <c r="D155" i="25"/>
  <c r="A156" i="25"/>
  <c r="B156" i="25"/>
  <c r="C156" i="25"/>
  <c r="D156" i="25"/>
  <c r="A157" i="25"/>
  <c r="B157" i="25"/>
  <c r="C157" i="25"/>
  <c r="D157" i="25"/>
  <c r="A158" i="25"/>
  <c r="B158" i="25"/>
  <c r="C158" i="25"/>
  <c r="D158" i="25"/>
  <c r="A159" i="25"/>
  <c r="B159" i="25"/>
  <c r="C159" i="25"/>
  <c r="D159" i="25"/>
  <c r="A160" i="25"/>
  <c r="B160" i="25"/>
  <c r="C160" i="25"/>
  <c r="D160" i="25"/>
  <c r="A161" i="25"/>
  <c r="B161" i="25"/>
  <c r="C161" i="25"/>
  <c r="D161" i="25"/>
  <c r="A162" i="25"/>
  <c r="B162" i="25"/>
  <c r="C162" i="25"/>
  <c r="D162" i="25"/>
  <c r="A163" i="25"/>
  <c r="B163" i="25"/>
  <c r="C163" i="25"/>
  <c r="D163" i="25"/>
  <c r="A164" i="25"/>
  <c r="B164" i="25"/>
  <c r="C164" i="25"/>
  <c r="D164" i="25"/>
  <c r="A165" i="25"/>
  <c r="B165" i="25"/>
  <c r="C165" i="25"/>
  <c r="D165" i="25"/>
  <c r="A166" i="25"/>
  <c r="B166" i="25"/>
  <c r="C166" i="25"/>
  <c r="D166" i="25"/>
  <c r="A167" i="25"/>
  <c r="B167" i="25"/>
  <c r="C167" i="25"/>
  <c r="D167" i="25"/>
  <c r="A168" i="25"/>
  <c r="B168" i="25"/>
  <c r="C168" i="25"/>
  <c r="D168" i="25"/>
  <c r="A169" i="25"/>
  <c r="B169" i="25"/>
  <c r="C169" i="25"/>
  <c r="D169" i="25"/>
  <c r="A170" i="25"/>
  <c r="B170" i="25"/>
  <c r="C170" i="25"/>
  <c r="D170" i="25"/>
  <c r="A171" i="25"/>
  <c r="B171" i="25"/>
  <c r="C171" i="25"/>
  <c r="D171" i="25"/>
  <c r="A172" i="25"/>
  <c r="B172" i="25"/>
  <c r="C172" i="25"/>
  <c r="D172" i="25"/>
  <c r="A173" i="25"/>
  <c r="B173" i="25"/>
  <c r="C173" i="25"/>
  <c r="D173" i="25"/>
  <c r="A174" i="25"/>
  <c r="B174" i="25"/>
  <c r="C174" i="25"/>
  <c r="D174" i="25"/>
  <c r="A175" i="25"/>
  <c r="B175" i="25"/>
  <c r="C175" i="25"/>
  <c r="D175" i="25"/>
  <c r="A176" i="25"/>
  <c r="B176" i="25"/>
  <c r="C176" i="25"/>
  <c r="D176" i="25"/>
  <c r="A177" i="25"/>
  <c r="B177" i="25"/>
  <c r="C177" i="25"/>
  <c r="D177" i="25"/>
  <c r="A178" i="25"/>
  <c r="B178" i="25"/>
  <c r="C178" i="25"/>
  <c r="D178" i="25"/>
  <c r="A179" i="25"/>
  <c r="B179" i="25"/>
  <c r="C179" i="25"/>
  <c r="D179" i="25"/>
  <c r="A180" i="25"/>
  <c r="B180" i="25"/>
  <c r="C180" i="25"/>
  <c r="D180" i="25"/>
  <c r="A181" i="25"/>
  <c r="B181" i="25"/>
  <c r="C181" i="25"/>
  <c r="D181" i="25"/>
  <c r="A182" i="25"/>
  <c r="B182" i="25"/>
  <c r="C182" i="25"/>
  <c r="D182" i="25"/>
  <c r="A183" i="25"/>
  <c r="B183" i="25"/>
  <c r="C183" i="25"/>
  <c r="D183" i="25"/>
  <c r="A184" i="25"/>
  <c r="B184" i="25"/>
  <c r="C184" i="25"/>
  <c r="D184" i="25"/>
  <c r="A185" i="25"/>
  <c r="B185" i="25"/>
  <c r="C185" i="25"/>
  <c r="D185" i="25"/>
  <c r="A186" i="25"/>
  <c r="B186" i="25"/>
  <c r="C186" i="25"/>
  <c r="D186" i="25"/>
  <c r="A187" i="25"/>
  <c r="B187" i="25"/>
  <c r="C187" i="25"/>
  <c r="D187" i="25"/>
  <c r="A188" i="25"/>
  <c r="B188" i="25"/>
  <c r="C188" i="25"/>
  <c r="D188" i="25"/>
  <c r="A189" i="25"/>
  <c r="B189" i="25"/>
  <c r="C189" i="25"/>
  <c r="D189" i="25"/>
  <c r="A190" i="25"/>
  <c r="B190" i="25"/>
  <c r="C190" i="25"/>
  <c r="D190" i="25"/>
  <c r="A191" i="25"/>
  <c r="B191" i="25"/>
  <c r="C191" i="25"/>
  <c r="D191" i="25"/>
  <c r="A192" i="25"/>
  <c r="B192" i="25"/>
  <c r="C192" i="25"/>
  <c r="D192" i="25"/>
  <c r="A193" i="25"/>
  <c r="B193" i="25"/>
  <c r="C193" i="25"/>
  <c r="D193" i="25"/>
  <c r="A194" i="25"/>
  <c r="B194" i="25"/>
  <c r="C194" i="25"/>
  <c r="D194" i="25"/>
  <c r="A195" i="25"/>
  <c r="B195" i="25"/>
  <c r="C195" i="25"/>
  <c r="D195" i="25"/>
  <c r="A196" i="25"/>
  <c r="B196" i="25"/>
  <c r="C196" i="25"/>
  <c r="D196" i="25"/>
  <c r="A197" i="25"/>
  <c r="B197" i="25"/>
  <c r="C197" i="25"/>
  <c r="D197" i="25"/>
  <c r="A198" i="25"/>
  <c r="B198" i="25"/>
  <c r="C198" i="25"/>
  <c r="D198" i="25"/>
  <c r="A199" i="25"/>
  <c r="B199" i="25"/>
  <c r="C199" i="25"/>
  <c r="D199" i="25"/>
  <c r="A200" i="25"/>
  <c r="B200" i="25"/>
  <c r="C200" i="25"/>
  <c r="D200" i="25"/>
  <c r="A201" i="25"/>
  <c r="B201" i="25"/>
  <c r="C201" i="25"/>
  <c r="D201" i="25"/>
  <c r="A202" i="25"/>
  <c r="B202" i="25"/>
  <c r="C202" i="25"/>
  <c r="D202" i="25"/>
  <c r="A203" i="25"/>
  <c r="B203" i="25"/>
  <c r="C203" i="25"/>
  <c r="D203" i="25"/>
  <c r="A204" i="25"/>
  <c r="B204" i="25"/>
  <c r="C204" i="25"/>
  <c r="D204" i="25"/>
  <c r="A205" i="25"/>
  <c r="B205" i="25"/>
  <c r="C205" i="25"/>
  <c r="D205" i="25"/>
  <c r="A206" i="25"/>
  <c r="B206" i="25"/>
  <c r="C206" i="25"/>
  <c r="D206" i="25"/>
  <c r="A207" i="25"/>
  <c r="B207" i="25"/>
  <c r="C207" i="25"/>
  <c r="D207" i="25"/>
  <c r="A208" i="25"/>
  <c r="B208" i="25"/>
  <c r="C208" i="25"/>
  <c r="D208" i="25"/>
  <c r="A209" i="25"/>
  <c r="B209" i="25"/>
  <c r="C209" i="25"/>
  <c r="D209" i="25"/>
  <c r="A210" i="25"/>
  <c r="B210" i="25"/>
  <c r="C210" i="25"/>
  <c r="D210" i="25"/>
  <c r="A211" i="25"/>
  <c r="B211" i="25"/>
  <c r="C211" i="25"/>
  <c r="D211" i="25"/>
  <c r="A212" i="25"/>
  <c r="B212" i="25"/>
  <c r="C212" i="25"/>
  <c r="D212" i="25"/>
  <c r="A213" i="25"/>
  <c r="B213" i="25"/>
  <c r="C213" i="25"/>
  <c r="D213" i="25"/>
  <c r="A214" i="25"/>
  <c r="B214" i="25"/>
  <c r="C214" i="25"/>
  <c r="D214" i="25"/>
  <c r="A215" i="25"/>
  <c r="B215" i="25"/>
  <c r="C215" i="25"/>
  <c r="D215" i="25"/>
  <c r="A216" i="25"/>
  <c r="B216" i="25"/>
  <c r="C216" i="25"/>
  <c r="D216" i="25"/>
  <c r="A217" i="25"/>
  <c r="B217" i="25"/>
  <c r="C217" i="25"/>
  <c r="D217" i="25"/>
  <c r="A218" i="25"/>
  <c r="B218" i="25"/>
  <c r="C218" i="25"/>
  <c r="D218" i="25"/>
  <c r="A219" i="25"/>
  <c r="B219" i="25"/>
  <c r="C219" i="25"/>
  <c r="D219" i="25"/>
  <c r="A220" i="25"/>
  <c r="B220" i="25"/>
  <c r="C220" i="25"/>
  <c r="D220" i="25"/>
  <c r="A221" i="25"/>
  <c r="B221" i="25"/>
  <c r="C221" i="25"/>
  <c r="D221" i="25"/>
  <c r="A222" i="25"/>
  <c r="B222" i="25"/>
  <c r="C222" i="25"/>
  <c r="D222" i="25"/>
  <c r="A223" i="25"/>
  <c r="B223" i="25"/>
  <c r="C223" i="25"/>
  <c r="D223" i="25"/>
  <c r="A224" i="25"/>
  <c r="B224" i="25"/>
  <c r="C224" i="25"/>
  <c r="D224" i="25"/>
  <c r="A225" i="25"/>
  <c r="B225" i="25"/>
  <c r="C225" i="25"/>
  <c r="D225" i="25"/>
  <c r="A226" i="25"/>
  <c r="B226" i="25"/>
  <c r="C226" i="25"/>
  <c r="D226" i="25"/>
  <c r="A227" i="25"/>
  <c r="B227" i="25"/>
  <c r="C227" i="25"/>
  <c r="D227" i="25"/>
  <c r="A228" i="25"/>
  <c r="B228" i="25"/>
  <c r="C228" i="25"/>
  <c r="D228" i="25"/>
  <c r="A229" i="25"/>
  <c r="B229" i="25"/>
  <c r="C229" i="25"/>
  <c r="D229" i="25"/>
  <c r="A230" i="25"/>
  <c r="B230" i="25"/>
  <c r="C230" i="25"/>
  <c r="D230" i="25"/>
  <c r="A231" i="25"/>
  <c r="B231" i="25"/>
  <c r="C231" i="25"/>
  <c r="D231" i="25"/>
  <c r="A232" i="25"/>
  <c r="B232" i="25"/>
  <c r="C232" i="25"/>
  <c r="D232" i="25"/>
  <c r="A233" i="25"/>
  <c r="B233" i="25"/>
  <c r="C233" i="25"/>
  <c r="D233" i="25"/>
  <c r="A234" i="25"/>
  <c r="B234" i="25"/>
  <c r="C234" i="25"/>
  <c r="D234" i="25"/>
  <c r="A235" i="25"/>
  <c r="B235" i="25"/>
  <c r="C235" i="25"/>
  <c r="D235" i="25"/>
  <c r="A236" i="25"/>
  <c r="B236" i="25"/>
  <c r="C236" i="25"/>
  <c r="D236" i="25"/>
  <c r="A237" i="25"/>
  <c r="B237" i="25"/>
  <c r="C237" i="25"/>
  <c r="D237" i="25"/>
  <c r="A238" i="25"/>
  <c r="B238" i="25"/>
  <c r="C238" i="25"/>
  <c r="D238" i="25"/>
  <c r="A239" i="25"/>
  <c r="B239" i="25"/>
  <c r="C239" i="25"/>
  <c r="D239" i="25"/>
  <c r="A240" i="25"/>
  <c r="B240" i="25"/>
  <c r="C240" i="25"/>
  <c r="D240" i="25"/>
  <c r="A241" i="25"/>
  <c r="B241" i="25"/>
  <c r="C241" i="25"/>
  <c r="D241" i="25"/>
  <c r="A264" i="25"/>
  <c r="B264" i="25"/>
  <c r="C264" i="25"/>
  <c r="D264" i="25"/>
  <c r="A243" i="25"/>
  <c r="B243" i="25"/>
  <c r="C243" i="25"/>
  <c r="D243" i="25"/>
  <c r="A244" i="25"/>
  <c r="B244" i="25"/>
  <c r="C244" i="25"/>
  <c r="D244" i="25"/>
  <c r="A245" i="25"/>
  <c r="B245" i="25"/>
  <c r="C245" i="25"/>
  <c r="D245" i="25"/>
  <c r="A246" i="25"/>
  <c r="B246" i="25"/>
  <c r="C246" i="25"/>
  <c r="D246" i="25"/>
  <c r="A247" i="25"/>
  <c r="B247" i="25"/>
  <c r="C247" i="25"/>
  <c r="D247" i="25"/>
  <c r="A248" i="25"/>
  <c r="B248" i="25"/>
  <c r="C248" i="25"/>
  <c r="D248" i="25"/>
  <c r="A249" i="25"/>
  <c r="B249" i="25"/>
  <c r="C249" i="25"/>
  <c r="D249" i="25"/>
  <c r="A250" i="25"/>
  <c r="B250" i="25"/>
  <c r="C250" i="25"/>
  <c r="D250" i="25"/>
  <c r="A251" i="25"/>
  <c r="B251" i="25"/>
  <c r="C251" i="25"/>
  <c r="D251" i="25"/>
  <c r="A252" i="25"/>
  <c r="B252" i="25"/>
  <c r="C252" i="25"/>
  <c r="D252" i="25"/>
  <c r="A253" i="25"/>
  <c r="B253" i="25"/>
  <c r="C253" i="25"/>
  <c r="D253" i="25"/>
  <c r="A254" i="25"/>
  <c r="B254" i="25"/>
  <c r="C254" i="25"/>
  <c r="D254" i="25"/>
  <c r="A255" i="25"/>
  <c r="B255" i="25"/>
  <c r="C255" i="25"/>
  <c r="D255" i="25"/>
  <c r="A256" i="25"/>
  <c r="B256" i="25"/>
  <c r="C256" i="25"/>
  <c r="D256" i="25"/>
  <c r="A257" i="25"/>
  <c r="B257" i="25"/>
  <c r="C257" i="25"/>
  <c r="D257" i="25"/>
  <c r="A258" i="25"/>
  <c r="B258" i="25"/>
  <c r="C258" i="25"/>
  <c r="D258" i="25"/>
  <c r="A259" i="25"/>
  <c r="B259" i="25"/>
  <c r="C259" i="25"/>
  <c r="D259" i="25"/>
  <c r="A260" i="25"/>
  <c r="B260" i="25"/>
  <c r="C260" i="25"/>
  <c r="D260" i="25"/>
  <c r="A261" i="25"/>
  <c r="B261" i="25"/>
  <c r="C261" i="25"/>
  <c r="D261" i="25"/>
  <c r="A262" i="25"/>
  <c r="B262" i="25"/>
  <c r="C262" i="25"/>
  <c r="D262" i="25"/>
  <c r="A263" i="25"/>
  <c r="B263" i="25"/>
  <c r="C263" i="25"/>
  <c r="D263" i="25"/>
  <c r="A287" i="25"/>
  <c r="B287" i="25"/>
  <c r="C287" i="25"/>
  <c r="D287" i="25"/>
  <c r="A265" i="25"/>
  <c r="B265" i="25"/>
  <c r="C265" i="25"/>
  <c r="D265" i="25"/>
  <c r="A266" i="25"/>
  <c r="B266" i="25"/>
  <c r="C266" i="25"/>
  <c r="D266" i="25"/>
  <c r="A267" i="25"/>
  <c r="B267" i="25"/>
  <c r="C267" i="25"/>
  <c r="D267" i="25"/>
  <c r="A268" i="25"/>
  <c r="B268" i="25"/>
  <c r="C268" i="25"/>
  <c r="D268" i="25"/>
  <c r="A269" i="25"/>
  <c r="B269" i="25"/>
  <c r="C269" i="25"/>
  <c r="D269" i="25"/>
  <c r="A270" i="25"/>
  <c r="B270" i="25"/>
  <c r="C270" i="25"/>
  <c r="D270" i="25"/>
  <c r="A271" i="25"/>
  <c r="B271" i="25"/>
  <c r="C271" i="25"/>
  <c r="D271" i="25"/>
  <c r="A272" i="25"/>
  <c r="B272" i="25"/>
  <c r="C272" i="25"/>
  <c r="D272" i="25"/>
  <c r="A273" i="25"/>
  <c r="B273" i="25"/>
  <c r="C273" i="25"/>
  <c r="D273" i="25"/>
  <c r="A274" i="25"/>
  <c r="B274" i="25"/>
  <c r="C274" i="25"/>
  <c r="D274" i="25"/>
  <c r="A275" i="25"/>
  <c r="B275" i="25"/>
  <c r="C275" i="25"/>
  <c r="D275" i="25"/>
  <c r="A276" i="25"/>
  <c r="B276" i="25"/>
  <c r="C276" i="25"/>
  <c r="D276" i="25"/>
  <c r="A277" i="25"/>
  <c r="B277" i="25"/>
  <c r="C277" i="25"/>
  <c r="D277" i="25"/>
  <c r="A278" i="25"/>
  <c r="B278" i="25"/>
  <c r="C278" i="25"/>
  <c r="D278" i="25"/>
  <c r="A279" i="25"/>
  <c r="B279" i="25"/>
  <c r="C279" i="25"/>
  <c r="D279" i="25"/>
  <c r="A280" i="25"/>
  <c r="B280" i="25"/>
  <c r="C280" i="25"/>
  <c r="D280" i="25"/>
  <c r="A281" i="25"/>
  <c r="B281" i="25"/>
  <c r="C281" i="25"/>
  <c r="D281" i="25"/>
  <c r="A282" i="25"/>
  <c r="B282" i="25"/>
  <c r="C282" i="25"/>
  <c r="D282" i="25"/>
  <c r="A283" i="25"/>
  <c r="B283" i="25"/>
  <c r="C283" i="25"/>
  <c r="D283" i="25"/>
  <c r="A284" i="25"/>
  <c r="B284" i="25"/>
  <c r="C284" i="25"/>
  <c r="D284" i="25"/>
  <c r="A285" i="25"/>
  <c r="B285" i="25"/>
  <c r="C285" i="25"/>
  <c r="D285" i="25"/>
  <c r="A286" i="25"/>
  <c r="B286" i="25"/>
  <c r="C286" i="25"/>
  <c r="D286" i="25"/>
  <c r="A292" i="25"/>
  <c r="B292" i="25"/>
  <c r="C292" i="25"/>
  <c r="D292" i="25"/>
  <c r="A291" i="25"/>
  <c r="B291" i="25"/>
  <c r="C291" i="25"/>
  <c r="D291" i="25"/>
  <c r="A288" i="25"/>
  <c r="B288" i="25"/>
  <c r="C288" i="25"/>
  <c r="D288" i="25"/>
  <c r="A289" i="25"/>
  <c r="B289" i="25"/>
  <c r="C289" i="25"/>
  <c r="D289" i="25"/>
  <c r="A290" i="25"/>
  <c r="B290" i="25"/>
  <c r="C290" i="25"/>
  <c r="D290" i="25"/>
  <c r="A374" i="25"/>
  <c r="B374" i="25"/>
  <c r="C374" i="25"/>
  <c r="D374" i="25"/>
  <c r="A293" i="25"/>
  <c r="B293" i="25"/>
  <c r="C293" i="25"/>
  <c r="D293" i="25"/>
  <c r="A294" i="25"/>
  <c r="B294" i="25"/>
  <c r="C294" i="25"/>
  <c r="D294" i="25"/>
  <c r="A295" i="25"/>
  <c r="B295" i="25"/>
  <c r="C295" i="25"/>
  <c r="D295" i="25"/>
  <c r="A296" i="25"/>
  <c r="B296" i="25"/>
  <c r="C296" i="25"/>
  <c r="D296" i="25"/>
  <c r="A297" i="25"/>
  <c r="B297" i="25"/>
  <c r="C297" i="25"/>
  <c r="D297" i="25"/>
  <c r="A298" i="25"/>
  <c r="B298" i="25"/>
  <c r="C298" i="25"/>
  <c r="D298" i="25"/>
  <c r="A299" i="25"/>
  <c r="B299" i="25"/>
  <c r="C299" i="25"/>
  <c r="D299" i="25"/>
  <c r="A300" i="25"/>
  <c r="B300" i="25"/>
  <c r="C300" i="25"/>
  <c r="D300" i="25"/>
  <c r="A301" i="25"/>
  <c r="B301" i="25"/>
  <c r="C301" i="25"/>
  <c r="D301" i="25"/>
  <c r="A302" i="25"/>
  <c r="B302" i="25"/>
  <c r="C302" i="25"/>
  <c r="D302" i="25"/>
  <c r="A303" i="25"/>
  <c r="B303" i="25"/>
  <c r="C303" i="25"/>
  <c r="D303" i="25"/>
  <c r="A304" i="25"/>
  <c r="B304" i="25"/>
  <c r="C304" i="25"/>
  <c r="D304" i="25"/>
  <c r="A305" i="25"/>
  <c r="B305" i="25"/>
  <c r="C305" i="25"/>
  <c r="D305" i="25"/>
  <c r="A306" i="25"/>
  <c r="B306" i="25"/>
  <c r="C306" i="25"/>
  <c r="D306" i="25"/>
  <c r="A307" i="25"/>
  <c r="B307" i="25"/>
  <c r="C307" i="25"/>
  <c r="D307" i="25"/>
  <c r="A308" i="25"/>
  <c r="B308" i="25"/>
  <c r="C308" i="25"/>
  <c r="D308" i="25"/>
  <c r="A309" i="25"/>
  <c r="B309" i="25"/>
  <c r="C309" i="25"/>
  <c r="D309" i="25"/>
  <c r="A310" i="25"/>
  <c r="B310" i="25"/>
  <c r="C310" i="25"/>
  <c r="D310" i="25"/>
  <c r="A311" i="25"/>
  <c r="B311" i="25"/>
  <c r="C311" i="25"/>
  <c r="D311" i="25"/>
  <c r="A312" i="25"/>
  <c r="B312" i="25"/>
  <c r="C312" i="25"/>
  <c r="D312" i="25"/>
  <c r="A313" i="25"/>
  <c r="B313" i="25"/>
  <c r="C313" i="25"/>
  <c r="D313" i="25"/>
  <c r="A314" i="25"/>
  <c r="B314" i="25"/>
  <c r="C314" i="25"/>
  <c r="D314" i="25"/>
  <c r="A315" i="25"/>
  <c r="B315" i="25"/>
  <c r="C315" i="25"/>
  <c r="D315" i="25"/>
  <c r="A316" i="25"/>
  <c r="B316" i="25"/>
  <c r="C316" i="25"/>
  <c r="D316" i="25"/>
  <c r="A317" i="25"/>
  <c r="B317" i="25"/>
  <c r="C317" i="25"/>
  <c r="D317" i="25"/>
  <c r="A318" i="25"/>
  <c r="B318" i="25"/>
  <c r="C318" i="25"/>
  <c r="D318" i="25"/>
  <c r="A319" i="25"/>
  <c r="B319" i="25"/>
  <c r="C319" i="25"/>
  <c r="D319" i="25"/>
  <c r="A320" i="25"/>
  <c r="B320" i="25"/>
  <c r="C320" i="25"/>
  <c r="D320" i="25"/>
  <c r="A321" i="25"/>
  <c r="B321" i="25"/>
  <c r="C321" i="25"/>
  <c r="D321" i="25"/>
  <c r="A322" i="25"/>
  <c r="B322" i="25"/>
  <c r="C322" i="25"/>
  <c r="D322" i="25"/>
  <c r="A323" i="25"/>
  <c r="B323" i="25"/>
  <c r="C323" i="25"/>
  <c r="D323" i="25"/>
  <c r="A324" i="25"/>
  <c r="B324" i="25"/>
  <c r="C324" i="25"/>
  <c r="D324" i="25"/>
  <c r="A325" i="25"/>
  <c r="B325" i="25"/>
  <c r="C325" i="25"/>
  <c r="D325" i="25"/>
  <c r="A326" i="25"/>
  <c r="B326" i="25"/>
  <c r="C326" i="25"/>
  <c r="D326" i="25"/>
  <c r="A327" i="25"/>
  <c r="B327" i="25"/>
  <c r="C327" i="25"/>
  <c r="D327" i="25"/>
  <c r="A328" i="25"/>
  <c r="B328" i="25"/>
  <c r="C328" i="25"/>
  <c r="D328" i="25"/>
  <c r="A329" i="25"/>
  <c r="B329" i="25"/>
  <c r="C329" i="25"/>
  <c r="D329" i="25"/>
  <c r="A330" i="25"/>
  <c r="B330" i="25"/>
  <c r="C330" i="25"/>
  <c r="D330" i="25"/>
  <c r="A331" i="25"/>
  <c r="B331" i="25"/>
  <c r="C331" i="25"/>
  <c r="D331" i="25"/>
  <c r="A332" i="25"/>
  <c r="B332" i="25"/>
  <c r="C332" i="25"/>
  <c r="D332" i="25"/>
  <c r="A333" i="25"/>
  <c r="B333" i="25"/>
  <c r="C333" i="25"/>
  <c r="D333" i="25"/>
  <c r="A334" i="25"/>
  <c r="B334" i="25"/>
  <c r="C334" i="25"/>
  <c r="D334" i="25"/>
  <c r="A335" i="25"/>
  <c r="B335" i="25"/>
  <c r="C335" i="25"/>
  <c r="D335" i="25"/>
  <c r="A336" i="25"/>
  <c r="B336" i="25"/>
  <c r="C336" i="25"/>
  <c r="D336" i="25"/>
  <c r="A337" i="25"/>
  <c r="B337" i="25"/>
  <c r="C337" i="25"/>
  <c r="D337" i="25"/>
  <c r="A338" i="25"/>
  <c r="B338" i="25"/>
  <c r="C338" i="25"/>
  <c r="D338" i="25"/>
  <c r="A339" i="25"/>
  <c r="B339" i="25"/>
  <c r="C339" i="25"/>
  <c r="D339" i="25"/>
  <c r="A340" i="25"/>
  <c r="B340" i="25"/>
  <c r="C340" i="25"/>
  <c r="D340" i="25"/>
  <c r="A341" i="25"/>
  <c r="B341" i="25"/>
  <c r="C341" i="25"/>
  <c r="D341" i="25"/>
  <c r="A342" i="25"/>
  <c r="B342" i="25"/>
  <c r="C342" i="25"/>
  <c r="D342" i="25"/>
  <c r="A343" i="25"/>
  <c r="B343" i="25"/>
  <c r="C343" i="25"/>
  <c r="D343" i="25"/>
  <c r="A344" i="25"/>
  <c r="B344" i="25"/>
  <c r="C344" i="25"/>
  <c r="D344" i="25"/>
  <c r="A345" i="25"/>
  <c r="B345" i="25"/>
  <c r="C345" i="25"/>
  <c r="D345" i="25"/>
  <c r="A346" i="25"/>
  <c r="B346" i="25"/>
  <c r="C346" i="25"/>
  <c r="D346" i="25"/>
  <c r="A347" i="25"/>
  <c r="B347" i="25"/>
  <c r="C347" i="25"/>
  <c r="D347" i="25"/>
  <c r="A348" i="25"/>
  <c r="B348" i="25"/>
  <c r="C348" i="25"/>
  <c r="D348" i="25"/>
  <c r="A349" i="25"/>
  <c r="B349" i="25"/>
  <c r="C349" i="25"/>
  <c r="D349" i="25"/>
  <c r="A350" i="25"/>
  <c r="B350" i="25"/>
  <c r="C350" i="25"/>
  <c r="D350" i="25"/>
  <c r="A351" i="25"/>
  <c r="B351" i="25"/>
  <c r="C351" i="25"/>
  <c r="D351" i="25"/>
  <c r="A352" i="25"/>
  <c r="B352" i="25"/>
  <c r="C352" i="25"/>
  <c r="D352" i="25"/>
  <c r="A353" i="25"/>
  <c r="B353" i="25"/>
  <c r="C353" i="25"/>
  <c r="D353" i="25"/>
  <c r="A354" i="25"/>
  <c r="B354" i="25"/>
  <c r="C354" i="25"/>
  <c r="D354" i="25"/>
  <c r="A355" i="25"/>
  <c r="B355" i="25"/>
  <c r="C355" i="25"/>
  <c r="D355" i="25"/>
  <c r="A356" i="25"/>
  <c r="B356" i="25"/>
  <c r="C356" i="25"/>
  <c r="D356" i="25"/>
  <c r="A357" i="25"/>
  <c r="B357" i="25"/>
  <c r="C357" i="25"/>
  <c r="D357" i="25"/>
  <c r="A358" i="25"/>
  <c r="B358" i="25"/>
  <c r="C358" i="25"/>
  <c r="D358" i="25"/>
  <c r="A359" i="25"/>
  <c r="B359" i="25"/>
  <c r="C359" i="25"/>
  <c r="D359" i="25"/>
  <c r="A360" i="25"/>
  <c r="B360" i="25"/>
  <c r="C360" i="25"/>
  <c r="D360" i="25"/>
  <c r="A361" i="25"/>
  <c r="B361" i="25"/>
  <c r="C361" i="25"/>
  <c r="D361" i="25"/>
  <c r="A362" i="25"/>
  <c r="B362" i="25"/>
  <c r="C362" i="25"/>
  <c r="D362" i="25"/>
  <c r="A363" i="25"/>
  <c r="B363" i="25"/>
  <c r="C363" i="25"/>
  <c r="D363" i="25"/>
  <c r="A364" i="25"/>
  <c r="B364" i="25"/>
  <c r="C364" i="25"/>
  <c r="D364" i="25"/>
  <c r="A365" i="25"/>
  <c r="B365" i="25"/>
  <c r="C365" i="25"/>
  <c r="D365" i="25"/>
  <c r="A366" i="25"/>
  <c r="B366" i="25"/>
  <c r="C366" i="25"/>
  <c r="D366" i="25"/>
  <c r="A367" i="25"/>
  <c r="B367" i="25"/>
  <c r="C367" i="25"/>
  <c r="D367" i="25"/>
  <c r="A368" i="25"/>
  <c r="B368" i="25"/>
  <c r="C368" i="25"/>
  <c r="D368" i="25"/>
  <c r="A369" i="25"/>
  <c r="B369" i="25"/>
  <c r="C369" i="25"/>
  <c r="D369" i="25"/>
  <c r="A370" i="25"/>
  <c r="B370" i="25"/>
  <c r="C370" i="25"/>
  <c r="D370" i="25"/>
  <c r="A371" i="25"/>
  <c r="B371" i="25"/>
  <c r="C371" i="25"/>
  <c r="D371" i="25"/>
  <c r="A372" i="25"/>
  <c r="B372" i="25"/>
  <c r="C372" i="25"/>
  <c r="D372" i="25"/>
  <c r="A373" i="25"/>
  <c r="B373" i="25"/>
  <c r="C373" i="25"/>
  <c r="D373" i="25"/>
  <c r="A400" i="25"/>
  <c r="B400" i="25"/>
  <c r="C400" i="25"/>
  <c r="D400" i="25"/>
  <c r="A375" i="25"/>
  <c r="B375" i="25"/>
  <c r="C375" i="25"/>
  <c r="D375" i="25"/>
  <c r="A376" i="25"/>
  <c r="B376" i="25"/>
  <c r="C376" i="25"/>
  <c r="D376" i="25"/>
  <c r="A377" i="25"/>
  <c r="B377" i="25"/>
  <c r="C377" i="25"/>
  <c r="D377" i="25"/>
  <c r="A378" i="25"/>
  <c r="B378" i="25"/>
  <c r="C378" i="25"/>
  <c r="D378" i="25"/>
  <c r="A379" i="25"/>
  <c r="B379" i="25"/>
  <c r="C379" i="25"/>
  <c r="D379" i="25"/>
  <c r="A380" i="25"/>
  <c r="B380" i="25"/>
  <c r="C380" i="25"/>
  <c r="D380" i="25"/>
  <c r="A381" i="25"/>
  <c r="B381" i="25"/>
  <c r="C381" i="25"/>
  <c r="D381" i="25"/>
  <c r="A382" i="25"/>
  <c r="B382" i="25"/>
  <c r="C382" i="25"/>
  <c r="D382" i="25"/>
  <c r="A383" i="25"/>
  <c r="B383" i="25"/>
  <c r="C383" i="25"/>
  <c r="D383" i="25"/>
  <c r="A384" i="25"/>
  <c r="B384" i="25"/>
  <c r="C384" i="25"/>
  <c r="D384" i="25"/>
  <c r="A385" i="25"/>
  <c r="B385" i="25"/>
  <c r="C385" i="25"/>
  <c r="D385" i="25"/>
  <c r="A386" i="25"/>
  <c r="B386" i="25"/>
  <c r="C386" i="25"/>
  <c r="D386" i="25"/>
  <c r="A387" i="25"/>
  <c r="B387" i="25"/>
  <c r="C387" i="25"/>
  <c r="D387" i="25"/>
  <c r="A388" i="25"/>
  <c r="B388" i="25"/>
  <c r="C388" i="25"/>
  <c r="D388" i="25"/>
  <c r="A389" i="25"/>
  <c r="B389" i="25"/>
  <c r="C389" i="25"/>
  <c r="D389" i="25"/>
  <c r="A390" i="25"/>
  <c r="B390" i="25"/>
  <c r="C390" i="25"/>
  <c r="D390" i="25"/>
  <c r="A391" i="25"/>
  <c r="B391" i="25"/>
  <c r="C391" i="25"/>
  <c r="D391" i="25"/>
  <c r="A392" i="25"/>
  <c r="B392" i="25"/>
  <c r="C392" i="25"/>
  <c r="D392" i="25"/>
  <c r="A393" i="25"/>
  <c r="B393" i="25"/>
  <c r="C393" i="25"/>
  <c r="D393" i="25"/>
  <c r="A394" i="25"/>
  <c r="B394" i="25"/>
  <c r="C394" i="25"/>
  <c r="D394" i="25"/>
  <c r="A395" i="25"/>
  <c r="B395" i="25"/>
  <c r="C395" i="25"/>
  <c r="D395" i="25"/>
  <c r="A396" i="25"/>
  <c r="B396" i="25"/>
  <c r="C396" i="25"/>
  <c r="D396" i="25"/>
  <c r="A397" i="25"/>
  <c r="B397" i="25"/>
  <c r="C397" i="25"/>
  <c r="D397" i="25"/>
  <c r="A398" i="25"/>
  <c r="B398" i="25"/>
  <c r="C398" i="25"/>
  <c r="D398" i="25"/>
  <c r="A399" i="25"/>
  <c r="B399" i="25"/>
  <c r="C399" i="25"/>
  <c r="D399" i="25"/>
  <c r="A404" i="25"/>
  <c r="B404" i="25"/>
  <c r="C404" i="25"/>
  <c r="D404" i="25"/>
  <c r="A501" i="25"/>
  <c r="B501" i="25"/>
  <c r="C501" i="25"/>
  <c r="D501" i="25"/>
  <c r="A490" i="25"/>
  <c r="B490" i="25"/>
  <c r="C490" i="25"/>
  <c r="D490" i="25"/>
  <c r="A491" i="25"/>
  <c r="B491" i="25"/>
  <c r="C491" i="25"/>
  <c r="D491" i="25"/>
  <c r="A492" i="25"/>
  <c r="B492" i="25"/>
  <c r="C492" i="25"/>
  <c r="D492" i="25"/>
  <c r="A493" i="25"/>
  <c r="B493" i="25"/>
  <c r="C493" i="25"/>
  <c r="D493" i="25"/>
  <c r="A494" i="25"/>
  <c r="B494" i="25"/>
  <c r="C494" i="25"/>
  <c r="D494" i="25"/>
  <c r="A495" i="25"/>
  <c r="B495" i="25"/>
  <c r="C495" i="25"/>
  <c r="D495" i="25"/>
  <c r="A496" i="25"/>
  <c r="B496" i="25"/>
  <c r="C496" i="25"/>
  <c r="D496" i="25"/>
  <c r="A497" i="25"/>
  <c r="B497" i="25"/>
  <c r="C497" i="25"/>
  <c r="D497" i="25"/>
  <c r="A498" i="25"/>
  <c r="B498" i="25"/>
  <c r="C498" i="25"/>
  <c r="D498" i="25"/>
  <c r="A499" i="25"/>
  <c r="B499" i="25"/>
  <c r="C499" i="25"/>
  <c r="D499" i="25"/>
  <c r="A500" i="25"/>
  <c r="B500" i="25"/>
  <c r="C500" i="25"/>
  <c r="D500" i="25"/>
  <c r="A413" i="25"/>
  <c r="B413" i="25"/>
  <c r="C413" i="25"/>
  <c r="D413" i="25"/>
  <c r="A405" i="25"/>
  <c r="B405" i="25"/>
  <c r="C405" i="25"/>
  <c r="D405" i="25"/>
  <c r="A406" i="25"/>
  <c r="B406" i="25"/>
  <c r="C406" i="25"/>
  <c r="D406" i="25"/>
  <c r="A407" i="25"/>
  <c r="B407" i="25"/>
  <c r="C407" i="25"/>
  <c r="D407" i="25"/>
  <c r="A408" i="25"/>
  <c r="B408" i="25"/>
  <c r="C408" i="25"/>
  <c r="D408" i="25"/>
  <c r="A409" i="25"/>
  <c r="B409" i="25"/>
  <c r="C409" i="25"/>
  <c r="D409" i="25"/>
  <c r="A410" i="25"/>
  <c r="B410" i="25"/>
  <c r="C410" i="25"/>
  <c r="D410" i="25"/>
  <c r="A411" i="25"/>
  <c r="B411" i="25"/>
  <c r="C411" i="25"/>
  <c r="D411" i="25"/>
  <c r="A412" i="25"/>
  <c r="B412" i="25"/>
  <c r="C412" i="25"/>
  <c r="D412" i="25"/>
  <c r="A464" i="25"/>
  <c r="B464" i="25"/>
  <c r="C464" i="25"/>
  <c r="D464" i="25"/>
  <c r="A414" i="25"/>
  <c r="B414" i="25"/>
  <c r="C414" i="25"/>
  <c r="D414" i="25"/>
  <c r="A415" i="25"/>
  <c r="B415" i="25"/>
  <c r="C415" i="25"/>
  <c r="D415" i="25"/>
  <c r="A416" i="25"/>
  <c r="B416" i="25"/>
  <c r="C416" i="25"/>
  <c r="D416" i="25"/>
  <c r="A417" i="25"/>
  <c r="B417" i="25"/>
  <c r="C417" i="25"/>
  <c r="D417" i="25"/>
  <c r="A418" i="25"/>
  <c r="B418" i="25"/>
  <c r="C418" i="25"/>
  <c r="D418" i="25"/>
  <c r="A419" i="25"/>
  <c r="B419" i="25"/>
  <c r="C419" i="25"/>
  <c r="D419" i="25"/>
  <c r="A420" i="25"/>
  <c r="B420" i="25"/>
  <c r="C420" i="25"/>
  <c r="D420" i="25"/>
  <c r="A421" i="25"/>
  <c r="B421" i="25"/>
  <c r="C421" i="25"/>
  <c r="D421" i="25"/>
  <c r="A422" i="25"/>
  <c r="B422" i="25"/>
  <c r="C422" i="25"/>
  <c r="D422" i="25"/>
  <c r="A423" i="25"/>
  <c r="B423" i="25"/>
  <c r="C423" i="25"/>
  <c r="D423" i="25"/>
  <c r="A424" i="25"/>
  <c r="B424" i="25"/>
  <c r="C424" i="25"/>
  <c r="D424" i="25"/>
  <c r="A425" i="25"/>
  <c r="B425" i="25"/>
  <c r="C425" i="25"/>
  <c r="D425" i="25"/>
  <c r="A426" i="25"/>
  <c r="B426" i="25"/>
  <c r="C426" i="25"/>
  <c r="D426" i="25"/>
  <c r="A427" i="25"/>
  <c r="B427" i="25"/>
  <c r="C427" i="25"/>
  <c r="D427" i="25"/>
  <c r="A428" i="25"/>
  <c r="B428" i="25"/>
  <c r="C428" i="25"/>
  <c r="D428" i="25"/>
  <c r="A429" i="25"/>
  <c r="B429" i="25"/>
  <c r="C429" i="25"/>
  <c r="D429" i="25"/>
  <c r="A430" i="25"/>
  <c r="B430" i="25"/>
  <c r="C430" i="25"/>
  <c r="D430" i="25"/>
  <c r="A431" i="25"/>
  <c r="B431" i="25"/>
  <c r="C431" i="25"/>
  <c r="D431" i="25"/>
  <c r="A432" i="25"/>
  <c r="B432" i="25"/>
  <c r="C432" i="25"/>
  <c r="D432" i="25"/>
  <c r="A433" i="25"/>
  <c r="B433" i="25"/>
  <c r="C433" i="25"/>
  <c r="D433" i="25"/>
  <c r="A434" i="25"/>
  <c r="B434" i="25"/>
  <c r="C434" i="25"/>
  <c r="D434" i="25"/>
  <c r="A435" i="25"/>
  <c r="B435" i="25"/>
  <c r="C435" i="25"/>
  <c r="D435" i="25"/>
  <c r="A436" i="25"/>
  <c r="B436" i="25"/>
  <c r="C436" i="25"/>
  <c r="D436" i="25"/>
  <c r="A437" i="25"/>
  <c r="B437" i="25"/>
  <c r="C437" i="25"/>
  <c r="D437" i="25"/>
  <c r="A438" i="25"/>
  <c r="B438" i="25"/>
  <c r="C438" i="25"/>
  <c r="D438" i="25"/>
  <c r="A439" i="25"/>
  <c r="B439" i="25"/>
  <c r="C439" i="25"/>
  <c r="D439" i="25"/>
  <c r="A440" i="25"/>
  <c r="B440" i="25"/>
  <c r="C440" i="25"/>
  <c r="D440" i="25"/>
  <c r="A441" i="25"/>
  <c r="B441" i="25"/>
  <c r="C441" i="25"/>
  <c r="D441" i="25"/>
  <c r="A442" i="25"/>
  <c r="B442" i="25"/>
  <c r="C442" i="25"/>
  <c r="D442" i="25"/>
  <c r="A443" i="25"/>
  <c r="B443" i="25"/>
  <c r="C443" i="25"/>
  <c r="D443" i="25"/>
  <c r="A444" i="25"/>
  <c r="B444" i="25"/>
  <c r="C444" i="25"/>
  <c r="D444" i="25"/>
  <c r="A445" i="25"/>
  <c r="B445" i="25"/>
  <c r="C445" i="25"/>
  <c r="D445" i="25"/>
  <c r="A446" i="25"/>
  <c r="B446" i="25"/>
  <c r="C446" i="25"/>
  <c r="D446" i="25"/>
  <c r="A447" i="25"/>
  <c r="B447" i="25"/>
  <c r="C447" i="25"/>
  <c r="D447" i="25"/>
  <c r="A448" i="25"/>
  <c r="B448" i="25"/>
  <c r="C448" i="25"/>
  <c r="D448" i="25"/>
  <c r="A449" i="25"/>
  <c r="B449" i="25"/>
  <c r="C449" i="25"/>
  <c r="D449" i="25"/>
  <c r="A450" i="25"/>
  <c r="B450" i="25"/>
  <c r="C450" i="25"/>
  <c r="D450" i="25"/>
  <c r="A451" i="25"/>
  <c r="B451" i="25"/>
  <c r="C451" i="25"/>
  <c r="D451" i="25"/>
  <c r="A452" i="25"/>
  <c r="B452" i="25"/>
  <c r="C452" i="25"/>
  <c r="D452" i="25"/>
  <c r="A453" i="25"/>
  <c r="B453" i="25"/>
  <c r="C453" i="25"/>
  <c r="D453" i="25"/>
  <c r="A454" i="25"/>
  <c r="B454" i="25"/>
  <c r="C454" i="25"/>
  <c r="D454" i="25"/>
  <c r="A455" i="25"/>
  <c r="B455" i="25"/>
  <c r="C455" i="25"/>
  <c r="D455" i="25"/>
  <c r="A456" i="25"/>
  <c r="B456" i="25"/>
  <c r="C456" i="25"/>
  <c r="D456" i="25"/>
  <c r="A457" i="25"/>
  <c r="B457" i="25"/>
  <c r="C457" i="25"/>
  <c r="D457" i="25"/>
  <c r="A458" i="25"/>
  <c r="B458" i="25"/>
  <c r="C458" i="25"/>
  <c r="D458" i="25"/>
  <c r="A459" i="25"/>
  <c r="B459" i="25"/>
  <c r="C459" i="25"/>
  <c r="D459" i="25"/>
  <c r="A460" i="25"/>
  <c r="B460" i="25"/>
  <c r="C460" i="25"/>
  <c r="D460" i="25"/>
  <c r="A461" i="25"/>
  <c r="B461" i="25"/>
  <c r="C461" i="25"/>
  <c r="D461" i="25"/>
  <c r="A462" i="25"/>
  <c r="B462" i="25"/>
  <c r="C462" i="25"/>
  <c r="D462" i="25"/>
  <c r="A463" i="25"/>
  <c r="B463" i="25"/>
  <c r="C463" i="25"/>
  <c r="D463" i="25"/>
  <c r="A489" i="25"/>
  <c r="B489" i="25"/>
  <c r="C489" i="25"/>
  <c r="D489" i="25"/>
  <c r="A465" i="25"/>
  <c r="B465" i="25"/>
  <c r="C465" i="25"/>
  <c r="D465" i="25"/>
  <c r="A466" i="25"/>
  <c r="B466" i="25"/>
  <c r="C466" i="25"/>
  <c r="D466" i="25"/>
  <c r="A467" i="25"/>
  <c r="B467" i="25"/>
  <c r="C467" i="25"/>
  <c r="D467" i="25"/>
  <c r="A468" i="25"/>
  <c r="B468" i="25"/>
  <c r="C468" i="25"/>
  <c r="D468" i="25"/>
  <c r="A469" i="25"/>
  <c r="B469" i="25"/>
  <c r="C469" i="25"/>
  <c r="D469" i="25"/>
  <c r="A470" i="25"/>
  <c r="B470" i="25"/>
  <c r="C470" i="25"/>
  <c r="D470" i="25"/>
  <c r="A471" i="25"/>
  <c r="B471" i="25"/>
  <c r="C471" i="25"/>
  <c r="D471" i="25"/>
  <c r="A472" i="25"/>
  <c r="B472" i="25"/>
  <c r="C472" i="25"/>
  <c r="D472" i="25"/>
  <c r="A473" i="25"/>
  <c r="B473" i="25"/>
  <c r="C473" i="25"/>
  <c r="D473" i="25"/>
  <c r="A474" i="25"/>
  <c r="B474" i="25"/>
  <c r="C474" i="25"/>
  <c r="D474" i="25"/>
  <c r="A475" i="25"/>
  <c r="B475" i="25"/>
  <c r="C475" i="25"/>
  <c r="D475" i="25"/>
  <c r="A476" i="25"/>
  <c r="B476" i="25"/>
  <c r="C476" i="25"/>
  <c r="D476" i="25"/>
  <c r="A477" i="25"/>
  <c r="B477" i="25"/>
  <c r="C477" i="25"/>
  <c r="D477" i="25"/>
  <c r="A478" i="25"/>
  <c r="B478" i="25"/>
  <c r="C478" i="25"/>
  <c r="D478" i="25"/>
  <c r="A479" i="25"/>
  <c r="B479" i="25"/>
  <c r="C479" i="25"/>
  <c r="D479" i="25"/>
  <c r="A480" i="25"/>
  <c r="B480" i="25"/>
  <c r="C480" i="25"/>
  <c r="D480" i="25"/>
  <c r="A481" i="25"/>
  <c r="B481" i="25"/>
  <c r="C481" i="25"/>
  <c r="D481" i="25"/>
  <c r="A482" i="25"/>
  <c r="B482" i="25"/>
  <c r="C482" i="25"/>
  <c r="D482" i="25"/>
  <c r="A483" i="25"/>
  <c r="B483" i="25"/>
  <c r="C483" i="25"/>
  <c r="D483" i="25"/>
  <c r="A484" i="25"/>
  <c r="B484" i="25"/>
  <c r="C484" i="25"/>
  <c r="D484" i="25"/>
  <c r="A485" i="25"/>
  <c r="B485" i="25"/>
  <c r="C485" i="25"/>
  <c r="D485" i="25"/>
  <c r="A486" i="25"/>
  <c r="B486" i="25"/>
  <c r="C486" i="25"/>
  <c r="D486" i="25"/>
  <c r="A487" i="25"/>
  <c r="B487" i="25"/>
  <c r="C487" i="25"/>
  <c r="D487" i="25"/>
  <c r="A488" i="25"/>
  <c r="B488" i="25"/>
  <c r="C488" i="25"/>
  <c r="D488" i="25"/>
  <c r="A512" i="25"/>
  <c r="B512" i="25"/>
  <c r="C512" i="25"/>
  <c r="D512" i="25"/>
  <c r="A502" i="25"/>
  <c r="B502" i="25"/>
  <c r="C502" i="25"/>
  <c r="D502" i="25"/>
  <c r="A503" i="25"/>
  <c r="B503" i="25"/>
  <c r="C503" i="25"/>
  <c r="D503" i="25"/>
  <c r="A504" i="25"/>
  <c r="B504" i="25"/>
  <c r="C504" i="25"/>
  <c r="D504" i="25"/>
  <c r="A505" i="25"/>
  <c r="B505" i="25"/>
  <c r="C505" i="25"/>
  <c r="D505" i="25"/>
  <c r="A506" i="25"/>
  <c r="B506" i="25"/>
  <c r="C506" i="25"/>
  <c r="D506" i="25"/>
  <c r="A507" i="25"/>
  <c r="B507" i="25"/>
  <c r="C507" i="25"/>
  <c r="D507" i="25"/>
  <c r="A508" i="25"/>
  <c r="B508" i="25"/>
  <c r="C508" i="25"/>
  <c r="D508" i="25"/>
  <c r="A509" i="25"/>
  <c r="B509" i="25"/>
  <c r="C509" i="25"/>
  <c r="D509" i="25"/>
  <c r="A510" i="25"/>
  <c r="B510" i="25"/>
  <c r="C510" i="25"/>
  <c r="D510" i="25"/>
  <c r="A511" i="25"/>
  <c r="B511" i="25"/>
  <c r="C511" i="25"/>
  <c r="D511" i="25"/>
  <c r="A522" i="25"/>
  <c r="B522" i="25"/>
  <c r="C522" i="25"/>
  <c r="D522" i="25"/>
  <c r="A513" i="25"/>
  <c r="B513" i="25"/>
  <c r="C513" i="25"/>
  <c r="D513" i="25"/>
  <c r="A514" i="25"/>
  <c r="B514" i="25"/>
  <c r="C514" i="25"/>
  <c r="D514" i="25"/>
  <c r="A515" i="25"/>
  <c r="B515" i="25"/>
  <c r="C515" i="25"/>
  <c r="D515" i="25"/>
  <c r="A516" i="25"/>
  <c r="B516" i="25"/>
  <c r="C516" i="25"/>
  <c r="D516" i="25"/>
  <c r="A517" i="25"/>
  <c r="B517" i="25"/>
  <c r="C517" i="25"/>
  <c r="D517" i="25"/>
  <c r="A518" i="25"/>
  <c r="B518" i="25"/>
  <c r="C518" i="25"/>
  <c r="D518" i="25"/>
  <c r="A519" i="25"/>
  <c r="B519" i="25"/>
  <c r="C519" i="25"/>
  <c r="D519" i="25"/>
  <c r="A520" i="25"/>
  <c r="B520" i="25"/>
  <c r="C520" i="25"/>
  <c r="D520" i="25"/>
  <c r="A521" i="25"/>
  <c r="B521" i="25"/>
  <c r="C521" i="25"/>
  <c r="D521" i="25"/>
  <c r="A537" i="25"/>
  <c r="B537" i="25"/>
  <c r="C537" i="25"/>
  <c r="D537" i="25"/>
  <c r="A523" i="25"/>
  <c r="B523" i="25"/>
  <c r="C523" i="25"/>
  <c r="D523" i="25"/>
  <c r="A524" i="25"/>
  <c r="B524" i="25"/>
  <c r="C524" i="25"/>
  <c r="D524" i="25"/>
  <c r="A525" i="25"/>
  <c r="B525" i="25"/>
  <c r="C525" i="25"/>
  <c r="D525" i="25"/>
  <c r="A526" i="25"/>
  <c r="B526" i="25"/>
  <c r="C526" i="25"/>
  <c r="D526" i="25"/>
  <c r="A527" i="25"/>
  <c r="B527" i="25"/>
  <c r="C527" i="25"/>
  <c r="D527" i="25"/>
  <c r="A528" i="25"/>
  <c r="B528" i="25"/>
  <c r="C528" i="25"/>
  <c r="D528" i="25"/>
  <c r="A529" i="25"/>
  <c r="B529" i="25"/>
  <c r="C529" i="25"/>
  <c r="D529" i="25"/>
  <c r="A530" i="25"/>
  <c r="B530" i="25"/>
  <c r="C530" i="25"/>
  <c r="D530" i="25"/>
  <c r="A531" i="25"/>
  <c r="B531" i="25"/>
  <c r="C531" i="25"/>
  <c r="D531" i="25"/>
  <c r="A532" i="25"/>
  <c r="B532" i="25"/>
  <c r="C532" i="25"/>
  <c r="D532" i="25"/>
  <c r="A533" i="25"/>
  <c r="B533" i="25"/>
  <c r="C533" i="25"/>
  <c r="D533" i="25"/>
  <c r="A534" i="25"/>
  <c r="B534" i="25"/>
  <c r="C534" i="25"/>
  <c r="D534" i="25"/>
  <c r="A535" i="25"/>
  <c r="B535" i="25"/>
  <c r="C535" i="25"/>
  <c r="D535" i="25"/>
  <c r="A536" i="25"/>
  <c r="B536" i="25"/>
  <c r="C536" i="25"/>
  <c r="D536" i="25"/>
  <c r="A597" i="25"/>
  <c r="B597" i="25"/>
  <c r="C597" i="25"/>
  <c r="D597" i="25"/>
  <c r="A560" i="25"/>
  <c r="B560" i="25"/>
  <c r="C560" i="25"/>
  <c r="D560" i="25"/>
  <c r="A561" i="25"/>
  <c r="B561" i="25"/>
  <c r="C561" i="25"/>
  <c r="D561" i="25"/>
  <c r="A562" i="25"/>
  <c r="B562" i="25"/>
  <c r="C562" i="25"/>
  <c r="D562" i="25"/>
  <c r="A563" i="25"/>
  <c r="B563" i="25"/>
  <c r="C563" i="25"/>
  <c r="D563" i="25"/>
  <c r="A564" i="25"/>
  <c r="B564" i="25"/>
  <c r="C564" i="25"/>
  <c r="D564" i="25"/>
  <c r="A565" i="25"/>
  <c r="B565" i="25"/>
  <c r="C565" i="25"/>
  <c r="D565" i="25"/>
  <c r="A566" i="25"/>
  <c r="B566" i="25"/>
  <c r="C566" i="25"/>
  <c r="D566" i="25"/>
  <c r="A567" i="25"/>
  <c r="B567" i="25"/>
  <c r="C567" i="25"/>
  <c r="D567" i="25"/>
  <c r="A568" i="25"/>
  <c r="B568" i="25"/>
  <c r="C568" i="25"/>
  <c r="D568" i="25"/>
  <c r="A569" i="25"/>
  <c r="B569" i="25"/>
  <c r="C569" i="25"/>
  <c r="D569" i="25"/>
  <c r="A570" i="25"/>
  <c r="B570" i="25"/>
  <c r="C570" i="25"/>
  <c r="D570" i="25"/>
  <c r="A571" i="25"/>
  <c r="B571" i="25"/>
  <c r="C571" i="25"/>
  <c r="D571" i="25"/>
  <c r="A572" i="25"/>
  <c r="B572" i="25"/>
  <c r="C572" i="25"/>
  <c r="D572" i="25"/>
  <c r="A573" i="25"/>
  <c r="B573" i="25"/>
  <c r="C573" i="25"/>
  <c r="D573" i="25"/>
  <c r="A574" i="25"/>
  <c r="B574" i="25"/>
  <c r="C574" i="25"/>
  <c r="D574" i="25"/>
  <c r="A575" i="25"/>
  <c r="B575" i="25"/>
  <c r="C575" i="25"/>
  <c r="D575" i="25"/>
  <c r="A576" i="25"/>
  <c r="B576" i="25"/>
  <c r="C576" i="25"/>
  <c r="D576" i="25"/>
  <c r="A577" i="25"/>
  <c r="B577" i="25"/>
  <c r="C577" i="25"/>
  <c r="D577" i="25"/>
  <c r="A578" i="25"/>
  <c r="B578" i="25"/>
  <c r="C578" i="25"/>
  <c r="D578" i="25"/>
  <c r="A579" i="25"/>
  <c r="B579" i="25"/>
  <c r="C579" i="25"/>
  <c r="D579" i="25"/>
  <c r="A580" i="25"/>
  <c r="B580" i="25"/>
  <c r="C580" i="25"/>
  <c r="D580" i="25"/>
  <c r="A581" i="25"/>
  <c r="B581" i="25"/>
  <c r="C581" i="25"/>
  <c r="D581" i="25"/>
  <c r="A582" i="25"/>
  <c r="B582" i="25"/>
  <c r="C582" i="25"/>
  <c r="D582" i="25"/>
  <c r="A583" i="25"/>
  <c r="B583" i="25"/>
  <c r="C583" i="25"/>
  <c r="D583" i="25"/>
  <c r="A584" i="25"/>
  <c r="B584" i="25"/>
  <c r="C584" i="25"/>
  <c r="D584" i="25"/>
  <c r="A585" i="25"/>
  <c r="B585" i="25"/>
  <c r="C585" i="25"/>
  <c r="D585" i="25"/>
  <c r="A586" i="25"/>
  <c r="B586" i="25"/>
  <c r="C586" i="25"/>
  <c r="D586" i="25"/>
  <c r="A587" i="25"/>
  <c r="B587" i="25"/>
  <c r="C587" i="25"/>
  <c r="D587" i="25"/>
  <c r="A588" i="25"/>
  <c r="B588" i="25"/>
  <c r="C588" i="25"/>
  <c r="D588" i="25"/>
  <c r="A589" i="25"/>
  <c r="B589" i="25"/>
  <c r="C589" i="25"/>
  <c r="D589" i="25"/>
  <c r="A590" i="25"/>
  <c r="B590" i="25"/>
  <c r="C590" i="25"/>
  <c r="D590" i="25"/>
  <c r="A591" i="25"/>
  <c r="B591" i="25"/>
  <c r="C591" i="25"/>
  <c r="D591" i="25"/>
  <c r="A592" i="25"/>
  <c r="B592" i="25"/>
  <c r="C592" i="25"/>
  <c r="D592" i="25"/>
  <c r="A593" i="25"/>
  <c r="B593" i="25"/>
  <c r="C593" i="25"/>
  <c r="D593" i="25"/>
  <c r="A594" i="25"/>
  <c r="B594" i="25"/>
  <c r="C594" i="25"/>
  <c r="D594" i="25"/>
  <c r="A595" i="25"/>
  <c r="B595" i="25"/>
  <c r="C595" i="25"/>
  <c r="D595" i="25"/>
  <c r="A596" i="25"/>
  <c r="B596" i="25"/>
  <c r="C596" i="25"/>
  <c r="D596" i="25"/>
  <c r="A559" i="25"/>
  <c r="B559" i="25"/>
  <c r="C559" i="25"/>
  <c r="D559" i="25"/>
  <c r="A545" i="25"/>
  <c r="B545" i="25"/>
  <c r="C545" i="25"/>
  <c r="D545" i="25"/>
  <c r="A546" i="25"/>
  <c r="B546" i="25"/>
  <c r="C546" i="25"/>
  <c r="D546" i="25"/>
  <c r="A547" i="25"/>
  <c r="B547" i="25"/>
  <c r="C547" i="25"/>
  <c r="D547" i="25"/>
  <c r="A548" i="25"/>
  <c r="B548" i="25"/>
  <c r="C548" i="25"/>
  <c r="D548" i="25"/>
  <c r="A549" i="25"/>
  <c r="B549" i="25"/>
  <c r="C549" i="25"/>
  <c r="D549" i="25"/>
  <c r="A550" i="25"/>
  <c r="B550" i="25"/>
  <c r="C550" i="25"/>
  <c r="D550" i="25"/>
  <c r="A551" i="25"/>
  <c r="B551" i="25"/>
  <c r="C551" i="25"/>
  <c r="D551" i="25"/>
  <c r="A552" i="25"/>
  <c r="B552" i="25"/>
  <c r="C552" i="25"/>
  <c r="D552" i="25"/>
  <c r="A553" i="25"/>
  <c r="B553" i="25"/>
  <c r="C553" i="25"/>
  <c r="D553" i="25"/>
  <c r="A554" i="25"/>
  <c r="B554" i="25"/>
  <c r="C554" i="25"/>
  <c r="D554" i="25"/>
  <c r="A555" i="25"/>
  <c r="B555" i="25"/>
  <c r="C555" i="25"/>
  <c r="D555" i="25"/>
  <c r="A556" i="25"/>
  <c r="B556" i="25"/>
  <c r="C556" i="25"/>
  <c r="D556" i="25"/>
  <c r="A557" i="25"/>
  <c r="B557" i="25"/>
  <c r="C557" i="25"/>
  <c r="D557" i="25"/>
  <c r="A558" i="25"/>
  <c r="B558" i="25"/>
  <c r="C558" i="25"/>
  <c r="D558" i="25"/>
  <c r="A544" i="25"/>
  <c r="B544" i="25"/>
  <c r="C544" i="25"/>
  <c r="D544" i="25"/>
  <c r="A538" i="25"/>
  <c r="B538" i="25"/>
  <c r="C538" i="25"/>
  <c r="D538" i="25"/>
  <c r="A539" i="25"/>
  <c r="B539" i="25"/>
  <c r="C539" i="25"/>
  <c r="D539" i="25"/>
  <c r="A540" i="25"/>
  <c r="B540" i="25"/>
  <c r="C540" i="25"/>
  <c r="D540" i="25"/>
  <c r="A541" i="25"/>
  <c r="B541" i="25"/>
  <c r="C541" i="25"/>
  <c r="D541" i="25"/>
  <c r="A542" i="25"/>
  <c r="B542" i="25"/>
  <c r="C542" i="25"/>
  <c r="D542" i="25"/>
  <c r="A543" i="25"/>
  <c r="B543" i="25"/>
  <c r="C543" i="25"/>
  <c r="D543" i="25"/>
  <c r="A643" i="25"/>
  <c r="B643" i="25"/>
  <c r="C643" i="25"/>
  <c r="D643" i="25"/>
  <c r="A598" i="25"/>
  <c r="B598" i="25"/>
  <c r="C598" i="25"/>
  <c r="D598" i="25"/>
  <c r="A599" i="25"/>
  <c r="B599" i="25"/>
  <c r="C599" i="25"/>
  <c r="D599" i="25"/>
  <c r="A600" i="25"/>
  <c r="B600" i="25"/>
  <c r="C600" i="25"/>
  <c r="D600" i="25"/>
  <c r="A601" i="25"/>
  <c r="B601" i="25"/>
  <c r="C601" i="25"/>
  <c r="D601" i="25"/>
  <c r="A602" i="25"/>
  <c r="B602" i="25"/>
  <c r="C602" i="25"/>
  <c r="D602" i="25"/>
  <c r="A603" i="25"/>
  <c r="B603" i="25"/>
  <c r="C603" i="25"/>
  <c r="D603" i="25"/>
  <c r="A604" i="25"/>
  <c r="B604" i="25"/>
  <c r="C604" i="25"/>
  <c r="D604" i="25"/>
  <c r="A605" i="25"/>
  <c r="B605" i="25"/>
  <c r="C605" i="25"/>
  <c r="D605" i="25"/>
  <c r="A606" i="25"/>
  <c r="B606" i="25"/>
  <c r="C606" i="25"/>
  <c r="D606" i="25"/>
  <c r="A607" i="25"/>
  <c r="B607" i="25"/>
  <c r="C607" i="25"/>
  <c r="D607" i="25"/>
  <c r="A608" i="25"/>
  <c r="B608" i="25"/>
  <c r="C608" i="25"/>
  <c r="D608" i="25"/>
  <c r="A609" i="25"/>
  <c r="B609" i="25"/>
  <c r="C609" i="25"/>
  <c r="D609" i="25"/>
  <c r="A610" i="25"/>
  <c r="B610" i="25"/>
  <c r="C610" i="25"/>
  <c r="D610" i="25"/>
  <c r="A611" i="25"/>
  <c r="B611" i="25"/>
  <c r="C611" i="25"/>
  <c r="D611" i="25"/>
  <c r="A612" i="25"/>
  <c r="B612" i="25"/>
  <c r="C612" i="25"/>
  <c r="D612" i="25"/>
  <c r="A613" i="25"/>
  <c r="B613" i="25"/>
  <c r="C613" i="25"/>
  <c r="D613" i="25"/>
  <c r="A614" i="25"/>
  <c r="B614" i="25"/>
  <c r="C614" i="25"/>
  <c r="D614" i="25"/>
  <c r="A615" i="25"/>
  <c r="B615" i="25"/>
  <c r="C615" i="25"/>
  <c r="D615" i="25"/>
  <c r="A616" i="25"/>
  <c r="B616" i="25"/>
  <c r="C616" i="25"/>
  <c r="D616" i="25"/>
  <c r="A617" i="25"/>
  <c r="B617" i="25"/>
  <c r="C617" i="25"/>
  <c r="D617" i="25"/>
  <c r="A618" i="25"/>
  <c r="B618" i="25"/>
  <c r="C618" i="25"/>
  <c r="D618" i="25"/>
  <c r="A619" i="25"/>
  <c r="B619" i="25"/>
  <c r="C619" i="25"/>
  <c r="D619" i="25"/>
  <c r="A620" i="25"/>
  <c r="B620" i="25"/>
  <c r="C620" i="25"/>
  <c r="D620" i="25"/>
  <c r="A621" i="25"/>
  <c r="B621" i="25"/>
  <c r="C621" i="25"/>
  <c r="D621" i="25"/>
  <c r="A622" i="25"/>
  <c r="B622" i="25"/>
  <c r="C622" i="25"/>
  <c r="D622" i="25"/>
  <c r="A623" i="25"/>
  <c r="B623" i="25"/>
  <c r="C623" i="25"/>
  <c r="D623" i="25"/>
  <c r="A624" i="25"/>
  <c r="B624" i="25"/>
  <c r="C624" i="25"/>
  <c r="D624" i="25"/>
  <c r="A625" i="25"/>
  <c r="B625" i="25"/>
  <c r="C625" i="25"/>
  <c r="D625" i="25"/>
  <c r="A626" i="25"/>
  <c r="B626" i="25"/>
  <c r="C626" i="25"/>
  <c r="D626" i="25"/>
  <c r="A627" i="25"/>
  <c r="B627" i="25"/>
  <c r="C627" i="25"/>
  <c r="D627" i="25"/>
  <c r="A628" i="25"/>
  <c r="B628" i="25"/>
  <c r="C628" i="25"/>
  <c r="D628" i="25"/>
  <c r="A629" i="25"/>
  <c r="B629" i="25"/>
  <c r="C629" i="25"/>
  <c r="D629" i="25"/>
  <c r="A630" i="25"/>
  <c r="B630" i="25"/>
  <c r="C630" i="25"/>
  <c r="D630" i="25"/>
  <c r="A631" i="25"/>
  <c r="B631" i="25"/>
  <c r="C631" i="25"/>
  <c r="D631" i="25"/>
  <c r="A632" i="25"/>
  <c r="B632" i="25"/>
  <c r="C632" i="25"/>
  <c r="D632" i="25"/>
  <c r="A633" i="25"/>
  <c r="B633" i="25"/>
  <c r="C633" i="25"/>
  <c r="D633" i="25"/>
  <c r="A634" i="25"/>
  <c r="B634" i="25"/>
  <c r="C634" i="25"/>
  <c r="D634" i="25"/>
  <c r="A635" i="25"/>
  <c r="B635" i="25"/>
  <c r="C635" i="25"/>
  <c r="D635" i="25"/>
  <c r="A636" i="25"/>
  <c r="B636" i="25"/>
  <c r="C636" i="25"/>
  <c r="D636" i="25"/>
  <c r="A637" i="25"/>
  <c r="B637" i="25"/>
  <c r="C637" i="25"/>
  <c r="D637" i="25"/>
  <c r="A638" i="25"/>
  <c r="B638" i="25"/>
  <c r="C638" i="25"/>
  <c r="D638" i="25"/>
  <c r="A639" i="25"/>
  <c r="B639" i="25"/>
  <c r="C639" i="25"/>
  <c r="D639" i="25"/>
  <c r="A640" i="25"/>
  <c r="B640" i="25"/>
  <c r="C640" i="25"/>
  <c r="D640" i="25"/>
  <c r="A641" i="25"/>
  <c r="B641" i="25"/>
  <c r="C641" i="25"/>
  <c r="D641" i="25"/>
  <c r="A642" i="25"/>
  <c r="B642" i="25"/>
  <c r="C642" i="25"/>
  <c r="D642" i="25"/>
  <c r="A664" i="25"/>
  <c r="B664" i="25"/>
  <c r="C664" i="25"/>
  <c r="D664" i="25"/>
  <c r="A644" i="25"/>
  <c r="B644" i="25"/>
  <c r="C644" i="25"/>
  <c r="D644" i="25"/>
  <c r="A645" i="25"/>
  <c r="B645" i="25"/>
  <c r="C645" i="25"/>
  <c r="D645" i="25"/>
  <c r="A646" i="25"/>
  <c r="B646" i="25"/>
  <c r="C646" i="25"/>
  <c r="D646" i="25"/>
  <c r="A647" i="25"/>
  <c r="B647" i="25"/>
  <c r="C647" i="25"/>
  <c r="D647" i="25"/>
  <c r="A648" i="25"/>
  <c r="B648" i="25"/>
  <c r="C648" i="25"/>
  <c r="D648" i="25"/>
  <c r="A649" i="25"/>
  <c r="B649" i="25"/>
  <c r="C649" i="25"/>
  <c r="D649" i="25"/>
  <c r="A650" i="25"/>
  <c r="B650" i="25"/>
  <c r="C650" i="25"/>
  <c r="D650" i="25"/>
  <c r="A651" i="25"/>
  <c r="B651" i="25"/>
  <c r="C651" i="25"/>
  <c r="D651" i="25"/>
  <c r="A652" i="25"/>
  <c r="B652" i="25"/>
  <c r="C652" i="25"/>
  <c r="D652" i="25"/>
  <c r="A653" i="25"/>
  <c r="B653" i="25"/>
  <c r="C653" i="25"/>
  <c r="D653" i="25"/>
  <c r="A654" i="25"/>
  <c r="B654" i="25"/>
  <c r="C654" i="25"/>
  <c r="D654" i="25"/>
  <c r="A655" i="25"/>
  <c r="B655" i="25"/>
  <c r="C655" i="25"/>
  <c r="D655" i="25"/>
  <c r="A656" i="25"/>
  <c r="B656" i="25"/>
  <c r="C656" i="25"/>
  <c r="D656" i="25"/>
  <c r="A657" i="25"/>
  <c r="B657" i="25"/>
  <c r="C657" i="25"/>
  <c r="D657" i="25"/>
  <c r="A658" i="25"/>
  <c r="B658" i="25"/>
  <c r="C658" i="25"/>
  <c r="D658" i="25"/>
  <c r="A659" i="25"/>
  <c r="B659" i="25"/>
  <c r="C659" i="25"/>
  <c r="D659" i="25"/>
  <c r="A660" i="25"/>
  <c r="B660" i="25"/>
  <c r="C660" i="25"/>
  <c r="D660" i="25"/>
  <c r="A661" i="25"/>
  <c r="B661" i="25"/>
  <c r="C661" i="25"/>
  <c r="D661" i="25"/>
  <c r="A662" i="25"/>
  <c r="B662" i="25"/>
  <c r="C662" i="25"/>
  <c r="D662" i="25"/>
  <c r="A663" i="25"/>
  <c r="B663" i="25"/>
  <c r="C663" i="25"/>
  <c r="D663" i="25"/>
  <c r="A688" i="25"/>
  <c r="B688" i="25"/>
  <c r="C688" i="25"/>
  <c r="D688" i="25"/>
  <c r="A672" i="25"/>
  <c r="B672" i="25"/>
  <c r="C672" i="25"/>
  <c r="D672" i="25"/>
  <c r="A673" i="25"/>
  <c r="B673" i="25"/>
  <c r="C673" i="25"/>
  <c r="D673" i="25"/>
  <c r="A674" i="25"/>
  <c r="B674" i="25"/>
  <c r="C674" i="25"/>
  <c r="D674" i="25"/>
  <c r="A675" i="25"/>
  <c r="B675" i="25"/>
  <c r="C675" i="25"/>
  <c r="D675" i="25"/>
  <c r="A676" i="25"/>
  <c r="B676" i="25"/>
  <c r="C676" i="25"/>
  <c r="D676" i="25"/>
  <c r="A677" i="25"/>
  <c r="B677" i="25"/>
  <c r="C677" i="25"/>
  <c r="D677" i="25"/>
  <c r="A678" i="25"/>
  <c r="B678" i="25"/>
  <c r="C678" i="25"/>
  <c r="D678" i="25"/>
  <c r="A679" i="25"/>
  <c r="B679" i="25"/>
  <c r="C679" i="25"/>
  <c r="D679" i="25"/>
  <c r="A680" i="25"/>
  <c r="B680" i="25"/>
  <c r="C680" i="25"/>
  <c r="D680" i="25"/>
  <c r="A681" i="25"/>
  <c r="B681" i="25"/>
  <c r="C681" i="25"/>
  <c r="D681" i="25"/>
  <c r="A682" i="25"/>
  <c r="B682" i="25"/>
  <c r="C682" i="25"/>
  <c r="D682" i="25"/>
  <c r="A683" i="25"/>
  <c r="B683" i="25"/>
  <c r="C683" i="25"/>
  <c r="D683" i="25"/>
  <c r="A684" i="25"/>
  <c r="B684" i="25"/>
  <c r="C684" i="25"/>
  <c r="D684" i="25"/>
  <c r="A685" i="25"/>
  <c r="B685" i="25"/>
  <c r="C685" i="25"/>
  <c r="D685" i="25"/>
  <c r="A686" i="25"/>
  <c r="B686" i="25"/>
  <c r="C686" i="25"/>
  <c r="D686" i="25"/>
  <c r="A687" i="25"/>
  <c r="B687" i="25"/>
  <c r="C687" i="25"/>
  <c r="D687" i="25"/>
  <c r="A671" i="25"/>
  <c r="B671" i="25"/>
  <c r="C671" i="25"/>
  <c r="D671" i="25"/>
  <c r="A665" i="25"/>
  <c r="B665" i="25"/>
  <c r="C665" i="25"/>
  <c r="D665" i="25"/>
  <c r="A666" i="25"/>
  <c r="B666" i="25"/>
  <c r="C666" i="25"/>
  <c r="D666" i="25"/>
  <c r="A667" i="25"/>
  <c r="B667" i="25"/>
  <c r="C667" i="25"/>
  <c r="D667" i="25"/>
  <c r="A668" i="25"/>
  <c r="B668" i="25"/>
  <c r="C668" i="25"/>
  <c r="D668" i="25"/>
  <c r="A669" i="25"/>
  <c r="B669" i="25"/>
  <c r="C669" i="25"/>
  <c r="D669" i="25"/>
  <c r="A670" i="25"/>
  <c r="B670" i="25"/>
  <c r="C670" i="25"/>
  <c r="D670" i="25"/>
  <c r="A692" i="25"/>
  <c r="B692" i="25"/>
  <c r="C692" i="25"/>
  <c r="D692" i="25"/>
  <c r="A689" i="25"/>
  <c r="B689" i="25"/>
  <c r="C689" i="25"/>
  <c r="D689" i="25"/>
  <c r="A690" i="25"/>
  <c r="B690" i="25"/>
  <c r="C690" i="25"/>
  <c r="D690" i="25"/>
  <c r="A691" i="25"/>
  <c r="B691" i="25"/>
  <c r="C691" i="25"/>
  <c r="D691" i="25"/>
  <c r="A852" i="25"/>
  <c r="B852" i="25"/>
  <c r="C852" i="25"/>
  <c r="D852" i="25"/>
  <c r="A824" i="25"/>
  <c r="B824" i="25"/>
  <c r="C824" i="25"/>
  <c r="D824" i="25"/>
  <c r="A825" i="25"/>
  <c r="B825" i="25"/>
  <c r="C825" i="25"/>
  <c r="D825" i="25"/>
  <c r="A826" i="25"/>
  <c r="B826" i="25"/>
  <c r="C826" i="25"/>
  <c r="D826" i="25"/>
  <c r="A827" i="25"/>
  <c r="B827" i="25"/>
  <c r="C827" i="25"/>
  <c r="D827" i="25"/>
  <c r="A828" i="25"/>
  <c r="B828" i="25"/>
  <c r="C828" i="25"/>
  <c r="D828" i="25"/>
  <c r="A829" i="25"/>
  <c r="B829" i="25"/>
  <c r="C829" i="25"/>
  <c r="D829" i="25"/>
  <c r="A830" i="25"/>
  <c r="B830" i="25"/>
  <c r="C830" i="25"/>
  <c r="D830" i="25"/>
  <c r="A831" i="25"/>
  <c r="B831" i="25"/>
  <c r="C831" i="25"/>
  <c r="D831" i="25"/>
  <c r="A832" i="25"/>
  <c r="B832" i="25"/>
  <c r="C832" i="25"/>
  <c r="D832" i="25"/>
  <c r="A833" i="25"/>
  <c r="B833" i="25"/>
  <c r="C833" i="25"/>
  <c r="D833" i="25"/>
  <c r="A834" i="25"/>
  <c r="B834" i="25"/>
  <c r="C834" i="25"/>
  <c r="D834" i="25"/>
  <c r="A835" i="25"/>
  <c r="B835" i="25"/>
  <c r="C835" i="25"/>
  <c r="D835" i="25"/>
  <c r="A836" i="25"/>
  <c r="B836" i="25"/>
  <c r="C836" i="25"/>
  <c r="D836" i="25"/>
  <c r="A837" i="25"/>
  <c r="B837" i="25"/>
  <c r="C837" i="25"/>
  <c r="D837" i="25"/>
  <c r="A838" i="25"/>
  <c r="B838" i="25"/>
  <c r="C838" i="25"/>
  <c r="D838" i="25"/>
  <c r="A839" i="25"/>
  <c r="B839" i="25"/>
  <c r="C839" i="25"/>
  <c r="D839" i="25"/>
  <c r="A840" i="25"/>
  <c r="B840" i="25"/>
  <c r="C840" i="25"/>
  <c r="D840" i="25"/>
  <c r="A841" i="25"/>
  <c r="B841" i="25"/>
  <c r="C841" i="25"/>
  <c r="D841" i="25"/>
  <c r="A842" i="25"/>
  <c r="B842" i="25"/>
  <c r="C842" i="25"/>
  <c r="D842" i="25"/>
  <c r="A843" i="25"/>
  <c r="B843" i="25"/>
  <c r="C843" i="25"/>
  <c r="D843" i="25"/>
  <c r="A844" i="25"/>
  <c r="B844" i="25"/>
  <c r="C844" i="25"/>
  <c r="D844" i="25"/>
  <c r="A845" i="25"/>
  <c r="B845" i="25"/>
  <c r="C845" i="25"/>
  <c r="D845" i="25"/>
  <c r="A846" i="25"/>
  <c r="B846" i="25"/>
  <c r="C846" i="25"/>
  <c r="D846" i="25"/>
  <c r="A847" i="25"/>
  <c r="B847" i="25"/>
  <c r="C847" i="25"/>
  <c r="D847" i="25"/>
  <c r="A848" i="25"/>
  <c r="B848" i="25"/>
  <c r="C848" i="25"/>
  <c r="D848" i="25"/>
  <c r="A849" i="25"/>
  <c r="B849" i="25"/>
  <c r="C849" i="25"/>
  <c r="D849" i="25"/>
  <c r="A850" i="25"/>
  <c r="B850" i="25"/>
  <c r="C850" i="25"/>
  <c r="D850" i="25"/>
  <c r="A851" i="25"/>
  <c r="B851" i="25"/>
  <c r="C851" i="25"/>
  <c r="D851" i="25"/>
  <c r="A856" i="25"/>
  <c r="B856" i="25"/>
  <c r="C856" i="25"/>
  <c r="D856" i="25"/>
  <c r="A853" i="25"/>
  <c r="B853" i="25"/>
  <c r="C853" i="25"/>
  <c r="D853" i="25"/>
  <c r="A854" i="25"/>
  <c r="B854" i="25"/>
  <c r="C854" i="25"/>
  <c r="D854" i="25"/>
  <c r="A855" i="25"/>
  <c r="B855" i="25"/>
  <c r="C855" i="25"/>
  <c r="D855" i="25"/>
  <c r="A697" i="25"/>
  <c r="B697" i="25"/>
  <c r="C697" i="25"/>
  <c r="D697" i="25"/>
  <c r="A693" i="25"/>
  <c r="B693" i="25"/>
  <c r="C693" i="25"/>
  <c r="D693" i="25"/>
  <c r="A694" i="25"/>
  <c r="B694" i="25"/>
  <c r="C694" i="25"/>
  <c r="D694" i="25"/>
  <c r="A695" i="25"/>
  <c r="B695" i="25"/>
  <c r="C695" i="25"/>
  <c r="D695" i="25"/>
  <c r="A696" i="25"/>
  <c r="B696" i="25"/>
  <c r="C696" i="25"/>
  <c r="D696" i="25"/>
  <c r="A710" i="25"/>
  <c r="B710" i="25"/>
  <c r="C710" i="25"/>
  <c r="D710" i="25"/>
  <c r="A705" i="25"/>
  <c r="B705" i="25"/>
  <c r="C705" i="25"/>
  <c r="D705" i="25"/>
  <c r="A706" i="25"/>
  <c r="B706" i="25"/>
  <c r="C706" i="25"/>
  <c r="D706" i="25"/>
  <c r="A707" i="25"/>
  <c r="B707" i="25"/>
  <c r="C707" i="25"/>
  <c r="D707" i="25"/>
  <c r="A708" i="25"/>
  <c r="B708" i="25"/>
  <c r="C708" i="25"/>
  <c r="D708" i="25"/>
  <c r="A709" i="25"/>
  <c r="B709" i="25"/>
  <c r="C709" i="25"/>
  <c r="D709" i="25"/>
  <c r="A768" i="25"/>
  <c r="B768" i="25"/>
  <c r="C768" i="25"/>
  <c r="D768" i="25"/>
  <c r="A711" i="25"/>
  <c r="B711" i="25"/>
  <c r="C711" i="25"/>
  <c r="D711" i="25"/>
  <c r="A712" i="25"/>
  <c r="B712" i="25"/>
  <c r="C712" i="25"/>
  <c r="D712" i="25"/>
  <c r="A713" i="25"/>
  <c r="B713" i="25"/>
  <c r="C713" i="25"/>
  <c r="D713" i="25"/>
  <c r="A714" i="25"/>
  <c r="B714" i="25"/>
  <c r="C714" i="25"/>
  <c r="D714" i="25"/>
  <c r="A715" i="25"/>
  <c r="B715" i="25"/>
  <c r="C715" i="25"/>
  <c r="D715" i="25"/>
  <c r="A716" i="25"/>
  <c r="B716" i="25"/>
  <c r="C716" i="25"/>
  <c r="D716" i="25"/>
  <c r="A717" i="25"/>
  <c r="B717" i="25"/>
  <c r="C717" i="25"/>
  <c r="D717" i="25"/>
  <c r="A718" i="25"/>
  <c r="B718" i="25"/>
  <c r="C718" i="25"/>
  <c r="D718" i="25"/>
  <c r="A719" i="25"/>
  <c r="B719" i="25"/>
  <c r="C719" i="25"/>
  <c r="D719" i="25"/>
  <c r="A720" i="25"/>
  <c r="B720" i="25"/>
  <c r="C720" i="25"/>
  <c r="D720" i="25"/>
  <c r="A721" i="25"/>
  <c r="B721" i="25"/>
  <c r="C721" i="25"/>
  <c r="D721" i="25"/>
  <c r="A722" i="25"/>
  <c r="B722" i="25"/>
  <c r="C722" i="25"/>
  <c r="D722" i="25"/>
  <c r="A723" i="25"/>
  <c r="B723" i="25"/>
  <c r="C723" i="25"/>
  <c r="D723" i="25"/>
  <c r="A724" i="25"/>
  <c r="B724" i="25"/>
  <c r="C724" i="25"/>
  <c r="D724" i="25"/>
  <c r="A725" i="25"/>
  <c r="B725" i="25"/>
  <c r="C725" i="25"/>
  <c r="D725" i="25"/>
  <c r="A726" i="25"/>
  <c r="B726" i="25"/>
  <c r="C726" i="25"/>
  <c r="D726" i="25"/>
  <c r="A727" i="25"/>
  <c r="B727" i="25"/>
  <c r="C727" i="25"/>
  <c r="D727" i="25"/>
  <c r="A728" i="25"/>
  <c r="B728" i="25"/>
  <c r="C728" i="25"/>
  <c r="D728" i="25"/>
  <c r="A729" i="25"/>
  <c r="B729" i="25"/>
  <c r="C729" i="25"/>
  <c r="D729" i="25"/>
  <c r="A730" i="25"/>
  <c r="B730" i="25"/>
  <c r="C730" i="25"/>
  <c r="D730" i="25"/>
  <c r="A731" i="25"/>
  <c r="B731" i="25"/>
  <c r="C731" i="25"/>
  <c r="D731" i="25"/>
  <c r="A732" i="25"/>
  <c r="B732" i="25"/>
  <c r="C732" i="25"/>
  <c r="D732" i="25"/>
  <c r="A733" i="25"/>
  <c r="B733" i="25"/>
  <c r="C733" i="25"/>
  <c r="D733" i="25"/>
  <c r="A734" i="25"/>
  <c r="B734" i="25"/>
  <c r="C734" i="25"/>
  <c r="D734" i="25"/>
  <c r="A735" i="25"/>
  <c r="B735" i="25"/>
  <c r="C735" i="25"/>
  <c r="D735" i="25"/>
  <c r="A736" i="25"/>
  <c r="B736" i="25"/>
  <c r="C736" i="25"/>
  <c r="D736" i="25"/>
  <c r="A737" i="25"/>
  <c r="B737" i="25"/>
  <c r="C737" i="25"/>
  <c r="D737" i="25"/>
  <c r="A738" i="25"/>
  <c r="B738" i="25"/>
  <c r="C738" i="25"/>
  <c r="D738" i="25"/>
  <c r="A739" i="25"/>
  <c r="B739" i="25"/>
  <c r="C739" i="25"/>
  <c r="D739" i="25"/>
  <c r="A740" i="25"/>
  <c r="B740" i="25"/>
  <c r="C740" i="25"/>
  <c r="D740" i="25"/>
  <c r="A741" i="25"/>
  <c r="B741" i="25"/>
  <c r="C741" i="25"/>
  <c r="D741" i="25"/>
  <c r="A742" i="25"/>
  <c r="B742" i="25"/>
  <c r="C742" i="25"/>
  <c r="D742" i="25"/>
  <c r="A743" i="25"/>
  <c r="B743" i="25"/>
  <c r="C743" i="25"/>
  <c r="D743" i="25"/>
  <c r="A744" i="25"/>
  <c r="B744" i="25"/>
  <c r="C744" i="25"/>
  <c r="D744" i="25"/>
  <c r="A745" i="25"/>
  <c r="B745" i="25"/>
  <c r="C745" i="25"/>
  <c r="D745" i="25"/>
  <c r="A746" i="25"/>
  <c r="B746" i="25"/>
  <c r="C746" i="25"/>
  <c r="D746" i="25"/>
  <c r="A747" i="25"/>
  <c r="B747" i="25"/>
  <c r="C747" i="25"/>
  <c r="D747" i="25"/>
  <c r="A748" i="25"/>
  <c r="B748" i="25"/>
  <c r="C748" i="25"/>
  <c r="D748" i="25"/>
  <c r="A749" i="25"/>
  <c r="B749" i="25"/>
  <c r="C749" i="25"/>
  <c r="D749" i="25"/>
  <c r="A750" i="25"/>
  <c r="B750" i="25"/>
  <c r="C750" i="25"/>
  <c r="D750" i="25"/>
  <c r="A751" i="25"/>
  <c r="B751" i="25"/>
  <c r="C751" i="25"/>
  <c r="D751" i="25"/>
  <c r="A752" i="25"/>
  <c r="B752" i="25"/>
  <c r="C752" i="25"/>
  <c r="D752" i="25"/>
  <c r="A753" i="25"/>
  <c r="B753" i="25"/>
  <c r="C753" i="25"/>
  <c r="D753" i="25"/>
  <c r="A754" i="25"/>
  <c r="B754" i="25"/>
  <c r="C754" i="25"/>
  <c r="D754" i="25"/>
  <c r="A755" i="25"/>
  <c r="B755" i="25"/>
  <c r="C755" i="25"/>
  <c r="D755" i="25"/>
  <c r="A756" i="25"/>
  <c r="B756" i="25"/>
  <c r="C756" i="25"/>
  <c r="D756" i="25"/>
  <c r="A757" i="25"/>
  <c r="B757" i="25"/>
  <c r="C757" i="25"/>
  <c r="D757" i="25"/>
  <c r="A758" i="25"/>
  <c r="B758" i="25"/>
  <c r="C758" i="25"/>
  <c r="D758" i="25"/>
  <c r="A759" i="25"/>
  <c r="B759" i="25"/>
  <c r="C759" i="25"/>
  <c r="D759" i="25"/>
  <c r="A760" i="25"/>
  <c r="B760" i="25"/>
  <c r="C760" i="25"/>
  <c r="D760" i="25"/>
  <c r="A761" i="25"/>
  <c r="B761" i="25"/>
  <c r="C761" i="25"/>
  <c r="D761" i="25"/>
  <c r="A762" i="25"/>
  <c r="B762" i="25"/>
  <c r="C762" i="25"/>
  <c r="D762" i="25"/>
  <c r="A763" i="25"/>
  <c r="B763" i="25"/>
  <c r="C763" i="25"/>
  <c r="D763" i="25"/>
  <c r="A764" i="25"/>
  <c r="B764" i="25"/>
  <c r="C764" i="25"/>
  <c r="D764" i="25"/>
  <c r="A765" i="25"/>
  <c r="B765" i="25"/>
  <c r="C765" i="25"/>
  <c r="D765" i="25"/>
  <c r="A766" i="25"/>
  <c r="B766" i="25"/>
  <c r="C766" i="25"/>
  <c r="D766" i="25"/>
  <c r="A767" i="25"/>
  <c r="B767" i="25"/>
  <c r="C767" i="25"/>
  <c r="D767" i="25"/>
  <c r="A774" i="25"/>
  <c r="B774" i="25"/>
  <c r="C774" i="25"/>
  <c r="D774" i="25"/>
  <c r="A769" i="25"/>
  <c r="B769" i="25"/>
  <c r="C769" i="25"/>
  <c r="D769" i="25"/>
  <c r="A770" i="25"/>
  <c r="B770" i="25"/>
  <c r="C770" i="25"/>
  <c r="D770" i="25"/>
  <c r="A771" i="25"/>
  <c r="B771" i="25"/>
  <c r="C771" i="25"/>
  <c r="D771" i="25"/>
  <c r="A772" i="25"/>
  <c r="B772" i="25"/>
  <c r="C772" i="25"/>
  <c r="D772" i="25"/>
  <c r="A773" i="25"/>
  <c r="B773" i="25"/>
  <c r="C773" i="25"/>
  <c r="D773" i="25"/>
  <c r="A704" i="25"/>
  <c r="B704" i="25"/>
  <c r="C704" i="25"/>
  <c r="D704" i="25"/>
  <c r="A698" i="25"/>
  <c r="B698" i="25"/>
  <c r="C698" i="25"/>
  <c r="D698" i="25"/>
  <c r="A699" i="25"/>
  <c r="B699" i="25"/>
  <c r="C699" i="25"/>
  <c r="D699" i="25"/>
  <c r="A700" i="25"/>
  <c r="B700" i="25"/>
  <c r="C700" i="25"/>
  <c r="D700" i="25"/>
  <c r="A701" i="25"/>
  <c r="B701" i="25"/>
  <c r="C701" i="25"/>
  <c r="D701" i="25"/>
  <c r="A702" i="25"/>
  <c r="B702" i="25"/>
  <c r="C702" i="25"/>
  <c r="D702" i="25"/>
  <c r="A703" i="25"/>
  <c r="B703" i="25"/>
  <c r="C703" i="25"/>
  <c r="D703" i="25"/>
  <c r="A823" i="25"/>
  <c r="B823" i="25"/>
  <c r="C823" i="25"/>
  <c r="D823" i="25"/>
  <c r="A775" i="25"/>
  <c r="B775" i="25"/>
  <c r="C775" i="25"/>
  <c r="D775" i="25"/>
  <c r="A776" i="25"/>
  <c r="B776" i="25"/>
  <c r="C776" i="25"/>
  <c r="D776" i="25"/>
  <c r="A777" i="25"/>
  <c r="B777" i="25"/>
  <c r="C777" i="25"/>
  <c r="D777" i="25"/>
  <c r="A778" i="25"/>
  <c r="B778" i="25"/>
  <c r="C778" i="25"/>
  <c r="D778" i="25"/>
  <c r="A779" i="25"/>
  <c r="B779" i="25"/>
  <c r="C779" i="25"/>
  <c r="D779" i="25"/>
  <c r="A780" i="25"/>
  <c r="B780" i="25"/>
  <c r="C780" i="25"/>
  <c r="D780" i="25"/>
  <c r="A781" i="25"/>
  <c r="B781" i="25"/>
  <c r="C781" i="25"/>
  <c r="D781" i="25"/>
  <c r="A782" i="25"/>
  <c r="B782" i="25"/>
  <c r="C782" i="25"/>
  <c r="D782" i="25"/>
  <c r="A783" i="25"/>
  <c r="B783" i="25"/>
  <c r="C783" i="25"/>
  <c r="D783" i="25"/>
  <c r="A784" i="25"/>
  <c r="B784" i="25"/>
  <c r="C784" i="25"/>
  <c r="D784" i="25"/>
  <c r="A785" i="25"/>
  <c r="B785" i="25"/>
  <c r="C785" i="25"/>
  <c r="D785" i="25"/>
  <c r="A786" i="25"/>
  <c r="B786" i="25"/>
  <c r="C786" i="25"/>
  <c r="D786" i="25"/>
  <c r="A787" i="25"/>
  <c r="B787" i="25"/>
  <c r="C787" i="25"/>
  <c r="D787" i="25"/>
  <c r="A788" i="25"/>
  <c r="B788" i="25"/>
  <c r="C788" i="25"/>
  <c r="D788" i="25"/>
  <c r="A789" i="25"/>
  <c r="B789" i="25"/>
  <c r="C789" i="25"/>
  <c r="D789" i="25"/>
  <c r="A790" i="25"/>
  <c r="B790" i="25"/>
  <c r="C790" i="25"/>
  <c r="D790" i="25"/>
  <c r="A791" i="25"/>
  <c r="B791" i="25"/>
  <c r="C791" i="25"/>
  <c r="D791" i="25"/>
  <c r="A792" i="25"/>
  <c r="B792" i="25"/>
  <c r="C792" i="25"/>
  <c r="D792" i="25"/>
  <c r="A793" i="25"/>
  <c r="B793" i="25"/>
  <c r="C793" i="25"/>
  <c r="D793" i="25"/>
  <c r="A794" i="25"/>
  <c r="B794" i="25"/>
  <c r="C794" i="25"/>
  <c r="D794" i="25"/>
  <c r="A795" i="25"/>
  <c r="B795" i="25"/>
  <c r="C795" i="25"/>
  <c r="D795" i="25"/>
  <c r="A796" i="25"/>
  <c r="B796" i="25"/>
  <c r="C796" i="25"/>
  <c r="D796" i="25"/>
  <c r="A797" i="25"/>
  <c r="B797" i="25"/>
  <c r="C797" i="25"/>
  <c r="D797" i="25"/>
  <c r="A798" i="25"/>
  <c r="B798" i="25"/>
  <c r="C798" i="25"/>
  <c r="D798" i="25"/>
  <c r="A799" i="25"/>
  <c r="B799" i="25"/>
  <c r="C799" i="25"/>
  <c r="D799" i="25"/>
  <c r="A800" i="25"/>
  <c r="B800" i="25"/>
  <c r="C800" i="25"/>
  <c r="D800" i="25"/>
  <c r="A801" i="25"/>
  <c r="B801" i="25"/>
  <c r="C801" i="25"/>
  <c r="D801" i="25"/>
  <c r="A802" i="25"/>
  <c r="B802" i="25"/>
  <c r="C802" i="25"/>
  <c r="D802" i="25"/>
  <c r="A803" i="25"/>
  <c r="B803" i="25"/>
  <c r="C803" i="25"/>
  <c r="D803" i="25"/>
  <c r="A804" i="25"/>
  <c r="B804" i="25"/>
  <c r="C804" i="25"/>
  <c r="D804" i="25"/>
  <c r="A805" i="25"/>
  <c r="B805" i="25"/>
  <c r="C805" i="25"/>
  <c r="D805" i="25"/>
  <c r="A806" i="25"/>
  <c r="B806" i="25"/>
  <c r="C806" i="25"/>
  <c r="D806" i="25"/>
  <c r="A807" i="25"/>
  <c r="B807" i="25"/>
  <c r="C807" i="25"/>
  <c r="D807" i="25"/>
  <c r="A808" i="25"/>
  <c r="B808" i="25"/>
  <c r="C808" i="25"/>
  <c r="D808" i="25"/>
  <c r="A809" i="25"/>
  <c r="B809" i="25"/>
  <c r="C809" i="25"/>
  <c r="D809" i="25"/>
  <c r="A810" i="25"/>
  <c r="B810" i="25"/>
  <c r="C810" i="25"/>
  <c r="D810" i="25"/>
  <c r="A811" i="25"/>
  <c r="B811" i="25"/>
  <c r="C811" i="25"/>
  <c r="D811" i="25"/>
  <c r="A812" i="25"/>
  <c r="B812" i="25"/>
  <c r="C812" i="25"/>
  <c r="D812" i="25"/>
  <c r="A813" i="25"/>
  <c r="B813" i="25"/>
  <c r="C813" i="25"/>
  <c r="D813" i="25"/>
  <c r="A814" i="25"/>
  <c r="B814" i="25"/>
  <c r="C814" i="25"/>
  <c r="D814" i="25"/>
  <c r="A815" i="25"/>
  <c r="B815" i="25"/>
  <c r="C815" i="25"/>
  <c r="D815" i="25"/>
  <c r="A816" i="25"/>
  <c r="B816" i="25"/>
  <c r="C816" i="25"/>
  <c r="D816" i="25"/>
  <c r="A817" i="25"/>
  <c r="B817" i="25"/>
  <c r="C817" i="25"/>
  <c r="D817" i="25"/>
  <c r="A818" i="25"/>
  <c r="B818" i="25"/>
  <c r="C818" i="25"/>
  <c r="D818" i="25"/>
  <c r="A819" i="25"/>
  <c r="B819" i="25"/>
  <c r="C819" i="25"/>
  <c r="D819" i="25"/>
  <c r="A820" i="25"/>
  <c r="B820" i="25"/>
  <c r="C820" i="25"/>
  <c r="D820" i="25"/>
  <c r="A821" i="25"/>
  <c r="B821" i="25"/>
  <c r="C821" i="25"/>
  <c r="D821" i="25"/>
  <c r="A822" i="25"/>
  <c r="B822" i="25"/>
  <c r="C822" i="25"/>
  <c r="D822" i="25"/>
  <c r="A902" i="25"/>
  <c r="B902" i="25"/>
  <c r="C902" i="25"/>
  <c r="D902" i="25"/>
  <c r="A857" i="25"/>
  <c r="B857" i="25"/>
  <c r="C857" i="25"/>
  <c r="D857" i="25"/>
  <c r="A858" i="25"/>
  <c r="B858" i="25"/>
  <c r="C858" i="25"/>
  <c r="D858" i="25"/>
  <c r="A859" i="25"/>
  <c r="B859" i="25"/>
  <c r="C859" i="25"/>
  <c r="D859" i="25"/>
  <c r="A860" i="25"/>
  <c r="B860" i="25"/>
  <c r="C860" i="25"/>
  <c r="D860" i="25"/>
  <c r="A861" i="25"/>
  <c r="B861" i="25"/>
  <c r="C861" i="25"/>
  <c r="D861" i="25"/>
  <c r="A862" i="25"/>
  <c r="B862" i="25"/>
  <c r="C862" i="25"/>
  <c r="D862" i="25"/>
  <c r="A863" i="25"/>
  <c r="B863" i="25"/>
  <c r="C863" i="25"/>
  <c r="D863" i="25"/>
  <c r="A864" i="25"/>
  <c r="B864" i="25"/>
  <c r="C864" i="25"/>
  <c r="D864" i="25"/>
  <c r="A865" i="25"/>
  <c r="B865" i="25"/>
  <c r="C865" i="25"/>
  <c r="D865" i="25"/>
  <c r="A866" i="25"/>
  <c r="B866" i="25"/>
  <c r="C866" i="25"/>
  <c r="D866" i="25"/>
  <c r="A867" i="25"/>
  <c r="B867" i="25"/>
  <c r="C867" i="25"/>
  <c r="D867" i="25"/>
  <c r="A868" i="25"/>
  <c r="B868" i="25"/>
  <c r="C868" i="25"/>
  <c r="D868" i="25"/>
  <c r="A869" i="25"/>
  <c r="B869" i="25"/>
  <c r="C869" i="25"/>
  <c r="D869" i="25"/>
  <c r="A870" i="25"/>
  <c r="B870" i="25"/>
  <c r="C870" i="25"/>
  <c r="D870" i="25"/>
  <c r="A871" i="25"/>
  <c r="B871" i="25"/>
  <c r="C871" i="25"/>
  <c r="D871" i="25"/>
  <c r="A872" i="25"/>
  <c r="B872" i="25"/>
  <c r="C872" i="25"/>
  <c r="D872" i="25"/>
  <c r="A873" i="25"/>
  <c r="B873" i="25"/>
  <c r="C873" i="25"/>
  <c r="D873" i="25"/>
  <c r="A874" i="25"/>
  <c r="B874" i="25"/>
  <c r="C874" i="25"/>
  <c r="D874" i="25"/>
  <c r="A875" i="25"/>
  <c r="B875" i="25"/>
  <c r="C875" i="25"/>
  <c r="D875" i="25"/>
  <c r="A876" i="25"/>
  <c r="B876" i="25"/>
  <c r="C876" i="25"/>
  <c r="D876" i="25"/>
  <c r="A877" i="25"/>
  <c r="B877" i="25"/>
  <c r="C877" i="25"/>
  <c r="D877" i="25"/>
  <c r="A878" i="25"/>
  <c r="B878" i="25"/>
  <c r="C878" i="25"/>
  <c r="D878" i="25"/>
  <c r="A879" i="25"/>
  <c r="B879" i="25"/>
  <c r="C879" i="25"/>
  <c r="D879" i="25"/>
  <c r="A880" i="25"/>
  <c r="B880" i="25"/>
  <c r="C880" i="25"/>
  <c r="D880" i="25"/>
  <c r="A881" i="25"/>
  <c r="B881" i="25"/>
  <c r="C881" i="25"/>
  <c r="D881" i="25"/>
  <c r="A882" i="25"/>
  <c r="B882" i="25"/>
  <c r="C882" i="25"/>
  <c r="D882" i="25"/>
  <c r="A883" i="25"/>
  <c r="B883" i="25"/>
  <c r="C883" i="25"/>
  <c r="D883" i="25"/>
  <c r="A884" i="25"/>
  <c r="B884" i="25"/>
  <c r="C884" i="25"/>
  <c r="D884" i="25"/>
  <c r="A885" i="25"/>
  <c r="B885" i="25"/>
  <c r="C885" i="25"/>
  <c r="D885" i="25"/>
  <c r="A886" i="25"/>
  <c r="B886" i="25"/>
  <c r="C886" i="25"/>
  <c r="D886" i="25"/>
  <c r="A887" i="25"/>
  <c r="B887" i="25"/>
  <c r="C887" i="25"/>
  <c r="D887" i="25"/>
  <c r="A888" i="25"/>
  <c r="B888" i="25"/>
  <c r="C888" i="25"/>
  <c r="D888" i="25"/>
  <c r="A889" i="25"/>
  <c r="B889" i="25"/>
  <c r="C889" i="25"/>
  <c r="D889" i="25"/>
  <c r="A890" i="25"/>
  <c r="B890" i="25"/>
  <c r="C890" i="25"/>
  <c r="D890" i="25"/>
  <c r="A891" i="25"/>
  <c r="B891" i="25"/>
  <c r="C891" i="25"/>
  <c r="D891" i="25"/>
  <c r="A892" i="25"/>
  <c r="B892" i="25"/>
  <c r="C892" i="25"/>
  <c r="D892" i="25"/>
  <c r="A893" i="25"/>
  <c r="B893" i="25"/>
  <c r="C893" i="25"/>
  <c r="D893" i="25"/>
  <c r="A894" i="25"/>
  <c r="B894" i="25"/>
  <c r="C894" i="25"/>
  <c r="D894" i="25"/>
  <c r="A895" i="25"/>
  <c r="B895" i="25"/>
  <c r="C895" i="25"/>
  <c r="D895" i="25"/>
  <c r="A896" i="25"/>
  <c r="B896" i="25"/>
  <c r="C896" i="25"/>
  <c r="D896" i="25"/>
  <c r="A897" i="25"/>
  <c r="B897" i="25"/>
  <c r="C897" i="25"/>
  <c r="D897" i="25"/>
  <c r="A898" i="25"/>
  <c r="B898" i="25"/>
  <c r="C898" i="25"/>
  <c r="D898" i="25"/>
  <c r="A899" i="25"/>
  <c r="B899" i="25"/>
  <c r="C899" i="25"/>
  <c r="D899" i="25"/>
  <c r="A900" i="25"/>
  <c r="B900" i="25"/>
  <c r="C900" i="25"/>
  <c r="D900" i="25"/>
  <c r="A901" i="25"/>
  <c r="B901" i="25"/>
  <c r="C901" i="25"/>
  <c r="D901" i="25"/>
  <c r="A913" i="25"/>
  <c r="B913" i="25"/>
  <c r="C913" i="25"/>
  <c r="D913" i="25"/>
  <c r="A903" i="25"/>
  <c r="B903" i="25"/>
  <c r="C903" i="25"/>
  <c r="D903" i="25"/>
  <c r="A904" i="25"/>
  <c r="B904" i="25"/>
  <c r="C904" i="25"/>
  <c r="D904" i="25"/>
  <c r="A905" i="25"/>
  <c r="B905" i="25"/>
  <c r="C905" i="25"/>
  <c r="D905" i="25"/>
  <c r="A906" i="25"/>
  <c r="B906" i="25"/>
  <c r="C906" i="25"/>
  <c r="D906" i="25"/>
  <c r="A907" i="25"/>
  <c r="B907" i="25"/>
  <c r="C907" i="25"/>
  <c r="D907" i="25"/>
  <c r="A908" i="25"/>
  <c r="B908" i="25"/>
  <c r="C908" i="25"/>
  <c r="D908" i="25"/>
  <c r="A909" i="25"/>
  <c r="B909" i="25"/>
  <c r="C909" i="25"/>
  <c r="D909" i="25"/>
  <c r="A910" i="25"/>
  <c r="B910" i="25"/>
  <c r="C910" i="25"/>
  <c r="D910" i="25"/>
  <c r="A911" i="25"/>
  <c r="B911" i="25"/>
  <c r="C911" i="25"/>
  <c r="D911" i="25"/>
  <c r="A912" i="25"/>
  <c r="B912" i="25"/>
  <c r="C912" i="25"/>
  <c r="D912" i="25"/>
  <c r="A931" i="25"/>
  <c r="B931" i="25"/>
  <c r="C931" i="25"/>
  <c r="D931" i="25"/>
  <c r="A914" i="25"/>
  <c r="B914" i="25"/>
  <c r="C914" i="25"/>
  <c r="D914" i="25"/>
  <c r="A915" i="25"/>
  <c r="B915" i="25"/>
  <c r="C915" i="25"/>
  <c r="D915" i="25"/>
  <c r="A916" i="25"/>
  <c r="B916" i="25"/>
  <c r="C916" i="25"/>
  <c r="D916" i="25"/>
  <c r="A917" i="25"/>
  <c r="B917" i="25"/>
  <c r="C917" i="25"/>
  <c r="D917" i="25"/>
  <c r="A918" i="25"/>
  <c r="B918" i="25"/>
  <c r="C918" i="25"/>
  <c r="D918" i="25"/>
  <c r="A919" i="25"/>
  <c r="B919" i="25"/>
  <c r="C919" i="25"/>
  <c r="D919" i="25"/>
  <c r="A920" i="25"/>
  <c r="B920" i="25"/>
  <c r="C920" i="25"/>
  <c r="D920" i="25"/>
  <c r="A921" i="25"/>
  <c r="B921" i="25"/>
  <c r="C921" i="25"/>
  <c r="D921" i="25"/>
  <c r="A922" i="25"/>
  <c r="B922" i="25"/>
  <c r="C922" i="25"/>
  <c r="D922" i="25"/>
  <c r="A923" i="25"/>
  <c r="B923" i="25"/>
  <c r="C923" i="25"/>
  <c r="D923" i="25"/>
  <c r="A924" i="25"/>
  <c r="B924" i="25"/>
  <c r="C924" i="25"/>
  <c r="D924" i="25"/>
  <c r="A925" i="25"/>
  <c r="B925" i="25"/>
  <c r="C925" i="25"/>
  <c r="D925" i="25"/>
  <c r="A926" i="25"/>
  <c r="B926" i="25"/>
  <c r="C926" i="25"/>
  <c r="D926" i="25"/>
  <c r="A927" i="25"/>
  <c r="B927" i="25"/>
  <c r="C927" i="25"/>
  <c r="D927" i="25"/>
  <c r="A928" i="25"/>
  <c r="B928" i="25"/>
  <c r="C928" i="25"/>
  <c r="D928" i="25"/>
  <c r="A929" i="25"/>
  <c r="B929" i="25"/>
  <c r="C929" i="25"/>
  <c r="D929" i="25"/>
  <c r="A930" i="25"/>
  <c r="B930" i="25"/>
  <c r="C930" i="25"/>
  <c r="D930" i="25"/>
  <c r="A982" i="25"/>
  <c r="B982" i="25"/>
  <c r="C982" i="25"/>
  <c r="D982" i="25"/>
  <c r="A932" i="25"/>
  <c r="B932" i="25"/>
  <c r="C932" i="25"/>
  <c r="D932" i="25"/>
  <c r="A933" i="25"/>
  <c r="B933" i="25"/>
  <c r="C933" i="25"/>
  <c r="D933" i="25"/>
  <c r="A934" i="25"/>
  <c r="B934" i="25"/>
  <c r="C934" i="25"/>
  <c r="D934" i="25"/>
  <c r="A935" i="25"/>
  <c r="B935" i="25"/>
  <c r="C935" i="25"/>
  <c r="D935" i="25"/>
  <c r="A936" i="25"/>
  <c r="B936" i="25"/>
  <c r="C936" i="25"/>
  <c r="D936" i="25"/>
  <c r="A937" i="25"/>
  <c r="B937" i="25"/>
  <c r="C937" i="25"/>
  <c r="D937" i="25"/>
  <c r="A938" i="25"/>
  <c r="B938" i="25"/>
  <c r="C938" i="25"/>
  <c r="D938" i="25"/>
  <c r="A939" i="25"/>
  <c r="B939" i="25"/>
  <c r="C939" i="25"/>
  <c r="D939" i="25"/>
  <c r="A940" i="25"/>
  <c r="B940" i="25"/>
  <c r="C940" i="25"/>
  <c r="D940" i="25"/>
  <c r="A941" i="25"/>
  <c r="B941" i="25"/>
  <c r="C941" i="25"/>
  <c r="D941" i="25"/>
  <c r="A942" i="25"/>
  <c r="B942" i="25"/>
  <c r="C942" i="25"/>
  <c r="D942" i="25"/>
  <c r="A943" i="25"/>
  <c r="B943" i="25"/>
  <c r="C943" i="25"/>
  <c r="D943" i="25"/>
  <c r="A944" i="25"/>
  <c r="B944" i="25"/>
  <c r="C944" i="25"/>
  <c r="D944" i="25"/>
  <c r="A945" i="25"/>
  <c r="B945" i="25"/>
  <c r="C945" i="25"/>
  <c r="D945" i="25"/>
  <c r="A946" i="25"/>
  <c r="B946" i="25"/>
  <c r="C946" i="25"/>
  <c r="D946" i="25"/>
  <c r="A947" i="25"/>
  <c r="B947" i="25"/>
  <c r="C947" i="25"/>
  <c r="D947" i="25"/>
  <c r="A948" i="25"/>
  <c r="B948" i="25"/>
  <c r="C948" i="25"/>
  <c r="D948" i="25"/>
  <c r="A949" i="25"/>
  <c r="B949" i="25"/>
  <c r="C949" i="25"/>
  <c r="D949" i="25"/>
  <c r="A950" i="25"/>
  <c r="B950" i="25"/>
  <c r="C950" i="25"/>
  <c r="D950" i="25"/>
  <c r="A951" i="25"/>
  <c r="B951" i="25"/>
  <c r="C951" i="25"/>
  <c r="D951" i="25"/>
  <c r="A952" i="25"/>
  <c r="B952" i="25"/>
  <c r="C952" i="25"/>
  <c r="D952" i="25"/>
  <c r="A953" i="25"/>
  <c r="B953" i="25"/>
  <c r="C953" i="25"/>
  <c r="D953" i="25"/>
  <c r="A954" i="25"/>
  <c r="B954" i="25"/>
  <c r="C954" i="25"/>
  <c r="D954" i="25"/>
  <c r="A955" i="25"/>
  <c r="B955" i="25"/>
  <c r="C955" i="25"/>
  <c r="D955" i="25"/>
  <c r="A956" i="25"/>
  <c r="B956" i="25"/>
  <c r="C956" i="25"/>
  <c r="D956" i="25"/>
  <c r="A957" i="25"/>
  <c r="B957" i="25"/>
  <c r="C957" i="25"/>
  <c r="D957" i="25"/>
  <c r="A958" i="25"/>
  <c r="B958" i="25"/>
  <c r="C958" i="25"/>
  <c r="D958" i="25"/>
  <c r="A959" i="25"/>
  <c r="B959" i="25"/>
  <c r="C959" i="25"/>
  <c r="D959" i="25"/>
  <c r="A960" i="25"/>
  <c r="B960" i="25"/>
  <c r="C960" i="25"/>
  <c r="D960" i="25"/>
  <c r="A961" i="25"/>
  <c r="B961" i="25"/>
  <c r="C961" i="25"/>
  <c r="D961" i="25"/>
  <c r="A962" i="25"/>
  <c r="B962" i="25"/>
  <c r="C962" i="25"/>
  <c r="D962" i="25"/>
  <c r="A963" i="25"/>
  <c r="B963" i="25"/>
  <c r="C963" i="25"/>
  <c r="D963" i="25"/>
  <c r="A964" i="25"/>
  <c r="B964" i="25"/>
  <c r="C964" i="25"/>
  <c r="D964" i="25"/>
  <c r="A965" i="25"/>
  <c r="B965" i="25"/>
  <c r="C965" i="25"/>
  <c r="D965" i="25"/>
  <c r="A966" i="25"/>
  <c r="B966" i="25"/>
  <c r="C966" i="25"/>
  <c r="D966" i="25"/>
  <c r="A967" i="25"/>
  <c r="B967" i="25"/>
  <c r="C967" i="25"/>
  <c r="D967" i="25"/>
  <c r="A968" i="25"/>
  <c r="B968" i="25"/>
  <c r="C968" i="25"/>
  <c r="D968" i="25"/>
  <c r="A969" i="25"/>
  <c r="B969" i="25"/>
  <c r="C969" i="25"/>
  <c r="D969" i="25"/>
  <c r="A970" i="25"/>
  <c r="B970" i="25"/>
  <c r="C970" i="25"/>
  <c r="D970" i="25"/>
  <c r="A971" i="25"/>
  <c r="B971" i="25"/>
  <c r="C971" i="25"/>
  <c r="D971" i="25"/>
  <c r="A972" i="25"/>
  <c r="B972" i="25"/>
  <c r="C972" i="25"/>
  <c r="D972" i="25"/>
  <c r="A973" i="25"/>
  <c r="B973" i="25"/>
  <c r="C973" i="25"/>
  <c r="D973" i="25"/>
  <c r="A974" i="25"/>
  <c r="B974" i="25"/>
  <c r="C974" i="25"/>
  <c r="D974" i="25"/>
  <c r="A975" i="25"/>
  <c r="B975" i="25"/>
  <c r="C975" i="25"/>
  <c r="D975" i="25"/>
  <c r="A976" i="25"/>
  <c r="B976" i="25"/>
  <c r="C976" i="25"/>
  <c r="D976" i="25"/>
  <c r="A977" i="25"/>
  <c r="B977" i="25"/>
  <c r="C977" i="25"/>
  <c r="D977" i="25"/>
  <c r="A978" i="25"/>
  <c r="B978" i="25"/>
  <c r="C978" i="25"/>
  <c r="D978" i="25"/>
  <c r="A979" i="25"/>
  <c r="B979" i="25"/>
  <c r="C979" i="25"/>
  <c r="D979" i="25"/>
  <c r="A980" i="25"/>
  <c r="B980" i="25"/>
  <c r="C980" i="25"/>
  <c r="D980" i="25"/>
  <c r="A981" i="25"/>
  <c r="B981" i="25"/>
  <c r="C981" i="25"/>
  <c r="D981" i="25"/>
  <c r="A1262" i="25"/>
  <c r="B1262" i="25"/>
  <c r="C1262" i="25"/>
  <c r="D1262" i="25"/>
  <c r="A1235" i="25"/>
  <c r="B1235" i="25"/>
  <c r="C1235" i="25"/>
  <c r="D1235" i="25"/>
  <c r="A1236" i="25"/>
  <c r="B1236" i="25"/>
  <c r="C1236" i="25"/>
  <c r="D1236" i="25"/>
  <c r="A1237" i="25"/>
  <c r="B1237" i="25"/>
  <c r="C1237" i="25"/>
  <c r="D1237" i="25"/>
  <c r="A1238" i="25"/>
  <c r="B1238" i="25"/>
  <c r="C1238" i="25"/>
  <c r="D1238" i="25"/>
  <c r="A1239" i="25"/>
  <c r="B1239" i="25"/>
  <c r="C1239" i="25"/>
  <c r="D1239" i="25"/>
  <c r="A1240" i="25"/>
  <c r="B1240" i="25"/>
  <c r="C1240" i="25"/>
  <c r="D1240" i="25"/>
  <c r="A1241" i="25"/>
  <c r="B1241" i="25"/>
  <c r="C1241" i="25"/>
  <c r="D1241" i="25"/>
  <c r="A1242" i="25"/>
  <c r="B1242" i="25"/>
  <c r="C1242" i="25"/>
  <c r="D1242" i="25"/>
  <c r="A1243" i="25"/>
  <c r="B1243" i="25"/>
  <c r="C1243" i="25"/>
  <c r="D1243" i="25"/>
  <c r="A1244" i="25"/>
  <c r="B1244" i="25"/>
  <c r="C1244" i="25"/>
  <c r="D1244" i="25"/>
  <c r="A1245" i="25"/>
  <c r="B1245" i="25"/>
  <c r="C1245" i="25"/>
  <c r="D1245" i="25"/>
  <c r="A1246" i="25"/>
  <c r="B1246" i="25"/>
  <c r="C1246" i="25"/>
  <c r="D1246" i="25"/>
  <c r="A1247" i="25"/>
  <c r="B1247" i="25"/>
  <c r="C1247" i="25"/>
  <c r="D1247" i="25"/>
  <c r="A1248" i="25"/>
  <c r="B1248" i="25"/>
  <c r="C1248" i="25"/>
  <c r="D1248" i="25"/>
  <c r="A1249" i="25"/>
  <c r="B1249" i="25"/>
  <c r="C1249" i="25"/>
  <c r="D1249" i="25"/>
  <c r="A1250" i="25"/>
  <c r="B1250" i="25"/>
  <c r="C1250" i="25"/>
  <c r="D1250" i="25"/>
  <c r="A1251" i="25"/>
  <c r="B1251" i="25"/>
  <c r="C1251" i="25"/>
  <c r="D1251" i="25"/>
  <c r="A1252" i="25"/>
  <c r="B1252" i="25"/>
  <c r="C1252" i="25"/>
  <c r="D1252" i="25"/>
  <c r="A1253" i="25"/>
  <c r="B1253" i="25"/>
  <c r="C1253" i="25"/>
  <c r="D1253" i="25"/>
  <c r="A1254" i="25"/>
  <c r="B1254" i="25"/>
  <c r="C1254" i="25"/>
  <c r="D1254" i="25"/>
  <c r="A1255" i="25"/>
  <c r="B1255" i="25"/>
  <c r="C1255" i="25"/>
  <c r="D1255" i="25"/>
  <c r="A1256" i="25"/>
  <c r="B1256" i="25"/>
  <c r="C1256" i="25"/>
  <c r="D1256" i="25"/>
  <c r="A1257" i="25"/>
  <c r="B1257" i="25"/>
  <c r="C1257" i="25"/>
  <c r="D1257" i="25"/>
  <c r="A1258" i="25"/>
  <c r="B1258" i="25"/>
  <c r="C1258" i="25"/>
  <c r="D1258" i="25"/>
  <c r="A1259" i="25"/>
  <c r="B1259" i="25"/>
  <c r="C1259" i="25"/>
  <c r="D1259" i="25"/>
  <c r="A1260" i="25"/>
  <c r="B1260" i="25"/>
  <c r="C1260" i="25"/>
  <c r="D1260" i="25"/>
  <c r="A1261" i="25"/>
  <c r="B1261" i="25"/>
  <c r="C1261" i="25"/>
  <c r="D1261" i="25"/>
  <c r="A989" i="25"/>
  <c r="B989" i="25"/>
  <c r="C989" i="25"/>
  <c r="D989" i="25"/>
  <c r="A983" i="25"/>
  <c r="B983" i="25"/>
  <c r="C983" i="25"/>
  <c r="D983" i="25"/>
  <c r="A984" i="25"/>
  <c r="B984" i="25"/>
  <c r="C984" i="25"/>
  <c r="D984" i="25"/>
  <c r="A985" i="25"/>
  <c r="B985" i="25"/>
  <c r="C985" i="25"/>
  <c r="D985" i="25"/>
  <c r="A986" i="25"/>
  <c r="B986" i="25"/>
  <c r="C986" i="25"/>
  <c r="D986" i="25"/>
  <c r="A987" i="25"/>
  <c r="B987" i="25"/>
  <c r="C987" i="25"/>
  <c r="D987" i="25"/>
  <c r="A988" i="25"/>
  <c r="B988" i="25"/>
  <c r="C988" i="25"/>
  <c r="D988" i="25"/>
  <c r="A1007" i="25"/>
  <c r="B1007" i="25"/>
  <c r="C1007" i="25"/>
  <c r="D1007" i="25"/>
  <c r="A990" i="25"/>
  <c r="B990" i="25"/>
  <c r="C990" i="25"/>
  <c r="D990" i="25"/>
  <c r="A991" i="25"/>
  <c r="B991" i="25"/>
  <c r="C991" i="25"/>
  <c r="D991" i="25"/>
  <c r="A992" i="25"/>
  <c r="B992" i="25"/>
  <c r="C992" i="25"/>
  <c r="D992" i="25"/>
  <c r="A993" i="25"/>
  <c r="B993" i="25"/>
  <c r="C993" i="25"/>
  <c r="D993" i="25"/>
  <c r="A994" i="25"/>
  <c r="B994" i="25"/>
  <c r="C994" i="25"/>
  <c r="D994" i="25"/>
  <c r="A995" i="25"/>
  <c r="B995" i="25"/>
  <c r="C995" i="25"/>
  <c r="D995" i="25"/>
  <c r="A996" i="25"/>
  <c r="B996" i="25"/>
  <c r="C996" i="25"/>
  <c r="D996" i="25"/>
  <c r="A997" i="25"/>
  <c r="B997" i="25"/>
  <c r="C997" i="25"/>
  <c r="D997" i="25"/>
  <c r="A998" i="25"/>
  <c r="B998" i="25"/>
  <c r="C998" i="25"/>
  <c r="D998" i="25"/>
  <c r="A999" i="25"/>
  <c r="B999" i="25"/>
  <c r="C999" i="25"/>
  <c r="D999" i="25"/>
  <c r="A1000" i="25"/>
  <c r="B1000" i="25"/>
  <c r="C1000" i="25"/>
  <c r="D1000" i="25"/>
  <c r="A1001" i="25"/>
  <c r="B1001" i="25"/>
  <c r="C1001" i="25"/>
  <c r="D1001" i="25"/>
  <c r="A1002" i="25"/>
  <c r="B1002" i="25"/>
  <c r="C1002" i="25"/>
  <c r="D1002" i="25"/>
  <c r="A1003" i="25"/>
  <c r="B1003" i="25"/>
  <c r="C1003" i="25"/>
  <c r="D1003" i="25"/>
  <c r="A1004" i="25"/>
  <c r="B1004" i="25"/>
  <c r="C1004" i="25"/>
  <c r="D1004" i="25"/>
  <c r="A1005" i="25"/>
  <c r="B1005" i="25"/>
  <c r="C1005" i="25"/>
  <c r="D1005" i="25"/>
  <c r="A1006" i="25"/>
  <c r="B1006" i="25"/>
  <c r="C1006" i="25"/>
  <c r="D1006" i="25"/>
  <c r="A1010" i="25"/>
  <c r="B1010" i="25"/>
  <c r="C1010" i="25"/>
  <c r="D1010" i="25"/>
  <c r="A1008" i="25"/>
  <c r="B1008" i="25"/>
  <c r="C1008" i="25"/>
  <c r="D1008" i="25"/>
  <c r="A1009" i="25"/>
  <c r="B1009" i="25"/>
  <c r="C1009" i="25"/>
  <c r="D1009" i="25"/>
  <c r="A1028" i="25"/>
  <c r="B1028" i="25"/>
  <c r="C1028" i="25"/>
  <c r="D1028" i="25"/>
  <c r="A1011" i="25"/>
  <c r="B1011" i="25"/>
  <c r="C1011" i="25"/>
  <c r="D1011" i="25"/>
  <c r="A1012" i="25"/>
  <c r="B1012" i="25"/>
  <c r="C1012" i="25"/>
  <c r="D1012" i="25"/>
  <c r="A1013" i="25"/>
  <c r="B1013" i="25"/>
  <c r="C1013" i="25"/>
  <c r="D1013" i="25"/>
  <c r="A1014" i="25"/>
  <c r="B1014" i="25"/>
  <c r="C1014" i="25"/>
  <c r="D1014" i="25"/>
  <c r="A1015" i="25"/>
  <c r="B1015" i="25"/>
  <c r="C1015" i="25"/>
  <c r="D1015" i="25"/>
  <c r="A1016" i="25"/>
  <c r="B1016" i="25"/>
  <c r="C1016" i="25"/>
  <c r="D1016" i="25"/>
  <c r="A1017" i="25"/>
  <c r="B1017" i="25"/>
  <c r="C1017" i="25"/>
  <c r="D1017" i="25"/>
  <c r="A1018" i="25"/>
  <c r="B1018" i="25"/>
  <c r="C1018" i="25"/>
  <c r="D1018" i="25"/>
  <c r="A1019" i="25"/>
  <c r="B1019" i="25"/>
  <c r="C1019" i="25"/>
  <c r="D1019" i="25"/>
  <c r="A1020" i="25"/>
  <c r="B1020" i="25"/>
  <c r="C1020" i="25"/>
  <c r="D1020" i="25"/>
  <c r="A1021" i="25"/>
  <c r="B1021" i="25"/>
  <c r="C1021" i="25"/>
  <c r="D1021" i="25"/>
  <c r="A1022" i="25"/>
  <c r="B1022" i="25"/>
  <c r="C1022" i="25"/>
  <c r="D1022" i="25"/>
  <c r="A1023" i="25"/>
  <c r="B1023" i="25"/>
  <c r="C1023" i="25"/>
  <c r="D1023" i="25"/>
  <c r="A1024" i="25"/>
  <c r="B1024" i="25"/>
  <c r="C1024" i="25"/>
  <c r="D1024" i="25"/>
  <c r="A1025" i="25"/>
  <c r="B1025" i="25"/>
  <c r="C1025" i="25"/>
  <c r="D1025" i="25"/>
  <c r="A1026" i="25"/>
  <c r="B1026" i="25"/>
  <c r="C1026" i="25"/>
  <c r="D1026" i="25"/>
  <c r="A1027" i="25"/>
  <c r="B1027" i="25"/>
  <c r="C1027" i="25"/>
  <c r="D1027" i="25"/>
  <c r="A1108" i="25"/>
  <c r="B1108" i="25"/>
  <c r="C1108" i="25"/>
  <c r="D1108" i="25"/>
  <c r="A1029" i="25"/>
  <c r="B1029" i="25"/>
  <c r="C1029" i="25"/>
  <c r="D1029" i="25"/>
  <c r="A1030" i="25"/>
  <c r="B1030" i="25"/>
  <c r="C1030" i="25"/>
  <c r="D1030" i="25"/>
  <c r="A1031" i="25"/>
  <c r="B1031" i="25"/>
  <c r="C1031" i="25"/>
  <c r="D1031" i="25"/>
  <c r="A1032" i="25"/>
  <c r="B1032" i="25"/>
  <c r="C1032" i="25"/>
  <c r="D1032" i="25"/>
  <c r="A1033" i="25"/>
  <c r="B1033" i="25"/>
  <c r="C1033" i="25"/>
  <c r="D1033" i="25"/>
  <c r="A1034" i="25"/>
  <c r="B1034" i="25"/>
  <c r="C1034" i="25"/>
  <c r="D1034" i="25"/>
  <c r="A1035" i="25"/>
  <c r="B1035" i="25"/>
  <c r="C1035" i="25"/>
  <c r="D1035" i="25"/>
  <c r="A1036" i="25"/>
  <c r="B1036" i="25"/>
  <c r="C1036" i="25"/>
  <c r="D1036" i="25"/>
  <c r="A1037" i="25"/>
  <c r="B1037" i="25"/>
  <c r="C1037" i="25"/>
  <c r="D1037" i="25"/>
  <c r="A1038" i="25"/>
  <c r="B1038" i="25"/>
  <c r="C1038" i="25"/>
  <c r="D1038" i="25"/>
  <c r="A1039" i="25"/>
  <c r="B1039" i="25"/>
  <c r="C1039" i="25"/>
  <c r="D1039" i="25"/>
  <c r="A1040" i="25"/>
  <c r="B1040" i="25"/>
  <c r="C1040" i="25"/>
  <c r="D1040" i="25"/>
  <c r="A1041" i="25"/>
  <c r="B1041" i="25"/>
  <c r="C1041" i="25"/>
  <c r="D1041" i="25"/>
  <c r="A1042" i="25"/>
  <c r="B1042" i="25"/>
  <c r="C1042" i="25"/>
  <c r="D1042" i="25"/>
  <c r="A1043" i="25"/>
  <c r="B1043" i="25"/>
  <c r="C1043" i="25"/>
  <c r="D1043" i="25"/>
  <c r="A1044" i="25"/>
  <c r="B1044" i="25"/>
  <c r="C1044" i="25"/>
  <c r="D1044" i="25"/>
  <c r="A1045" i="25"/>
  <c r="B1045" i="25"/>
  <c r="C1045" i="25"/>
  <c r="D1045" i="25"/>
  <c r="A1046" i="25"/>
  <c r="B1046" i="25"/>
  <c r="C1046" i="25"/>
  <c r="D1046" i="25"/>
  <c r="A1047" i="25"/>
  <c r="B1047" i="25"/>
  <c r="C1047" i="25"/>
  <c r="D1047" i="25"/>
  <c r="A1048" i="25"/>
  <c r="B1048" i="25"/>
  <c r="C1048" i="25"/>
  <c r="D1048" i="25"/>
  <c r="A1049" i="25"/>
  <c r="B1049" i="25"/>
  <c r="C1049" i="25"/>
  <c r="D1049" i="25"/>
  <c r="A1050" i="25"/>
  <c r="B1050" i="25"/>
  <c r="C1050" i="25"/>
  <c r="D1050" i="25"/>
  <c r="A1051" i="25"/>
  <c r="B1051" i="25"/>
  <c r="C1051" i="25"/>
  <c r="D1051" i="25"/>
  <c r="A1052" i="25"/>
  <c r="B1052" i="25"/>
  <c r="C1052" i="25"/>
  <c r="D1052" i="25"/>
  <c r="A1053" i="25"/>
  <c r="B1053" i="25"/>
  <c r="C1053" i="25"/>
  <c r="D1053" i="25"/>
  <c r="A1054" i="25"/>
  <c r="B1054" i="25"/>
  <c r="C1054" i="25"/>
  <c r="D1054" i="25"/>
  <c r="A1055" i="25"/>
  <c r="B1055" i="25"/>
  <c r="C1055" i="25"/>
  <c r="D1055" i="25"/>
  <c r="A1056" i="25"/>
  <c r="B1056" i="25"/>
  <c r="C1056" i="25"/>
  <c r="D1056" i="25"/>
  <c r="A1057" i="25"/>
  <c r="B1057" i="25"/>
  <c r="C1057" i="25"/>
  <c r="D1057" i="25"/>
  <c r="A1058" i="25"/>
  <c r="B1058" i="25"/>
  <c r="C1058" i="25"/>
  <c r="D1058" i="25"/>
  <c r="A1059" i="25"/>
  <c r="B1059" i="25"/>
  <c r="C1059" i="25"/>
  <c r="D1059" i="25"/>
  <c r="A1060" i="25"/>
  <c r="B1060" i="25"/>
  <c r="C1060" i="25"/>
  <c r="D1060" i="25"/>
  <c r="A1061" i="25"/>
  <c r="B1061" i="25"/>
  <c r="C1061" i="25"/>
  <c r="D1061" i="25"/>
  <c r="A1062" i="25"/>
  <c r="B1062" i="25"/>
  <c r="C1062" i="25"/>
  <c r="D1062" i="25"/>
  <c r="A1063" i="25"/>
  <c r="B1063" i="25"/>
  <c r="C1063" i="25"/>
  <c r="D1063" i="25"/>
  <c r="A1064" i="25"/>
  <c r="B1064" i="25"/>
  <c r="C1064" i="25"/>
  <c r="D1064" i="25"/>
  <c r="A1065" i="25"/>
  <c r="B1065" i="25"/>
  <c r="C1065" i="25"/>
  <c r="D1065" i="25"/>
  <c r="A1066" i="25"/>
  <c r="B1066" i="25"/>
  <c r="C1066" i="25"/>
  <c r="D1066" i="25"/>
  <c r="A1067" i="25"/>
  <c r="B1067" i="25"/>
  <c r="C1067" i="25"/>
  <c r="D1067" i="25"/>
  <c r="A1068" i="25"/>
  <c r="B1068" i="25"/>
  <c r="C1068" i="25"/>
  <c r="D1068" i="25"/>
  <c r="A1069" i="25"/>
  <c r="B1069" i="25"/>
  <c r="C1069" i="25"/>
  <c r="D1069" i="25"/>
  <c r="A1070" i="25"/>
  <c r="B1070" i="25"/>
  <c r="C1070" i="25"/>
  <c r="D1070" i="25"/>
  <c r="A1071" i="25"/>
  <c r="B1071" i="25"/>
  <c r="C1071" i="25"/>
  <c r="D1071" i="25"/>
  <c r="A1072" i="25"/>
  <c r="B1072" i="25"/>
  <c r="C1072" i="25"/>
  <c r="D1072" i="25"/>
  <c r="A1073" i="25"/>
  <c r="B1073" i="25"/>
  <c r="C1073" i="25"/>
  <c r="D1073" i="25"/>
  <c r="A1074" i="25"/>
  <c r="B1074" i="25"/>
  <c r="C1074" i="25"/>
  <c r="D1074" i="25"/>
  <c r="A1075" i="25"/>
  <c r="B1075" i="25"/>
  <c r="C1075" i="25"/>
  <c r="D1075" i="25"/>
  <c r="A1076" i="25"/>
  <c r="B1076" i="25"/>
  <c r="C1076" i="25"/>
  <c r="D1076" i="25"/>
  <c r="A1077" i="25"/>
  <c r="B1077" i="25"/>
  <c r="C1077" i="25"/>
  <c r="D1077" i="25"/>
  <c r="A1078" i="25"/>
  <c r="B1078" i="25"/>
  <c r="C1078" i="25"/>
  <c r="D1078" i="25"/>
  <c r="A1079" i="25"/>
  <c r="B1079" i="25"/>
  <c r="C1079" i="25"/>
  <c r="D1079" i="25"/>
  <c r="A1080" i="25"/>
  <c r="B1080" i="25"/>
  <c r="C1080" i="25"/>
  <c r="D1080" i="25"/>
  <c r="A1081" i="25"/>
  <c r="B1081" i="25"/>
  <c r="C1081" i="25"/>
  <c r="D1081" i="25"/>
  <c r="A1082" i="25"/>
  <c r="B1082" i="25"/>
  <c r="C1082" i="25"/>
  <c r="D1082" i="25"/>
  <c r="A1083" i="25"/>
  <c r="B1083" i="25"/>
  <c r="C1083" i="25"/>
  <c r="D1083" i="25"/>
  <c r="A1084" i="25"/>
  <c r="B1084" i="25"/>
  <c r="C1084" i="25"/>
  <c r="D1084" i="25"/>
  <c r="A1085" i="25"/>
  <c r="B1085" i="25"/>
  <c r="C1085" i="25"/>
  <c r="D1085" i="25"/>
  <c r="A1086" i="25"/>
  <c r="B1086" i="25"/>
  <c r="C1086" i="25"/>
  <c r="D1086" i="25"/>
  <c r="A1087" i="25"/>
  <c r="B1087" i="25"/>
  <c r="C1087" i="25"/>
  <c r="D1087" i="25"/>
  <c r="A1088" i="25"/>
  <c r="B1088" i="25"/>
  <c r="C1088" i="25"/>
  <c r="D1088" i="25"/>
  <c r="A1089" i="25"/>
  <c r="B1089" i="25"/>
  <c r="C1089" i="25"/>
  <c r="D1089" i="25"/>
  <c r="A1090" i="25"/>
  <c r="B1090" i="25"/>
  <c r="C1090" i="25"/>
  <c r="D1090" i="25"/>
  <c r="A1091" i="25"/>
  <c r="B1091" i="25"/>
  <c r="C1091" i="25"/>
  <c r="D1091" i="25"/>
  <c r="A1092" i="25"/>
  <c r="B1092" i="25"/>
  <c r="C1092" i="25"/>
  <c r="D1092" i="25"/>
  <c r="A1093" i="25"/>
  <c r="B1093" i="25"/>
  <c r="C1093" i="25"/>
  <c r="D1093" i="25"/>
  <c r="A1094" i="25"/>
  <c r="B1094" i="25"/>
  <c r="C1094" i="25"/>
  <c r="D1094" i="25"/>
  <c r="A1095" i="25"/>
  <c r="B1095" i="25"/>
  <c r="C1095" i="25"/>
  <c r="D1095" i="25"/>
  <c r="A1096" i="25"/>
  <c r="B1096" i="25"/>
  <c r="C1096" i="25"/>
  <c r="D1096" i="25"/>
  <c r="A1097" i="25"/>
  <c r="B1097" i="25"/>
  <c r="C1097" i="25"/>
  <c r="D1097" i="25"/>
  <c r="A1098" i="25"/>
  <c r="B1098" i="25"/>
  <c r="C1098" i="25"/>
  <c r="D1098" i="25"/>
  <c r="A1099" i="25"/>
  <c r="B1099" i="25"/>
  <c r="C1099" i="25"/>
  <c r="D1099" i="25"/>
  <c r="A1100" i="25"/>
  <c r="B1100" i="25"/>
  <c r="C1100" i="25"/>
  <c r="D1100" i="25"/>
  <c r="A1101" i="25"/>
  <c r="B1101" i="25"/>
  <c r="C1101" i="25"/>
  <c r="D1101" i="25"/>
  <c r="A1102" i="25"/>
  <c r="B1102" i="25"/>
  <c r="C1102" i="25"/>
  <c r="D1102" i="25"/>
  <c r="A1103" i="25"/>
  <c r="B1103" i="25"/>
  <c r="C1103" i="25"/>
  <c r="D1103" i="25"/>
  <c r="A1104" i="25"/>
  <c r="B1104" i="25"/>
  <c r="C1104" i="25"/>
  <c r="D1104" i="25"/>
  <c r="A1105" i="25"/>
  <c r="B1105" i="25"/>
  <c r="C1105" i="25"/>
  <c r="D1105" i="25"/>
  <c r="A1106" i="25"/>
  <c r="B1106" i="25"/>
  <c r="C1106" i="25"/>
  <c r="D1106" i="25"/>
  <c r="A1107" i="25"/>
  <c r="B1107" i="25"/>
  <c r="C1107" i="25"/>
  <c r="D1107" i="25"/>
  <c r="A1126" i="25"/>
  <c r="B1126" i="25"/>
  <c r="C1126" i="25"/>
  <c r="D1126" i="25"/>
  <c r="A1109" i="25"/>
  <c r="B1109" i="25"/>
  <c r="C1109" i="25"/>
  <c r="D1109" i="25"/>
  <c r="A1110" i="25"/>
  <c r="B1110" i="25"/>
  <c r="C1110" i="25"/>
  <c r="D1110" i="25"/>
  <c r="A1111" i="25"/>
  <c r="B1111" i="25"/>
  <c r="C1111" i="25"/>
  <c r="D1111" i="25"/>
  <c r="A1112" i="25"/>
  <c r="B1112" i="25"/>
  <c r="C1112" i="25"/>
  <c r="D1112" i="25"/>
  <c r="A1113" i="25"/>
  <c r="B1113" i="25"/>
  <c r="C1113" i="25"/>
  <c r="D1113" i="25"/>
  <c r="A1114" i="25"/>
  <c r="B1114" i="25"/>
  <c r="C1114" i="25"/>
  <c r="D1114" i="25"/>
  <c r="A1115" i="25"/>
  <c r="B1115" i="25"/>
  <c r="C1115" i="25"/>
  <c r="D1115" i="25"/>
  <c r="A1116" i="25"/>
  <c r="B1116" i="25"/>
  <c r="C1116" i="25"/>
  <c r="D1116" i="25"/>
  <c r="A1117" i="25"/>
  <c r="B1117" i="25"/>
  <c r="C1117" i="25"/>
  <c r="D1117" i="25"/>
  <c r="A1118" i="25"/>
  <c r="B1118" i="25"/>
  <c r="C1118" i="25"/>
  <c r="D1118" i="25"/>
  <c r="A1119" i="25"/>
  <c r="B1119" i="25"/>
  <c r="C1119" i="25"/>
  <c r="D1119" i="25"/>
  <c r="A1120" i="25"/>
  <c r="B1120" i="25"/>
  <c r="C1120" i="25"/>
  <c r="D1120" i="25"/>
  <c r="A1121" i="25"/>
  <c r="B1121" i="25"/>
  <c r="C1121" i="25"/>
  <c r="D1121" i="25"/>
  <c r="A1122" i="25"/>
  <c r="B1122" i="25"/>
  <c r="C1122" i="25"/>
  <c r="D1122" i="25"/>
  <c r="A1123" i="25"/>
  <c r="B1123" i="25"/>
  <c r="C1123" i="25"/>
  <c r="D1123" i="25"/>
  <c r="A1124" i="25"/>
  <c r="B1124" i="25"/>
  <c r="C1124" i="25"/>
  <c r="D1124" i="25"/>
  <c r="A1125" i="25"/>
  <c r="B1125" i="25"/>
  <c r="C1125" i="25"/>
  <c r="D1125" i="25"/>
  <c r="A1159" i="25"/>
  <c r="B1159" i="25"/>
  <c r="C1159" i="25"/>
  <c r="D1159" i="25"/>
  <c r="A1129" i="25"/>
  <c r="B1129" i="25"/>
  <c r="C1129" i="25"/>
  <c r="D1129" i="25"/>
  <c r="A1130" i="25"/>
  <c r="B1130" i="25"/>
  <c r="C1130" i="25"/>
  <c r="D1130" i="25"/>
  <c r="A1131" i="25"/>
  <c r="B1131" i="25"/>
  <c r="C1131" i="25"/>
  <c r="D1131" i="25"/>
  <c r="A1132" i="25"/>
  <c r="B1132" i="25"/>
  <c r="C1132" i="25"/>
  <c r="D1132" i="25"/>
  <c r="A1133" i="25"/>
  <c r="B1133" i="25"/>
  <c r="C1133" i="25"/>
  <c r="D1133" i="25"/>
  <c r="A1134" i="25"/>
  <c r="B1134" i="25"/>
  <c r="C1134" i="25"/>
  <c r="D1134" i="25"/>
  <c r="A1135" i="25"/>
  <c r="B1135" i="25"/>
  <c r="C1135" i="25"/>
  <c r="D1135" i="25"/>
  <c r="A1136" i="25"/>
  <c r="B1136" i="25"/>
  <c r="C1136" i="25"/>
  <c r="D1136" i="25"/>
  <c r="A1137" i="25"/>
  <c r="B1137" i="25"/>
  <c r="C1137" i="25"/>
  <c r="D1137" i="25"/>
  <c r="A1138" i="25"/>
  <c r="B1138" i="25"/>
  <c r="C1138" i="25"/>
  <c r="D1138" i="25"/>
  <c r="A1139" i="25"/>
  <c r="B1139" i="25"/>
  <c r="C1139" i="25"/>
  <c r="D1139" i="25"/>
  <c r="A1140" i="25"/>
  <c r="B1140" i="25"/>
  <c r="C1140" i="25"/>
  <c r="D1140" i="25"/>
  <c r="A1141" i="25"/>
  <c r="B1141" i="25"/>
  <c r="C1141" i="25"/>
  <c r="D1141" i="25"/>
  <c r="A1142" i="25"/>
  <c r="B1142" i="25"/>
  <c r="C1142" i="25"/>
  <c r="D1142" i="25"/>
  <c r="A1143" i="25"/>
  <c r="B1143" i="25"/>
  <c r="C1143" i="25"/>
  <c r="D1143" i="25"/>
  <c r="A1144" i="25"/>
  <c r="B1144" i="25"/>
  <c r="C1144" i="25"/>
  <c r="D1144" i="25"/>
  <c r="A1145" i="25"/>
  <c r="B1145" i="25"/>
  <c r="C1145" i="25"/>
  <c r="D1145" i="25"/>
  <c r="A1146" i="25"/>
  <c r="B1146" i="25"/>
  <c r="C1146" i="25"/>
  <c r="D1146" i="25"/>
  <c r="A1147" i="25"/>
  <c r="B1147" i="25"/>
  <c r="C1147" i="25"/>
  <c r="D1147" i="25"/>
  <c r="A1148" i="25"/>
  <c r="B1148" i="25"/>
  <c r="C1148" i="25"/>
  <c r="D1148" i="25"/>
  <c r="A1149" i="25"/>
  <c r="B1149" i="25"/>
  <c r="C1149" i="25"/>
  <c r="D1149" i="25"/>
  <c r="A1150" i="25"/>
  <c r="B1150" i="25"/>
  <c r="C1150" i="25"/>
  <c r="D1150" i="25"/>
  <c r="A1151" i="25"/>
  <c r="B1151" i="25"/>
  <c r="C1151" i="25"/>
  <c r="D1151" i="25"/>
  <c r="A1152" i="25"/>
  <c r="B1152" i="25"/>
  <c r="C1152" i="25"/>
  <c r="D1152" i="25"/>
  <c r="A1153" i="25"/>
  <c r="B1153" i="25"/>
  <c r="C1153" i="25"/>
  <c r="D1153" i="25"/>
  <c r="A1154" i="25"/>
  <c r="B1154" i="25"/>
  <c r="C1154" i="25"/>
  <c r="D1154" i="25"/>
  <c r="A1155" i="25"/>
  <c r="B1155" i="25"/>
  <c r="C1155" i="25"/>
  <c r="D1155" i="25"/>
  <c r="A1156" i="25"/>
  <c r="B1156" i="25"/>
  <c r="C1156" i="25"/>
  <c r="D1156" i="25"/>
  <c r="A1157" i="25"/>
  <c r="B1157" i="25"/>
  <c r="C1157" i="25"/>
  <c r="D1157" i="25"/>
  <c r="A1158" i="25"/>
  <c r="B1158" i="25"/>
  <c r="C1158" i="25"/>
  <c r="D1158" i="25"/>
  <c r="A1128" i="25"/>
  <c r="B1128" i="25"/>
  <c r="C1128" i="25"/>
  <c r="D1128" i="25"/>
  <c r="A1127" i="25"/>
  <c r="B1127" i="25"/>
  <c r="C1127" i="25"/>
  <c r="D1127" i="25"/>
  <c r="A1195" i="25"/>
  <c r="B1195" i="25"/>
  <c r="C1195" i="25"/>
  <c r="D1195" i="25"/>
  <c r="A1160" i="25"/>
  <c r="B1160" i="25"/>
  <c r="C1160" i="25"/>
  <c r="D1160" i="25"/>
  <c r="A1161" i="25"/>
  <c r="B1161" i="25"/>
  <c r="C1161" i="25"/>
  <c r="D1161" i="25"/>
  <c r="A1162" i="25"/>
  <c r="B1162" i="25"/>
  <c r="C1162" i="25"/>
  <c r="D1162" i="25"/>
  <c r="A1163" i="25"/>
  <c r="B1163" i="25"/>
  <c r="C1163" i="25"/>
  <c r="D1163" i="25"/>
  <c r="A1164" i="25"/>
  <c r="B1164" i="25"/>
  <c r="C1164" i="25"/>
  <c r="D1164" i="25"/>
  <c r="A1165" i="25"/>
  <c r="B1165" i="25"/>
  <c r="C1165" i="25"/>
  <c r="D1165" i="25"/>
  <c r="A1166" i="25"/>
  <c r="B1166" i="25"/>
  <c r="C1166" i="25"/>
  <c r="D1166" i="25"/>
  <c r="A1167" i="25"/>
  <c r="B1167" i="25"/>
  <c r="C1167" i="25"/>
  <c r="D1167" i="25"/>
  <c r="A1168" i="25"/>
  <c r="B1168" i="25"/>
  <c r="C1168" i="25"/>
  <c r="D1168" i="25"/>
  <c r="A1169" i="25"/>
  <c r="B1169" i="25"/>
  <c r="C1169" i="25"/>
  <c r="D1169" i="25"/>
  <c r="A1170" i="25"/>
  <c r="B1170" i="25"/>
  <c r="C1170" i="25"/>
  <c r="D1170" i="25"/>
  <c r="A1171" i="25"/>
  <c r="B1171" i="25"/>
  <c r="C1171" i="25"/>
  <c r="D1171" i="25"/>
  <c r="A1172" i="25"/>
  <c r="B1172" i="25"/>
  <c r="C1172" i="25"/>
  <c r="D1172" i="25"/>
  <c r="A1173" i="25"/>
  <c r="B1173" i="25"/>
  <c r="C1173" i="25"/>
  <c r="D1173" i="25"/>
  <c r="A1174" i="25"/>
  <c r="B1174" i="25"/>
  <c r="C1174" i="25"/>
  <c r="D1174" i="25"/>
  <c r="A1175" i="25"/>
  <c r="B1175" i="25"/>
  <c r="C1175" i="25"/>
  <c r="D1175" i="25"/>
  <c r="A1176" i="25"/>
  <c r="B1176" i="25"/>
  <c r="C1176" i="25"/>
  <c r="D1176" i="25"/>
  <c r="A1177" i="25"/>
  <c r="B1177" i="25"/>
  <c r="C1177" i="25"/>
  <c r="D1177" i="25"/>
  <c r="A1178" i="25"/>
  <c r="B1178" i="25"/>
  <c r="C1178" i="25"/>
  <c r="D1178" i="25"/>
  <c r="A1179" i="25"/>
  <c r="B1179" i="25"/>
  <c r="C1179" i="25"/>
  <c r="D1179" i="25"/>
  <c r="A1180" i="25"/>
  <c r="B1180" i="25"/>
  <c r="C1180" i="25"/>
  <c r="D1180" i="25"/>
  <c r="A1181" i="25"/>
  <c r="B1181" i="25"/>
  <c r="C1181" i="25"/>
  <c r="D1181" i="25"/>
  <c r="A1182" i="25"/>
  <c r="B1182" i="25"/>
  <c r="C1182" i="25"/>
  <c r="D1182" i="25"/>
  <c r="A1183" i="25"/>
  <c r="B1183" i="25"/>
  <c r="C1183" i="25"/>
  <c r="D1183" i="25"/>
  <c r="A1184" i="25"/>
  <c r="B1184" i="25"/>
  <c r="C1184" i="25"/>
  <c r="D1184" i="25"/>
  <c r="A1185" i="25"/>
  <c r="B1185" i="25"/>
  <c r="C1185" i="25"/>
  <c r="D1185" i="25"/>
  <c r="A1186" i="25"/>
  <c r="B1186" i="25"/>
  <c r="C1186" i="25"/>
  <c r="D1186" i="25"/>
  <c r="A1187" i="25"/>
  <c r="B1187" i="25"/>
  <c r="C1187" i="25"/>
  <c r="D1187" i="25"/>
  <c r="A1188" i="25"/>
  <c r="B1188" i="25"/>
  <c r="C1188" i="25"/>
  <c r="D1188" i="25"/>
  <c r="A1189" i="25"/>
  <c r="B1189" i="25"/>
  <c r="C1189" i="25"/>
  <c r="D1189" i="25"/>
  <c r="A1190" i="25"/>
  <c r="B1190" i="25"/>
  <c r="C1190" i="25"/>
  <c r="D1190" i="25"/>
  <c r="A1191" i="25"/>
  <c r="B1191" i="25"/>
  <c r="C1191" i="25"/>
  <c r="D1191" i="25"/>
  <c r="A1192" i="25"/>
  <c r="B1192" i="25"/>
  <c r="C1192" i="25"/>
  <c r="D1192" i="25"/>
  <c r="A1193" i="25"/>
  <c r="B1193" i="25"/>
  <c r="C1193" i="25"/>
  <c r="D1193" i="25"/>
  <c r="A1194" i="25"/>
  <c r="B1194" i="25"/>
  <c r="C1194" i="25"/>
  <c r="D1194" i="25"/>
  <c r="A1228" i="25"/>
  <c r="B1228" i="25"/>
  <c r="C1228" i="25"/>
  <c r="D1228" i="25"/>
  <c r="A1206" i="25"/>
  <c r="B1206" i="25"/>
  <c r="C1206" i="25"/>
  <c r="D1206" i="25"/>
  <c r="A1207" i="25"/>
  <c r="B1207" i="25"/>
  <c r="C1207" i="25"/>
  <c r="D1207" i="25"/>
  <c r="A1208" i="25"/>
  <c r="B1208" i="25"/>
  <c r="C1208" i="25"/>
  <c r="D1208" i="25"/>
  <c r="A1209" i="25"/>
  <c r="B1209" i="25"/>
  <c r="C1209" i="25"/>
  <c r="D1209" i="25"/>
  <c r="A1210" i="25"/>
  <c r="B1210" i="25"/>
  <c r="C1210" i="25"/>
  <c r="D1210" i="25"/>
  <c r="A1211" i="25"/>
  <c r="B1211" i="25"/>
  <c r="C1211" i="25"/>
  <c r="D1211" i="25"/>
  <c r="A1212" i="25"/>
  <c r="B1212" i="25"/>
  <c r="C1212" i="25"/>
  <c r="D1212" i="25"/>
  <c r="A1213" i="25"/>
  <c r="B1213" i="25"/>
  <c r="C1213" i="25"/>
  <c r="D1213" i="25"/>
  <c r="A1214" i="25"/>
  <c r="B1214" i="25"/>
  <c r="C1214" i="25"/>
  <c r="D1214" i="25"/>
  <c r="A1215" i="25"/>
  <c r="B1215" i="25"/>
  <c r="C1215" i="25"/>
  <c r="D1215" i="25"/>
  <c r="A1216" i="25"/>
  <c r="B1216" i="25"/>
  <c r="C1216" i="25"/>
  <c r="D1216" i="25"/>
  <c r="A1217" i="25"/>
  <c r="B1217" i="25"/>
  <c r="C1217" i="25"/>
  <c r="D1217" i="25"/>
  <c r="A1218" i="25"/>
  <c r="B1218" i="25"/>
  <c r="C1218" i="25"/>
  <c r="D1218" i="25"/>
  <c r="A1219" i="25"/>
  <c r="B1219" i="25"/>
  <c r="C1219" i="25"/>
  <c r="D1219" i="25"/>
  <c r="A1220" i="25"/>
  <c r="B1220" i="25"/>
  <c r="C1220" i="25"/>
  <c r="D1220" i="25"/>
  <c r="A1221" i="25"/>
  <c r="B1221" i="25"/>
  <c r="C1221" i="25"/>
  <c r="D1221" i="25"/>
  <c r="A1222" i="25"/>
  <c r="B1222" i="25"/>
  <c r="C1222" i="25"/>
  <c r="D1222" i="25"/>
  <c r="A1223" i="25"/>
  <c r="B1223" i="25"/>
  <c r="C1223" i="25"/>
  <c r="D1223" i="25"/>
  <c r="A1224" i="25"/>
  <c r="B1224" i="25"/>
  <c r="C1224" i="25"/>
  <c r="D1224" i="25"/>
  <c r="A1225" i="25"/>
  <c r="B1225" i="25"/>
  <c r="C1225" i="25"/>
  <c r="D1225" i="25"/>
  <c r="A1226" i="25"/>
  <c r="B1226" i="25"/>
  <c r="C1226" i="25"/>
  <c r="D1226" i="25"/>
  <c r="A1227" i="25"/>
  <c r="B1227" i="25"/>
  <c r="C1227" i="25"/>
  <c r="D1227" i="25"/>
  <c r="A1205" i="25"/>
  <c r="B1205" i="25"/>
  <c r="C1205" i="25"/>
  <c r="D1205" i="25"/>
  <c r="A1196" i="25"/>
  <c r="B1196" i="25"/>
  <c r="C1196" i="25"/>
  <c r="D1196" i="25"/>
  <c r="A1197" i="25"/>
  <c r="B1197" i="25"/>
  <c r="C1197" i="25"/>
  <c r="D1197" i="25"/>
  <c r="A1198" i="25"/>
  <c r="B1198" i="25"/>
  <c r="C1198" i="25"/>
  <c r="D1198" i="25"/>
  <c r="A1199" i="25"/>
  <c r="B1199" i="25"/>
  <c r="C1199" i="25"/>
  <c r="D1199" i="25"/>
  <c r="A1200" i="25"/>
  <c r="B1200" i="25"/>
  <c r="C1200" i="25"/>
  <c r="D1200" i="25"/>
  <c r="A1201" i="25"/>
  <c r="B1201" i="25"/>
  <c r="C1201" i="25"/>
  <c r="D1201" i="25"/>
  <c r="A1202" i="25"/>
  <c r="B1202" i="25"/>
  <c r="C1202" i="25"/>
  <c r="D1202" i="25"/>
  <c r="A1203" i="25"/>
  <c r="B1203" i="25"/>
  <c r="C1203" i="25"/>
  <c r="D1203" i="25"/>
  <c r="A1204" i="25"/>
  <c r="B1204" i="25"/>
  <c r="C1204" i="25"/>
  <c r="D1204" i="25"/>
  <c r="A1231" i="25"/>
  <c r="B1231" i="25"/>
  <c r="C1231" i="25"/>
  <c r="D1231" i="25"/>
  <c r="A1229" i="25"/>
  <c r="B1229" i="25"/>
  <c r="C1229" i="25"/>
  <c r="D1229" i="25"/>
  <c r="A1230" i="25"/>
  <c r="B1230" i="25"/>
  <c r="C1230" i="25"/>
  <c r="D1230" i="25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185" i="36"/>
  <c r="M186" i="36"/>
  <c r="M187" i="36"/>
  <c r="M188" i="36"/>
  <c r="M189" i="36"/>
  <c r="M190" i="36"/>
  <c r="M191" i="36"/>
  <c r="M192" i="36"/>
  <c r="M193" i="36"/>
  <c r="M194" i="36"/>
  <c r="M195" i="36"/>
  <c r="M196" i="36"/>
  <c r="M197" i="36"/>
  <c r="M198" i="36"/>
  <c r="M199" i="36"/>
  <c r="M200" i="36"/>
  <c r="M201" i="36"/>
  <c r="M202" i="36"/>
  <c r="M203" i="36"/>
  <c r="M204" i="36"/>
  <c r="M205" i="36"/>
  <c r="M206" i="36"/>
  <c r="M207" i="36"/>
  <c r="M208" i="36"/>
  <c r="M209" i="36"/>
  <c r="M210" i="36"/>
  <c r="M211" i="36"/>
  <c r="M212" i="36"/>
  <c r="M213" i="36"/>
  <c r="M214" i="36"/>
  <c r="M215" i="36"/>
  <c r="M216" i="36"/>
  <c r="M217" i="36"/>
  <c r="M218" i="36"/>
  <c r="M219" i="36"/>
  <c r="M220" i="36"/>
  <c r="M221" i="36"/>
  <c r="M222" i="36"/>
  <c r="M223" i="36"/>
  <c r="M224" i="36"/>
  <c r="M225" i="36"/>
  <c r="M226" i="36"/>
  <c r="M227" i="36"/>
  <c r="M228" i="36"/>
  <c r="M229" i="36"/>
  <c r="M230" i="36"/>
  <c r="M231" i="36"/>
  <c r="M232" i="36"/>
  <c r="M233" i="36"/>
  <c r="M234" i="36"/>
  <c r="M235" i="36"/>
  <c r="M236" i="36"/>
  <c r="M237" i="36"/>
  <c r="M238" i="36"/>
  <c r="M239" i="36"/>
  <c r="M240" i="36"/>
  <c r="M241" i="36"/>
  <c r="M242" i="36"/>
  <c r="M243" i="36"/>
  <c r="M244" i="36"/>
  <c r="M245" i="36"/>
  <c r="M246" i="36"/>
  <c r="M247" i="36"/>
  <c r="M248" i="36"/>
  <c r="M249" i="36"/>
  <c r="M250" i="36"/>
  <c r="M251" i="36"/>
  <c r="M252" i="36"/>
  <c r="M253" i="36"/>
  <c r="M254" i="36"/>
  <c r="M255" i="36"/>
  <c r="M256" i="36"/>
  <c r="M257" i="36"/>
  <c r="M258" i="36"/>
  <c r="M259" i="36"/>
  <c r="M260" i="36"/>
  <c r="M261" i="36"/>
  <c r="M262" i="36"/>
  <c r="M263" i="36"/>
  <c r="M264" i="36"/>
  <c r="M265" i="36"/>
  <c r="M266" i="36"/>
  <c r="M267" i="36"/>
  <c r="M268" i="36"/>
  <c r="M269" i="36"/>
  <c r="M270" i="36"/>
  <c r="M271" i="36"/>
  <c r="M272" i="36"/>
  <c r="M273" i="36"/>
  <c r="M274" i="36"/>
  <c r="M275" i="36"/>
  <c r="M276" i="36"/>
  <c r="M277" i="36"/>
  <c r="M278" i="36"/>
  <c r="M279" i="36"/>
  <c r="M280" i="36"/>
  <c r="M281" i="36"/>
  <c r="M282" i="36"/>
  <c r="M283" i="36"/>
  <c r="M284" i="36"/>
  <c r="M285" i="36"/>
  <c r="M286" i="36"/>
  <c r="M287" i="36"/>
  <c r="M288" i="36"/>
  <c r="M289" i="36"/>
  <c r="M290" i="36"/>
  <c r="M291" i="36"/>
  <c r="M292" i="36"/>
  <c r="M293" i="36"/>
  <c r="M294" i="36"/>
  <c r="M295" i="36"/>
  <c r="M296" i="36"/>
  <c r="M297" i="36"/>
  <c r="M298" i="36"/>
  <c r="M299" i="36"/>
  <c r="M300" i="36"/>
  <c r="M301" i="36"/>
  <c r="M302" i="36"/>
  <c r="M303" i="36"/>
  <c r="M304" i="36"/>
  <c r="M305" i="36"/>
  <c r="M306" i="36"/>
  <c r="M307" i="36"/>
  <c r="M308" i="36"/>
  <c r="M309" i="36"/>
  <c r="M310" i="36"/>
  <c r="M311" i="36"/>
  <c r="M312" i="36"/>
  <c r="M313" i="36"/>
  <c r="M314" i="36"/>
  <c r="M315" i="36"/>
  <c r="M316" i="36"/>
  <c r="M317" i="36"/>
  <c r="M318" i="36"/>
  <c r="M319" i="36"/>
  <c r="M320" i="36"/>
  <c r="M321" i="36"/>
  <c r="M322" i="36"/>
  <c r="M323" i="36"/>
  <c r="M324" i="36"/>
  <c r="M325" i="36"/>
  <c r="M326" i="36"/>
  <c r="M327" i="36"/>
  <c r="M328" i="36"/>
  <c r="M329" i="36"/>
  <c r="M330" i="36"/>
  <c r="M331" i="36"/>
  <c r="M332" i="36"/>
  <c r="M333" i="36"/>
  <c r="M334" i="36"/>
  <c r="M335" i="36"/>
  <c r="M336" i="36"/>
  <c r="M337" i="36"/>
  <c r="M338" i="36"/>
  <c r="M339" i="36"/>
  <c r="M340" i="36"/>
  <c r="M341" i="36"/>
  <c r="M342" i="36"/>
  <c r="M343" i="36"/>
  <c r="M344" i="36"/>
  <c r="M345" i="36"/>
  <c r="M346" i="36"/>
  <c r="M347" i="36"/>
  <c r="M348" i="36"/>
  <c r="M349" i="36"/>
  <c r="M350" i="36"/>
  <c r="M351" i="36"/>
  <c r="M352" i="36"/>
  <c r="M353" i="36"/>
  <c r="M354" i="36"/>
  <c r="M355" i="36"/>
  <c r="M356" i="36"/>
  <c r="M357" i="36"/>
  <c r="M358" i="36"/>
  <c r="M359" i="36"/>
  <c r="M360" i="36"/>
  <c r="M361" i="36"/>
  <c r="M362" i="36"/>
  <c r="M363" i="36"/>
  <c r="M364" i="36"/>
  <c r="M365" i="36"/>
  <c r="M366" i="36"/>
  <c r="M367" i="36"/>
  <c r="M368" i="36"/>
  <c r="M369" i="36"/>
  <c r="M370" i="36"/>
  <c r="M371" i="36"/>
  <c r="M372" i="36"/>
  <c r="M373" i="36"/>
  <c r="M374" i="36"/>
  <c r="M375" i="36"/>
  <c r="M376" i="36"/>
  <c r="M377" i="36"/>
  <c r="M378" i="36"/>
  <c r="M379" i="36"/>
  <c r="M380" i="36"/>
  <c r="M381" i="36"/>
  <c r="M382" i="36"/>
  <c r="M383" i="36"/>
  <c r="M384" i="36"/>
  <c r="M385" i="36"/>
  <c r="M386" i="36"/>
  <c r="M387" i="36"/>
  <c r="M388" i="36"/>
  <c r="M389" i="36"/>
  <c r="M390" i="36"/>
  <c r="M391" i="36"/>
  <c r="M392" i="36"/>
  <c r="M393" i="36"/>
  <c r="M394" i="36"/>
  <c r="M395" i="36"/>
  <c r="M396" i="36"/>
  <c r="M397" i="36"/>
  <c r="M398" i="36"/>
  <c r="M399" i="36"/>
  <c r="M400" i="36"/>
  <c r="M401" i="36"/>
  <c r="M402" i="36"/>
  <c r="M403" i="36"/>
  <c r="M404" i="36"/>
  <c r="M405" i="36"/>
  <c r="M406" i="36"/>
  <c r="M407" i="36"/>
  <c r="M408" i="36"/>
  <c r="M409" i="36"/>
  <c r="M410" i="36"/>
  <c r="M411" i="36"/>
  <c r="M412" i="36"/>
  <c r="M413" i="36"/>
  <c r="M414" i="36"/>
  <c r="M415" i="36"/>
  <c r="M416" i="36"/>
  <c r="M417" i="36"/>
  <c r="M418" i="36"/>
  <c r="M419" i="36"/>
  <c r="M420" i="36"/>
  <c r="M421" i="36"/>
  <c r="M422" i="36"/>
  <c r="M423" i="36"/>
  <c r="M424" i="36"/>
  <c r="M425" i="36"/>
  <c r="M426" i="36"/>
  <c r="M427" i="36"/>
  <c r="M428" i="36"/>
  <c r="M429" i="36"/>
  <c r="M430" i="36"/>
  <c r="M431" i="36"/>
  <c r="M432" i="36"/>
  <c r="M433" i="36"/>
  <c r="M434" i="36"/>
  <c r="M435" i="36"/>
  <c r="M436" i="36"/>
  <c r="M437" i="36"/>
  <c r="M438" i="36"/>
  <c r="M439" i="36"/>
  <c r="M440" i="36"/>
  <c r="M441" i="36"/>
  <c r="M442" i="36"/>
  <c r="M443" i="36"/>
  <c r="M444" i="36"/>
  <c r="M445" i="36"/>
  <c r="M446" i="36"/>
  <c r="M447" i="36"/>
  <c r="M448" i="36"/>
  <c r="M449" i="36"/>
  <c r="M450" i="36"/>
  <c r="M451" i="36"/>
  <c r="M452" i="36"/>
  <c r="M453" i="36"/>
  <c r="M454" i="36"/>
  <c r="M455" i="36"/>
  <c r="M456" i="36"/>
  <c r="M457" i="36"/>
  <c r="M458" i="36"/>
  <c r="M459" i="36"/>
  <c r="M460" i="36"/>
  <c r="M461" i="36"/>
  <c r="M462" i="36"/>
  <c r="M463" i="36"/>
  <c r="M464" i="36"/>
  <c r="M465" i="36"/>
  <c r="M466" i="36"/>
  <c r="M467" i="36"/>
  <c r="M468" i="36"/>
  <c r="M469" i="36"/>
  <c r="M470" i="36"/>
  <c r="M471" i="36"/>
  <c r="M472" i="36"/>
  <c r="M473" i="36"/>
  <c r="M474" i="36"/>
  <c r="M475" i="36"/>
  <c r="M476" i="36"/>
  <c r="M477" i="36"/>
  <c r="M478" i="36"/>
  <c r="M479" i="36"/>
  <c r="M480" i="36"/>
  <c r="M481" i="36"/>
  <c r="M482" i="36"/>
  <c r="M483" i="36"/>
  <c r="M484" i="36"/>
  <c r="M485" i="36"/>
  <c r="M486" i="36"/>
  <c r="M487" i="36"/>
  <c r="M488" i="36"/>
  <c r="M489" i="36"/>
  <c r="M490" i="36"/>
  <c r="M491" i="36"/>
  <c r="M492" i="36"/>
  <c r="M493" i="36"/>
  <c r="M494" i="36"/>
  <c r="M495" i="36"/>
  <c r="M496" i="36"/>
  <c r="M497" i="36"/>
  <c r="M498" i="36"/>
  <c r="M499" i="36"/>
  <c r="M500" i="36"/>
  <c r="M501" i="36"/>
  <c r="M502" i="36"/>
  <c r="M503" i="36"/>
  <c r="M504" i="36"/>
  <c r="M505" i="36"/>
  <c r="M506" i="36"/>
  <c r="M507" i="36"/>
  <c r="M508" i="36"/>
  <c r="M509" i="36"/>
  <c r="M510" i="36"/>
  <c r="M511" i="36"/>
  <c r="M512" i="36"/>
  <c r="M513" i="36"/>
  <c r="M514" i="36"/>
  <c r="M515" i="36"/>
  <c r="M516" i="36"/>
  <c r="M517" i="36"/>
  <c r="M518" i="36"/>
  <c r="M519" i="36"/>
  <c r="M520" i="36"/>
  <c r="M521" i="36"/>
  <c r="M522" i="36"/>
  <c r="M523" i="36"/>
  <c r="M524" i="36"/>
  <c r="M525" i="36"/>
  <c r="M526" i="36"/>
  <c r="M527" i="36"/>
  <c r="M528" i="36"/>
  <c r="M529" i="36"/>
  <c r="M530" i="36"/>
  <c r="M531" i="36"/>
  <c r="M532" i="36"/>
  <c r="M533" i="36"/>
  <c r="M534" i="36"/>
  <c r="M535" i="36"/>
  <c r="M536" i="36"/>
  <c r="M537" i="36"/>
  <c r="M538" i="36"/>
  <c r="M539" i="36"/>
  <c r="M540" i="36"/>
  <c r="M541" i="36"/>
  <c r="M542" i="36"/>
  <c r="M543" i="36"/>
  <c r="M544" i="36"/>
  <c r="M545" i="36"/>
  <c r="M546" i="36"/>
  <c r="M547" i="36"/>
  <c r="M548" i="36"/>
  <c r="M549" i="36"/>
  <c r="M550" i="36"/>
  <c r="M551" i="36"/>
  <c r="M552" i="36"/>
  <c r="M553" i="36"/>
  <c r="M554" i="36"/>
  <c r="M555" i="36"/>
  <c r="M556" i="36"/>
  <c r="M557" i="36"/>
  <c r="M558" i="36"/>
  <c r="M559" i="36"/>
  <c r="M560" i="36"/>
  <c r="M561" i="36"/>
  <c r="M562" i="36"/>
  <c r="M563" i="36"/>
  <c r="M564" i="36"/>
  <c r="M565" i="36"/>
  <c r="M566" i="36"/>
  <c r="M567" i="36"/>
  <c r="M568" i="36"/>
  <c r="M569" i="36"/>
  <c r="M570" i="36"/>
  <c r="M571" i="36"/>
  <c r="M572" i="36"/>
  <c r="M573" i="36"/>
  <c r="M574" i="36"/>
  <c r="M575" i="36"/>
  <c r="M576" i="36"/>
  <c r="M577" i="36"/>
  <c r="M578" i="36"/>
  <c r="M579" i="36"/>
  <c r="M580" i="36"/>
  <c r="M581" i="36"/>
  <c r="M582" i="36"/>
  <c r="M583" i="36"/>
  <c r="M584" i="36"/>
  <c r="M585" i="36"/>
  <c r="M586" i="36"/>
  <c r="M587" i="36"/>
  <c r="M588" i="36"/>
  <c r="M589" i="36"/>
  <c r="M590" i="36"/>
  <c r="M591" i="36"/>
  <c r="M592" i="36"/>
  <c r="M593" i="36"/>
  <c r="M594" i="36"/>
  <c r="M595" i="36"/>
  <c r="M596" i="36"/>
  <c r="M597" i="36"/>
  <c r="M598" i="36"/>
  <c r="M599" i="36"/>
  <c r="M600" i="36"/>
  <c r="M601" i="36"/>
  <c r="M602" i="36"/>
  <c r="M603" i="36"/>
  <c r="M604" i="36"/>
  <c r="M605" i="36"/>
  <c r="M606" i="36"/>
  <c r="M607" i="36"/>
  <c r="M608" i="36"/>
  <c r="M609" i="36"/>
  <c r="M610" i="36"/>
  <c r="M611" i="36"/>
  <c r="M612" i="36"/>
  <c r="M613" i="36"/>
  <c r="M614" i="36"/>
  <c r="M615" i="36"/>
  <c r="M616" i="36"/>
  <c r="M617" i="36"/>
  <c r="M618" i="36"/>
  <c r="M619" i="36"/>
  <c r="M620" i="36"/>
  <c r="M621" i="36"/>
  <c r="M622" i="36"/>
  <c r="M623" i="36"/>
  <c r="M624" i="36"/>
  <c r="M625" i="36"/>
  <c r="M626" i="36"/>
  <c r="M627" i="36"/>
  <c r="M628" i="36"/>
  <c r="M629" i="36"/>
  <c r="M630" i="36"/>
  <c r="M631" i="36"/>
  <c r="M632" i="36"/>
  <c r="M633" i="36"/>
  <c r="M634" i="36"/>
  <c r="M635" i="36"/>
  <c r="M636" i="36"/>
  <c r="M637" i="36"/>
  <c r="M638" i="36"/>
  <c r="M639" i="36"/>
  <c r="M640" i="36"/>
  <c r="M641" i="36"/>
  <c r="M642" i="36"/>
  <c r="M643" i="36"/>
  <c r="M644" i="36"/>
  <c r="M645" i="36"/>
  <c r="M646" i="36"/>
  <c r="M647" i="36"/>
  <c r="M648" i="36"/>
  <c r="M649" i="36"/>
  <c r="M650" i="36"/>
  <c r="M651" i="36"/>
  <c r="M652" i="36"/>
  <c r="M653" i="36"/>
  <c r="M654" i="36"/>
  <c r="M655" i="36"/>
  <c r="M656" i="36"/>
  <c r="M657" i="36"/>
  <c r="M658" i="36"/>
  <c r="M659" i="36"/>
  <c r="M660" i="36"/>
  <c r="M661" i="36"/>
  <c r="M662" i="36"/>
  <c r="M663" i="36"/>
  <c r="M664" i="36"/>
  <c r="M665" i="36"/>
  <c r="M666" i="36"/>
  <c r="M667" i="36"/>
  <c r="M668" i="36"/>
  <c r="M669" i="36"/>
  <c r="M670" i="36"/>
  <c r="M671" i="36"/>
  <c r="M672" i="36"/>
  <c r="M673" i="36"/>
  <c r="M674" i="36"/>
  <c r="M675" i="36"/>
  <c r="M676" i="36"/>
  <c r="M677" i="36"/>
  <c r="M678" i="36"/>
  <c r="M679" i="36"/>
  <c r="M680" i="36"/>
  <c r="M681" i="36"/>
  <c r="M682" i="36"/>
  <c r="M683" i="36"/>
  <c r="M684" i="36"/>
  <c r="M685" i="36"/>
  <c r="M686" i="36"/>
  <c r="M687" i="36"/>
  <c r="M688" i="36"/>
  <c r="M689" i="36"/>
  <c r="M690" i="36"/>
  <c r="M691" i="36"/>
  <c r="M692" i="36"/>
  <c r="M693" i="36"/>
  <c r="M694" i="36"/>
  <c r="M695" i="36"/>
  <c r="M696" i="36"/>
  <c r="M697" i="36"/>
  <c r="M698" i="36"/>
  <c r="M699" i="36"/>
  <c r="M700" i="36"/>
  <c r="M701" i="36"/>
  <c r="M702" i="36"/>
  <c r="M703" i="36"/>
  <c r="M704" i="36"/>
  <c r="M705" i="36"/>
  <c r="M706" i="36"/>
  <c r="M707" i="36"/>
  <c r="M708" i="36"/>
  <c r="M709" i="36"/>
  <c r="M710" i="36"/>
  <c r="M711" i="36"/>
  <c r="M712" i="36"/>
  <c r="M713" i="36"/>
  <c r="M714" i="36"/>
  <c r="M715" i="36"/>
  <c r="M716" i="36"/>
  <c r="M717" i="36"/>
  <c r="M718" i="36"/>
  <c r="M719" i="36"/>
  <c r="M720" i="36"/>
  <c r="M721" i="36"/>
  <c r="M722" i="36"/>
  <c r="M723" i="36"/>
  <c r="M724" i="36"/>
  <c r="M725" i="36"/>
  <c r="M726" i="36"/>
  <c r="M727" i="36"/>
  <c r="M728" i="36"/>
  <c r="M729" i="36"/>
  <c r="M730" i="36"/>
  <c r="M731" i="36"/>
  <c r="M732" i="36"/>
  <c r="M733" i="36"/>
  <c r="M734" i="36"/>
  <c r="M735" i="36"/>
  <c r="M736" i="36"/>
  <c r="M737" i="36"/>
  <c r="M738" i="36"/>
  <c r="M739" i="36"/>
  <c r="M740" i="36"/>
  <c r="M741" i="36"/>
  <c r="M742" i="36"/>
  <c r="M743" i="36"/>
  <c r="M744" i="36"/>
  <c r="M745" i="36"/>
  <c r="M746" i="36"/>
  <c r="M747" i="36"/>
  <c r="M748" i="36"/>
  <c r="M749" i="36"/>
  <c r="M750" i="36"/>
  <c r="M751" i="36"/>
  <c r="M752" i="36"/>
  <c r="M753" i="36"/>
  <c r="M754" i="36"/>
  <c r="M755" i="36"/>
  <c r="M756" i="36"/>
  <c r="M757" i="36"/>
  <c r="M758" i="36"/>
  <c r="M759" i="36"/>
  <c r="M760" i="36"/>
  <c r="M761" i="36"/>
  <c r="M762" i="36"/>
  <c r="M763" i="36"/>
  <c r="M764" i="36"/>
  <c r="M765" i="36"/>
  <c r="M766" i="36"/>
  <c r="M767" i="36"/>
  <c r="M768" i="36"/>
  <c r="M769" i="36"/>
  <c r="M770" i="36"/>
  <c r="M771" i="36"/>
  <c r="M772" i="36"/>
  <c r="M773" i="36"/>
  <c r="M774" i="36"/>
  <c r="M775" i="36"/>
  <c r="M776" i="36"/>
  <c r="M777" i="36"/>
  <c r="M778" i="36"/>
  <c r="M779" i="36"/>
  <c r="M780" i="36"/>
  <c r="M781" i="36"/>
  <c r="M782" i="36"/>
  <c r="M783" i="36"/>
  <c r="M784" i="36"/>
  <c r="M785" i="36"/>
  <c r="M786" i="36"/>
  <c r="M787" i="36"/>
  <c r="M788" i="36"/>
  <c r="M789" i="36"/>
  <c r="M790" i="36"/>
  <c r="M791" i="36"/>
  <c r="M792" i="36"/>
  <c r="M793" i="36"/>
  <c r="M794" i="36"/>
  <c r="M795" i="36"/>
  <c r="M796" i="36"/>
  <c r="M797" i="36"/>
  <c r="M798" i="36"/>
  <c r="M799" i="36"/>
  <c r="M800" i="36"/>
  <c r="M801" i="36"/>
  <c r="M802" i="36"/>
  <c r="M803" i="36"/>
  <c r="M804" i="36"/>
  <c r="M805" i="36"/>
  <c r="M806" i="36"/>
  <c r="M807" i="36"/>
  <c r="M808" i="36"/>
  <c r="M809" i="36"/>
  <c r="M810" i="36"/>
  <c r="M811" i="36"/>
  <c r="M812" i="36"/>
  <c r="M813" i="36"/>
  <c r="M814" i="36"/>
  <c r="M815" i="36"/>
  <c r="M816" i="36"/>
  <c r="M817" i="36"/>
  <c r="M818" i="36"/>
  <c r="M819" i="36"/>
  <c r="M820" i="36"/>
  <c r="M821" i="36"/>
  <c r="M822" i="36"/>
  <c r="M823" i="36"/>
  <c r="M824" i="36"/>
  <c r="M825" i="36"/>
  <c r="M826" i="36"/>
  <c r="M827" i="36"/>
  <c r="M828" i="36"/>
  <c r="M829" i="36"/>
  <c r="M830" i="36"/>
  <c r="M831" i="36"/>
  <c r="M832" i="36"/>
  <c r="M833" i="36"/>
  <c r="M834" i="36"/>
  <c r="M835" i="36"/>
  <c r="M836" i="36"/>
  <c r="M837" i="36"/>
  <c r="M838" i="36"/>
  <c r="M839" i="36"/>
  <c r="M840" i="36"/>
  <c r="M841" i="36"/>
  <c r="M842" i="36"/>
  <c r="M843" i="36"/>
  <c r="M844" i="36"/>
  <c r="M845" i="36"/>
  <c r="M846" i="36"/>
  <c r="M847" i="36"/>
  <c r="M848" i="36"/>
  <c r="M849" i="36"/>
  <c r="M850" i="36"/>
  <c r="M851" i="36"/>
  <c r="M852" i="36"/>
  <c r="M853" i="36"/>
  <c r="M854" i="36"/>
  <c r="M855" i="36"/>
  <c r="M856" i="36"/>
  <c r="M857" i="36"/>
  <c r="M858" i="36"/>
  <c r="M859" i="36"/>
  <c r="M860" i="36"/>
  <c r="M861" i="36"/>
  <c r="M862" i="36"/>
  <c r="M863" i="36"/>
  <c r="M864" i="36"/>
  <c r="M865" i="36"/>
  <c r="M866" i="36"/>
  <c r="M867" i="36"/>
  <c r="M868" i="36"/>
  <c r="M869" i="36"/>
  <c r="M870" i="36"/>
  <c r="M871" i="36"/>
  <c r="M872" i="36"/>
  <c r="M873" i="36"/>
  <c r="M874" i="36"/>
  <c r="M875" i="36"/>
  <c r="M876" i="36"/>
  <c r="M877" i="36"/>
  <c r="M878" i="36"/>
  <c r="M879" i="36"/>
  <c r="M880" i="36"/>
  <c r="M881" i="36"/>
  <c r="M882" i="36"/>
  <c r="M883" i="36"/>
  <c r="M884" i="36"/>
  <c r="M885" i="36"/>
  <c r="M886" i="36"/>
  <c r="M887" i="36"/>
  <c r="M888" i="36"/>
  <c r="M889" i="36"/>
  <c r="M890" i="36"/>
  <c r="M891" i="36"/>
  <c r="M892" i="36"/>
  <c r="M893" i="36"/>
  <c r="M894" i="36"/>
  <c r="M895" i="36"/>
  <c r="M896" i="36"/>
  <c r="M897" i="36"/>
  <c r="M898" i="36"/>
  <c r="M899" i="36"/>
  <c r="M900" i="36"/>
  <c r="M901" i="36"/>
  <c r="M902" i="36"/>
  <c r="M903" i="36"/>
  <c r="M904" i="36"/>
  <c r="M905" i="36"/>
  <c r="M906" i="36"/>
  <c r="M907" i="36"/>
  <c r="M908" i="36"/>
  <c r="M909" i="36"/>
  <c r="M910" i="36"/>
  <c r="M911" i="36"/>
  <c r="M912" i="36"/>
  <c r="M913" i="36"/>
  <c r="M914" i="36"/>
  <c r="M915" i="36"/>
  <c r="M916" i="36"/>
  <c r="M917" i="36"/>
  <c r="M918" i="36"/>
  <c r="M919" i="36"/>
  <c r="M920" i="36"/>
  <c r="M921" i="36"/>
  <c r="M922" i="36"/>
  <c r="M923" i="36"/>
  <c r="M924" i="36"/>
  <c r="M925" i="36"/>
  <c r="M926" i="36"/>
  <c r="M927" i="36"/>
  <c r="M928" i="36"/>
  <c r="M929" i="36"/>
  <c r="M930" i="36"/>
  <c r="M931" i="36"/>
  <c r="M932" i="36"/>
  <c r="M933" i="36"/>
  <c r="M934" i="36"/>
  <c r="M935" i="36"/>
  <c r="M936" i="36"/>
  <c r="M937" i="36"/>
  <c r="M938" i="36"/>
  <c r="M939" i="36"/>
  <c r="M940" i="36"/>
  <c r="M941" i="36"/>
  <c r="M942" i="36"/>
  <c r="M943" i="36"/>
  <c r="M944" i="36"/>
  <c r="M945" i="36"/>
  <c r="M946" i="36"/>
  <c r="M947" i="36"/>
  <c r="M948" i="36"/>
  <c r="M949" i="36"/>
  <c r="M950" i="36"/>
  <c r="M951" i="36"/>
  <c r="M952" i="36"/>
  <c r="M953" i="36"/>
  <c r="M954" i="36"/>
  <c r="M955" i="36"/>
  <c r="M956" i="36"/>
  <c r="M957" i="36"/>
  <c r="M958" i="36"/>
  <c r="M959" i="36"/>
  <c r="M960" i="36"/>
  <c r="M961" i="36"/>
  <c r="M962" i="36"/>
  <c r="M963" i="36"/>
  <c r="M964" i="36"/>
  <c r="M965" i="36"/>
  <c r="M966" i="36"/>
  <c r="M967" i="36"/>
  <c r="M968" i="36"/>
  <c r="M969" i="36"/>
  <c r="M970" i="36"/>
  <c r="M971" i="36"/>
  <c r="M972" i="36"/>
  <c r="M973" i="36"/>
  <c r="M974" i="36"/>
  <c r="M975" i="36"/>
  <c r="M976" i="36"/>
  <c r="M977" i="36"/>
  <c r="M978" i="36"/>
  <c r="M979" i="36"/>
  <c r="M980" i="36"/>
  <c r="M981" i="36"/>
  <c r="M982" i="36"/>
  <c r="M983" i="36"/>
  <c r="M984" i="36"/>
  <c r="M985" i="36"/>
  <c r="M986" i="36"/>
  <c r="M987" i="36"/>
  <c r="M988" i="36"/>
  <c r="M989" i="36"/>
  <c r="M990" i="36"/>
  <c r="M991" i="36"/>
  <c r="M992" i="36"/>
  <c r="M993" i="36"/>
  <c r="M994" i="36"/>
  <c r="M995" i="36"/>
  <c r="M996" i="36"/>
  <c r="M997" i="36"/>
  <c r="M998" i="36"/>
  <c r="M999" i="36"/>
  <c r="M1000" i="36"/>
  <c r="M1001" i="36"/>
  <c r="M1002" i="36"/>
  <c r="M1003" i="36"/>
  <c r="M1004" i="36"/>
  <c r="M1005" i="36"/>
  <c r="M1006" i="36"/>
  <c r="M1007" i="36"/>
  <c r="M1008" i="36"/>
  <c r="M1009" i="36"/>
  <c r="M1010" i="36"/>
  <c r="M1011" i="36"/>
  <c r="M1012" i="36"/>
  <c r="M1013" i="36"/>
  <c r="M1014" i="36"/>
  <c r="M1015" i="36"/>
  <c r="M1016" i="36"/>
  <c r="M1017" i="36"/>
  <c r="M1018" i="36"/>
  <c r="M1019" i="36"/>
  <c r="M1020" i="36"/>
  <c r="M1021" i="36"/>
  <c r="M1022" i="36"/>
  <c r="M1023" i="36"/>
  <c r="M1024" i="36"/>
  <c r="M1025" i="36"/>
  <c r="M1026" i="36"/>
  <c r="M1027" i="36"/>
  <c r="M1028" i="36"/>
  <c r="M1029" i="36"/>
  <c r="M1030" i="36"/>
  <c r="M1031" i="36"/>
  <c r="M1032" i="36"/>
  <c r="M1033" i="36"/>
  <c r="M1034" i="36"/>
  <c r="M1035" i="36"/>
  <c r="M1036" i="36"/>
  <c r="M1037" i="36"/>
  <c r="M1038" i="36"/>
  <c r="M1039" i="36"/>
  <c r="M1040" i="36"/>
  <c r="M1041" i="36"/>
  <c r="M1042" i="36"/>
  <c r="M1043" i="36"/>
  <c r="M1044" i="36"/>
  <c r="M1045" i="36"/>
  <c r="M1046" i="36"/>
  <c r="M1047" i="36"/>
  <c r="M1048" i="36"/>
  <c r="M1049" i="36"/>
  <c r="M1050" i="36"/>
  <c r="M1051" i="36"/>
  <c r="M1052" i="36"/>
  <c r="M1053" i="36"/>
  <c r="M1054" i="36"/>
  <c r="M1055" i="36"/>
  <c r="M1056" i="36"/>
  <c r="M1057" i="36"/>
  <c r="M1058" i="36"/>
  <c r="M1059" i="36"/>
  <c r="M1060" i="36"/>
  <c r="M1061" i="36"/>
  <c r="M1062" i="36"/>
  <c r="M1063" i="36"/>
  <c r="M1064" i="36"/>
  <c r="M1065" i="36"/>
  <c r="M1066" i="36"/>
  <c r="M1067" i="36"/>
  <c r="M1068" i="36"/>
  <c r="M1069" i="36"/>
  <c r="M1070" i="36"/>
  <c r="M1071" i="36"/>
  <c r="M1072" i="36"/>
  <c r="M1073" i="36"/>
  <c r="M1074" i="36"/>
  <c r="M1075" i="36"/>
  <c r="M1076" i="36"/>
  <c r="M1077" i="36"/>
  <c r="M1078" i="36"/>
  <c r="M1079" i="36"/>
  <c r="M1080" i="36"/>
  <c r="M1081" i="36"/>
  <c r="M1082" i="36"/>
  <c r="M1083" i="36"/>
  <c r="M1084" i="36"/>
  <c r="M1085" i="36"/>
  <c r="M1086" i="36"/>
  <c r="M1087" i="36"/>
  <c r="M1088" i="36"/>
  <c r="M1089" i="36"/>
  <c r="M1090" i="36"/>
  <c r="M1091" i="36"/>
  <c r="M1092" i="36"/>
  <c r="M1093" i="36"/>
  <c r="M1094" i="36"/>
  <c r="M1095" i="36"/>
  <c r="M1096" i="36"/>
  <c r="M1097" i="36"/>
  <c r="M1098" i="36"/>
  <c r="M1099" i="36"/>
  <c r="M1100" i="36"/>
  <c r="M1101" i="36"/>
  <c r="M1102" i="36"/>
  <c r="M1103" i="36"/>
  <c r="M1104" i="36"/>
  <c r="M1105" i="36"/>
  <c r="M1106" i="36"/>
  <c r="M1107" i="36"/>
  <c r="M1108" i="36"/>
  <c r="M1109" i="36"/>
  <c r="M1110" i="36"/>
  <c r="M1111" i="36"/>
  <c r="M1112" i="36"/>
  <c r="M1113" i="36"/>
  <c r="M1114" i="36"/>
  <c r="M1115" i="36"/>
  <c r="M1116" i="36"/>
  <c r="M1117" i="36"/>
  <c r="M1118" i="36"/>
  <c r="M1119" i="36"/>
  <c r="M1120" i="36"/>
  <c r="M1121" i="36"/>
  <c r="M1122" i="36"/>
  <c r="M1123" i="36"/>
  <c r="M1124" i="36"/>
  <c r="M1125" i="36"/>
  <c r="M1126" i="36"/>
  <c r="M1127" i="36"/>
  <c r="M1128" i="36"/>
  <c r="M1129" i="36"/>
  <c r="M1130" i="36"/>
  <c r="M1131" i="36"/>
  <c r="M1132" i="36"/>
  <c r="M1133" i="36"/>
  <c r="M1134" i="36"/>
  <c r="M1135" i="36"/>
  <c r="M1136" i="36"/>
  <c r="M1137" i="36"/>
  <c r="M1138" i="36"/>
  <c r="M1139" i="36"/>
  <c r="M1140" i="36"/>
  <c r="M1141" i="36"/>
  <c r="M1142" i="36"/>
  <c r="M1143" i="36"/>
  <c r="M1144" i="36"/>
  <c r="M1145" i="36"/>
  <c r="M1146" i="36"/>
  <c r="M1147" i="36"/>
  <c r="M1148" i="36"/>
  <c r="M1149" i="36"/>
  <c r="M1150" i="36"/>
  <c r="M1151" i="36"/>
  <c r="M1152" i="36"/>
  <c r="M1153" i="36"/>
  <c r="M1154" i="36"/>
  <c r="M1155" i="36"/>
  <c r="M1156" i="36"/>
  <c r="M1157" i="36"/>
  <c r="M1158" i="36"/>
  <c r="M1159" i="36"/>
  <c r="M1160" i="36"/>
  <c r="M1161" i="36"/>
  <c r="M1162" i="36"/>
  <c r="M1163" i="36"/>
  <c r="M1164" i="36"/>
  <c r="M1165" i="36"/>
  <c r="M1166" i="36"/>
  <c r="M1167" i="36"/>
  <c r="M1168" i="36"/>
  <c r="M1169" i="36"/>
  <c r="M1170" i="36"/>
  <c r="M1171" i="36"/>
  <c r="M1172" i="36"/>
  <c r="M1173" i="36"/>
  <c r="M1174" i="36"/>
  <c r="M1175" i="36"/>
  <c r="M1176" i="36"/>
  <c r="M1177" i="36"/>
  <c r="M1178" i="36"/>
  <c r="M1179" i="36"/>
  <c r="M1180" i="36"/>
  <c r="M1181" i="36"/>
  <c r="M1182" i="36"/>
  <c r="M1183" i="36"/>
  <c r="M1184" i="36"/>
  <c r="M1185" i="36"/>
  <c r="M1186" i="36"/>
  <c r="M1187" i="36"/>
  <c r="M1188" i="36"/>
  <c r="M1189" i="36"/>
  <c r="M1190" i="36"/>
  <c r="M1191" i="36"/>
  <c r="M1192" i="36"/>
  <c r="M1193" i="36"/>
  <c r="M1194" i="36"/>
  <c r="M1195" i="36"/>
  <c r="M1196" i="36"/>
  <c r="M1197" i="36"/>
  <c r="M1198" i="36"/>
  <c r="M1199" i="36"/>
  <c r="M1200" i="36"/>
  <c r="M1201" i="36"/>
  <c r="M1202" i="36"/>
  <c r="M1203" i="36"/>
  <c r="M1204" i="36"/>
  <c r="M1205" i="36"/>
  <c r="M1206" i="36"/>
  <c r="M1207" i="36"/>
  <c r="M1208" i="36"/>
  <c r="M1209" i="36"/>
  <c r="M1210" i="36"/>
  <c r="M1211" i="36"/>
  <c r="M1212" i="36"/>
  <c r="M1213" i="36"/>
  <c r="M1214" i="36"/>
  <c r="M1215" i="36"/>
  <c r="M1216" i="36"/>
  <c r="M1217" i="36"/>
  <c r="M1218" i="36"/>
  <c r="M1219" i="36"/>
  <c r="M1220" i="36"/>
  <c r="M1221" i="36"/>
  <c r="M1222" i="36"/>
  <c r="M1223" i="36"/>
  <c r="M1224" i="36"/>
  <c r="M1225" i="36"/>
  <c r="M1226" i="36"/>
  <c r="M1227" i="36"/>
  <c r="M1228" i="36"/>
  <c r="M1229" i="36"/>
  <c r="M1230" i="36"/>
  <c r="M1231" i="36"/>
  <c r="M1232" i="36"/>
  <c r="M1233" i="36"/>
  <c r="M1234" i="36"/>
  <c r="M1235" i="36"/>
  <c r="M1236" i="36"/>
  <c r="M1237" i="36"/>
  <c r="D44" i="35"/>
  <c r="C44" i="35"/>
  <c r="D43" i="35"/>
  <c r="C43" i="35"/>
  <c r="D42" i="35"/>
  <c r="C42" i="35"/>
  <c r="D41" i="35"/>
  <c r="C41" i="35"/>
  <c r="D40" i="35"/>
  <c r="C40" i="35"/>
  <c r="D39" i="35"/>
  <c r="C39" i="35"/>
  <c r="D38" i="35"/>
  <c r="C38" i="35"/>
  <c r="D37" i="35"/>
  <c r="C37" i="35"/>
  <c r="D36" i="35"/>
  <c r="C36" i="35"/>
  <c r="D35" i="35"/>
  <c r="C35" i="35"/>
  <c r="D34" i="35"/>
  <c r="C34" i="35"/>
  <c r="D33" i="35"/>
  <c r="C33" i="35"/>
  <c r="D32" i="35"/>
  <c r="C32" i="35"/>
  <c r="D31" i="35"/>
  <c r="C31" i="35"/>
  <c r="D30" i="35"/>
  <c r="C30" i="35"/>
  <c r="D29" i="35"/>
  <c r="C29" i="35"/>
  <c r="D28" i="35"/>
  <c r="C28" i="35"/>
  <c r="D27" i="35"/>
  <c r="C27" i="35"/>
  <c r="D26" i="35"/>
  <c r="C26" i="35"/>
  <c r="D25" i="35"/>
  <c r="C25" i="35"/>
  <c r="D24" i="35"/>
  <c r="C24" i="35"/>
  <c r="D23" i="35"/>
  <c r="C23" i="35"/>
  <c r="D22" i="35"/>
  <c r="C22" i="35"/>
  <c r="D21" i="35"/>
  <c r="C21" i="35"/>
  <c r="D20" i="35"/>
  <c r="C20" i="35"/>
  <c r="D19" i="35"/>
  <c r="C19" i="35"/>
  <c r="D18" i="35"/>
  <c r="C18" i="35"/>
  <c r="D17" i="35"/>
  <c r="C17" i="35"/>
  <c r="D16" i="35"/>
  <c r="C16" i="35"/>
  <c r="D15" i="35"/>
  <c r="C15" i="35"/>
  <c r="D14" i="35"/>
  <c r="C14" i="35"/>
  <c r="D13" i="35"/>
  <c r="C13" i="35"/>
  <c r="D12" i="35"/>
  <c r="C12" i="35"/>
  <c r="D11" i="35"/>
  <c r="C11" i="35"/>
  <c r="D10" i="35"/>
  <c r="C10" i="35"/>
  <c r="D9" i="35"/>
  <c r="C9" i="35"/>
  <c r="D8" i="35"/>
  <c r="C8" i="35"/>
  <c r="D7" i="35"/>
  <c r="C7" i="35"/>
  <c r="D6" i="35"/>
  <c r="C6" i="35"/>
  <c r="D5" i="35"/>
  <c r="C5" i="35"/>
  <c r="D4" i="35"/>
  <c r="C4" i="35"/>
  <c r="D3" i="35"/>
  <c r="C3" i="35"/>
  <c r="D2" i="35"/>
  <c r="C2" i="35"/>
  <c r="D27" i="31"/>
  <c r="C27" i="31"/>
  <c r="B27" i="31"/>
  <c r="A27" i="31"/>
  <c r="B55" i="33" s="1"/>
  <c r="D23" i="31"/>
  <c r="C23" i="31"/>
  <c r="B23" i="31"/>
  <c r="A23" i="31"/>
  <c r="B51" i="33" s="1"/>
  <c r="D21" i="31"/>
  <c r="C21" i="31"/>
  <c r="B21" i="31"/>
  <c r="A21" i="31"/>
  <c r="B49" i="33" s="1"/>
  <c r="D19" i="31"/>
  <c r="C19" i="31"/>
  <c r="B19" i="31"/>
  <c r="A19" i="31"/>
  <c r="B47" i="33" s="1"/>
  <c r="D31" i="31"/>
  <c r="C31" i="31"/>
  <c r="B31" i="31"/>
  <c r="A31" i="31"/>
  <c r="B59" i="33" s="1"/>
  <c r="D30" i="31"/>
  <c r="C30" i="31"/>
  <c r="B30" i="31"/>
  <c r="A30" i="31"/>
  <c r="B58" i="33" s="1"/>
  <c r="D29" i="31"/>
  <c r="C29" i="31"/>
  <c r="B29" i="31"/>
  <c r="A29" i="31"/>
  <c r="B57" i="33" s="1"/>
  <c r="D28" i="31"/>
  <c r="C28" i="31"/>
  <c r="B28" i="31"/>
  <c r="A28" i="31"/>
  <c r="B56" i="33" s="1"/>
  <c r="D26" i="31"/>
  <c r="C26" i="31"/>
  <c r="B26" i="31"/>
  <c r="A26" i="31"/>
  <c r="B54" i="33" s="1"/>
  <c r="D25" i="31"/>
  <c r="C25" i="31"/>
  <c r="B25" i="31"/>
  <c r="A25" i="31"/>
  <c r="B53" i="33" s="1"/>
  <c r="D24" i="31"/>
  <c r="C24" i="31"/>
  <c r="B24" i="31"/>
  <c r="A24" i="31"/>
  <c r="B52" i="33" s="1"/>
  <c r="D22" i="31"/>
  <c r="C22" i="31"/>
  <c r="B22" i="31"/>
  <c r="A22" i="31"/>
  <c r="B50" i="33" s="1"/>
  <c r="D20" i="31"/>
  <c r="C20" i="31"/>
  <c r="B20" i="31"/>
  <c r="A20" i="31"/>
  <c r="B48" i="33" s="1"/>
  <c r="D18" i="31"/>
  <c r="C18" i="31"/>
  <c r="B18" i="31"/>
  <c r="A18" i="31"/>
  <c r="B46" i="33" s="1"/>
  <c r="D17" i="31"/>
  <c r="C17" i="31"/>
  <c r="B17" i="31"/>
  <c r="A17" i="31"/>
  <c r="B36" i="33" s="1"/>
  <c r="D16" i="31"/>
  <c r="C16" i="31"/>
  <c r="B16" i="31"/>
  <c r="A16" i="31"/>
  <c r="B35" i="33" s="1"/>
  <c r="D15" i="31"/>
  <c r="C15" i="31"/>
  <c r="B15" i="31"/>
  <c r="A15" i="31"/>
  <c r="B34" i="33" s="1"/>
  <c r="D14" i="31"/>
  <c r="C14" i="31"/>
  <c r="B14" i="31"/>
  <c r="A14" i="31"/>
  <c r="B33" i="33" s="1"/>
  <c r="D33" i="31"/>
  <c r="C33" i="31"/>
  <c r="B33" i="31"/>
  <c r="A33" i="31"/>
  <c r="B10" i="33" s="1"/>
  <c r="D35" i="31"/>
  <c r="C35" i="31"/>
  <c r="B35" i="31"/>
  <c r="A35" i="31"/>
  <c r="B21" i="33" s="1"/>
  <c r="D34" i="31"/>
  <c r="C34" i="31"/>
  <c r="B34" i="31"/>
  <c r="A34" i="31"/>
  <c r="B11" i="33" s="1"/>
  <c r="D37" i="31"/>
  <c r="C37" i="31"/>
  <c r="B37" i="31"/>
  <c r="A37" i="31"/>
  <c r="B23" i="33" s="1"/>
  <c r="D36" i="31"/>
  <c r="C36" i="31"/>
  <c r="B36" i="31"/>
  <c r="A36" i="31"/>
  <c r="B22" i="33" s="1"/>
  <c r="D32" i="31"/>
  <c r="C32" i="31"/>
  <c r="B32" i="31"/>
  <c r="A32" i="31"/>
  <c r="B9" i="33" s="1"/>
  <c r="D10" i="31"/>
  <c r="C10" i="31"/>
  <c r="B10" i="31"/>
  <c r="A10" i="31"/>
  <c r="B76" i="33" s="1"/>
  <c r="D3" i="31"/>
  <c r="C3" i="31"/>
  <c r="B3" i="31"/>
  <c r="A3" i="31"/>
  <c r="B69" i="33" s="1"/>
  <c r="D2" i="31"/>
  <c r="C2" i="31"/>
  <c r="B2" i="31"/>
  <c r="A2" i="31"/>
  <c r="B68" i="33" s="1"/>
  <c r="D13" i="31"/>
  <c r="C13" i="31"/>
  <c r="B13" i="31"/>
  <c r="A13" i="31"/>
  <c r="B79" i="33" s="1"/>
  <c r="D12" i="31"/>
  <c r="C12" i="31"/>
  <c r="B12" i="31"/>
  <c r="A12" i="31"/>
  <c r="B78" i="33" s="1"/>
  <c r="D11" i="31"/>
  <c r="C11" i="31"/>
  <c r="B11" i="31"/>
  <c r="A11" i="31"/>
  <c r="B77" i="33" s="1"/>
  <c r="D9" i="31"/>
  <c r="C9" i="31"/>
  <c r="B9" i="31"/>
  <c r="A9" i="31"/>
  <c r="B75" i="33" s="1"/>
  <c r="D8" i="31"/>
  <c r="C8" i="31"/>
  <c r="B8" i="31"/>
  <c r="A8" i="31"/>
  <c r="B74" i="33" s="1"/>
  <c r="D7" i="31"/>
  <c r="C7" i="31"/>
  <c r="B7" i="31"/>
  <c r="A7" i="31"/>
  <c r="B73" i="33" s="1"/>
  <c r="D6" i="31"/>
  <c r="C6" i="31"/>
  <c r="B6" i="31"/>
  <c r="A6" i="31"/>
  <c r="B72" i="33" s="1"/>
  <c r="D5" i="31"/>
  <c r="C5" i="31"/>
  <c r="B5" i="31"/>
  <c r="A5" i="31"/>
  <c r="B71" i="33" s="1"/>
  <c r="D4" i="31"/>
  <c r="C4" i="31"/>
  <c r="B4" i="31"/>
  <c r="A4" i="31"/>
  <c r="B70" i="33" s="1"/>
  <c r="H1" i="31"/>
  <c r="G1" i="31"/>
  <c r="F1" i="31"/>
  <c r="E1" i="31"/>
  <c r="D1" i="31"/>
  <c r="C1" i="31"/>
  <c r="B1" i="31"/>
  <c r="A1" i="31"/>
  <c r="H1" i="32"/>
  <c r="L1" i="32"/>
  <c r="A401" i="25"/>
  <c r="A402" i="25"/>
  <c r="A403" i="25"/>
  <c r="A1232" i="25"/>
  <c r="B1232" i="25"/>
  <c r="L1232" i="25"/>
  <c r="E1232" i="25"/>
  <c r="F1232" i="25"/>
  <c r="A1233" i="25"/>
  <c r="B1233" i="25"/>
  <c r="L1233" i="25"/>
  <c r="E1233" i="25"/>
  <c r="F1233" i="25"/>
  <c r="A1234" i="25"/>
  <c r="B1234" i="25"/>
  <c r="L1234" i="25"/>
  <c r="E1234" i="25"/>
  <c r="F1234" i="25"/>
  <c r="A1263" i="25"/>
  <c r="B1263" i="25"/>
  <c r="L1263" i="25"/>
  <c r="E1263" i="25"/>
  <c r="F1263" i="25"/>
  <c r="A1" i="25"/>
  <c r="B1" i="25"/>
  <c r="C1" i="25"/>
  <c r="D1" i="25"/>
  <c r="E1" i="25"/>
  <c r="L1" i="25"/>
  <c r="AD288" i="1"/>
  <c r="AG288" i="1" s="1"/>
  <c r="L1203" i="25"/>
  <c r="F1203" i="25" s="1"/>
  <c r="L1197" i="25"/>
  <c r="F1197" i="25" s="1"/>
  <c r="L1226" i="25"/>
  <c r="F1226" i="25" s="1"/>
  <c r="L1222" i="25"/>
  <c r="F1222" i="25" s="1"/>
  <c r="L1216" i="25"/>
  <c r="F1216" i="25" s="1"/>
  <c r="L1208" i="25"/>
  <c r="F1208" i="25" s="1"/>
  <c r="L1192" i="25"/>
  <c r="F1192" i="25" s="1"/>
  <c r="L1186" i="25"/>
  <c r="F1186" i="25" s="1"/>
  <c r="L1180" i="25"/>
  <c r="F1180" i="25" s="1"/>
  <c r="L1174" i="25"/>
  <c r="F1174" i="25" s="1"/>
  <c r="L1168" i="25"/>
  <c r="F1168" i="25" s="1"/>
  <c r="L1162" i="25"/>
  <c r="F1162" i="25" s="1"/>
  <c r="L1146" i="25"/>
  <c r="F1146" i="25" s="1"/>
  <c r="L1138" i="25"/>
  <c r="F1138" i="25" s="1"/>
  <c r="L1130" i="25"/>
  <c r="F1130" i="25" s="1"/>
  <c r="L1116" i="25"/>
  <c r="F1116" i="25" s="1"/>
  <c r="L1104" i="25"/>
  <c r="F1104" i="25" s="1"/>
  <c r="L1098" i="25"/>
  <c r="F1098" i="25" s="1"/>
  <c r="L1094" i="25"/>
  <c r="F1094" i="25" s="1"/>
  <c r="L1088" i="25"/>
  <c r="F1088" i="25" s="1"/>
  <c r="L1082" i="25"/>
  <c r="F1082" i="25" s="1"/>
  <c r="L1076" i="25"/>
  <c r="F1076" i="25" s="1"/>
  <c r="L1070" i="25"/>
  <c r="F1070" i="25" s="1"/>
  <c r="L1062" i="25"/>
  <c r="F1062" i="25" s="1"/>
  <c r="L1058" i="25"/>
  <c r="F1058" i="25" s="1"/>
  <c r="L1052" i="25"/>
  <c r="F1052" i="25" s="1"/>
  <c r="L1046" i="25"/>
  <c r="F1046" i="25" s="1"/>
  <c r="L1040" i="25"/>
  <c r="F1040" i="25" s="1"/>
  <c r="L1034" i="25"/>
  <c r="F1034" i="25" s="1"/>
  <c r="L1016" i="25"/>
  <c r="F1016" i="25" s="1"/>
  <c r="L1028" i="25"/>
  <c r="F1028" i="25" s="1"/>
  <c r="L998" i="25"/>
  <c r="F998" i="25" s="1"/>
  <c r="L986" i="25"/>
  <c r="F986" i="25" s="1"/>
  <c r="L1254" i="25"/>
  <c r="F1254" i="25" s="1"/>
  <c r="L1242" i="25"/>
  <c r="F1242" i="25" s="1"/>
  <c r="L960" i="25"/>
  <c r="F960" i="25" s="1"/>
  <c r="L956" i="25"/>
  <c r="F956" i="25" s="1"/>
  <c r="L952" i="25"/>
  <c r="F952" i="25" s="1"/>
  <c r="L948" i="25"/>
  <c r="F948" i="25" s="1"/>
  <c r="L944" i="25"/>
  <c r="F944" i="25" s="1"/>
  <c r="L940" i="25"/>
  <c r="F940" i="25" s="1"/>
  <c r="L936" i="25"/>
  <c r="F936" i="25" s="1"/>
  <c r="L932" i="25"/>
  <c r="F932" i="25" s="1"/>
  <c r="L930" i="25"/>
  <c r="F930" i="25" s="1"/>
  <c r="L928" i="25"/>
  <c r="F928" i="25" s="1"/>
  <c r="L926" i="25"/>
  <c r="F926" i="25" s="1"/>
  <c r="L924" i="25"/>
  <c r="F924" i="25" s="1"/>
  <c r="L922" i="25"/>
  <c r="F922" i="25" s="1"/>
  <c r="L920" i="25"/>
  <c r="F920" i="25" s="1"/>
  <c r="L918" i="25"/>
  <c r="F918" i="25" s="1"/>
  <c r="L916" i="25"/>
  <c r="F916" i="25" s="1"/>
  <c r="L914" i="25"/>
  <c r="F914" i="25" s="1"/>
  <c r="L910" i="25"/>
  <c r="F910" i="25" s="1"/>
  <c r="L906" i="25"/>
  <c r="F906" i="25" s="1"/>
  <c r="L900" i="25"/>
  <c r="F900" i="25" s="1"/>
  <c r="L898" i="25"/>
  <c r="F898" i="25" s="1"/>
  <c r="L896" i="25"/>
  <c r="F896" i="25" s="1"/>
  <c r="L894" i="25"/>
  <c r="F894" i="25" s="1"/>
  <c r="L892" i="25"/>
  <c r="F892" i="25" s="1"/>
  <c r="L890" i="25"/>
  <c r="F890" i="25" s="1"/>
  <c r="L888" i="25"/>
  <c r="F888" i="25" s="1"/>
  <c r="L886" i="25"/>
  <c r="F886" i="25" s="1"/>
  <c r="L884" i="25"/>
  <c r="F884" i="25" s="1"/>
  <c r="L882" i="25"/>
  <c r="F882" i="25" s="1"/>
  <c r="L880" i="25"/>
  <c r="F880" i="25" s="1"/>
  <c r="L878" i="25"/>
  <c r="F878" i="25" s="1"/>
  <c r="L876" i="25"/>
  <c r="F876" i="25" s="1"/>
  <c r="L874" i="25"/>
  <c r="F874" i="25" s="1"/>
  <c r="L872" i="25"/>
  <c r="F872" i="25" s="1"/>
  <c r="L870" i="25"/>
  <c r="F870" i="25" s="1"/>
  <c r="L868" i="25"/>
  <c r="F868" i="25" s="1"/>
  <c r="L866" i="25"/>
  <c r="F866" i="25" s="1"/>
  <c r="L864" i="25"/>
  <c r="F864" i="25" s="1"/>
  <c r="L862" i="25"/>
  <c r="F862" i="25" s="1"/>
  <c r="L860" i="25"/>
  <c r="F860" i="25" s="1"/>
  <c r="L858" i="25"/>
  <c r="F858" i="25" s="1"/>
  <c r="L902" i="25"/>
  <c r="F902" i="25" s="1"/>
  <c r="L821" i="25"/>
  <c r="F821" i="25" s="1"/>
  <c r="L819" i="25"/>
  <c r="F819" i="25" s="1"/>
  <c r="L817" i="25"/>
  <c r="F817" i="25" s="1"/>
  <c r="L815" i="25"/>
  <c r="F815" i="25" s="1"/>
  <c r="L813" i="25"/>
  <c r="F813" i="25" s="1"/>
  <c r="L811" i="25"/>
  <c r="F811" i="25" s="1"/>
  <c r="L809" i="25"/>
  <c r="F809" i="25" s="1"/>
  <c r="L807" i="25"/>
  <c r="F807" i="25" s="1"/>
  <c r="L805" i="25"/>
  <c r="F805" i="25" s="1"/>
  <c r="L803" i="25"/>
  <c r="F803" i="25" s="1"/>
  <c r="L801" i="25"/>
  <c r="F801" i="25" s="1"/>
  <c r="L799" i="25"/>
  <c r="F799" i="25" s="1"/>
  <c r="L797" i="25"/>
  <c r="F797" i="25" s="1"/>
  <c r="L795" i="25"/>
  <c r="F795" i="25" s="1"/>
  <c r="L793" i="25"/>
  <c r="F793" i="25" s="1"/>
  <c r="L791" i="25"/>
  <c r="F791" i="25" s="1"/>
  <c r="L789" i="25"/>
  <c r="F789" i="25" s="1"/>
  <c r="L787" i="25"/>
  <c r="F787" i="25" s="1"/>
  <c r="L785" i="25"/>
  <c r="F785" i="25" s="1"/>
  <c r="L783" i="25"/>
  <c r="F783" i="25" s="1"/>
  <c r="L781" i="25"/>
  <c r="F781" i="25" s="1"/>
  <c r="L779" i="25"/>
  <c r="F779" i="25" s="1"/>
  <c r="L777" i="25"/>
  <c r="F777" i="25" s="1"/>
  <c r="L775" i="25"/>
  <c r="F775" i="25" s="1"/>
  <c r="L701" i="25"/>
  <c r="F701" i="25" s="1"/>
  <c r="L704" i="25"/>
  <c r="F704" i="25" s="1"/>
  <c r="L772" i="25"/>
  <c r="F772" i="25" s="1"/>
  <c r="L770" i="25"/>
  <c r="F770" i="25" s="1"/>
  <c r="L764" i="25"/>
  <c r="F764" i="25" s="1"/>
  <c r="L760" i="25"/>
  <c r="F760" i="25" s="1"/>
  <c r="L756" i="25"/>
  <c r="F756" i="25" s="1"/>
  <c r="L752" i="25"/>
  <c r="F752" i="25" s="1"/>
  <c r="L748" i="25"/>
  <c r="F748" i="25" s="1"/>
  <c r="L744" i="25"/>
  <c r="F744" i="25" s="1"/>
  <c r="L740" i="25"/>
  <c r="F740" i="25" s="1"/>
  <c r="L736" i="25"/>
  <c r="F736" i="25" s="1"/>
  <c r="L732" i="25"/>
  <c r="F732" i="25" s="1"/>
  <c r="L728" i="25"/>
  <c r="F728" i="25" s="1"/>
  <c r="L724" i="25"/>
  <c r="F724" i="25" s="1"/>
  <c r="L720" i="25"/>
  <c r="F720" i="25" s="1"/>
  <c r="L716" i="25"/>
  <c r="F716" i="25" s="1"/>
  <c r="L712" i="25"/>
  <c r="F712" i="25" s="1"/>
  <c r="L768" i="25"/>
  <c r="F768" i="25" s="1"/>
  <c r="L708" i="25"/>
  <c r="F708" i="25" s="1"/>
  <c r="L706" i="25"/>
  <c r="F706" i="25" s="1"/>
  <c r="L710" i="25"/>
  <c r="F710" i="25" s="1"/>
  <c r="L695" i="25"/>
  <c r="F695" i="25" s="1"/>
  <c r="L855" i="25"/>
  <c r="F855" i="25" s="1"/>
  <c r="L853" i="25"/>
  <c r="F853" i="25" s="1"/>
  <c r="L851" i="25"/>
  <c r="F851" i="25" s="1"/>
  <c r="L847" i="25"/>
  <c r="F847" i="25" s="1"/>
  <c r="L843" i="25"/>
  <c r="F843" i="25" s="1"/>
  <c r="L839" i="25"/>
  <c r="F839" i="25" s="1"/>
  <c r="L835" i="25"/>
  <c r="F835" i="25" s="1"/>
  <c r="L831" i="25"/>
  <c r="F831" i="25" s="1"/>
  <c r="L827" i="25"/>
  <c r="F827" i="25" s="1"/>
  <c r="L852" i="25"/>
  <c r="F852" i="25" s="1"/>
  <c r="L690" i="25"/>
  <c r="F690" i="25" s="1"/>
  <c r="L692" i="25"/>
  <c r="F692" i="25" s="1"/>
  <c r="L669" i="25"/>
  <c r="F669" i="25" s="1"/>
  <c r="L665" i="25"/>
  <c r="F665" i="25" s="1"/>
  <c r="L687" i="25"/>
  <c r="F687" i="25" s="1"/>
  <c r="L685" i="25"/>
  <c r="F685" i="25" s="1"/>
  <c r="L683" i="25"/>
  <c r="F683" i="25" s="1"/>
  <c r="L681" i="25"/>
  <c r="F681" i="25" s="1"/>
  <c r="L679" i="25"/>
  <c r="F679" i="25" s="1"/>
  <c r="L677" i="25"/>
  <c r="F677" i="25" s="1"/>
  <c r="L675" i="25"/>
  <c r="F675" i="25" s="1"/>
  <c r="L673" i="25"/>
  <c r="F673" i="25" s="1"/>
  <c r="L688" i="25"/>
  <c r="F688" i="25" s="1"/>
  <c r="L662" i="25"/>
  <c r="F662" i="25" s="1"/>
  <c r="L660" i="25"/>
  <c r="F660" i="25" s="1"/>
  <c r="L658" i="25"/>
  <c r="F658" i="25" s="1"/>
  <c r="L656" i="25"/>
  <c r="F656" i="25" s="1"/>
  <c r="L654" i="25"/>
  <c r="F654" i="25" s="1"/>
  <c r="L652" i="25"/>
  <c r="F652" i="25" s="1"/>
  <c r="L650" i="25"/>
  <c r="F650" i="25" s="1"/>
  <c r="L648" i="25"/>
  <c r="F648" i="25" s="1"/>
  <c r="L646" i="25"/>
  <c r="F646" i="25" s="1"/>
  <c r="L644" i="25"/>
  <c r="F644" i="25" s="1"/>
  <c r="L642" i="25"/>
  <c r="F642" i="25" s="1"/>
  <c r="L640" i="25"/>
  <c r="F640" i="25" s="1"/>
  <c r="L638" i="25"/>
  <c r="F638" i="25" s="1"/>
  <c r="L636" i="25"/>
  <c r="F636" i="25" s="1"/>
  <c r="L634" i="25"/>
  <c r="F634" i="25" s="1"/>
  <c r="L632" i="25"/>
  <c r="F632" i="25" s="1"/>
  <c r="L630" i="25"/>
  <c r="F630" i="25" s="1"/>
  <c r="L628" i="25"/>
  <c r="F628" i="25" s="1"/>
  <c r="L626" i="25"/>
  <c r="F626" i="25" s="1"/>
  <c r="L624" i="25"/>
  <c r="F624" i="25" s="1"/>
  <c r="L622" i="25"/>
  <c r="F622" i="25" s="1"/>
  <c r="L620" i="25"/>
  <c r="F620" i="25" s="1"/>
  <c r="L618" i="25"/>
  <c r="F618" i="25" s="1"/>
  <c r="L616" i="25"/>
  <c r="F616" i="25" s="1"/>
  <c r="L614" i="25"/>
  <c r="F614" i="25" s="1"/>
  <c r="L612" i="25"/>
  <c r="F612" i="25" s="1"/>
  <c r="L610" i="25"/>
  <c r="F610" i="25" s="1"/>
  <c r="L608" i="25"/>
  <c r="F608" i="25" s="1"/>
  <c r="L606" i="25"/>
  <c r="F606" i="25" s="1"/>
  <c r="L604" i="25"/>
  <c r="F604" i="25" s="1"/>
  <c r="L602" i="25"/>
  <c r="F602" i="25" s="1"/>
  <c r="L600" i="25"/>
  <c r="F600" i="25" s="1"/>
  <c r="L598" i="25"/>
  <c r="F598" i="25" s="1"/>
  <c r="L543" i="25"/>
  <c r="F543" i="25" s="1"/>
  <c r="L539" i="25"/>
  <c r="F539" i="25" s="1"/>
  <c r="L544" i="25"/>
  <c r="F544" i="25" s="1"/>
  <c r="L557" i="25"/>
  <c r="F557" i="25" s="1"/>
  <c r="L553" i="25"/>
  <c r="F553" i="25" s="1"/>
  <c r="L549" i="25"/>
  <c r="F549" i="25" s="1"/>
  <c r="L545" i="25"/>
  <c r="F545" i="25" s="1"/>
  <c r="L594" i="25"/>
  <c r="F594" i="25" s="1"/>
  <c r="L590" i="25"/>
  <c r="F590" i="25" s="1"/>
  <c r="L586" i="25"/>
  <c r="F586" i="25" s="1"/>
  <c r="L582" i="25"/>
  <c r="F582" i="25" s="1"/>
  <c r="L578" i="25"/>
  <c r="F578" i="25" s="1"/>
  <c r="L574" i="25"/>
  <c r="F574" i="25" s="1"/>
  <c r="L570" i="25"/>
  <c r="F570" i="25" s="1"/>
  <c r="L566" i="25"/>
  <c r="F566" i="25" s="1"/>
  <c r="L562" i="25"/>
  <c r="F562" i="25" s="1"/>
  <c r="L536" i="25"/>
  <c r="F536" i="25" s="1"/>
  <c r="L534" i="25"/>
  <c r="F534" i="25" s="1"/>
  <c r="L532" i="25"/>
  <c r="F532" i="25" s="1"/>
  <c r="L530" i="25"/>
  <c r="F530" i="25" s="1"/>
  <c r="L528" i="25"/>
  <c r="F528" i="25" s="1"/>
  <c r="L526" i="25"/>
  <c r="F526" i="25" s="1"/>
  <c r="L524" i="25"/>
  <c r="F524" i="25" s="1"/>
  <c r="L519" i="25"/>
  <c r="F519" i="25" s="1"/>
  <c r="L515" i="25"/>
  <c r="F515" i="25" s="1"/>
  <c r="L511" i="25"/>
  <c r="F511" i="25" s="1"/>
  <c r="L507" i="25"/>
  <c r="F507" i="25" s="1"/>
  <c r="L503" i="25"/>
  <c r="F503" i="25" s="1"/>
  <c r="L512" i="25"/>
  <c r="F512" i="25" s="1"/>
  <c r="L487" i="25"/>
  <c r="F487" i="25" s="1"/>
  <c r="L485" i="25"/>
  <c r="F485" i="25" s="1"/>
  <c r="L483" i="25"/>
  <c r="F483" i="25" s="1"/>
  <c r="L481" i="25"/>
  <c r="F481" i="25" s="1"/>
  <c r="L479" i="25"/>
  <c r="F479" i="25" s="1"/>
  <c r="L477" i="25"/>
  <c r="F477" i="25" s="1"/>
  <c r="L475" i="25"/>
  <c r="F475" i="25" s="1"/>
  <c r="L473" i="25"/>
  <c r="F473" i="25" s="1"/>
  <c r="L471" i="25"/>
  <c r="F471" i="25" s="1"/>
  <c r="L469" i="25"/>
  <c r="F469" i="25" s="1"/>
  <c r="L467" i="25"/>
  <c r="F467" i="25" s="1"/>
  <c r="L465" i="25"/>
  <c r="F465" i="25" s="1"/>
  <c r="L463" i="25"/>
  <c r="F463" i="25" s="1"/>
  <c r="L461" i="25"/>
  <c r="F461" i="25" s="1"/>
  <c r="L459" i="25"/>
  <c r="F459" i="25" s="1"/>
  <c r="L457" i="25"/>
  <c r="F457" i="25" s="1"/>
  <c r="L455" i="25"/>
  <c r="F455" i="25" s="1"/>
  <c r="L453" i="25"/>
  <c r="F453" i="25" s="1"/>
  <c r="L451" i="25"/>
  <c r="F451" i="25" s="1"/>
  <c r="L449" i="25"/>
  <c r="F449" i="25" s="1"/>
  <c r="L447" i="25"/>
  <c r="F447" i="25" s="1"/>
  <c r="L445" i="25"/>
  <c r="F445" i="25" s="1"/>
  <c r="L443" i="25"/>
  <c r="F443" i="25" s="1"/>
  <c r="L441" i="25"/>
  <c r="F441" i="25" s="1"/>
  <c r="L439" i="25"/>
  <c r="F439" i="25" s="1"/>
  <c r="L437" i="25"/>
  <c r="F437" i="25" s="1"/>
  <c r="L435" i="25"/>
  <c r="F435" i="25" s="1"/>
  <c r="L433" i="25"/>
  <c r="F433" i="25" s="1"/>
  <c r="L431" i="25"/>
  <c r="F431" i="25" s="1"/>
  <c r="L429" i="25"/>
  <c r="F429" i="25" s="1"/>
  <c r="L427" i="25"/>
  <c r="F427" i="25" s="1"/>
  <c r="L425" i="25"/>
  <c r="F425" i="25" s="1"/>
  <c r="L423" i="25"/>
  <c r="F423" i="25" s="1"/>
  <c r="L421" i="25"/>
  <c r="F421" i="25" s="1"/>
  <c r="L419" i="25"/>
  <c r="F419" i="25" s="1"/>
  <c r="L417" i="25"/>
  <c r="F417" i="25" s="1"/>
  <c r="L415" i="25"/>
  <c r="F415" i="25" s="1"/>
  <c r="L411" i="25"/>
  <c r="F411" i="25" s="1"/>
  <c r="L407" i="25"/>
  <c r="F407" i="25" s="1"/>
  <c r="L498" i="25"/>
  <c r="F498" i="25" s="1"/>
  <c r="L494" i="25"/>
  <c r="F494" i="25" s="1"/>
  <c r="L490" i="25"/>
  <c r="F490" i="25" s="1"/>
  <c r="L404" i="25"/>
  <c r="F404" i="25" s="1"/>
  <c r="L399" i="25"/>
  <c r="F399" i="25" s="1"/>
  <c r="L395" i="25"/>
  <c r="F395" i="25" s="1"/>
  <c r="L391" i="25"/>
  <c r="F391" i="25" s="1"/>
  <c r="L387" i="25"/>
  <c r="F387" i="25" s="1"/>
  <c r="L383" i="25"/>
  <c r="F383" i="25" s="1"/>
  <c r="L379" i="25"/>
  <c r="F379" i="25" s="1"/>
  <c r="L375" i="25"/>
  <c r="F375" i="25" s="1"/>
  <c r="L371" i="25"/>
  <c r="F371" i="25" s="1"/>
  <c r="L369" i="25"/>
  <c r="F369" i="25" s="1"/>
  <c r="L367" i="25"/>
  <c r="F367" i="25" s="1"/>
  <c r="L365" i="25"/>
  <c r="F365" i="25" s="1"/>
  <c r="L363" i="25"/>
  <c r="F363" i="25" s="1"/>
  <c r="L361" i="25"/>
  <c r="F361" i="25" s="1"/>
  <c r="L359" i="25"/>
  <c r="F359" i="25" s="1"/>
  <c r="L357" i="25"/>
  <c r="F357" i="25" s="1"/>
  <c r="L355" i="25"/>
  <c r="F355" i="25" s="1"/>
  <c r="L353" i="25"/>
  <c r="F353" i="25" s="1"/>
  <c r="L351" i="25"/>
  <c r="F351" i="25" s="1"/>
  <c r="L349" i="25"/>
  <c r="F349" i="25" s="1"/>
  <c r="L347" i="25"/>
  <c r="F347" i="25" s="1"/>
  <c r="L345" i="25"/>
  <c r="F345" i="25" s="1"/>
  <c r="L343" i="25"/>
  <c r="F343" i="25" s="1"/>
  <c r="L341" i="25"/>
  <c r="F341" i="25" s="1"/>
  <c r="L339" i="25"/>
  <c r="F339" i="25" s="1"/>
  <c r="L337" i="25"/>
  <c r="F337" i="25" s="1"/>
  <c r="L335" i="25"/>
  <c r="F335" i="25" s="1"/>
  <c r="L333" i="25"/>
  <c r="F333" i="25" s="1"/>
  <c r="L331" i="25"/>
  <c r="F331" i="25" s="1"/>
  <c r="L329" i="25"/>
  <c r="F329" i="25" s="1"/>
  <c r="L327" i="25"/>
  <c r="F327" i="25" s="1"/>
  <c r="L323" i="25"/>
  <c r="F323" i="25" s="1"/>
  <c r="L319" i="25"/>
  <c r="F319" i="25" s="1"/>
  <c r="L317" i="25"/>
  <c r="F317" i="25" s="1"/>
  <c r="L313" i="25"/>
  <c r="F313" i="25" s="1"/>
  <c r="L309" i="25"/>
  <c r="F309" i="25" s="1"/>
  <c r="L305" i="25"/>
  <c r="F305" i="25" s="1"/>
  <c r="L301" i="25"/>
  <c r="F301" i="25" s="1"/>
  <c r="L299" i="25"/>
  <c r="F299" i="25" s="1"/>
  <c r="L297" i="25"/>
  <c r="F297" i="25" s="1"/>
  <c r="L293" i="25"/>
  <c r="F293" i="25" s="1"/>
  <c r="L290" i="25"/>
  <c r="F290" i="25" s="1"/>
  <c r="L288" i="25"/>
  <c r="F288" i="25" s="1"/>
  <c r="L292" i="25"/>
  <c r="F292" i="25" s="1"/>
  <c r="L286" i="25"/>
  <c r="F286" i="25" s="1"/>
  <c r="L284" i="25"/>
  <c r="F284" i="25" s="1"/>
  <c r="L282" i="25"/>
  <c r="F282" i="25" s="1"/>
  <c r="L280" i="25"/>
  <c r="F280" i="25" s="1"/>
  <c r="L278" i="25"/>
  <c r="F278" i="25" s="1"/>
  <c r="L276" i="25"/>
  <c r="F276" i="25" s="1"/>
  <c r="L274" i="25"/>
  <c r="F274" i="25" s="1"/>
  <c r="L272" i="25"/>
  <c r="F272" i="25" s="1"/>
  <c r="L270" i="25"/>
  <c r="F270" i="25" s="1"/>
  <c r="L268" i="25"/>
  <c r="F268" i="25" s="1"/>
  <c r="L266" i="25"/>
  <c r="F266" i="25" s="1"/>
  <c r="L260" i="25"/>
  <c r="F260" i="25" s="1"/>
  <c r="L258" i="25"/>
  <c r="F258" i="25" s="1"/>
  <c r="L256" i="25"/>
  <c r="F256" i="25" s="1"/>
  <c r="L254" i="25"/>
  <c r="F254" i="25" s="1"/>
  <c r="L252" i="25"/>
  <c r="F252" i="25" s="1"/>
  <c r="L250" i="25"/>
  <c r="F250" i="25" s="1"/>
  <c r="L248" i="25"/>
  <c r="F248" i="25" s="1"/>
  <c r="L246" i="25"/>
  <c r="F246" i="25" s="1"/>
  <c r="L244" i="25"/>
  <c r="F244" i="25" s="1"/>
  <c r="L264" i="25"/>
  <c r="F264" i="25" s="1"/>
  <c r="L240" i="25"/>
  <c r="F240" i="25" s="1"/>
  <c r="L238" i="25"/>
  <c r="F238" i="25" s="1"/>
  <c r="L236" i="25"/>
  <c r="F236" i="25" s="1"/>
  <c r="L234" i="25"/>
  <c r="F234" i="25" s="1"/>
  <c r="L232" i="25"/>
  <c r="F232" i="25" s="1"/>
  <c r="L230" i="25"/>
  <c r="F230" i="25" s="1"/>
  <c r="L228" i="25"/>
  <c r="F228" i="25" s="1"/>
  <c r="L226" i="25"/>
  <c r="F226" i="25" s="1"/>
  <c r="L224" i="25"/>
  <c r="F224" i="25" s="1"/>
  <c r="L222" i="25"/>
  <c r="F222" i="25" s="1"/>
  <c r="L220" i="25"/>
  <c r="F220" i="25" s="1"/>
  <c r="L218" i="25"/>
  <c r="F218" i="25" s="1"/>
  <c r="L216" i="25"/>
  <c r="F216" i="25" s="1"/>
  <c r="L214" i="25"/>
  <c r="F214" i="25" s="1"/>
  <c r="L212" i="25"/>
  <c r="F212" i="25" s="1"/>
  <c r="L210" i="25"/>
  <c r="F210" i="25" s="1"/>
  <c r="L208" i="25"/>
  <c r="F208" i="25" s="1"/>
  <c r="L206" i="25"/>
  <c r="F206" i="25" s="1"/>
  <c r="L204" i="25"/>
  <c r="F204" i="25" s="1"/>
  <c r="L202" i="25"/>
  <c r="F202" i="25" s="1"/>
  <c r="L200" i="25"/>
  <c r="F200" i="25" s="1"/>
  <c r="L198" i="25"/>
  <c r="F198" i="25" s="1"/>
  <c r="L196" i="25"/>
  <c r="F196" i="25" s="1"/>
  <c r="L194" i="25"/>
  <c r="F194" i="25" s="1"/>
  <c r="L192" i="25"/>
  <c r="F192" i="25" s="1"/>
  <c r="L190" i="25"/>
  <c r="F190" i="25" s="1"/>
  <c r="L188" i="25"/>
  <c r="F188" i="25" s="1"/>
  <c r="L186" i="25"/>
  <c r="F186" i="25" s="1"/>
  <c r="L184" i="25"/>
  <c r="F184" i="25" s="1"/>
  <c r="L182" i="25"/>
  <c r="F182" i="25" s="1"/>
  <c r="L180" i="25"/>
  <c r="F180" i="25" s="1"/>
  <c r="L178" i="25"/>
  <c r="F178" i="25" s="1"/>
  <c r="L176" i="25"/>
  <c r="F176" i="25" s="1"/>
  <c r="L174" i="25"/>
  <c r="F174" i="25" s="1"/>
  <c r="L172" i="25"/>
  <c r="F172" i="25" s="1"/>
  <c r="L170" i="25"/>
  <c r="F170" i="25" s="1"/>
  <c r="L168" i="25"/>
  <c r="F168" i="25" s="1"/>
  <c r="L166" i="25"/>
  <c r="F166" i="25" s="1"/>
  <c r="L164" i="25"/>
  <c r="F164" i="25" s="1"/>
  <c r="L162" i="25"/>
  <c r="F162" i="25" s="1"/>
  <c r="L160" i="25"/>
  <c r="F160" i="25" s="1"/>
  <c r="L158" i="25"/>
  <c r="F158" i="25" s="1"/>
  <c r="L156" i="25"/>
  <c r="F156" i="25" s="1"/>
  <c r="L154" i="25"/>
  <c r="F154" i="25" s="1"/>
  <c r="L152" i="25"/>
  <c r="F152" i="25" s="1"/>
  <c r="L150" i="25"/>
  <c r="F150" i="25" s="1"/>
  <c r="L148" i="25"/>
  <c r="F148" i="25" s="1"/>
  <c r="L146" i="25"/>
  <c r="F146" i="25" s="1"/>
  <c r="L144" i="25"/>
  <c r="F144" i="25" s="1"/>
  <c r="L142" i="25"/>
  <c r="F142" i="25" s="1"/>
  <c r="L140" i="25"/>
  <c r="F140" i="25" s="1"/>
  <c r="L138" i="25"/>
  <c r="F138" i="25" s="1"/>
  <c r="L136" i="25"/>
  <c r="F136" i="25" s="1"/>
  <c r="L134" i="25"/>
  <c r="F134" i="25" s="1"/>
  <c r="L132" i="25"/>
  <c r="F132" i="25" s="1"/>
  <c r="L130" i="25"/>
  <c r="F130" i="25" s="1"/>
  <c r="L128" i="25"/>
  <c r="F128" i="25" s="1"/>
  <c r="L126" i="25"/>
  <c r="F126" i="25" s="1"/>
  <c r="L124" i="25"/>
  <c r="F124" i="25" s="1"/>
  <c r="L122" i="25"/>
  <c r="F122" i="25" s="1"/>
  <c r="L120" i="25"/>
  <c r="F120" i="25" s="1"/>
  <c r="L118" i="25"/>
  <c r="F118" i="25" s="1"/>
  <c r="L116" i="25"/>
  <c r="F116" i="25" s="1"/>
  <c r="L114" i="25"/>
  <c r="F114" i="25" s="1"/>
  <c r="L112" i="25"/>
  <c r="F112" i="25" s="1"/>
  <c r="L110" i="25"/>
  <c r="F110" i="25" s="1"/>
  <c r="L108" i="25"/>
  <c r="F108" i="25" s="1"/>
  <c r="L106" i="25"/>
  <c r="F106" i="25" s="1"/>
  <c r="L104" i="25"/>
  <c r="F104" i="25" s="1"/>
  <c r="L102" i="25"/>
  <c r="F102" i="25" s="1"/>
  <c r="L100" i="25"/>
  <c r="F100" i="25" s="1"/>
  <c r="L98" i="25"/>
  <c r="F98" i="25" s="1"/>
  <c r="L96" i="25"/>
  <c r="F96" i="25" s="1"/>
  <c r="L94" i="25"/>
  <c r="F94" i="25" s="1"/>
  <c r="L92" i="25"/>
  <c r="F92" i="25" s="1"/>
  <c r="L90" i="25"/>
  <c r="F90" i="25" s="1"/>
  <c r="L88" i="25"/>
  <c r="F88" i="25" s="1"/>
  <c r="L86" i="25"/>
  <c r="F86" i="25" s="1"/>
  <c r="L84" i="25"/>
  <c r="F84" i="25" s="1"/>
  <c r="L82" i="25"/>
  <c r="F82" i="25" s="1"/>
  <c r="L80" i="25"/>
  <c r="F80" i="25" s="1"/>
  <c r="L78" i="25"/>
  <c r="F78" i="25" s="1"/>
  <c r="L76" i="25"/>
  <c r="F76" i="25" s="1"/>
  <c r="L74" i="25"/>
  <c r="F74" i="25" s="1"/>
  <c r="L72" i="25"/>
  <c r="F72" i="25" s="1"/>
  <c r="L70" i="25"/>
  <c r="F70" i="25" s="1"/>
  <c r="L68" i="25"/>
  <c r="F68" i="25" s="1"/>
  <c r="L66" i="25"/>
  <c r="F66" i="25" s="1"/>
  <c r="L64" i="25"/>
  <c r="F64" i="25" s="1"/>
  <c r="L62" i="25"/>
  <c r="F62" i="25" s="1"/>
  <c r="L60" i="25"/>
  <c r="F60" i="25" s="1"/>
  <c r="L58" i="25"/>
  <c r="F58" i="25" s="1"/>
  <c r="L56" i="25"/>
  <c r="F56" i="25" s="1"/>
  <c r="L242" i="25"/>
  <c r="F242" i="25" s="1"/>
  <c r="L38" i="25"/>
  <c r="F38" i="25" s="1"/>
  <c r="L36" i="25"/>
  <c r="F36" i="25" s="1"/>
  <c r="L34" i="25"/>
  <c r="F34" i="25" s="1"/>
  <c r="L32" i="25"/>
  <c r="F32" i="25" s="1"/>
  <c r="L30" i="25"/>
  <c r="F30" i="25" s="1"/>
  <c r="L28" i="25"/>
  <c r="F28" i="25" s="1"/>
  <c r="L26" i="25"/>
  <c r="F26" i="25" s="1"/>
  <c r="L24" i="25"/>
  <c r="F24" i="25" s="1"/>
  <c r="L22" i="25"/>
  <c r="F22" i="25" s="1"/>
  <c r="L40" i="25"/>
  <c r="F40" i="25" s="1"/>
  <c r="L52" i="25"/>
  <c r="F52" i="25" s="1"/>
  <c r="L50" i="25"/>
  <c r="F50" i="25" s="1"/>
  <c r="L48" i="25"/>
  <c r="F48" i="25" s="1"/>
  <c r="L46" i="25"/>
  <c r="F46" i="25" s="1"/>
  <c r="L44" i="25"/>
  <c r="F44" i="25" s="1"/>
  <c r="L42" i="25"/>
  <c r="F42" i="25" s="1"/>
  <c r="L54" i="25"/>
  <c r="F54" i="25" s="1"/>
  <c r="L16" i="25"/>
  <c r="F16" i="25" s="1"/>
  <c r="L14" i="25"/>
  <c r="F14" i="25" s="1"/>
  <c r="L12" i="25"/>
  <c r="F12" i="25" s="1"/>
  <c r="L10" i="25"/>
  <c r="F10" i="25" s="1"/>
  <c r="L8" i="25"/>
  <c r="F8" i="25" s="1"/>
  <c r="L6" i="25"/>
  <c r="F6" i="25" s="1"/>
  <c r="L4" i="25"/>
  <c r="F4" i="25" s="1"/>
  <c r="L1230" i="25"/>
  <c r="F1230" i="25" s="1"/>
  <c r="L1231" i="25"/>
  <c r="F1231" i="25" s="1"/>
  <c r="L1201" i="25"/>
  <c r="F1201" i="25" s="1"/>
  <c r="L1199" i="25"/>
  <c r="F1199" i="25" s="1"/>
  <c r="L1205" i="25"/>
  <c r="F1205" i="25" s="1"/>
  <c r="L1224" i="25"/>
  <c r="F1224" i="25" s="1"/>
  <c r="L1220" i="25"/>
  <c r="F1220" i="25" s="1"/>
  <c r="L1218" i="25"/>
  <c r="F1218" i="25" s="1"/>
  <c r="L1214" i="25"/>
  <c r="F1214" i="25" s="1"/>
  <c r="L1212" i="25"/>
  <c r="F1212" i="25" s="1"/>
  <c r="L1210" i="25"/>
  <c r="F1210" i="25" s="1"/>
  <c r="L1206" i="25"/>
  <c r="F1206" i="25" s="1"/>
  <c r="L1194" i="25"/>
  <c r="F1194" i="25" s="1"/>
  <c r="L1190" i="25"/>
  <c r="F1190" i="25" s="1"/>
  <c r="L1188" i="25"/>
  <c r="F1188" i="25" s="1"/>
  <c r="L1184" i="25"/>
  <c r="F1184" i="25" s="1"/>
  <c r="L1182" i="25"/>
  <c r="F1182" i="25" s="1"/>
  <c r="L1178" i="25"/>
  <c r="F1178" i="25" s="1"/>
  <c r="L1176" i="25"/>
  <c r="F1176" i="25" s="1"/>
  <c r="L1172" i="25"/>
  <c r="F1172" i="25" s="1"/>
  <c r="L1170" i="25"/>
  <c r="F1170" i="25" s="1"/>
  <c r="L1166" i="25"/>
  <c r="F1166" i="25" s="1"/>
  <c r="L1164" i="25"/>
  <c r="F1164" i="25" s="1"/>
  <c r="L1160" i="25"/>
  <c r="F1160" i="25" s="1"/>
  <c r="L1158" i="25"/>
  <c r="F1158" i="25" s="1"/>
  <c r="L1154" i="25"/>
  <c r="F1154" i="25" s="1"/>
  <c r="L1150" i="25"/>
  <c r="F1150" i="25" s="1"/>
  <c r="L1142" i="25"/>
  <c r="F1142" i="25" s="1"/>
  <c r="L1134" i="25"/>
  <c r="F1134" i="25" s="1"/>
  <c r="L1159" i="25"/>
  <c r="F1159" i="25" s="1"/>
  <c r="L1124" i="25"/>
  <c r="F1124" i="25" s="1"/>
  <c r="L1120" i="25"/>
  <c r="F1120" i="25" s="1"/>
  <c r="L1112" i="25"/>
  <c r="F1112" i="25" s="1"/>
  <c r="L1126" i="25"/>
  <c r="F1126" i="25" s="1"/>
  <c r="L1106" i="25"/>
  <c r="F1106" i="25" s="1"/>
  <c r="L1102" i="25"/>
  <c r="F1102" i="25" s="1"/>
  <c r="L1100" i="25"/>
  <c r="F1100" i="25" s="1"/>
  <c r="L1096" i="25"/>
  <c r="F1096" i="25" s="1"/>
  <c r="L1090" i="25"/>
  <c r="F1090" i="25" s="1"/>
  <c r="L1086" i="25"/>
  <c r="F1086" i="25" s="1"/>
  <c r="L1084" i="25"/>
  <c r="F1084" i="25" s="1"/>
  <c r="L1080" i="25"/>
  <c r="F1080" i="25" s="1"/>
  <c r="L1078" i="25"/>
  <c r="F1078" i="25" s="1"/>
  <c r="L1074" i="25"/>
  <c r="F1074" i="25" s="1"/>
  <c r="L1072" i="25"/>
  <c r="F1072" i="25" s="1"/>
  <c r="L1066" i="25"/>
  <c r="F1066" i="25" s="1"/>
  <c r="L1060" i="25"/>
  <c r="F1060" i="25" s="1"/>
  <c r="L1056" i="25"/>
  <c r="F1056" i="25" s="1"/>
  <c r="L1050" i="25"/>
  <c r="F1050" i="25" s="1"/>
  <c r="L1048" i="25"/>
  <c r="F1048" i="25" s="1"/>
  <c r="L1044" i="25"/>
  <c r="F1044" i="25" s="1"/>
  <c r="L1042" i="25"/>
  <c r="F1042" i="25" s="1"/>
  <c r="L1038" i="25"/>
  <c r="F1038" i="25" s="1"/>
  <c r="L1032" i="25"/>
  <c r="F1032" i="25" s="1"/>
  <c r="L1030" i="25"/>
  <c r="F1030" i="25" s="1"/>
  <c r="L1026" i="25"/>
  <c r="F1026" i="25" s="1"/>
  <c r="L1024" i="25"/>
  <c r="F1024" i="25" s="1"/>
  <c r="L1020" i="25"/>
  <c r="F1020" i="25" s="1"/>
  <c r="L1012" i="25"/>
  <c r="F1012" i="25" s="1"/>
  <c r="L1008" i="25"/>
  <c r="F1008" i="25" s="1"/>
  <c r="L1006" i="25"/>
  <c r="F1006" i="25" s="1"/>
  <c r="L1002" i="25"/>
  <c r="F1002" i="25" s="1"/>
  <c r="L994" i="25"/>
  <c r="F994" i="25" s="1"/>
  <c r="L990" i="25"/>
  <c r="F990" i="25" s="1"/>
  <c r="L988" i="25"/>
  <c r="F988" i="25" s="1"/>
  <c r="L984" i="25"/>
  <c r="F984" i="25" s="1"/>
  <c r="L1258" i="25"/>
  <c r="F1258" i="25" s="1"/>
  <c r="L1250" i="25"/>
  <c r="F1250" i="25" s="1"/>
  <c r="L1246" i="25"/>
  <c r="F1246" i="25" s="1"/>
  <c r="L1238" i="25"/>
  <c r="F1238" i="25" s="1"/>
  <c r="L1262" i="25"/>
  <c r="F1262" i="25" s="1"/>
  <c r="L980" i="25"/>
  <c r="F980" i="25" s="1"/>
  <c r="L976" i="25"/>
  <c r="F976" i="25" s="1"/>
  <c r="L972" i="25"/>
  <c r="F972" i="25" s="1"/>
  <c r="L970" i="25"/>
  <c r="F970" i="25" s="1"/>
  <c r="L968" i="25"/>
  <c r="F968" i="25" s="1"/>
  <c r="L964" i="25"/>
  <c r="F964" i="25" s="1"/>
  <c r="L1229" i="25"/>
  <c r="F1229" i="25" s="1"/>
  <c r="L1204" i="25"/>
  <c r="F1204" i="25" s="1"/>
  <c r="L1200" i="25"/>
  <c r="F1200" i="25" s="1"/>
  <c r="L1196" i="25"/>
  <c r="F1196" i="25" s="1"/>
  <c r="L1225" i="25"/>
  <c r="F1225" i="25" s="1"/>
  <c r="L1221" i="25"/>
  <c r="F1221" i="25" s="1"/>
  <c r="L1217" i="25"/>
  <c r="F1217" i="25" s="1"/>
  <c r="L1213" i="25"/>
  <c r="F1213" i="25" s="1"/>
  <c r="L1209" i="25"/>
  <c r="F1209" i="25" s="1"/>
  <c r="L1207" i="25"/>
  <c r="F1207" i="25" s="1"/>
  <c r="L1228" i="25"/>
  <c r="F1228" i="25" s="1"/>
  <c r="L1191" i="25"/>
  <c r="F1191" i="25" s="1"/>
  <c r="L1187" i="25"/>
  <c r="F1187" i="25" s="1"/>
  <c r="L1183" i="25"/>
  <c r="F1183" i="25" s="1"/>
  <c r="L1179" i="25"/>
  <c r="F1179" i="25" s="1"/>
  <c r="L1175" i="25"/>
  <c r="F1175" i="25" s="1"/>
  <c r="L1171" i="25"/>
  <c r="F1171" i="25" s="1"/>
  <c r="L1167" i="25"/>
  <c r="F1167" i="25" s="1"/>
  <c r="L1165" i="25"/>
  <c r="F1165" i="25" s="1"/>
  <c r="L1163" i="25"/>
  <c r="F1163" i="25" s="1"/>
  <c r="L1128" i="25"/>
  <c r="F1128" i="25" s="1"/>
  <c r="L1157" i="25"/>
  <c r="F1157" i="25" s="1"/>
  <c r="L1155" i="25"/>
  <c r="F1155" i="25" s="1"/>
  <c r="L1153" i="25"/>
  <c r="F1153" i="25" s="1"/>
  <c r="L1151" i="25"/>
  <c r="F1151" i="25" s="1"/>
  <c r="L1149" i="25"/>
  <c r="F1149" i="25" s="1"/>
  <c r="L1147" i="25"/>
  <c r="F1147" i="25" s="1"/>
  <c r="L1145" i="25"/>
  <c r="F1145" i="25" s="1"/>
  <c r="L1143" i="25"/>
  <c r="F1143" i="25" s="1"/>
  <c r="L1141" i="25"/>
  <c r="F1141" i="25" s="1"/>
  <c r="L1139" i="25"/>
  <c r="F1139" i="25" s="1"/>
  <c r="L1137" i="25"/>
  <c r="F1137" i="25" s="1"/>
  <c r="L1135" i="25"/>
  <c r="F1135" i="25" s="1"/>
  <c r="L1133" i="25"/>
  <c r="F1133" i="25" s="1"/>
  <c r="L1131" i="25"/>
  <c r="F1131" i="25" s="1"/>
  <c r="L1129" i="25"/>
  <c r="F1129" i="25" s="1"/>
  <c r="L1125" i="25"/>
  <c r="F1125" i="25" s="1"/>
  <c r="L1123" i="25"/>
  <c r="F1123" i="25" s="1"/>
  <c r="L1121" i="25"/>
  <c r="F1121" i="25" s="1"/>
  <c r="L1119" i="25"/>
  <c r="F1119" i="25" s="1"/>
  <c r="L1117" i="25"/>
  <c r="F1117" i="25" s="1"/>
  <c r="L1115" i="25"/>
  <c r="F1115" i="25" s="1"/>
  <c r="L1113" i="25"/>
  <c r="F1113" i="25" s="1"/>
  <c r="L1111" i="25"/>
  <c r="F1111" i="25" s="1"/>
  <c r="L1109" i="25"/>
  <c r="F1109" i="25" s="1"/>
  <c r="L1107" i="25"/>
  <c r="F1107" i="25" s="1"/>
  <c r="L1103" i="25"/>
  <c r="F1103" i="25" s="1"/>
  <c r="L1101" i="25"/>
  <c r="F1101" i="25" s="1"/>
  <c r="L1099" i="25"/>
  <c r="F1099" i="25" s="1"/>
  <c r="L1095" i="25"/>
  <c r="F1095" i="25" s="1"/>
  <c r="L1093" i="25"/>
  <c r="F1093" i="25" s="1"/>
  <c r="L1091" i="25"/>
  <c r="F1091" i="25" s="1"/>
  <c r="L1089" i="25"/>
  <c r="F1089" i="25" s="1"/>
  <c r="L1085" i="25"/>
  <c r="F1085" i="25" s="1"/>
  <c r="L1081" i="25"/>
  <c r="F1081" i="25" s="1"/>
  <c r="L1077" i="25"/>
  <c r="F1077" i="25" s="1"/>
  <c r="L1075" i="25"/>
  <c r="F1075" i="25" s="1"/>
  <c r="L1071" i="25"/>
  <c r="F1071" i="25" s="1"/>
  <c r="L1069" i="25"/>
  <c r="F1069" i="25" s="1"/>
  <c r="L1067" i="25"/>
  <c r="F1067" i="25" s="1"/>
  <c r="L1065" i="25"/>
  <c r="F1065" i="25" s="1"/>
  <c r="L1063" i="25"/>
  <c r="F1063" i="25" s="1"/>
  <c r="L1061" i="25"/>
  <c r="F1061" i="25" s="1"/>
  <c r="L1057" i="25"/>
  <c r="F1057" i="25" s="1"/>
  <c r="L1055" i="25"/>
  <c r="F1055" i="25" s="1"/>
  <c r="L1053" i="25"/>
  <c r="F1053" i="25" s="1"/>
  <c r="L1051" i="25"/>
  <c r="F1051" i="25" s="1"/>
  <c r="L1047" i="25"/>
  <c r="F1047" i="25" s="1"/>
  <c r="L1043" i="25"/>
  <c r="F1043" i="25" s="1"/>
  <c r="L1039" i="25"/>
  <c r="F1039" i="25" s="1"/>
  <c r="L1037" i="25"/>
  <c r="F1037" i="25" s="1"/>
  <c r="L1035" i="25"/>
  <c r="F1035" i="25" s="1"/>
  <c r="L1033" i="25"/>
  <c r="F1033" i="25" s="1"/>
  <c r="L1029" i="25"/>
  <c r="F1029" i="25" s="1"/>
  <c r="L1027" i="25"/>
  <c r="F1027" i="25" s="1"/>
  <c r="L1025" i="25"/>
  <c r="F1025" i="25" s="1"/>
  <c r="L1023" i="25"/>
  <c r="F1023" i="25" s="1"/>
  <c r="L1021" i="25"/>
  <c r="F1021" i="25" s="1"/>
  <c r="L1019" i="25"/>
  <c r="F1019" i="25" s="1"/>
  <c r="L1017" i="25"/>
  <c r="F1017" i="25" s="1"/>
  <c r="L1015" i="25"/>
  <c r="F1015" i="25" s="1"/>
  <c r="L1013" i="25"/>
  <c r="F1013" i="25" s="1"/>
  <c r="L1011" i="25"/>
  <c r="F1011" i="25" s="1"/>
  <c r="L1010" i="25"/>
  <c r="F1010" i="25" s="1"/>
  <c r="L1005" i="25"/>
  <c r="F1005" i="25" s="1"/>
  <c r="L1003" i="25"/>
  <c r="F1003" i="25" s="1"/>
  <c r="L1001" i="25"/>
  <c r="F1001" i="25" s="1"/>
  <c r="L999" i="25"/>
  <c r="F999" i="25" s="1"/>
  <c r="L997" i="25"/>
  <c r="F997" i="25" s="1"/>
  <c r="L995" i="25"/>
  <c r="F995" i="25" s="1"/>
  <c r="L993" i="25"/>
  <c r="F993" i="25" s="1"/>
  <c r="L991" i="25"/>
  <c r="F991" i="25" s="1"/>
  <c r="L1007" i="25"/>
  <c r="F1007" i="25" s="1"/>
  <c r="L985" i="25"/>
  <c r="F985" i="25" s="1"/>
  <c r="L1261" i="25"/>
  <c r="F1261" i="25" s="1"/>
  <c r="L1259" i="25"/>
  <c r="F1259" i="25" s="1"/>
  <c r="L1257" i="25"/>
  <c r="F1257" i="25" s="1"/>
  <c r="L1255" i="25"/>
  <c r="F1255" i="25" s="1"/>
  <c r="L1253" i="25"/>
  <c r="F1253" i="25" s="1"/>
  <c r="L1251" i="25"/>
  <c r="F1251" i="25" s="1"/>
  <c r="L1249" i="25"/>
  <c r="F1249" i="25" s="1"/>
  <c r="L1247" i="25"/>
  <c r="F1247" i="25" s="1"/>
  <c r="L1245" i="25"/>
  <c r="F1245" i="25" s="1"/>
  <c r="L1243" i="25"/>
  <c r="F1243" i="25" s="1"/>
  <c r="L1241" i="25"/>
  <c r="F1241" i="25" s="1"/>
  <c r="L1239" i="25"/>
  <c r="F1239" i="25" s="1"/>
  <c r="L1237" i="25"/>
  <c r="F1237" i="25" s="1"/>
  <c r="L1235" i="25"/>
  <c r="F1235" i="25" s="1"/>
  <c r="L981" i="25"/>
  <c r="F981" i="25" s="1"/>
  <c r="L979" i="25"/>
  <c r="F979" i="25" s="1"/>
  <c r="L977" i="25"/>
  <c r="F977" i="25" s="1"/>
  <c r="L975" i="25"/>
  <c r="F975" i="25" s="1"/>
  <c r="L973" i="25"/>
  <c r="F973" i="25" s="1"/>
  <c r="L971" i="25"/>
  <c r="F971" i="25" s="1"/>
  <c r="L969" i="25"/>
  <c r="F969" i="25" s="1"/>
  <c r="L967" i="25"/>
  <c r="F967" i="25" s="1"/>
  <c r="L965" i="25"/>
  <c r="F965" i="25" s="1"/>
  <c r="L963" i="25"/>
  <c r="F963" i="25" s="1"/>
  <c r="L961" i="25"/>
  <c r="F961" i="25" s="1"/>
  <c r="L959" i="25"/>
  <c r="F959" i="25" s="1"/>
  <c r="L957" i="25"/>
  <c r="F957" i="25" s="1"/>
  <c r="L955" i="25"/>
  <c r="F955" i="25" s="1"/>
  <c r="L953" i="25"/>
  <c r="F953" i="25" s="1"/>
  <c r="L951" i="25"/>
  <c r="F951" i="25" s="1"/>
  <c r="L949" i="25"/>
  <c r="F949" i="25" s="1"/>
  <c r="L947" i="25"/>
  <c r="F947" i="25" s="1"/>
  <c r="L945" i="25"/>
  <c r="F945" i="25" s="1"/>
  <c r="L943" i="25"/>
  <c r="F943" i="25" s="1"/>
  <c r="L941" i="25"/>
  <c r="F941" i="25" s="1"/>
  <c r="L939" i="25"/>
  <c r="F939" i="25" s="1"/>
  <c r="L937" i="25"/>
  <c r="F937" i="25" s="1"/>
  <c r="L935" i="25"/>
  <c r="F935" i="25" s="1"/>
  <c r="L933" i="25"/>
  <c r="F933" i="25" s="1"/>
  <c r="L982" i="25"/>
  <c r="F982" i="25" s="1"/>
  <c r="L927" i="25"/>
  <c r="F927" i="25" s="1"/>
  <c r="L923" i="25"/>
  <c r="F923" i="25" s="1"/>
  <c r="L921" i="25"/>
  <c r="F921" i="25" s="1"/>
  <c r="L919" i="25"/>
  <c r="F919" i="25" s="1"/>
  <c r="L915" i="25"/>
  <c r="F915" i="25" s="1"/>
  <c r="L931" i="25"/>
  <c r="F931" i="25" s="1"/>
  <c r="L911" i="25"/>
  <c r="F911" i="25" s="1"/>
  <c r="L909" i="25"/>
  <c r="F909" i="25" s="1"/>
  <c r="L907" i="25"/>
  <c r="F907" i="25" s="1"/>
  <c r="L905" i="25"/>
  <c r="F905" i="25" s="1"/>
  <c r="L903" i="25"/>
  <c r="F903" i="25" s="1"/>
  <c r="L901" i="25"/>
  <c r="F901" i="25" s="1"/>
  <c r="L897" i="25"/>
  <c r="F897" i="25" s="1"/>
  <c r="L895" i="25"/>
  <c r="F895" i="25" s="1"/>
  <c r="L893" i="25"/>
  <c r="F893" i="25" s="1"/>
  <c r="L889" i="25"/>
  <c r="F889" i="25" s="1"/>
  <c r="L887" i="25"/>
  <c r="F887" i="25" s="1"/>
  <c r="L885" i="25"/>
  <c r="F885" i="25" s="1"/>
  <c r="L881" i="25"/>
  <c r="F881" i="25" s="1"/>
  <c r="L879" i="25"/>
  <c r="F879" i="25" s="1"/>
  <c r="L877" i="25"/>
  <c r="F877" i="25" s="1"/>
  <c r="L873" i="25"/>
  <c r="F873" i="25" s="1"/>
  <c r="L871" i="25"/>
  <c r="F871" i="25" s="1"/>
  <c r="L869" i="25"/>
  <c r="F869" i="25" s="1"/>
  <c r="L865" i="25"/>
  <c r="F865" i="25" s="1"/>
  <c r="L863" i="25"/>
  <c r="F863" i="25" s="1"/>
  <c r="L861" i="25"/>
  <c r="F861" i="25" s="1"/>
  <c r="L857" i="25"/>
  <c r="F857" i="25" s="1"/>
  <c r="L822" i="25"/>
  <c r="F822" i="25" s="1"/>
  <c r="L818" i="25"/>
  <c r="F818" i="25" s="1"/>
  <c r="L814" i="25"/>
  <c r="F814" i="25" s="1"/>
  <c r="L810" i="25"/>
  <c r="F810" i="25" s="1"/>
  <c r="L806" i="25"/>
  <c r="F806" i="25" s="1"/>
  <c r="L802" i="25"/>
  <c r="F802" i="25" s="1"/>
  <c r="L800" i="25"/>
  <c r="F800" i="25" s="1"/>
  <c r="L798" i="25"/>
  <c r="F798" i="25" s="1"/>
  <c r="L794" i="25"/>
  <c r="F794" i="25" s="1"/>
  <c r="L790" i="25"/>
  <c r="F790" i="25" s="1"/>
  <c r="L786" i="25"/>
  <c r="F786" i="25" s="1"/>
  <c r="L782" i="25"/>
  <c r="F782" i="25" s="1"/>
  <c r="L778" i="25"/>
  <c r="F778" i="25" s="1"/>
  <c r="L823" i="25"/>
  <c r="F823" i="25" s="1"/>
  <c r="L702" i="25"/>
  <c r="F702" i="25" s="1"/>
  <c r="L700" i="25"/>
  <c r="F700" i="25" s="1"/>
  <c r="L698" i="25"/>
  <c r="F698" i="25" s="1"/>
  <c r="L773" i="25"/>
  <c r="F773" i="25" s="1"/>
  <c r="L769" i="25"/>
  <c r="F769" i="25" s="1"/>
  <c r="L767" i="25"/>
  <c r="F767" i="25" s="1"/>
  <c r="L765" i="25"/>
  <c r="F765" i="25" s="1"/>
  <c r="L763" i="25"/>
  <c r="F763" i="25" s="1"/>
  <c r="L761" i="25"/>
  <c r="F761" i="25" s="1"/>
  <c r="L759" i="25"/>
  <c r="F759" i="25" s="1"/>
  <c r="L757" i="25"/>
  <c r="F757" i="25" s="1"/>
  <c r="L755" i="25"/>
  <c r="F755" i="25" s="1"/>
  <c r="L753" i="25"/>
  <c r="F753" i="25" s="1"/>
  <c r="L751" i="25"/>
  <c r="F751" i="25" s="1"/>
  <c r="L749" i="25"/>
  <c r="F749" i="25" s="1"/>
  <c r="L747" i="25"/>
  <c r="F747" i="25" s="1"/>
  <c r="L745" i="25"/>
  <c r="F745" i="25" s="1"/>
  <c r="L743" i="25"/>
  <c r="F743" i="25" s="1"/>
  <c r="L741" i="25"/>
  <c r="F741" i="25" s="1"/>
  <c r="L739" i="25"/>
  <c r="F739" i="25" s="1"/>
  <c r="L737" i="25"/>
  <c r="F737" i="25" s="1"/>
  <c r="L735" i="25"/>
  <c r="F735" i="25" s="1"/>
  <c r="L733" i="25"/>
  <c r="F733" i="25" s="1"/>
  <c r="L731" i="25"/>
  <c r="F731" i="25" s="1"/>
  <c r="L729" i="25"/>
  <c r="F729" i="25" s="1"/>
  <c r="L727" i="25"/>
  <c r="F727" i="25" s="1"/>
  <c r="L725" i="25"/>
  <c r="F725" i="25" s="1"/>
  <c r="L723" i="25"/>
  <c r="F723" i="25" s="1"/>
  <c r="L721" i="25"/>
  <c r="F721" i="25" s="1"/>
  <c r="L719" i="25"/>
  <c r="F719" i="25" s="1"/>
  <c r="L717" i="25"/>
  <c r="F717" i="25" s="1"/>
  <c r="L715" i="25"/>
  <c r="F715" i="25" s="1"/>
  <c r="L713" i="25"/>
  <c r="F713" i="25" s="1"/>
  <c r="L711" i="25"/>
  <c r="F711" i="25" s="1"/>
  <c r="L707" i="25"/>
  <c r="F707" i="25" s="1"/>
  <c r="L696" i="25"/>
  <c r="F696" i="25" s="1"/>
  <c r="L694" i="25"/>
  <c r="F694" i="25" s="1"/>
  <c r="L856" i="25"/>
  <c r="F856" i="25" s="1"/>
  <c r="L850" i="25"/>
  <c r="F850" i="25" s="1"/>
  <c r="L848" i="25"/>
  <c r="F848" i="25" s="1"/>
  <c r="L846" i="25"/>
  <c r="F846" i="25" s="1"/>
  <c r="L844" i="25"/>
  <c r="F844" i="25" s="1"/>
  <c r="L842" i="25"/>
  <c r="F842" i="25" s="1"/>
  <c r="L840" i="25"/>
  <c r="F840" i="25" s="1"/>
  <c r="L838" i="25"/>
  <c r="F838" i="25" s="1"/>
  <c r="L836" i="25"/>
  <c r="F836" i="25" s="1"/>
  <c r="L834" i="25"/>
  <c r="F834" i="25" s="1"/>
  <c r="L832" i="25"/>
  <c r="F832" i="25" s="1"/>
  <c r="L830" i="25"/>
  <c r="F830" i="25" s="1"/>
  <c r="L828" i="25"/>
  <c r="F828" i="25" s="1"/>
  <c r="L826" i="25"/>
  <c r="F826" i="25" s="1"/>
  <c r="L824" i="25"/>
  <c r="F824" i="25" s="1"/>
  <c r="L691" i="25"/>
  <c r="F691" i="25" s="1"/>
  <c r="L689" i="25"/>
  <c r="F689" i="25" s="1"/>
  <c r="L670" i="25"/>
  <c r="F670" i="25" s="1"/>
  <c r="L668" i="25"/>
  <c r="F668" i="25" s="1"/>
  <c r="L666" i="25"/>
  <c r="F666" i="25" s="1"/>
  <c r="L671" i="25"/>
  <c r="F671" i="25" s="1"/>
  <c r="L686" i="25"/>
  <c r="F686" i="25" s="1"/>
  <c r="L682" i="25"/>
  <c r="F682" i="25" s="1"/>
  <c r="L680" i="25"/>
  <c r="F680" i="25" s="1"/>
  <c r="L678" i="25"/>
  <c r="F678" i="25" s="1"/>
  <c r="L674" i="25"/>
  <c r="F674" i="25" s="1"/>
  <c r="L672" i="25"/>
  <c r="F672" i="25" s="1"/>
  <c r="L663" i="25"/>
  <c r="F663" i="25" s="1"/>
  <c r="L659" i="25"/>
  <c r="F659" i="25" s="1"/>
  <c r="L657" i="25"/>
  <c r="F657" i="25" s="1"/>
  <c r="L655" i="25"/>
  <c r="F655" i="25" s="1"/>
  <c r="L651" i="25"/>
  <c r="F651" i="25" s="1"/>
  <c r="L649" i="25"/>
  <c r="F649" i="25" s="1"/>
  <c r="L647" i="25"/>
  <c r="F647" i="25" s="1"/>
  <c r="L664" i="25"/>
  <c r="F664" i="25" s="1"/>
  <c r="L641" i="25"/>
  <c r="F641" i="25" s="1"/>
  <c r="L639" i="25"/>
  <c r="F639" i="25" s="1"/>
  <c r="L635" i="25"/>
  <c r="F635" i="25" s="1"/>
  <c r="L633" i="25"/>
  <c r="F633" i="25" s="1"/>
  <c r="L631" i="25"/>
  <c r="F631" i="25" s="1"/>
  <c r="L627" i="25"/>
  <c r="F627" i="25" s="1"/>
  <c r="L625" i="25"/>
  <c r="F625" i="25" s="1"/>
  <c r="L623" i="25"/>
  <c r="F623" i="25" s="1"/>
  <c r="L619" i="25"/>
  <c r="F619" i="25" s="1"/>
  <c r="L617" i="25"/>
  <c r="F617" i="25" s="1"/>
  <c r="L615" i="25"/>
  <c r="F615" i="25" s="1"/>
  <c r="L611" i="25"/>
  <c r="F611" i="25" s="1"/>
  <c r="L609" i="25"/>
  <c r="F609" i="25" s="1"/>
  <c r="L607" i="25"/>
  <c r="F607" i="25" s="1"/>
  <c r="L603" i="25"/>
  <c r="F603" i="25" s="1"/>
  <c r="L601" i="25"/>
  <c r="F601" i="25" s="1"/>
  <c r="L599" i="25"/>
  <c r="F599" i="25" s="1"/>
  <c r="L643" i="25"/>
  <c r="F643" i="25" s="1"/>
  <c r="L542" i="25"/>
  <c r="F542" i="25" s="1"/>
  <c r="L540" i="25"/>
  <c r="F540" i="25" s="1"/>
  <c r="L538" i="25"/>
  <c r="F538" i="25" s="1"/>
  <c r="L558" i="25"/>
  <c r="F558" i="25" s="1"/>
  <c r="L556" i="25"/>
  <c r="F556" i="25" s="1"/>
  <c r="L554" i="25"/>
  <c r="F554" i="25" s="1"/>
  <c r="L552" i="25"/>
  <c r="F552" i="25" s="1"/>
  <c r="L550" i="25"/>
  <c r="F550" i="25" s="1"/>
  <c r="L548" i="25"/>
  <c r="F548" i="25" s="1"/>
  <c r="L546" i="25"/>
  <c r="F546" i="25" s="1"/>
  <c r="L559" i="25"/>
  <c r="F559" i="25" s="1"/>
  <c r="L595" i="25"/>
  <c r="F595" i="25" s="1"/>
  <c r="L593" i="25"/>
  <c r="F593" i="25" s="1"/>
  <c r="L591" i="25"/>
  <c r="F591" i="25" s="1"/>
  <c r="L589" i="25"/>
  <c r="F589" i="25" s="1"/>
  <c r="L587" i="25"/>
  <c r="F587" i="25" s="1"/>
  <c r="L585" i="25"/>
  <c r="F585" i="25" s="1"/>
  <c r="L583" i="25"/>
  <c r="F583" i="25" s="1"/>
  <c r="L581" i="25"/>
  <c r="F581" i="25" s="1"/>
  <c r="L579" i="25"/>
  <c r="F579" i="25" s="1"/>
  <c r="L577" i="25"/>
  <c r="F577" i="25" s="1"/>
  <c r="L575" i="25"/>
  <c r="F575" i="25" s="1"/>
  <c r="L573" i="25"/>
  <c r="F573" i="25" s="1"/>
  <c r="L571" i="25"/>
  <c r="F571" i="25" s="1"/>
  <c r="L569" i="25"/>
  <c r="F569" i="25" s="1"/>
  <c r="L567" i="25"/>
  <c r="F567" i="25" s="1"/>
  <c r="L565" i="25"/>
  <c r="F565" i="25" s="1"/>
  <c r="L563" i="25"/>
  <c r="F563" i="25" s="1"/>
  <c r="L561" i="25"/>
  <c r="F561" i="25" s="1"/>
  <c r="L597" i="25"/>
  <c r="F597" i="25" s="1"/>
  <c r="L535" i="25"/>
  <c r="F535" i="25" s="1"/>
  <c r="L531" i="25"/>
  <c r="F531" i="25" s="1"/>
  <c r="L529" i="25"/>
  <c r="F529" i="25" s="1"/>
  <c r="L527" i="25"/>
  <c r="F527" i="25" s="1"/>
  <c r="L523" i="25"/>
  <c r="F523" i="25" s="1"/>
  <c r="L520" i="25"/>
  <c r="F520" i="25" s="1"/>
  <c r="L518" i="25"/>
  <c r="F518" i="25" s="1"/>
  <c r="L516" i="25"/>
  <c r="F516" i="25" s="1"/>
  <c r="L514" i="25"/>
  <c r="F514" i="25" s="1"/>
  <c r="L522" i="25"/>
  <c r="F522" i="25" s="1"/>
  <c r="L510" i="25"/>
  <c r="F510" i="25" s="1"/>
  <c r="L508" i="25"/>
  <c r="F508" i="25" s="1"/>
  <c r="L506" i="25"/>
  <c r="F506" i="25" s="1"/>
  <c r="L504" i="25"/>
  <c r="F504" i="25" s="1"/>
  <c r="L502" i="25"/>
  <c r="F502" i="25" s="1"/>
  <c r="L486" i="25"/>
  <c r="F486" i="25" s="1"/>
  <c r="L484" i="25"/>
  <c r="F484" i="25" s="1"/>
  <c r="L482" i="25"/>
  <c r="F482" i="25" s="1"/>
  <c r="L478" i="25"/>
  <c r="F478" i="25" s="1"/>
  <c r="L476" i="25"/>
  <c r="F476" i="25" s="1"/>
  <c r="L474" i="25"/>
  <c r="F474" i="25" s="1"/>
  <c r="L470" i="25"/>
  <c r="F470" i="25" s="1"/>
  <c r="L468" i="25"/>
  <c r="F468" i="25" s="1"/>
  <c r="L466" i="25"/>
  <c r="F466" i="25" s="1"/>
  <c r="L489" i="25"/>
  <c r="F489" i="25" s="1"/>
  <c r="L462" i="25"/>
  <c r="F462" i="25" s="1"/>
  <c r="L460" i="25"/>
  <c r="F460" i="25" s="1"/>
  <c r="L458" i="25"/>
  <c r="F458" i="25" s="1"/>
  <c r="L454" i="25"/>
  <c r="F454" i="25" s="1"/>
  <c r="L452" i="25"/>
  <c r="F452" i="25" s="1"/>
  <c r="L450" i="25"/>
  <c r="F450" i="25" s="1"/>
  <c r="L446" i="25"/>
  <c r="F446" i="25" s="1"/>
  <c r="L444" i="25"/>
  <c r="F444" i="25" s="1"/>
  <c r="L442" i="25"/>
  <c r="F442" i="25" s="1"/>
  <c r="L438" i="25"/>
  <c r="F438" i="25" s="1"/>
  <c r="L436" i="25"/>
  <c r="F436" i="25" s="1"/>
  <c r="L434" i="25"/>
  <c r="F434" i="25" s="1"/>
  <c r="L430" i="25"/>
  <c r="F430" i="25" s="1"/>
  <c r="L428" i="25"/>
  <c r="F428" i="25" s="1"/>
  <c r="L426" i="25"/>
  <c r="F426" i="25" s="1"/>
  <c r="L422" i="25"/>
  <c r="F422" i="25" s="1"/>
  <c r="L420" i="25"/>
  <c r="F420" i="25" s="1"/>
  <c r="L418" i="25"/>
  <c r="F418" i="25" s="1"/>
  <c r="L414" i="25"/>
  <c r="F414" i="25" s="1"/>
  <c r="L412" i="25"/>
  <c r="F412" i="25" s="1"/>
  <c r="L410" i="25"/>
  <c r="F410" i="25" s="1"/>
  <c r="L408" i="25"/>
  <c r="F408" i="25" s="1"/>
  <c r="L406" i="25"/>
  <c r="F406" i="25" s="1"/>
  <c r="L413" i="25"/>
  <c r="F413" i="25" s="1"/>
  <c r="L499" i="25"/>
  <c r="F499" i="25" s="1"/>
  <c r="L497" i="25"/>
  <c r="F497" i="25" s="1"/>
  <c r="L495" i="25"/>
  <c r="F495" i="25" s="1"/>
  <c r="L493" i="25"/>
  <c r="F493" i="25" s="1"/>
  <c r="L491" i="25"/>
  <c r="F491" i="25" s="1"/>
  <c r="L501" i="25"/>
  <c r="F501" i="25" s="1"/>
  <c r="L398" i="25"/>
  <c r="F398" i="25" s="1"/>
  <c r="L396" i="25"/>
  <c r="F396" i="25" s="1"/>
  <c r="L394" i="25"/>
  <c r="F394" i="25" s="1"/>
  <c r="L392" i="25"/>
  <c r="F392" i="25" s="1"/>
  <c r="L390" i="25"/>
  <c r="F390" i="25" s="1"/>
  <c r="L388" i="25"/>
  <c r="F388" i="25" s="1"/>
  <c r="L386" i="25"/>
  <c r="F386" i="25" s="1"/>
  <c r="L384" i="25"/>
  <c r="F384" i="25" s="1"/>
  <c r="L382" i="25"/>
  <c r="F382" i="25" s="1"/>
  <c r="L380" i="25"/>
  <c r="F380" i="25" s="1"/>
  <c r="L378" i="25"/>
  <c r="F378" i="25" s="1"/>
  <c r="L376" i="25"/>
  <c r="F376" i="25" s="1"/>
  <c r="L400" i="25"/>
  <c r="F400" i="25" s="1"/>
  <c r="L372" i="25"/>
  <c r="F372" i="25" s="1"/>
  <c r="L370" i="25"/>
  <c r="F370" i="25" s="1"/>
  <c r="L366" i="25"/>
  <c r="F366" i="25" s="1"/>
  <c r="L364" i="25"/>
  <c r="F364" i="25" s="1"/>
  <c r="L362" i="25"/>
  <c r="F362" i="25" s="1"/>
  <c r="L358" i="25"/>
  <c r="F358" i="25" s="1"/>
  <c r="L356" i="25"/>
  <c r="F356" i="25" s="1"/>
  <c r="L354" i="25"/>
  <c r="F354" i="25" s="1"/>
  <c r="L352" i="25"/>
  <c r="F352" i="25" s="1"/>
  <c r="L348" i="25"/>
  <c r="F348" i="25" s="1"/>
  <c r="L344" i="25"/>
  <c r="F344" i="25" s="1"/>
  <c r="L340" i="25"/>
  <c r="F340" i="25" s="1"/>
  <c r="L336" i="25"/>
  <c r="F336" i="25" s="1"/>
  <c r="L332" i="25"/>
  <c r="F332" i="25" s="1"/>
  <c r="L328" i="25"/>
  <c r="F328" i="25" s="1"/>
  <c r="L326" i="25"/>
  <c r="F326" i="25" s="1"/>
  <c r="L324" i="25"/>
  <c r="F324" i="25" s="1"/>
  <c r="L322" i="25"/>
  <c r="F322" i="25" s="1"/>
  <c r="L320" i="25"/>
  <c r="F320" i="25" s="1"/>
  <c r="L318" i="25"/>
  <c r="F318" i="25" s="1"/>
  <c r="L316" i="25"/>
  <c r="F316" i="25" s="1"/>
  <c r="L314" i="25"/>
  <c r="F314" i="25" s="1"/>
  <c r="L312" i="25"/>
  <c r="F312" i="25" s="1"/>
  <c r="L310" i="25"/>
  <c r="F310" i="25" s="1"/>
  <c r="L308" i="25"/>
  <c r="F308" i="25" s="1"/>
  <c r="L306" i="25"/>
  <c r="F306" i="25" s="1"/>
  <c r="L304" i="25"/>
  <c r="F304" i="25" s="1"/>
  <c r="L302" i="25"/>
  <c r="F302" i="25" s="1"/>
  <c r="L300" i="25"/>
  <c r="F300" i="25" s="1"/>
  <c r="L298" i="25"/>
  <c r="F298" i="25" s="1"/>
  <c r="L296" i="25"/>
  <c r="F296" i="25" s="1"/>
  <c r="L294" i="25"/>
  <c r="F294" i="25" s="1"/>
  <c r="L374" i="25"/>
  <c r="F374" i="25" s="1"/>
  <c r="L289" i="25"/>
  <c r="F289" i="25" s="1"/>
  <c r="L285" i="25"/>
  <c r="F285" i="25" s="1"/>
  <c r="L283" i="25"/>
  <c r="F283" i="25" s="1"/>
  <c r="L281" i="25"/>
  <c r="F281" i="25" s="1"/>
  <c r="L277" i="25"/>
  <c r="F277" i="25" s="1"/>
  <c r="L275" i="25"/>
  <c r="F275" i="25" s="1"/>
  <c r="L273" i="25"/>
  <c r="F273" i="25" s="1"/>
  <c r="L269" i="25"/>
  <c r="F269" i="25" s="1"/>
  <c r="L267" i="25"/>
  <c r="F267" i="25" s="1"/>
  <c r="L265" i="25"/>
  <c r="F265" i="25" s="1"/>
  <c r="L263" i="25"/>
  <c r="F263" i="25" s="1"/>
  <c r="L261" i="25"/>
  <c r="F261" i="25" s="1"/>
  <c r="L259" i="25"/>
  <c r="F259" i="25" s="1"/>
  <c r="L257" i="25"/>
  <c r="F257" i="25" s="1"/>
  <c r="L255" i="25"/>
  <c r="F255" i="25" s="1"/>
  <c r="L251" i="25"/>
  <c r="F251" i="25" s="1"/>
  <c r="L249" i="25"/>
  <c r="F249" i="25" s="1"/>
  <c r="L247" i="25"/>
  <c r="F247" i="25" s="1"/>
  <c r="L243" i="25"/>
  <c r="F243" i="25" s="1"/>
  <c r="L241" i="25"/>
  <c r="F241" i="25" s="1"/>
  <c r="L239" i="25"/>
  <c r="F239" i="25" s="1"/>
  <c r="L237" i="25"/>
  <c r="F237" i="25" s="1"/>
  <c r="L235" i="25"/>
  <c r="F235" i="25" s="1"/>
  <c r="L233" i="25"/>
  <c r="F233" i="25" s="1"/>
  <c r="L231" i="25"/>
  <c r="F231" i="25" s="1"/>
  <c r="L229" i="25"/>
  <c r="F229" i="25" s="1"/>
  <c r="L227" i="25"/>
  <c r="F227" i="25" s="1"/>
  <c r="L225" i="25"/>
  <c r="F225" i="25" s="1"/>
  <c r="L223" i="25"/>
  <c r="F223" i="25" s="1"/>
  <c r="L221" i="25"/>
  <c r="F221" i="25" s="1"/>
  <c r="L219" i="25"/>
  <c r="F219" i="25" s="1"/>
  <c r="L217" i="25"/>
  <c r="F217" i="25" s="1"/>
  <c r="L215" i="25"/>
  <c r="F215" i="25" s="1"/>
  <c r="L213" i="25"/>
  <c r="F213" i="25" s="1"/>
  <c r="L211" i="25"/>
  <c r="F211" i="25" s="1"/>
  <c r="L209" i="25"/>
  <c r="F209" i="25" s="1"/>
  <c r="L207" i="25"/>
  <c r="F207" i="25" s="1"/>
  <c r="L205" i="25"/>
  <c r="F205" i="25" s="1"/>
  <c r="L203" i="25"/>
  <c r="F203" i="25" s="1"/>
  <c r="L201" i="25"/>
  <c r="F201" i="25" s="1"/>
  <c r="L199" i="25"/>
  <c r="F199" i="25" s="1"/>
  <c r="L197" i="25"/>
  <c r="F197" i="25" s="1"/>
  <c r="L195" i="25"/>
  <c r="F195" i="25" s="1"/>
  <c r="L193" i="25"/>
  <c r="F193" i="25" s="1"/>
  <c r="L191" i="25"/>
  <c r="F191" i="25" s="1"/>
  <c r="L189" i="25"/>
  <c r="F189" i="25" s="1"/>
  <c r="L187" i="25"/>
  <c r="F187" i="25" s="1"/>
  <c r="L185" i="25"/>
  <c r="F185" i="25" s="1"/>
  <c r="L183" i="25"/>
  <c r="F183" i="25" s="1"/>
  <c r="L181" i="25"/>
  <c r="F181" i="25" s="1"/>
  <c r="L179" i="25"/>
  <c r="F179" i="25" s="1"/>
  <c r="L177" i="25"/>
  <c r="F177" i="25" s="1"/>
  <c r="L175" i="25"/>
  <c r="F175" i="25" s="1"/>
  <c r="L173" i="25"/>
  <c r="F173" i="25" s="1"/>
  <c r="L171" i="25"/>
  <c r="F171" i="25" s="1"/>
  <c r="L169" i="25"/>
  <c r="F169" i="25" s="1"/>
  <c r="L167" i="25"/>
  <c r="F167" i="25" s="1"/>
  <c r="L165" i="25"/>
  <c r="F165" i="25" s="1"/>
  <c r="L163" i="25"/>
  <c r="F163" i="25" s="1"/>
  <c r="L161" i="25"/>
  <c r="F161" i="25" s="1"/>
  <c r="L159" i="25"/>
  <c r="F159" i="25" s="1"/>
  <c r="L157" i="25"/>
  <c r="F157" i="25" s="1"/>
  <c r="L155" i="25"/>
  <c r="F155" i="25" s="1"/>
  <c r="L153" i="25"/>
  <c r="F153" i="25" s="1"/>
  <c r="L151" i="25"/>
  <c r="F151" i="25" s="1"/>
  <c r="L149" i="25"/>
  <c r="F149" i="25" s="1"/>
  <c r="L147" i="25"/>
  <c r="F147" i="25" s="1"/>
  <c r="L145" i="25"/>
  <c r="F145" i="25" s="1"/>
  <c r="L143" i="25"/>
  <c r="F143" i="25" s="1"/>
  <c r="L141" i="25"/>
  <c r="F141" i="25" s="1"/>
  <c r="L139" i="25"/>
  <c r="F139" i="25" s="1"/>
  <c r="L137" i="25"/>
  <c r="F137" i="25" s="1"/>
  <c r="L135" i="25"/>
  <c r="F135" i="25" s="1"/>
  <c r="L133" i="25"/>
  <c r="F133" i="25" s="1"/>
  <c r="L131" i="25"/>
  <c r="F131" i="25" s="1"/>
  <c r="L129" i="25"/>
  <c r="F129" i="25" s="1"/>
  <c r="L127" i="25"/>
  <c r="F127" i="25" s="1"/>
  <c r="L125" i="25"/>
  <c r="F125" i="25" s="1"/>
  <c r="L123" i="25"/>
  <c r="F123" i="25" s="1"/>
  <c r="L121" i="25"/>
  <c r="F121" i="25" s="1"/>
  <c r="L119" i="25"/>
  <c r="F119" i="25" s="1"/>
  <c r="L117" i="25"/>
  <c r="F117" i="25" s="1"/>
  <c r="L115" i="25"/>
  <c r="F115" i="25" s="1"/>
  <c r="L113" i="25"/>
  <c r="F113" i="25" s="1"/>
  <c r="L111" i="25"/>
  <c r="F111" i="25" s="1"/>
  <c r="L109" i="25"/>
  <c r="F109" i="25" s="1"/>
  <c r="L107" i="25"/>
  <c r="F107" i="25" s="1"/>
  <c r="L105" i="25"/>
  <c r="F105" i="25" s="1"/>
  <c r="L103" i="25"/>
  <c r="F103" i="25" s="1"/>
  <c r="L101" i="25"/>
  <c r="F101" i="25" s="1"/>
  <c r="L99" i="25"/>
  <c r="F99" i="25" s="1"/>
  <c r="L97" i="25"/>
  <c r="F97" i="25" s="1"/>
  <c r="L95" i="25"/>
  <c r="F95" i="25" s="1"/>
  <c r="L93" i="25"/>
  <c r="F93" i="25" s="1"/>
  <c r="L91" i="25"/>
  <c r="F91" i="25" s="1"/>
  <c r="L89" i="25"/>
  <c r="F89" i="25" s="1"/>
  <c r="L87" i="25"/>
  <c r="F87" i="25" s="1"/>
  <c r="L85" i="25"/>
  <c r="F85" i="25" s="1"/>
  <c r="L83" i="25"/>
  <c r="F83" i="25" s="1"/>
  <c r="L81" i="25"/>
  <c r="F81" i="25" s="1"/>
  <c r="L79" i="25"/>
  <c r="F79" i="25" s="1"/>
  <c r="L77" i="25"/>
  <c r="F77" i="25" s="1"/>
  <c r="L75" i="25"/>
  <c r="F75" i="25" s="1"/>
  <c r="L73" i="25"/>
  <c r="F73" i="25" s="1"/>
  <c r="L71" i="25"/>
  <c r="F71" i="25" s="1"/>
  <c r="L69" i="25"/>
  <c r="F69" i="25" s="1"/>
  <c r="L67" i="25"/>
  <c r="F67" i="25" s="1"/>
  <c r="L65" i="25"/>
  <c r="F65" i="25" s="1"/>
  <c r="L63" i="25"/>
  <c r="F63" i="25" s="1"/>
  <c r="L61" i="25"/>
  <c r="F61" i="25" s="1"/>
  <c r="L59" i="25"/>
  <c r="F59" i="25" s="1"/>
  <c r="L57" i="25"/>
  <c r="F57" i="25" s="1"/>
  <c r="L55" i="25"/>
  <c r="F55" i="25" s="1"/>
  <c r="L39" i="25"/>
  <c r="F39" i="25" s="1"/>
  <c r="L37" i="25"/>
  <c r="F37" i="25" s="1"/>
  <c r="L35" i="25"/>
  <c r="F35" i="25" s="1"/>
  <c r="L33" i="25"/>
  <c r="F33" i="25" s="1"/>
  <c r="L31" i="25"/>
  <c r="F31" i="25" s="1"/>
  <c r="L29" i="25"/>
  <c r="F29" i="25" s="1"/>
  <c r="L27" i="25"/>
  <c r="F27" i="25" s="1"/>
  <c r="L25" i="25"/>
  <c r="F25" i="25" s="1"/>
  <c r="L23" i="25"/>
  <c r="F23" i="25" s="1"/>
  <c r="L21" i="25"/>
  <c r="F21" i="25" s="1"/>
  <c r="L53" i="25"/>
  <c r="F53" i="25" s="1"/>
  <c r="L51" i="25"/>
  <c r="F51" i="25" s="1"/>
  <c r="L49" i="25"/>
  <c r="F49" i="25" s="1"/>
  <c r="L47" i="25"/>
  <c r="F47" i="25" s="1"/>
  <c r="L45" i="25"/>
  <c r="F45" i="25" s="1"/>
  <c r="L43" i="25"/>
  <c r="F43" i="25" s="1"/>
  <c r="L41" i="25"/>
  <c r="F41" i="25" s="1"/>
  <c r="L17" i="25"/>
  <c r="F17" i="25" s="1"/>
  <c r="L15" i="25"/>
  <c r="F15" i="25" s="1"/>
  <c r="L13" i="25"/>
  <c r="F13" i="25" s="1"/>
  <c r="L11" i="25"/>
  <c r="F11" i="25" s="1"/>
  <c r="L9" i="25"/>
  <c r="F9" i="25" s="1"/>
  <c r="L7" i="25"/>
  <c r="F7" i="25" s="1"/>
  <c r="L5" i="25"/>
  <c r="F5" i="25" s="1"/>
  <c r="L3" i="25"/>
  <c r="F3" i="25" s="1"/>
  <c r="L20" i="25"/>
  <c r="F20" i="25" s="1"/>
  <c r="L18" i="25"/>
  <c r="F18" i="25" s="1"/>
  <c r="L2" i="25"/>
  <c r="F2" i="25" s="1"/>
  <c r="L19" i="25"/>
  <c r="F19" i="25" s="1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2" i="22"/>
  <c r="I3" i="22"/>
  <c r="I7" i="22"/>
  <c r="I11" i="22"/>
  <c r="I15" i="22"/>
  <c r="I19" i="22"/>
  <c r="I23" i="22"/>
  <c r="I27" i="22"/>
  <c r="I31" i="22"/>
  <c r="I35" i="22"/>
  <c r="I39" i="22"/>
  <c r="I43" i="22"/>
  <c r="I47" i="22"/>
  <c r="I51" i="22"/>
  <c r="I55" i="22"/>
  <c r="I59" i="22"/>
  <c r="I63" i="22"/>
  <c r="I67" i="22"/>
  <c r="I71" i="22"/>
  <c r="I75" i="22"/>
  <c r="I79" i="22"/>
  <c r="I83" i="22"/>
  <c r="I87" i="22"/>
  <c r="I91" i="22"/>
  <c r="I95" i="22"/>
  <c r="I99" i="22"/>
  <c r="I103" i="22"/>
  <c r="I107" i="22"/>
  <c r="I111" i="22"/>
  <c r="I115" i="22"/>
  <c r="I119" i="22"/>
  <c r="I123" i="22"/>
  <c r="I127" i="22"/>
  <c r="I131" i="22"/>
  <c r="I135" i="22"/>
  <c r="I139" i="22"/>
  <c r="I143" i="22"/>
  <c r="I147" i="22"/>
  <c r="I151" i="22"/>
  <c r="I155" i="22"/>
  <c r="I159" i="22"/>
  <c r="I163" i="22"/>
  <c r="I167" i="22"/>
  <c r="I171" i="22"/>
  <c r="I175" i="22"/>
  <c r="I179" i="22"/>
  <c r="I183" i="22"/>
  <c r="I187" i="22"/>
  <c r="I191" i="22"/>
  <c r="I195" i="22"/>
  <c r="I199" i="22"/>
  <c r="I203" i="22"/>
  <c r="I207" i="22"/>
  <c r="I211" i="22"/>
  <c r="I215" i="22"/>
  <c r="I219" i="22"/>
  <c r="I223" i="22"/>
  <c r="I4" i="22"/>
  <c r="I8" i="22"/>
  <c r="I12" i="22"/>
  <c r="I16" i="22"/>
  <c r="I20" i="22"/>
  <c r="I24" i="22"/>
  <c r="I28" i="22"/>
  <c r="I32" i="22"/>
  <c r="I36" i="22"/>
  <c r="I40" i="22"/>
  <c r="I44" i="22"/>
  <c r="I48" i="22"/>
  <c r="I52" i="22"/>
  <c r="I56" i="22"/>
  <c r="I60" i="22"/>
  <c r="I64" i="22"/>
  <c r="I68" i="22"/>
  <c r="I72" i="22"/>
  <c r="I76" i="22"/>
  <c r="I80" i="22"/>
  <c r="I84" i="22"/>
  <c r="I88" i="22"/>
  <c r="I92" i="22"/>
  <c r="I96" i="22"/>
  <c r="I100" i="22"/>
  <c r="I104" i="22"/>
  <c r="I108" i="22"/>
  <c r="I112" i="22"/>
  <c r="I116" i="22"/>
  <c r="I120" i="22"/>
  <c r="I124" i="22"/>
  <c r="I128" i="22"/>
  <c r="I132" i="22"/>
  <c r="I136" i="22"/>
  <c r="I140" i="22"/>
  <c r="I144" i="22"/>
  <c r="I148" i="22"/>
  <c r="I152" i="22"/>
  <c r="I156" i="22"/>
  <c r="I160" i="22"/>
  <c r="I164" i="22"/>
  <c r="I168" i="22"/>
  <c r="I172" i="22"/>
  <c r="I176" i="22"/>
  <c r="I180" i="22"/>
  <c r="I184" i="22"/>
  <c r="I188" i="22"/>
  <c r="I192" i="22"/>
  <c r="I196" i="22"/>
  <c r="I200" i="22"/>
  <c r="I204" i="22"/>
  <c r="I208" i="22"/>
  <c r="I212" i="22"/>
  <c r="I216" i="22"/>
  <c r="I5" i="22"/>
  <c r="I9" i="22"/>
  <c r="I13" i="22"/>
  <c r="I17" i="22"/>
  <c r="I21" i="22"/>
  <c r="I25" i="22"/>
  <c r="I29" i="22"/>
  <c r="I33" i="22"/>
  <c r="I37" i="22"/>
  <c r="I41" i="22"/>
  <c r="I45" i="22"/>
  <c r="I49" i="22"/>
  <c r="I53" i="22"/>
  <c r="I57" i="22"/>
  <c r="I61" i="22"/>
  <c r="I65" i="22"/>
  <c r="I69" i="22"/>
  <c r="I73" i="22"/>
  <c r="I77" i="22"/>
  <c r="I81" i="22"/>
  <c r="I85" i="22"/>
  <c r="I89" i="22"/>
  <c r="I93" i="22"/>
  <c r="I97" i="22"/>
  <c r="I101" i="22"/>
  <c r="I105" i="22"/>
  <c r="I109" i="22"/>
  <c r="I113" i="22"/>
  <c r="I117" i="22"/>
  <c r="I121" i="22"/>
  <c r="I125" i="22"/>
  <c r="I129" i="22"/>
  <c r="I133" i="22"/>
  <c r="I137" i="22"/>
  <c r="I141" i="22"/>
  <c r="I145" i="22"/>
  <c r="I149" i="22"/>
  <c r="I153" i="22"/>
  <c r="I157" i="22"/>
  <c r="I161" i="22"/>
  <c r="I165" i="22"/>
  <c r="I169" i="22"/>
  <c r="I173" i="22"/>
  <c r="I177" i="22"/>
  <c r="I181" i="22"/>
  <c r="I185" i="22"/>
  <c r="I189" i="22"/>
  <c r="I193" i="22"/>
  <c r="I197" i="22"/>
  <c r="I201" i="22"/>
  <c r="I205" i="22"/>
  <c r="I209" i="22"/>
  <c r="I213" i="22"/>
  <c r="I217" i="22"/>
  <c r="I221" i="22"/>
  <c r="I225" i="22"/>
  <c r="I229" i="22"/>
  <c r="I233" i="22"/>
  <c r="I237" i="22"/>
  <c r="I241" i="22"/>
  <c r="I245" i="22"/>
  <c r="I249" i="22"/>
  <c r="I253" i="22"/>
  <c r="I257" i="22"/>
  <c r="I261" i="22"/>
  <c r="I265" i="22"/>
  <c r="I269" i="22"/>
  <c r="I273" i="22"/>
  <c r="I277" i="22"/>
  <c r="I281" i="22"/>
  <c r="I285" i="22"/>
  <c r="I289" i="22"/>
  <c r="I293" i="22"/>
  <c r="I297" i="22"/>
  <c r="I301" i="22"/>
  <c r="I305" i="22"/>
  <c r="I309" i="22"/>
  <c r="I313" i="22"/>
  <c r="I317" i="22"/>
  <c r="I321" i="22"/>
  <c r="I325" i="22"/>
  <c r="I329" i="22"/>
  <c r="I333" i="22"/>
  <c r="I337" i="22"/>
  <c r="I341" i="22"/>
  <c r="I18" i="22"/>
  <c r="I34" i="22"/>
  <c r="I50" i="22"/>
  <c r="I66" i="22"/>
  <c r="I82" i="22"/>
  <c r="I98" i="22"/>
  <c r="I114" i="22"/>
  <c r="I130" i="22"/>
  <c r="I146" i="22"/>
  <c r="I162" i="22"/>
  <c r="I178" i="22"/>
  <c r="I194" i="22"/>
  <c r="I210" i="22"/>
  <c r="I222" i="22"/>
  <c r="I228" i="22"/>
  <c r="I234" i="22"/>
  <c r="I239" i="22"/>
  <c r="I244" i="22"/>
  <c r="I250" i="22"/>
  <c r="I255" i="22"/>
  <c r="I260" i="22"/>
  <c r="I266" i="22"/>
  <c r="I271" i="22"/>
  <c r="I276" i="22"/>
  <c r="I282" i="22"/>
  <c r="I287" i="22"/>
  <c r="I292" i="22"/>
  <c r="I298" i="22"/>
  <c r="I303" i="22"/>
  <c r="I308" i="22"/>
  <c r="I314" i="22"/>
  <c r="I319" i="22"/>
  <c r="I324" i="22"/>
  <c r="I330" i="22"/>
  <c r="I335" i="22"/>
  <c r="I340" i="22"/>
  <c r="I345" i="22"/>
  <c r="I349" i="22"/>
  <c r="I353" i="22"/>
  <c r="I357" i="22"/>
  <c r="I361" i="22"/>
  <c r="I365" i="22"/>
  <c r="I369" i="22"/>
  <c r="I373" i="22"/>
  <c r="I377" i="22"/>
  <c r="I381" i="22"/>
  <c r="I385" i="22"/>
  <c r="I389" i="22"/>
  <c r="I393" i="22"/>
  <c r="I397" i="22"/>
  <c r="I401" i="22"/>
  <c r="I405" i="22"/>
  <c r="I409" i="22"/>
  <c r="I413" i="22"/>
  <c r="I417" i="22"/>
  <c r="I421" i="22"/>
  <c r="I425" i="22"/>
  <c r="I429" i="22"/>
  <c r="I433" i="22"/>
  <c r="I437" i="22"/>
  <c r="I441" i="22"/>
  <c r="I445" i="22"/>
  <c r="I449" i="22"/>
  <c r="I453" i="22"/>
  <c r="I457" i="22"/>
  <c r="I461" i="22"/>
  <c r="I465" i="22"/>
  <c r="I469" i="22"/>
  <c r="I473" i="22"/>
  <c r="I477" i="22"/>
  <c r="I481" i="22"/>
  <c r="I485" i="22"/>
  <c r="I489" i="22"/>
  <c r="I493" i="22"/>
  <c r="I497" i="22"/>
  <c r="I501" i="22"/>
  <c r="I505" i="22"/>
  <c r="I509" i="22"/>
  <c r="I513" i="22"/>
  <c r="I517" i="22"/>
  <c r="I521" i="22"/>
  <c r="I525" i="22"/>
  <c r="I529" i="22"/>
  <c r="I533" i="22"/>
  <c r="I537" i="22"/>
  <c r="I6" i="22"/>
  <c r="I22" i="22"/>
  <c r="I38" i="22"/>
  <c r="I54" i="22"/>
  <c r="I70" i="22"/>
  <c r="I86" i="22"/>
  <c r="I102" i="22"/>
  <c r="I118" i="22"/>
  <c r="I134" i="22"/>
  <c r="I150" i="22"/>
  <c r="I166" i="22"/>
  <c r="I182" i="22"/>
  <c r="I198" i="22"/>
  <c r="I214" i="22"/>
  <c r="I224" i="22"/>
  <c r="I230" i="22"/>
  <c r="I235" i="22"/>
  <c r="I240" i="22"/>
  <c r="I246" i="22"/>
  <c r="I251" i="22"/>
  <c r="I256" i="22"/>
  <c r="I262" i="22"/>
  <c r="I267" i="22"/>
  <c r="I272" i="22"/>
  <c r="I278" i="22"/>
  <c r="I283" i="22"/>
  <c r="I288" i="22"/>
  <c r="I294" i="22"/>
  <c r="I299" i="22"/>
  <c r="I304" i="22"/>
  <c r="I310" i="22"/>
  <c r="I315" i="22"/>
  <c r="I320" i="22"/>
  <c r="I326" i="22"/>
  <c r="I331" i="22"/>
  <c r="I336" i="22"/>
  <c r="I342" i="22"/>
  <c r="I346" i="22"/>
  <c r="I350" i="22"/>
  <c r="I354" i="22"/>
  <c r="I358" i="22"/>
  <c r="I362" i="22"/>
  <c r="I366" i="22"/>
  <c r="I370" i="22"/>
  <c r="I374" i="22"/>
  <c r="I378" i="22"/>
  <c r="I382" i="22"/>
  <c r="I386" i="22"/>
  <c r="I390" i="22"/>
  <c r="I394" i="22"/>
  <c r="I398" i="22"/>
  <c r="I402" i="22"/>
  <c r="I406" i="22"/>
  <c r="I410" i="22"/>
  <c r="I414" i="22"/>
  <c r="I418" i="22"/>
  <c r="I422" i="22"/>
  <c r="I426" i="22"/>
  <c r="I430" i="22"/>
  <c r="I434" i="22"/>
  <c r="I438" i="22"/>
  <c r="I442" i="22"/>
  <c r="I446" i="22"/>
  <c r="I450" i="22"/>
  <c r="I454" i="22"/>
  <c r="I458" i="22"/>
  <c r="I462" i="22"/>
  <c r="I466" i="22"/>
  <c r="I470" i="22"/>
  <c r="I474" i="22"/>
  <c r="I478" i="22"/>
  <c r="I482" i="22"/>
  <c r="I10" i="22"/>
  <c r="I26" i="22"/>
  <c r="I42" i="22"/>
  <c r="I58" i="22"/>
  <c r="I74" i="22"/>
  <c r="I90" i="22"/>
  <c r="I106" i="22"/>
  <c r="I122" i="22"/>
  <c r="I138" i="22"/>
  <c r="I154" i="22"/>
  <c r="I170" i="22"/>
  <c r="I186" i="22"/>
  <c r="I202" i="22"/>
  <c r="I218" i="22"/>
  <c r="I226" i="22"/>
  <c r="I231" i="22"/>
  <c r="I236" i="22"/>
  <c r="I242" i="22"/>
  <c r="I247" i="22"/>
  <c r="I252" i="22"/>
  <c r="I258" i="22"/>
  <c r="I263" i="22"/>
  <c r="I268" i="22"/>
  <c r="I274" i="22"/>
  <c r="I279" i="22"/>
  <c r="I284" i="22"/>
  <c r="I290" i="22"/>
  <c r="I295" i="22"/>
  <c r="I300" i="22"/>
  <c r="I306" i="22"/>
  <c r="I311" i="22"/>
  <c r="I316" i="22"/>
  <c r="I322" i="22"/>
  <c r="I327" i="22"/>
  <c r="I332" i="22"/>
  <c r="I338" i="22"/>
  <c r="I343" i="22"/>
  <c r="I347" i="22"/>
  <c r="I351" i="22"/>
  <c r="I355" i="22"/>
  <c r="I359" i="22"/>
  <c r="I363" i="22"/>
  <c r="I367" i="22"/>
  <c r="I371" i="22"/>
  <c r="I375" i="22"/>
  <c r="I379" i="22"/>
  <c r="I383" i="22"/>
  <c r="I387" i="22"/>
  <c r="I391" i="22"/>
  <c r="I395" i="22"/>
  <c r="I399" i="22"/>
  <c r="I403" i="22"/>
  <c r="I407" i="22"/>
  <c r="I411" i="22"/>
  <c r="I415" i="22"/>
  <c r="I419" i="22"/>
  <c r="I423" i="22"/>
  <c r="I427" i="22"/>
  <c r="I431" i="22"/>
  <c r="I435" i="22"/>
  <c r="I439" i="22"/>
  <c r="I443" i="22"/>
  <c r="I447" i="22"/>
  <c r="I451" i="22"/>
  <c r="I455" i="22"/>
  <c r="I459" i="22"/>
  <c r="I463" i="22"/>
  <c r="I467" i="22"/>
  <c r="I471" i="22"/>
  <c r="I475" i="22"/>
  <c r="I479" i="22"/>
  <c r="I14" i="22"/>
  <c r="I30" i="22"/>
  <c r="I46" i="22"/>
  <c r="I62" i="22"/>
  <c r="I78" i="22"/>
  <c r="I94" i="22"/>
  <c r="I110" i="22"/>
  <c r="I126" i="22"/>
  <c r="I142" i="22"/>
  <c r="I158" i="22"/>
  <c r="I174" i="22"/>
  <c r="I190" i="22"/>
  <c r="I206" i="22"/>
  <c r="I220" i="22"/>
  <c r="I227" i="22"/>
  <c r="I232" i="22"/>
  <c r="I238" i="22"/>
  <c r="I243" i="22"/>
  <c r="I248" i="22"/>
  <c r="I254" i="22"/>
  <c r="I259" i="22"/>
  <c r="I264" i="22"/>
  <c r="I270" i="22"/>
  <c r="I275" i="22"/>
  <c r="I280" i="22"/>
  <c r="I286" i="22"/>
  <c r="I291" i="22"/>
  <c r="I296" i="22"/>
  <c r="I302" i="22"/>
  <c r="I307" i="22"/>
  <c r="I312" i="22"/>
  <c r="I318" i="22"/>
  <c r="I323" i="22"/>
  <c r="I328" i="22"/>
  <c r="I334" i="22"/>
  <c r="I339" i="22"/>
  <c r="I344" i="22"/>
  <c r="I348" i="22"/>
  <c r="I352" i="22"/>
  <c r="I356" i="22"/>
  <c r="I360" i="22"/>
  <c r="I364" i="22"/>
  <c r="I368" i="22"/>
  <c r="I372" i="22"/>
  <c r="I376" i="22"/>
  <c r="I380" i="22"/>
  <c r="I384" i="22"/>
  <c r="I388" i="22"/>
  <c r="I392" i="22"/>
  <c r="I396" i="22"/>
  <c r="I400" i="22"/>
  <c r="I404" i="22"/>
  <c r="I408" i="22"/>
  <c r="I412" i="22"/>
  <c r="I416" i="22"/>
  <c r="I420" i="22"/>
  <c r="I424" i="22"/>
  <c r="I428" i="22"/>
  <c r="I432" i="22"/>
  <c r="I436" i="22"/>
  <c r="I440" i="22"/>
  <c r="I444" i="22"/>
  <c r="I448" i="22"/>
  <c r="I452" i="22"/>
  <c r="I456" i="22"/>
  <c r="I460" i="22"/>
  <c r="I464" i="22"/>
  <c r="I468" i="22"/>
  <c r="I472" i="22"/>
  <c r="I476" i="22"/>
  <c r="I480" i="22"/>
  <c r="I484" i="22"/>
  <c r="I488" i="22"/>
  <c r="I492" i="22"/>
  <c r="I496" i="22"/>
  <c r="I500" i="22"/>
  <c r="I504" i="22"/>
  <c r="I508" i="22"/>
  <c r="I512" i="22"/>
  <c r="I516" i="22"/>
  <c r="I520" i="22"/>
  <c r="I524" i="22"/>
  <c r="I528" i="22"/>
  <c r="I532" i="22"/>
  <c r="I536" i="22"/>
  <c r="I540" i="22"/>
  <c r="I544" i="22"/>
  <c r="I548" i="22"/>
  <c r="I552" i="22"/>
  <c r="I556" i="22"/>
  <c r="I560" i="22"/>
  <c r="I564" i="22"/>
  <c r="I568" i="22"/>
  <c r="I572" i="22"/>
  <c r="I576" i="22"/>
  <c r="I580" i="22"/>
  <c r="I584" i="22"/>
  <c r="I588" i="22"/>
  <c r="I592" i="22"/>
  <c r="I596" i="22"/>
  <c r="I600" i="22"/>
  <c r="I604" i="22"/>
  <c r="I608" i="22"/>
  <c r="I612" i="22"/>
  <c r="I616" i="22"/>
  <c r="I620" i="22"/>
  <c r="I624" i="22"/>
  <c r="I628" i="22"/>
  <c r="I632" i="22"/>
  <c r="I636" i="22"/>
  <c r="I640" i="22"/>
  <c r="I644" i="22"/>
  <c r="I648" i="22"/>
  <c r="I652" i="22"/>
  <c r="I656" i="22"/>
  <c r="I660" i="22"/>
  <c r="I664" i="22"/>
  <c r="I668" i="22"/>
  <c r="I490" i="22"/>
  <c r="I498" i="22"/>
  <c r="I506" i="22"/>
  <c r="I514" i="22"/>
  <c r="I522" i="22"/>
  <c r="I530" i="22"/>
  <c r="I538" i="22"/>
  <c r="I543" i="22"/>
  <c r="I549" i="22"/>
  <c r="I554" i="22"/>
  <c r="I559" i="22"/>
  <c r="I565" i="22"/>
  <c r="I570" i="22"/>
  <c r="I575" i="22"/>
  <c r="I581" i="22"/>
  <c r="I586" i="22"/>
  <c r="I591" i="22"/>
  <c r="I597" i="22"/>
  <c r="I602" i="22"/>
  <c r="I607" i="22"/>
  <c r="I613" i="22"/>
  <c r="I618" i="22"/>
  <c r="I623" i="22"/>
  <c r="I629" i="22"/>
  <c r="I634" i="22"/>
  <c r="I639" i="22"/>
  <c r="I645" i="22"/>
  <c r="I650" i="22"/>
  <c r="I655" i="22"/>
  <c r="I661" i="22"/>
  <c r="I666" i="22"/>
  <c r="I671" i="22"/>
  <c r="I675" i="22"/>
  <c r="I679" i="22"/>
  <c r="I683" i="22"/>
  <c r="I687" i="22"/>
  <c r="I691" i="22"/>
  <c r="I695" i="22"/>
  <c r="I699" i="22"/>
  <c r="I703" i="22"/>
  <c r="I707" i="22"/>
  <c r="I711" i="22"/>
  <c r="I715" i="22"/>
  <c r="I719" i="22"/>
  <c r="I723" i="22"/>
  <c r="I727" i="22"/>
  <c r="I731" i="22"/>
  <c r="I735" i="22"/>
  <c r="I739" i="22"/>
  <c r="I743" i="22"/>
  <c r="I747" i="22"/>
  <c r="I751" i="22"/>
  <c r="I755" i="22"/>
  <c r="I759" i="22"/>
  <c r="I763" i="22"/>
  <c r="I767" i="22"/>
  <c r="I771" i="22"/>
  <c r="I775" i="22"/>
  <c r="I779" i="22"/>
  <c r="I783" i="22"/>
  <c r="I787" i="22"/>
  <c r="I791" i="22"/>
  <c r="I795" i="22"/>
  <c r="I799" i="22"/>
  <c r="I803" i="22"/>
  <c r="I807" i="22"/>
  <c r="I811" i="22"/>
  <c r="I815" i="22"/>
  <c r="I819" i="22"/>
  <c r="I823" i="22"/>
  <c r="I827" i="22"/>
  <c r="I831" i="22"/>
  <c r="I835" i="22"/>
  <c r="I839" i="22"/>
  <c r="I843" i="22"/>
  <c r="I847" i="22"/>
  <c r="I851" i="22"/>
  <c r="I855" i="22"/>
  <c r="I859" i="22"/>
  <c r="I863" i="22"/>
  <c r="I867" i="22"/>
  <c r="I871" i="22"/>
  <c r="I875" i="22"/>
  <c r="I879" i="22"/>
  <c r="I883" i="22"/>
  <c r="I887" i="22"/>
  <c r="I891" i="22"/>
  <c r="I895" i="22"/>
  <c r="I899" i="22"/>
  <c r="I903" i="22"/>
  <c r="I907" i="22"/>
  <c r="I911" i="22"/>
  <c r="I915" i="22"/>
  <c r="I919" i="22"/>
  <c r="I923" i="22"/>
  <c r="I927" i="22"/>
  <c r="I931" i="22"/>
  <c r="I935" i="22"/>
  <c r="I939" i="22"/>
  <c r="I943" i="22"/>
  <c r="I947" i="22"/>
  <c r="I951" i="22"/>
  <c r="I955" i="22"/>
  <c r="I959" i="22"/>
  <c r="I963" i="22"/>
  <c r="I967" i="22"/>
  <c r="I971" i="22"/>
  <c r="I483" i="22"/>
  <c r="I491" i="22"/>
  <c r="I499" i="22"/>
  <c r="I507" i="22"/>
  <c r="I515" i="22"/>
  <c r="I523" i="22"/>
  <c r="I531" i="22"/>
  <c r="I539" i="22"/>
  <c r="I545" i="22"/>
  <c r="I550" i="22"/>
  <c r="I555" i="22"/>
  <c r="I561" i="22"/>
  <c r="I566" i="22"/>
  <c r="I571" i="22"/>
  <c r="I577" i="22"/>
  <c r="I582" i="22"/>
  <c r="I587" i="22"/>
  <c r="I593" i="22"/>
  <c r="I598" i="22"/>
  <c r="I603" i="22"/>
  <c r="I609" i="22"/>
  <c r="I614" i="22"/>
  <c r="I619" i="22"/>
  <c r="I625" i="22"/>
  <c r="I630" i="22"/>
  <c r="I635" i="22"/>
  <c r="I641" i="22"/>
  <c r="I646" i="22"/>
  <c r="I651" i="22"/>
  <c r="I657" i="22"/>
  <c r="I662" i="22"/>
  <c r="I667" i="22"/>
  <c r="I672" i="22"/>
  <c r="I676" i="22"/>
  <c r="I680" i="22"/>
  <c r="I684" i="22"/>
  <c r="I688" i="22"/>
  <c r="I692" i="22"/>
  <c r="I696" i="22"/>
  <c r="I700" i="22"/>
  <c r="I704" i="22"/>
  <c r="I708" i="22"/>
  <c r="I712" i="22"/>
  <c r="I716" i="22"/>
  <c r="I720" i="22"/>
  <c r="I724" i="22"/>
  <c r="I728" i="22"/>
  <c r="I732" i="22"/>
  <c r="I736" i="22"/>
  <c r="I740" i="22"/>
  <c r="I744" i="22"/>
  <c r="I748" i="22"/>
  <c r="I752" i="22"/>
  <c r="I756" i="22"/>
  <c r="I760" i="22"/>
  <c r="I764" i="22"/>
  <c r="I768" i="22"/>
  <c r="I772" i="22"/>
  <c r="I776" i="22"/>
  <c r="I780" i="22"/>
  <c r="I784" i="22"/>
  <c r="I788" i="22"/>
  <c r="I792" i="22"/>
  <c r="I796" i="22"/>
  <c r="I800" i="22"/>
  <c r="I804" i="22"/>
  <c r="I808" i="22"/>
  <c r="I812" i="22"/>
  <c r="I816" i="22"/>
  <c r="I820" i="22"/>
  <c r="I824" i="22"/>
  <c r="I828" i="22"/>
  <c r="I832" i="22"/>
  <c r="I836" i="22"/>
  <c r="I840" i="22"/>
  <c r="I844" i="22"/>
  <c r="I848" i="22"/>
  <c r="I852" i="22"/>
  <c r="I856" i="22"/>
  <c r="I860" i="22"/>
  <c r="I864" i="22"/>
  <c r="I868" i="22"/>
  <c r="I872" i="22"/>
  <c r="I876" i="22"/>
  <c r="I880" i="22"/>
  <c r="I486" i="22"/>
  <c r="I494" i="22"/>
  <c r="I502" i="22"/>
  <c r="I510" i="22"/>
  <c r="I518" i="22"/>
  <c r="I526" i="22"/>
  <c r="I534" i="22"/>
  <c r="I541" i="22"/>
  <c r="I546" i="22"/>
  <c r="I551" i="22"/>
  <c r="I557" i="22"/>
  <c r="I562" i="22"/>
  <c r="I567" i="22"/>
  <c r="I573" i="22"/>
  <c r="I578" i="22"/>
  <c r="I583" i="22"/>
  <c r="I589" i="22"/>
  <c r="I594" i="22"/>
  <c r="I599" i="22"/>
  <c r="I605" i="22"/>
  <c r="I610" i="22"/>
  <c r="I615" i="22"/>
  <c r="I621" i="22"/>
  <c r="I626" i="22"/>
  <c r="I631" i="22"/>
  <c r="I637" i="22"/>
  <c r="I642" i="22"/>
  <c r="I647" i="22"/>
  <c r="I653" i="22"/>
  <c r="I658" i="22"/>
  <c r="I663" i="22"/>
  <c r="I669" i="22"/>
  <c r="I673" i="22"/>
  <c r="I677" i="22"/>
  <c r="I681" i="22"/>
  <c r="I685" i="22"/>
  <c r="I689" i="22"/>
  <c r="I693" i="22"/>
  <c r="I697" i="22"/>
  <c r="I701" i="22"/>
  <c r="I705" i="22"/>
  <c r="I709" i="22"/>
  <c r="I713" i="22"/>
  <c r="I717" i="22"/>
  <c r="I721" i="22"/>
  <c r="I725" i="22"/>
  <c r="I729" i="22"/>
  <c r="I733" i="22"/>
  <c r="I737" i="22"/>
  <c r="I741" i="22"/>
  <c r="I745" i="22"/>
  <c r="I749" i="22"/>
  <c r="I753" i="22"/>
  <c r="I757" i="22"/>
  <c r="I761" i="22"/>
  <c r="I765" i="22"/>
  <c r="I769" i="22"/>
  <c r="I773" i="22"/>
  <c r="I777" i="22"/>
  <c r="I781" i="22"/>
  <c r="I785" i="22"/>
  <c r="I789" i="22"/>
  <c r="I793" i="22"/>
  <c r="I797" i="22"/>
  <c r="I801" i="22"/>
  <c r="I805" i="22"/>
  <c r="I809" i="22"/>
  <c r="I813" i="22"/>
  <c r="I817" i="22"/>
  <c r="I821" i="22"/>
  <c r="I825" i="22"/>
  <c r="I829" i="22"/>
  <c r="I833" i="22"/>
  <c r="I837" i="22"/>
  <c r="I841" i="22"/>
  <c r="I845" i="22"/>
  <c r="I849" i="22"/>
  <c r="I853" i="22"/>
  <c r="I857" i="22"/>
  <c r="I861" i="22"/>
  <c r="I865" i="22"/>
  <c r="I869" i="22"/>
  <c r="I487" i="22"/>
  <c r="I495" i="22"/>
  <c r="I503" i="22"/>
  <c r="I511" i="22"/>
  <c r="I519" i="22"/>
  <c r="I527" i="22"/>
  <c r="I535" i="22"/>
  <c r="I542" i="22"/>
  <c r="I547" i="22"/>
  <c r="I553" i="22"/>
  <c r="I558" i="22"/>
  <c r="I563" i="22"/>
  <c r="I569" i="22"/>
  <c r="I574" i="22"/>
  <c r="I579" i="22"/>
  <c r="I585" i="22"/>
  <c r="I590" i="22"/>
  <c r="I595" i="22"/>
  <c r="I601" i="22"/>
  <c r="I606" i="22"/>
  <c r="I611" i="22"/>
  <c r="I617" i="22"/>
  <c r="I622" i="22"/>
  <c r="I627" i="22"/>
  <c r="I633" i="22"/>
  <c r="I638" i="22"/>
  <c r="I643" i="22"/>
  <c r="I649" i="22"/>
  <c r="I654" i="22"/>
  <c r="I659" i="22"/>
  <c r="I665" i="22"/>
  <c r="I670" i="22"/>
  <c r="I674" i="22"/>
  <c r="I678" i="22"/>
  <c r="I682" i="22"/>
  <c r="I686" i="22"/>
  <c r="I690" i="22"/>
  <c r="I694" i="22"/>
  <c r="I698" i="22"/>
  <c r="I702" i="22"/>
  <c r="I706" i="22"/>
  <c r="I710" i="22"/>
  <c r="I714" i="22"/>
  <c r="I718" i="22"/>
  <c r="I722" i="22"/>
  <c r="I726" i="22"/>
  <c r="I730" i="22"/>
  <c r="I734" i="22"/>
  <c r="I738" i="22"/>
  <c r="I742" i="22"/>
  <c r="I746" i="22"/>
  <c r="I750" i="22"/>
  <c r="I754" i="22"/>
  <c r="I758" i="22"/>
  <c r="I762" i="22"/>
  <c r="I766" i="22"/>
  <c r="I770" i="22"/>
  <c r="I774" i="22"/>
  <c r="I778" i="22"/>
  <c r="I782" i="22"/>
  <c r="I786" i="22"/>
  <c r="I790" i="22"/>
  <c r="I794" i="22"/>
  <c r="I798" i="22"/>
  <c r="I802" i="22"/>
  <c r="I806" i="22"/>
  <c r="I810" i="22"/>
  <c r="I814" i="22"/>
  <c r="I818" i="22"/>
  <c r="I822" i="22"/>
  <c r="I826" i="22"/>
  <c r="I830" i="22"/>
  <c r="I834" i="22"/>
  <c r="I838" i="22"/>
  <c r="I842" i="22"/>
  <c r="I846" i="22"/>
  <c r="I850" i="22"/>
  <c r="I854" i="22"/>
  <c r="I858" i="22"/>
  <c r="I862" i="22"/>
  <c r="I866" i="22"/>
  <c r="I870" i="22"/>
  <c r="I874" i="22"/>
  <c r="I878" i="22"/>
  <c r="I882" i="22"/>
  <c r="I886" i="22"/>
  <c r="I890" i="22"/>
  <c r="I894" i="22"/>
  <c r="I898" i="22"/>
  <c r="I902" i="22"/>
  <c r="I906" i="22"/>
  <c r="I910" i="22"/>
  <c r="I914" i="22"/>
  <c r="I918" i="22"/>
  <c r="I922" i="22"/>
  <c r="I926" i="22"/>
  <c r="I930" i="22"/>
  <c r="I934" i="22"/>
  <c r="I938" i="22"/>
  <c r="I942" i="22"/>
  <c r="I946" i="22"/>
  <c r="I950" i="22"/>
  <c r="I954" i="22"/>
  <c r="I958" i="22"/>
  <c r="I962" i="22"/>
  <c r="I966" i="22"/>
  <c r="I970" i="22"/>
  <c r="I974" i="22"/>
  <c r="I978" i="22"/>
  <c r="I982" i="22"/>
  <c r="I986" i="22"/>
  <c r="I990" i="22"/>
  <c r="I994" i="22"/>
  <c r="I998" i="22"/>
  <c r="I1002" i="22"/>
  <c r="I1006" i="22"/>
  <c r="I1010" i="22"/>
  <c r="I1014" i="22"/>
  <c r="I1018" i="22"/>
  <c r="I1022" i="22"/>
  <c r="I1026" i="22"/>
  <c r="I1030" i="22"/>
  <c r="I1034" i="22"/>
  <c r="I1038" i="22"/>
  <c r="I1042" i="22"/>
  <c r="I1046" i="22"/>
  <c r="I1050" i="22"/>
  <c r="I1054" i="22"/>
  <c r="I1058" i="22"/>
  <c r="I1062" i="22"/>
  <c r="I1066" i="22"/>
  <c r="I1070" i="22"/>
  <c r="I1074" i="22"/>
  <c r="I1078" i="22"/>
  <c r="I1082" i="22"/>
  <c r="I1086" i="22"/>
  <c r="I1090" i="22"/>
  <c r="I1094" i="22"/>
  <c r="I1098" i="22"/>
  <c r="I1102" i="22"/>
  <c r="I1106" i="22"/>
  <c r="I1110" i="22"/>
  <c r="I1114" i="22"/>
  <c r="I1118" i="22"/>
  <c r="I1122" i="22"/>
  <c r="I1126" i="22"/>
  <c r="I1250" i="22"/>
  <c r="I1246" i="22"/>
  <c r="I1242" i="22"/>
  <c r="I1238" i="22"/>
  <c r="I1234" i="22"/>
  <c r="I1230" i="22"/>
  <c r="I1226" i="22"/>
  <c r="I1222" i="22"/>
  <c r="I1218" i="22"/>
  <c r="I1214" i="22"/>
  <c r="I1210" i="22"/>
  <c r="I1206" i="22"/>
  <c r="I1202" i="22"/>
  <c r="I1198" i="22"/>
  <c r="I1194" i="22"/>
  <c r="I1190" i="22"/>
  <c r="I1186" i="22"/>
  <c r="I1182" i="22"/>
  <c r="I1178" i="22"/>
  <c r="I1174" i="22"/>
  <c r="I1170" i="22"/>
  <c r="I1166" i="22"/>
  <c r="I1162" i="22"/>
  <c r="I1158" i="22"/>
  <c r="I1154" i="22"/>
  <c r="I1150" i="22"/>
  <c r="I1146" i="22"/>
  <c r="I1142" i="22"/>
  <c r="I1138" i="22"/>
  <c r="I1134" i="22"/>
  <c r="I1130" i="22"/>
  <c r="I1125" i="22"/>
  <c r="I1120" i="22"/>
  <c r="I1115" i="22"/>
  <c r="I1109" i="22"/>
  <c r="I1104" i="22"/>
  <c r="I1099" i="22"/>
  <c r="I1093" i="22"/>
  <c r="I1088" i="22"/>
  <c r="I1083" i="22"/>
  <c r="I1077" i="22"/>
  <c r="I1072" i="22"/>
  <c r="I1067" i="22"/>
  <c r="I1061" i="22"/>
  <c r="I1056" i="22"/>
  <c r="I1051" i="22"/>
  <c r="I1045" i="22"/>
  <c r="I1040" i="22"/>
  <c r="I1035" i="22"/>
  <c r="I1029" i="22"/>
  <c r="I1024" i="22"/>
  <c r="I1019" i="22"/>
  <c r="I1013" i="22"/>
  <c r="I1008" i="22"/>
  <c r="I1003" i="22"/>
  <c r="I997" i="22"/>
  <c r="I992" i="22"/>
  <c r="I987" i="22"/>
  <c r="I981" i="22"/>
  <c r="I976" i="22"/>
  <c r="I969" i="22"/>
  <c r="I961" i="22"/>
  <c r="I953" i="22"/>
  <c r="I945" i="22"/>
  <c r="I937" i="22"/>
  <c r="I929" i="22"/>
  <c r="I921" i="22"/>
  <c r="I913" i="22"/>
  <c r="I905" i="22"/>
  <c r="I897" i="22"/>
  <c r="I889" i="22"/>
  <c r="I881" i="22"/>
  <c r="I1249" i="22"/>
  <c r="I1245" i="22"/>
  <c r="I1241" i="22"/>
  <c r="I1237" i="22"/>
  <c r="I1233" i="22"/>
  <c r="I1229" i="22"/>
  <c r="I1225" i="22"/>
  <c r="I1221" i="22"/>
  <c r="I1217" i="22"/>
  <c r="I1213" i="22"/>
  <c r="I1209" i="22"/>
  <c r="I1205" i="22"/>
  <c r="I1201" i="22"/>
  <c r="I1197" i="22"/>
  <c r="I1193" i="22"/>
  <c r="I1189" i="22"/>
  <c r="I1185" i="22"/>
  <c r="I1181" i="22"/>
  <c r="I1177" i="22"/>
  <c r="I1173" i="22"/>
  <c r="I1169" i="22"/>
  <c r="I1165" i="22"/>
  <c r="I1161" i="22"/>
  <c r="I1157" i="22"/>
  <c r="I1153" i="22"/>
  <c r="I1149" i="22"/>
  <c r="I1145" i="22"/>
  <c r="I1141" i="22"/>
  <c r="I1137" i="22"/>
  <c r="I1133" i="22"/>
  <c r="I1129" i="22"/>
  <c r="I1124" i="22"/>
  <c r="I1119" i="22"/>
  <c r="I1113" i="22"/>
  <c r="I1108" i="22"/>
  <c r="I1103" i="22"/>
  <c r="I1097" i="22"/>
  <c r="I1092" i="22"/>
  <c r="I1087" i="22"/>
  <c r="I1081" i="22"/>
  <c r="I1076" i="22"/>
  <c r="I1071" i="22"/>
  <c r="I1065" i="22"/>
  <c r="I1060" i="22"/>
  <c r="I1055" i="22"/>
  <c r="I1049" i="22"/>
  <c r="I1044" i="22"/>
  <c r="I1039" i="22"/>
  <c r="I1033" i="22"/>
  <c r="I1028" i="22"/>
  <c r="I1023" i="22"/>
  <c r="I1017" i="22"/>
  <c r="I1012" i="22"/>
  <c r="I1007" i="22"/>
  <c r="I1001" i="22"/>
  <c r="I996" i="22"/>
  <c r="I991" i="22"/>
  <c r="I985" i="22"/>
  <c r="I980" i="22"/>
  <c r="I975" i="22"/>
  <c r="I968" i="22"/>
  <c r="I960" i="22"/>
  <c r="I952" i="22"/>
  <c r="I944" i="22"/>
  <c r="I936" i="22"/>
  <c r="I928" i="22"/>
  <c r="I920" i="22"/>
  <c r="I912" i="22"/>
  <c r="I904" i="22"/>
  <c r="I896" i="22"/>
  <c r="I888" i="22"/>
  <c r="I877" i="22"/>
  <c r="I2" i="22"/>
  <c r="I1248" i="22"/>
  <c r="I1244" i="22"/>
  <c r="I1240" i="22"/>
  <c r="I1236" i="22"/>
  <c r="I1232" i="22"/>
  <c r="I1228" i="22"/>
  <c r="I1224" i="22"/>
  <c r="I1220" i="22"/>
  <c r="I1216" i="22"/>
  <c r="I1212" i="22"/>
  <c r="I1208" i="22"/>
  <c r="I1204" i="22"/>
  <c r="I1200" i="22"/>
  <c r="I1196" i="22"/>
  <c r="I1192" i="22"/>
  <c r="I1188" i="22"/>
  <c r="I1184" i="22"/>
  <c r="I1180" i="22"/>
  <c r="I1176" i="22"/>
  <c r="I1172" i="22"/>
  <c r="I1168" i="22"/>
  <c r="I1164" i="22"/>
  <c r="I1160" i="22"/>
  <c r="I1156" i="22"/>
  <c r="I1152" i="22"/>
  <c r="I1148" i="22"/>
  <c r="I1144" i="22"/>
  <c r="I1140" i="22"/>
  <c r="I1136" i="22"/>
  <c r="I1132" i="22"/>
  <c r="I1128" i="22"/>
  <c r="I1123" i="22"/>
  <c r="I1117" i="22"/>
  <c r="I1112" i="22"/>
  <c r="I1107" i="22"/>
  <c r="I1101" i="22"/>
  <c r="I1096" i="22"/>
  <c r="I1091" i="22"/>
  <c r="I1085" i="22"/>
  <c r="I1080" i="22"/>
  <c r="I1075" i="22"/>
  <c r="I1069" i="22"/>
  <c r="I1064" i="22"/>
  <c r="I1059" i="22"/>
  <c r="I1053" i="22"/>
  <c r="I1048" i="22"/>
  <c r="I1043" i="22"/>
  <c r="I1037" i="22"/>
  <c r="I1032" i="22"/>
  <c r="I1027" i="22"/>
  <c r="I1021" i="22"/>
  <c r="I1016" i="22"/>
  <c r="I1011" i="22"/>
  <c r="I1005" i="22"/>
  <c r="I1000" i="22"/>
  <c r="I995" i="22"/>
  <c r="I989" i="22"/>
  <c r="I984" i="22"/>
  <c r="I979" i="22"/>
  <c r="I973" i="22"/>
  <c r="I965" i="22"/>
  <c r="I957" i="22"/>
  <c r="I949" i="22"/>
  <c r="I941" i="22"/>
  <c r="I933" i="22"/>
  <c r="I925" i="22"/>
  <c r="I917" i="22"/>
  <c r="I909" i="22"/>
  <c r="I901" i="22"/>
  <c r="I893" i="22"/>
  <c r="I885" i="22"/>
  <c r="I873" i="22"/>
  <c r="I1251" i="22"/>
  <c r="I1247" i="22"/>
  <c r="I1243" i="22"/>
  <c r="I1239" i="22"/>
  <c r="I1235" i="22"/>
  <c r="I1231" i="22"/>
  <c r="I1227" i="22"/>
  <c r="I1223" i="22"/>
  <c r="I1219" i="22"/>
  <c r="I1215" i="22"/>
  <c r="I1211" i="22"/>
  <c r="I1207" i="22"/>
  <c r="I1203" i="22"/>
  <c r="I1199" i="22"/>
  <c r="I1195" i="22"/>
  <c r="I1191" i="22"/>
  <c r="I1187" i="22"/>
  <c r="I1183" i="22"/>
  <c r="I1179" i="22"/>
  <c r="I1175" i="22"/>
  <c r="I1171" i="22"/>
  <c r="I1167" i="22"/>
  <c r="I1163" i="22"/>
  <c r="I1159" i="22"/>
  <c r="I1155" i="22"/>
  <c r="I1151" i="22"/>
  <c r="I1147" i="22"/>
  <c r="I1143" i="22"/>
  <c r="I1139" i="22"/>
  <c r="I1135" i="22"/>
  <c r="I1131" i="22"/>
  <c r="I1127" i="22"/>
  <c r="I1121" i="22"/>
  <c r="I1116" i="22"/>
  <c r="I1111" i="22"/>
  <c r="I1105" i="22"/>
  <c r="I1100" i="22"/>
  <c r="I1095" i="22"/>
  <c r="I1089" i="22"/>
  <c r="I1084" i="22"/>
  <c r="I1079" i="22"/>
  <c r="I1073" i="22"/>
  <c r="I1068" i="22"/>
  <c r="I1063" i="22"/>
  <c r="I1057" i="22"/>
  <c r="I1052" i="22"/>
  <c r="I1047" i="22"/>
  <c r="I1041" i="22"/>
  <c r="I1036" i="22"/>
  <c r="I1031" i="22"/>
  <c r="I1025" i="22"/>
  <c r="I1020" i="22"/>
  <c r="I1015" i="22"/>
  <c r="I1009" i="22"/>
  <c r="I1004" i="22"/>
  <c r="I999" i="22"/>
  <c r="I993" i="22"/>
  <c r="I988" i="22"/>
  <c r="I983" i="22"/>
  <c r="I977" i="22"/>
  <c r="I972" i="22"/>
  <c r="I964" i="22"/>
  <c r="I956" i="22"/>
  <c r="I948" i="22"/>
  <c r="I940" i="22"/>
  <c r="I932" i="22"/>
  <c r="I924" i="22"/>
  <c r="I916" i="22"/>
  <c r="I908" i="22"/>
  <c r="I900" i="22"/>
  <c r="I892" i="22"/>
  <c r="I884" i="22"/>
  <c r="G11" i="10"/>
  <c r="K7" i="10"/>
  <c r="L7" i="10"/>
  <c r="K10" i="10"/>
  <c r="K9" i="10"/>
  <c r="K8" i="10"/>
  <c r="C21" i="2"/>
  <c r="J11" i="10"/>
  <c r="L9" i="10"/>
  <c r="L10" i="10"/>
  <c r="L8" i="10"/>
  <c r="F24" i="2"/>
  <c r="D35" i="2"/>
  <c r="D24" i="2"/>
  <c r="E21" i="2"/>
  <c r="D21" i="2"/>
  <c r="AC35" i="1"/>
  <c r="AA35" i="1"/>
  <c r="AB425" i="1"/>
  <c r="AC644" i="1"/>
  <c r="AC1018" i="1"/>
  <c r="AA1018" i="1"/>
  <c r="AA376" i="1"/>
  <c r="AC376" i="1"/>
  <c r="AB538" i="1"/>
  <c r="AC1039" i="1"/>
  <c r="AA1039" i="1"/>
  <c r="AC1257" i="1"/>
  <c r="AA1257" i="1"/>
  <c r="AC1137" i="1"/>
  <c r="AA914" i="1"/>
  <c r="AC914" i="1"/>
  <c r="AB808" i="1"/>
  <c r="AA402" i="1"/>
  <c r="AC402" i="1"/>
  <c r="AA243" i="1"/>
  <c r="AC243" i="1"/>
  <c r="AC1155" i="1"/>
  <c r="AA1155" i="1"/>
  <c r="AC1188" i="1"/>
  <c r="AA1188" i="1"/>
  <c r="AC689" i="1"/>
  <c r="AC1036" i="1"/>
  <c r="AB857" i="1"/>
  <c r="AC726" i="1"/>
  <c r="AB598" i="1"/>
  <c r="AB265" i="1"/>
  <c r="AA21" i="1"/>
  <c r="AC21" i="1"/>
  <c r="AB932" i="1"/>
  <c r="AC1186" i="1"/>
  <c r="AA294" i="1"/>
  <c r="AC294" i="1"/>
  <c r="AA1057" i="1"/>
  <c r="AC1057" i="1"/>
  <c r="AB737" i="1"/>
  <c r="AB591" i="1"/>
  <c r="AB476" i="1"/>
  <c r="AC288" i="1"/>
  <c r="AC290" i="1"/>
  <c r="AA290" i="1"/>
  <c r="AC693" i="1"/>
  <c r="AA693" i="1"/>
  <c r="AC903" i="1"/>
  <c r="AA903" i="1"/>
  <c r="AC1247" i="1"/>
  <c r="AC404" i="1"/>
  <c r="AB501" i="1"/>
  <c r="AB1224" i="1"/>
  <c r="AB576" i="1"/>
  <c r="AB1011" i="1"/>
  <c r="AC523" i="1"/>
  <c r="AA523" i="1"/>
  <c r="AB722" i="1"/>
  <c r="AB731" i="1"/>
  <c r="AC731" i="1"/>
  <c r="AB689" i="1"/>
  <c r="AB1036" i="1"/>
  <c r="AC598" i="1"/>
  <c r="AA55" i="1"/>
  <c r="AC538" i="1"/>
  <c r="AC808" i="1"/>
  <c r="AA665" i="1"/>
  <c r="AA682" i="1"/>
  <c r="AC857" i="1"/>
  <c r="AC55" i="1"/>
  <c r="AC425" i="1"/>
  <c r="AB644" i="1"/>
  <c r="AC665" i="1"/>
  <c r="AA1137" i="1"/>
  <c r="AC682" i="1"/>
  <c r="AB726" i="1"/>
  <c r="AC265" i="1"/>
  <c r="AC983" i="1"/>
  <c r="AC801" i="1"/>
  <c r="AC722" i="1"/>
  <c r="AC591" i="1"/>
  <c r="AB288" i="1"/>
  <c r="AB404" i="1"/>
  <c r="AC501" i="1"/>
  <c r="AC576" i="1"/>
  <c r="AC512" i="1"/>
  <c r="AB1186" i="1"/>
  <c r="AC1224" i="1"/>
  <c r="AA416" i="1"/>
  <c r="AA801" i="1"/>
  <c r="AC737" i="1"/>
  <c r="AC476" i="1"/>
  <c r="AC795" i="1"/>
  <c r="AA795" i="1"/>
  <c r="AC1011" i="1"/>
  <c r="AC416" i="1"/>
  <c r="AC932" i="1"/>
  <c r="AA983" i="1"/>
  <c r="AB1247" i="1"/>
  <c r="AA512" i="1"/>
  <c r="AC4" i="1"/>
  <c r="AA4" i="1"/>
  <c r="AC2" i="1"/>
  <c r="AA2" i="1"/>
  <c r="W693" i="1" l="1"/>
  <c r="W591" i="1"/>
  <c r="AG1086" i="1"/>
  <c r="J1057" i="25" s="1"/>
  <c r="AG665" i="1"/>
  <c r="J688" i="25" s="1"/>
  <c r="AG244" i="1"/>
  <c r="AG1257" i="1"/>
  <c r="J1231" i="25" s="1"/>
  <c r="AG259" i="1"/>
  <c r="J258" i="25" s="1"/>
  <c r="AG250" i="1"/>
  <c r="J249" i="25" s="1"/>
  <c r="AG1230" i="1"/>
  <c r="J1211" i="25" s="1"/>
  <c r="L1211" i="25"/>
  <c r="F1211" i="25" s="1"/>
  <c r="AG1198" i="1"/>
  <c r="J1169" i="25" s="1"/>
  <c r="L1169" i="25"/>
  <c r="F1169" i="25" s="1"/>
  <c r="AG1126" i="1"/>
  <c r="J1097" i="25" s="1"/>
  <c r="L1097" i="25"/>
  <c r="F1097" i="25" s="1"/>
  <c r="AG1097" i="1"/>
  <c r="J1068" i="25" s="1"/>
  <c r="L1068" i="25"/>
  <c r="F1068" i="25" s="1"/>
  <c r="AG1088" i="1"/>
  <c r="J1059" i="25" s="1"/>
  <c r="L1059" i="25"/>
  <c r="F1059" i="25" s="1"/>
  <c r="AG1083" i="1"/>
  <c r="J1054" i="25" s="1"/>
  <c r="L1054" i="25"/>
  <c r="F1054" i="25" s="1"/>
  <c r="AG1078" i="1"/>
  <c r="L1049" i="25"/>
  <c r="F1049" i="25" s="1"/>
  <c r="AG1070" i="1"/>
  <c r="J1041" i="25" s="1"/>
  <c r="L1041" i="25"/>
  <c r="F1041" i="25" s="1"/>
  <c r="AG1047" i="1"/>
  <c r="J1018" i="25" s="1"/>
  <c r="L1018" i="25"/>
  <c r="F1018" i="25" s="1"/>
  <c r="AG1038" i="1"/>
  <c r="J1009" i="25" s="1"/>
  <c r="L1009" i="25"/>
  <c r="F1009" i="25" s="1"/>
  <c r="AG918" i="1"/>
  <c r="L917" i="25"/>
  <c r="F917" i="25" s="1"/>
  <c r="AG909" i="1"/>
  <c r="J908" i="25" s="1"/>
  <c r="L908" i="25"/>
  <c r="F908" i="25" s="1"/>
  <c r="AG793" i="1"/>
  <c r="L766" i="25"/>
  <c r="F766" i="25" s="1"/>
  <c r="AG727" i="1"/>
  <c r="J693" i="25" s="1"/>
  <c r="L693" i="25"/>
  <c r="F693" i="25" s="1"/>
  <c r="AG571" i="1"/>
  <c r="J592" i="25" s="1"/>
  <c r="L592" i="25"/>
  <c r="F592" i="25" s="1"/>
  <c r="AG563" i="1"/>
  <c r="J584" i="25" s="1"/>
  <c r="L584" i="25"/>
  <c r="F584" i="25" s="1"/>
  <c r="AG555" i="1"/>
  <c r="L576" i="25"/>
  <c r="F576" i="25" s="1"/>
  <c r="AG547" i="1"/>
  <c r="J568" i="25" s="1"/>
  <c r="L568" i="25"/>
  <c r="F568" i="25" s="1"/>
  <c r="AG539" i="1"/>
  <c r="L560" i="25"/>
  <c r="F560" i="25" s="1"/>
  <c r="AG521" i="1"/>
  <c r="J521" i="25" s="1"/>
  <c r="L521" i="25"/>
  <c r="F521" i="25" s="1"/>
  <c r="AG513" i="1"/>
  <c r="J513" i="25" s="1"/>
  <c r="L513" i="25"/>
  <c r="F513" i="25" s="1"/>
  <c r="AG505" i="1"/>
  <c r="J505" i="25" s="1"/>
  <c r="L505" i="25"/>
  <c r="F505" i="25" s="1"/>
  <c r="AG411" i="1"/>
  <c r="L496" i="25"/>
  <c r="F496" i="25" s="1"/>
  <c r="AG395" i="1"/>
  <c r="J393" i="25" s="1"/>
  <c r="L393" i="25"/>
  <c r="F393" i="25" s="1"/>
  <c r="AG387" i="1"/>
  <c r="L385" i="25"/>
  <c r="F385" i="25" s="1"/>
  <c r="AG327" i="1"/>
  <c r="J325" i="25" s="1"/>
  <c r="L325" i="25"/>
  <c r="F325" i="25" s="1"/>
  <c r="AG323" i="1"/>
  <c r="J321" i="25" s="1"/>
  <c r="L321" i="25"/>
  <c r="F321" i="25" s="1"/>
  <c r="AG313" i="1"/>
  <c r="J311" i="25" s="1"/>
  <c r="L311" i="25"/>
  <c r="F311" i="25" s="1"/>
  <c r="AG305" i="1"/>
  <c r="L303" i="25"/>
  <c r="F303" i="25" s="1"/>
  <c r="AG297" i="1"/>
  <c r="J295" i="25" s="1"/>
  <c r="L295" i="25"/>
  <c r="F295" i="25" s="1"/>
  <c r="L245" i="25"/>
  <c r="F245" i="25" s="1"/>
  <c r="L253" i="25"/>
  <c r="F253" i="25" s="1"/>
  <c r="L334" i="25"/>
  <c r="F334" i="25" s="1"/>
  <c r="L342" i="25"/>
  <c r="F342" i="25" s="1"/>
  <c r="L350" i="25"/>
  <c r="F350" i="25" s="1"/>
  <c r="L854" i="25"/>
  <c r="F854" i="25" s="1"/>
  <c r="L705" i="25"/>
  <c r="F705" i="25" s="1"/>
  <c r="L792" i="25"/>
  <c r="F792" i="25" s="1"/>
  <c r="L1198" i="25"/>
  <c r="F1198" i="25" s="1"/>
  <c r="L958" i="25"/>
  <c r="F958" i="25" s="1"/>
  <c r="L409" i="25"/>
  <c r="F409" i="25" s="1"/>
  <c r="L726" i="25"/>
  <c r="F726" i="25" s="1"/>
  <c r="L774" i="25"/>
  <c r="F774" i="25" s="1"/>
  <c r="AG1188" i="1"/>
  <c r="J1195" i="25" s="1"/>
  <c r="AG1005" i="1"/>
  <c r="J1256" i="25" s="1"/>
  <c r="L1256" i="25"/>
  <c r="F1256" i="25" s="1"/>
  <c r="AG1001" i="1"/>
  <c r="J1252" i="25" s="1"/>
  <c r="L1252" i="25"/>
  <c r="F1252" i="25" s="1"/>
  <c r="AG1222" i="1"/>
  <c r="J1193" i="25" s="1"/>
  <c r="L1193" i="25"/>
  <c r="F1193" i="25" s="1"/>
  <c r="AG1214" i="1"/>
  <c r="J1185" i="25" s="1"/>
  <c r="L1185" i="25"/>
  <c r="F1185" i="25" s="1"/>
  <c r="AG1206" i="1"/>
  <c r="J1177" i="25" s="1"/>
  <c r="L1177" i="25"/>
  <c r="F1177" i="25" s="1"/>
  <c r="AG1190" i="1"/>
  <c r="L1161" i="25"/>
  <c r="F1161" i="25" s="1"/>
  <c r="AG1171" i="1"/>
  <c r="J1144" i="25" s="1"/>
  <c r="L1144" i="25"/>
  <c r="F1144" i="25" s="1"/>
  <c r="AG1167" i="1"/>
  <c r="J1140" i="25" s="1"/>
  <c r="L1140" i="25"/>
  <c r="F1140" i="25" s="1"/>
  <c r="AG1159" i="1"/>
  <c r="J1132" i="25" s="1"/>
  <c r="L1132" i="25"/>
  <c r="F1132" i="25" s="1"/>
  <c r="AG1147" i="1"/>
  <c r="J1118" i="25" s="1"/>
  <c r="L1118" i="25"/>
  <c r="F1118" i="25" s="1"/>
  <c r="AG1143" i="1"/>
  <c r="J1114" i="25" s="1"/>
  <c r="L1114" i="25"/>
  <c r="F1114" i="25" s="1"/>
  <c r="AG1116" i="1"/>
  <c r="J1087" i="25" s="1"/>
  <c r="L1087" i="25"/>
  <c r="F1087" i="25" s="1"/>
  <c r="AG1060" i="1"/>
  <c r="J1031" i="25" s="1"/>
  <c r="L1031" i="25"/>
  <c r="F1031" i="25" s="1"/>
  <c r="AG1029" i="1"/>
  <c r="J1000" i="25" s="1"/>
  <c r="L1000" i="25"/>
  <c r="F1000" i="25" s="1"/>
  <c r="AG1025" i="1"/>
  <c r="J996" i="25" s="1"/>
  <c r="L996" i="25"/>
  <c r="F996" i="25" s="1"/>
  <c r="AG1016" i="1"/>
  <c r="L987" i="25"/>
  <c r="F987" i="25" s="1"/>
  <c r="AG719" i="1"/>
  <c r="J849" i="25" s="1"/>
  <c r="L849" i="25"/>
  <c r="F849" i="25" s="1"/>
  <c r="AG715" i="1"/>
  <c r="L845" i="25"/>
  <c r="F845" i="25" s="1"/>
  <c r="AG711" i="1"/>
  <c r="J841" i="25" s="1"/>
  <c r="L841" i="25"/>
  <c r="F841" i="25" s="1"/>
  <c r="AG707" i="1"/>
  <c r="J837" i="25" s="1"/>
  <c r="L837" i="25"/>
  <c r="F837" i="25" s="1"/>
  <c r="AG703" i="1"/>
  <c r="J833" i="25" s="1"/>
  <c r="L833" i="25"/>
  <c r="F833" i="25" s="1"/>
  <c r="AG699" i="1"/>
  <c r="J829" i="25" s="1"/>
  <c r="L829" i="25"/>
  <c r="F829" i="25" s="1"/>
  <c r="AG695" i="1"/>
  <c r="J825" i="25" s="1"/>
  <c r="L825" i="25"/>
  <c r="F825" i="25" s="1"/>
  <c r="AG854" i="1"/>
  <c r="L820" i="25"/>
  <c r="F820" i="25" s="1"/>
  <c r="AG838" i="1"/>
  <c r="J804" i="25" s="1"/>
  <c r="L804" i="25"/>
  <c r="F804" i="25" s="1"/>
  <c r="AG814" i="1"/>
  <c r="J780" i="25" s="1"/>
  <c r="L780" i="25"/>
  <c r="F780" i="25" s="1"/>
  <c r="AG777" i="1"/>
  <c r="J750" i="25" s="1"/>
  <c r="L750" i="25"/>
  <c r="F750" i="25" s="1"/>
  <c r="AG769" i="1"/>
  <c r="L742" i="25"/>
  <c r="F742" i="25" s="1"/>
  <c r="AG761" i="1"/>
  <c r="J734" i="25" s="1"/>
  <c r="L734" i="25"/>
  <c r="F734" i="25" s="1"/>
  <c r="AG745" i="1"/>
  <c r="J718" i="25" s="1"/>
  <c r="L718" i="25"/>
  <c r="F718" i="25" s="1"/>
  <c r="AG575" i="1"/>
  <c r="J596" i="25" s="1"/>
  <c r="L596" i="25"/>
  <c r="F596" i="25" s="1"/>
  <c r="AG567" i="1"/>
  <c r="L588" i="25"/>
  <c r="F588" i="25" s="1"/>
  <c r="AG559" i="1"/>
  <c r="J580" i="25" s="1"/>
  <c r="L580" i="25"/>
  <c r="F580" i="25" s="1"/>
  <c r="AG551" i="1"/>
  <c r="J572" i="25" s="1"/>
  <c r="L572" i="25"/>
  <c r="F572" i="25" s="1"/>
  <c r="AG543" i="1"/>
  <c r="J564" i="25" s="1"/>
  <c r="L564" i="25"/>
  <c r="F564" i="25" s="1"/>
  <c r="AG587" i="1"/>
  <c r="J555" i="25" s="1"/>
  <c r="L555" i="25"/>
  <c r="F555" i="25" s="1"/>
  <c r="AG583" i="1"/>
  <c r="J551" i="25" s="1"/>
  <c r="L551" i="25"/>
  <c r="F551" i="25" s="1"/>
  <c r="AG579" i="1"/>
  <c r="L547" i="25"/>
  <c r="F547" i="25" s="1"/>
  <c r="AG595" i="1"/>
  <c r="J541" i="25" s="1"/>
  <c r="L541" i="25"/>
  <c r="F541" i="25" s="1"/>
  <c r="AG523" i="1"/>
  <c r="J537" i="25" s="1"/>
  <c r="L537" i="25"/>
  <c r="F537" i="25" s="1"/>
  <c r="AG415" i="1"/>
  <c r="J500" i="25" s="1"/>
  <c r="L500" i="25"/>
  <c r="F500" i="25" s="1"/>
  <c r="AG407" i="1"/>
  <c r="J492" i="25" s="1"/>
  <c r="L492" i="25"/>
  <c r="F492" i="25" s="1"/>
  <c r="AG425" i="1"/>
  <c r="J464" i="25" s="1"/>
  <c r="L464" i="25"/>
  <c r="F464" i="25" s="1"/>
  <c r="AG417" i="1"/>
  <c r="L405" i="25"/>
  <c r="F405" i="25" s="1"/>
  <c r="AG399" i="1"/>
  <c r="J397" i="25" s="1"/>
  <c r="L397" i="25"/>
  <c r="F397" i="25" s="1"/>
  <c r="AG391" i="1"/>
  <c r="J389" i="25" s="1"/>
  <c r="L389" i="25"/>
  <c r="F389" i="25" s="1"/>
  <c r="AG383" i="1"/>
  <c r="J381" i="25" s="1"/>
  <c r="L381" i="25"/>
  <c r="F381" i="25" s="1"/>
  <c r="AG379" i="1"/>
  <c r="L377" i="25"/>
  <c r="F377" i="25" s="1"/>
  <c r="AG375" i="1"/>
  <c r="J373" i="25" s="1"/>
  <c r="L373" i="25"/>
  <c r="F373" i="25" s="1"/>
  <c r="AG263" i="1"/>
  <c r="J262" i="25" s="1"/>
  <c r="L262" i="25"/>
  <c r="F262" i="25" s="1"/>
  <c r="L271" i="25"/>
  <c r="F271" i="25" s="1"/>
  <c r="L279" i="25"/>
  <c r="F279" i="25" s="1"/>
  <c r="L291" i="25"/>
  <c r="F291" i="25" s="1"/>
  <c r="L360" i="25"/>
  <c r="F360" i="25" s="1"/>
  <c r="L368" i="25"/>
  <c r="F368" i="25" s="1"/>
  <c r="L416" i="25"/>
  <c r="F416" i="25" s="1"/>
  <c r="L424" i="25"/>
  <c r="F424" i="25" s="1"/>
  <c r="L432" i="25"/>
  <c r="F432" i="25" s="1"/>
  <c r="L440" i="25"/>
  <c r="F440" i="25" s="1"/>
  <c r="L448" i="25"/>
  <c r="F448" i="25" s="1"/>
  <c r="L456" i="25"/>
  <c r="F456" i="25" s="1"/>
  <c r="L472" i="25"/>
  <c r="F472" i="25" s="1"/>
  <c r="L480" i="25"/>
  <c r="F480" i="25" s="1"/>
  <c r="L488" i="25"/>
  <c r="F488" i="25" s="1"/>
  <c r="L525" i="25"/>
  <c r="F525" i="25" s="1"/>
  <c r="L533" i="25"/>
  <c r="F533" i="25" s="1"/>
  <c r="L605" i="25"/>
  <c r="F605" i="25" s="1"/>
  <c r="L613" i="25"/>
  <c r="F613" i="25" s="1"/>
  <c r="L621" i="25"/>
  <c r="F621" i="25" s="1"/>
  <c r="L629" i="25"/>
  <c r="F629" i="25" s="1"/>
  <c r="L637" i="25"/>
  <c r="F637" i="25" s="1"/>
  <c r="L653" i="25"/>
  <c r="F653" i="25" s="1"/>
  <c r="L676" i="25"/>
  <c r="F676" i="25" s="1"/>
  <c r="L684" i="25"/>
  <c r="F684" i="25" s="1"/>
  <c r="L784" i="25"/>
  <c r="F784" i="25" s="1"/>
  <c r="L816" i="25"/>
  <c r="F816" i="25" s="1"/>
  <c r="L859" i="25"/>
  <c r="F859" i="25" s="1"/>
  <c r="L867" i="25"/>
  <c r="F867" i="25" s="1"/>
  <c r="L875" i="25"/>
  <c r="F875" i="25" s="1"/>
  <c r="L883" i="25"/>
  <c r="F883" i="25" s="1"/>
  <c r="L891" i="25"/>
  <c r="F891" i="25" s="1"/>
  <c r="L1223" i="25"/>
  <c r="F1223" i="25" s="1"/>
  <c r="L315" i="25"/>
  <c r="F315" i="25" s="1"/>
  <c r="L517" i="25"/>
  <c r="F517" i="25" s="1"/>
  <c r="L667" i="25"/>
  <c r="F667" i="25" s="1"/>
  <c r="L758" i="25"/>
  <c r="F758" i="25" s="1"/>
  <c r="AG1246" i="1"/>
  <c r="J1227" i="25" s="1"/>
  <c r="L1227" i="25"/>
  <c r="F1227" i="25" s="1"/>
  <c r="AG1108" i="1"/>
  <c r="J1079" i="25" s="1"/>
  <c r="L1079" i="25"/>
  <c r="F1079" i="25" s="1"/>
  <c r="AG975" i="1"/>
  <c r="J974" i="25" s="1"/>
  <c r="L974" i="25"/>
  <c r="F974" i="25" s="1"/>
  <c r="AG963" i="1"/>
  <c r="J962" i="25" s="1"/>
  <c r="L962" i="25"/>
  <c r="F962" i="25" s="1"/>
  <c r="AG955" i="1"/>
  <c r="J954" i="25" s="1"/>
  <c r="L954" i="25"/>
  <c r="F954" i="25" s="1"/>
  <c r="AG951" i="1"/>
  <c r="J950" i="25" s="1"/>
  <c r="L950" i="25"/>
  <c r="F950" i="25" s="1"/>
  <c r="AG943" i="1"/>
  <c r="J942" i="25" s="1"/>
  <c r="L942" i="25"/>
  <c r="F942" i="25" s="1"/>
  <c r="AG935" i="1"/>
  <c r="J934" i="25" s="1"/>
  <c r="L934" i="25"/>
  <c r="F934" i="25" s="1"/>
  <c r="AG830" i="1"/>
  <c r="J796" i="25" s="1"/>
  <c r="L796" i="25"/>
  <c r="F796" i="25" s="1"/>
  <c r="AG822" i="1"/>
  <c r="J788" i="25" s="1"/>
  <c r="L788" i="25"/>
  <c r="F788" i="25" s="1"/>
  <c r="L330" i="25"/>
  <c r="F330" i="25" s="1"/>
  <c r="L338" i="25"/>
  <c r="F338" i="25" s="1"/>
  <c r="L346" i="25"/>
  <c r="F346" i="25" s="1"/>
  <c r="L709" i="25"/>
  <c r="F709" i="25" s="1"/>
  <c r="L776" i="25"/>
  <c r="F776" i="25" s="1"/>
  <c r="L808" i="25"/>
  <c r="F808" i="25" s="1"/>
  <c r="L1148" i="25"/>
  <c r="F1148" i="25" s="1"/>
  <c r="L1127" i="25"/>
  <c r="F1127" i="25" s="1"/>
  <c r="L307" i="25"/>
  <c r="F307" i="25" s="1"/>
  <c r="AG1119" i="1"/>
  <c r="J1090" i="25" s="1"/>
  <c r="AG1101" i="1"/>
  <c r="J1072" i="25" s="1"/>
  <c r="AG693" i="1"/>
  <c r="J852" i="25" s="1"/>
  <c r="AG512" i="1"/>
  <c r="J522" i="25" s="1"/>
  <c r="AG404" i="1"/>
  <c r="J501" i="25" s="1"/>
  <c r="AG243" i="1"/>
  <c r="J264" i="25" s="1"/>
  <c r="AG1063" i="1"/>
  <c r="J1034" i="25" s="1"/>
  <c r="AG683" i="1"/>
  <c r="J665" i="25" s="1"/>
  <c r="AG264" i="1"/>
  <c r="J263" i="25" s="1"/>
  <c r="I50" i="32"/>
  <c r="AG1224" i="1"/>
  <c r="J1228" i="25" s="1"/>
  <c r="I42" i="32"/>
  <c r="AG1018" i="1"/>
  <c r="J1007" i="25" s="1"/>
  <c r="I38" i="32"/>
  <c r="AG914" i="1"/>
  <c r="J931" i="25" s="1"/>
  <c r="I16" i="32"/>
  <c r="AG476" i="1"/>
  <c r="J489" i="25" s="1"/>
  <c r="W1188" i="1"/>
  <c r="W737" i="1"/>
  <c r="W665" i="1"/>
  <c r="W523" i="1"/>
  <c r="W402" i="1"/>
  <c r="W243" i="1"/>
  <c r="W1137" i="1"/>
  <c r="W1039" i="1"/>
  <c r="W1036" i="1"/>
  <c r="W983" i="1"/>
  <c r="W689" i="1"/>
  <c r="W476" i="1"/>
  <c r="W425" i="1"/>
  <c r="L714" i="25"/>
  <c r="F714" i="25" s="1"/>
  <c r="L722" i="25"/>
  <c r="F722" i="25" s="1"/>
  <c r="L730" i="25"/>
  <c r="F730" i="25" s="1"/>
  <c r="L738" i="25"/>
  <c r="F738" i="25" s="1"/>
  <c r="L746" i="25"/>
  <c r="F746" i="25" s="1"/>
  <c r="L762" i="25"/>
  <c r="F762" i="25" s="1"/>
  <c r="L992" i="25"/>
  <c r="F992" i="25" s="1"/>
  <c r="L703" i="25"/>
  <c r="F703" i="25" s="1"/>
  <c r="L913" i="25"/>
  <c r="F913" i="25" s="1"/>
  <c r="L1248" i="25"/>
  <c r="F1248" i="25" s="1"/>
  <c r="W288" i="1"/>
  <c r="I41" i="32"/>
  <c r="AG1011" i="1"/>
  <c r="J989" i="25" s="1"/>
  <c r="I8" i="32"/>
  <c r="AG265" i="1"/>
  <c r="J287" i="25" s="1"/>
  <c r="L978" i="25"/>
  <c r="F978" i="25" s="1"/>
  <c r="L1022" i="25"/>
  <c r="F1022" i="25" s="1"/>
  <c r="AG416" i="1"/>
  <c r="J413" i="25" s="1"/>
  <c r="L912" i="25"/>
  <c r="F912" i="25" s="1"/>
  <c r="L946" i="25"/>
  <c r="F946" i="25" s="1"/>
  <c r="L1004" i="25"/>
  <c r="F1004" i="25" s="1"/>
  <c r="L1108" i="25"/>
  <c r="F1108" i="25" s="1"/>
  <c r="L1122" i="25"/>
  <c r="F1122" i="25" s="1"/>
  <c r="L1152" i="25"/>
  <c r="F1152" i="25" s="1"/>
  <c r="L938" i="25"/>
  <c r="F938" i="25" s="1"/>
  <c r="L966" i="25"/>
  <c r="F966" i="25" s="1"/>
  <c r="L1156" i="25"/>
  <c r="F1156" i="25" s="1"/>
  <c r="I49" i="32"/>
  <c r="E37" i="31"/>
  <c r="AF875" i="1" s="1"/>
  <c r="I874" i="25" s="1"/>
  <c r="AG328" i="1"/>
  <c r="J326" i="25" s="1"/>
  <c r="AG1107" i="1"/>
  <c r="J1078" i="25" s="1"/>
  <c r="AG515" i="1"/>
  <c r="J515" i="25" s="1"/>
  <c r="AG1057" i="1"/>
  <c r="J1108" i="25" s="1"/>
  <c r="W265" i="1"/>
  <c r="AG1245" i="1"/>
  <c r="J1226" i="25" s="1"/>
  <c r="AG1235" i="1"/>
  <c r="J1216" i="25" s="1"/>
  <c r="AG1254" i="1"/>
  <c r="J1202" i="25" s="1"/>
  <c r="AG1215" i="1"/>
  <c r="J1186" i="25" s="1"/>
  <c r="AG1199" i="1"/>
  <c r="J1170" i="25" s="1"/>
  <c r="AG1160" i="1"/>
  <c r="J1133" i="25" s="1"/>
  <c r="AG1139" i="1"/>
  <c r="J1110" i="25" s="1"/>
  <c r="AG1130" i="1"/>
  <c r="J1101" i="25" s="1"/>
  <c r="AG1065" i="1"/>
  <c r="J1036" i="25" s="1"/>
  <c r="AG1050" i="1"/>
  <c r="J1021" i="25" s="1"/>
  <c r="AG1015" i="1"/>
  <c r="J986" i="25" s="1"/>
  <c r="AG977" i="1"/>
  <c r="J976" i="25" s="1"/>
  <c r="AG941" i="1"/>
  <c r="J940" i="25" s="1"/>
  <c r="AG853" i="1"/>
  <c r="J819" i="25" s="1"/>
  <c r="AG827" i="1"/>
  <c r="J793" i="25" s="1"/>
  <c r="AG781" i="1"/>
  <c r="J754" i="25" s="1"/>
  <c r="AG755" i="1"/>
  <c r="J728" i="25" s="1"/>
  <c r="AG803" i="1"/>
  <c r="J699" i="25" s="1"/>
  <c r="AG688" i="1"/>
  <c r="J670" i="25" s="1"/>
  <c r="AG613" i="1"/>
  <c r="J612" i="25" s="1"/>
  <c r="AG371" i="1"/>
  <c r="J369" i="25" s="1"/>
  <c r="AG245" i="1"/>
  <c r="J244" i="25" s="1"/>
  <c r="AF1151" i="1"/>
  <c r="I1122" i="25" s="1"/>
  <c r="AG1010" i="1"/>
  <c r="J1261" i="25" s="1"/>
  <c r="AG985" i="1"/>
  <c r="J1236" i="25" s="1"/>
  <c r="AG1258" i="1"/>
  <c r="J1229" i="25" s="1"/>
  <c r="AG1238" i="1"/>
  <c r="J1219" i="25" s="1"/>
  <c r="AG1208" i="1"/>
  <c r="J1179" i="25" s="1"/>
  <c r="AG1173" i="1"/>
  <c r="J1146" i="25" s="1"/>
  <c r="AG1163" i="1"/>
  <c r="J1136" i="25" s="1"/>
  <c r="AG1152" i="1"/>
  <c r="J1123" i="25" s="1"/>
  <c r="AG1125" i="1"/>
  <c r="J1096" i="25" s="1"/>
  <c r="AG1105" i="1"/>
  <c r="J1076" i="25" s="1"/>
  <c r="AG1095" i="1"/>
  <c r="J1066" i="25" s="1"/>
  <c r="AG1090" i="1"/>
  <c r="J1061" i="25" s="1"/>
  <c r="AG1068" i="1"/>
  <c r="J1039" i="25" s="1"/>
  <c r="AG1040" i="1"/>
  <c r="J1011" i="25" s="1"/>
  <c r="AG944" i="1"/>
  <c r="J943" i="25" s="1"/>
  <c r="AG926" i="1"/>
  <c r="J925" i="25" s="1"/>
  <c r="AG905" i="1"/>
  <c r="J904" i="25" s="1"/>
  <c r="AG900" i="1"/>
  <c r="J899" i="25" s="1"/>
  <c r="AG875" i="1"/>
  <c r="J874" i="25" s="1"/>
  <c r="AG709" i="1"/>
  <c r="J839" i="25" s="1"/>
  <c r="AG797" i="1"/>
  <c r="J770" i="25" s="1"/>
  <c r="AG691" i="1"/>
  <c r="J690" i="25" s="1"/>
  <c r="AG668" i="1"/>
  <c r="J674" i="25" s="1"/>
  <c r="AG260" i="1"/>
  <c r="J259" i="25" s="1"/>
  <c r="AF1074" i="1"/>
  <c r="I1045" i="25" s="1"/>
  <c r="AF696" i="1"/>
  <c r="I826" i="25" s="1"/>
  <c r="AG989" i="1"/>
  <c r="J1240" i="25" s="1"/>
  <c r="AG1185" i="1"/>
  <c r="J1158" i="25" s="1"/>
  <c r="AG1176" i="1"/>
  <c r="J1149" i="25" s="1"/>
  <c r="AG1114" i="1"/>
  <c r="J1085" i="25" s="1"/>
  <c r="AG1076" i="1"/>
  <c r="J1047" i="25" s="1"/>
  <c r="AG1053" i="1"/>
  <c r="J1024" i="25" s="1"/>
  <c r="AG1043" i="1"/>
  <c r="J1014" i="25" s="1"/>
  <c r="AG1031" i="1"/>
  <c r="J1002" i="25" s="1"/>
  <c r="AG980" i="1"/>
  <c r="J979" i="25" s="1"/>
  <c r="AG971" i="1"/>
  <c r="J970" i="25" s="1"/>
  <c r="AG934" i="1"/>
  <c r="J933" i="25" s="1"/>
  <c r="AG886" i="1"/>
  <c r="J885" i="25" s="1"/>
  <c r="AG725" i="1"/>
  <c r="J855" i="25" s="1"/>
  <c r="AG846" i="1"/>
  <c r="J812" i="25" s="1"/>
  <c r="AG762" i="1"/>
  <c r="J735" i="25" s="1"/>
  <c r="AG726" i="1"/>
  <c r="J697" i="25" s="1"/>
  <c r="AG675" i="1"/>
  <c r="J681" i="25" s="1"/>
  <c r="AG643" i="1"/>
  <c r="J642" i="25" s="1"/>
  <c r="AG525" i="1"/>
  <c r="J524" i="25" s="1"/>
  <c r="AG251" i="1"/>
  <c r="J250" i="25" s="1"/>
  <c r="AG171" i="1"/>
  <c r="J170" i="25" s="1"/>
  <c r="AG167" i="1"/>
  <c r="J166" i="25" s="1"/>
  <c r="AG4" i="1"/>
  <c r="J18" i="25" s="1"/>
  <c r="AG17" i="1"/>
  <c r="J14" i="25" s="1"/>
  <c r="AF1206" i="1"/>
  <c r="I1177" i="25" s="1"/>
  <c r="AF935" i="1"/>
  <c r="I934" i="25" s="1"/>
  <c r="I20" i="32"/>
  <c r="AF852" i="1"/>
  <c r="I818" i="25" s="1"/>
  <c r="AF656" i="1"/>
  <c r="I655" i="25" s="1"/>
  <c r="AF552" i="1"/>
  <c r="I573" i="25" s="1"/>
  <c r="AF411" i="1"/>
  <c r="I496" i="25" s="1"/>
  <c r="AF714" i="1"/>
  <c r="I844" i="25" s="1"/>
  <c r="AF835" i="1"/>
  <c r="I801" i="25" s="1"/>
  <c r="AF779" i="1"/>
  <c r="I752" i="25" s="1"/>
  <c r="AF741" i="1"/>
  <c r="I714" i="25" s="1"/>
  <c r="AF662" i="1"/>
  <c r="I661" i="25" s="1"/>
  <c r="AF621" i="1"/>
  <c r="I620" i="25" s="1"/>
  <c r="AF551" i="1"/>
  <c r="I572" i="25" s="1"/>
  <c r="AF474" i="1"/>
  <c r="I462" i="25" s="1"/>
  <c r="AF65" i="1"/>
  <c r="I64" i="25" s="1"/>
  <c r="AF864" i="1"/>
  <c r="I863" i="25" s="1"/>
  <c r="AF694" i="1"/>
  <c r="I824" i="25" s="1"/>
  <c r="AF815" i="1"/>
  <c r="I781" i="25" s="1"/>
  <c r="AF769" i="1"/>
  <c r="I742" i="25" s="1"/>
  <c r="AF692" i="1"/>
  <c r="I691" i="25" s="1"/>
  <c r="AF624" i="1"/>
  <c r="I623" i="25" s="1"/>
  <c r="AF586" i="1"/>
  <c r="I554" i="25" s="1"/>
  <c r="AF409" i="1"/>
  <c r="I494" i="25" s="1"/>
  <c r="AF267" i="1"/>
  <c r="I266" i="25" s="1"/>
  <c r="AF639" i="1"/>
  <c r="I638" i="25" s="1"/>
  <c r="AF563" i="1"/>
  <c r="I584" i="25" s="1"/>
  <c r="AF597" i="1"/>
  <c r="I543" i="25" s="1"/>
  <c r="AF495" i="1"/>
  <c r="I483" i="25" s="1"/>
  <c r="AF434" i="1"/>
  <c r="I422" i="25" s="1"/>
  <c r="AF352" i="1"/>
  <c r="I350" i="25" s="1"/>
  <c r="AF253" i="1"/>
  <c r="I252" i="25" s="1"/>
  <c r="AF25" i="1"/>
  <c r="I44" i="25" s="1"/>
  <c r="AF469" i="1"/>
  <c r="I457" i="25" s="1"/>
  <c r="AF397" i="1"/>
  <c r="I395" i="25" s="1"/>
  <c r="AF313" i="1"/>
  <c r="I311" i="25" s="1"/>
  <c r="AF173" i="1"/>
  <c r="I172" i="25" s="1"/>
  <c r="AF529" i="1"/>
  <c r="I528" i="25" s="1"/>
  <c r="AF493" i="1"/>
  <c r="I481" i="25" s="1"/>
  <c r="AF429" i="1"/>
  <c r="I417" i="25" s="1"/>
  <c r="AF359" i="1"/>
  <c r="I357" i="25" s="1"/>
  <c r="AF305" i="1"/>
  <c r="I303" i="25" s="1"/>
  <c r="AF203" i="1"/>
  <c r="I202" i="25" s="1"/>
  <c r="AF33" i="1"/>
  <c r="I52" i="25" s="1"/>
  <c r="AF486" i="1"/>
  <c r="I474" i="25" s="1"/>
  <c r="AF457" i="1"/>
  <c r="I445" i="25" s="1"/>
  <c r="AF417" i="1"/>
  <c r="I405" i="25" s="1"/>
  <c r="AF375" i="1"/>
  <c r="I373" i="25" s="1"/>
  <c r="AF350" i="1"/>
  <c r="I348" i="25" s="1"/>
  <c r="AF309" i="1"/>
  <c r="I307" i="25" s="1"/>
  <c r="AF254" i="1"/>
  <c r="I253" i="25" s="1"/>
  <c r="AF191" i="1"/>
  <c r="I190" i="25" s="1"/>
  <c r="AF127" i="1"/>
  <c r="I126" i="25" s="1"/>
  <c r="AF24" i="1"/>
  <c r="I43" i="25" s="1"/>
  <c r="W1018" i="1"/>
  <c r="W932" i="1"/>
  <c r="W914" i="1"/>
  <c r="W903" i="1"/>
  <c r="W795" i="1"/>
  <c r="W644" i="1"/>
  <c r="W576" i="1"/>
  <c r="AF219" i="1"/>
  <c r="I218" i="25" s="1"/>
  <c r="AF176" i="1"/>
  <c r="I175" i="25" s="1"/>
  <c r="AF119" i="1"/>
  <c r="I118" i="25" s="1"/>
  <c r="AF40" i="1"/>
  <c r="I25" i="25" s="1"/>
  <c r="W55" i="1"/>
  <c r="AF481" i="1"/>
  <c r="I469" i="25" s="1"/>
  <c r="AF449" i="1"/>
  <c r="I437" i="25" s="1"/>
  <c r="AF427" i="1"/>
  <c r="I415" i="25" s="1"/>
  <c r="AF399" i="1"/>
  <c r="I397" i="25" s="1"/>
  <c r="AF366" i="1"/>
  <c r="I364" i="25" s="1"/>
  <c r="AF336" i="1"/>
  <c r="I334" i="25" s="1"/>
  <c r="AF287" i="1"/>
  <c r="I286" i="25" s="1"/>
  <c r="AF211" i="1"/>
  <c r="I210" i="25" s="1"/>
  <c r="AF168" i="1"/>
  <c r="I167" i="25" s="1"/>
  <c r="AF111" i="1"/>
  <c r="I110" i="25" s="1"/>
  <c r="AF50" i="1"/>
  <c r="I35" i="25" s="1"/>
  <c r="W1257" i="1"/>
  <c r="W1247" i="1"/>
  <c r="W1224" i="1"/>
  <c r="W1186" i="1"/>
  <c r="W1155" i="1"/>
  <c r="W731" i="1"/>
  <c r="W722" i="1"/>
  <c r="W512" i="1"/>
  <c r="W416" i="1"/>
  <c r="W376" i="1"/>
  <c r="I36" i="32"/>
  <c r="AG1009" i="1"/>
  <c r="J1260" i="25" s="1"/>
  <c r="AG993" i="1"/>
  <c r="J1244" i="25" s="1"/>
  <c r="AG1240" i="1"/>
  <c r="J1221" i="25" s="1"/>
  <c r="AG1249" i="1"/>
  <c r="J1197" i="25" s="1"/>
  <c r="AG1218" i="1"/>
  <c r="J1189" i="25" s="1"/>
  <c r="AG1210" i="1"/>
  <c r="J1181" i="25" s="1"/>
  <c r="AG1202" i="1"/>
  <c r="J1173" i="25" s="1"/>
  <c r="AG1172" i="1"/>
  <c r="J1145" i="25" s="1"/>
  <c r="AG1164" i="1"/>
  <c r="J1137" i="25" s="1"/>
  <c r="AG1156" i="1"/>
  <c r="J1129" i="25" s="1"/>
  <c r="AG1150" i="1"/>
  <c r="J1121" i="25" s="1"/>
  <c r="AG1142" i="1"/>
  <c r="J1113" i="25" s="1"/>
  <c r="AG1134" i="1"/>
  <c r="J1105" i="25" s="1"/>
  <c r="AG1102" i="1"/>
  <c r="J1073" i="25" s="1"/>
  <c r="AG1098" i="1"/>
  <c r="J1069" i="25" s="1"/>
  <c r="AG1074" i="1"/>
  <c r="J1045" i="25" s="1"/>
  <c r="AG1058" i="1"/>
  <c r="J1029" i="25" s="1"/>
  <c r="AG978" i="1"/>
  <c r="J977" i="25" s="1"/>
  <c r="AG970" i="1"/>
  <c r="J969" i="25" s="1"/>
  <c r="AG962" i="1"/>
  <c r="J961" i="25" s="1"/>
  <c r="AG954" i="1"/>
  <c r="J953" i="25" s="1"/>
  <c r="AG946" i="1"/>
  <c r="J945" i="25" s="1"/>
  <c r="AG938" i="1"/>
  <c r="J937" i="25" s="1"/>
  <c r="AG930" i="1"/>
  <c r="J929" i="25" s="1"/>
  <c r="AG890" i="1"/>
  <c r="J889" i="25" s="1"/>
  <c r="AG874" i="1"/>
  <c r="J873" i="25" s="1"/>
  <c r="AG858" i="1"/>
  <c r="J857" i="25" s="1"/>
  <c r="AG847" i="1"/>
  <c r="J813" i="25" s="1"/>
  <c r="AG831" i="1"/>
  <c r="J797" i="25" s="1"/>
  <c r="AG815" i="1"/>
  <c r="J781" i="25" s="1"/>
  <c r="AG788" i="1"/>
  <c r="J761" i="25" s="1"/>
  <c r="AG772" i="1"/>
  <c r="J745" i="25" s="1"/>
  <c r="AG756" i="1"/>
  <c r="J729" i="25" s="1"/>
  <c r="AG740" i="1"/>
  <c r="J713" i="25" s="1"/>
  <c r="AG662" i="1"/>
  <c r="J661" i="25" s="1"/>
  <c r="AG646" i="1"/>
  <c r="J645" i="25" s="1"/>
  <c r="AG581" i="1"/>
  <c r="J549" i="25" s="1"/>
  <c r="AG509" i="1"/>
  <c r="J509" i="25" s="1"/>
  <c r="AG283" i="1"/>
  <c r="J282" i="25" s="1"/>
  <c r="I35" i="32"/>
  <c r="I9" i="32"/>
  <c r="AG996" i="1"/>
  <c r="J1247" i="25" s="1"/>
  <c r="AG1243" i="1"/>
  <c r="J1224" i="25" s="1"/>
  <c r="AG1231" i="1"/>
  <c r="J1212" i="25" s="1"/>
  <c r="AG1252" i="1"/>
  <c r="J1200" i="25" s="1"/>
  <c r="AG1221" i="1"/>
  <c r="J1192" i="25" s="1"/>
  <c r="AG1213" i="1"/>
  <c r="J1184" i="25" s="1"/>
  <c r="AG1205" i="1"/>
  <c r="J1176" i="25" s="1"/>
  <c r="AG1197" i="1"/>
  <c r="J1168" i="25" s="1"/>
  <c r="AG1121" i="1"/>
  <c r="J1092" i="25" s="1"/>
  <c r="AG1117" i="1"/>
  <c r="J1088" i="25" s="1"/>
  <c r="AG1109" i="1"/>
  <c r="J1080" i="25" s="1"/>
  <c r="AG1093" i="1"/>
  <c r="J1064" i="25" s="1"/>
  <c r="AG1089" i="1"/>
  <c r="J1060" i="25" s="1"/>
  <c r="AG1061" i="1"/>
  <c r="J1032" i="25" s="1"/>
  <c r="AF983" i="1"/>
  <c r="I1262" i="25" s="1"/>
  <c r="I21" i="32"/>
  <c r="AF576" i="1"/>
  <c r="I559" i="25" s="1"/>
  <c r="AG1003" i="1"/>
  <c r="J1254" i="25" s="1"/>
  <c r="AG987" i="1"/>
  <c r="J1238" i="25" s="1"/>
  <c r="AG1234" i="1"/>
  <c r="J1215" i="25" s="1"/>
  <c r="AG1192" i="1"/>
  <c r="J1163" i="25" s="1"/>
  <c r="AG1182" i="1"/>
  <c r="J1155" i="25" s="1"/>
  <c r="AG1112" i="1"/>
  <c r="J1083" i="25" s="1"/>
  <c r="AG1052" i="1"/>
  <c r="J1023" i="25" s="1"/>
  <c r="AG1044" i="1"/>
  <c r="J1015" i="25" s="1"/>
  <c r="AG1028" i="1"/>
  <c r="J999" i="25" s="1"/>
  <c r="AG1020" i="1"/>
  <c r="J991" i="25" s="1"/>
  <c r="AG1012" i="1"/>
  <c r="J983" i="25" s="1"/>
  <c r="AG924" i="1"/>
  <c r="J923" i="25" s="1"/>
  <c r="AG904" i="1"/>
  <c r="J903" i="25" s="1"/>
  <c r="AG713" i="1"/>
  <c r="J843" i="25" s="1"/>
  <c r="AG697" i="1"/>
  <c r="J827" i="25" s="1"/>
  <c r="AG798" i="1"/>
  <c r="J771" i="25" s="1"/>
  <c r="AG682" i="1"/>
  <c r="J671" i="25" s="1"/>
  <c r="AG528" i="1"/>
  <c r="J527" i="25" s="1"/>
  <c r="AG487" i="1"/>
  <c r="J475" i="25" s="1"/>
  <c r="AG471" i="1"/>
  <c r="J459" i="25" s="1"/>
  <c r="AG455" i="1"/>
  <c r="J443" i="25" s="1"/>
  <c r="AG439" i="1"/>
  <c r="J427" i="25" s="1"/>
  <c r="AG376" i="1"/>
  <c r="J400" i="25" s="1"/>
  <c r="AF903" i="1"/>
  <c r="I913" i="25" s="1"/>
  <c r="I37" i="32"/>
  <c r="AF722" i="1"/>
  <c r="I856" i="25" s="1"/>
  <c r="I29" i="32"/>
  <c r="AF689" i="1"/>
  <c r="I692" i="25" s="1"/>
  <c r="I12" i="32"/>
  <c r="AF265" i="1"/>
  <c r="I287" i="25" s="1"/>
  <c r="AF9" i="1"/>
  <c r="I6" i="25" s="1"/>
  <c r="AF32" i="1"/>
  <c r="I51" i="25" s="1"/>
  <c r="AF69" i="1"/>
  <c r="I68" i="25" s="1"/>
  <c r="AF105" i="1"/>
  <c r="I104" i="25" s="1"/>
  <c r="AF137" i="1"/>
  <c r="I136" i="25" s="1"/>
  <c r="AF169" i="1"/>
  <c r="I168" i="25" s="1"/>
  <c r="AF201" i="1"/>
  <c r="I200" i="25" s="1"/>
  <c r="AF233" i="1"/>
  <c r="I232" i="25" s="1"/>
  <c r="W404" i="1"/>
  <c r="I6" i="32"/>
  <c r="AF320" i="1"/>
  <c r="I318" i="25" s="1"/>
  <c r="AF292" i="1"/>
  <c r="I289" i="25" s="1"/>
  <c r="AF257" i="1"/>
  <c r="I256" i="25" s="1"/>
  <c r="AF218" i="1"/>
  <c r="I217" i="25" s="1"/>
  <c r="AF186" i="1"/>
  <c r="I185" i="25" s="1"/>
  <c r="AF154" i="1"/>
  <c r="I153" i="25" s="1"/>
  <c r="AF122" i="1"/>
  <c r="I121" i="25" s="1"/>
  <c r="AF85" i="1"/>
  <c r="I84" i="25" s="1"/>
  <c r="AF61" i="1"/>
  <c r="I60" i="25" s="1"/>
  <c r="AF36" i="1"/>
  <c r="I21" i="25" s="1"/>
  <c r="W808" i="1"/>
  <c r="W801" i="1"/>
  <c r="W682" i="1"/>
  <c r="W501" i="1"/>
  <c r="AF212" i="1"/>
  <c r="I211" i="25" s="1"/>
  <c r="AF180" i="1"/>
  <c r="I179" i="25" s="1"/>
  <c r="AF148" i="1"/>
  <c r="I147" i="25" s="1"/>
  <c r="AF116" i="1"/>
  <c r="I115" i="25" s="1"/>
  <c r="AF72" i="1"/>
  <c r="I71" i="25" s="1"/>
  <c r="AF35" i="1"/>
  <c r="I40" i="25" s="1"/>
  <c r="AF20" i="1"/>
  <c r="I17" i="25" s="1"/>
  <c r="W857" i="1"/>
  <c r="AF334" i="1"/>
  <c r="I332" i="25" s="1"/>
  <c r="AF299" i="1"/>
  <c r="I297" i="25" s="1"/>
  <c r="AF252" i="1"/>
  <c r="I251" i="25" s="1"/>
  <c r="AF214" i="1"/>
  <c r="I213" i="25" s="1"/>
  <c r="AF182" i="1"/>
  <c r="I181" i="25" s="1"/>
  <c r="AF150" i="1"/>
  <c r="I149" i="25" s="1"/>
  <c r="AF118" i="1"/>
  <c r="I117" i="25" s="1"/>
  <c r="AF89" i="1"/>
  <c r="I88" i="25" s="1"/>
  <c r="AF44" i="1"/>
  <c r="I29" i="25" s="1"/>
  <c r="W1057" i="1"/>
  <c r="W294" i="1"/>
  <c r="I24" i="32"/>
  <c r="I33" i="32"/>
  <c r="AF795" i="1"/>
  <c r="I774" i="25" s="1"/>
  <c r="I26" i="32"/>
  <c r="AF737" i="1"/>
  <c r="I768" i="25" s="1"/>
  <c r="I32" i="32"/>
  <c r="AF644" i="1"/>
  <c r="I664" i="25" s="1"/>
  <c r="I23" i="32"/>
  <c r="I19" i="32"/>
  <c r="I31" i="32"/>
  <c r="I30" i="32"/>
  <c r="I22" i="32"/>
  <c r="I17" i="32"/>
  <c r="I15" i="32"/>
  <c r="I11" i="32"/>
  <c r="I10" i="32"/>
  <c r="AF77" i="1"/>
  <c r="AF26" i="1"/>
  <c r="I45" i="25" s="1"/>
  <c r="AF13" i="1"/>
  <c r="I10" i="25" s="1"/>
  <c r="AF15" i="1"/>
  <c r="I12" i="25" s="1"/>
  <c r="I5" i="32"/>
  <c r="AF10" i="1"/>
  <c r="I7" i="25" s="1"/>
  <c r="W1011" i="1"/>
  <c r="W290" i="1"/>
  <c r="W598" i="1"/>
  <c r="W21" i="1"/>
  <c r="W538" i="1"/>
  <c r="G11" i="2"/>
  <c r="G10" i="2"/>
  <c r="J179" i="25"/>
  <c r="J13" i="25"/>
  <c r="J800" i="25"/>
  <c r="J604" i="25"/>
  <c r="J410" i="25"/>
  <c r="J1056" i="25"/>
  <c r="J235" i="25"/>
  <c r="J1162" i="25"/>
  <c r="J1134" i="25"/>
  <c r="J578" i="25"/>
  <c r="J566" i="25"/>
  <c r="J562" i="25"/>
  <c r="J616" i="25"/>
  <c r="J218" i="25"/>
  <c r="J1124" i="25"/>
  <c r="J967" i="25"/>
  <c r="J948" i="25"/>
  <c r="J920" i="25"/>
  <c r="J912" i="25"/>
  <c r="J698" i="25"/>
  <c r="J328" i="25"/>
  <c r="J304" i="25"/>
  <c r="J19" i="25"/>
  <c r="J1049" i="25"/>
  <c r="J1033" i="25"/>
  <c r="J744" i="25"/>
  <c r="J444" i="25"/>
  <c r="J420" i="25"/>
  <c r="J65" i="25"/>
  <c r="J205" i="25"/>
  <c r="J107" i="25"/>
  <c r="J1245" i="25"/>
  <c r="J1104" i="25"/>
  <c r="J1046" i="25"/>
  <c r="J1038" i="25"/>
  <c r="J1003" i="25"/>
  <c r="J995" i="25"/>
  <c r="J987" i="25"/>
  <c r="J971" i="25"/>
  <c r="J932" i="25"/>
  <c r="J820" i="25"/>
  <c r="J801" i="25"/>
  <c r="J694" i="25"/>
  <c r="J484" i="25"/>
  <c r="J352" i="25"/>
  <c r="J336" i="25"/>
  <c r="J296" i="25"/>
  <c r="J152" i="25"/>
  <c r="J120" i="25"/>
  <c r="J112" i="25"/>
  <c r="J1171" i="25"/>
  <c r="J1148" i="25"/>
  <c r="J988" i="25"/>
  <c r="J980" i="25"/>
  <c r="J1138" i="25"/>
  <c r="J1127" i="25"/>
  <c r="J1111" i="25"/>
  <c r="J1053" i="25"/>
  <c r="J1037" i="25"/>
  <c r="J872" i="25"/>
  <c r="J865" i="25"/>
  <c r="J853" i="25"/>
  <c r="J538" i="25"/>
  <c r="J423" i="25"/>
  <c r="J221" i="25"/>
  <c r="J3" i="25"/>
  <c r="J1196" i="25"/>
  <c r="J910" i="25"/>
  <c r="J891" i="25"/>
  <c r="J883" i="25"/>
  <c r="J830" i="25"/>
  <c r="J640" i="25"/>
  <c r="J632" i="25"/>
  <c r="J552" i="25"/>
  <c r="J450" i="25"/>
  <c r="J47" i="25"/>
  <c r="J1159" i="25"/>
  <c r="J960" i="25"/>
  <c r="J659" i="25"/>
  <c r="J609" i="25"/>
  <c r="J602" i="25"/>
  <c r="J598" i="25"/>
  <c r="J586" i="25"/>
  <c r="J432" i="25"/>
  <c r="J275" i="25"/>
  <c r="J253" i="25"/>
  <c r="J1203" i="25"/>
  <c r="J972" i="25"/>
  <c r="J956" i="25"/>
  <c r="J949" i="25"/>
  <c r="J714" i="25"/>
  <c r="J706" i="25"/>
  <c r="J1122" i="25"/>
  <c r="J998" i="25"/>
  <c r="J928" i="25"/>
  <c r="J913" i="25"/>
  <c r="J905" i="25"/>
  <c r="J867" i="25"/>
  <c r="J822" i="25"/>
  <c r="J811" i="25"/>
  <c r="J785" i="25"/>
  <c r="J763" i="25"/>
  <c r="J755" i="25"/>
  <c r="J747" i="25"/>
  <c r="J725" i="25"/>
  <c r="J721" i="25"/>
  <c r="J191" i="25"/>
  <c r="J156" i="25"/>
  <c r="J101" i="25"/>
  <c r="J97" i="25"/>
  <c r="J89" i="25"/>
  <c r="J1012" i="25"/>
  <c r="J1005" i="25"/>
  <c r="J327" i="25"/>
  <c r="J315" i="25"/>
  <c r="J269" i="25"/>
  <c r="J1237" i="25"/>
  <c r="J1180" i="25"/>
  <c r="J1084" i="25"/>
  <c r="J968" i="25"/>
  <c r="J741" i="25"/>
  <c r="J702" i="25"/>
  <c r="J624" i="25"/>
  <c r="J617" i="25"/>
  <c r="J614" i="25"/>
  <c r="J583" i="25"/>
  <c r="J576" i="25"/>
  <c r="J525" i="25"/>
  <c r="J514" i="25"/>
  <c r="J503" i="25"/>
  <c r="J487" i="25"/>
  <c r="J452" i="25"/>
  <c r="J430" i="25"/>
  <c r="J418" i="25"/>
  <c r="J386" i="25"/>
  <c r="J349" i="25"/>
  <c r="J345" i="25"/>
  <c r="J173" i="25"/>
  <c r="J145" i="25"/>
  <c r="J113" i="25"/>
  <c r="J106" i="25"/>
  <c r="J67" i="25"/>
  <c r="J1253" i="25"/>
  <c r="J1249" i="25"/>
  <c r="J1188" i="25"/>
  <c r="J1139" i="25"/>
  <c r="J1062" i="25"/>
  <c r="J1051" i="25"/>
  <c r="J1035" i="25"/>
  <c r="J664" i="25"/>
  <c r="J660" i="25"/>
  <c r="J656" i="25"/>
  <c r="J648" i="25"/>
  <c r="J588" i="25"/>
  <c r="J569" i="25"/>
  <c r="J557" i="25"/>
  <c r="J553" i="25"/>
  <c r="J543" i="25"/>
  <c r="J532" i="25"/>
  <c r="J511" i="25"/>
  <c r="J504" i="25"/>
  <c r="J496" i="25"/>
  <c r="J438" i="25"/>
  <c r="J394" i="25"/>
  <c r="J375" i="25"/>
  <c r="J357" i="25"/>
  <c r="J330" i="25"/>
  <c r="J318" i="25"/>
  <c r="J219" i="25"/>
  <c r="J193" i="25"/>
  <c r="J1141" i="25"/>
  <c r="J1112" i="25"/>
  <c r="J1093" i="25"/>
  <c r="J985" i="25"/>
  <c r="J981" i="25"/>
  <c r="J935" i="25"/>
  <c r="J863" i="25"/>
  <c r="J851" i="25"/>
  <c r="J836" i="25"/>
  <c r="J821" i="25"/>
  <c r="J746" i="25"/>
  <c r="J685" i="25"/>
  <c r="J677" i="25"/>
  <c r="J654" i="25"/>
  <c r="J531" i="25"/>
  <c r="J517" i="25"/>
  <c r="J466" i="25"/>
  <c r="J436" i="25"/>
  <c r="J317" i="25"/>
  <c r="J290" i="25"/>
  <c r="J234" i="25"/>
  <c r="J81" i="25"/>
  <c r="J57" i="25"/>
  <c r="J46" i="25"/>
  <c r="J1205" i="25"/>
  <c r="J1147" i="25"/>
  <c r="J1100" i="25"/>
  <c r="J930" i="25"/>
  <c r="J876" i="25"/>
  <c r="J828" i="25"/>
  <c r="J795" i="25"/>
  <c r="J753" i="25"/>
  <c r="J738" i="25"/>
  <c r="J703" i="25"/>
  <c r="J649" i="25"/>
  <c r="J593" i="25"/>
  <c r="J447" i="25"/>
  <c r="J339" i="25"/>
  <c r="J308" i="25"/>
  <c r="J229" i="25"/>
  <c r="J206" i="25"/>
  <c r="J199" i="25"/>
  <c r="J130" i="25"/>
  <c r="J68" i="25"/>
  <c r="J1172" i="25"/>
  <c r="J1106" i="25"/>
  <c r="J1099" i="25"/>
  <c r="J809" i="25"/>
  <c r="J805" i="25"/>
  <c r="J790" i="25"/>
  <c r="J782" i="25"/>
  <c r="J756" i="25"/>
  <c r="J724" i="25"/>
  <c r="J482" i="25"/>
  <c r="J478" i="25"/>
  <c r="J463" i="25"/>
  <c r="J442" i="25"/>
  <c r="J135" i="25"/>
  <c r="J48" i="25"/>
  <c r="J37" i="25"/>
  <c r="J30" i="25"/>
  <c r="J12" i="25"/>
  <c r="J958" i="25"/>
  <c r="J951" i="25"/>
  <c r="J947" i="25"/>
  <c r="J886" i="25"/>
  <c r="J864" i="25"/>
  <c r="J856" i="25"/>
  <c r="J767" i="25"/>
  <c r="J731" i="25"/>
  <c r="J539" i="25"/>
  <c r="J536" i="25"/>
  <c r="J526" i="25"/>
  <c r="J434" i="25"/>
  <c r="J431" i="25"/>
  <c r="J383" i="25"/>
  <c r="J379" i="25"/>
  <c r="J368" i="25"/>
  <c r="J361" i="25"/>
  <c r="J350" i="25"/>
  <c r="J346" i="25"/>
  <c r="J324" i="25"/>
  <c r="J243" i="25"/>
  <c r="J195" i="25"/>
  <c r="J177" i="25"/>
  <c r="J162" i="25"/>
  <c r="J115" i="25"/>
  <c r="J7" i="25"/>
  <c r="J1199" i="25"/>
  <c r="J1161" i="25"/>
  <c r="J1070" i="25"/>
  <c r="J1063" i="25"/>
  <c r="J818" i="25"/>
  <c r="J814" i="25"/>
  <c r="J773" i="25"/>
  <c r="J762" i="25"/>
  <c r="J758" i="25"/>
  <c r="J740" i="25"/>
  <c r="J711" i="25"/>
  <c r="J634" i="25"/>
  <c r="J613" i="25"/>
  <c r="J560" i="25"/>
  <c r="J545" i="25"/>
  <c r="J535" i="25"/>
  <c r="J448" i="25"/>
  <c r="J440" i="25"/>
  <c r="J407" i="25"/>
  <c r="J364" i="25"/>
  <c r="J334" i="25"/>
  <c r="J323" i="25"/>
  <c r="J319" i="25"/>
  <c r="J312" i="25"/>
  <c r="J271" i="25"/>
  <c r="J268" i="25"/>
  <c r="J260" i="25"/>
  <c r="J257" i="25"/>
  <c r="J231" i="25"/>
  <c r="J228" i="25"/>
  <c r="J224" i="25"/>
  <c r="J220" i="25"/>
  <c r="J202" i="25"/>
  <c r="J187" i="25"/>
  <c r="J176" i="25"/>
  <c r="J169" i="25"/>
  <c r="J77" i="25"/>
  <c r="J69" i="25"/>
  <c r="J66" i="25"/>
  <c r="J39" i="25"/>
  <c r="J35" i="25"/>
  <c r="J20" i="25"/>
  <c r="J17" i="25"/>
  <c r="J994" i="25"/>
  <c r="J990" i="25"/>
  <c r="J915" i="25"/>
  <c r="J907" i="25"/>
  <c r="J736" i="25"/>
  <c r="J695" i="25"/>
  <c r="J629" i="25"/>
  <c r="J622" i="25"/>
  <c r="J571" i="25"/>
  <c r="J567" i="25"/>
  <c r="J495" i="25"/>
  <c r="J454" i="25"/>
  <c r="J406" i="25"/>
  <c r="J363" i="25"/>
  <c r="J333" i="25"/>
  <c r="J303" i="25"/>
  <c r="J281" i="25"/>
  <c r="J270" i="25"/>
  <c r="J267" i="25"/>
  <c r="J237" i="25"/>
  <c r="J230" i="25"/>
  <c r="J201" i="25"/>
  <c r="J190" i="25"/>
  <c r="J182" i="25"/>
  <c r="J168" i="25"/>
  <c r="J125" i="25"/>
  <c r="J109" i="25"/>
  <c r="J102" i="25"/>
  <c r="J99" i="25"/>
  <c r="J2" i="25"/>
  <c r="J1116" i="25"/>
  <c r="J615" i="25"/>
  <c r="J490" i="25"/>
  <c r="J468" i="25"/>
  <c r="J306" i="25"/>
  <c r="J291" i="25"/>
  <c r="J273" i="25"/>
  <c r="J159" i="25"/>
  <c r="J155" i="25"/>
  <c r="J143" i="25"/>
  <c r="J118" i="25"/>
  <c r="J100" i="25"/>
  <c r="J92" i="25"/>
  <c r="J74" i="25"/>
  <c r="J55" i="25"/>
  <c r="J44" i="25"/>
  <c r="J29" i="25"/>
  <c r="J610" i="25"/>
  <c r="J540" i="25"/>
  <c r="J533" i="25"/>
  <c r="J523" i="25"/>
  <c r="J507" i="25"/>
  <c r="J470" i="25"/>
  <c r="J426" i="25"/>
  <c r="J358" i="25"/>
  <c r="J283" i="25"/>
  <c r="J247" i="25"/>
  <c r="J214" i="25"/>
  <c r="J163" i="25"/>
  <c r="J148" i="25"/>
  <c r="J144" i="25"/>
  <c r="J140" i="25"/>
  <c r="J105" i="25"/>
  <c r="J86" i="25"/>
  <c r="J79" i="25"/>
  <c r="J61" i="25"/>
  <c r="J34" i="25"/>
  <c r="J1040" i="25"/>
  <c r="J966" i="25"/>
  <c r="J959" i="25"/>
  <c r="J955" i="25"/>
  <c r="J952" i="25"/>
  <c r="J689" i="25"/>
  <c r="J686" i="25"/>
  <c r="J668" i="25"/>
  <c r="J1164" i="25"/>
  <c r="J1160" i="25"/>
  <c r="J1153" i="25"/>
  <c r="J1150" i="25"/>
  <c r="J1143" i="25"/>
  <c r="J1109" i="25"/>
  <c r="J1095" i="25"/>
  <c r="J1017" i="25"/>
  <c r="J1013" i="25"/>
  <c r="J845" i="25"/>
  <c r="J808" i="25"/>
  <c r="J791" i="25"/>
  <c r="J787" i="25"/>
  <c r="J776" i="25"/>
  <c r="J769" i="25"/>
  <c r="J766" i="25"/>
  <c r="J759" i="25"/>
  <c r="J742" i="25"/>
  <c r="J739" i="25"/>
  <c r="J733" i="25"/>
  <c r="J727" i="25"/>
  <c r="J723" i="25"/>
  <c r="J87" i="25"/>
  <c r="J63" i="25"/>
  <c r="J60" i="25"/>
  <c r="J56" i="25"/>
  <c r="J45" i="25"/>
  <c r="J41" i="25"/>
  <c r="J38" i="25"/>
  <c r="J11" i="25"/>
  <c r="J4" i="25"/>
  <c r="J1043" i="25"/>
  <c r="J720" i="25"/>
  <c r="J1030" i="25"/>
  <c r="J628" i="25"/>
  <c r="J621" i="25"/>
  <c r="J608" i="25"/>
  <c r="J590" i="25"/>
  <c r="J577" i="25"/>
  <c r="J399" i="25"/>
  <c r="J392" i="25"/>
  <c r="J385" i="25"/>
  <c r="J382" i="25"/>
  <c r="J371" i="25"/>
  <c r="J354" i="25"/>
  <c r="J329" i="25"/>
  <c r="J316" i="25"/>
  <c r="J301" i="25"/>
  <c r="J297" i="25"/>
  <c r="J294" i="25"/>
  <c r="J279" i="25"/>
  <c r="J272" i="25"/>
  <c r="J255" i="25"/>
  <c r="J252" i="25"/>
  <c r="J248" i="25"/>
  <c r="J245" i="25"/>
  <c r="J242" i="25"/>
  <c r="J232" i="25"/>
  <c r="J226" i="25"/>
  <c r="J222" i="25"/>
  <c r="J197" i="25"/>
  <c r="J175" i="25"/>
  <c r="J172" i="25"/>
  <c r="J165" i="25"/>
  <c r="J161" i="25"/>
  <c r="J158" i="25"/>
  <c r="J154" i="25"/>
  <c r="J150" i="25"/>
  <c r="J114" i="25"/>
  <c r="J110" i="25"/>
  <c r="J98" i="25"/>
  <c r="J94" i="25"/>
  <c r="J90" i="25"/>
  <c r="J1220" i="25"/>
  <c r="J1135" i="25"/>
  <c r="J917" i="25"/>
  <c r="J844" i="25"/>
  <c r="J834" i="25"/>
  <c r="J817" i="25"/>
  <c r="J638" i="25"/>
  <c r="J631" i="25"/>
  <c r="J476" i="25"/>
  <c r="J455" i="25"/>
  <c r="J416" i="25"/>
  <c r="J398" i="25"/>
  <c r="J377" i="25"/>
  <c r="J360" i="25"/>
  <c r="J332" i="25"/>
  <c r="J322" i="25"/>
  <c r="J289" i="25"/>
  <c r="J278" i="25"/>
  <c r="J261" i="25"/>
  <c r="J225" i="25"/>
  <c r="J203" i="25"/>
  <c r="J171" i="25"/>
  <c r="J141" i="25"/>
  <c r="J127" i="25"/>
  <c r="J16" i="25"/>
  <c r="J10" i="25"/>
  <c r="J1174" i="25"/>
  <c r="J1052" i="25"/>
  <c r="J1022" i="25"/>
  <c r="J1001" i="25"/>
  <c r="J964" i="25"/>
  <c r="J898" i="25"/>
  <c r="J895" i="25"/>
  <c r="J884" i="25"/>
  <c r="J881" i="25"/>
  <c r="J858" i="25"/>
  <c r="J823" i="25"/>
  <c r="J764" i="25"/>
  <c r="J757" i="25"/>
  <c r="J708" i="25"/>
  <c r="J684" i="25"/>
  <c r="J678" i="25"/>
  <c r="J672" i="25"/>
  <c r="J666" i="25"/>
  <c r="J663" i="25"/>
  <c r="J626" i="25"/>
  <c r="J619" i="25"/>
  <c r="J606" i="25"/>
  <c r="J603" i="25"/>
  <c r="J575" i="25"/>
  <c r="J556" i="25"/>
  <c r="J512" i="25"/>
  <c r="J508" i="25"/>
  <c r="J486" i="25"/>
  <c r="J479" i="25"/>
  <c r="J422" i="25"/>
  <c r="J404" i="25"/>
  <c r="J387" i="25"/>
  <c r="J366" i="25"/>
  <c r="J356" i="25"/>
  <c r="J331" i="25"/>
  <c r="J310" i="25"/>
  <c r="J299" i="25"/>
  <c r="J292" i="25"/>
  <c r="J288" i="25"/>
  <c r="J285" i="25"/>
  <c r="J1198" i="25"/>
  <c r="J1089" i="25"/>
  <c r="J1044" i="25"/>
  <c r="J997" i="25"/>
  <c r="J936" i="25"/>
  <c r="J887" i="25"/>
  <c r="J784" i="25"/>
  <c r="J749" i="25"/>
  <c r="J700" i="25"/>
  <c r="J662" i="25"/>
  <c r="J650" i="25"/>
  <c r="J636" i="25"/>
  <c r="J633" i="25"/>
  <c r="J208" i="25"/>
  <c r="J139" i="25"/>
  <c r="J132" i="25"/>
  <c r="J129" i="25"/>
  <c r="J95" i="25"/>
  <c r="J91" i="25"/>
  <c r="J84" i="25"/>
  <c r="J1190" i="25"/>
  <c r="J1131" i="25"/>
  <c r="J1119" i="25"/>
  <c r="J831" i="25"/>
  <c r="J824" i="25"/>
  <c r="J652" i="25"/>
  <c r="J641" i="25"/>
  <c r="J480" i="25"/>
  <c r="J439" i="25"/>
  <c r="J412" i="25"/>
  <c r="J388" i="25"/>
  <c r="J374" i="25"/>
  <c r="J335" i="25"/>
  <c r="J307" i="25"/>
  <c r="J293" i="25"/>
  <c r="J265" i="25"/>
  <c r="J251" i="25"/>
  <c r="J726" i="25"/>
  <c r="J595" i="25"/>
  <c r="J563" i="25"/>
  <c r="J548" i="25"/>
  <c r="J529" i="25"/>
  <c r="J351" i="25"/>
  <c r="J347" i="25"/>
  <c r="J340" i="25"/>
  <c r="J337" i="25"/>
  <c r="J212" i="25"/>
  <c r="J119" i="25"/>
  <c r="J75" i="25"/>
  <c r="J54" i="25"/>
  <c r="J43" i="25"/>
  <c r="J36" i="25"/>
  <c r="J22" i="25"/>
  <c r="J396" i="25"/>
  <c r="J348" i="25"/>
  <c r="J239" i="25"/>
  <c r="J236" i="25"/>
  <c r="J233" i="25"/>
  <c r="J227" i="25"/>
  <c r="J216" i="25"/>
  <c r="J183" i="25"/>
  <c r="J123" i="25"/>
  <c r="J116" i="25"/>
  <c r="J1213" i="25"/>
  <c r="J655" i="25"/>
  <c r="J643" i="25"/>
  <c r="J637" i="25"/>
  <c r="J591" i="25"/>
  <c r="J579" i="25"/>
  <c r="J573" i="25"/>
  <c r="J499" i="25"/>
  <c r="J424" i="25"/>
  <c r="J21" i="25"/>
  <c r="J9" i="25"/>
  <c r="J6" i="25"/>
  <c r="J341" i="25"/>
  <c r="J338" i="25"/>
  <c r="J320" i="25"/>
  <c r="J314" i="25"/>
  <c r="J213" i="25"/>
  <c r="J210" i="25"/>
  <c r="J198" i="25"/>
  <c r="J192" i="25"/>
  <c r="J186" i="25"/>
  <c r="J85" i="25"/>
  <c r="J82" i="25"/>
  <c r="J73" i="25"/>
  <c r="J70" i="25"/>
  <c r="J64" i="25"/>
  <c r="J58" i="25"/>
  <c r="J687" i="25"/>
  <c r="J675" i="25"/>
  <c r="J669" i="25"/>
  <c r="J623" i="25"/>
  <c r="J611" i="25"/>
  <c r="J605" i="25"/>
  <c r="J559" i="25"/>
  <c r="J547" i="25"/>
  <c r="J488" i="25"/>
  <c r="J485" i="25"/>
  <c r="J472" i="25"/>
  <c r="J469" i="25"/>
  <c r="J460" i="25"/>
  <c r="J457" i="25"/>
  <c r="J451" i="25"/>
  <c r="J445" i="25"/>
  <c r="J435" i="25"/>
  <c r="J408" i="25"/>
  <c r="J405" i="25"/>
  <c r="J390" i="25"/>
  <c r="J384" i="25"/>
  <c r="J378" i="25"/>
  <c r="J421" i="25"/>
  <c r="J277" i="25"/>
  <c r="J274" i="25"/>
  <c r="J256" i="25"/>
  <c r="J149" i="25"/>
  <c r="J146" i="25"/>
  <c r="J137" i="25"/>
  <c r="J134" i="25"/>
  <c r="J128" i="25"/>
  <c r="J122" i="25"/>
  <c r="J465" i="25"/>
  <c r="J441" i="25"/>
  <c r="J136" i="25"/>
  <c r="J72" i="25"/>
  <c r="J8" i="25"/>
  <c r="J5" i="25"/>
  <c r="J483" i="25"/>
  <c r="J477" i="25"/>
  <c r="J467" i="25"/>
  <c r="J453" i="25"/>
  <c r="J437" i="25"/>
  <c r="J425" i="25"/>
  <c r="J419" i="25"/>
  <c r="J160" i="25"/>
  <c r="J157" i="25"/>
  <c r="J117" i="25"/>
  <c r="J96" i="25"/>
  <c r="J93" i="25"/>
  <c r="J53" i="25"/>
  <c r="J32" i="25"/>
  <c r="J497" i="25"/>
  <c r="J491" i="25"/>
  <c r="J473" i="25"/>
  <c r="J433" i="25"/>
  <c r="J409" i="25"/>
  <c r="J104" i="25"/>
  <c r="J40" i="25"/>
  <c r="J493" i="25"/>
  <c r="J481" i="25"/>
  <c r="J461" i="25"/>
  <c r="J449" i="25"/>
  <c r="J429" i="25"/>
  <c r="J417" i="25"/>
  <c r="J411" i="25"/>
  <c r="AF6" i="1" l="1"/>
  <c r="I3" i="25" s="1"/>
  <c r="AF22" i="1"/>
  <c r="I41" i="25" s="1"/>
  <c r="AF134" i="1"/>
  <c r="I133" i="25" s="1"/>
  <c r="AF198" i="1"/>
  <c r="I197" i="25" s="1"/>
  <c r="AF274" i="1"/>
  <c r="I273" i="25" s="1"/>
  <c r="AF58" i="1"/>
  <c r="I57" i="25" s="1"/>
  <c r="AF132" i="1"/>
  <c r="I131" i="25" s="1"/>
  <c r="AF196" i="1"/>
  <c r="I195" i="25" s="1"/>
  <c r="AF49" i="1"/>
  <c r="I34" i="25" s="1"/>
  <c r="AF106" i="1"/>
  <c r="I105" i="25" s="1"/>
  <c r="AF170" i="1"/>
  <c r="I169" i="25" s="1"/>
  <c r="AF234" i="1"/>
  <c r="I233" i="25" s="1"/>
  <c r="AF303" i="1"/>
  <c r="I301" i="25" s="1"/>
  <c r="AF185" i="1"/>
  <c r="I184" i="25" s="1"/>
  <c r="AF121" i="1"/>
  <c r="I120" i="25" s="1"/>
  <c r="AF60" i="1"/>
  <c r="I59" i="25" s="1"/>
  <c r="AF4" i="1"/>
  <c r="I18" i="25" s="1"/>
  <c r="AF136" i="1"/>
  <c r="I135" i="25" s="1"/>
  <c r="AF268" i="1"/>
  <c r="I267" i="25" s="1"/>
  <c r="AF360" i="1"/>
  <c r="I358" i="25" s="1"/>
  <c r="AF419" i="1"/>
  <c r="I407" i="25" s="1"/>
  <c r="AF465" i="1"/>
  <c r="I453" i="25" s="1"/>
  <c r="AF81" i="1"/>
  <c r="I80" i="25" s="1"/>
  <c r="AF208" i="1"/>
  <c r="I207" i="25" s="1"/>
  <c r="AF159" i="1"/>
  <c r="I158" i="25" s="1"/>
  <c r="AF279" i="1"/>
  <c r="I278" i="25" s="1"/>
  <c r="AF358" i="1"/>
  <c r="I356" i="25" s="1"/>
  <c r="AF441" i="1"/>
  <c r="I429" i="25" s="1"/>
  <c r="AF410" i="1"/>
  <c r="I495" i="25" s="1"/>
  <c r="AF272" i="1"/>
  <c r="I271" i="25" s="1"/>
  <c r="AF389" i="1"/>
  <c r="I387" i="25" s="1"/>
  <c r="AF513" i="1"/>
  <c r="I513" i="25" s="1"/>
  <c r="AF269" i="1"/>
  <c r="I268" i="25" s="1"/>
  <c r="AF437" i="1"/>
  <c r="I425" i="25" s="1"/>
  <c r="AF139" i="1"/>
  <c r="I138" i="25" s="1"/>
  <c r="AF387" i="1"/>
  <c r="I385" i="25" s="1"/>
  <c r="AF511" i="1"/>
  <c r="I511" i="25" s="1"/>
  <c r="AF614" i="1"/>
  <c r="I613" i="25" s="1"/>
  <c r="AF376" i="1"/>
  <c r="I400" i="25" s="1"/>
  <c r="AF571" i="1"/>
  <c r="I592" i="25" s="1"/>
  <c r="AF743" i="1"/>
  <c r="I716" i="25" s="1"/>
  <c r="AF834" i="1"/>
  <c r="I800" i="25" s="1"/>
  <c r="AF890" i="1"/>
  <c r="I889" i="25" s="1"/>
  <c r="AF520" i="1"/>
  <c r="I520" i="25" s="1"/>
  <c r="AF638" i="1"/>
  <c r="I637" i="25" s="1"/>
  <c r="AF760" i="1"/>
  <c r="I733" i="25" s="1"/>
  <c r="AF854" i="1"/>
  <c r="I820" i="25" s="1"/>
  <c r="AF581" i="1"/>
  <c r="I549" i="25" s="1"/>
  <c r="AF748" i="1"/>
  <c r="I721" i="25" s="1"/>
  <c r="AF736" i="1"/>
  <c r="I709" i="25" s="1"/>
  <c r="AF592" i="1"/>
  <c r="I538" i="25" s="1"/>
  <c r="AF1192" i="1"/>
  <c r="I1163" i="25" s="1"/>
  <c r="AF7" i="1"/>
  <c r="I4" i="25" s="1"/>
  <c r="AF57" i="1"/>
  <c r="I56" i="25" s="1"/>
  <c r="AF38" i="1"/>
  <c r="I23" i="25" s="1"/>
  <c r="AF102" i="1"/>
  <c r="I101" i="25" s="1"/>
  <c r="AF166" i="1"/>
  <c r="I165" i="25" s="1"/>
  <c r="AF230" i="1"/>
  <c r="I229" i="25" s="1"/>
  <c r="AF315" i="1"/>
  <c r="I313" i="25" s="1"/>
  <c r="AF45" i="1"/>
  <c r="I30" i="25" s="1"/>
  <c r="AF100" i="1"/>
  <c r="I99" i="25" s="1"/>
  <c r="AF164" i="1"/>
  <c r="I163" i="25" s="1"/>
  <c r="AF228" i="1"/>
  <c r="I227" i="25" s="1"/>
  <c r="AF67" i="1"/>
  <c r="I66" i="25" s="1"/>
  <c r="AF138" i="1"/>
  <c r="I137" i="25" s="1"/>
  <c r="AF202" i="1"/>
  <c r="I201" i="25" s="1"/>
  <c r="AF278" i="1"/>
  <c r="I277" i="25" s="1"/>
  <c r="AF55" i="1"/>
  <c r="I242" i="25" s="1"/>
  <c r="AF217" i="1"/>
  <c r="I216" i="25" s="1"/>
  <c r="AF153" i="1"/>
  <c r="I152" i="25" s="1"/>
  <c r="AF92" i="1"/>
  <c r="I91" i="25" s="1"/>
  <c r="AF51" i="1"/>
  <c r="I36" i="25" s="1"/>
  <c r="AF1039" i="1"/>
  <c r="I1028" i="25" s="1"/>
  <c r="AF80" i="1"/>
  <c r="I79" i="25" s="1"/>
  <c r="AF200" i="1"/>
  <c r="I199" i="25" s="1"/>
  <c r="AF304" i="1"/>
  <c r="I302" i="25" s="1"/>
  <c r="AF383" i="1"/>
  <c r="I381" i="25" s="1"/>
  <c r="AF443" i="1"/>
  <c r="I431" i="25" s="1"/>
  <c r="AF144" i="1"/>
  <c r="I143" i="25" s="1"/>
  <c r="AF99" i="1"/>
  <c r="I98" i="25" s="1"/>
  <c r="AF216" i="1"/>
  <c r="I215" i="25" s="1"/>
  <c r="AF331" i="1"/>
  <c r="I329" i="25" s="1"/>
  <c r="AF391" i="1"/>
  <c r="I389" i="25" s="1"/>
  <c r="AF470" i="1"/>
  <c r="I458" i="25" s="1"/>
  <c r="AF141" i="1"/>
  <c r="I140" i="25" s="1"/>
  <c r="AF340" i="1"/>
  <c r="I338" i="25" s="1"/>
  <c r="AF461" i="1"/>
  <c r="I449" i="25" s="1"/>
  <c r="AF83" i="1"/>
  <c r="I82" i="25" s="1"/>
  <c r="AF364" i="1"/>
  <c r="I362" i="25" s="1"/>
  <c r="AF494" i="1"/>
  <c r="I482" i="25" s="1"/>
  <c r="AF323" i="1"/>
  <c r="I321" i="25" s="1"/>
  <c r="AF466" i="1"/>
  <c r="I454" i="25" s="1"/>
  <c r="AF544" i="1"/>
  <c r="I565" i="25" s="1"/>
  <c r="AF661" i="1"/>
  <c r="I660" i="25" s="1"/>
  <c r="AF536" i="1"/>
  <c r="I535" i="25" s="1"/>
  <c r="AF651" i="1"/>
  <c r="I650" i="25" s="1"/>
  <c r="AF788" i="1"/>
  <c r="I761" i="25" s="1"/>
  <c r="AF713" i="1"/>
  <c r="I843" i="25" s="1"/>
  <c r="AF300" i="1"/>
  <c r="I298" i="25" s="1"/>
  <c r="AF572" i="1"/>
  <c r="I593" i="25" s="1"/>
  <c r="AF676" i="1"/>
  <c r="I682" i="25" s="1"/>
  <c r="AF816" i="1"/>
  <c r="I782" i="25" s="1"/>
  <c r="AF297" i="1"/>
  <c r="I295" i="25" s="1"/>
  <c r="AF609" i="1"/>
  <c r="I608" i="25" s="1"/>
  <c r="AF916" i="1"/>
  <c r="I915" i="25" s="1"/>
  <c r="AF1073" i="1"/>
  <c r="I1044" i="25" s="1"/>
  <c r="AF939" i="1"/>
  <c r="I938" i="25" s="1"/>
  <c r="AF19" i="1"/>
  <c r="I16" i="25" s="1"/>
  <c r="AF8" i="1"/>
  <c r="I5" i="25" s="1"/>
  <c r="AF14" i="1"/>
  <c r="I11" i="25" s="1"/>
  <c r="AF71" i="1"/>
  <c r="I70" i="25" s="1"/>
  <c r="AF523" i="1"/>
  <c r="I537" i="25" s="1"/>
  <c r="AF41" i="1"/>
  <c r="I26" i="25" s="1"/>
  <c r="AF74" i="1"/>
  <c r="I73" i="25" s="1"/>
  <c r="AF110" i="1"/>
  <c r="I109" i="25" s="1"/>
  <c r="AF142" i="1"/>
  <c r="I141" i="25" s="1"/>
  <c r="AF174" i="1"/>
  <c r="I173" i="25" s="1"/>
  <c r="AF206" i="1"/>
  <c r="I205" i="25" s="1"/>
  <c r="AF238" i="1"/>
  <c r="I237" i="25" s="1"/>
  <c r="AF282" i="1"/>
  <c r="I281" i="25" s="1"/>
  <c r="AF325" i="1"/>
  <c r="I323" i="25" s="1"/>
  <c r="AF29" i="1"/>
  <c r="I48" i="25" s="1"/>
  <c r="AF48" i="1"/>
  <c r="I33" i="25" s="1"/>
  <c r="AF63" i="1"/>
  <c r="I62" i="25" s="1"/>
  <c r="AF108" i="1"/>
  <c r="I107" i="25" s="1"/>
  <c r="AF140" i="1"/>
  <c r="I139" i="25" s="1"/>
  <c r="AF172" i="1"/>
  <c r="I171" i="25" s="1"/>
  <c r="AF204" i="1"/>
  <c r="I203" i="25" s="1"/>
  <c r="AF236" i="1"/>
  <c r="I235" i="25" s="1"/>
  <c r="AF52" i="1"/>
  <c r="I37" i="25" s="1"/>
  <c r="AF78" i="1"/>
  <c r="I77" i="25" s="1"/>
  <c r="AF114" i="1"/>
  <c r="I113" i="25" s="1"/>
  <c r="AF146" i="1"/>
  <c r="I145" i="25" s="1"/>
  <c r="AF178" i="1"/>
  <c r="I177" i="25" s="1"/>
  <c r="AF210" i="1"/>
  <c r="I209" i="25" s="1"/>
  <c r="AF242" i="1"/>
  <c r="I241" i="25" s="1"/>
  <c r="AF286" i="1"/>
  <c r="I285" i="25" s="1"/>
  <c r="AF311" i="1"/>
  <c r="I309" i="25" s="1"/>
  <c r="AF225" i="1"/>
  <c r="I224" i="25" s="1"/>
  <c r="AF193" i="1"/>
  <c r="I192" i="25" s="1"/>
  <c r="AF161" i="1"/>
  <c r="I160" i="25" s="1"/>
  <c r="AF129" i="1"/>
  <c r="I128" i="25" s="1"/>
  <c r="AF97" i="1"/>
  <c r="I96" i="25" s="1"/>
  <c r="AF66" i="1"/>
  <c r="I65" i="25" s="1"/>
  <c r="AF27" i="1"/>
  <c r="I46" i="25" s="1"/>
  <c r="AF5" i="1"/>
  <c r="I2" i="25" s="1"/>
  <c r="AF76" i="1"/>
  <c r="I75" i="25" s="1"/>
  <c r="AF115" i="1"/>
  <c r="I114" i="25" s="1"/>
  <c r="AF175" i="1"/>
  <c r="I174" i="25" s="1"/>
  <c r="AF239" i="1"/>
  <c r="I238" i="25" s="1"/>
  <c r="AF301" i="1"/>
  <c r="I299" i="25" s="1"/>
  <c r="AF339" i="1"/>
  <c r="I337" i="25" s="1"/>
  <c r="AF380" i="1"/>
  <c r="I378" i="25" s="1"/>
  <c r="AF402" i="1"/>
  <c r="I403" i="25" s="1"/>
  <c r="AF430" i="1"/>
  <c r="I418" i="25" s="1"/>
  <c r="AF462" i="1"/>
  <c r="I450" i="25" s="1"/>
  <c r="AF91" i="1"/>
  <c r="I90" i="25" s="1"/>
  <c r="AF155" i="1"/>
  <c r="I154" i="25" s="1"/>
  <c r="AF215" i="1"/>
  <c r="I214" i="25" s="1"/>
  <c r="AF68" i="1"/>
  <c r="I67" i="25" s="1"/>
  <c r="AF152" i="1"/>
  <c r="I151" i="25" s="1"/>
  <c r="AF195" i="1"/>
  <c r="I194" i="25" s="1"/>
  <c r="AF258" i="1"/>
  <c r="I257" i="25" s="1"/>
  <c r="AF327" i="1"/>
  <c r="I325" i="25" s="1"/>
  <c r="AF353" i="1"/>
  <c r="I351" i="25" s="1"/>
  <c r="AF385" i="1"/>
  <c r="I383" i="25" s="1"/>
  <c r="AF438" i="1"/>
  <c r="I426" i="25" s="1"/>
  <c r="AF467" i="1"/>
  <c r="I455" i="25" s="1"/>
  <c r="AF489" i="1"/>
  <c r="I477" i="25" s="1"/>
  <c r="AF125" i="1"/>
  <c r="I124" i="25" s="1"/>
  <c r="AF256" i="1"/>
  <c r="I255" i="25" s="1"/>
  <c r="AF308" i="1"/>
  <c r="I306" i="25" s="1"/>
  <c r="AF378" i="1"/>
  <c r="I376" i="25" s="1"/>
  <c r="AF447" i="1"/>
  <c r="I435" i="25" s="1"/>
  <c r="AF408" i="1"/>
  <c r="I493" i="25" s="1"/>
  <c r="AF75" i="1"/>
  <c r="I74" i="25" s="1"/>
  <c r="AF231" i="1"/>
  <c r="I230" i="25" s="1"/>
  <c r="AF337" i="1"/>
  <c r="I335" i="25" s="1"/>
  <c r="AF420" i="1"/>
  <c r="I408" i="25" s="1"/>
  <c r="AF487" i="1"/>
  <c r="I475" i="25" s="1"/>
  <c r="AF96" i="1"/>
  <c r="I95" i="25" s="1"/>
  <c r="AF293" i="1"/>
  <c r="I290" i="25" s="1"/>
  <c r="AF373" i="1"/>
  <c r="I371" i="25" s="1"/>
  <c r="AF452" i="1"/>
  <c r="I440" i="25" s="1"/>
  <c r="AF505" i="1"/>
  <c r="I505" i="25" s="1"/>
  <c r="AF580" i="1"/>
  <c r="I548" i="25" s="1"/>
  <c r="AF601" i="1"/>
  <c r="I600" i="25" s="1"/>
  <c r="AF645" i="1"/>
  <c r="I644" i="25" s="1"/>
  <c r="AF349" i="1"/>
  <c r="I347" i="25" s="1"/>
  <c r="AF501" i="1"/>
  <c r="I512" i="25" s="1"/>
  <c r="AF564" i="1"/>
  <c r="I585" i="25" s="1"/>
  <c r="AF637" i="1"/>
  <c r="I636" i="25" s="1"/>
  <c r="AF733" i="1"/>
  <c r="I706" i="25" s="1"/>
  <c r="AF775" i="1"/>
  <c r="I748" i="25" s="1"/>
  <c r="AF828" i="1"/>
  <c r="I794" i="25" s="1"/>
  <c r="AF700" i="1"/>
  <c r="I830" i="25" s="1"/>
  <c r="AF877" i="1"/>
  <c r="I876" i="25" s="1"/>
  <c r="AF109" i="1"/>
  <c r="I108" i="25" s="1"/>
  <c r="AF506" i="1"/>
  <c r="I506" i="25" s="1"/>
  <c r="AF558" i="1"/>
  <c r="I579" i="25" s="1"/>
  <c r="AF628" i="1"/>
  <c r="I627" i="25" s="1"/>
  <c r="AF670" i="1"/>
  <c r="I676" i="25" s="1"/>
  <c r="AF747" i="1"/>
  <c r="I720" i="25" s="1"/>
  <c r="AF792" i="1"/>
  <c r="I765" i="25" s="1"/>
  <c r="AF848" i="1"/>
  <c r="I814" i="25" s="1"/>
  <c r="AF221" i="1"/>
  <c r="I220" i="25" s="1"/>
  <c r="AF514" i="1"/>
  <c r="I514" i="25" s="1"/>
  <c r="AF562" i="1"/>
  <c r="I583" i="25" s="1"/>
  <c r="AF730" i="1"/>
  <c r="I696" i="25" s="1"/>
  <c r="AF869" i="1"/>
  <c r="I868" i="25" s="1"/>
  <c r="AF610" i="1"/>
  <c r="I609" i="25" s="1"/>
  <c r="AF1016" i="1"/>
  <c r="I987" i="25" s="1"/>
  <c r="AF990" i="1"/>
  <c r="I1241" i="25" s="1"/>
  <c r="AF907" i="1"/>
  <c r="I906" i="25" s="1"/>
  <c r="AF1112" i="1"/>
  <c r="I1083" i="25" s="1"/>
  <c r="AF521" i="1"/>
  <c r="I521" i="25" s="1"/>
  <c r="AF167" i="1"/>
  <c r="I166" i="25" s="1"/>
  <c r="AF1252" i="1"/>
  <c r="I1200" i="25" s="1"/>
  <c r="AF1093" i="1"/>
  <c r="I1064" i="25" s="1"/>
  <c r="AF972" i="1"/>
  <c r="I971" i="25" s="1"/>
  <c r="AF723" i="1"/>
  <c r="I853" i="25" s="1"/>
  <c r="AF599" i="1"/>
  <c r="I598" i="25" s="1"/>
  <c r="AF1232" i="1"/>
  <c r="I1213" i="25" s="1"/>
  <c r="AF1103" i="1"/>
  <c r="I1074" i="25" s="1"/>
  <c r="AF965" i="1"/>
  <c r="I964" i="25" s="1"/>
  <c r="AF843" i="1"/>
  <c r="I809" i="25" s="1"/>
  <c r="AF549" i="1"/>
  <c r="I570" i="25" s="1"/>
  <c r="AF942" i="1"/>
  <c r="I941" i="25" s="1"/>
  <c r="AF708" i="1"/>
  <c r="I838" i="25" s="1"/>
  <c r="AF767" i="1"/>
  <c r="I740" i="25" s="1"/>
  <c r="AF674" i="1"/>
  <c r="I680" i="25" s="1"/>
  <c r="AF612" i="1"/>
  <c r="I611" i="25" s="1"/>
  <c r="AF559" i="1"/>
  <c r="I580" i="25" s="1"/>
  <c r="AF584" i="1"/>
  <c r="I552" i="25" s="1"/>
  <c r="AF507" i="1"/>
  <c r="I507" i="25" s="1"/>
  <c r="AF335" i="1"/>
  <c r="I333" i="25" s="1"/>
  <c r="AF717" i="1"/>
  <c r="I847" i="25" s="1"/>
  <c r="AF698" i="1"/>
  <c r="I828" i="25" s="1"/>
  <c r="AF838" i="1"/>
  <c r="I804" i="25" s="1"/>
  <c r="AF819" i="1"/>
  <c r="I785" i="25" s="1"/>
  <c r="AF789" i="1"/>
  <c r="I762" i="25" s="1"/>
  <c r="AF763" i="1"/>
  <c r="I736" i="25" s="1"/>
  <c r="AF744" i="1"/>
  <c r="I717" i="25" s="1"/>
  <c r="AF729" i="1"/>
  <c r="I695" i="25" s="1"/>
  <c r="AF682" i="1"/>
  <c r="I671" i="25" s="1"/>
  <c r="AF641" i="1"/>
  <c r="I640" i="25" s="1"/>
  <c r="AF625" i="1"/>
  <c r="I624" i="25" s="1"/>
  <c r="AF575" i="1"/>
  <c r="I596" i="25" s="1"/>
  <c r="AF555" i="1"/>
  <c r="I576" i="25" s="1"/>
  <c r="AF530" i="1"/>
  <c r="I529" i="25" s="1"/>
  <c r="AF414" i="1"/>
  <c r="I499" i="25" s="1"/>
  <c r="AF346" i="1"/>
  <c r="I344" i="25" s="1"/>
  <c r="AF93" i="1"/>
  <c r="I92" i="25" s="1"/>
  <c r="AF893" i="1"/>
  <c r="I892" i="25" s="1"/>
  <c r="AF874" i="1"/>
  <c r="I873" i="25" s="1"/>
  <c r="AF716" i="1"/>
  <c r="I846" i="25" s="1"/>
  <c r="AF697" i="1"/>
  <c r="I827" i="25" s="1"/>
  <c r="AF844" i="1"/>
  <c r="I810" i="25" s="1"/>
  <c r="AF818" i="1"/>
  <c r="I784" i="25" s="1"/>
  <c r="AF791" i="1"/>
  <c r="I764" i="25" s="1"/>
  <c r="AF772" i="1"/>
  <c r="I745" i="25" s="1"/>
  <c r="AF753" i="1"/>
  <c r="I726" i="25" s="1"/>
  <c r="AF728" i="1"/>
  <c r="I694" i="25" s="1"/>
  <c r="AF666" i="1"/>
  <c r="I672" i="25" s="1"/>
  <c r="AF634" i="1"/>
  <c r="I633" i="25" s="1"/>
  <c r="AF574" i="1"/>
  <c r="I595" i="25" s="1"/>
  <c r="AF554" i="1"/>
  <c r="I575" i="25" s="1"/>
  <c r="AF593" i="1"/>
  <c r="I539" i="25" s="1"/>
  <c r="AF509" i="1"/>
  <c r="I509" i="25" s="1"/>
  <c r="AF442" i="1"/>
  <c r="I430" i="25" s="1"/>
  <c r="AF319" i="1"/>
  <c r="I317" i="25" s="1"/>
  <c r="AF664" i="1"/>
  <c r="I663" i="25" s="1"/>
  <c r="AF642" i="1"/>
  <c r="I641" i="25" s="1"/>
  <c r="AF617" i="1"/>
  <c r="I616" i="25" s="1"/>
  <c r="AF566" i="1"/>
  <c r="I587" i="25" s="1"/>
  <c r="AF547" i="1"/>
  <c r="I568" i="25" s="1"/>
  <c r="AF577" i="1"/>
  <c r="I545" i="25" s="1"/>
  <c r="AF524" i="1"/>
  <c r="I523" i="25" s="1"/>
  <c r="AF498" i="1"/>
  <c r="I486" i="25" s="1"/>
  <c r="AF477" i="1"/>
  <c r="I465" i="25" s="1"/>
  <c r="AF445" i="1"/>
  <c r="I433" i="25" s="1"/>
  <c r="AF394" i="1"/>
  <c r="I392" i="25" s="1"/>
  <c r="AF361" i="1"/>
  <c r="I359" i="25" s="1"/>
  <c r="AF326" i="1"/>
  <c r="I324" i="25" s="1"/>
  <c r="AF277" i="1"/>
  <c r="I276" i="25" s="1"/>
  <c r="AF189" i="1"/>
  <c r="I188" i="25" s="1"/>
  <c r="AF88" i="1"/>
  <c r="I87" i="25" s="1"/>
  <c r="AF497" i="1"/>
  <c r="I485" i="25" s="1"/>
  <c r="AF425" i="1"/>
  <c r="I464" i="25" s="1"/>
  <c r="AF444" i="1"/>
  <c r="I432" i="25" s="1"/>
  <c r="AF400" i="1"/>
  <c r="AF367" i="1"/>
  <c r="I365" i="25" s="1"/>
  <c r="AF316" i="1"/>
  <c r="I314" i="25" s="1"/>
  <c r="AF280" i="1"/>
  <c r="I279" i="25" s="1"/>
  <c r="AF192" i="1"/>
  <c r="I191" i="25" s="1"/>
  <c r="AF103" i="1"/>
  <c r="I102" i="25" s="1"/>
  <c r="AF532" i="1"/>
  <c r="I531" i="25" s="1"/>
  <c r="AF516" i="1"/>
  <c r="I516" i="25" s="1"/>
  <c r="AF405" i="1"/>
  <c r="I490" i="25" s="1"/>
  <c r="AF468" i="1"/>
  <c r="I456" i="25" s="1"/>
  <c r="AF436" i="1"/>
  <c r="I424" i="25" s="1"/>
  <c r="AF825" i="1"/>
  <c r="I791" i="25" s="1"/>
  <c r="AF712" i="1"/>
  <c r="I842" i="25" s="1"/>
  <c r="AF1150" i="1"/>
  <c r="I1121" i="25" s="1"/>
  <c r="AF1018" i="1"/>
  <c r="I1007" i="25" s="1"/>
  <c r="AF924" i="1"/>
  <c r="I923" i="25" s="1"/>
  <c r="AF817" i="1"/>
  <c r="I783" i="25" s="1"/>
  <c r="AF1004" i="1"/>
  <c r="I1255" i="25" s="1"/>
  <c r="AF1177" i="1"/>
  <c r="I1150" i="25" s="1"/>
  <c r="AF1054" i="1"/>
  <c r="I1025" i="25" s="1"/>
  <c r="AF883" i="1"/>
  <c r="I882" i="25" s="1"/>
  <c r="AF660" i="1"/>
  <c r="I659" i="25" s="1"/>
  <c r="AF460" i="1"/>
  <c r="I448" i="25" s="1"/>
  <c r="AF888" i="1"/>
  <c r="I887" i="25" s="1"/>
  <c r="AF826" i="1"/>
  <c r="I792" i="25" s="1"/>
  <c r="AF802" i="1"/>
  <c r="I698" i="25" s="1"/>
  <c r="AF632" i="1"/>
  <c r="I631" i="25" s="1"/>
  <c r="AF569" i="1"/>
  <c r="I590" i="25" s="1"/>
  <c r="AF542" i="1"/>
  <c r="I563" i="25" s="1"/>
  <c r="AF591" i="1"/>
  <c r="I544" i="25" s="1"/>
  <c r="AF428" i="1"/>
  <c r="I416" i="25" s="1"/>
  <c r="AF237" i="1"/>
  <c r="I236" i="25" s="1"/>
  <c r="AF704" i="1"/>
  <c r="I834" i="25" s="1"/>
  <c r="AF851" i="1"/>
  <c r="I817" i="25" s="1"/>
  <c r="AF832" i="1"/>
  <c r="I798" i="25" s="1"/>
  <c r="AF799" i="1"/>
  <c r="I772" i="25" s="1"/>
  <c r="AF776" i="1"/>
  <c r="I749" i="25" s="1"/>
  <c r="AF757" i="1"/>
  <c r="I730" i="25" s="1"/>
  <c r="AF734" i="1"/>
  <c r="I707" i="25" s="1"/>
  <c r="AF673" i="1"/>
  <c r="I679" i="25" s="1"/>
  <c r="AF652" i="1"/>
  <c r="I651" i="25" s="1"/>
  <c r="AF635" i="1"/>
  <c r="I634" i="25" s="1"/>
  <c r="AF618" i="1"/>
  <c r="I617" i="25" s="1"/>
  <c r="AF568" i="1"/>
  <c r="I589" i="25" s="1"/>
  <c r="AF548" i="1"/>
  <c r="I569" i="25" s="1"/>
  <c r="AF517" i="1"/>
  <c r="I517" i="25" s="1"/>
  <c r="AF439" i="1"/>
  <c r="I427" i="25" s="1"/>
  <c r="AF263" i="1"/>
  <c r="I262" i="25" s="1"/>
  <c r="AF904" i="1"/>
  <c r="I903" i="25" s="1"/>
  <c r="AF880" i="1"/>
  <c r="I879" i="25" s="1"/>
  <c r="AF861" i="1"/>
  <c r="I860" i="25" s="1"/>
  <c r="AF710" i="1"/>
  <c r="I840" i="25" s="1"/>
  <c r="AF850" i="1"/>
  <c r="I816" i="25" s="1"/>
  <c r="AF831" i="1"/>
  <c r="I797" i="25" s="1"/>
  <c r="AF812" i="1"/>
  <c r="I778" i="25" s="1"/>
  <c r="AF785" i="1"/>
  <c r="I758" i="25" s="1"/>
  <c r="AF759" i="1"/>
  <c r="I732" i="25" s="1"/>
  <c r="AF740" i="1"/>
  <c r="I713" i="25" s="1"/>
  <c r="AF672" i="1"/>
  <c r="I678" i="25" s="1"/>
  <c r="AF647" i="1"/>
  <c r="I646" i="25" s="1"/>
  <c r="AF607" i="1"/>
  <c r="I606" i="25" s="1"/>
  <c r="AF567" i="1"/>
  <c r="I588" i="25" s="1"/>
  <c r="AF579" i="1"/>
  <c r="I547" i="25" s="1"/>
  <c r="AF533" i="1"/>
  <c r="I532" i="25" s="1"/>
  <c r="AF492" i="1"/>
  <c r="I480" i="25" s="1"/>
  <c r="AF395" i="1"/>
  <c r="I393" i="25" s="1"/>
  <c r="AF128" i="1"/>
  <c r="I127" i="25" s="1"/>
  <c r="AF658" i="1"/>
  <c r="I657" i="25" s="1"/>
  <c r="AF630" i="1"/>
  <c r="I629" i="25" s="1"/>
  <c r="AF604" i="1"/>
  <c r="I603" i="25" s="1"/>
  <c r="AF560" i="1"/>
  <c r="I581" i="25" s="1"/>
  <c r="AF583" i="1"/>
  <c r="I551" i="25" s="1"/>
  <c r="AF537" i="1"/>
  <c r="I536" i="25" s="1"/>
  <c r="AF508" i="1"/>
  <c r="I508" i="25" s="1"/>
  <c r="AF491" i="1"/>
  <c r="I479" i="25" s="1"/>
  <c r="AF463" i="1"/>
  <c r="I451" i="25" s="1"/>
  <c r="AF431" i="1"/>
  <c r="I419" i="25" s="1"/>
  <c r="AF294" i="1"/>
  <c r="I374" i="25" s="1"/>
  <c r="AF345" i="1"/>
  <c r="I343" i="25" s="1"/>
  <c r="AF310" i="1"/>
  <c r="I308" i="25" s="1"/>
  <c r="AF224" i="1"/>
  <c r="I223" i="25" s="1"/>
  <c r="AF135" i="1"/>
  <c r="I134" i="25" s="1"/>
  <c r="AF53" i="1"/>
  <c r="I38" i="25" s="1"/>
  <c r="AF490" i="1"/>
  <c r="I478" i="25" s="1"/>
  <c r="AF458" i="1"/>
  <c r="I446" i="25" s="1"/>
  <c r="AF426" i="1"/>
  <c r="I414" i="25" s="1"/>
  <c r="AF386" i="1"/>
  <c r="I384" i="25" s="1"/>
  <c r="AF351" i="1"/>
  <c r="I349" i="25" s="1"/>
  <c r="AF302" i="1"/>
  <c r="I300" i="25" s="1"/>
  <c r="AF235" i="1"/>
  <c r="I234" i="25" s="1"/>
  <c r="AF157" i="1"/>
  <c r="I156" i="25" s="1"/>
  <c r="AF79" i="1"/>
  <c r="I78" i="25" s="1"/>
  <c r="AF512" i="1"/>
  <c r="I522" i="25" s="1"/>
  <c r="AF503" i="1"/>
  <c r="I503" i="25" s="1"/>
  <c r="AF482" i="1"/>
  <c r="I470" i="25" s="1"/>
  <c r="AF450" i="1"/>
  <c r="I438" i="25" s="1"/>
  <c r="AF423" i="1"/>
  <c r="I411" i="25" s="1"/>
  <c r="AF370" i="1"/>
  <c r="I368" i="25" s="1"/>
  <c r="AF329" i="1"/>
  <c r="I327" i="25" s="1"/>
  <c r="AF275" i="1"/>
  <c r="I274" i="25" s="1"/>
  <c r="AF199" i="1"/>
  <c r="I198" i="25" s="1"/>
  <c r="AF86" i="1"/>
  <c r="I85" i="25" s="1"/>
  <c r="AF499" i="1"/>
  <c r="I487" i="25" s="1"/>
  <c r="AF473" i="1"/>
  <c r="I461" i="25" s="1"/>
  <c r="AF454" i="1"/>
  <c r="I442" i="25" s="1"/>
  <c r="AF435" i="1"/>
  <c r="I423" i="25" s="1"/>
  <c r="AF388" i="1"/>
  <c r="I386" i="25" s="1"/>
  <c r="AF368" i="1"/>
  <c r="I366" i="25" s="1"/>
  <c r="AF344" i="1"/>
  <c r="I342" i="25" s="1"/>
  <c r="AF312" i="1"/>
  <c r="I310" i="25" s="1"/>
  <c r="AF276" i="1"/>
  <c r="I275" i="25" s="1"/>
  <c r="AF223" i="1"/>
  <c r="I222" i="25" s="1"/>
  <c r="AF184" i="1"/>
  <c r="I183" i="25" s="1"/>
  <c r="AF131" i="1"/>
  <c r="I130" i="25" s="1"/>
  <c r="AF95" i="1"/>
  <c r="I94" i="25" s="1"/>
  <c r="AF240" i="1"/>
  <c r="I239" i="25" s="1"/>
  <c r="AF187" i="1"/>
  <c r="I186" i="25" s="1"/>
  <c r="AF151" i="1"/>
  <c r="I150" i="25" s="1"/>
  <c r="AF112" i="1"/>
  <c r="I111" i="25" s="1"/>
  <c r="AF47" i="1"/>
  <c r="I32" i="25" s="1"/>
  <c r="AF478" i="1"/>
  <c r="I466" i="25" s="1"/>
  <c r="AF459" i="1"/>
  <c r="I447" i="25" s="1"/>
  <c r="AF433" i="1"/>
  <c r="I421" i="25" s="1"/>
  <c r="AF422" i="1"/>
  <c r="I410" i="25" s="1"/>
  <c r="AF396" i="1"/>
  <c r="I394" i="25" s="1"/>
  <c r="AF377" i="1"/>
  <c r="I375" i="25" s="1"/>
  <c r="AF348" i="1"/>
  <c r="I346" i="25" s="1"/>
  <c r="AF317" i="1"/>
  <c r="I315" i="25" s="1"/>
  <c r="AF284" i="1"/>
  <c r="I283" i="25" s="1"/>
  <c r="AF232" i="1"/>
  <c r="I231" i="25" s="1"/>
  <c r="AF179" i="1"/>
  <c r="I178" i="25" s="1"/>
  <c r="AF143" i="1"/>
  <c r="I142" i="25" s="1"/>
  <c r="AF104" i="1"/>
  <c r="I103" i="25" s="1"/>
  <c r="AF62" i="1"/>
  <c r="I61" i="25" s="1"/>
  <c r="AF808" i="1"/>
  <c r="I823" i="25" s="1"/>
  <c r="AF18" i="1"/>
  <c r="I15" i="25" s="1"/>
  <c r="AF11" i="1"/>
  <c r="I8" i="25" s="1"/>
  <c r="AF16" i="1"/>
  <c r="I13" i="25" s="1"/>
  <c r="AF34" i="1"/>
  <c r="I53" i="25" s="1"/>
  <c r="AF82" i="1"/>
  <c r="I81" i="25" s="1"/>
  <c r="AF404" i="1"/>
  <c r="I501" i="25" s="1"/>
  <c r="AF731" i="1"/>
  <c r="I710" i="25" s="1"/>
  <c r="AF522" i="1"/>
  <c r="AF12" i="1"/>
  <c r="I9" i="25" s="1"/>
  <c r="AF54" i="1"/>
  <c r="I39" i="25" s="1"/>
  <c r="AF94" i="1"/>
  <c r="I93" i="25" s="1"/>
  <c r="AF126" i="1"/>
  <c r="I125" i="25" s="1"/>
  <c r="AF158" i="1"/>
  <c r="I157" i="25" s="1"/>
  <c r="AF190" i="1"/>
  <c r="I189" i="25" s="1"/>
  <c r="AF222" i="1"/>
  <c r="I221" i="25" s="1"/>
  <c r="AF266" i="1"/>
  <c r="I265" i="25" s="1"/>
  <c r="AF307" i="1"/>
  <c r="I305" i="25" s="1"/>
  <c r="AF342" i="1"/>
  <c r="I340" i="25" s="1"/>
  <c r="AF42" i="1"/>
  <c r="I27" i="25" s="1"/>
  <c r="AF30" i="1"/>
  <c r="I49" i="25" s="1"/>
  <c r="AF87" i="1"/>
  <c r="I86" i="25" s="1"/>
  <c r="AF124" i="1"/>
  <c r="I123" i="25" s="1"/>
  <c r="AF156" i="1"/>
  <c r="I155" i="25" s="1"/>
  <c r="AF188" i="1"/>
  <c r="I187" i="25" s="1"/>
  <c r="AF220" i="1"/>
  <c r="I219" i="25" s="1"/>
  <c r="AF46" i="1"/>
  <c r="I31" i="25" s="1"/>
  <c r="AF64" i="1"/>
  <c r="I63" i="25" s="1"/>
  <c r="AF98" i="1"/>
  <c r="I97" i="25" s="1"/>
  <c r="AF130" i="1"/>
  <c r="I129" i="25" s="1"/>
  <c r="AF162" i="1"/>
  <c r="I161" i="25" s="1"/>
  <c r="AF194" i="1"/>
  <c r="I193" i="25" s="1"/>
  <c r="AF226" i="1"/>
  <c r="I225" i="25" s="1"/>
  <c r="AF270" i="1"/>
  <c r="I269" i="25" s="1"/>
  <c r="AF295" i="1"/>
  <c r="I293" i="25" s="1"/>
  <c r="AF330" i="1"/>
  <c r="I328" i="25" s="1"/>
  <c r="AF241" i="1"/>
  <c r="I240" i="25" s="1"/>
  <c r="AF209" i="1"/>
  <c r="I208" i="25" s="1"/>
  <c r="AF177" i="1"/>
  <c r="I176" i="25" s="1"/>
  <c r="AF145" i="1"/>
  <c r="I144" i="25" s="1"/>
  <c r="AF113" i="1"/>
  <c r="I112" i="25" s="1"/>
  <c r="AF84" i="1"/>
  <c r="I83" i="25" s="1"/>
  <c r="AF21" i="1"/>
  <c r="I54" i="25" s="1"/>
  <c r="AF3" i="1"/>
  <c r="I19" i="25" s="1"/>
  <c r="AF2" i="1"/>
  <c r="I20" i="25" s="1"/>
  <c r="AF290" i="1"/>
  <c r="I291" i="25" s="1"/>
  <c r="AF1186" i="1"/>
  <c r="I1128" i="25" s="1"/>
  <c r="AF857" i="1"/>
  <c r="I902" i="25" s="1"/>
  <c r="AF39" i="1"/>
  <c r="I24" i="25" s="1"/>
  <c r="AF90" i="1"/>
  <c r="I89" i="25" s="1"/>
  <c r="AF147" i="1"/>
  <c r="I146" i="25" s="1"/>
  <c r="AF207" i="1"/>
  <c r="I206" i="25" s="1"/>
  <c r="AF271" i="1"/>
  <c r="I270" i="25" s="1"/>
  <c r="AF322" i="1"/>
  <c r="I320" i="25" s="1"/>
  <c r="AF363" i="1"/>
  <c r="I361" i="25" s="1"/>
  <c r="AF393" i="1"/>
  <c r="I391" i="25" s="1"/>
  <c r="AF416" i="1"/>
  <c r="I413" i="25" s="1"/>
  <c r="AF446" i="1"/>
  <c r="I434" i="25" s="1"/>
  <c r="AF475" i="1"/>
  <c r="I463" i="25" s="1"/>
  <c r="AF23" i="1"/>
  <c r="I42" i="25" s="1"/>
  <c r="AF123" i="1"/>
  <c r="I122" i="25" s="1"/>
  <c r="AF183" i="1"/>
  <c r="I182" i="25" s="1"/>
  <c r="AF246" i="1"/>
  <c r="I245" i="25" s="1"/>
  <c r="AF37" i="1"/>
  <c r="I22" i="25" s="1"/>
  <c r="AF120" i="1"/>
  <c r="I119" i="25" s="1"/>
  <c r="AF163" i="1"/>
  <c r="I162" i="25" s="1"/>
  <c r="AF227" i="1"/>
  <c r="I226" i="25" s="1"/>
  <c r="AF296" i="1"/>
  <c r="I294" i="25" s="1"/>
  <c r="AF341" i="1"/>
  <c r="I339" i="25" s="1"/>
  <c r="AF372" i="1"/>
  <c r="I370" i="25" s="1"/>
  <c r="AF401" i="1"/>
  <c r="I402" i="25" s="1"/>
  <c r="AF451" i="1"/>
  <c r="I439" i="25" s="1"/>
  <c r="AF483" i="1"/>
  <c r="I471" i="25" s="1"/>
  <c r="AF413" i="1"/>
  <c r="I498" i="25" s="1"/>
  <c r="AF160" i="1"/>
  <c r="I159" i="25" s="1"/>
  <c r="AF289" i="1"/>
  <c r="I292" i="25" s="1"/>
  <c r="AF355" i="1"/>
  <c r="I353" i="25" s="1"/>
  <c r="AF392" i="1"/>
  <c r="I390" i="25" s="1"/>
  <c r="AF479" i="1"/>
  <c r="I467" i="25" s="1"/>
  <c r="AF519" i="1"/>
  <c r="I519" i="25" s="1"/>
  <c r="AF107" i="1"/>
  <c r="I106" i="25" s="1"/>
  <c r="AF283" i="1"/>
  <c r="I282" i="25" s="1"/>
  <c r="AF379" i="1"/>
  <c r="I377" i="25" s="1"/>
  <c r="AF455" i="1"/>
  <c r="I443" i="25" s="1"/>
  <c r="AF406" i="1"/>
  <c r="I491" i="25" s="1"/>
  <c r="AF205" i="1"/>
  <c r="I204" i="25" s="1"/>
  <c r="AF338" i="1"/>
  <c r="I336" i="25" s="1"/>
  <c r="AF421" i="1"/>
  <c r="I409" i="25" s="1"/>
  <c r="AF484" i="1"/>
  <c r="I472" i="25" s="1"/>
  <c r="AF527" i="1"/>
  <c r="I526" i="25" s="1"/>
  <c r="AF550" i="1"/>
  <c r="I571" i="25" s="1"/>
  <c r="AF620" i="1"/>
  <c r="I619" i="25" s="1"/>
  <c r="AF686" i="1"/>
  <c r="I668" i="25" s="1"/>
  <c r="AF485" i="1"/>
  <c r="I473" i="25" s="1"/>
  <c r="AF596" i="1"/>
  <c r="I542" i="25" s="1"/>
  <c r="AF600" i="1"/>
  <c r="I599" i="25" s="1"/>
  <c r="AF669" i="1"/>
  <c r="I675" i="25" s="1"/>
  <c r="AF756" i="1"/>
  <c r="I729" i="25" s="1"/>
  <c r="AF798" i="1"/>
  <c r="I771" i="25" s="1"/>
  <c r="AF847" i="1"/>
  <c r="I813" i="25" s="1"/>
  <c r="AF858" i="1"/>
  <c r="I857" i="25" s="1"/>
  <c r="AF896" i="1"/>
  <c r="I895" i="25" s="1"/>
  <c r="AF384" i="1"/>
  <c r="I382" i="25" s="1"/>
  <c r="AF587" i="1"/>
  <c r="I555" i="25" s="1"/>
  <c r="AF608" i="1"/>
  <c r="I607" i="25" s="1"/>
  <c r="AF648" i="1"/>
  <c r="I647" i="25" s="1"/>
  <c r="AF804" i="1"/>
  <c r="I700" i="25" s="1"/>
  <c r="AF773" i="1"/>
  <c r="I746" i="25" s="1"/>
  <c r="AF822" i="1"/>
  <c r="I788" i="25" s="1"/>
  <c r="AF701" i="1"/>
  <c r="I831" i="25" s="1"/>
  <c r="AF381" i="1"/>
  <c r="I379" i="25" s="1"/>
  <c r="AF539" i="1"/>
  <c r="I560" i="25" s="1"/>
  <c r="AF629" i="1"/>
  <c r="I628" i="25" s="1"/>
  <c r="AF793" i="1"/>
  <c r="I766" i="25" s="1"/>
  <c r="AF961" i="1"/>
  <c r="I960" i="25" s="1"/>
  <c r="AF862" i="1"/>
  <c r="I861" i="25" s="1"/>
  <c r="AF1149" i="1"/>
  <c r="I1120" i="25" s="1"/>
  <c r="AF681" i="1"/>
  <c r="I687" i="25" s="1"/>
  <c r="AF1020" i="1"/>
  <c r="I991" i="25" s="1"/>
  <c r="AF1005" i="1"/>
  <c r="I1256" i="25" s="1"/>
  <c r="AF1142" i="1"/>
  <c r="I1113" i="25" s="1"/>
  <c r="AF778" i="1"/>
  <c r="I751" i="25" s="1"/>
  <c r="AF909" i="1"/>
  <c r="I908" i="25" s="1"/>
  <c r="AF1035" i="1"/>
  <c r="I1006" i="25" s="1"/>
  <c r="AF1126" i="1"/>
  <c r="I1097" i="25" s="1"/>
  <c r="AF1248" i="1"/>
  <c r="I1196" i="25" s="1"/>
  <c r="AF369" i="1"/>
  <c r="I367" i="25" s="1"/>
  <c r="AF787" i="1"/>
  <c r="I760" i="25" s="1"/>
  <c r="AF884" i="1"/>
  <c r="I883" i="25" s="1"/>
  <c r="AF956" i="1"/>
  <c r="I955" i="25" s="1"/>
  <c r="AF1051" i="1"/>
  <c r="I1022" i="25" s="1"/>
  <c r="AF1134" i="1"/>
  <c r="I1105" i="25" s="1"/>
  <c r="AF1210" i="1"/>
  <c r="I1181" i="25" s="1"/>
  <c r="AF678" i="1"/>
  <c r="I684" i="25" s="1"/>
  <c r="AF1256" i="1"/>
  <c r="I1204" i="25" s="1"/>
  <c r="AF502" i="1"/>
  <c r="I502" i="25" s="1"/>
  <c r="AF947" i="1"/>
  <c r="I946" i="25" s="1"/>
  <c r="AF1148" i="1"/>
  <c r="I1119" i="25" s="1"/>
  <c r="AF343" i="1"/>
  <c r="I341" i="25" s="1"/>
  <c r="AF659" i="1"/>
  <c r="I658" i="25" s="1"/>
  <c r="AF1165" i="1"/>
  <c r="I1138" i="25" s="1"/>
  <c r="AF1239" i="1"/>
  <c r="I1220" i="25" s="1"/>
  <c r="AF1049" i="1"/>
  <c r="I1020" i="25" s="1"/>
  <c r="AF709" i="1"/>
  <c r="I839" i="25" s="1"/>
  <c r="AF1095" i="1"/>
  <c r="I1066" i="25" s="1"/>
  <c r="AF933" i="1"/>
  <c r="I932" i="25" s="1"/>
  <c r="AF31" i="1"/>
  <c r="I50" i="25" s="1"/>
  <c r="AF1202" i="1"/>
  <c r="I1173" i="25" s="1"/>
  <c r="AF288" i="1"/>
  <c r="AF671" i="1"/>
  <c r="I677" i="25" s="1"/>
  <c r="AF727" i="1"/>
  <c r="I693" i="25" s="1"/>
  <c r="AF989" i="1"/>
  <c r="I1240" i="25" s="1"/>
  <c r="AF1218" i="1"/>
  <c r="I1189" i="25" s="1"/>
  <c r="AF1188" i="1"/>
  <c r="I1195" i="25" s="1"/>
  <c r="AF675" i="1"/>
  <c r="I681" i="25" s="1"/>
  <c r="AF999" i="1"/>
  <c r="I1250" i="25" s="1"/>
  <c r="AF1145" i="1"/>
  <c r="I1116" i="25" s="1"/>
  <c r="AF1046" i="1"/>
  <c r="I1017" i="25" s="1"/>
  <c r="AF1025" i="1"/>
  <c r="I996" i="25" s="1"/>
  <c r="AF800" i="1"/>
  <c r="I773" i="25" s="1"/>
  <c r="AF1193" i="1"/>
  <c r="I1164" i="25" s="1"/>
  <c r="AF1170" i="1"/>
  <c r="I1143" i="25" s="1"/>
  <c r="AF1091" i="1"/>
  <c r="I1062" i="25" s="1"/>
  <c r="AF1053" i="1"/>
  <c r="I1024" i="25" s="1"/>
  <c r="AF518" i="1"/>
  <c r="I518" i="25" s="1"/>
  <c r="AF1227" i="1"/>
  <c r="I1208" i="25" s="1"/>
  <c r="AF1195" i="1"/>
  <c r="I1166" i="25" s="1"/>
  <c r="AF943" i="1"/>
  <c r="I942" i="25" s="1"/>
  <c r="AF900" i="1"/>
  <c r="I899" i="25" s="1"/>
  <c r="AF1007" i="1"/>
  <c r="I1258" i="25" s="1"/>
  <c r="AF1245" i="1"/>
  <c r="I1226" i="25" s="1"/>
  <c r="AF1185" i="1"/>
  <c r="I1158" i="25" s="1"/>
  <c r="AF1124" i="1"/>
  <c r="I1095" i="25" s="1"/>
  <c r="AF1061" i="1"/>
  <c r="I1032" i="25" s="1"/>
  <c r="AF938" i="1"/>
  <c r="I937" i="25" s="1"/>
  <c r="AF868" i="1"/>
  <c r="I867" i="25" s="1"/>
  <c r="AF585" i="1"/>
  <c r="I553" i="25" s="1"/>
  <c r="AF1254" i="1"/>
  <c r="I1202" i="25" s="1"/>
  <c r="AF1139" i="1"/>
  <c r="I1110" i="25" s="1"/>
  <c r="AF1087" i="1"/>
  <c r="I1058" i="25" s="1"/>
  <c r="AF1012" i="1"/>
  <c r="I983" i="25" s="1"/>
  <c r="AF941" i="1"/>
  <c r="I940" i="25" s="1"/>
  <c r="AF770" i="1"/>
  <c r="I743" i="25" s="1"/>
  <c r="AF643" i="1"/>
  <c r="I642" i="25" s="1"/>
  <c r="AF1231" i="1"/>
  <c r="I1212" i="25" s="1"/>
  <c r="AF1190" i="1"/>
  <c r="I1161" i="25" s="1"/>
  <c r="AF1121" i="1"/>
  <c r="I1092" i="25" s="1"/>
  <c r="AF1068" i="1"/>
  <c r="I1039" i="25" s="1"/>
  <c r="AF1034" i="1"/>
  <c r="I1005" i="25" s="1"/>
  <c r="AF951" i="1"/>
  <c r="I950" i="25" s="1"/>
  <c r="AF781" i="1"/>
  <c r="I754" i="25" s="1"/>
  <c r="AF70" i="1"/>
  <c r="I69" i="25" s="1"/>
  <c r="AF165" i="1"/>
  <c r="I164" i="25" s="1"/>
  <c r="AF249" i="1"/>
  <c r="I248" i="25" s="1"/>
  <c r="AF374" i="1"/>
  <c r="I372" i="25" s="1"/>
  <c r="AF149" i="1"/>
  <c r="I148" i="25" s="1"/>
  <c r="AF347" i="1"/>
  <c r="I345" i="25" s="1"/>
  <c r="AF472" i="1"/>
  <c r="I460" i="25" s="1"/>
  <c r="AF181" i="1"/>
  <c r="I180" i="25" s="1"/>
  <c r="AF390" i="1"/>
  <c r="I388" i="25" s="1"/>
  <c r="AF314" i="1"/>
  <c r="I312" i="25" s="1"/>
  <c r="AF627" i="1"/>
  <c r="I626" i="25" s="1"/>
  <c r="AF526" i="1"/>
  <c r="I525" i="25" s="1"/>
  <c r="AF611" i="1"/>
  <c r="I610" i="25" s="1"/>
  <c r="AF679" i="1"/>
  <c r="I685" i="25" s="1"/>
  <c r="AF766" i="1"/>
  <c r="I739" i="25" s="1"/>
  <c r="AF841" i="1"/>
  <c r="I807" i="25" s="1"/>
  <c r="AF407" i="1"/>
  <c r="I492" i="25" s="1"/>
  <c r="AF914" i="1"/>
  <c r="I931" i="25" s="1"/>
  <c r="AF1006" i="1"/>
  <c r="I1257" i="25" s="1"/>
  <c r="AF984" i="1"/>
  <c r="I1235" i="25" s="1"/>
  <c r="AF1237" i="1"/>
  <c r="I1218" i="25" s="1"/>
  <c r="AF1253" i="1"/>
  <c r="I1201" i="25" s="1"/>
  <c r="AF1204" i="1"/>
  <c r="I1175" i="25" s="1"/>
  <c r="AF1181" i="1"/>
  <c r="I1154" i="25" s="1"/>
  <c r="AF1159" i="1"/>
  <c r="I1132" i="25" s="1"/>
  <c r="AF1141" i="1"/>
  <c r="I1112" i="25" s="1"/>
  <c r="AF1116" i="1"/>
  <c r="I1087" i="25" s="1"/>
  <c r="AF1094" i="1"/>
  <c r="I1065" i="25" s="1"/>
  <c r="AF1060" i="1"/>
  <c r="I1031" i="25" s="1"/>
  <c r="AF1036" i="1"/>
  <c r="I1010" i="25" s="1"/>
  <c r="AF1014" i="1"/>
  <c r="I985" i="25" s="1"/>
  <c r="AF970" i="1"/>
  <c r="I969" i="25" s="1"/>
  <c r="AF950" i="1"/>
  <c r="I949" i="25" s="1"/>
  <c r="AF925" i="1"/>
  <c r="I924" i="25" s="1"/>
  <c r="AF908" i="1"/>
  <c r="I907" i="25" s="1"/>
  <c r="AF881" i="1"/>
  <c r="I880" i="25" s="1"/>
  <c r="AF860" i="1"/>
  <c r="I859" i="25" s="1"/>
  <c r="AF856" i="1"/>
  <c r="I822" i="25" s="1"/>
  <c r="AF830" i="1"/>
  <c r="I796" i="25" s="1"/>
  <c r="AF765" i="1"/>
  <c r="I738" i="25" s="1"/>
  <c r="AF739" i="1"/>
  <c r="I712" i="25" s="1"/>
  <c r="AF667" i="1"/>
  <c r="I673" i="25" s="1"/>
  <c r="AF623" i="1"/>
  <c r="I622" i="25" s="1"/>
  <c r="AF528" i="1"/>
  <c r="I527" i="25" s="1"/>
  <c r="AF985" i="1"/>
  <c r="I1236" i="25" s="1"/>
  <c r="AF1102" i="1"/>
  <c r="I1073" i="25" s="1"/>
  <c r="AF803" i="1"/>
  <c r="I699" i="25" s="1"/>
  <c r="AF668" i="1"/>
  <c r="I674" i="25" s="1"/>
  <c r="AF1247" i="1"/>
  <c r="I1205" i="25" s="1"/>
  <c r="AF1136" i="1"/>
  <c r="I1107" i="25" s="1"/>
  <c r="AF1042" i="1"/>
  <c r="I1013" i="25" s="1"/>
  <c r="AF1021" i="1"/>
  <c r="I992" i="25" s="1"/>
  <c r="AF797" i="1"/>
  <c r="I770" i="25" s="1"/>
  <c r="AF1189" i="1"/>
  <c r="I1160" i="25" s="1"/>
  <c r="AF1166" i="1"/>
  <c r="I1139" i="25" s="1"/>
  <c r="AF1072" i="1"/>
  <c r="I1043" i="25" s="1"/>
  <c r="AF725" i="1"/>
  <c r="I855" i="25" s="1"/>
  <c r="AF515" i="1"/>
  <c r="I515" i="25" s="1"/>
  <c r="AF1211" i="1"/>
  <c r="I1182" i="25" s="1"/>
  <c r="AF1079" i="1"/>
  <c r="I1050" i="25" s="1"/>
  <c r="AF930" i="1"/>
  <c r="I929" i="25" s="1"/>
  <c r="AF758" i="1"/>
  <c r="I731" i="25" s="1"/>
  <c r="AF1003" i="1"/>
  <c r="I1254" i="25" s="1"/>
  <c r="AF1241" i="1"/>
  <c r="I1222" i="25" s="1"/>
  <c r="AF1173" i="1"/>
  <c r="I1146" i="25" s="1"/>
  <c r="AF1114" i="1"/>
  <c r="I1085" i="25" s="1"/>
  <c r="AF1028" i="1"/>
  <c r="I999" i="25" s="1"/>
  <c r="AF934" i="1"/>
  <c r="I933" i="25" s="1"/>
  <c r="AF827" i="1"/>
  <c r="I793" i="25" s="1"/>
  <c r="AF1205" i="1"/>
  <c r="I1176" i="25" s="1"/>
  <c r="AF1117" i="1"/>
  <c r="I1088" i="25" s="1"/>
  <c r="AF1065" i="1"/>
  <c r="I1036" i="25" s="1"/>
  <c r="AF979" i="1"/>
  <c r="I978" i="25" s="1"/>
  <c r="AF886" i="1"/>
  <c r="I885" i="25" s="1"/>
  <c r="AF762" i="1"/>
  <c r="I735" i="25" s="1"/>
  <c r="AF1223" i="1"/>
  <c r="I1194" i="25" s="1"/>
  <c r="AF1179" i="1"/>
  <c r="I1152" i="25" s="1"/>
  <c r="AF1098" i="1"/>
  <c r="I1069" i="25" s="1"/>
  <c r="AF1064" i="1"/>
  <c r="I1035" i="25" s="1"/>
  <c r="AF1015" i="1"/>
  <c r="I986" i="25" s="1"/>
  <c r="AF944" i="1"/>
  <c r="I943" i="25" s="1"/>
  <c r="AF43" i="1"/>
  <c r="I28" i="25" s="1"/>
  <c r="AF73" i="1"/>
  <c r="I72" i="25" s="1"/>
  <c r="AF197" i="1"/>
  <c r="I196" i="25" s="1"/>
  <c r="AF291" i="1"/>
  <c r="I288" i="25" s="1"/>
  <c r="AF432" i="1"/>
  <c r="I420" i="25" s="1"/>
  <c r="AF243" i="1"/>
  <c r="I264" i="25" s="1"/>
  <c r="AF382" i="1"/>
  <c r="I380" i="25" s="1"/>
  <c r="AF500" i="1"/>
  <c r="I488" i="25" s="1"/>
  <c r="AF273" i="1"/>
  <c r="I272" i="25" s="1"/>
  <c r="AF424" i="1"/>
  <c r="I412" i="25" s="1"/>
  <c r="AF398" i="1"/>
  <c r="I396" i="25" s="1"/>
  <c r="AF665" i="1"/>
  <c r="I688" i="25" s="1"/>
  <c r="AF590" i="1"/>
  <c r="I558" i="25" s="1"/>
  <c r="AF631" i="1"/>
  <c r="I630" i="25" s="1"/>
  <c r="AF807" i="1"/>
  <c r="I703" i="25" s="1"/>
  <c r="AF782" i="1"/>
  <c r="I755" i="25" s="1"/>
  <c r="AF707" i="1"/>
  <c r="I837" i="25" s="1"/>
  <c r="AF510" i="1"/>
  <c r="I510" i="25" s="1"/>
  <c r="AF1002" i="1"/>
  <c r="I1253" i="25" s="1"/>
  <c r="AF1224" i="1"/>
  <c r="I1228" i="25" s="1"/>
  <c r="AF1234" i="1"/>
  <c r="I1215" i="25" s="1"/>
  <c r="AF1220" i="1"/>
  <c r="I1191" i="25" s="1"/>
  <c r="AF1201" i="1"/>
  <c r="I1172" i="25" s="1"/>
  <c r="AF1175" i="1"/>
  <c r="I1148" i="25" s="1"/>
  <c r="AF1156" i="1"/>
  <c r="I1129" i="25" s="1"/>
  <c r="AF1138" i="1"/>
  <c r="I1109" i="25" s="1"/>
  <c r="AF1113" i="1"/>
  <c r="I1084" i="25" s="1"/>
  <c r="AF1082" i="1"/>
  <c r="I1053" i="25" s="1"/>
  <c r="AF1056" i="1"/>
  <c r="I1027" i="25" s="1"/>
  <c r="AF1030" i="1"/>
  <c r="I1001" i="25" s="1"/>
  <c r="AF932" i="1"/>
  <c r="I982" i="25" s="1"/>
  <c r="AF960" i="1"/>
  <c r="I959" i="25" s="1"/>
  <c r="AF940" i="1"/>
  <c r="I939" i="25" s="1"/>
  <c r="AF918" i="1"/>
  <c r="I917" i="25" s="1"/>
  <c r="AF899" i="1"/>
  <c r="I898" i="25" s="1"/>
  <c r="AF878" i="1"/>
  <c r="I877" i="25" s="1"/>
  <c r="AF719" i="1"/>
  <c r="I849" i="25" s="1"/>
  <c r="AF845" i="1"/>
  <c r="I811" i="25" s="1"/>
  <c r="AF811" i="1"/>
  <c r="I777" i="25" s="1"/>
  <c r="AF754" i="1"/>
  <c r="I727" i="25" s="1"/>
  <c r="AF806" i="1"/>
  <c r="I702" i="25" s="1"/>
  <c r="AF654" i="1"/>
  <c r="I653" i="25" s="1"/>
  <c r="AF619" i="1"/>
  <c r="I618" i="25" s="1"/>
  <c r="AF285" i="1"/>
  <c r="I284" i="25" s="1"/>
  <c r="AF1001" i="1"/>
  <c r="I1252" i="25" s="1"/>
  <c r="AF1257" i="1"/>
  <c r="I1231" i="25" s="1"/>
  <c r="AF1236" i="1"/>
  <c r="I1217" i="25" s="1"/>
  <c r="AF1255" i="1"/>
  <c r="I1203" i="25" s="1"/>
  <c r="AF1216" i="1"/>
  <c r="I1187" i="25" s="1"/>
  <c r="AF1200" i="1"/>
  <c r="I1171" i="25" s="1"/>
  <c r="AF1183" i="1"/>
  <c r="I1156" i="25" s="1"/>
  <c r="AF1168" i="1"/>
  <c r="I1141" i="25" s="1"/>
  <c r="AF1238" i="1"/>
  <c r="I1219" i="25" s="1"/>
  <c r="AF849" i="1"/>
  <c r="I815" i="25" s="1"/>
  <c r="AF726" i="1"/>
  <c r="I697" i="25" s="1"/>
  <c r="AF17" i="1"/>
  <c r="I14" i="25" s="1"/>
  <c r="AF871" i="1"/>
  <c r="I870" i="25" s="1"/>
  <c r="AF1152" i="1"/>
  <c r="I1123" i="25" s="1"/>
  <c r="AF1129" i="1"/>
  <c r="I1100" i="25" s="1"/>
  <c r="AF1037" i="1"/>
  <c r="I1008" i="25" s="1"/>
  <c r="AF1011" i="1"/>
  <c r="I989" i="25" s="1"/>
  <c r="AF171" i="1"/>
  <c r="I170" i="25" s="1"/>
  <c r="AF1182" i="1"/>
  <c r="I1155" i="25" s="1"/>
  <c r="AF1163" i="1"/>
  <c r="I1136" i="25" s="1"/>
  <c r="AF1067" i="1"/>
  <c r="I1038" i="25" s="1"/>
  <c r="AF720" i="1"/>
  <c r="I850" i="25" s="1"/>
  <c r="AF1207" i="1"/>
  <c r="I1178" i="25" s="1"/>
  <c r="AF967" i="1"/>
  <c r="I966" i="25" s="1"/>
  <c r="AF926" i="1"/>
  <c r="I925" i="25" s="1"/>
  <c r="AF613" i="1"/>
  <c r="I612" i="25" s="1"/>
  <c r="AF996" i="1"/>
  <c r="I1247" i="25" s="1"/>
  <c r="AF1221" i="1"/>
  <c r="I1192" i="25" s="1"/>
  <c r="AF1162" i="1"/>
  <c r="I1135" i="25" s="1"/>
  <c r="AF1105" i="1"/>
  <c r="I1076" i="25" s="1"/>
  <c r="AF1017" i="1"/>
  <c r="I988" i="25" s="1"/>
  <c r="AF921" i="1"/>
  <c r="I920" i="25" s="1"/>
  <c r="AF545" i="1"/>
  <c r="I566" i="25" s="1"/>
  <c r="AF1010" i="1"/>
  <c r="I1261" i="25" s="1"/>
  <c r="AF1176" i="1"/>
  <c r="I1149" i="25" s="1"/>
  <c r="AF1104" i="1"/>
  <c r="I1075" i="25" s="1"/>
  <c r="AF1040" i="1"/>
  <c r="I1011" i="25" s="1"/>
  <c r="AF971" i="1"/>
  <c r="I970" i="25" s="1"/>
  <c r="AF853" i="1"/>
  <c r="I819" i="25" s="1"/>
  <c r="AF755" i="1"/>
  <c r="I728" i="25" s="1"/>
  <c r="AF1258" i="1"/>
  <c r="I1229" i="25" s="1"/>
  <c r="AF1215" i="1"/>
  <c r="I1186" i="25" s="1"/>
  <c r="AF1160" i="1"/>
  <c r="I1133" i="25" s="1"/>
  <c r="AF1085" i="1"/>
  <c r="I1056" i="25" s="1"/>
  <c r="AF1050" i="1"/>
  <c r="I1021" i="25" s="1"/>
  <c r="AF974" i="1"/>
  <c r="I973" i="25" s="1"/>
  <c r="AF889" i="1"/>
  <c r="I888" i="25" s="1"/>
  <c r="AF56" i="1"/>
  <c r="I55" i="25" s="1"/>
  <c r="AF101" i="1"/>
  <c r="I100" i="25" s="1"/>
  <c r="AF229" i="1"/>
  <c r="I228" i="25" s="1"/>
  <c r="AF324" i="1"/>
  <c r="I322" i="25" s="1"/>
  <c r="AF464" i="1"/>
  <c r="I452" i="25" s="1"/>
  <c r="AF298" i="1"/>
  <c r="I296" i="25" s="1"/>
  <c r="AF403" i="1"/>
  <c r="I404" i="25" s="1"/>
  <c r="AF28" i="1"/>
  <c r="I47" i="25" s="1"/>
  <c r="AF306" i="1"/>
  <c r="I304" i="25" s="1"/>
  <c r="AF448" i="1"/>
  <c r="I436" i="25" s="1"/>
  <c r="AF488" i="1"/>
  <c r="I476" i="25" s="1"/>
  <c r="AF693" i="1"/>
  <c r="I852" i="25" s="1"/>
  <c r="AF541" i="1"/>
  <c r="I562" i="25" s="1"/>
  <c r="AF598" i="1"/>
  <c r="I643" i="25" s="1"/>
  <c r="AF801" i="1"/>
  <c r="I704" i="25" s="1"/>
  <c r="AF809" i="1"/>
  <c r="I775" i="25" s="1"/>
  <c r="AF213" i="1"/>
  <c r="I212" i="25" s="1"/>
  <c r="AF534" i="1"/>
  <c r="I533" i="25" s="1"/>
  <c r="AF995" i="1"/>
  <c r="I1246" i="25" s="1"/>
  <c r="AF1244" i="1"/>
  <c r="I1225" i="25" s="1"/>
  <c r="AF1230" i="1"/>
  <c r="I1211" i="25" s="1"/>
  <c r="AF1217" i="1"/>
  <c r="I1188" i="25" s="1"/>
  <c r="AF1198" i="1"/>
  <c r="I1169" i="25" s="1"/>
  <c r="AF1172" i="1"/>
  <c r="I1145" i="25" s="1"/>
  <c r="AF1154" i="1"/>
  <c r="I1125" i="25" s="1"/>
  <c r="AF1135" i="1"/>
  <c r="I1106" i="25" s="1"/>
  <c r="AF1100" i="1"/>
  <c r="I1071" i="25" s="1"/>
  <c r="AF1078" i="1"/>
  <c r="I1049" i="25" s="1"/>
  <c r="AF1052" i="1"/>
  <c r="I1023" i="25" s="1"/>
  <c r="AF1027" i="1"/>
  <c r="I998" i="25" s="1"/>
  <c r="AF976" i="1"/>
  <c r="I975" i="25" s="1"/>
  <c r="AF957" i="1"/>
  <c r="I956" i="25" s="1"/>
  <c r="AF937" i="1"/>
  <c r="I936" i="25" s="1"/>
  <c r="AF915" i="1"/>
  <c r="I914" i="25" s="1"/>
  <c r="AF895" i="1"/>
  <c r="I894" i="25" s="1"/>
  <c r="AF867" i="1"/>
  <c r="I866" i="25" s="1"/>
  <c r="AF715" i="1"/>
  <c r="I845" i="25" s="1"/>
  <c r="AF837" i="1"/>
  <c r="I803" i="25" s="1"/>
  <c r="AF796" i="1"/>
  <c r="I769" i="25" s="1"/>
  <c r="AF746" i="1"/>
  <c r="I719" i="25" s="1"/>
  <c r="AF690" i="1"/>
  <c r="I689" i="25" s="1"/>
  <c r="AF650" i="1"/>
  <c r="I649" i="25" s="1"/>
  <c r="AF616" i="1"/>
  <c r="I615" i="25" s="1"/>
  <c r="AF281" i="1"/>
  <c r="I280" i="25" s="1"/>
  <c r="AF998" i="1"/>
  <c r="I1249" i="25" s="1"/>
  <c r="AF1246" i="1"/>
  <c r="I1227" i="25" s="1"/>
  <c r="AF1250" i="1"/>
  <c r="I1198" i="25" s="1"/>
  <c r="AF1125" i="1"/>
  <c r="I1096" i="25" s="1"/>
  <c r="AF1178" i="1"/>
  <c r="I1151" i="25" s="1"/>
  <c r="AF905" i="1"/>
  <c r="I904" i="25" s="1"/>
  <c r="AF1144" i="1"/>
  <c r="I1115" i="25" s="1"/>
  <c r="AF589" i="1"/>
  <c r="I557" i="25" s="1"/>
  <c r="AF1031" i="1"/>
  <c r="I1002" i="25" s="1"/>
  <c r="AF1076" i="1"/>
  <c r="I1047" i="25" s="1"/>
  <c r="AF59" i="1"/>
  <c r="I58" i="25" s="1"/>
  <c r="AF496" i="1"/>
  <c r="I484" i="25" s="1"/>
  <c r="AF356" i="1"/>
  <c r="I354" i="25" s="1"/>
  <c r="AF561" i="1"/>
  <c r="I582" i="25" s="1"/>
  <c r="AF476" i="1"/>
  <c r="I489" i="25" s="1"/>
  <c r="AF1009" i="1"/>
  <c r="I1260" i="25" s="1"/>
  <c r="AF1214" i="1"/>
  <c r="I1185" i="25" s="1"/>
  <c r="AF1120" i="1"/>
  <c r="I1091" i="25" s="1"/>
  <c r="AF1024" i="1"/>
  <c r="I995" i="25" s="1"/>
  <c r="AF911" i="1"/>
  <c r="I910" i="25" s="1"/>
  <c r="AF833" i="1"/>
  <c r="I799" i="25" s="1"/>
  <c r="AF646" i="1"/>
  <c r="I645" i="25" s="1"/>
  <c r="AF994" i="1"/>
  <c r="I1245" i="25" s="1"/>
  <c r="AF1233" i="1"/>
  <c r="I1214" i="25" s="1"/>
  <c r="AF1249" i="1"/>
  <c r="I1197" i="25" s="1"/>
  <c r="AF1203" i="1"/>
  <c r="I1174" i="25" s="1"/>
  <c r="AF1180" i="1"/>
  <c r="I1153" i="25" s="1"/>
  <c r="AF1158" i="1"/>
  <c r="I1131" i="25" s="1"/>
  <c r="AF1147" i="1"/>
  <c r="I1118" i="25" s="1"/>
  <c r="AF1127" i="1"/>
  <c r="I1098" i="25" s="1"/>
  <c r="AF1109" i="1"/>
  <c r="I1080" i="25" s="1"/>
  <c r="AF1089" i="1"/>
  <c r="I1060" i="25" s="1"/>
  <c r="AF1071" i="1"/>
  <c r="I1042" i="25" s="1"/>
  <c r="AF1048" i="1"/>
  <c r="I1019" i="25" s="1"/>
  <c r="AF1029" i="1"/>
  <c r="I1000" i="25" s="1"/>
  <c r="AF1013" i="1"/>
  <c r="I984" i="25" s="1"/>
  <c r="AF969" i="1"/>
  <c r="I968" i="25" s="1"/>
  <c r="AF953" i="1"/>
  <c r="I952" i="25" s="1"/>
  <c r="AF936" i="1"/>
  <c r="I935" i="25" s="1"/>
  <c r="AF917" i="1"/>
  <c r="I916" i="25" s="1"/>
  <c r="AF902" i="1"/>
  <c r="I901" i="25" s="1"/>
  <c r="AF873" i="1"/>
  <c r="I872" i="25" s="1"/>
  <c r="AF711" i="1"/>
  <c r="I841" i="25" s="1"/>
  <c r="AF840" i="1"/>
  <c r="I806" i="25" s="1"/>
  <c r="AF814" i="1"/>
  <c r="I780" i="25" s="1"/>
  <c r="AF768" i="1"/>
  <c r="I741" i="25" s="1"/>
  <c r="AF657" i="1"/>
  <c r="I656" i="25" s="1"/>
  <c r="AF573" i="1"/>
  <c r="I594" i="25" s="1"/>
  <c r="AF535" i="1"/>
  <c r="I534" i="25" s="1"/>
  <c r="AF365" i="1"/>
  <c r="I363" i="25" s="1"/>
  <c r="AF1000" i="1"/>
  <c r="I1251" i="25" s="1"/>
  <c r="AF986" i="1"/>
  <c r="I1237" i="25" s="1"/>
  <c r="AF1228" i="1"/>
  <c r="I1209" i="25" s="1"/>
  <c r="AF1222" i="1"/>
  <c r="I1193" i="25" s="1"/>
  <c r="AF1196" i="1"/>
  <c r="I1167" i="25" s="1"/>
  <c r="AF1167" i="1"/>
  <c r="I1140" i="25" s="1"/>
  <c r="AF1146" i="1"/>
  <c r="I1117" i="25" s="1"/>
  <c r="AF1123" i="1"/>
  <c r="I1094" i="25" s="1"/>
  <c r="AF1092" i="1"/>
  <c r="I1063" i="25" s="1"/>
  <c r="AF1070" i="1"/>
  <c r="I1041" i="25" s="1"/>
  <c r="AF1047" i="1"/>
  <c r="I1018" i="25" s="1"/>
  <c r="AF1032" i="1"/>
  <c r="I1003" i="25" s="1"/>
  <c r="AF981" i="1"/>
  <c r="I980" i="25" s="1"/>
  <c r="AF962" i="1"/>
  <c r="I961" i="25" s="1"/>
  <c r="AF927" i="1"/>
  <c r="I926" i="25" s="1"/>
  <c r="AF906" i="1"/>
  <c r="I905" i="25" s="1"/>
  <c r="AF879" i="1"/>
  <c r="I878" i="25" s="1"/>
  <c r="AF721" i="1"/>
  <c r="I851" i="25" s="1"/>
  <c r="AF824" i="1"/>
  <c r="I790" i="25" s="1"/>
  <c r="AF774" i="1"/>
  <c r="I747" i="25" s="1"/>
  <c r="AF732" i="1"/>
  <c r="I705" i="25" s="1"/>
  <c r="AF640" i="1"/>
  <c r="I639" i="25" s="1"/>
  <c r="AF606" i="1"/>
  <c r="I605" i="25" s="1"/>
  <c r="AF546" i="1"/>
  <c r="I567" i="25" s="1"/>
  <c r="AF538" i="1"/>
  <c r="I597" i="25" s="1"/>
  <c r="AF456" i="1"/>
  <c r="I444" i="25" s="1"/>
  <c r="AF958" i="1"/>
  <c r="I957" i="25" s="1"/>
  <c r="AF929" i="1"/>
  <c r="I928" i="25" s="1"/>
  <c r="AF912" i="1"/>
  <c r="I911" i="25" s="1"/>
  <c r="AF885" i="1"/>
  <c r="I884" i="25" s="1"/>
  <c r="AF866" i="1"/>
  <c r="I865" i="25" s="1"/>
  <c r="AF705" i="1"/>
  <c r="I835" i="25" s="1"/>
  <c r="AF842" i="1"/>
  <c r="I808" i="25" s="1"/>
  <c r="AF823" i="1"/>
  <c r="I789" i="25" s="1"/>
  <c r="AF783" i="1"/>
  <c r="I756" i="25" s="1"/>
  <c r="AF764" i="1"/>
  <c r="I737" i="25" s="1"/>
  <c r="AF745" i="1"/>
  <c r="I718" i="25" s="1"/>
  <c r="AF1137" i="1"/>
  <c r="I1126" i="25" s="1"/>
  <c r="AF1033" i="1"/>
  <c r="I1004" i="25" s="1"/>
  <c r="AF1110" i="1"/>
  <c r="I1081" i="25" s="1"/>
  <c r="AF525" i="1"/>
  <c r="I524" i="25" s="1"/>
  <c r="AF1083" i="1"/>
  <c r="I1054" i="25" s="1"/>
  <c r="AF991" i="1"/>
  <c r="I1242" i="25" s="1"/>
  <c r="AF964" i="1"/>
  <c r="I963" i="25" s="1"/>
  <c r="AF1235" i="1"/>
  <c r="I1216" i="25" s="1"/>
  <c r="AF1043" i="1"/>
  <c r="I1014" i="25" s="1"/>
  <c r="AF133" i="1"/>
  <c r="I132" i="25" s="1"/>
  <c r="AF333" i="1"/>
  <c r="I331" i="25" s="1"/>
  <c r="AF480" i="1"/>
  <c r="I468" i="25" s="1"/>
  <c r="AF655" i="1"/>
  <c r="I654" i="25" s="1"/>
  <c r="AF594" i="1"/>
  <c r="I540" i="25" s="1"/>
  <c r="AF988" i="1"/>
  <c r="I1239" i="25" s="1"/>
  <c r="AF1184" i="1"/>
  <c r="I1157" i="25" s="1"/>
  <c r="AF1097" i="1"/>
  <c r="I1068" i="25" s="1"/>
  <c r="AF973" i="1"/>
  <c r="I972" i="25" s="1"/>
  <c r="AF892" i="1"/>
  <c r="I891" i="25" s="1"/>
  <c r="AF784" i="1"/>
  <c r="I757" i="25" s="1"/>
  <c r="AF540" i="1"/>
  <c r="I561" i="25" s="1"/>
  <c r="AF987" i="1"/>
  <c r="I1238" i="25" s="1"/>
  <c r="AF1229" i="1"/>
  <c r="I1210" i="25" s="1"/>
  <c r="AF1219" i="1"/>
  <c r="I1190" i="25" s="1"/>
  <c r="AF1197" i="1"/>
  <c r="I1168" i="25" s="1"/>
  <c r="AF1174" i="1"/>
  <c r="I1147" i="25" s="1"/>
  <c r="AF1187" i="1"/>
  <c r="I1127" i="25" s="1"/>
  <c r="AF1140" i="1"/>
  <c r="I1111" i="25" s="1"/>
  <c r="AF1118" i="1"/>
  <c r="I1089" i="25" s="1"/>
  <c r="AF1099" i="1"/>
  <c r="I1070" i="25" s="1"/>
  <c r="AF1080" i="1"/>
  <c r="I1051" i="25" s="1"/>
  <c r="AF1059" i="1"/>
  <c r="I1030" i="25" s="1"/>
  <c r="AF1045" i="1"/>
  <c r="I1016" i="25" s="1"/>
  <c r="AF1026" i="1"/>
  <c r="I997" i="25" s="1"/>
  <c r="AF982" i="1"/>
  <c r="I981" i="25" s="1"/>
  <c r="AF966" i="1"/>
  <c r="I965" i="25" s="1"/>
  <c r="AF949" i="1"/>
  <c r="I948" i="25" s="1"/>
  <c r="AF931" i="1"/>
  <c r="I930" i="25" s="1"/>
  <c r="AF913" i="1"/>
  <c r="I912" i="25" s="1"/>
  <c r="AF891" i="1"/>
  <c r="I890" i="25" s="1"/>
  <c r="AF870" i="1"/>
  <c r="I869" i="25" s="1"/>
  <c r="AF703" i="1"/>
  <c r="I833" i="25" s="1"/>
  <c r="AF829" i="1"/>
  <c r="I795" i="25" s="1"/>
  <c r="AF794" i="1"/>
  <c r="I767" i="25" s="1"/>
  <c r="AF749" i="1"/>
  <c r="I722" i="25" s="1"/>
  <c r="AF615" i="1"/>
  <c r="I614" i="25" s="1"/>
  <c r="AF570" i="1"/>
  <c r="I591" i="25" s="1"/>
  <c r="AF415" i="1"/>
  <c r="I500" i="25" s="1"/>
  <c r="AF362" i="1"/>
  <c r="I360" i="25" s="1"/>
  <c r="AF997" i="1"/>
  <c r="I1248" i="25" s="1"/>
  <c r="AF1259" i="1"/>
  <c r="I1230" i="25" s="1"/>
  <c r="AF1225" i="1"/>
  <c r="I1206" i="25" s="1"/>
  <c r="AF1212" i="1"/>
  <c r="I1183" i="25" s="1"/>
  <c r="AF1191" i="1"/>
  <c r="I1162" i="25" s="1"/>
  <c r="AF1164" i="1"/>
  <c r="I1137" i="25" s="1"/>
  <c r="AF1143" i="1"/>
  <c r="I1114" i="25" s="1"/>
  <c r="AF1111" i="1"/>
  <c r="I1082" i="25" s="1"/>
  <c r="AF1088" i="1"/>
  <c r="I1059" i="25" s="1"/>
  <c r="AF1066" i="1"/>
  <c r="I1037" i="25" s="1"/>
  <c r="AF1044" i="1"/>
  <c r="I1015" i="25" s="1"/>
  <c r="AF1022" i="1"/>
  <c r="I993" i="25" s="1"/>
  <c r="AF978" i="1"/>
  <c r="I977" i="25" s="1"/>
  <c r="AF955" i="1"/>
  <c r="I954" i="25" s="1"/>
  <c r="AF923" i="1"/>
  <c r="I922" i="25" s="1"/>
  <c r="AF897" i="1"/>
  <c r="I896" i="25" s="1"/>
  <c r="AF876" i="1"/>
  <c r="I875" i="25" s="1"/>
  <c r="AF706" i="1"/>
  <c r="I836" i="25" s="1"/>
  <c r="AF813" i="1"/>
  <c r="I779" i="25" s="1"/>
  <c r="AF771" i="1"/>
  <c r="I744" i="25" s="1"/>
  <c r="AF685" i="1"/>
  <c r="I667" i="25" s="1"/>
  <c r="AF636" i="1"/>
  <c r="I635" i="25" s="1"/>
  <c r="AF565" i="1"/>
  <c r="I586" i="25" s="1"/>
  <c r="AF582" i="1"/>
  <c r="I550" i="25" s="1"/>
  <c r="AF595" i="1"/>
  <c r="I541" i="25" s="1"/>
  <c r="AF453" i="1"/>
  <c r="I441" i="25" s="1"/>
  <c r="AF948" i="1"/>
  <c r="I947" i="25" s="1"/>
  <c r="AF922" i="1"/>
  <c r="I921" i="25" s="1"/>
  <c r="AF901" i="1"/>
  <c r="I900" i="25" s="1"/>
  <c r="AF882" i="1"/>
  <c r="I881" i="25" s="1"/>
  <c r="AF724" i="1"/>
  <c r="I854" i="25" s="1"/>
  <c r="AF702" i="1"/>
  <c r="I832" i="25" s="1"/>
  <c r="AF839" i="1"/>
  <c r="I805" i="25" s="1"/>
  <c r="AF820" i="1"/>
  <c r="I786" i="25" s="1"/>
  <c r="AF780" i="1"/>
  <c r="I753" i="25" s="1"/>
  <c r="AF761" i="1"/>
  <c r="I734" i="25" s="1"/>
  <c r="AF735" i="1"/>
  <c r="I708" i="25" s="1"/>
  <c r="AF680" i="1"/>
  <c r="I686" i="25" s="1"/>
  <c r="AF653" i="1"/>
  <c r="I652" i="25" s="1"/>
  <c r="AF626" i="1"/>
  <c r="I625" i="25" s="1"/>
  <c r="AF605" i="1"/>
  <c r="I604" i="25" s="1"/>
  <c r="AF691" i="1"/>
  <c r="I690" i="25" s="1"/>
  <c r="AF977" i="1"/>
  <c r="I976" i="25" s="1"/>
  <c r="AF1058" i="1"/>
  <c r="I1029" i="25" s="1"/>
  <c r="AF1199" i="1"/>
  <c r="I1170" i="25" s="1"/>
  <c r="AF992" i="1"/>
  <c r="I1243" i="25" s="1"/>
  <c r="AF980" i="1"/>
  <c r="I979" i="25" s="1"/>
  <c r="AF1157" i="1"/>
  <c r="I1130" i="25" s="1"/>
  <c r="AF846" i="1"/>
  <c r="I812" i="25" s="1"/>
  <c r="AF1208" i="1"/>
  <c r="I1179" i="25" s="1"/>
  <c r="AF963" i="1"/>
  <c r="I962" i="25" s="1"/>
  <c r="AF117" i="1"/>
  <c r="I116" i="25" s="1"/>
  <c r="AF440" i="1"/>
  <c r="I428" i="25" s="1"/>
  <c r="AF557" i="1"/>
  <c r="I578" i="25" s="1"/>
  <c r="AF750" i="1"/>
  <c r="I723" i="25" s="1"/>
  <c r="AF1240" i="1"/>
  <c r="I1221" i="25" s="1"/>
  <c r="AF1169" i="1"/>
  <c r="I1142" i="25" s="1"/>
  <c r="AF1075" i="1"/>
  <c r="I1046" i="25" s="1"/>
  <c r="AF954" i="1"/>
  <c r="I953" i="25" s="1"/>
  <c r="AF863" i="1"/>
  <c r="I862" i="25" s="1"/>
  <c r="AF742" i="1"/>
  <c r="I715" i="25" s="1"/>
  <c r="AF1008" i="1"/>
  <c r="I1259" i="25" s="1"/>
  <c r="AF1243" i="1"/>
  <c r="I1224" i="25" s="1"/>
  <c r="AF1226" i="1"/>
  <c r="I1207" i="25" s="1"/>
  <c r="AF1213" i="1"/>
  <c r="I1184" i="25" s="1"/>
  <c r="AF1194" i="1"/>
  <c r="I1165" i="25" s="1"/>
  <c r="AF1171" i="1"/>
  <c r="I1144" i="25" s="1"/>
  <c r="AF1153" i="1"/>
  <c r="I1124" i="25" s="1"/>
  <c r="AF1057" i="1"/>
  <c r="I1108" i="25" s="1"/>
  <c r="AF1115" i="1"/>
  <c r="I1086" i="25" s="1"/>
  <c r="AF1096" i="1"/>
  <c r="I1067" i="25" s="1"/>
  <c r="AF1077" i="1"/>
  <c r="I1048" i="25" s="1"/>
  <c r="AF1055" i="1"/>
  <c r="I1026" i="25" s="1"/>
  <c r="AF1038" i="1"/>
  <c r="I1009" i="25" s="1"/>
  <c r="AF1023" i="1"/>
  <c r="I994" i="25" s="1"/>
  <c r="AF975" i="1"/>
  <c r="I974" i="25" s="1"/>
  <c r="AF959" i="1"/>
  <c r="I958" i="25" s="1"/>
  <c r="AF946" i="1"/>
  <c r="I945" i="25" s="1"/>
  <c r="AF928" i="1"/>
  <c r="I927" i="25" s="1"/>
  <c r="AF910" i="1"/>
  <c r="I909" i="25" s="1"/>
  <c r="AF887" i="1"/>
  <c r="I886" i="25" s="1"/>
  <c r="AF859" i="1"/>
  <c r="I858" i="25" s="1"/>
  <c r="AF699" i="1"/>
  <c r="I829" i="25" s="1"/>
  <c r="AF821" i="1"/>
  <c r="I787" i="25" s="1"/>
  <c r="AF790" i="1"/>
  <c r="I763" i="25" s="1"/>
  <c r="AF738" i="1"/>
  <c r="I711" i="25" s="1"/>
  <c r="AF603" i="1"/>
  <c r="I602" i="25" s="1"/>
  <c r="AF543" i="1"/>
  <c r="I564" i="25" s="1"/>
  <c r="AF412" i="1"/>
  <c r="I497" i="25" s="1"/>
  <c r="AF332" i="1"/>
  <c r="I330" i="25" s="1"/>
  <c r="AF993" i="1"/>
  <c r="I1244" i="25" s="1"/>
  <c r="AF1242" i="1"/>
  <c r="I1223" i="25" s="1"/>
  <c r="AF1251" i="1"/>
  <c r="I1199" i="25" s="1"/>
  <c r="AF1209" i="1"/>
  <c r="I1180" i="25" s="1"/>
  <c r="AF1155" i="1"/>
  <c r="I1159" i="25" s="1"/>
  <c r="AF1161" i="1"/>
  <c r="I1134" i="25" s="1"/>
  <c r="AF1132" i="1"/>
  <c r="I1103" i="25" s="1"/>
  <c r="AF1108" i="1"/>
  <c r="I1079" i="25" s="1"/>
  <c r="AF1084" i="1"/>
  <c r="I1055" i="25" s="1"/>
  <c r="AF1062" i="1"/>
  <c r="I1033" i="25" s="1"/>
  <c r="AF1041" i="1"/>
  <c r="I1012" i="25" s="1"/>
  <c r="AF1019" i="1"/>
  <c r="I990" i="25" s="1"/>
  <c r="AF968" i="1"/>
  <c r="I967" i="25" s="1"/>
  <c r="AF952" i="1"/>
  <c r="I951" i="25" s="1"/>
  <c r="AF920" i="1"/>
  <c r="I919" i="25" s="1"/>
  <c r="AF894" i="1"/>
  <c r="I893" i="25" s="1"/>
  <c r="AF865" i="1"/>
  <c r="I864" i="25" s="1"/>
  <c r="AF695" i="1"/>
  <c r="I825" i="25" s="1"/>
  <c r="AF786" i="1"/>
  <c r="I759" i="25" s="1"/>
  <c r="AF752" i="1"/>
  <c r="I725" i="25" s="1"/>
  <c r="AF663" i="1"/>
  <c r="I662" i="25" s="1"/>
  <c r="AF633" i="1"/>
  <c r="I632" i="25" s="1"/>
  <c r="AF553" i="1"/>
  <c r="I574" i="25" s="1"/>
  <c r="AF578" i="1"/>
  <c r="I546" i="25" s="1"/>
  <c r="AF504" i="1"/>
  <c r="I504" i="25" s="1"/>
  <c r="AF418" i="1"/>
  <c r="I406" i="25" s="1"/>
  <c r="AF945" i="1"/>
  <c r="I944" i="25" s="1"/>
  <c r="AF919" i="1"/>
  <c r="I918" i="25" s="1"/>
  <c r="AF898" i="1"/>
  <c r="I897" i="25" s="1"/>
  <c r="AF872" i="1"/>
  <c r="I871" i="25" s="1"/>
  <c r="AF718" i="1"/>
  <c r="I848" i="25" s="1"/>
  <c r="AF855" i="1"/>
  <c r="I821" i="25" s="1"/>
  <c r="AF836" i="1"/>
  <c r="I802" i="25" s="1"/>
  <c r="AF810" i="1"/>
  <c r="I776" i="25" s="1"/>
  <c r="AF777" i="1"/>
  <c r="I750" i="25" s="1"/>
  <c r="AF751" i="1"/>
  <c r="I724" i="25" s="1"/>
  <c r="AF805" i="1"/>
  <c r="I701" i="25" s="1"/>
  <c r="AF677" i="1"/>
  <c r="I683" i="25" s="1"/>
  <c r="AF649" i="1"/>
  <c r="I648" i="25" s="1"/>
  <c r="AF622" i="1"/>
  <c r="I621" i="25" s="1"/>
  <c r="AF602" i="1"/>
  <c r="I601" i="25" s="1"/>
  <c r="AF556" i="1"/>
  <c r="I577" i="25" s="1"/>
  <c r="AF588" i="1"/>
  <c r="I556" i="25" s="1"/>
  <c r="AF531" i="1"/>
  <c r="I530" i="25" s="1"/>
  <c r="AF471" i="1"/>
  <c r="I459" i="25" s="1"/>
  <c r="I399" i="25"/>
  <c r="G23" i="2"/>
  <c r="D32" i="2" s="1"/>
  <c r="G24" i="2"/>
  <c r="D33" i="2" s="1"/>
  <c r="D44" i="2"/>
  <c r="X2" i="1" s="1"/>
  <c r="I76" i="25"/>
  <c r="C4" i="30"/>
  <c r="D4" i="30" s="1"/>
  <c r="I401" i="25" l="1"/>
  <c r="I398" i="25"/>
  <c r="G20" i="25"/>
  <c r="X35" i="1"/>
  <c r="G40" i="25" s="1"/>
  <c r="X55" i="1"/>
  <c r="G242" i="25" s="1"/>
  <c r="X243" i="1"/>
  <c r="G264" i="25" s="1"/>
  <c r="X523" i="1"/>
  <c r="G537" i="25" s="1"/>
  <c r="X4" i="1"/>
  <c r="G18" i="25" s="1"/>
  <c r="X265" i="1"/>
  <c r="G287" i="25" s="1"/>
  <c r="X294" i="1"/>
  <c r="G374" i="25" s="1"/>
  <c r="X402" i="1"/>
  <c r="X682" i="1"/>
  <c r="G671" i="25" s="1"/>
  <c r="X288" i="1"/>
  <c r="AH288" i="1" s="1"/>
  <c r="X376" i="1"/>
  <c r="G400" i="25" s="1"/>
  <c r="X416" i="1"/>
  <c r="G413" i="25" s="1"/>
  <c r="X512" i="1"/>
  <c r="G522" i="25" s="1"/>
  <c r="X576" i="1"/>
  <c r="G559" i="25" s="1"/>
  <c r="X591" i="1"/>
  <c r="G544" i="25" s="1"/>
  <c r="X644" i="1"/>
  <c r="G664" i="25" s="1"/>
  <c r="X665" i="1"/>
  <c r="G688" i="25" s="1"/>
  <c r="X731" i="1"/>
  <c r="G710" i="25" s="1"/>
  <c r="X795" i="1"/>
  <c r="G774" i="25" s="1"/>
  <c r="X903" i="1"/>
  <c r="G913" i="25" s="1"/>
  <c r="X983" i="1"/>
  <c r="G1262" i="25" s="1"/>
  <c r="X1039" i="1"/>
  <c r="G1028" i="25" s="1"/>
  <c r="X1155" i="1"/>
  <c r="G1159" i="25" s="1"/>
  <c r="X1247" i="1"/>
  <c r="G1205" i="25" s="1"/>
  <c r="X425" i="1"/>
  <c r="G464" i="25" s="1"/>
  <c r="X693" i="1"/>
  <c r="G852" i="25" s="1"/>
  <c r="X808" i="1"/>
  <c r="G823" i="25" s="1"/>
  <c r="X932" i="1"/>
  <c r="G982" i="25" s="1"/>
  <c r="X1036" i="1"/>
  <c r="G1010" i="25" s="1"/>
  <c r="X1188" i="1"/>
  <c r="G1195" i="25" s="1"/>
  <c r="X1224" i="1"/>
  <c r="G1228" i="25" s="1"/>
  <c r="X404" i="1"/>
  <c r="G501" i="25" s="1"/>
  <c r="X476" i="1"/>
  <c r="G489" i="25" s="1"/>
  <c r="X689" i="1"/>
  <c r="G692" i="25" s="1"/>
  <c r="X737" i="1"/>
  <c r="G768" i="25" s="1"/>
  <c r="X801" i="1"/>
  <c r="G704" i="25" s="1"/>
  <c r="X857" i="1"/>
  <c r="G902" i="25" s="1"/>
  <c r="X1057" i="1"/>
  <c r="G1108" i="25" s="1"/>
  <c r="X1137" i="1"/>
  <c r="G1126" i="25" s="1"/>
  <c r="X1257" i="1"/>
  <c r="G1231" i="25" s="1"/>
  <c r="X501" i="1"/>
  <c r="G512" i="25" s="1"/>
  <c r="X722" i="1"/>
  <c r="G856" i="25" s="1"/>
  <c r="X914" i="1"/>
  <c r="G931" i="25" s="1"/>
  <c r="X1186" i="1"/>
  <c r="G1128" i="25" s="1"/>
  <c r="X726" i="1"/>
  <c r="G697" i="25" s="1"/>
  <c r="X1018" i="1"/>
  <c r="G1007" i="25" s="1"/>
  <c r="AB682" i="1"/>
  <c r="Y425" i="1"/>
  <c r="AB55" i="1"/>
  <c r="Y932" i="1"/>
  <c r="Y1011" i="1"/>
  <c r="Y983" i="1"/>
  <c r="Y501" i="1"/>
  <c r="Y476" i="1"/>
  <c r="Y416" i="1"/>
  <c r="AA1247" i="1"/>
  <c r="Y591" i="1"/>
  <c r="Z644" i="1"/>
  <c r="AA857" i="1"/>
  <c r="AB1039" i="1"/>
  <c r="Z598" i="1"/>
  <c r="Z425" i="1"/>
  <c r="Y1039" i="1"/>
  <c r="Z808" i="1"/>
  <c r="AB402" i="1"/>
  <c r="Y1155" i="1"/>
  <c r="Z857" i="1"/>
  <c r="Z35" i="1"/>
  <c r="Z1018" i="1"/>
  <c r="Z538" i="1"/>
  <c r="Z1257" i="1"/>
  <c r="Y21" i="1"/>
  <c r="Z795" i="1"/>
  <c r="Z903" i="1"/>
  <c r="Z404" i="1"/>
  <c r="Y1186" i="1"/>
  <c r="Z1057" i="1"/>
  <c r="Y665" i="1"/>
  <c r="AB1137" i="1"/>
  <c r="Y682" i="1"/>
  <c r="Y538" i="1"/>
  <c r="AB416" i="1"/>
  <c r="Y801" i="1"/>
  <c r="AB983" i="1"/>
  <c r="AA288" i="1"/>
  <c r="AB665" i="1"/>
  <c r="AA404" i="1"/>
  <c r="Y644" i="1"/>
  <c r="AB376" i="1"/>
  <c r="AA538" i="1"/>
  <c r="AA808" i="1"/>
  <c r="Z402" i="1"/>
  <c r="Z1155" i="1"/>
  <c r="AB1188" i="1"/>
  <c r="Y1036" i="1"/>
  <c r="AA731" i="1"/>
  <c r="Y1257" i="1"/>
  <c r="AB1155" i="1"/>
  <c r="Y689" i="1"/>
  <c r="AB35" i="1"/>
  <c r="AB1018" i="1"/>
  <c r="Z1036" i="1"/>
  <c r="Z265" i="1"/>
  <c r="Z665" i="1"/>
  <c r="Y914" i="1"/>
  <c r="Z243" i="1"/>
  <c r="Y731" i="1"/>
  <c r="AA644" i="1"/>
  <c r="Y857" i="1"/>
  <c r="Y265" i="1"/>
  <c r="AA1036" i="1"/>
  <c r="AA1186" i="1"/>
  <c r="AB801" i="1"/>
  <c r="Y795" i="1"/>
  <c r="Y1137" i="1"/>
  <c r="Y576" i="1"/>
  <c r="AA425" i="1"/>
  <c r="Z1039" i="1"/>
  <c r="AB1257" i="1"/>
  <c r="Z682" i="1"/>
  <c r="Z726" i="1"/>
  <c r="Y376" i="1"/>
  <c r="Z731" i="1"/>
  <c r="Z914" i="1"/>
  <c r="Z689" i="1"/>
  <c r="Z21" i="1"/>
  <c r="Z1188" i="1"/>
  <c r="Z1137" i="1"/>
  <c r="AB243" i="1"/>
  <c r="AA598" i="1"/>
  <c r="Z932" i="1"/>
  <c r="Z737" i="1"/>
  <c r="Y290" i="1"/>
  <c r="AA932" i="1"/>
  <c r="Y808" i="1"/>
  <c r="AA689" i="1"/>
  <c r="Y598" i="1"/>
  <c r="AA726" i="1"/>
  <c r="AB795" i="1"/>
  <c r="Y55" i="1"/>
  <c r="Y722" i="1"/>
  <c r="Y737" i="1"/>
  <c r="Y1224" i="1"/>
  <c r="AB512" i="1"/>
  <c r="Y512" i="1"/>
  <c r="Y35" i="1"/>
  <c r="Y726" i="1"/>
  <c r="AA265" i="1"/>
  <c r="Y1188" i="1"/>
  <c r="Z55" i="1"/>
  <c r="AB914" i="1"/>
  <c r="Y243" i="1"/>
  <c r="AB21" i="1"/>
  <c r="Y1018" i="1"/>
  <c r="Z376" i="1"/>
  <c r="Y402" i="1"/>
  <c r="Z290" i="1"/>
  <c r="Y903" i="1"/>
  <c r="Z288" i="1"/>
  <c r="Y1247" i="1"/>
  <c r="Z1186" i="1"/>
  <c r="Z983" i="1"/>
  <c r="AA591" i="1"/>
  <c r="Z693" i="1"/>
  <c r="Y404" i="1"/>
  <c r="AA1011" i="1"/>
  <c r="Y294" i="1"/>
  <c r="Z591" i="1"/>
  <c r="AB903" i="1"/>
  <c r="AB523" i="1"/>
  <c r="Y4" i="1"/>
  <c r="AA476" i="1"/>
  <c r="AB693" i="1"/>
  <c r="AA576" i="1"/>
  <c r="Z523" i="1"/>
  <c r="Z294" i="1"/>
  <c r="Y523" i="1"/>
  <c r="Z801" i="1"/>
  <c r="AA1224" i="1"/>
  <c r="Z512" i="1"/>
  <c r="AB1057" i="1"/>
  <c r="Y1057" i="1"/>
  <c r="Z722" i="1"/>
  <c r="Z476" i="1"/>
  <c r="Z1224" i="1"/>
  <c r="Z576" i="1"/>
  <c r="Z416" i="1"/>
  <c r="AB4" i="1"/>
  <c r="Z4" i="1"/>
  <c r="Y693" i="1"/>
  <c r="Z1247" i="1"/>
  <c r="AA722" i="1"/>
  <c r="AA501" i="1"/>
  <c r="AB294" i="1"/>
  <c r="AA737" i="1"/>
  <c r="Y288" i="1"/>
  <c r="AB290" i="1"/>
  <c r="Z2" i="1"/>
  <c r="AB2" i="1"/>
  <c r="Z501" i="1"/>
  <c r="Z1011" i="1"/>
  <c r="Y2" i="1"/>
  <c r="X538" i="1"/>
  <c r="G597" i="25" s="1"/>
  <c r="X1011" i="1"/>
  <c r="G989" i="25" s="1"/>
  <c r="X598" i="1"/>
  <c r="G643" i="25" s="1"/>
  <c r="X21" i="1"/>
  <c r="G54" i="25" s="1"/>
  <c r="X290" i="1"/>
  <c r="G291" i="25" s="1"/>
  <c r="V20" i="1"/>
  <c r="V19" i="1"/>
  <c r="V225" i="1"/>
  <c r="V229" i="1"/>
  <c r="V233" i="1"/>
  <c r="V237" i="1"/>
  <c r="V241" i="1"/>
  <c r="V261" i="1"/>
  <c r="V293" i="1"/>
  <c r="V357" i="1"/>
  <c r="V361" i="1"/>
  <c r="V365" i="1"/>
  <c r="V369" i="1"/>
  <c r="V373" i="1"/>
  <c r="V397" i="1"/>
  <c r="V401" i="1"/>
  <c r="V469" i="1"/>
  <c r="V473" i="1"/>
  <c r="V537" i="1"/>
  <c r="V585" i="1"/>
  <c r="V589" i="1"/>
  <c r="V597" i="1"/>
  <c r="V641" i="1"/>
  <c r="V661" i="1"/>
  <c r="V681" i="1"/>
  <c r="V53" i="1"/>
  <c r="V224" i="1"/>
  <c r="V228" i="1"/>
  <c r="V232" i="1"/>
  <c r="V236" i="1"/>
  <c r="V240" i="1"/>
  <c r="V264" i="1"/>
  <c r="V356" i="1"/>
  <c r="V360" i="1"/>
  <c r="V364" i="1"/>
  <c r="V368" i="1"/>
  <c r="V372" i="1"/>
  <c r="V396" i="1"/>
  <c r="V400" i="1"/>
  <c r="V468" i="1"/>
  <c r="V472" i="1"/>
  <c r="V500" i="1"/>
  <c r="V536" i="1"/>
  <c r="V588" i="1"/>
  <c r="V640" i="1"/>
  <c r="V398" i="1"/>
  <c r="V660" i="1"/>
  <c r="V679" i="1"/>
  <c r="V226" i="1"/>
  <c r="V230" i="1"/>
  <c r="V234" i="1"/>
  <c r="V238" i="1"/>
  <c r="V242" i="1"/>
  <c r="V262" i="1"/>
  <c r="V355" i="1"/>
  <c r="V359" i="1"/>
  <c r="V363" i="1"/>
  <c r="V367" i="1"/>
  <c r="V371" i="1"/>
  <c r="V375" i="1"/>
  <c r="V471" i="1"/>
  <c r="V475" i="1"/>
  <c r="V358" i="1"/>
  <c r="V366" i="1"/>
  <c r="V374" i="1"/>
  <c r="V499" i="1"/>
  <c r="V586" i="1"/>
  <c r="V643" i="1"/>
  <c r="V662" i="1"/>
  <c r="V664" i="1"/>
  <c r="V719" i="1"/>
  <c r="V783" i="1"/>
  <c r="V787" i="1"/>
  <c r="V791" i="1"/>
  <c r="V227" i="1"/>
  <c r="V235" i="1"/>
  <c r="V395" i="1"/>
  <c r="V474" i="1"/>
  <c r="V522" i="1"/>
  <c r="V639" i="1"/>
  <c r="V659" i="1"/>
  <c r="V718" i="1"/>
  <c r="V782" i="1"/>
  <c r="V362" i="1"/>
  <c r="V370" i="1"/>
  <c r="V587" i="1"/>
  <c r="V642" i="1"/>
  <c r="V663" i="1"/>
  <c r="V680" i="1"/>
  <c r="V721" i="1"/>
  <c r="V223" i="1"/>
  <c r="V231" i="1"/>
  <c r="V239" i="1"/>
  <c r="V263" i="1"/>
  <c r="V399" i="1"/>
  <c r="V470" i="1"/>
  <c r="V511" i="1"/>
  <c r="V785" i="1"/>
  <c r="V788" i="1"/>
  <c r="V793" i="1"/>
  <c r="V849" i="1"/>
  <c r="V853" i="1"/>
  <c r="V893" i="1"/>
  <c r="V897" i="1"/>
  <c r="V901" i="1"/>
  <c r="V913" i="1"/>
  <c r="V929" i="1"/>
  <c r="V969" i="1"/>
  <c r="V973" i="1"/>
  <c r="V977" i="1"/>
  <c r="V981" i="1"/>
  <c r="V790" i="1"/>
  <c r="V852" i="1"/>
  <c r="V856" i="1"/>
  <c r="V896" i="1"/>
  <c r="V900" i="1"/>
  <c r="V968" i="1"/>
  <c r="V972" i="1"/>
  <c r="V976" i="1"/>
  <c r="V980" i="1"/>
  <c r="V720" i="1"/>
  <c r="V784" i="1"/>
  <c r="V789" i="1"/>
  <c r="V792" i="1"/>
  <c r="V807" i="1"/>
  <c r="V851" i="1"/>
  <c r="V855" i="1"/>
  <c r="V895" i="1"/>
  <c r="V899" i="1"/>
  <c r="V931" i="1"/>
  <c r="V967" i="1"/>
  <c r="V971" i="1"/>
  <c r="V975" i="1"/>
  <c r="V979" i="1"/>
  <c r="V590" i="1"/>
  <c r="V638" i="1"/>
  <c r="V781" i="1"/>
  <c r="V786" i="1"/>
  <c r="V794" i="1"/>
  <c r="V850" i="1"/>
  <c r="V854" i="1"/>
  <c r="V894" i="1"/>
  <c r="V898" i="1"/>
  <c r="V902" i="1"/>
  <c r="V930" i="1"/>
  <c r="V970" i="1"/>
  <c r="V974" i="1"/>
  <c r="V978" i="1"/>
  <c r="V982" i="1"/>
  <c r="V1030" i="1"/>
  <c r="V1034" i="1"/>
  <c r="V1130" i="1"/>
  <c r="V1134" i="1"/>
  <c r="V1154" i="1"/>
  <c r="V1182" i="1"/>
  <c r="V1218" i="1"/>
  <c r="V1222" i="1"/>
  <c r="V1246" i="1"/>
  <c r="V1031" i="1"/>
  <c r="V1055" i="1"/>
  <c r="V1129" i="1"/>
  <c r="V1133" i="1"/>
  <c r="V1153" i="1"/>
  <c r="V1033" i="1"/>
  <c r="V1128" i="1"/>
  <c r="V1132" i="1"/>
  <c r="V1136" i="1"/>
  <c r="V1152" i="1"/>
  <c r="V1180" i="1"/>
  <c r="V1184" i="1"/>
  <c r="V1220" i="1"/>
  <c r="V1244" i="1"/>
  <c r="V1032" i="1"/>
  <c r="V1035" i="1"/>
  <c r="V1056" i="1"/>
  <c r="V1127" i="1"/>
  <c r="V1131" i="1"/>
  <c r="V1135" i="1"/>
  <c r="V1183" i="1"/>
  <c r="V1219" i="1"/>
  <c r="V1223" i="1"/>
  <c r="V1185" i="1"/>
  <c r="V1221" i="1"/>
  <c r="V1245" i="1"/>
  <c r="V1181" i="1"/>
  <c r="V1217" i="1"/>
  <c r="V54" i="1"/>
  <c r="V13" i="1"/>
  <c r="V17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3" i="1"/>
  <c r="V8" i="1"/>
  <c r="V12" i="1"/>
  <c r="V16" i="1"/>
  <c r="V23" i="1"/>
  <c r="V27" i="1"/>
  <c r="V31" i="1"/>
  <c r="V39" i="1"/>
  <c r="V43" i="1"/>
  <c r="V47" i="1"/>
  <c r="V51" i="1"/>
  <c r="V59" i="1"/>
  <c r="V63" i="1"/>
  <c r="V67" i="1"/>
  <c r="V71" i="1"/>
  <c r="V75" i="1"/>
  <c r="V79" i="1"/>
  <c r="V83" i="1"/>
  <c r="V87" i="1"/>
  <c r="V91" i="1"/>
  <c r="V95" i="1"/>
  <c r="V99" i="1"/>
  <c r="V103" i="1"/>
  <c r="V107" i="1"/>
  <c r="V111" i="1"/>
  <c r="V115" i="1"/>
  <c r="V119" i="1"/>
  <c r="V123" i="1"/>
  <c r="V127" i="1"/>
  <c r="V131" i="1"/>
  <c r="V135" i="1"/>
  <c r="V7" i="1"/>
  <c r="V11" i="1"/>
  <c r="V15" i="1"/>
  <c r="V6" i="1"/>
  <c r="V14" i="1"/>
  <c r="V139" i="1"/>
  <c r="V147" i="1"/>
  <c r="V155" i="1"/>
  <c r="V161" i="1"/>
  <c r="V165" i="1"/>
  <c r="V169" i="1"/>
  <c r="V173" i="1"/>
  <c r="V177" i="1"/>
  <c r="V181" i="1"/>
  <c r="V185" i="1"/>
  <c r="V189" i="1"/>
  <c r="V193" i="1"/>
  <c r="V197" i="1"/>
  <c r="V201" i="1"/>
  <c r="V205" i="1"/>
  <c r="V209" i="1"/>
  <c r="V213" i="1"/>
  <c r="V217" i="1"/>
  <c r="V221" i="1"/>
  <c r="V245" i="1"/>
  <c r="V249" i="1"/>
  <c r="V253" i="1"/>
  <c r="V257" i="1"/>
  <c r="V269" i="1"/>
  <c r="V273" i="1"/>
  <c r="V277" i="1"/>
  <c r="V281" i="1"/>
  <c r="V285" i="1"/>
  <c r="V289" i="1"/>
  <c r="V297" i="1"/>
  <c r="V301" i="1"/>
  <c r="V305" i="1"/>
  <c r="V309" i="1"/>
  <c r="V313" i="1"/>
  <c r="V317" i="1"/>
  <c r="V321" i="1"/>
  <c r="V325" i="1"/>
  <c r="V329" i="1"/>
  <c r="V333" i="1"/>
  <c r="V337" i="1"/>
  <c r="V341" i="1"/>
  <c r="V345" i="1"/>
  <c r="V349" i="1"/>
  <c r="V353" i="1"/>
  <c r="V377" i="1"/>
  <c r="V381" i="1"/>
  <c r="V385" i="1"/>
  <c r="V389" i="1"/>
  <c r="V393" i="1"/>
  <c r="V405" i="1"/>
  <c r="V409" i="1"/>
  <c r="V413" i="1"/>
  <c r="V417" i="1"/>
  <c r="V421" i="1"/>
  <c r="V429" i="1"/>
  <c r="V433" i="1"/>
  <c r="V437" i="1"/>
  <c r="V441" i="1"/>
  <c r="V445" i="1"/>
  <c r="V449" i="1"/>
  <c r="V453" i="1"/>
  <c r="V457" i="1"/>
  <c r="V461" i="1"/>
  <c r="V465" i="1"/>
  <c r="V477" i="1"/>
  <c r="V481" i="1"/>
  <c r="V485" i="1"/>
  <c r="V489" i="1"/>
  <c r="V493" i="1"/>
  <c r="V497" i="1"/>
  <c r="V505" i="1"/>
  <c r="V509" i="1"/>
  <c r="V513" i="1"/>
  <c r="V517" i="1"/>
  <c r="V521" i="1"/>
  <c r="V525" i="1"/>
  <c r="V529" i="1"/>
  <c r="V533" i="1"/>
  <c r="V541" i="1"/>
  <c r="V545" i="1"/>
  <c r="V549" i="1"/>
  <c r="V553" i="1"/>
  <c r="V557" i="1"/>
  <c r="V561" i="1"/>
  <c r="V565" i="1"/>
  <c r="V569" i="1"/>
  <c r="V573" i="1"/>
  <c r="V577" i="1"/>
  <c r="V581" i="1"/>
  <c r="V593" i="1"/>
  <c r="V601" i="1"/>
  <c r="V605" i="1"/>
  <c r="V609" i="1"/>
  <c r="V613" i="1"/>
  <c r="V617" i="1"/>
  <c r="V621" i="1"/>
  <c r="V625" i="1"/>
  <c r="V629" i="1"/>
  <c r="V633" i="1"/>
  <c r="V637" i="1"/>
  <c r="V645" i="1"/>
  <c r="V649" i="1"/>
  <c r="V653" i="1"/>
  <c r="V657" i="1"/>
  <c r="V669" i="1"/>
  <c r="V673" i="1"/>
  <c r="V677" i="1"/>
  <c r="V685" i="1"/>
  <c r="V697" i="1"/>
  <c r="V701" i="1"/>
  <c r="V705" i="1"/>
  <c r="V709" i="1"/>
  <c r="V713" i="1"/>
  <c r="V25" i="1"/>
  <c r="V33" i="1"/>
  <c r="V37" i="1"/>
  <c r="V45" i="1"/>
  <c r="V57" i="1"/>
  <c r="V65" i="1"/>
  <c r="V73" i="1"/>
  <c r="V81" i="1"/>
  <c r="V89" i="1"/>
  <c r="V97" i="1"/>
  <c r="V138" i="1"/>
  <c r="V141" i="1"/>
  <c r="V146" i="1"/>
  <c r="V149" i="1"/>
  <c r="V154" i="1"/>
  <c r="V157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44" i="1"/>
  <c r="V248" i="1"/>
  <c r="V252" i="1"/>
  <c r="V256" i="1"/>
  <c r="V260" i="1"/>
  <c r="V268" i="1"/>
  <c r="V272" i="1"/>
  <c r="V276" i="1"/>
  <c r="V280" i="1"/>
  <c r="V284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80" i="1"/>
  <c r="V384" i="1"/>
  <c r="V388" i="1"/>
  <c r="V392" i="1"/>
  <c r="V408" i="1"/>
  <c r="V412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80" i="1"/>
  <c r="V484" i="1"/>
  <c r="V488" i="1"/>
  <c r="V492" i="1"/>
  <c r="V496" i="1"/>
  <c r="V504" i="1"/>
  <c r="V508" i="1"/>
  <c r="V516" i="1"/>
  <c r="V520" i="1"/>
  <c r="V524" i="1"/>
  <c r="V528" i="1"/>
  <c r="V532" i="1"/>
  <c r="V540" i="1"/>
  <c r="V544" i="1"/>
  <c r="V548" i="1"/>
  <c r="V552" i="1"/>
  <c r="V556" i="1"/>
  <c r="V560" i="1"/>
  <c r="V564" i="1"/>
  <c r="V568" i="1"/>
  <c r="V572" i="1"/>
  <c r="V580" i="1"/>
  <c r="V584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8" i="1"/>
  <c r="V652" i="1"/>
  <c r="V49" i="1"/>
  <c r="V267" i="1"/>
  <c r="V271" i="1"/>
  <c r="V275" i="1"/>
  <c r="V279" i="1"/>
  <c r="V283" i="1"/>
  <c r="V287" i="1"/>
  <c r="V378" i="1"/>
  <c r="V382" i="1"/>
  <c r="V386" i="1"/>
  <c r="V390" i="1"/>
  <c r="V394" i="1"/>
  <c r="V419" i="1"/>
  <c r="V423" i="1"/>
  <c r="V478" i="1"/>
  <c r="V482" i="1"/>
  <c r="V486" i="1"/>
  <c r="V490" i="1"/>
  <c r="V494" i="1"/>
  <c r="V498" i="1"/>
  <c r="V515" i="1"/>
  <c r="V519" i="1"/>
  <c r="V527" i="1"/>
  <c r="V531" i="1"/>
  <c r="V535" i="1"/>
  <c r="V539" i="1"/>
  <c r="V543" i="1"/>
  <c r="V547" i="1"/>
  <c r="V551" i="1"/>
  <c r="V555" i="1"/>
  <c r="V559" i="1"/>
  <c r="V563" i="1"/>
  <c r="V567" i="1"/>
  <c r="V571" i="1"/>
  <c r="V575" i="1"/>
  <c r="V646" i="1"/>
  <c r="V650" i="1"/>
  <c r="V666" i="1"/>
  <c r="V671" i="1"/>
  <c r="V674" i="1"/>
  <c r="V687" i="1"/>
  <c r="V694" i="1"/>
  <c r="V699" i="1"/>
  <c r="V702" i="1"/>
  <c r="V10" i="1"/>
  <c r="V29" i="1"/>
  <c r="V61" i="1"/>
  <c r="V77" i="1"/>
  <c r="V93" i="1"/>
  <c r="V105" i="1"/>
  <c r="V113" i="1"/>
  <c r="V121" i="1"/>
  <c r="V129" i="1"/>
  <c r="V137" i="1"/>
  <c r="V142" i="1"/>
  <c r="V151" i="1"/>
  <c r="V153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46" i="1"/>
  <c r="V250" i="1"/>
  <c r="V254" i="1"/>
  <c r="V258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351" i="1"/>
  <c r="V406" i="1"/>
  <c r="V410" i="1"/>
  <c r="V414" i="1"/>
  <c r="V427" i="1"/>
  <c r="V431" i="1"/>
  <c r="V435" i="1"/>
  <c r="V439" i="1"/>
  <c r="V443" i="1"/>
  <c r="V447" i="1"/>
  <c r="V451" i="1"/>
  <c r="V455" i="1"/>
  <c r="V459" i="1"/>
  <c r="V463" i="1"/>
  <c r="V467" i="1"/>
  <c r="V502" i="1"/>
  <c r="V506" i="1"/>
  <c r="V510" i="1"/>
  <c r="V145" i="1"/>
  <c r="V302" i="1"/>
  <c r="V310" i="1"/>
  <c r="V318" i="1"/>
  <c r="V326" i="1"/>
  <c r="V334" i="1"/>
  <c r="V342" i="1"/>
  <c r="V350" i="1"/>
  <c r="V411" i="1"/>
  <c r="V418" i="1"/>
  <c r="V483" i="1"/>
  <c r="V491" i="1"/>
  <c r="V550" i="1"/>
  <c r="V566" i="1"/>
  <c r="V579" i="1"/>
  <c r="V595" i="1"/>
  <c r="V602" i="1"/>
  <c r="V611" i="1"/>
  <c r="V618" i="1"/>
  <c r="V627" i="1"/>
  <c r="V634" i="1"/>
  <c r="V647" i="1"/>
  <c r="V655" i="1"/>
  <c r="V683" i="1"/>
  <c r="V690" i="1"/>
  <c r="V692" i="1"/>
  <c r="V707" i="1"/>
  <c r="V710" i="1"/>
  <c r="V715" i="1"/>
  <c r="V723" i="1"/>
  <c r="V727" i="1"/>
  <c r="V735" i="1"/>
  <c r="V739" i="1"/>
  <c r="V743" i="1"/>
  <c r="V747" i="1"/>
  <c r="V751" i="1"/>
  <c r="V755" i="1"/>
  <c r="V759" i="1"/>
  <c r="V763" i="1"/>
  <c r="V767" i="1"/>
  <c r="V771" i="1"/>
  <c r="V775" i="1"/>
  <c r="V779" i="1"/>
  <c r="V799" i="1"/>
  <c r="V803" i="1"/>
  <c r="V18" i="1"/>
  <c r="V85" i="1"/>
  <c r="V109" i="1"/>
  <c r="V125" i="1"/>
  <c r="V143" i="1"/>
  <c r="V163" i="1"/>
  <c r="V171" i="1"/>
  <c r="V179" i="1"/>
  <c r="V187" i="1"/>
  <c r="V195" i="1"/>
  <c r="V203" i="1"/>
  <c r="V211" i="1"/>
  <c r="V219" i="1"/>
  <c r="V251" i="1"/>
  <c r="V259" i="1"/>
  <c r="V266" i="1"/>
  <c r="V274" i="1"/>
  <c r="V282" i="1"/>
  <c r="V379" i="1"/>
  <c r="V387" i="1"/>
  <c r="V426" i="1"/>
  <c r="V434" i="1"/>
  <c r="V442" i="1"/>
  <c r="V450" i="1"/>
  <c r="V458" i="1"/>
  <c r="V466" i="1"/>
  <c r="V507" i="1"/>
  <c r="V514" i="1"/>
  <c r="V526" i="1"/>
  <c r="V534" i="1"/>
  <c r="V546" i="1"/>
  <c r="V562" i="1"/>
  <c r="V582" i="1"/>
  <c r="V607" i="1"/>
  <c r="V614" i="1"/>
  <c r="V623" i="1"/>
  <c r="V630" i="1"/>
  <c r="V712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41" i="1"/>
  <c r="V150" i="1"/>
  <c r="V298" i="1"/>
  <c r="V306" i="1"/>
  <c r="V314" i="1"/>
  <c r="V322" i="1"/>
  <c r="V330" i="1"/>
  <c r="V338" i="1"/>
  <c r="V346" i="1"/>
  <c r="V354" i="1"/>
  <c r="V403" i="1"/>
  <c r="V407" i="1"/>
  <c r="V415" i="1"/>
  <c r="V422" i="1"/>
  <c r="V479" i="1"/>
  <c r="V487" i="1"/>
  <c r="V495" i="1"/>
  <c r="V542" i="1"/>
  <c r="V558" i="1"/>
  <c r="V574" i="1"/>
  <c r="V578" i="1"/>
  <c r="V594" i="1"/>
  <c r="V603" i="1"/>
  <c r="V610" i="1"/>
  <c r="V619" i="1"/>
  <c r="V626" i="1"/>
  <c r="V635" i="1"/>
  <c r="V654" i="1"/>
  <c r="V656" i="1"/>
  <c r="V668" i="1"/>
  <c r="V670" i="1"/>
  <c r="V672" i="1"/>
  <c r="V676" i="1"/>
  <c r="V678" i="1"/>
  <c r="V691" i="1"/>
  <c r="V696" i="1"/>
  <c r="V698" i="1"/>
  <c r="V700" i="1"/>
  <c r="V704" i="1"/>
  <c r="V706" i="1"/>
  <c r="V711" i="1"/>
  <c r="V714" i="1"/>
  <c r="V717" i="1"/>
  <c r="V725" i="1"/>
  <c r="V729" i="1"/>
  <c r="V733" i="1"/>
  <c r="V741" i="1"/>
  <c r="V745" i="1"/>
  <c r="V749" i="1"/>
  <c r="V753" i="1"/>
  <c r="V757" i="1"/>
  <c r="V761" i="1"/>
  <c r="V765" i="1"/>
  <c r="V69" i="1"/>
  <c r="V101" i="1"/>
  <c r="V117" i="1"/>
  <c r="V133" i="1"/>
  <c r="V159" i="1"/>
  <c r="V167" i="1"/>
  <c r="V175" i="1"/>
  <c r="V183" i="1"/>
  <c r="V191" i="1"/>
  <c r="V199" i="1"/>
  <c r="V207" i="1"/>
  <c r="V215" i="1"/>
  <c r="V247" i="1"/>
  <c r="V255" i="1"/>
  <c r="V270" i="1"/>
  <c r="V278" i="1"/>
  <c r="V286" i="1"/>
  <c r="V383" i="1"/>
  <c r="V391" i="1"/>
  <c r="V430" i="1"/>
  <c r="V438" i="1"/>
  <c r="V446" i="1"/>
  <c r="V454" i="1"/>
  <c r="V462" i="1"/>
  <c r="V503" i="1"/>
  <c r="V599" i="1"/>
  <c r="V622" i="1"/>
  <c r="V651" i="1"/>
  <c r="V716" i="1"/>
  <c r="V744" i="1"/>
  <c r="V752" i="1"/>
  <c r="V760" i="1"/>
  <c r="V802" i="1"/>
  <c r="V805" i="1"/>
  <c r="V809" i="1"/>
  <c r="V813" i="1"/>
  <c r="V817" i="1"/>
  <c r="V821" i="1"/>
  <c r="V825" i="1"/>
  <c r="V829" i="1"/>
  <c r="V833" i="1"/>
  <c r="V837" i="1"/>
  <c r="V841" i="1"/>
  <c r="V845" i="1"/>
  <c r="V861" i="1"/>
  <c r="V865" i="1"/>
  <c r="V869" i="1"/>
  <c r="V873" i="1"/>
  <c r="V877" i="1"/>
  <c r="V881" i="1"/>
  <c r="V885" i="1"/>
  <c r="V889" i="1"/>
  <c r="V905" i="1"/>
  <c r="V909" i="1"/>
  <c r="V917" i="1"/>
  <c r="V921" i="1"/>
  <c r="V925" i="1"/>
  <c r="V933" i="1"/>
  <c r="V937" i="1"/>
  <c r="V941" i="1"/>
  <c r="V945" i="1"/>
  <c r="V949" i="1"/>
  <c r="V953" i="1"/>
  <c r="V957" i="1"/>
  <c r="V961" i="1"/>
  <c r="V965" i="1"/>
  <c r="V985" i="1"/>
  <c r="V989" i="1"/>
  <c r="V993" i="1"/>
  <c r="V997" i="1"/>
  <c r="V1001" i="1"/>
  <c r="V1005" i="1"/>
  <c r="V1009" i="1"/>
  <c r="V1013" i="1"/>
  <c r="V1017" i="1"/>
  <c r="V570" i="1"/>
  <c r="V606" i="1"/>
  <c r="V658" i="1"/>
  <c r="V667" i="1"/>
  <c r="V688" i="1"/>
  <c r="V695" i="1"/>
  <c r="V732" i="1"/>
  <c r="V768" i="1"/>
  <c r="V772" i="1"/>
  <c r="V776" i="1"/>
  <c r="V780" i="1"/>
  <c r="V796" i="1"/>
  <c r="V804" i="1"/>
  <c r="V812" i="1"/>
  <c r="V816" i="1"/>
  <c r="V820" i="1"/>
  <c r="V824" i="1"/>
  <c r="V828" i="1"/>
  <c r="V832" i="1"/>
  <c r="V836" i="1"/>
  <c r="V840" i="1"/>
  <c r="V844" i="1"/>
  <c r="V848" i="1"/>
  <c r="V860" i="1"/>
  <c r="V864" i="1"/>
  <c r="V868" i="1"/>
  <c r="V872" i="1"/>
  <c r="V876" i="1"/>
  <c r="V880" i="1"/>
  <c r="V884" i="1"/>
  <c r="V888" i="1"/>
  <c r="V892" i="1"/>
  <c r="V904" i="1"/>
  <c r="V908" i="1"/>
  <c r="V912" i="1"/>
  <c r="V916" i="1"/>
  <c r="V920" i="1"/>
  <c r="V924" i="1"/>
  <c r="V928" i="1"/>
  <c r="V936" i="1"/>
  <c r="V940" i="1"/>
  <c r="V944" i="1"/>
  <c r="V948" i="1"/>
  <c r="V952" i="1"/>
  <c r="V956" i="1"/>
  <c r="V960" i="1"/>
  <c r="V964" i="1"/>
  <c r="V984" i="1"/>
  <c r="V988" i="1"/>
  <c r="V992" i="1"/>
  <c r="V996" i="1"/>
  <c r="V1000" i="1"/>
  <c r="V1004" i="1"/>
  <c r="V1008" i="1"/>
  <c r="V1012" i="1"/>
  <c r="V1016" i="1"/>
  <c r="V530" i="1"/>
  <c r="V554" i="1"/>
  <c r="V583" i="1"/>
  <c r="V631" i="1"/>
  <c r="V686" i="1"/>
  <c r="V708" i="1"/>
  <c r="V724" i="1"/>
  <c r="V728" i="1"/>
  <c r="V740" i="1"/>
  <c r="V748" i="1"/>
  <c r="V756" i="1"/>
  <c r="V764" i="1"/>
  <c r="V798" i="1"/>
  <c r="V811" i="1"/>
  <c r="V815" i="1"/>
  <c r="V819" i="1"/>
  <c r="V823" i="1"/>
  <c r="V827" i="1"/>
  <c r="V831" i="1"/>
  <c r="V835" i="1"/>
  <c r="V839" i="1"/>
  <c r="V843" i="1"/>
  <c r="V847" i="1"/>
  <c r="V859" i="1"/>
  <c r="V863" i="1"/>
  <c r="V867" i="1"/>
  <c r="V871" i="1"/>
  <c r="V875" i="1"/>
  <c r="V879" i="1"/>
  <c r="V883" i="1"/>
  <c r="V887" i="1"/>
  <c r="V891" i="1"/>
  <c r="V907" i="1"/>
  <c r="V911" i="1"/>
  <c r="V915" i="1"/>
  <c r="V919" i="1"/>
  <c r="V923" i="1"/>
  <c r="V927" i="1"/>
  <c r="V935" i="1"/>
  <c r="V939" i="1"/>
  <c r="V943" i="1"/>
  <c r="V947" i="1"/>
  <c r="V951" i="1"/>
  <c r="V955" i="1"/>
  <c r="V959" i="1"/>
  <c r="V963" i="1"/>
  <c r="V987" i="1"/>
  <c r="V991" i="1"/>
  <c r="V995" i="1"/>
  <c r="V999" i="1"/>
  <c r="V1003" i="1"/>
  <c r="V1007" i="1"/>
  <c r="V518" i="1"/>
  <c r="V615" i="1"/>
  <c r="V675" i="1"/>
  <c r="V684" i="1"/>
  <c r="V703" i="1"/>
  <c r="V736" i="1"/>
  <c r="V769" i="1"/>
  <c r="V773" i="1"/>
  <c r="V777" i="1"/>
  <c r="V797" i="1"/>
  <c r="V800" i="1"/>
  <c r="V806" i="1"/>
  <c r="V810" i="1"/>
  <c r="V814" i="1"/>
  <c r="V818" i="1"/>
  <c r="V822" i="1"/>
  <c r="V826" i="1"/>
  <c r="V830" i="1"/>
  <c r="V834" i="1"/>
  <c r="V838" i="1"/>
  <c r="V842" i="1"/>
  <c r="V846" i="1"/>
  <c r="V858" i="1"/>
  <c r="V862" i="1"/>
  <c r="V866" i="1"/>
  <c r="V870" i="1"/>
  <c r="V874" i="1"/>
  <c r="V878" i="1"/>
  <c r="V882" i="1"/>
  <c r="V886" i="1"/>
  <c r="V890" i="1"/>
  <c r="V906" i="1"/>
  <c r="V910" i="1"/>
  <c r="V918" i="1"/>
  <c r="V922" i="1"/>
  <c r="V926" i="1"/>
  <c r="V934" i="1"/>
  <c r="V938" i="1"/>
  <c r="V942" i="1"/>
  <c r="V946" i="1"/>
  <c r="V950" i="1"/>
  <c r="V954" i="1"/>
  <c r="V958" i="1"/>
  <c r="V962" i="1"/>
  <c r="V966" i="1"/>
  <c r="V986" i="1"/>
  <c r="V990" i="1"/>
  <c r="V994" i="1"/>
  <c r="V998" i="1"/>
  <c r="V1002" i="1"/>
  <c r="V1006" i="1"/>
  <c r="V1010" i="1"/>
  <c r="V1014" i="1"/>
  <c r="V1022" i="1"/>
  <c r="V1026" i="1"/>
  <c r="V1038" i="1"/>
  <c r="V1042" i="1"/>
  <c r="V1046" i="1"/>
  <c r="V1050" i="1"/>
  <c r="V1054" i="1"/>
  <c r="V1058" i="1"/>
  <c r="V1062" i="1"/>
  <c r="V1066" i="1"/>
  <c r="V1070" i="1"/>
  <c r="V1074" i="1"/>
  <c r="V1015" i="1"/>
  <c r="V1021" i="1"/>
  <c r="V1029" i="1"/>
  <c r="V1037" i="1"/>
  <c r="V1045" i="1"/>
  <c r="V1053" i="1"/>
  <c r="V1061" i="1"/>
  <c r="V1069" i="1"/>
  <c r="V1078" i="1"/>
  <c r="V1082" i="1"/>
  <c r="V1086" i="1"/>
  <c r="V1090" i="1"/>
  <c r="V1094" i="1"/>
  <c r="V1098" i="1"/>
  <c r="V1102" i="1"/>
  <c r="V1106" i="1"/>
  <c r="V1110" i="1"/>
  <c r="V1114" i="1"/>
  <c r="V1118" i="1"/>
  <c r="V1122" i="1"/>
  <c r="V1126" i="1"/>
  <c r="V1138" i="1"/>
  <c r="V1142" i="1"/>
  <c r="V1146" i="1"/>
  <c r="V1150" i="1"/>
  <c r="V1158" i="1"/>
  <c r="V1162" i="1"/>
  <c r="V1166" i="1"/>
  <c r="V1170" i="1"/>
  <c r="V1174" i="1"/>
  <c r="V1178" i="1"/>
  <c r="V1190" i="1"/>
  <c r="V1194" i="1"/>
  <c r="V1198" i="1"/>
  <c r="V1202" i="1"/>
  <c r="V1206" i="1"/>
  <c r="V1210" i="1"/>
  <c r="V1214" i="1"/>
  <c r="V1226" i="1"/>
  <c r="V1230" i="1"/>
  <c r="V1234" i="1"/>
  <c r="V1238" i="1"/>
  <c r="V1242" i="1"/>
  <c r="V1250" i="1"/>
  <c r="V1254" i="1"/>
  <c r="V1258" i="1"/>
  <c r="V1020" i="1"/>
  <c r="V1023" i="1"/>
  <c r="V1028" i="1"/>
  <c r="V1044" i="1"/>
  <c r="V1047" i="1"/>
  <c r="V1052" i="1"/>
  <c r="V1060" i="1"/>
  <c r="V1063" i="1"/>
  <c r="V1068" i="1"/>
  <c r="V1071" i="1"/>
  <c r="V1077" i="1"/>
  <c r="V1081" i="1"/>
  <c r="V1085" i="1"/>
  <c r="V1089" i="1"/>
  <c r="V1093" i="1"/>
  <c r="V1097" i="1"/>
  <c r="V1101" i="1"/>
  <c r="V1105" i="1"/>
  <c r="V1109" i="1"/>
  <c r="V1113" i="1"/>
  <c r="V1117" i="1"/>
  <c r="V1121" i="1"/>
  <c r="V1125" i="1"/>
  <c r="V1141" i="1"/>
  <c r="V1145" i="1"/>
  <c r="V1149" i="1"/>
  <c r="V1157" i="1"/>
  <c r="V1025" i="1"/>
  <c r="V1041" i="1"/>
  <c r="V1049" i="1"/>
  <c r="V1065" i="1"/>
  <c r="V1073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40" i="1"/>
  <c r="V1144" i="1"/>
  <c r="V1148" i="1"/>
  <c r="V1156" i="1"/>
  <c r="V1160" i="1"/>
  <c r="V1164" i="1"/>
  <c r="V1168" i="1"/>
  <c r="V1172" i="1"/>
  <c r="V1176" i="1"/>
  <c r="V1192" i="1"/>
  <c r="V1196" i="1"/>
  <c r="V1200" i="1"/>
  <c r="V1204" i="1"/>
  <c r="V1208" i="1"/>
  <c r="V1212" i="1"/>
  <c r="V1216" i="1"/>
  <c r="V1228" i="1"/>
  <c r="V1232" i="1"/>
  <c r="V1236" i="1"/>
  <c r="V1240" i="1"/>
  <c r="V1248" i="1"/>
  <c r="V1252" i="1"/>
  <c r="V1256" i="1"/>
  <c r="V1019" i="1"/>
  <c r="V1024" i="1"/>
  <c r="V1027" i="1"/>
  <c r="V1040" i="1"/>
  <c r="V1043" i="1"/>
  <c r="V1048" i="1"/>
  <c r="V1051" i="1"/>
  <c r="V1059" i="1"/>
  <c r="V1064" i="1"/>
  <c r="V1067" i="1"/>
  <c r="V1072" i="1"/>
  <c r="V1075" i="1"/>
  <c r="V1079" i="1"/>
  <c r="V1083" i="1"/>
  <c r="V1087" i="1"/>
  <c r="V1091" i="1"/>
  <c r="V1095" i="1"/>
  <c r="V1099" i="1"/>
  <c r="V1103" i="1"/>
  <c r="V1107" i="1"/>
  <c r="V1111" i="1"/>
  <c r="V1115" i="1"/>
  <c r="V1119" i="1"/>
  <c r="V1123" i="1"/>
  <c r="V1139" i="1"/>
  <c r="V1143" i="1"/>
  <c r="V1147" i="1"/>
  <c r="V1151" i="1"/>
  <c r="V1159" i="1"/>
  <c r="V1163" i="1"/>
  <c r="V1167" i="1"/>
  <c r="V1171" i="1"/>
  <c r="V1175" i="1"/>
  <c r="V1179" i="1"/>
  <c r="V1187" i="1"/>
  <c r="V1191" i="1"/>
  <c r="V1195" i="1"/>
  <c r="V1199" i="1"/>
  <c r="V1203" i="1"/>
  <c r="V1207" i="1"/>
  <c r="V1211" i="1"/>
  <c r="V1215" i="1"/>
  <c r="V1227" i="1"/>
  <c r="V1231" i="1"/>
  <c r="V1235" i="1"/>
  <c r="V1239" i="1"/>
  <c r="V1243" i="1"/>
  <c r="V1251" i="1"/>
  <c r="V1255" i="1"/>
  <c r="V1259" i="1"/>
  <c r="V1161" i="1"/>
  <c r="V1169" i="1"/>
  <c r="V1177" i="1"/>
  <c r="V1189" i="1"/>
  <c r="V1197" i="1"/>
  <c r="V1205" i="1"/>
  <c r="V1213" i="1"/>
  <c r="V1249" i="1"/>
  <c r="V1229" i="1"/>
  <c r="V1237" i="1"/>
  <c r="V1165" i="1"/>
  <c r="V1173" i="1"/>
  <c r="V1193" i="1"/>
  <c r="V1201" i="1"/>
  <c r="V1209" i="1"/>
  <c r="V1253" i="1"/>
  <c r="V1225" i="1"/>
  <c r="V1241" i="1"/>
  <c r="V1233" i="1"/>
  <c r="V134" i="1"/>
  <c r="V118" i="1"/>
  <c r="V102" i="1"/>
  <c r="V86" i="1"/>
  <c r="V70" i="1"/>
  <c r="V130" i="1"/>
  <c r="V114" i="1"/>
  <c r="V98" i="1"/>
  <c r="V82" i="1"/>
  <c r="V66" i="1"/>
  <c r="V38" i="1"/>
  <c r="V22" i="1"/>
  <c r="V126" i="1"/>
  <c r="V110" i="1"/>
  <c r="V94" i="1"/>
  <c r="V78" i="1"/>
  <c r="V62" i="1"/>
  <c r="V50" i="1"/>
  <c r="V34" i="1"/>
  <c r="V9" i="1"/>
  <c r="V122" i="1"/>
  <c r="V106" i="1"/>
  <c r="V90" i="1"/>
  <c r="V74" i="1"/>
  <c r="V58" i="1"/>
  <c r="V46" i="1"/>
  <c r="V30" i="1"/>
  <c r="V26" i="1"/>
  <c r="V5" i="1"/>
  <c r="V42" i="1"/>
  <c r="W90" i="1" l="1"/>
  <c r="AC90" i="1"/>
  <c r="AA90" i="1"/>
  <c r="W38" i="1"/>
  <c r="AC38" i="1"/>
  <c r="AA38" i="1"/>
  <c r="W1201" i="1"/>
  <c r="AA1201" i="1"/>
  <c r="AC1201" i="1"/>
  <c r="W46" i="1"/>
  <c r="AC46" i="1"/>
  <c r="AA46" i="1"/>
  <c r="W50" i="1"/>
  <c r="AA50" i="1"/>
  <c r="AC50" i="1"/>
  <c r="W130" i="1"/>
  <c r="AC130" i="1"/>
  <c r="AA130" i="1"/>
  <c r="W1193" i="1"/>
  <c r="AB1193" i="1"/>
  <c r="Y1193" i="1"/>
  <c r="W1161" i="1"/>
  <c r="AA1161" i="1"/>
  <c r="AC1161" i="1"/>
  <c r="AC1203" i="1"/>
  <c r="AA1203" i="1"/>
  <c r="W1203" i="1"/>
  <c r="Y1167" i="1"/>
  <c r="AB1167" i="1"/>
  <c r="W1167" i="1"/>
  <c r="AC1103" i="1"/>
  <c r="AA1103" i="1"/>
  <c r="W1103" i="1"/>
  <c r="AC1051" i="1"/>
  <c r="AA1051" i="1"/>
  <c r="W1051" i="1"/>
  <c r="Y1232" i="1"/>
  <c r="AB1232" i="1"/>
  <c r="W1232" i="1"/>
  <c r="Y1164" i="1"/>
  <c r="AB1164" i="1"/>
  <c r="AC1164" i="1"/>
  <c r="W1164" i="1"/>
  <c r="AC1100" i="1"/>
  <c r="AA1100" i="1"/>
  <c r="W1100" i="1"/>
  <c r="W1157" i="1"/>
  <c r="AA1157" i="1"/>
  <c r="AC1157" i="1"/>
  <c r="W1093" i="1"/>
  <c r="AA1093" i="1"/>
  <c r="AC1093" i="1"/>
  <c r="W1254" i="1"/>
  <c r="Y1254" i="1"/>
  <c r="AB1254" i="1"/>
  <c r="W5" i="1"/>
  <c r="AB5" i="1"/>
  <c r="Y5" i="1"/>
  <c r="W122" i="1"/>
  <c r="AC122" i="1"/>
  <c r="AA122" i="1"/>
  <c r="W126" i="1"/>
  <c r="AA126" i="1"/>
  <c r="AC126" i="1"/>
  <c r="W70" i="1"/>
  <c r="AC70" i="1"/>
  <c r="AA70" i="1"/>
  <c r="W1253" i="1"/>
  <c r="AB1253" i="1"/>
  <c r="Y1253" i="1"/>
  <c r="W1249" i="1"/>
  <c r="Y1249" i="1"/>
  <c r="AB1249" i="1"/>
  <c r="W1189" i="1"/>
  <c r="AC1189" i="1"/>
  <c r="Y1189" i="1"/>
  <c r="AB1189" i="1"/>
  <c r="Y1239" i="1"/>
  <c r="AB1239" i="1"/>
  <c r="W1239" i="1"/>
  <c r="AA1199" i="1"/>
  <c r="AC1199" i="1"/>
  <c r="W1199" i="1"/>
  <c r="Y1163" i="1"/>
  <c r="AB1163" i="1"/>
  <c r="W1163" i="1"/>
  <c r="AC1115" i="1"/>
  <c r="AA1115" i="1"/>
  <c r="W1115" i="1"/>
  <c r="AC1099" i="1"/>
  <c r="AA1099" i="1"/>
  <c r="W1099" i="1"/>
  <c r="AC1067" i="1"/>
  <c r="AA1067" i="1"/>
  <c r="W1067" i="1"/>
  <c r="Y1024" i="1"/>
  <c r="AB1024" i="1"/>
  <c r="W1024" i="1"/>
  <c r="AB1228" i="1"/>
  <c r="Y1228" i="1"/>
  <c r="W1228" i="1"/>
  <c r="AC1176" i="1"/>
  <c r="AA1176" i="1"/>
  <c r="W1176" i="1"/>
  <c r="AC1140" i="1"/>
  <c r="AA1140" i="1"/>
  <c r="W1140" i="1"/>
  <c r="AA1112" i="1"/>
  <c r="AC1112" i="1"/>
  <c r="W1112" i="1"/>
  <c r="AC1080" i="1"/>
  <c r="AA1080" i="1"/>
  <c r="W1080" i="1"/>
  <c r="W1149" i="1"/>
  <c r="AA1149" i="1"/>
  <c r="AC1149" i="1"/>
  <c r="W1105" i="1"/>
  <c r="AB1105" i="1"/>
  <c r="Y1105" i="1"/>
  <c r="W1052" i="1"/>
  <c r="AA1052" i="1"/>
  <c r="AC1052" i="1"/>
  <c r="W26" i="1"/>
  <c r="AA26" i="1"/>
  <c r="AC26" i="1"/>
  <c r="W74" i="1"/>
  <c r="AC74" i="1"/>
  <c r="AA74" i="1"/>
  <c r="AA9" i="1"/>
  <c r="AC9" i="1"/>
  <c r="W9" i="1"/>
  <c r="W78" i="1"/>
  <c r="AC78" i="1"/>
  <c r="AA78" i="1"/>
  <c r="W22" i="1"/>
  <c r="AC22" i="1"/>
  <c r="AA22" i="1"/>
  <c r="W98" i="1"/>
  <c r="AC98" i="1"/>
  <c r="AA98" i="1"/>
  <c r="W86" i="1"/>
  <c r="AC86" i="1"/>
  <c r="AA86" i="1"/>
  <c r="W1233" i="1"/>
  <c r="AA1233" i="1"/>
  <c r="AC1233" i="1"/>
  <c r="W1209" i="1"/>
  <c r="AB1209" i="1"/>
  <c r="Y1209" i="1"/>
  <c r="W1165" i="1"/>
  <c r="AC1165" i="1"/>
  <c r="AA1165" i="1"/>
  <c r="W1213" i="1"/>
  <c r="AC1213" i="1"/>
  <c r="AA1213" i="1"/>
  <c r="W1177" i="1"/>
  <c r="AC1177" i="1"/>
  <c r="AA1177" i="1"/>
  <c r="AB1255" i="1"/>
  <c r="Y1255" i="1"/>
  <c r="W1255" i="1"/>
  <c r="AB1235" i="1"/>
  <c r="Y1235" i="1"/>
  <c r="W1235" i="1"/>
  <c r="Y1211" i="1"/>
  <c r="AB1211" i="1"/>
  <c r="W1211" i="1"/>
  <c r="AA1195" i="1"/>
  <c r="AC1195" i="1"/>
  <c r="W1195" i="1"/>
  <c r="AB1175" i="1"/>
  <c r="Y1175" i="1"/>
  <c r="W1175" i="1"/>
  <c r="AC1159" i="1"/>
  <c r="AB1159" i="1"/>
  <c r="Y1159" i="1"/>
  <c r="W1159" i="1"/>
  <c r="AC1139" i="1"/>
  <c r="AA1139" i="1"/>
  <c r="W1139" i="1"/>
  <c r="Y1111" i="1"/>
  <c r="AB1111" i="1"/>
  <c r="W1111" i="1"/>
  <c r="AA1095" i="1"/>
  <c r="AC1095" i="1"/>
  <c r="W1095" i="1"/>
  <c r="AC1079" i="1"/>
  <c r="AA1079" i="1"/>
  <c r="W1079" i="1"/>
  <c r="Y1064" i="1"/>
  <c r="AB1064" i="1"/>
  <c r="W1064" i="1"/>
  <c r="AC1043" i="1"/>
  <c r="AA1043" i="1"/>
  <c r="W1043" i="1"/>
  <c r="AC1019" i="1"/>
  <c r="AA1019" i="1"/>
  <c r="W1019" i="1"/>
  <c r="AC1240" i="1"/>
  <c r="AA1240" i="1"/>
  <c r="W1240" i="1"/>
  <c r="AA1216" i="1"/>
  <c r="AC1216" i="1"/>
  <c r="W1216" i="1"/>
  <c r="AA1200" i="1"/>
  <c r="AC1200" i="1"/>
  <c r="W1200" i="1"/>
  <c r="AB1172" i="1"/>
  <c r="Y1172" i="1"/>
  <c r="W1172" i="1"/>
  <c r="AC1156" i="1"/>
  <c r="AA1156" i="1"/>
  <c r="W1156" i="1"/>
  <c r="AC1124" i="1"/>
  <c r="AA1124" i="1"/>
  <c r="W1124" i="1"/>
  <c r="AA1108" i="1"/>
  <c r="AC1108" i="1"/>
  <c r="W1108" i="1"/>
  <c r="AC1092" i="1"/>
  <c r="AA1092" i="1"/>
  <c r="W1092" i="1"/>
  <c r="AA1076" i="1"/>
  <c r="AC1076" i="1"/>
  <c r="W1076" i="1"/>
  <c r="W1041" i="1"/>
  <c r="AB1041" i="1"/>
  <c r="Y1041" i="1"/>
  <c r="W1145" i="1"/>
  <c r="AA1145" i="1"/>
  <c r="AC1145" i="1"/>
  <c r="W1117" i="1"/>
  <c r="AC1117" i="1"/>
  <c r="AA1117" i="1"/>
  <c r="W1101" i="1"/>
  <c r="AA1101" i="1"/>
  <c r="AC1101" i="1"/>
  <c r="W1085" i="1"/>
  <c r="AC1085" i="1"/>
  <c r="AA1085" i="1"/>
  <c r="W1068" i="1"/>
  <c r="AA1068" i="1"/>
  <c r="AC1068" i="1"/>
  <c r="AC1047" i="1"/>
  <c r="AA1047" i="1"/>
  <c r="W1047" i="1"/>
  <c r="W1020" i="1"/>
  <c r="Y1020" i="1"/>
  <c r="AB1020" i="1"/>
  <c r="W1242" i="1"/>
  <c r="Y1242" i="1"/>
  <c r="AB1242" i="1"/>
  <c r="W1226" i="1"/>
  <c r="AB1226" i="1"/>
  <c r="Y1226" i="1"/>
  <c r="W1202" i="1"/>
  <c r="AC1202" i="1"/>
  <c r="AA1202" i="1"/>
  <c r="W1178" i="1"/>
  <c r="AB1178" i="1"/>
  <c r="Y1178" i="1"/>
  <c r="W1162" i="1"/>
  <c r="AA1162" i="1"/>
  <c r="AC1162" i="1"/>
  <c r="W1142" i="1"/>
  <c r="Y1142" i="1"/>
  <c r="AB1142" i="1"/>
  <c r="W1118" i="1"/>
  <c r="AC1118" i="1"/>
  <c r="AA1118" i="1"/>
  <c r="W1102" i="1"/>
  <c r="AC1102" i="1"/>
  <c r="AA1102" i="1"/>
  <c r="W1086" i="1"/>
  <c r="AC1086" i="1"/>
  <c r="AA1086" i="1"/>
  <c r="W1061" i="1"/>
  <c r="AA1061" i="1"/>
  <c r="AC1061" i="1"/>
  <c r="W1029" i="1"/>
  <c r="AA1029" i="1"/>
  <c r="AC1029" i="1"/>
  <c r="AA1070" i="1"/>
  <c r="AC1070" i="1"/>
  <c r="W1070" i="1"/>
  <c r="Y1054" i="1"/>
  <c r="AB1054" i="1"/>
  <c r="W1054" i="1"/>
  <c r="AA1038" i="1"/>
  <c r="AC1038" i="1"/>
  <c r="W1038" i="1"/>
  <c r="AC1010" i="1"/>
  <c r="AA1010" i="1"/>
  <c r="W1010" i="1"/>
  <c r="AA994" i="1"/>
  <c r="AC994" i="1"/>
  <c r="W994" i="1"/>
  <c r="AA962" i="1"/>
  <c r="AC962" i="1"/>
  <c r="W962" i="1"/>
  <c r="AB946" i="1"/>
  <c r="Y946" i="1"/>
  <c r="W946" i="1"/>
  <c r="AC926" i="1"/>
  <c r="AA926" i="1"/>
  <c r="W926" i="1"/>
  <c r="W906" i="1"/>
  <c r="AC906" i="1"/>
  <c r="AA906" i="1"/>
  <c r="W878" i="1"/>
  <c r="AB878" i="1"/>
  <c r="Y878" i="1"/>
  <c r="W862" i="1"/>
  <c r="AB862" i="1"/>
  <c r="Y862" i="1"/>
  <c r="W838" i="1"/>
  <c r="AC838" i="1"/>
  <c r="Y838" i="1"/>
  <c r="AB838" i="1"/>
  <c r="W822" i="1"/>
  <c r="Y822" i="1"/>
  <c r="AB822" i="1"/>
  <c r="W806" i="1"/>
  <c r="AA806" i="1"/>
  <c r="AC806" i="1"/>
  <c r="W773" i="1"/>
  <c r="AC773" i="1"/>
  <c r="AA773" i="1"/>
  <c r="W684" i="1"/>
  <c r="AC684" i="1"/>
  <c r="AA684" i="1"/>
  <c r="AC1007" i="1"/>
  <c r="AA1007" i="1"/>
  <c r="W1007" i="1"/>
  <c r="AC991" i="1"/>
  <c r="AA991" i="1"/>
  <c r="W991" i="1"/>
  <c r="Y955" i="1"/>
  <c r="AB955" i="1"/>
  <c r="W955" i="1"/>
  <c r="AB939" i="1"/>
  <c r="Y939" i="1"/>
  <c r="W939" i="1"/>
  <c r="AC919" i="1"/>
  <c r="AA919" i="1"/>
  <c r="W919" i="1"/>
  <c r="AB891" i="1"/>
  <c r="Y891" i="1"/>
  <c r="W891" i="1"/>
  <c r="AB875" i="1"/>
  <c r="Y875" i="1"/>
  <c r="W875" i="1"/>
  <c r="AB859" i="1"/>
  <c r="Y859" i="1"/>
  <c r="W859" i="1"/>
  <c r="AB835" i="1"/>
  <c r="Y835" i="1"/>
  <c r="W835" i="1"/>
  <c r="Y819" i="1"/>
  <c r="AB819" i="1"/>
  <c r="W819" i="1"/>
  <c r="AB764" i="1"/>
  <c r="Y764" i="1"/>
  <c r="W764" i="1"/>
  <c r="AA728" i="1"/>
  <c r="AC728" i="1"/>
  <c r="W728" i="1"/>
  <c r="W631" i="1"/>
  <c r="AC631" i="1"/>
  <c r="AA631" i="1"/>
  <c r="W1016" i="1"/>
  <c r="AB1016" i="1"/>
  <c r="Y1016" i="1"/>
  <c r="W1000" i="1"/>
  <c r="AC1000" i="1"/>
  <c r="AA1000" i="1"/>
  <c r="W984" i="1"/>
  <c r="AA984" i="1"/>
  <c r="AC984" i="1"/>
  <c r="W952" i="1"/>
  <c r="Y952" i="1"/>
  <c r="AB952" i="1"/>
  <c r="W936" i="1"/>
  <c r="AC936" i="1"/>
  <c r="AA936" i="1"/>
  <c r="W916" i="1"/>
  <c r="AC916" i="1"/>
  <c r="Y916" i="1"/>
  <c r="AB916" i="1"/>
  <c r="AB892" i="1"/>
  <c r="Y892" i="1"/>
  <c r="W892" i="1"/>
  <c r="Y876" i="1"/>
  <c r="AB876" i="1"/>
  <c r="W876" i="1"/>
  <c r="Y860" i="1"/>
  <c r="AB860" i="1"/>
  <c r="W860" i="1"/>
  <c r="AB836" i="1"/>
  <c r="Y836" i="1"/>
  <c r="W836" i="1"/>
  <c r="AB820" i="1"/>
  <c r="Y820" i="1"/>
  <c r="W820" i="1"/>
  <c r="AA796" i="1"/>
  <c r="AC796" i="1"/>
  <c r="W796" i="1"/>
  <c r="AA768" i="1"/>
  <c r="AC768" i="1"/>
  <c r="W768" i="1"/>
  <c r="AC667" i="1"/>
  <c r="AA667" i="1"/>
  <c r="W667" i="1"/>
  <c r="W1017" i="1"/>
  <c r="Y1017" i="1"/>
  <c r="AB1017" i="1"/>
  <c r="W1001" i="1"/>
  <c r="AA1001" i="1"/>
  <c r="AC1001" i="1"/>
  <c r="W985" i="1"/>
  <c r="AA985" i="1"/>
  <c r="AC985" i="1"/>
  <c r="W953" i="1"/>
  <c r="AB953" i="1"/>
  <c r="Y953" i="1"/>
  <c r="W937" i="1"/>
  <c r="AB937" i="1"/>
  <c r="Y937" i="1"/>
  <c r="W917" i="1"/>
  <c r="AC917" i="1"/>
  <c r="AA917" i="1"/>
  <c r="W885" i="1"/>
  <c r="AB885" i="1"/>
  <c r="Y885" i="1"/>
  <c r="W869" i="1"/>
  <c r="Y869" i="1"/>
  <c r="AB869" i="1"/>
  <c r="W841" i="1"/>
  <c r="Y841" i="1"/>
  <c r="AB841" i="1"/>
  <c r="W825" i="1"/>
  <c r="AA825" i="1"/>
  <c r="AC825" i="1"/>
  <c r="W809" i="1"/>
  <c r="AB809" i="1"/>
  <c r="Y809" i="1"/>
  <c r="AC752" i="1"/>
  <c r="AA752" i="1"/>
  <c r="W752" i="1"/>
  <c r="AB622" i="1"/>
  <c r="Y622" i="1"/>
  <c r="W622" i="1"/>
  <c r="AA454" i="1"/>
  <c r="AC454" i="1"/>
  <c r="W454" i="1"/>
  <c r="W391" i="1"/>
  <c r="AB391" i="1"/>
  <c r="Y391" i="1"/>
  <c r="AB270" i="1"/>
  <c r="Y270" i="1"/>
  <c r="W270" i="1"/>
  <c r="W207" i="1"/>
  <c r="AC207" i="1"/>
  <c r="AA207" i="1"/>
  <c r="W175" i="1"/>
  <c r="AC175" i="1"/>
  <c r="AA175" i="1"/>
  <c r="AC117" i="1"/>
  <c r="AA117" i="1"/>
  <c r="W117" i="1"/>
  <c r="W761" i="1"/>
  <c r="Y761" i="1"/>
  <c r="AB761" i="1"/>
  <c r="W745" i="1"/>
  <c r="Y745" i="1"/>
  <c r="AB745" i="1"/>
  <c r="W725" i="1"/>
  <c r="AC725" i="1"/>
  <c r="AA725" i="1"/>
  <c r="AC706" i="1"/>
  <c r="AA706" i="1"/>
  <c r="W706" i="1"/>
  <c r="W696" i="1"/>
  <c r="AC696" i="1"/>
  <c r="AA696" i="1"/>
  <c r="W672" i="1"/>
  <c r="AB672" i="1"/>
  <c r="Y672" i="1"/>
  <c r="AC654" i="1"/>
  <c r="AA654" i="1"/>
  <c r="W654" i="1"/>
  <c r="AB610" i="1"/>
  <c r="Y610" i="1"/>
  <c r="W610" i="1"/>
  <c r="Y574" i="1"/>
  <c r="AB574" i="1"/>
  <c r="W574" i="1"/>
  <c r="W487" i="1"/>
  <c r="Y487" i="1"/>
  <c r="AB487" i="1"/>
  <c r="W407" i="1"/>
  <c r="Y407" i="1"/>
  <c r="AB407" i="1"/>
  <c r="AA338" i="1"/>
  <c r="AC338" i="1"/>
  <c r="W338" i="1"/>
  <c r="AA306" i="1"/>
  <c r="AC306" i="1"/>
  <c r="W306" i="1"/>
  <c r="W778" i="1"/>
  <c r="AC778" i="1"/>
  <c r="AA778" i="1"/>
  <c r="W762" i="1"/>
  <c r="AC762" i="1"/>
  <c r="Y762" i="1"/>
  <c r="AB762" i="1"/>
  <c r="W746" i="1"/>
  <c r="AB746" i="1"/>
  <c r="Y746" i="1"/>
  <c r="W730" i="1"/>
  <c r="AB730" i="1"/>
  <c r="Y730" i="1"/>
  <c r="Y614" i="1"/>
  <c r="AB614" i="1"/>
  <c r="W614" i="1"/>
  <c r="AB546" i="1"/>
  <c r="Y546" i="1"/>
  <c r="W546" i="1"/>
  <c r="W507" i="1"/>
  <c r="AC507" i="1"/>
  <c r="AA507" i="1"/>
  <c r="Y442" i="1"/>
  <c r="AB442" i="1"/>
  <c r="W442" i="1"/>
  <c r="W379" i="1"/>
  <c r="Y379" i="1"/>
  <c r="AB379" i="1"/>
  <c r="W259" i="1"/>
  <c r="AA259" i="1"/>
  <c r="AC259" i="1"/>
  <c r="W203" i="1"/>
  <c r="AC203" i="1"/>
  <c r="AA203" i="1"/>
  <c r="W171" i="1"/>
  <c r="AC171" i="1"/>
  <c r="AA171" i="1"/>
  <c r="AA109" i="1"/>
  <c r="AC109" i="1"/>
  <c r="W109" i="1"/>
  <c r="AC799" i="1"/>
  <c r="AA799" i="1"/>
  <c r="W799" i="1"/>
  <c r="Y767" i="1"/>
  <c r="AB767" i="1"/>
  <c r="W767" i="1"/>
  <c r="AB751" i="1"/>
  <c r="Y751" i="1"/>
  <c r="W751" i="1"/>
  <c r="AB735" i="1"/>
  <c r="Y735" i="1"/>
  <c r="W735" i="1"/>
  <c r="AC710" i="1"/>
  <c r="AA710" i="1"/>
  <c r="W710" i="1"/>
  <c r="Y683" i="1"/>
  <c r="AB683" i="1"/>
  <c r="W683" i="1"/>
  <c r="W627" i="1"/>
  <c r="Y627" i="1"/>
  <c r="AB627" i="1"/>
  <c r="W595" i="1"/>
  <c r="Y595" i="1"/>
  <c r="AB595" i="1"/>
  <c r="W491" i="1"/>
  <c r="Y491" i="1"/>
  <c r="AB491" i="1"/>
  <c r="AC350" i="1"/>
  <c r="AA350" i="1"/>
  <c r="W350" i="1"/>
  <c r="AC318" i="1"/>
  <c r="AA318" i="1"/>
  <c r="W318" i="1"/>
  <c r="AC510" i="1"/>
  <c r="AA510" i="1"/>
  <c r="W510" i="1"/>
  <c r="W463" i="1"/>
  <c r="AB463" i="1"/>
  <c r="Y463" i="1"/>
  <c r="W447" i="1"/>
  <c r="AA447" i="1"/>
  <c r="AC447" i="1"/>
  <c r="W431" i="1"/>
  <c r="Y431" i="1"/>
  <c r="AB431" i="1"/>
  <c r="AC431" i="1"/>
  <c r="AC406" i="1"/>
  <c r="AB406" i="1"/>
  <c r="Y406" i="1"/>
  <c r="W406" i="1"/>
  <c r="W339" i="1"/>
  <c r="AC339" i="1"/>
  <c r="AA339" i="1"/>
  <c r="W323" i="1"/>
  <c r="AA323" i="1"/>
  <c r="AC323" i="1"/>
  <c r="W307" i="1"/>
  <c r="AC307" i="1"/>
  <c r="AA307" i="1"/>
  <c r="W291" i="1"/>
  <c r="AC291" i="1"/>
  <c r="AA291" i="1"/>
  <c r="AC246" i="1"/>
  <c r="AA246" i="1"/>
  <c r="W246" i="1"/>
  <c r="AC210" i="1"/>
  <c r="AA210" i="1"/>
  <c r="W210" i="1"/>
  <c r="AC194" i="1"/>
  <c r="AA194" i="1"/>
  <c r="W194" i="1"/>
  <c r="AA178" i="1"/>
  <c r="AC178" i="1"/>
  <c r="W178" i="1"/>
  <c r="AA162" i="1"/>
  <c r="AC162" i="1"/>
  <c r="W162" i="1"/>
  <c r="AA142" i="1"/>
  <c r="AC142" i="1"/>
  <c r="W142" i="1"/>
  <c r="AC113" i="1"/>
  <c r="AA113" i="1"/>
  <c r="W113" i="1"/>
  <c r="AA61" i="1"/>
  <c r="AC61" i="1"/>
  <c r="W61" i="1"/>
  <c r="AA699" i="1"/>
  <c r="AC699" i="1"/>
  <c r="W699" i="1"/>
  <c r="Y671" i="1"/>
  <c r="AB671" i="1"/>
  <c r="W671" i="1"/>
  <c r="W575" i="1"/>
  <c r="AA575" i="1"/>
  <c r="AC575" i="1"/>
  <c r="W559" i="1"/>
  <c r="AB559" i="1"/>
  <c r="Y559" i="1"/>
  <c r="W543" i="1"/>
  <c r="Y543" i="1"/>
  <c r="AB543" i="1"/>
  <c r="W527" i="1"/>
  <c r="AC527" i="1"/>
  <c r="AA527" i="1"/>
  <c r="AB494" i="1"/>
  <c r="Y494" i="1"/>
  <c r="W494" i="1"/>
  <c r="AC478" i="1"/>
  <c r="AA478" i="1"/>
  <c r="W478" i="1"/>
  <c r="AC390" i="1"/>
  <c r="AA390" i="1"/>
  <c r="W390" i="1"/>
  <c r="W287" i="1"/>
  <c r="AB287" i="1"/>
  <c r="Y287" i="1"/>
  <c r="W271" i="1"/>
  <c r="Y271" i="1"/>
  <c r="AB271" i="1"/>
  <c r="W648" i="1"/>
  <c r="AC648" i="1"/>
  <c r="AA648" i="1"/>
  <c r="W624" i="1"/>
  <c r="AC624" i="1"/>
  <c r="AA624" i="1"/>
  <c r="W608" i="1"/>
  <c r="AA608" i="1"/>
  <c r="AC608" i="1"/>
  <c r="W592" i="1"/>
  <c r="AB592" i="1"/>
  <c r="Y592" i="1"/>
  <c r="W568" i="1"/>
  <c r="AB568" i="1"/>
  <c r="Y568" i="1"/>
  <c r="W552" i="1"/>
  <c r="AB552" i="1"/>
  <c r="Y552" i="1"/>
  <c r="W532" i="1"/>
  <c r="Y532" i="1"/>
  <c r="AB532" i="1"/>
  <c r="W516" i="1"/>
  <c r="AC516" i="1"/>
  <c r="AA516" i="1"/>
  <c r="W492" i="1"/>
  <c r="Y492" i="1"/>
  <c r="AB492" i="1"/>
  <c r="W464" i="1"/>
  <c r="Y464" i="1"/>
  <c r="AB464" i="1"/>
  <c r="W448" i="1"/>
  <c r="Y448" i="1"/>
  <c r="AB448" i="1"/>
  <c r="W432" i="1"/>
  <c r="AC432" i="1"/>
  <c r="AA432" i="1"/>
  <c r="W412" i="1"/>
  <c r="AA412" i="1"/>
  <c r="AC412" i="1"/>
  <c r="W384" i="1"/>
  <c r="AA384" i="1"/>
  <c r="AC384" i="1"/>
  <c r="W344" i="1"/>
  <c r="AA344" i="1"/>
  <c r="AC344" i="1"/>
  <c r="W328" i="1"/>
  <c r="AA328" i="1"/>
  <c r="AC328" i="1"/>
  <c r="W312" i="1"/>
  <c r="AC312" i="1"/>
  <c r="AA312" i="1"/>
  <c r="W296" i="1"/>
  <c r="AA296" i="1"/>
  <c r="AC296" i="1"/>
  <c r="W276" i="1"/>
  <c r="Y276" i="1"/>
  <c r="AB276" i="1"/>
  <c r="W256" i="1"/>
  <c r="AA256" i="1"/>
  <c r="AC256" i="1"/>
  <c r="W220" i="1"/>
  <c r="AC220" i="1"/>
  <c r="AA220" i="1"/>
  <c r="W204" i="1"/>
  <c r="AA204" i="1"/>
  <c r="AC204" i="1"/>
  <c r="W188" i="1"/>
  <c r="AA188" i="1"/>
  <c r="AC188" i="1"/>
  <c r="W172" i="1"/>
  <c r="AA172" i="1"/>
  <c r="AC172" i="1"/>
  <c r="AA157" i="1"/>
  <c r="AC157" i="1"/>
  <c r="W157" i="1"/>
  <c r="AA141" i="1"/>
  <c r="AC141" i="1"/>
  <c r="W141" i="1"/>
  <c r="AA81" i="1"/>
  <c r="AC81" i="1"/>
  <c r="W81" i="1"/>
  <c r="AC45" i="1"/>
  <c r="AA45" i="1"/>
  <c r="W45" i="1"/>
  <c r="AC713" i="1"/>
  <c r="AA713" i="1"/>
  <c r="W713" i="1"/>
  <c r="AC697" i="1"/>
  <c r="AA697" i="1"/>
  <c r="W697" i="1"/>
  <c r="AC669" i="1"/>
  <c r="AA669" i="1"/>
  <c r="W669" i="1"/>
  <c r="AC645" i="1"/>
  <c r="AA645" i="1"/>
  <c r="W645" i="1"/>
  <c r="Y625" i="1"/>
  <c r="AB625" i="1"/>
  <c r="W625" i="1"/>
  <c r="Y609" i="1"/>
  <c r="AB609" i="1"/>
  <c r="W609" i="1"/>
  <c r="AC581" i="1"/>
  <c r="AA581" i="1"/>
  <c r="W581" i="1"/>
  <c r="AB565" i="1"/>
  <c r="Y565" i="1"/>
  <c r="W565" i="1"/>
  <c r="AC549" i="1"/>
  <c r="Y549" i="1"/>
  <c r="AB549" i="1"/>
  <c r="W549" i="1"/>
  <c r="AA529" i="1"/>
  <c r="AC529" i="1"/>
  <c r="W529" i="1"/>
  <c r="AB513" i="1"/>
  <c r="Y513" i="1"/>
  <c r="W513" i="1"/>
  <c r="AB493" i="1"/>
  <c r="Y493" i="1"/>
  <c r="W493" i="1"/>
  <c r="AB477" i="1"/>
  <c r="Y477" i="1"/>
  <c r="W477" i="1"/>
  <c r="Y453" i="1"/>
  <c r="AB453" i="1"/>
  <c r="W453" i="1"/>
  <c r="AB437" i="1"/>
  <c r="Y437" i="1"/>
  <c r="W437" i="1"/>
  <c r="AC417" i="1"/>
  <c r="AA417" i="1"/>
  <c r="W417" i="1"/>
  <c r="AA393" i="1"/>
  <c r="AC393" i="1"/>
  <c r="W393" i="1"/>
  <c r="AC377" i="1"/>
  <c r="AA377" i="1"/>
  <c r="W377" i="1"/>
  <c r="AC341" i="1"/>
  <c r="AA341" i="1"/>
  <c r="W341" i="1"/>
  <c r="AA325" i="1"/>
  <c r="AC325" i="1"/>
  <c r="W325" i="1"/>
  <c r="AC309" i="1"/>
  <c r="AA309" i="1"/>
  <c r="W309" i="1"/>
  <c r="AB289" i="1"/>
  <c r="Y289" i="1"/>
  <c r="W289" i="1"/>
  <c r="AB273" i="1"/>
  <c r="Y273" i="1"/>
  <c r="W273" i="1"/>
  <c r="AC249" i="1"/>
  <c r="AA249" i="1"/>
  <c r="W249" i="1"/>
  <c r="AC213" i="1"/>
  <c r="AA213" i="1"/>
  <c r="W213" i="1"/>
  <c r="AC197" i="1"/>
  <c r="AA197" i="1"/>
  <c r="W197" i="1"/>
  <c r="AC181" i="1"/>
  <c r="AA181" i="1"/>
  <c r="W181" i="1"/>
  <c r="AC165" i="1"/>
  <c r="AA165" i="1"/>
  <c r="W165" i="1"/>
  <c r="W139" i="1"/>
  <c r="AC139" i="1"/>
  <c r="AA139" i="1"/>
  <c r="W11" i="1"/>
  <c r="AC11" i="1"/>
  <c r="AA11" i="1"/>
  <c r="W127" i="1"/>
  <c r="AA127" i="1"/>
  <c r="AC127" i="1"/>
  <c r="W111" i="1"/>
  <c r="AA111" i="1"/>
  <c r="AC111" i="1"/>
  <c r="W95" i="1"/>
  <c r="AA95" i="1"/>
  <c r="AC95" i="1"/>
  <c r="W79" i="1"/>
  <c r="AC79" i="1"/>
  <c r="AA79" i="1"/>
  <c r="W63" i="1"/>
  <c r="AC63" i="1"/>
  <c r="AA63" i="1"/>
  <c r="W43" i="1"/>
  <c r="AA43" i="1"/>
  <c r="AC43" i="1"/>
  <c r="W23" i="1"/>
  <c r="AA23" i="1"/>
  <c r="AC23" i="1"/>
  <c r="W3" i="1"/>
  <c r="AC3" i="1"/>
  <c r="AA3" i="1"/>
  <c r="W144" i="1"/>
  <c r="AB144" i="1"/>
  <c r="Y144" i="1"/>
  <c r="AC128" i="1"/>
  <c r="AA128" i="1"/>
  <c r="W128" i="1"/>
  <c r="AC112" i="1"/>
  <c r="AA112" i="1"/>
  <c r="W112" i="1"/>
  <c r="AC96" i="1"/>
  <c r="AA96" i="1"/>
  <c r="W96" i="1"/>
  <c r="AC80" i="1"/>
  <c r="AA80" i="1"/>
  <c r="W80" i="1"/>
  <c r="AA64" i="1"/>
  <c r="AC64" i="1"/>
  <c r="W64" i="1"/>
  <c r="AC48" i="1"/>
  <c r="AA48" i="1"/>
  <c r="W48" i="1"/>
  <c r="AC32" i="1"/>
  <c r="AA32" i="1"/>
  <c r="W32" i="1"/>
  <c r="AB13" i="1"/>
  <c r="Y13" i="1"/>
  <c r="W13" i="1"/>
  <c r="W1245" i="1"/>
  <c r="AB1245" i="1"/>
  <c r="Y1245" i="1"/>
  <c r="AC1219" i="1"/>
  <c r="AA1219" i="1"/>
  <c r="W1219" i="1"/>
  <c r="AC1127" i="1"/>
  <c r="AA1127" i="1"/>
  <c r="W1127" i="1"/>
  <c r="AC1244" i="1"/>
  <c r="AA1244" i="1"/>
  <c r="W1244" i="1"/>
  <c r="AC1152" i="1"/>
  <c r="AA1152" i="1"/>
  <c r="W1152" i="1"/>
  <c r="W1033" i="1"/>
  <c r="AA1033" i="1"/>
  <c r="AC1033" i="1"/>
  <c r="AC1055" i="1"/>
  <c r="AA1055" i="1"/>
  <c r="W1055" i="1"/>
  <c r="W1218" i="1"/>
  <c r="AA1218" i="1"/>
  <c r="AC1218" i="1"/>
  <c r="W1130" i="1"/>
  <c r="AA1130" i="1"/>
  <c r="AC1130" i="1"/>
  <c r="AC978" i="1"/>
  <c r="AB978" i="1"/>
  <c r="Y978" i="1"/>
  <c r="W978" i="1"/>
  <c r="W902" i="1"/>
  <c r="AC902" i="1"/>
  <c r="AA902" i="1"/>
  <c r="W850" i="1"/>
  <c r="Y850" i="1"/>
  <c r="AB850" i="1"/>
  <c r="AC638" i="1"/>
  <c r="AA638" i="1"/>
  <c r="W638" i="1"/>
  <c r="Y971" i="1"/>
  <c r="AC971" i="1"/>
  <c r="AB971" i="1"/>
  <c r="W971" i="1"/>
  <c r="Y895" i="1"/>
  <c r="AB895" i="1"/>
  <c r="W895" i="1"/>
  <c r="AB792" i="1"/>
  <c r="Y792" i="1"/>
  <c r="W792" i="1"/>
  <c r="W980" i="1"/>
  <c r="Y980" i="1"/>
  <c r="AB980" i="1"/>
  <c r="AB900" i="1"/>
  <c r="Y900" i="1"/>
  <c r="W900" i="1"/>
  <c r="W790" i="1"/>
  <c r="AC790" i="1"/>
  <c r="AB790" i="1"/>
  <c r="Y790" i="1"/>
  <c r="W969" i="1"/>
  <c r="AC969" i="1"/>
  <c r="AB969" i="1"/>
  <c r="Y969" i="1"/>
  <c r="W897" i="1"/>
  <c r="AB897" i="1"/>
  <c r="Y897" i="1"/>
  <c r="W793" i="1"/>
  <c r="Y793" i="1"/>
  <c r="AB793" i="1"/>
  <c r="AC793" i="1"/>
  <c r="AA470" i="1"/>
  <c r="AC470" i="1"/>
  <c r="W470" i="1"/>
  <c r="W231" i="1"/>
  <c r="AA231" i="1"/>
  <c r="AC231" i="1"/>
  <c r="Y663" i="1"/>
  <c r="AB663" i="1"/>
  <c r="W663" i="1"/>
  <c r="AC362" i="1"/>
  <c r="AA362" i="1"/>
  <c r="W362" i="1"/>
  <c r="W639" i="1"/>
  <c r="AC639" i="1"/>
  <c r="AA639" i="1"/>
  <c r="W235" i="1"/>
  <c r="AC235" i="1"/>
  <c r="AA235" i="1"/>
  <c r="W783" i="1"/>
  <c r="AC783" i="1"/>
  <c r="AA783" i="1"/>
  <c r="W643" i="1"/>
  <c r="AB643" i="1"/>
  <c r="Y643" i="1"/>
  <c r="AA366" i="1"/>
  <c r="AC366" i="1"/>
  <c r="W366" i="1"/>
  <c r="W375" i="1"/>
  <c r="AC375" i="1"/>
  <c r="AA375" i="1"/>
  <c r="W359" i="1"/>
  <c r="AA359" i="1"/>
  <c r="AC359" i="1"/>
  <c r="AA238" i="1"/>
  <c r="AC238" i="1"/>
  <c r="W238" i="1"/>
  <c r="AC679" i="1"/>
  <c r="AA679" i="1"/>
  <c r="W679" i="1"/>
  <c r="W588" i="1"/>
  <c r="AC588" i="1"/>
  <c r="AA588" i="1"/>
  <c r="W468" i="1"/>
  <c r="AC468" i="1"/>
  <c r="AA468" i="1"/>
  <c r="W368" i="1"/>
  <c r="AA368" i="1"/>
  <c r="AC368" i="1"/>
  <c r="W264" i="1"/>
  <c r="AC264" i="1"/>
  <c r="AA264" i="1"/>
  <c r="W228" i="1"/>
  <c r="AA228" i="1"/>
  <c r="AC228" i="1"/>
  <c r="W661" i="1"/>
  <c r="AC661" i="1"/>
  <c r="AA661" i="1"/>
  <c r="AC585" i="1"/>
  <c r="AA585" i="1"/>
  <c r="W585" i="1"/>
  <c r="AC401" i="1"/>
  <c r="AA401" i="1"/>
  <c r="W401" i="1"/>
  <c r="AC365" i="1"/>
  <c r="AA365" i="1"/>
  <c r="W365" i="1"/>
  <c r="AA261" i="1"/>
  <c r="AC261" i="1"/>
  <c r="W261" i="1"/>
  <c r="AC229" i="1"/>
  <c r="AA229" i="1"/>
  <c r="W229" i="1"/>
  <c r="W30" i="1"/>
  <c r="AB30" i="1"/>
  <c r="Y30" i="1"/>
  <c r="W114" i="1"/>
  <c r="AC114" i="1"/>
  <c r="AA114" i="1"/>
  <c r="W1237" i="1"/>
  <c r="AB1237" i="1"/>
  <c r="Y1237" i="1"/>
  <c r="W1169" i="1"/>
  <c r="AA1169" i="1"/>
  <c r="AC1169" i="1"/>
  <c r="Y1251" i="1"/>
  <c r="AB1251" i="1"/>
  <c r="W1251" i="1"/>
  <c r="AB1231" i="1"/>
  <c r="Y1231" i="1"/>
  <c r="W1231" i="1"/>
  <c r="AC1207" i="1"/>
  <c r="AA1207" i="1"/>
  <c r="W1207" i="1"/>
  <c r="AC1191" i="1"/>
  <c r="AA1191" i="1"/>
  <c r="W1191" i="1"/>
  <c r="AB1171" i="1"/>
  <c r="Y1171" i="1"/>
  <c r="W1171" i="1"/>
  <c r="AC1151" i="1"/>
  <c r="AA1151" i="1"/>
  <c r="W1151" i="1"/>
  <c r="AC1123" i="1"/>
  <c r="AA1123" i="1"/>
  <c r="W1123" i="1"/>
  <c r="AA1107" i="1"/>
  <c r="AC1107" i="1"/>
  <c r="W1107" i="1"/>
  <c r="AC1091" i="1"/>
  <c r="AA1091" i="1"/>
  <c r="W1091" i="1"/>
  <c r="AA1075" i="1"/>
  <c r="AC1075" i="1"/>
  <c r="W1075" i="1"/>
  <c r="AA1059" i="1"/>
  <c r="AC1059" i="1"/>
  <c r="W1059" i="1"/>
  <c r="AB1040" i="1"/>
  <c r="Y1040" i="1"/>
  <c r="W1040" i="1"/>
  <c r="AB1256" i="1"/>
  <c r="Y1256" i="1"/>
  <c r="W1256" i="1"/>
  <c r="Y1236" i="1"/>
  <c r="AB1236" i="1"/>
  <c r="W1236" i="1"/>
  <c r="AB1212" i="1"/>
  <c r="Y1212" i="1"/>
  <c r="W1212" i="1"/>
  <c r="AC1196" i="1"/>
  <c r="AA1196" i="1"/>
  <c r="W1196" i="1"/>
  <c r="AB1168" i="1"/>
  <c r="Y1168" i="1"/>
  <c r="W1168" i="1"/>
  <c r="AA1148" i="1"/>
  <c r="AC1148" i="1"/>
  <c r="W1148" i="1"/>
  <c r="AA1120" i="1"/>
  <c r="AC1120" i="1"/>
  <c r="W1120" i="1"/>
  <c r="AC1104" i="1"/>
  <c r="AA1104" i="1"/>
  <c r="W1104" i="1"/>
  <c r="AC1088" i="1"/>
  <c r="AA1088" i="1"/>
  <c r="W1088" i="1"/>
  <c r="W1073" i="1"/>
  <c r="AA1073" i="1"/>
  <c r="AC1073" i="1"/>
  <c r="W1025" i="1"/>
  <c r="AC1025" i="1"/>
  <c r="AA1025" i="1"/>
  <c r="W1141" i="1"/>
  <c r="AA1141" i="1"/>
  <c r="AC1141" i="1"/>
  <c r="W1113" i="1"/>
  <c r="AC1113" i="1"/>
  <c r="AA1113" i="1"/>
  <c r="W1097" i="1"/>
  <c r="AB1097" i="1"/>
  <c r="Y1097" i="1"/>
  <c r="W1081" i="1"/>
  <c r="Y1081" i="1"/>
  <c r="AB1081" i="1"/>
  <c r="AC1063" i="1"/>
  <c r="AA1063" i="1"/>
  <c r="W1063" i="1"/>
  <c r="W1044" i="1"/>
  <c r="AC1044" i="1"/>
  <c r="AA1044" i="1"/>
  <c r="W1258" i="1"/>
  <c r="Y1258" i="1"/>
  <c r="AB1258" i="1"/>
  <c r="W1238" i="1"/>
  <c r="Y1238" i="1"/>
  <c r="AB1238" i="1"/>
  <c r="W1214" i="1"/>
  <c r="AB1214" i="1"/>
  <c r="Y1214" i="1"/>
  <c r="W1198" i="1"/>
  <c r="AC1198" i="1"/>
  <c r="AA1198" i="1"/>
  <c r="W1174" i="1"/>
  <c r="AB1174" i="1"/>
  <c r="Y1174" i="1"/>
  <c r="W1158" i="1"/>
  <c r="AB1158" i="1"/>
  <c r="Y1158" i="1"/>
  <c r="W1138" i="1"/>
  <c r="AA1138" i="1"/>
  <c r="AC1138" i="1"/>
  <c r="W1114" i="1"/>
  <c r="AA1114" i="1"/>
  <c r="AC1114" i="1"/>
  <c r="W1098" i="1"/>
  <c r="AC1098" i="1"/>
  <c r="AA1098" i="1"/>
  <c r="W1082" i="1"/>
  <c r="AA1082" i="1"/>
  <c r="AC1082" i="1"/>
  <c r="W1053" i="1"/>
  <c r="AA1053" i="1"/>
  <c r="AC1053" i="1"/>
  <c r="W1021" i="1"/>
  <c r="AC1021" i="1"/>
  <c r="AB1021" i="1"/>
  <c r="Y1021" i="1"/>
  <c r="AA1066" i="1"/>
  <c r="AC1066" i="1"/>
  <c r="W1066" i="1"/>
  <c r="AA1050" i="1"/>
  <c r="AC1050" i="1"/>
  <c r="W1050" i="1"/>
  <c r="AC1026" i="1"/>
  <c r="AA1026" i="1"/>
  <c r="W1026" i="1"/>
  <c r="AC1006" i="1"/>
  <c r="AA1006" i="1"/>
  <c r="W1006" i="1"/>
  <c r="AC990" i="1"/>
  <c r="AA990" i="1"/>
  <c r="W990" i="1"/>
  <c r="AB958" i="1"/>
  <c r="Y958" i="1"/>
  <c r="W958" i="1"/>
  <c r="Y942" i="1"/>
  <c r="AB942" i="1"/>
  <c r="W942" i="1"/>
  <c r="AA922" i="1"/>
  <c r="AC922" i="1"/>
  <c r="W922" i="1"/>
  <c r="W890" i="1"/>
  <c r="AB890" i="1"/>
  <c r="Y890" i="1"/>
  <c r="W874" i="1"/>
  <c r="AC874" i="1"/>
  <c r="AA874" i="1"/>
  <c r="W858" i="1"/>
  <c r="Y858" i="1"/>
  <c r="AB858" i="1"/>
  <c r="W834" i="1"/>
  <c r="AB834" i="1"/>
  <c r="Y834" i="1"/>
  <c r="W818" i="1"/>
  <c r="AB818" i="1"/>
  <c r="Y818" i="1"/>
  <c r="AA800" i="1"/>
  <c r="AC800" i="1"/>
  <c r="W800" i="1"/>
  <c r="W769" i="1"/>
  <c r="AC769" i="1"/>
  <c r="AA769" i="1"/>
  <c r="AA675" i="1"/>
  <c r="AC675" i="1"/>
  <c r="W675" i="1"/>
  <c r="AC1003" i="1"/>
  <c r="AA1003" i="1"/>
  <c r="W1003" i="1"/>
  <c r="AC987" i="1"/>
  <c r="AA987" i="1"/>
  <c r="W987" i="1"/>
  <c r="AB951" i="1"/>
  <c r="Y951" i="1"/>
  <c r="W951" i="1"/>
  <c r="AB935" i="1"/>
  <c r="Y935" i="1"/>
  <c r="W935" i="1"/>
  <c r="AC915" i="1"/>
  <c r="AA915" i="1"/>
  <c r="W915" i="1"/>
  <c r="AB887" i="1"/>
  <c r="Y887" i="1"/>
  <c r="W887" i="1"/>
  <c r="Y871" i="1"/>
  <c r="AB871" i="1"/>
  <c r="W871" i="1"/>
  <c r="Y847" i="1"/>
  <c r="AB847" i="1"/>
  <c r="W847" i="1"/>
  <c r="Y831" i="1"/>
  <c r="AB831" i="1"/>
  <c r="W831" i="1"/>
  <c r="AB815" i="1"/>
  <c r="Y815" i="1"/>
  <c r="W815" i="1"/>
  <c r="AC756" i="1"/>
  <c r="AA756" i="1"/>
  <c r="W756" i="1"/>
  <c r="AA724" i="1"/>
  <c r="AC724" i="1"/>
  <c r="W724" i="1"/>
  <c r="W583" i="1"/>
  <c r="Y583" i="1"/>
  <c r="AB583" i="1"/>
  <c r="W1012" i="1"/>
  <c r="Y1012" i="1"/>
  <c r="AB1012" i="1"/>
  <c r="W996" i="1"/>
  <c r="AC996" i="1"/>
  <c r="AA996" i="1"/>
  <c r="W964" i="1"/>
  <c r="Y964" i="1"/>
  <c r="AB964" i="1"/>
  <c r="W948" i="1"/>
  <c r="AB948" i="1"/>
  <c r="Y948" i="1"/>
  <c r="W928" i="1"/>
  <c r="AC928" i="1"/>
  <c r="AA928" i="1"/>
  <c r="AA912" i="1"/>
  <c r="AC912" i="1"/>
  <c r="W912" i="1"/>
  <c r="Y888" i="1"/>
  <c r="AB888" i="1"/>
  <c r="W888" i="1"/>
  <c r="AC872" i="1"/>
  <c r="AA872" i="1"/>
  <c r="W872" i="1"/>
  <c r="Y848" i="1"/>
  <c r="AB848" i="1"/>
  <c r="W848" i="1"/>
  <c r="AB832" i="1"/>
  <c r="Y832" i="1"/>
  <c r="W832" i="1"/>
  <c r="AA816" i="1"/>
  <c r="AC816" i="1"/>
  <c r="W816" i="1"/>
  <c r="AB780" i="1"/>
  <c r="Y780" i="1"/>
  <c r="W780" i="1"/>
  <c r="AC732" i="1"/>
  <c r="AB732" i="1"/>
  <c r="Y732" i="1"/>
  <c r="W732" i="1"/>
  <c r="AA658" i="1"/>
  <c r="AC658" i="1"/>
  <c r="W658" i="1"/>
  <c r="W1013" i="1"/>
  <c r="Y1013" i="1"/>
  <c r="AB1013" i="1"/>
  <c r="W997" i="1"/>
  <c r="AA997" i="1"/>
  <c r="AC997" i="1"/>
  <c r="W965" i="1"/>
  <c r="AB965" i="1"/>
  <c r="Y965" i="1"/>
  <c r="W949" i="1"/>
  <c r="Y949" i="1"/>
  <c r="AB949" i="1"/>
  <c r="W933" i="1"/>
  <c r="AB933" i="1"/>
  <c r="Y933" i="1"/>
  <c r="W909" i="1"/>
  <c r="AC909" i="1"/>
  <c r="AA909" i="1"/>
  <c r="W881" i="1"/>
  <c r="AB881" i="1"/>
  <c r="Y881" i="1"/>
  <c r="W865" i="1"/>
  <c r="Y865" i="1"/>
  <c r="AB865" i="1"/>
  <c r="W837" i="1"/>
  <c r="Y837" i="1"/>
  <c r="AB837" i="1"/>
  <c r="W821" i="1"/>
  <c r="AA821" i="1"/>
  <c r="AC821" i="1"/>
  <c r="W805" i="1"/>
  <c r="AC805" i="1"/>
  <c r="AA805" i="1"/>
  <c r="Y744" i="1"/>
  <c r="AB744" i="1"/>
  <c r="W744" i="1"/>
  <c r="W599" i="1"/>
  <c r="Y599" i="1"/>
  <c r="AB599" i="1"/>
  <c r="AA446" i="1"/>
  <c r="AC446" i="1"/>
  <c r="W446" i="1"/>
  <c r="W383" i="1"/>
  <c r="AA383" i="1"/>
  <c r="AC383" i="1"/>
  <c r="W255" i="1"/>
  <c r="AA255" i="1"/>
  <c r="AC255" i="1"/>
  <c r="W199" i="1"/>
  <c r="AC199" i="1"/>
  <c r="AA199" i="1"/>
  <c r="W167" i="1"/>
  <c r="AC167" i="1"/>
  <c r="AA167" i="1"/>
  <c r="AC101" i="1"/>
  <c r="AA101" i="1"/>
  <c r="W101" i="1"/>
  <c r="W757" i="1"/>
  <c r="Y757" i="1"/>
  <c r="AB757" i="1"/>
  <c r="W741" i="1"/>
  <c r="Y741" i="1"/>
  <c r="AB741" i="1"/>
  <c r="W717" i="1"/>
  <c r="AC717" i="1"/>
  <c r="AA717" i="1"/>
  <c r="W704" i="1"/>
  <c r="AC704" i="1"/>
  <c r="AA704" i="1"/>
  <c r="AB691" i="1"/>
  <c r="Y691" i="1"/>
  <c r="W691" i="1"/>
  <c r="AB670" i="1"/>
  <c r="Y670" i="1"/>
  <c r="W670" i="1"/>
  <c r="W635" i="1"/>
  <c r="AC635" i="1"/>
  <c r="AA635" i="1"/>
  <c r="W603" i="1"/>
  <c r="AC603" i="1"/>
  <c r="AA603" i="1"/>
  <c r="Y558" i="1"/>
  <c r="AB558" i="1"/>
  <c r="W558" i="1"/>
  <c r="W479" i="1"/>
  <c r="AA479" i="1"/>
  <c r="AC479" i="1"/>
  <c r="W403" i="1"/>
  <c r="AA403" i="1"/>
  <c r="AC403" i="1"/>
  <c r="AA330" i="1"/>
  <c r="AC330" i="1"/>
  <c r="W330" i="1"/>
  <c r="AA298" i="1"/>
  <c r="AC298" i="1"/>
  <c r="W298" i="1"/>
  <c r="W774" i="1"/>
  <c r="Y774" i="1"/>
  <c r="AB774" i="1"/>
  <c r="W758" i="1"/>
  <c r="AC758" i="1"/>
  <c r="AA758" i="1"/>
  <c r="W742" i="1"/>
  <c r="AA742" i="1"/>
  <c r="AC742" i="1"/>
  <c r="W712" i="1"/>
  <c r="AA712" i="1"/>
  <c r="AC712" i="1"/>
  <c r="W607" i="1"/>
  <c r="AC607" i="1"/>
  <c r="AA607" i="1"/>
  <c r="AC534" i="1"/>
  <c r="AA534" i="1"/>
  <c r="W534" i="1"/>
  <c r="AA466" i="1"/>
  <c r="AC466" i="1"/>
  <c r="W466" i="1"/>
  <c r="AB434" i="1"/>
  <c r="Y434" i="1"/>
  <c r="W434" i="1"/>
  <c r="Y282" i="1"/>
  <c r="AB282" i="1"/>
  <c r="W282" i="1"/>
  <c r="W251" i="1"/>
  <c r="Y251" i="1"/>
  <c r="AB251" i="1"/>
  <c r="W195" i="1"/>
  <c r="AC195" i="1"/>
  <c r="AA195" i="1"/>
  <c r="W163" i="1"/>
  <c r="AA163" i="1"/>
  <c r="AC163" i="1"/>
  <c r="AA85" i="1"/>
  <c r="AC85" i="1"/>
  <c r="W85" i="1"/>
  <c r="AC779" i="1"/>
  <c r="AA779" i="1"/>
  <c r="W779" i="1"/>
  <c r="Y763" i="1"/>
  <c r="AB763" i="1"/>
  <c r="W763" i="1"/>
  <c r="AA747" i="1"/>
  <c r="AC747" i="1"/>
  <c r="W747" i="1"/>
  <c r="AC727" i="1"/>
  <c r="AA727" i="1"/>
  <c r="W727" i="1"/>
  <c r="AC707" i="1"/>
  <c r="AA707" i="1"/>
  <c r="W707" i="1"/>
  <c r="AC655" i="1"/>
  <c r="AA655" i="1"/>
  <c r="W655" i="1"/>
  <c r="AB618" i="1"/>
  <c r="Y618" i="1"/>
  <c r="W618" i="1"/>
  <c r="W579" i="1"/>
  <c r="AA579" i="1"/>
  <c r="AC579" i="1"/>
  <c r="W483" i="1"/>
  <c r="Y483" i="1"/>
  <c r="AB483" i="1"/>
  <c r="AB342" i="1"/>
  <c r="Y342" i="1"/>
  <c r="W342" i="1"/>
  <c r="AC310" i="1"/>
  <c r="AA310" i="1"/>
  <c r="W310" i="1"/>
  <c r="AC506" i="1"/>
  <c r="AA506" i="1"/>
  <c r="W506" i="1"/>
  <c r="W459" i="1"/>
  <c r="AB459" i="1"/>
  <c r="Y459" i="1"/>
  <c r="W443" i="1"/>
  <c r="AC443" i="1"/>
  <c r="AA443" i="1"/>
  <c r="W427" i="1"/>
  <c r="AC427" i="1"/>
  <c r="AA427" i="1"/>
  <c r="W351" i="1"/>
  <c r="AA351" i="1"/>
  <c r="AC351" i="1"/>
  <c r="W335" i="1"/>
  <c r="Y335" i="1"/>
  <c r="AB335" i="1"/>
  <c r="W319" i="1"/>
  <c r="AC319" i="1"/>
  <c r="AA319" i="1"/>
  <c r="W303" i="1"/>
  <c r="AC303" i="1"/>
  <c r="AA303" i="1"/>
  <c r="AB258" i="1"/>
  <c r="Y258" i="1"/>
  <c r="W258" i="1"/>
  <c r="AC222" i="1"/>
  <c r="AA222" i="1"/>
  <c r="W222" i="1"/>
  <c r="AC206" i="1"/>
  <c r="AA206" i="1"/>
  <c r="W206" i="1"/>
  <c r="AA190" i="1"/>
  <c r="AC190" i="1"/>
  <c r="W190" i="1"/>
  <c r="AA174" i="1"/>
  <c r="AC174" i="1"/>
  <c r="W174" i="1"/>
  <c r="AC158" i="1"/>
  <c r="AA158" i="1"/>
  <c r="W158" i="1"/>
  <c r="AA137" i="1"/>
  <c r="AC137" i="1"/>
  <c r="W137" i="1"/>
  <c r="AC105" i="1"/>
  <c r="AA105" i="1"/>
  <c r="W105" i="1"/>
  <c r="AB29" i="1"/>
  <c r="Y29" i="1"/>
  <c r="W29" i="1"/>
  <c r="AB694" i="1"/>
  <c r="Y694" i="1"/>
  <c r="W694" i="1"/>
  <c r="AC666" i="1"/>
  <c r="AA666" i="1"/>
  <c r="W666" i="1"/>
  <c r="W571" i="1"/>
  <c r="Y571" i="1"/>
  <c r="AB571" i="1"/>
  <c r="W555" i="1"/>
  <c r="Y555" i="1"/>
  <c r="AB555" i="1"/>
  <c r="W539" i="1"/>
  <c r="Y539" i="1"/>
  <c r="AB539" i="1"/>
  <c r="W519" i="1"/>
  <c r="AA519" i="1"/>
  <c r="AC519" i="1"/>
  <c r="AB490" i="1"/>
  <c r="Y490" i="1"/>
  <c r="AC490" i="1"/>
  <c r="W490" i="1"/>
  <c r="W423" i="1"/>
  <c r="AA423" i="1"/>
  <c r="AC423" i="1"/>
  <c r="Y386" i="1"/>
  <c r="AB386" i="1"/>
  <c r="W386" i="1"/>
  <c r="W283" i="1"/>
  <c r="Y283" i="1"/>
  <c r="AB283" i="1"/>
  <c r="W267" i="1"/>
  <c r="Y267" i="1"/>
  <c r="AB267" i="1"/>
  <c r="W636" i="1"/>
  <c r="Y636" i="1"/>
  <c r="AB636" i="1"/>
  <c r="W620" i="1"/>
  <c r="AB620" i="1"/>
  <c r="Y620" i="1"/>
  <c r="W604" i="1"/>
  <c r="AB604" i="1"/>
  <c r="Y604" i="1"/>
  <c r="W584" i="1"/>
  <c r="AA584" i="1"/>
  <c r="AC584" i="1"/>
  <c r="W564" i="1"/>
  <c r="AB564" i="1"/>
  <c r="Y564" i="1"/>
  <c r="AC564" i="1"/>
  <c r="W548" i="1"/>
  <c r="AB548" i="1"/>
  <c r="Y548" i="1"/>
  <c r="W528" i="1"/>
  <c r="AC528" i="1"/>
  <c r="AA528" i="1"/>
  <c r="W508" i="1"/>
  <c r="AC508" i="1"/>
  <c r="AA508" i="1"/>
  <c r="W488" i="1"/>
  <c r="AB488" i="1"/>
  <c r="Y488" i="1"/>
  <c r="W460" i="1"/>
  <c r="AB460" i="1"/>
  <c r="Y460" i="1"/>
  <c r="W444" i="1"/>
  <c r="Y444" i="1"/>
  <c r="AB444" i="1"/>
  <c r="W428" i="1"/>
  <c r="AC428" i="1"/>
  <c r="AA428" i="1"/>
  <c r="W408" i="1"/>
  <c r="Y408" i="1"/>
  <c r="AB408" i="1"/>
  <c r="W380" i="1"/>
  <c r="AA380" i="1"/>
  <c r="AC380" i="1"/>
  <c r="W340" i="1"/>
  <c r="AA340" i="1"/>
  <c r="AC340" i="1"/>
  <c r="W324" i="1"/>
  <c r="AA324" i="1"/>
  <c r="AC324" i="1"/>
  <c r="W308" i="1"/>
  <c r="AC308" i="1"/>
  <c r="AA308" i="1"/>
  <c r="W292" i="1"/>
  <c r="AB292" i="1"/>
  <c r="Y292" i="1"/>
  <c r="W272" i="1"/>
  <c r="Y272" i="1"/>
  <c r="AB272" i="1"/>
  <c r="W252" i="1"/>
  <c r="AC252" i="1"/>
  <c r="AA252" i="1"/>
  <c r="W216" i="1"/>
  <c r="AA216" i="1"/>
  <c r="AC216" i="1"/>
  <c r="W200" i="1"/>
  <c r="AC200" i="1"/>
  <c r="AA200" i="1"/>
  <c r="W184" i="1"/>
  <c r="AA184" i="1"/>
  <c r="AC184" i="1"/>
  <c r="W168" i="1"/>
  <c r="AC168" i="1"/>
  <c r="AA168" i="1"/>
  <c r="W154" i="1"/>
  <c r="AC154" i="1"/>
  <c r="AA154" i="1"/>
  <c r="W138" i="1"/>
  <c r="AC138" i="1"/>
  <c r="AA138" i="1"/>
  <c r="AA73" i="1"/>
  <c r="AC73" i="1"/>
  <c r="W73" i="1"/>
  <c r="AA37" i="1"/>
  <c r="AC37" i="1"/>
  <c r="W37" i="1"/>
  <c r="W709" i="1"/>
  <c r="AB709" i="1"/>
  <c r="Y709" i="1"/>
  <c r="AC685" i="1"/>
  <c r="AA685" i="1"/>
  <c r="W685" i="1"/>
  <c r="W657" i="1"/>
  <c r="Y657" i="1"/>
  <c r="AB657" i="1"/>
  <c r="AC637" i="1"/>
  <c r="AA637" i="1"/>
  <c r="W637" i="1"/>
  <c r="Y621" i="1"/>
  <c r="AB621" i="1"/>
  <c r="W621" i="1"/>
  <c r="Y605" i="1"/>
  <c r="AB605" i="1"/>
  <c r="W605" i="1"/>
  <c r="AB577" i="1"/>
  <c r="Y577" i="1"/>
  <c r="AC577" i="1"/>
  <c r="W577" i="1"/>
  <c r="Y561" i="1"/>
  <c r="AB561" i="1"/>
  <c r="W561" i="1"/>
  <c r="Y545" i="1"/>
  <c r="AB545" i="1"/>
  <c r="W545" i="1"/>
  <c r="AC525" i="1"/>
  <c r="AA525" i="1"/>
  <c r="W525" i="1"/>
  <c r="Y509" i="1"/>
  <c r="AB509" i="1"/>
  <c r="W509" i="1"/>
  <c r="Y489" i="1"/>
  <c r="AB489" i="1"/>
  <c r="W489" i="1"/>
  <c r="AA465" i="1"/>
  <c r="AC465" i="1"/>
  <c r="W465" i="1"/>
  <c r="AB449" i="1"/>
  <c r="Y449" i="1"/>
  <c r="W449" i="1"/>
  <c r="AC433" i="1"/>
  <c r="AA433" i="1"/>
  <c r="W433" i="1"/>
  <c r="AB413" i="1"/>
  <c r="Y413" i="1"/>
  <c r="W413" i="1"/>
  <c r="AC389" i="1"/>
  <c r="AA389" i="1"/>
  <c r="W389" i="1"/>
  <c r="AC353" i="1"/>
  <c r="AA353" i="1"/>
  <c r="W353" i="1"/>
  <c r="Y337" i="1"/>
  <c r="AB337" i="1"/>
  <c r="W337" i="1"/>
  <c r="AA321" i="1"/>
  <c r="AC321" i="1"/>
  <c r="W321" i="1"/>
  <c r="AA305" i="1"/>
  <c r="AC305" i="1"/>
  <c r="W305" i="1"/>
  <c r="AB285" i="1"/>
  <c r="Y285" i="1"/>
  <c r="W285" i="1"/>
  <c r="Y269" i="1"/>
  <c r="AB269" i="1"/>
  <c r="W269" i="1"/>
  <c r="AC245" i="1"/>
  <c r="AA245" i="1"/>
  <c r="W245" i="1"/>
  <c r="AC209" i="1"/>
  <c r="AA209" i="1"/>
  <c r="W209" i="1"/>
  <c r="AC193" i="1"/>
  <c r="AA193" i="1"/>
  <c r="W193" i="1"/>
  <c r="AC177" i="1"/>
  <c r="AA177" i="1"/>
  <c r="W177" i="1"/>
  <c r="AA161" i="1"/>
  <c r="AC161" i="1"/>
  <c r="W161" i="1"/>
  <c r="AA14" i="1"/>
  <c r="AC14" i="1"/>
  <c r="W14" i="1"/>
  <c r="W7" i="1"/>
  <c r="Y7" i="1"/>
  <c r="AB7" i="1"/>
  <c r="W123" i="1"/>
  <c r="AC123" i="1"/>
  <c r="AA123" i="1"/>
  <c r="W107" i="1"/>
  <c r="AC107" i="1"/>
  <c r="AA107" i="1"/>
  <c r="W91" i="1"/>
  <c r="AC91" i="1"/>
  <c r="AA91" i="1"/>
  <c r="W75" i="1"/>
  <c r="AA75" i="1"/>
  <c r="AC75" i="1"/>
  <c r="W59" i="1"/>
  <c r="AC59" i="1"/>
  <c r="AA59" i="1"/>
  <c r="W39" i="1"/>
  <c r="Y39" i="1"/>
  <c r="AB39" i="1"/>
  <c r="W16" i="1"/>
  <c r="AA16" i="1"/>
  <c r="AC16" i="1"/>
  <c r="W156" i="1"/>
  <c r="AC156" i="1"/>
  <c r="AA156" i="1"/>
  <c r="W140" i="1"/>
  <c r="AA140" i="1"/>
  <c r="AC140" i="1"/>
  <c r="AC124" i="1"/>
  <c r="AA124" i="1"/>
  <c r="W124" i="1"/>
  <c r="AC108" i="1"/>
  <c r="AA108" i="1"/>
  <c r="W108" i="1"/>
  <c r="AA92" i="1"/>
  <c r="AC92" i="1"/>
  <c r="W92" i="1"/>
  <c r="AC76" i="1"/>
  <c r="AA76" i="1"/>
  <c r="W76" i="1"/>
  <c r="AC60" i="1"/>
  <c r="AA60" i="1"/>
  <c r="W60" i="1"/>
  <c r="AC44" i="1"/>
  <c r="AA44" i="1"/>
  <c r="W44" i="1"/>
  <c r="AA28" i="1"/>
  <c r="AC28" i="1"/>
  <c r="W28" i="1"/>
  <c r="W54" i="1"/>
  <c r="AA54" i="1"/>
  <c r="AC54" i="1"/>
  <c r="W1221" i="1"/>
  <c r="AC1221" i="1"/>
  <c r="AA1221" i="1"/>
  <c r="AC1183" i="1"/>
  <c r="AA1183" i="1"/>
  <c r="W1183" i="1"/>
  <c r="AA1056" i="1"/>
  <c r="AC1056" i="1"/>
  <c r="W1056" i="1"/>
  <c r="AA1220" i="1"/>
  <c r="AC1220" i="1"/>
  <c r="W1220" i="1"/>
  <c r="AC1136" i="1"/>
  <c r="AA1136" i="1"/>
  <c r="W1136" i="1"/>
  <c r="W1153" i="1"/>
  <c r="AC1153" i="1"/>
  <c r="AA1153" i="1"/>
  <c r="AA1031" i="1"/>
  <c r="AC1031" i="1"/>
  <c r="W1031" i="1"/>
  <c r="W1182" i="1"/>
  <c r="AA1182" i="1"/>
  <c r="AC1182" i="1"/>
  <c r="AA1034" i="1"/>
  <c r="AC1034" i="1"/>
  <c r="W1034" i="1"/>
  <c r="Y974" i="1"/>
  <c r="AB974" i="1"/>
  <c r="W974" i="1"/>
  <c r="W898" i="1"/>
  <c r="Y898" i="1"/>
  <c r="AB898" i="1"/>
  <c r="W794" i="1"/>
  <c r="Y794" i="1"/>
  <c r="AB794" i="1"/>
  <c r="AA590" i="1"/>
  <c r="AC590" i="1"/>
  <c r="W590" i="1"/>
  <c r="Y967" i="1"/>
  <c r="AB967" i="1"/>
  <c r="W967" i="1"/>
  <c r="AC855" i="1"/>
  <c r="AA855" i="1"/>
  <c r="W855" i="1"/>
  <c r="AB789" i="1"/>
  <c r="Y789" i="1"/>
  <c r="AC789" i="1"/>
  <c r="W789" i="1"/>
  <c r="W976" i="1"/>
  <c r="AB976" i="1"/>
  <c r="Y976" i="1"/>
  <c r="AC976" i="1"/>
  <c r="AC896" i="1"/>
  <c r="AA896" i="1"/>
  <c r="W896" i="1"/>
  <c r="W981" i="1"/>
  <c r="AB981" i="1"/>
  <c r="Y981" i="1"/>
  <c r="W929" i="1"/>
  <c r="AC929" i="1"/>
  <c r="AA929" i="1"/>
  <c r="W893" i="1"/>
  <c r="AC893" i="1"/>
  <c r="AA893" i="1"/>
  <c r="AC788" i="1"/>
  <c r="AA788" i="1"/>
  <c r="W788" i="1"/>
  <c r="W399" i="1"/>
  <c r="AC399" i="1"/>
  <c r="AA399" i="1"/>
  <c r="W223" i="1"/>
  <c r="AC223" i="1"/>
  <c r="AA223" i="1"/>
  <c r="AA642" i="1"/>
  <c r="AC642" i="1"/>
  <c r="W642" i="1"/>
  <c r="W782" i="1"/>
  <c r="Y782" i="1"/>
  <c r="AB782" i="1"/>
  <c r="AC522" i="1"/>
  <c r="AA522" i="1"/>
  <c r="W522" i="1"/>
  <c r="W227" i="1"/>
  <c r="AC227" i="1"/>
  <c r="AA227" i="1"/>
  <c r="AA719" i="1"/>
  <c r="AC719" i="1"/>
  <c r="W719" i="1"/>
  <c r="AA586" i="1"/>
  <c r="AC586" i="1"/>
  <c r="W586" i="1"/>
  <c r="AC358" i="1"/>
  <c r="AA358" i="1"/>
  <c r="W358" i="1"/>
  <c r="W371" i="1"/>
  <c r="AA371" i="1"/>
  <c r="AC371" i="1"/>
  <c r="W355" i="1"/>
  <c r="AC355" i="1"/>
  <c r="AA355" i="1"/>
  <c r="AC234" i="1"/>
  <c r="AA234" i="1"/>
  <c r="W234" i="1"/>
  <c r="W660" i="1"/>
  <c r="AA660" i="1"/>
  <c r="AC660" i="1"/>
  <c r="W536" i="1"/>
  <c r="AC536" i="1"/>
  <c r="AA536" i="1"/>
  <c r="W400" i="1"/>
  <c r="AC400" i="1"/>
  <c r="AA400" i="1"/>
  <c r="W364" i="1"/>
  <c r="AA364" i="1"/>
  <c r="AC364" i="1"/>
  <c r="W240" i="1"/>
  <c r="AA240" i="1"/>
  <c r="AC240" i="1"/>
  <c r="W224" i="1"/>
  <c r="AC224" i="1"/>
  <c r="AA224" i="1"/>
  <c r="AA641" i="1"/>
  <c r="AC641" i="1"/>
  <c r="W641" i="1"/>
  <c r="AA537" i="1"/>
  <c r="AC537" i="1"/>
  <c r="W537" i="1"/>
  <c r="AA397" i="1"/>
  <c r="AC397" i="1"/>
  <c r="W397" i="1"/>
  <c r="AC361" i="1"/>
  <c r="AA361" i="1"/>
  <c r="W361" i="1"/>
  <c r="AA241" i="1"/>
  <c r="AC241" i="1"/>
  <c r="W241" i="1"/>
  <c r="AA225" i="1"/>
  <c r="AC225" i="1"/>
  <c r="W225" i="1"/>
  <c r="W94" i="1"/>
  <c r="AA94" i="1"/>
  <c r="AC94" i="1"/>
  <c r="W1241" i="1"/>
  <c r="AB1241" i="1"/>
  <c r="Y1241" i="1"/>
  <c r="W42" i="1"/>
  <c r="AC42" i="1"/>
  <c r="AA42" i="1"/>
  <c r="W110" i="1"/>
  <c r="AC110" i="1"/>
  <c r="AA110" i="1"/>
  <c r="W118" i="1"/>
  <c r="AC118" i="1"/>
  <c r="AA118" i="1"/>
  <c r="W1197" i="1"/>
  <c r="AC1197" i="1"/>
  <c r="AA1197" i="1"/>
  <c r="AC1227" i="1"/>
  <c r="Y1227" i="1"/>
  <c r="AB1227" i="1"/>
  <c r="W1227" i="1"/>
  <c r="AC1147" i="1"/>
  <c r="AA1147" i="1"/>
  <c r="W1147" i="1"/>
  <c r="AC1087" i="1"/>
  <c r="AA1087" i="1"/>
  <c r="W1087" i="1"/>
  <c r="AB1027" i="1"/>
  <c r="Y1027" i="1"/>
  <c r="W1027" i="1"/>
  <c r="AC1208" i="1"/>
  <c r="AA1208" i="1"/>
  <c r="W1208" i="1"/>
  <c r="AC1116" i="1"/>
  <c r="AA1116" i="1"/>
  <c r="W1116" i="1"/>
  <c r="W1065" i="1"/>
  <c r="AA1065" i="1"/>
  <c r="AC1065" i="1"/>
  <c r="W1109" i="1"/>
  <c r="AC1109" i="1"/>
  <c r="AA1109" i="1"/>
  <c r="W1077" i="1"/>
  <c r="AA1077" i="1"/>
  <c r="AC1077" i="1"/>
  <c r="W1060" i="1"/>
  <c r="AA1060" i="1"/>
  <c r="AC1060" i="1"/>
  <c r="W1234" i="1"/>
  <c r="AB1234" i="1"/>
  <c r="Y1234" i="1"/>
  <c r="W1210" i="1"/>
  <c r="AC1210" i="1"/>
  <c r="AA1210" i="1"/>
  <c r="W1194" i="1"/>
  <c r="AC1194" i="1"/>
  <c r="AA1194" i="1"/>
  <c r="W1170" i="1"/>
  <c r="Y1170" i="1"/>
  <c r="AB1170" i="1"/>
  <c r="W1150" i="1"/>
  <c r="AC1150" i="1"/>
  <c r="AA1150" i="1"/>
  <c r="W1126" i="1"/>
  <c r="Y1126" i="1"/>
  <c r="AB1126" i="1"/>
  <c r="W1110" i="1"/>
  <c r="AC1110" i="1"/>
  <c r="AA1110" i="1"/>
  <c r="W1094" i="1"/>
  <c r="AC1094" i="1"/>
  <c r="AA1094" i="1"/>
  <c r="W1078" i="1"/>
  <c r="AC1078" i="1"/>
  <c r="AA1078" i="1"/>
  <c r="W1045" i="1"/>
  <c r="AC1045" i="1"/>
  <c r="AA1045" i="1"/>
  <c r="Y1015" i="1"/>
  <c r="AB1015" i="1"/>
  <c r="W1015" i="1"/>
  <c r="AC1062" i="1"/>
  <c r="AA1062" i="1"/>
  <c r="W1062" i="1"/>
  <c r="AA1046" i="1"/>
  <c r="AC1046" i="1"/>
  <c r="W1046" i="1"/>
  <c r="Y1022" i="1"/>
  <c r="AB1022" i="1"/>
  <c r="W1022" i="1"/>
  <c r="AA1002" i="1"/>
  <c r="AC1002" i="1"/>
  <c r="W1002" i="1"/>
  <c r="AC986" i="1"/>
  <c r="AA986" i="1"/>
  <c r="W986" i="1"/>
  <c r="AA954" i="1"/>
  <c r="AC954" i="1"/>
  <c r="W954" i="1"/>
  <c r="Y938" i="1"/>
  <c r="AB938" i="1"/>
  <c r="W938" i="1"/>
  <c r="AA918" i="1"/>
  <c r="AC918" i="1"/>
  <c r="W918" i="1"/>
  <c r="W886" i="1"/>
  <c r="AB886" i="1"/>
  <c r="Y886" i="1"/>
  <c r="W870" i="1"/>
  <c r="AB870" i="1"/>
  <c r="Y870" i="1"/>
  <c r="W846" i="1"/>
  <c r="AB846" i="1"/>
  <c r="Y846" i="1"/>
  <c r="W830" i="1"/>
  <c r="Y830" i="1"/>
  <c r="AB830" i="1"/>
  <c r="W814" i="1"/>
  <c r="AB814" i="1"/>
  <c r="Y814" i="1"/>
  <c r="W797" i="1"/>
  <c r="AA797" i="1"/>
  <c r="AC797" i="1"/>
  <c r="AB736" i="1"/>
  <c r="Y736" i="1"/>
  <c r="AC736" i="1"/>
  <c r="W736" i="1"/>
  <c r="W615" i="1"/>
  <c r="Y615" i="1"/>
  <c r="AB615" i="1"/>
  <c r="AC999" i="1"/>
  <c r="AA999" i="1"/>
  <c r="W999" i="1"/>
  <c r="AB963" i="1"/>
  <c r="Y963" i="1"/>
  <c r="W963" i="1"/>
  <c r="AB947" i="1"/>
  <c r="Y947" i="1"/>
  <c r="W947" i="1"/>
  <c r="AC927" i="1"/>
  <c r="AA927" i="1"/>
  <c r="W927" i="1"/>
  <c r="AB911" i="1"/>
  <c r="Y911" i="1"/>
  <c r="W911" i="1"/>
  <c r="AA883" i="1"/>
  <c r="AC883" i="1"/>
  <c r="W883" i="1"/>
  <c r="Y867" i="1"/>
  <c r="AB867" i="1"/>
  <c r="W867" i="1"/>
  <c r="AB843" i="1"/>
  <c r="Y843" i="1"/>
  <c r="W843" i="1"/>
  <c r="AB827" i="1"/>
  <c r="Y827" i="1"/>
  <c r="W827" i="1"/>
  <c r="AB811" i="1"/>
  <c r="Y811" i="1"/>
  <c r="W811" i="1"/>
  <c r="AB748" i="1"/>
  <c r="Y748" i="1"/>
  <c r="W748" i="1"/>
  <c r="W708" i="1"/>
  <c r="AC708" i="1"/>
  <c r="AA708" i="1"/>
  <c r="AB554" i="1"/>
  <c r="Y554" i="1"/>
  <c r="W554" i="1"/>
  <c r="W1008" i="1"/>
  <c r="AC1008" i="1"/>
  <c r="AA1008" i="1"/>
  <c r="W992" i="1"/>
  <c r="AC992" i="1"/>
  <c r="AA992" i="1"/>
  <c r="W960" i="1"/>
  <c r="Y960" i="1"/>
  <c r="AB960" i="1"/>
  <c r="W944" i="1"/>
  <c r="AB944" i="1"/>
  <c r="Y944" i="1"/>
  <c r="W924" i="1"/>
  <c r="AC924" i="1"/>
  <c r="AA924" i="1"/>
  <c r="AC908" i="1"/>
  <c r="AA908" i="1"/>
  <c r="W908" i="1"/>
  <c r="AB884" i="1"/>
  <c r="Y884" i="1"/>
  <c r="W884" i="1"/>
  <c r="Y868" i="1"/>
  <c r="AB868" i="1"/>
  <c r="W868" i="1"/>
  <c r="AB844" i="1"/>
  <c r="Y844" i="1"/>
  <c r="W844" i="1"/>
  <c r="Y828" i="1"/>
  <c r="AB828" i="1"/>
  <c r="W828" i="1"/>
  <c r="AC812" i="1"/>
  <c r="AA812" i="1"/>
  <c r="W812" i="1"/>
  <c r="AB776" i="1"/>
  <c r="Y776" i="1"/>
  <c r="W776" i="1"/>
  <c r="AA695" i="1"/>
  <c r="AC695" i="1"/>
  <c r="W695" i="1"/>
  <c r="AB606" i="1"/>
  <c r="Y606" i="1"/>
  <c r="W606" i="1"/>
  <c r="W1009" i="1"/>
  <c r="AA1009" i="1"/>
  <c r="AC1009" i="1"/>
  <c r="W993" i="1"/>
  <c r="AA993" i="1"/>
  <c r="AC993" i="1"/>
  <c r="W961" i="1"/>
  <c r="Y961" i="1"/>
  <c r="AB961" i="1"/>
  <c r="W945" i="1"/>
  <c r="Y945" i="1"/>
  <c r="AB945" i="1"/>
  <c r="W925" i="1"/>
  <c r="Y925" i="1"/>
  <c r="AB925" i="1"/>
  <c r="W905" i="1"/>
  <c r="Y905" i="1"/>
  <c r="AB905" i="1"/>
  <c r="W877" i="1"/>
  <c r="AB877" i="1"/>
  <c r="Y877" i="1"/>
  <c r="W861" i="1"/>
  <c r="AA861" i="1"/>
  <c r="AC861" i="1"/>
  <c r="W833" i="1"/>
  <c r="Y833" i="1"/>
  <c r="AB833" i="1"/>
  <c r="W817" i="1"/>
  <c r="AC817" i="1"/>
  <c r="AB817" i="1"/>
  <c r="Y817" i="1"/>
  <c r="W802" i="1"/>
  <c r="AC802" i="1"/>
  <c r="AA802" i="1"/>
  <c r="AC716" i="1"/>
  <c r="AA716" i="1"/>
  <c r="W716" i="1"/>
  <c r="W503" i="1"/>
  <c r="AC503" i="1"/>
  <c r="AA503" i="1"/>
  <c r="AB438" i="1"/>
  <c r="Y438" i="1"/>
  <c r="W438" i="1"/>
  <c r="AB286" i="1"/>
  <c r="Y286" i="1"/>
  <c r="W286" i="1"/>
  <c r="W247" i="1"/>
  <c r="AA247" i="1"/>
  <c r="AC247" i="1"/>
  <c r="W191" i="1"/>
  <c r="AB191" i="1"/>
  <c r="Y191" i="1"/>
  <c r="W159" i="1"/>
  <c r="AC159" i="1"/>
  <c r="AA159" i="1"/>
  <c r="AC69" i="1"/>
  <c r="AA69" i="1"/>
  <c r="W69" i="1"/>
  <c r="W753" i="1"/>
  <c r="AA753" i="1"/>
  <c r="AC753" i="1"/>
  <c r="W733" i="1"/>
  <c r="Y733" i="1"/>
  <c r="AB733" i="1"/>
  <c r="AC714" i="1"/>
  <c r="AA714" i="1"/>
  <c r="W714" i="1"/>
  <c r="W700" i="1"/>
  <c r="AA700" i="1"/>
  <c r="AC700" i="1"/>
  <c r="AA678" i="1"/>
  <c r="AC678" i="1"/>
  <c r="W678" i="1"/>
  <c r="W668" i="1"/>
  <c r="AA668" i="1"/>
  <c r="AC668" i="1"/>
  <c r="AB626" i="1"/>
  <c r="Y626" i="1"/>
  <c r="W626" i="1"/>
  <c r="AB594" i="1"/>
  <c r="Y594" i="1"/>
  <c r="W594" i="1"/>
  <c r="Y542" i="1"/>
  <c r="AB542" i="1"/>
  <c r="W542" i="1"/>
  <c r="AA422" i="1"/>
  <c r="AC422" i="1"/>
  <c r="W422" i="1"/>
  <c r="AA354" i="1"/>
  <c r="AC354" i="1"/>
  <c r="W354" i="1"/>
  <c r="AA322" i="1"/>
  <c r="AC322" i="1"/>
  <c r="W322" i="1"/>
  <c r="AA150" i="1"/>
  <c r="AC150" i="1"/>
  <c r="W150" i="1"/>
  <c r="W770" i="1"/>
  <c r="AC770" i="1"/>
  <c r="AA770" i="1"/>
  <c r="W754" i="1"/>
  <c r="AB754" i="1"/>
  <c r="Y754" i="1"/>
  <c r="W738" i="1"/>
  <c r="AB738" i="1"/>
  <c r="Y738" i="1"/>
  <c r="Y630" i="1"/>
  <c r="AB630" i="1"/>
  <c r="W630" i="1"/>
  <c r="AA582" i="1"/>
  <c r="AC582" i="1"/>
  <c r="W582" i="1"/>
  <c r="AC526" i="1"/>
  <c r="AA526" i="1"/>
  <c r="W526" i="1"/>
  <c r="Y458" i="1"/>
  <c r="AB458" i="1"/>
  <c r="W458" i="1"/>
  <c r="Y426" i="1"/>
  <c r="AB426" i="1"/>
  <c r="W426" i="1"/>
  <c r="AB274" i="1"/>
  <c r="Y274" i="1"/>
  <c r="W274" i="1"/>
  <c r="W219" i="1"/>
  <c r="AC219" i="1"/>
  <c r="AA219" i="1"/>
  <c r="W187" i="1"/>
  <c r="AC187" i="1"/>
  <c r="AA187" i="1"/>
  <c r="W143" i="1"/>
  <c r="AC143" i="1"/>
  <c r="AA143" i="1"/>
  <c r="AA18" i="1"/>
  <c r="AC18" i="1"/>
  <c r="W18" i="1"/>
  <c r="AA775" i="1"/>
  <c r="AC775" i="1"/>
  <c r="W775" i="1"/>
  <c r="AB759" i="1"/>
  <c r="Y759" i="1"/>
  <c r="W759" i="1"/>
  <c r="AB743" i="1"/>
  <c r="Y743" i="1"/>
  <c r="W743" i="1"/>
  <c r="AA723" i="1"/>
  <c r="AC723" i="1"/>
  <c r="W723" i="1"/>
  <c r="W692" i="1"/>
  <c r="AC692" i="1"/>
  <c r="AA692" i="1"/>
  <c r="W647" i="1"/>
  <c r="Y647" i="1"/>
  <c r="AB647" i="1"/>
  <c r="W611" i="1"/>
  <c r="Y611" i="1"/>
  <c r="AB611" i="1"/>
  <c r="AB566" i="1"/>
  <c r="Y566" i="1"/>
  <c r="W566" i="1"/>
  <c r="AC418" i="1"/>
  <c r="AA418" i="1"/>
  <c r="W418" i="1"/>
  <c r="AC334" i="1"/>
  <c r="AA334" i="1"/>
  <c r="W334" i="1"/>
  <c r="AA302" i="1"/>
  <c r="AC302" i="1"/>
  <c r="W302" i="1"/>
  <c r="AB502" i="1"/>
  <c r="Y502" i="1"/>
  <c r="W502" i="1"/>
  <c r="W455" i="1"/>
  <c r="Y455" i="1"/>
  <c r="AB455" i="1"/>
  <c r="W439" i="1"/>
  <c r="AC439" i="1"/>
  <c r="AA439" i="1"/>
  <c r="Y414" i="1"/>
  <c r="AB414" i="1"/>
  <c r="W414" i="1"/>
  <c r="W347" i="1"/>
  <c r="AC347" i="1"/>
  <c r="AA347" i="1"/>
  <c r="W331" i="1"/>
  <c r="AC331" i="1"/>
  <c r="AA331" i="1"/>
  <c r="W315" i="1"/>
  <c r="AC315" i="1"/>
  <c r="AA315" i="1"/>
  <c r="W299" i="1"/>
  <c r="AA299" i="1"/>
  <c r="AC299" i="1"/>
  <c r="AA254" i="1"/>
  <c r="AC254" i="1"/>
  <c r="W254" i="1"/>
  <c r="AC218" i="1"/>
  <c r="AA218" i="1"/>
  <c r="W218" i="1"/>
  <c r="AA202" i="1"/>
  <c r="AC202" i="1"/>
  <c r="W202" i="1"/>
  <c r="AA186" i="1"/>
  <c r="AC186" i="1"/>
  <c r="W186" i="1"/>
  <c r="AC170" i="1"/>
  <c r="AA170" i="1"/>
  <c r="W170" i="1"/>
  <c r="AA153" i="1"/>
  <c r="AC153" i="1"/>
  <c r="W153" i="1"/>
  <c r="AA129" i="1"/>
  <c r="AC129" i="1"/>
  <c r="W129" i="1"/>
  <c r="AA93" i="1"/>
  <c r="AC93" i="1"/>
  <c r="W93" i="1"/>
  <c r="AA10" i="1"/>
  <c r="AC10" i="1"/>
  <c r="W10" i="1"/>
  <c r="W687" i="1"/>
  <c r="AC687" i="1"/>
  <c r="AA687" i="1"/>
  <c r="Y650" i="1"/>
  <c r="AB650" i="1"/>
  <c r="W650" i="1"/>
  <c r="W567" i="1"/>
  <c r="Y567" i="1"/>
  <c r="AB567" i="1"/>
  <c r="W551" i="1"/>
  <c r="Y551" i="1"/>
  <c r="AB551" i="1"/>
  <c r="W535" i="1"/>
  <c r="Y535" i="1"/>
  <c r="AB535" i="1"/>
  <c r="W515" i="1"/>
  <c r="Y515" i="1"/>
  <c r="AB515" i="1"/>
  <c r="AC486" i="1"/>
  <c r="AA486" i="1"/>
  <c r="W486" i="1"/>
  <c r="W419" i="1"/>
  <c r="AC419" i="1"/>
  <c r="AA419" i="1"/>
  <c r="AC382" i="1"/>
  <c r="AA382" i="1"/>
  <c r="W382" i="1"/>
  <c r="W279" i="1"/>
  <c r="AB279" i="1"/>
  <c r="Y279" i="1"/>
  <c r="AA49" i="1"/>
  <c r="AC49" i="1"/>
  <c r="W49" i="1"/>
  <c r="W632" i="1"/>
  <c r="AA632" i="1"/>
  <c r="AC632" i="1"/>
  <c r="W616" i="1"/>
  <c r="AA616" i="1"/>
  <c r="AC616" i="1"/>
  <c r="W600" i="1"/>
  <c r="AB600" i="1"/>
  <c r="Y600" i="1"/>
  <c r="W580" i="1"/>
  <c r="AB580" i="1"/>
  <c r="Y580" i="1"/>
  <c r="W560" i="1"/>
  <c r="AB560" i="1"/>
  <c r="Y560" i="1"/>
  <c r="W544" i="1"/>
  <c r="AB544" i="1"/>
  <c r="Y544" i="1"/>
  <c r="W524" i="1"/>
  <c r="AC524" i="1"/>
  <c r="AA524" i="1"/>
  <c r="W504" i="1"/>
  <c r="AC504" i="1"/>
  <c r="Y504" i="1"/>
  <c r="AB504" i="1"/>
  <c r="W484" i="1"/>
  <c r="Y484" i="1"/>
  <c r="AB484" i="1"/>
  <c r="W456" i="1"/>
  <c r="AC456" i="1"/>
  <c r="AA456" i="1"/>
  <c r="W440" i="1"/>
  <c r="AA440" i="1"/>
  <c r="AC440" i="1"/>
  <c r="W424" i="1"/>
  <c r="AC424" i="1"/>
  <c r="AA424" i="1"/>
  <c r="W392" i="1"/>
  <c r="AC392" i="1"/>
  <c r="AA392" i="1"/>
  <c r="W352" i="1"/>
  <c r="AC352" i="1"/>
  <c r="AA352" i="1"/>
  <c r="W336" i="1"/>
  <c r="AA336" i="1"/>
  <c r="AC336" i="1"/>
  <c r="W320" i="1"/>
  <c r="AC320" i="1"/>
  <c r="AA320" i="1"/>
  <c r="W304" i="1"/>
  <c r="AC304" i="1"/>
  <c r="AA304" i="1"/>
  <c r="W284" i="1"/>
  <c r="Y284" i="1"/>
  <c r="AB284" i="1"/>
  <c r="W268" i="1"/>
  <c r="Y268" i="1"/>
  <c r="AB268" i="1"/>
  <c r="AC268" i="1"/>
  <c r="W248" i="1"/>
  <c r="AC248" i="1"/>
  <c r="AA248" i="1"/>
  <c r="W212" i="1"/>
  <c r="AA212" i="1"/>
  <c r="AC212" i="1"/>
  <c r="W196" i="1"/>
  <c r="AA196" i="1"/>
  <c r="AC196" i="1"/>
  <c r="W180" i="1"/>
  <c r="Y180" i="1"/>
  <c r="AB180" i="1"/>
  <c r="W164" i="1"/>
  <c r="AA164" i="1"/>
  <c r="AC164" i="1"/>
  <c r="AC149" i="1"/>
  <c r="AA149" i="1"/>
  <c r="W149" i="1"/>
  <c r="AC97" i="1"/>
  <c r="AA97" i="1"/>
  <c r="W97" i="1"/>
  <c r="Y65" i="1"/>
  <c r="AB65" i="1"/>
  <c r="W65" i="1"/>
  <c r="AA33" i="1"/>
  <c r="AC33" i="1"/>
  <c r="W33" i="1"/>
  <c r="AA705" i="1"/>
  <c r="AC705" i="1"/>
  <c r="W705" i="1"/>
  <c r="AB677" i="1"/>
  <c r="Y677" i="1"/>
  <c r="W677" i="1"/>
  <c r="AC653" i="1"/>
  <c r="AB653" i="1"/>
  <c r="Y653" i="1"/>
  <c r="W653" i="1"/>
  <c r="AC633" i="1"/>
  <c r="AA633" i="1"/>
  <c r="W633" i="1"/>
  <c r="AC617" i="1"/>
  <c r="AA617" i="1"/>
  <c r="W617" i="1"/>
  <c r="AB601" i="1"/>
  <c r="Y601" i="1"/>
  <c r="W601" i="1"/>
  <c r="Y573" i="1"/>
  <c r="AB573" i="1"/>
  <c r="W573" i="1"/>
  <c r="AB557" i="1"/>
  <c r="Y557" i="1"/>
  <c r="W557" i="1"/>
  <c r="AB541" i="1"/>
  <c r="Y541" i="1"/>
  <c r="AC541" i="1"/>
  <c r="W541" i="1"/>
  <c r="AC521" i="1"/>
  <c r="AA521" i="1"/>
  <c r="W521" i="1"/>
  <c r="AC505" i="1"/>
  <c r="AA505" i="1"/>
  <c r="W505" i="1"/>
  <c r="Y485" i="1"/>
  <c r="AB485" i="1"/>
  <c r="W485" i="1"/>
  <c r="AB461" i="1"/>
  <c r="Y461" i="1"/>
  <c r="W461" i="1"/>
  <c r="Y445" i="1"/>
  <c r="AB445" i="1"/>
  <c r="W445" i="1"/>
  <c r="Y429" i="1"/>
  <c r="AB429" i="1"/>
  <c r="W429" i="1"/>
  <c r="AB409" i="1"/>
  <c r="Y409" i="1"/>
  <c r="W409" i="1"/>
  <c r="AA385" i="1"/>
  <c r="AC385" i="1"/>
  <c r="W385" i="1"/>
  <c r="AA349" i="1"/>
  <c r="AC349" i="1"/>
  <c r="W349" i="1"/>
  <c r="AC333" i="1"/>
  <c r="AA333" i="1"/>
  <c r="W333" i="1"/>
  <c r="AA317" i="1"/>
  <c r="AC317" i="1"/>
  <c r="W317" i="1"/>
  <c r="AA301" i="1"/>
  <c r="AC301" i="1"/>
  <c r="W301" i="1"/>
  <c r="Y281" i="1"/>
  <c r="AB281" i="1"/>
  <c r="W281" i="1"/>
  <c r="AA257" i="1"/>
  <c r="AC257" i="1"/>
  <c r="W257" i="1"/>
  <c r="AA221" i="1"/>
  <c r="AC221" i="1"/>
  <c r="W221" i="1"/>
  <c r="AC205" i="1"/>
  <c r="AA205" i="1"/>
  <c r="W205" i="1"/>
  <c r="AC189" i="1"/>
  <c r="AA189" i="1"/>
  <c r="W189" i="1"/>
  <c r="AA173" i="1"/>
  <c r="AC173" i="1"/>
  <c r="W173" i="1"/>
  <c r="W155" i="1"/>
  <c r="AB155" i="1"/>
  <c r="Y155" i="1"/>
  <c r="AC6" i="1"/>
  <c r="AA6" i="1"/>
  <c r="W6" i="1"/>
  <c r="W135" i="1"/>
  <c r="AA135" i="1"/>
  <c r="AC135" i="1"/>
  <c r="W119" i="1"/>
  <c r="AC119" i="1"/>
  <c r="AA119" i="1"/>
  <c r="W103" i="1"/>
  <c r="AC103" i="1"/>
  <c r="AA103" i="1"/>
  <c r="W87" i="1"/>
  <c r="AC87" i="1"/>
  <c r="AA87" i="1"/>
  <c r="W71" i="1"/>
  <c r="AA71" i="1"/>
  <c r="AC71" i="1"/>
  <c r="W51" i="1"/>
  <c r="AC51" i="1"/>
  <c r="AA51" i="1"/>
  <c r="W31" i="1"/>
  <c r="AC31" i="1"/>
  <c r="AA31" i="1"/>
  <c r="W12" i="1"/>
  <c r="Y12" i="1"/>
  <c r="AB12" i="1"/>
  <c r="W152" i="1"/>
  <c r="AB152" i="1"/>
  <c r="Y152" i="1"/>
  <c r="W136" i="1"/>
  <c r="AB136" i="1"/>
  <c r="Y136" i="1"/>
  <c r="AC120" i="1"/>
  <c r="AA120" i="1"/>
  <c r="W120" i="1"/>
  <c r="AC104" i="1"/>
  <c r="AA104" i="1"/>
  <c r="W104" i="1"/>
  <c r="AC88" i="1"/>
  <c r="AA88" i="1"/>
  <c r="W88" i="1"/>
  <c r="AC72" i="1"/>
  <c r="AA72" i="1"/>
  <c r="W72" i="1"/>
  <c r="Y56" i="1"/>
  <c r="AB56" i="1"/>
  <c r="W56" i="1"/>
  <c r="AA40" i="1"/>
  <c r="AC40" i="1"/>
  <c r="W40" i="1"/>
  <c r="AC24" i="1"/>
  <c r="AA24" i="1"/>
  <c r="W24" i="1"/>
  <c r="W1217" i="1"/>
  <c r="AC1217" i="1"/>
  <c r="AA1217" i="1"/>
  <c r="W1185" i="1"/>
  <c r="AA1185" i="1"/>
  <c r="AC1185" i="1"/>
  <c r="AC1135" i="1"/>
  <c r="AA1135" i="1"/>
  <c r="W1135" i="1"/>
  <c r="AC1035" i="1"/>
  <c r="AA1035" i="1"/>
  <c r="W1035" i="1"/>
  <c r="AA1184" i="1"/>
  <c r="AC1184" i="1"/>
  <c r="W1184" i="1"/>
  <c r="AC1132" i="1"/>
  <c r="AA1132" i="1"/>
  <c r="W1132" i="1"/>
  <c r="W1133" i="1"/>
  <c r="AA1133" i="1"/>
  <c r="AC1133" i="1"/>
  <c r="W1246" i="1"/>
  <c r="AA1246" i="1"/>
  <c r="AC1246" i="1"/>
  <c r="W1154" i="1"/>
  <c r="AC1154" i="1"/>
  <c r="AA1154" i="1"/>
  <c r="AA1030" i="1"/>
  <c r="AC1030" i="1"/>
  <c r="W1030" i="1"/>
  <c r="AB970" i="1"/>
  <c r="Y970" i="1"/>
  <c r="AC970" i="1"/>
  <c r="W970" i="1"/>
  <c r="W894" i="1"/>
  <c r="AA894" i="1"/>
  <c r="AC894" i="1"/>
  <c r="W786" i="1"/>
  <c r="AB786" i="1"/>
  <c r="Y786" i="1"/>
  <c r="AC786" i="1"/>
  <c r="Y979" i="1"/>
  <c r="AB979" i="1"/>
  <c r="AC979" i="1"/>
  <c r="W979" i="1"/>
  <c r="AC931" i="1"/>
  <c r="AA931" i="1"/>
  <c r="W931" i="1"/>
  <c r="AC851" i="1"/>
  <c r="AB851" i="1"/>
  <c r="Y851" i="1"/>
  <c r="W851" i="1"/>
  <c r="AB784" i="1"/>
  <c r="Y784" i="1"/>
  <c r="W784" i="1"/>
  <c r="W972" i="1"/>
  <c r="AB972" i="1"/>
  <c r="Y972" i="1"/>
  <c r="AC972" i="1"/>
  <c r="AC856" i="1"/>
  <c r="AA856" i="1"/>
  <c r="W856" i="1"/>
  <c r="W977" i="1"/>
  <c r="Y977" i="1"/>
  <c r="AB977" i="1"/>
  <c r="W913" i="1"/>
  <c r="AA913" i="1"/>
  <c r="AC913" i="1"/>
  <c r="W853" i="1"/>
  <c r="Y853" i="1"/>
  <c r="AB853" i="1"/>
  <c r="W785" i="1"/>
  <c r="Y785" i="1"/>
  <c r="AB785" i="1"/>
  <c r="W263" i="1"/>
  <c r="AC263" i="1"/>
  <c r="AA263" i="1"/>
  <c r="W721" i="1"/>
  <c r="AA721" i="1"/>
  <c r="AC721" i="1"/>
  <c r="W587" i="1"/>
  <c r="AA587" i="1"/>
  <c r="AC587" i="1"/>
  <c r="W718" i="1"/>
  <c r="AC718" i="1"/>
  <c r="AA718" i="1"/>
  <c r="Y474" i="1"/>
  <c r="AB474" i="1"/>
  <c r="W474" i="1"/>
  <c r="W791" i="1"/>
  <c r="AC791" i="1"/>
  <c r="AA791" i="1"/>
  <c r="W664" i="1"/>
  <c r="AC664" i="1"/>
  <c r="AA664" i="1"/>
  <c r="W499" i="1"/>
  <c r="AC499" i="1"/>
  <c r="AA499" i="1"/>
  <c r="W475" i="1"/>
  <c r="AA475" i="1"/>
  <c r="AC475" i="1"/>
  <c r="W367" i="1"/>
  <c r="AC367" i="1"/>
  <c r="AA367" i="1"/>
  <c r="AA262" i="1"/>
  <c r="AC262" i="1"/>
  <c r="W262" i="1"/>
  <c r="AC230" i="1"/>
  <c r="AA230" i="1"/>
  <c r="W230" i="1"/>
  <c r="AA398" i="1"/>
  <c r="AC398" i="1"/>
  <c r="W398" i="1"/>
  <c r="W500" i="1"/>
  <c r="AC500" i="1"/>
  <c r="AA500" i="1"/>
  <c r="W396" i="1"/>
  <c r="AC396" i="1"/>
  <c r="AA396" i="1"/>
  <c r="W360" i="1"/>
  <c r="AA360" i="1"/>
  <c r="AC360" i="1"/>
  <c r="W236" i="1"/>
  <c r="AA236" i="1"/>
  <c r="AC236" i="1"/>
  <c r="AA53" i="1"/>
  <c r="AC53" i="1"/>
  <c r="W53" i="1"/>
  <c r="AB597" i="1"/>
  <c r="AC597" i="1"/>
  <c r="Y597" i="1"/>
  <c r="W597" i="1"/>
  <c r="AB473" i="1"/>
  <c r="Y473" i="1"/>
  <c r="W473" i="1"/>
  <c r="AC373" i="1"/>
  <c r="AA373" i="1"/>
  <c r="W373" i="1"/>
  <c r="AA357" i="1"/>
  <c r="AC357" i="1"/>
  <c r="W357" i="1"/>
  <c r="AC237" i="1"/>
  <c r="AA237" i="1"/>
  <c r="W237" i="1"/>
  <c r="W19" i="1"/>
  <c r="AA19" i="1"/>
  <c r="AC19" i="1"/>
  <c r="W34" i="1"/>
  <c r="AC34" i="1"/>
  <c r="AA34" i="1"/>
  <c r="W102" i="1"/>
  <c r="AA102" i="1"/>
  <c r="AC102" i="1"/>
  <c r="W1205" i="1"/>
  <c r="AC1205" i="1"/>
  <c r="AA1205" i="1"/>
  <c r="W106" i="1"/>
  <c r="AA106" i="1"/>
  <c r="AC106" i="1"/>
  <c r="W66" i="1"/>
  <c r="AA66" i="1"/>
  <c r="AC66" i="1"/>
  <c r="W1225" i="1"/>
  <c r="Y1225" i="1"/>
  <c r="AB1225" i="1"/>
  <c r="W1229" i="1"/>
  <c r="Y1229" i="1"/>
  <c r="AB1229" i="1"/>
  <c r="Y1243" i="1"/>
  <c r="AB1243" i="1"/>
  <c r="W1243" i="1"/>
  <c r="AB1187" i="1"/>
  <c r="Y1187" i="1"/>
  <c r="W1187" i="1"/>
  <c r="AC1119" i="1"/>
  <c r="AA1119" i="1"/>
  <c r="W1119" i="1"/>
  <c r="AB1072" i="1"/>
  <c r="Y1072" i="1"/>
  <c r="W1072" i="1"/>
  <c r="Y1252" i="1"/>
  <c r="AB1252" i="1"/>
  <c r="W1252" i="1"/>
  <c r="AC1192" i="1"/>
  <c r="Y1192" i="1"/>
  <c r="AB1192" i="1"/>
  <c r="W1192" i="1"/>
  <c r="AC1144" i="1"/>
  <c r="AA1144" i="1"/>
  <c r="W1144" i="1"/>
  <c r="AC1084" i="1"/>
  <c r="AA1084" i="1"/>
  <c r="W1084" i="1"/>
  <c r="W1125" i="1"/>
  <c r="AA1125" i="1"/>
  <c r="AC1125" i="1"/>
  <c r="W1028" i="1"/>
  <c r="AA1028" i="1"/>
  <c r="AC1028" i="1"/>
  <c r="W58" i="1"/>
  <c r="AA58" i="1"/>
  <c r="AC58" i="1"/>
  <c r="W62" i="1"/>
  <c r="AC62" i="1"/>
  <c r="AA62" i="1"/>
  <c r="W82" i="1"/>
  <c r="AA82" i="1"/>
  <c r="AC82" i="1"/>
  <c r="W134" i="1"/>
  <c r="AC134" i="1"/>
  <c r="AA134" i="1"/>
  <c r="W1173" i="1"/>
  <c r="AA1173" i="1"/>
  <c r="AC1173" i="1"/>
  <c r="AB1259" i="1"/>
  <c r="Y1259" i="1"/>
  <c r="W1259" i="1"/>
  <c r="AC1215" i="1"/>
  <c r="AA1215" i="1"/>
  <c r="W1215" i="1"/>
  <c r="AC1179" i="1"/>
  <c r="AB1179" i="1"/>
  <c r="Y1179" i="1"/>
  <c r="W1179" i="1"/>
  <c r="AC1143" i="1"/>
  <c r="AA1143" i="1"/>
  <c r="W1143" i="1"/>
  <c r="AC1083" i="1"/>
  <c r="AA1083" i="1"/>
  <c r="W1083" i="1"/>
  <c r="AC1048" i="1"/>
  <c r="AA1048" i="1"/>
  <c r="W1048" i="1"/>
  <c r="AB1248" i="1"/>
  <c r="Y1248" i="1"/>
  <c r="W1248" i="1"/>
  <c r="AB1204" i="1"/>
  <c r="Y1204" i="1"/>
  <c r="AC1204" i="1"/>
  <c r="W1204" i="1"/>
  <c r="AC1160" i="1"/>
  <c r="AA1160" i="1"/>
  <c r="W1160" i="1"/>
  <c r="AC1096" i="1"/>
  <c r="AA1096" i="1"/>
  <c r="W1096" i="1"/>
  <c r="W1049" i="1"/>
  <c r="AC1049" i="1"/>
  <c r="AA1049" i="1"/>
  <c r="W1121" i="1"/>
  <c r="Y1121" i="1"/>
  <c r="AB1121" i="1"/>
  <c r="W1089" i="1"/>
  <c r="AA1089" i="1"/>
  <c r="AC1089" i="1"/>
  <c r="AC1071" i="1"/>
  <c r="AA1071" i="1"/>
  <c r="W1071" i="1"/>
  <c r="AC1023" i="1"/>
  <c r="AA1023" i="1"/>
  <c r="W1023" i="1"/>
  <c r="W1250" i="1"/>
  <c r="Y1250" i="1"/>
  <c r="AB1250" i="1"/>
  <c r="W1230" i="1"/>
  <c r="AB1230" i="1"/>
  <c r="Y1230" i="1"/>
  <c r="AC1230" i="1"/>
  <c r="W1206" i="1"/>
  <c r="AA1206" i="1"/>
  <c r="AC1206" i="1"/>
  <c r="W1190" i="1"/>
  <c r="AC1190" i="1"/>
  <c r="AA1190" i="1"/>
  <c r="W1166" i="1"/>
  <c r="AA1166" i="1"/>
  <c r="AC1166" i="1"/>
  <c r="W1146" i="1"/>
  <c r="Y1146" i="1"/>
  <c r="AB1146" i="1"/>
  <c r="W1122" i="1"/>
  <c r="AC1122" i="1"/>
  <c r="AA1122" i="1"/>
  <c r="W1106" i="1"/>
  <c r="AC1106" i="1"/>
  <c r="AA1106" i="1"/>
  <c r="W1090" i="1"/>
  <c r="AA1090" i="1"/>
  <c r="AC1090" i="1"/>
  <c r="W1069" i="1"/>
  <c r="AA1069" i="1"/>
  <c r="AC1069" i="1"/>
  <c r="W1037" i="1"/>
  <c r="AA1037" i="1"/>
  <c r="AC1037" i="1"/>
  <c r="AA1074" i="1"/>
  <c r="AC1074" i="1"/>
  <c r="W1074" i="1"/>
  <c r="AC1058" i="1"/>
  <c r="AA1058" i="1"/>
  <c r="W1058" i="1"/>
  <c r="AA1042" i="1"/>
  <c r="AC1042" i="1"/>
  <c r="W1042" i="1"/>
  <c r="Y1014" i="1"/>
  <c r="AB1014" i="1"/>
  <c r="W1014" i="1"/>
  <c r="AC998" i="1"/>
  <c r="AA998" i="1"/>
  <c r="W998" i="1"/>
  <c r="AB966" i="1"/>
  <c r="Y966" i="1"/>
  <c r="W966" i="1"/>
  <c r="Y950" i="1"/>
  <c r="AB950" i="1"/>
  <c r="W950" i="1"/>
  <c r="AB934" i="1"/>
  <c r="Y934" i="1"/>
  <c r="W934" i="1"/>
  <c r="W910" i="1"/>
  <c r="AC910" i="1"/>
  <c r="AA910" i="1"/>
  <c r="W882" i="1"/>
  <c r="AB882" i="1"/>
  <c r="Y882" i="1"/>
  <c r="W866" i="1"/>
  <c r="AA866" i="1"/>
  <c r="AC866" i="1"/>
  <c r="W842" i="1"/>
  <c r="Y842" i="1"/>
  <c r="AB842" i="1"/>
  <c r="W826" i="1"/>
  <c r="Y826" i="1"/>
  <c r="AB826" i="1"/>
  <c r="W810" i="1"/>
  <c r="AC810" i="1"/>
  <c r="AA810" i="1"/>
  <c r="W777" i="1"/>
  <c r="AC777" i="1"/>
  <c r="AA777" i="1"/>
  <c r="AC703" i="1"/>
  <c r="AA703" i="1"/>
  <c r="W703" i="1"/>
  <c r="AC518" i="1"/>
  <c r="AA518" i="1"/>
  <c r="W518" i="1"/>
  <c r="AA995" i="1"/>
  <c r="AC995" i="1"/>
  <c r="W995" i="1"/>
  <c r="Y959" i="1"/>
  <c r="AB959" i="1"/>
  <c r="W959" i="1"/>
  <c r="Y943" i="1"/>
  <c r="AB943" i="1"/>
  <c r="W943" i="1"/>
  <c r="AC923" i="1"/>
  <c r="AA923" i="1"/>
  <c r="W923" i="1"/>
  <c r="AC907" i="1"/>
  <c r="AA907" i="1"/>
  <c r="W907" i="1"/>
  <c r="AB879" i="1"/>
  <c r="Y879" i="1"/>
  <c r="W879" i="1"/>
  <c r="AB863" i="1"/>
  <c r="Y863" i="1"/>
  <c r="W863" i="1"/>
  <c r="AB839" i="1"/>
  <c r="Y839" i="1"/>
  <c r="W839" i="1"/>
  <c r="AC823" i="1"/>
  <c r="AA823" i="1"/>
  <c r="W823" i="1"/>
  <c r="W798" i="1"/>
  <c r="AC798" i="1"/>
  <c r="AA798" i="1"/>
  <c r="AB740" i="1"/>
  <c r="Y740" i="1"/>
  <c r="W740" i="1"/>
  <c r="AC686" i="1"/>
  <c r="AA686" i="1"/>
  <c r="W686" i="1"/>
  <c r="Y530" i="1"/>
  <c r="AB530" i="1"/>
  <c r="W530" i="1"/>
  <c r="W1004" i="1"/>
  <c r="AB1004" i="1"/>
  <c r="Y1004" i="1"/>
  <c r="W988" i="1"/>
  <c r="AA988" i="1"/>
  <c r="AC988" i="1"/>
  <c r="W956" i="1"/>
  <c r="Y956" i="1"/>
  <c r="AB956" i="1"/>
  <c r="W940" i="1"/>
  <c r="AB940" i="1"/>
  <c r="Y940" i="1"/>
  <c r="W920" i="1"/>
  <c r="AC920" i="1"/>
  <c r="AA920" i="1"/>
  <c r="AA904" i="1"/>
  <c r="AC904" i="1"/>
  <c r="W904" i="1"/>
  <c r="Y880" i="1"/>
  <c r="AB880" i="1"/>
  <c r="W880" i="1"/>
  <c r="AB864" i="1"/>
  <c r="Y864" i="1"/>
  <c r="W864" i="1"/>
  <c r="Y840" i="1"/>
  <c r="AB840" i="1"/>
  <c r="W840" i="1"/>
  <c r="AB824" i="1"/>
  <c r="Y824" i="1"/>
  <c r="W824" i="1"/>
  <c r="AC804" i="1"/>
  <c r="AA804" i="1"/>
  <c r="W804" i="1"/>
  <c r="AB772" i="1"/>
  <c r="Y772" i="1"/>
  <c r="W772" i="1"/>
  <c r="W688" i="1"/>
  <c r="AC688" i="1"/>
  <c r="AA688" i="1"/>
  <c r="AB570" i="1"/>
  <c r="Y570" i="1"/>
  <c r="W570" i="1"/>
  <c r="W1005" i="1"/>
  <c r="AA1005" i="1"/>
  <c r="AC1005" i="1"/>
  <c r="W989" i="1"/>
  <c r="AC989" i="1"/>
  <c r="AA989" i="1"/>
  <c r="W957" i="1"/>
  <c r="AB957" i="1"/>
  <c r="Y957" i="1"/>
  <c r="W941" i="1"/>
  <c r="Y941" i="1"/>
  <c r="AB941" i="1"/>
  <c r="W921" i="1"/>
  <c r="AA921" i="1"/>
  <c r="AC921" i="1"/>
  <c r="W889" i="1"/>
  <c r="Y889" i="1"/>
  <c r="AB889" i="1"/>
  <c r="W873" i="1"/>
  <c r="Y873" i="1"/>
  <c r="AB873" i="1"/>
  <c r="W845" i="1"/>
  <c r="AB845" i="1"/>
  <c r="Y845" i="1"/>
  <c r="W829" i="1"/>
  <c r="Y829" i="1"/>
  <c r="AB829" i="1"/>
  <c r="W813" i="1"/>
  <c r="AB813" i="1"/>
  <c r="Y813" i="1"/>
  <c r="AC760" i="1"/>
  <c r="AA760" i="1"/>
  <c r="W760" i="1"/>
  <c r="W651" i="1"/>
  <c r="AC651" i="1"/>
  <c r="AA651" i="1"/>
  <c r="AA462" i="1"/>
  <c r="AC462" i="1"/>
  <c r="W462" i="1"/>
  <c r="AB430" i="1"/>
  <c r="Y430" i="1"/>
  <c r="W430" i="1"/>
  <c r="AB278" i="1"/>
  <c r="Y278" i="1"/>
  <c r="W278" i="1"/>
  <c r="W215" i="1"/>
  <c r="AA215" i="1"/>
  <c r="AC215" i="1"/>
  <c r="W183" i="1"/>
  <c r="AA183" i="1"/>
  <c r="AC183" i="1"/>
  <c r="AA133" i="1"/>
  <c r="AC133" i="1"/>
  <c r="W133" i="1"/>
  <c r="W765" i="1"/>
  <c r="AC765" i="1"/>
  <c r="AA765" i="1"/>
  <c r="W749" i="1"/>
  <c r="AC749" i="1"/>
  <c r="AA749" i="1"/>
  <c r="W729" i="1"/>
  <c r="AA729" i="1"/>
  <c r="AC729" i="1"/>
  <c r="W711" i="1"/>
  <c r="AC711" i="1"/>
  <c r="AA711" i="1"/>
  <c r="AA698" i="1"/>
  <c r="AC698" i="1"/>
  <c r="W698" i="1"/>
  <c r="W676" i="1"/>
  <c r="AB676" i="1"/>
  <c r="Y676" i="1"/>
  <c r="W656" i="1"/>
  <c r="AC656" i="1"/>
  <c r="AA656" i="1"/>
  <c r="W619" i="1"/>
  <c r="AB619" i="1"/>
  <c r="Y619" i="1"/>
  <c r="AB578" i="1"/>
  <c r="Y578" i="1"/>
  <c r="W578" i="1"/>
  <c r="W495" i="1"/>
  <c r="Y495" i="1"/>
  <c r="AB495" i="1"/>
  <c r="W415" i="1"/>
  <c r="AC415" i="1"/>
  <c r="AA415" i="1"/>
  <c r="AA346" i="1"/>
  <c r="AC346" i="1"/>
  <c r="W346" i="1"/>
  <c r="AA314" i="1"/>
  <c r="AC314" i="1"/>
  <c r="W314" i="1"/>
  <c r="AA41" i="1"/>
  <c r="AC41" i="1"/>
  <c r="W41" i="1"/>
  <c r="W766" i="1"/>
  <c r="Y766" i="1"/>
  <c r="AB766" i="1"/>
  <c r="W750" i="1"/>
  <c r="AC750" i="1"/>
  <c r="AA750" i="1"/>
  <c r="W734" i="1"/>
  <c r="AC734" i="1"/>
  <c r="AB734" i="1"/>
  <c r="Y734" i="1"/>
  <c r="W623" i="1"/>
  <c r="AB623" i="1"/>
  <c r="Y623" i="1"/>
  <c r="AB562" i="1"/>
  <c r="Y562" i="1"/>
  <c r="AC562" i="1"/>
  <c r="W562" i="1"/>
  <c r="AC514" i="1"/>
  <c r="AA514" i="1"/>
  <c r="W514" i="1"/>
  <c r="AC450" i="1"/>
  <c r="AA450" i="1"/>
  <c r="W450" i="1"/>
  <c r="W387" i="1"/>
  <c r="AC387" i="1"/>
  <c r="AA387" i="1"/>
  <c r="Y266" i="1"/>
  <c r="AB266" i="1"/>
  <c r="W266" i="1"/>
  <c r="W211" i="1"/>
  <c r="AC211" i="1"/>
  <c r="AA211" i="1"/>
  <c r="W179" i="1"/>
  <c r="AC179" i="1"/>
  <c r="AA179" i="1"/>
  <c r="AA125" i="1"/>
  <c r="AC125" i="1"/>
  <c r="W125" i="1"/>
  <c r="AC803" i="1"/>
  <c r="AA803" i="1"/>
  <c r="W803" i="1"/>
  <c r="AB771" i="1"/>
  <c r="Y771" i="1"/>
  <c r="W771" i="1"/>
  <c r="AB755" i="1"/>
  <c r="Y755" i="1"/>
  <c r="W755" i="1"/>
  <c r="AB739" i="1"/>
  <c r="Y739" i="1"/>
  <c r="W739" i="1"/>
  <c r="AC715" i="1"/>
  <c r="AA715" i="1"/>
  <c r="W715" i="1"/>
  <c r="AC690" i="1"/>
  <c r="AA690" i="1"/>
  <c r="W690" i="1"/>
  <c r="AC634" i="1"/>
  <c r="AA634" i="1"/>
  <c r="W634" i="1"/>
  <c r="AC602" i="1"/>
  <c r="AA602" i="1"/>
  <c r="W602" i="1"/>
  <c r="Y550" i="1"/>
  <c r="AB550" i="1"/>
  <c r="W550" i="1"/>
  <c r="W411" i="1"/>
  <c r="AB411" i="1"/>
  <c r="Y411" i="1"/>
  <c r="AC326" i="1"/>
  <c r="AA326" i="1"/>
  <c r="W326" i="1"/>
  <c r="AA145" i="1"/>
  <c r="AC145" i="1"/>
  <c r="W145" i="1"/>
  <c r="W467" i="1"/>
  <c r="AC467" i="1"/>
  <c r="AA467" i="1"/>
  <c r="W451" i="1"/>
  <c r="AC451" i="1"/>
  <c r="AA451" i="1"/>
  <c r="W435" i="1"/>
  <c r="Y435" i="1"/>
  <c r="AB435" i="1"/>
  <c r="AB410" i="1"/>
  <c r="Y410" i="1"/>
  <c r="W410" i="1"/>
  <c r="W343" i="1"/>
  <c r="AC343" i="1"/>
  <c r="AA343" i="1"/>
  <c r="W327" i="1"/>
  <c r="AA327" i="1"/>
  <c r="AC327" i="1"/>
  <c r="W311" i="1"/>
  <c r="AA311" i="1"/>
  <c r="AC311" i="1"/>
  <c r="W295" i="1"/>
  <c r="AC295" i="1"/>
  <c r="AA295" i="1"/>
  <c r="AA250" i="1"/>
  <c r="AC250" i="1"/>
  <c r="W250" i="1"/>
  <c r="AC214" i="1"/>
  <c r="AA214" i="1"/>
  <c r="W214" i="1"/>
  <c r="AA198" i="1"/>
  <c r="AC198" i="1"/>
  <c r="W198" i="1"/>
  <c r="AA182" i="1"/>
  <c r="AC182" i="1"/>
  <c r="W182" i="1"/>
  <c r="AC166" i="1"/>
  <c r="AA166" i="1"/>
  <c r="W166" i="1"/>
  <c r="W151" i="1"/>
  <c r="AC151" i="1"/>
  <c r="AA151" i="1"/>
  <c r="AC121" i="1"/>
  <c r="AA121" i="1"/>
  <c r="W121" i="1"/>
  <c r="AA77" i="1"/>
  <c r="AC77" i="1"/>
  <c r="W77" i="1"/>
  <c r="AA702" i="1"/>
  <c r="AC702" i="1"/>
  <c r="W702" i="1"/>
  <c r="AC674" i="1"/>
  <c r="AA674" i="1"/>
  <c r="W674" i="1"/>
  <c r="AA646" i="1"/>
  <c r="AC646" i="1"/>
  <c r="W646" i="1"/>
  <c r="W563" i="1"/>
  <c r="Y563" i="1"/>
  <c r="AB563" i="1"/>
  <c r="W547" i="1"/>
  <c r="Y547" i="1"/>
  <c r="AB547" i="1"/>
  <c r="W531" i="1"/>
  <c r="Y531" i="1"/>
  <c r="AB531" i="1"/>
  <c r="AC498" i="1"/>
  <c r="AA498" i="1"/>
  <c r="W498" i="1"/>
  <c r="Y482" i="1"/>
  <c r="AB482" i="1"/>
  <c r="W482" i="1"/>
  <c r="AA394" i="1"/>
  <c r="AC394" i="1"/>
  <c r="W394" i="1"/>
  <c r="AC378" i="1"/>
  <c r="AA378" i="1"/>
  <c r="W378" i="1"/>
  <c r="W275" i="1"/>
  <c r="Y275" i="1"/>
  <c r="AB275" i="1"/>
  <c r="W652" i="1"/>
  <c r="AC652" i="1"/>
  <c r="AA652" i="1"/>
  <c r="W628" i="1"/>
  <c r="AB628" i="1"/>
  <c r="Y628" i="1"/>
  <c r="W612" i="1"/>
  <c r="Y612" i="1"/>
  <c r="AB612" i="1"/>
  <c r="W596" i="1"/>
  <c r="AB596" i="1"/>
  <c r="Y596" i="1"/>
  <c r="W572" i="1"/>
  <c r="AB572" i="1"/>
  <c r="Y572" i="1"/>
  <c r="AC572" i="1"/>
  <c r="W556" i="1"/>
  <c r="Y556" i="1"/>
  <c r="AB556" i="1"/>
  <c r="W540" i="1"/>
  <c r="Y540" i="1"/>
  <c r="AB540" i="1"/>
  <c r="AC540" i="1"/>
  <c r="W520" i="1"/>
  <c r="Y520" i="1"/>
  <c r="AB520" i="1"/>
  <c r="W496" i="1"/>
  <c r="AB496" i="1"/>
  <c r="Y496" i="1"/>
  <c r="W480" i="1"/>
  <c r="AA480" i="1"/>
  <c r="AC480" i="1"/>
  <c r="W452" i="1"/>
  <c r="AC452" i="1"/>
  <c r="AA452" i="1"/>
  <c r="W436" i="1"/>
  <c r="AB436" i="1"/>
  <c r="Y436" i="1"/>
  <c r="W420" i="1"/>
  <c r="AC420" i="1"/>
  <c r="AA420" i="1"/>
  <c r="W388" i="1"/>
  <c r="Y388" i="1"/>
  <c r="AB388" i="1"/>
  <c r="W348" i="1"/>
  <c r="AA348" i="1"/>
  <c r="AC348" i="1"/>
  <c r="W332" i="1"/>
  <c r="AA332" i="1"/>
  <c r="AC332" i="1"/>
  <c r="W316" i="1"/>
  <c r="AC316" i="1"/>
  <c r="AA316" i="1"/>
  <c r="W300" i="1"/>
  <c r="AC300" i="1"/>
  <c r="AA300" i="1"/>
  <c r="W280" i="1"/>
  <c r="Y280" i="1"/>
  <c r="AB280" i="1"/>
  <c r="W260" i="1"/>
  <c r="AA260" i="1"/>
  <c r="AC260" i="1"/>
  <c r="W244" i="1"/>
  <c r="AC244" i="1"/>
  <c r="AA244" i="1"/>
  <c r="W208" i="1"/>
  <c r="AA208" i="1"/>
  <c r="AC208" i="1"/>
  <c r="W192" i="1"/>
  <c r="AA192" i="1"/>
  <c r="AC192" i="1"/>
  <c r="W176" i="1"/>
  <c r="AA176" i="1"/>
  <c r="AC176" i="1"/>
  <c r="W160" i="1"/>
  <c r="AC160" i="1"/>
  <c r="AA160" i="1"/>
  <c r="W146" i="1"/>
  <c r="AA146" i="1"/>
  <c r="AC146" i="1"/>
  <c r="AA89" i="1"/>
  <c r="AC89" i="1"/>
  <c r="W89" i="1"/>
  <c r="AA57" i="1"/>
  <c r="AC57" i="1"/>
  <c r="W57" i="1"/>
  <c r="AB25" i="1"/>
  <c r="Y25" i="1"/>
  <c r="W25" i="1"/>
  <c r="AC701" i="1"/>
  <c r="AA701" i="1"/>
  <c r="W701" i="1"/>
  <c r="AA673" i="1"/>
  <c r="AC673" i="1"/>
  <c r="W673" i="1"/>
  <c r="AB649" i="1"/>
  <c r="Y649" i="1"/>
  <c r="AC649" i="1"/>
  <c r="W649" i="1"/>
  <c r="Y629" i="1"/>
  <c r="AB629" i="1"/>
  <c r="W629" i="1"/>
  <c r="Y613" i="1"/>
  <c r="AB613" i="1"/>
  <c r="W613" i="1"/>
  <c r="AB593" i="1"/>
  <c r="Y593" i="1"/>
  <c r="W593" i="1"/>
  <c r="Y569" i="1"/>
  <c r="AB569" i="1"/>
  <c r="W569" i="1"/>
  <c r="AB553" i="1"/>
  <c r="Y553" i="1"/>
  <c r="W553" i="1"/>
  <c r="Y533" i="1"/>
  <c r="AB533" i="1"/>
  <c r="W533" i="1"/>
  <c r="AC517" i="1"/>
  <c r="AA517" i="1"/>
  <c r="W517" i="1"/>
  <c r="AB497" i="1"/>
  <c r="Y497" i="1"/>
  <c r="W497" i="1"/>
  <c r="AB481" i="1"/>
  <c r="Y481" i="1"/>
  <c r="W481" i="1"/>
  <c r="AB457" i="1"/>
  <c r="Y457" i="1"/>
  <c r="W457" i="1"/>
  <c r="AC441" i="1"/>
  <c r="AB441" i="1"/>
  <c r="Y441" i="1"/>
  <c r="W441" i="1"/>
  <c r="AB421" i="1"/>
  <c r="Y421" i="1"/>
  <c r="AC421" i="1"/>
  <c r="W421" i="1"/>
  <c r="AC405" i="1"/>
  <c r="AA405" i="1"/>
  <c r="W405" i="1"/>
  <c r="AB381" i="1"/>
  <c r="Y381" i="1"/>
  <c r="W381" i="1"/>
  <c r="AC345" i="1"/>
  <c r="AA345" i="1"/>
  <c r="W345" i="1"/>
  <c r="AA329" i="1"/>
  <c r="AC329" i="1"/>
  <c r="W329" i="1"/>
  <c r="AC313" i="1"/>
  <c r="AA313" i="1"/>
  <c r="W313" i="1"/>
  <c r="AA297" i="1"/>
  <c r="AC297" i="1"/>
  <c r="W297" i="1"/>
  <c r="AB277" i="1"/>
  <c r="Y277" i="1"/>
  <c r="W277" i="1"/>
  <c r="AA253" i="1"/>
  <c r="AC253" i="1"/>
  <c r="W253" i="1"/>
  <c r="AC217" i="1"/>
  <c r="AA217" i="1"/>
  <c r="W217" i="1"/>
  <c r="AA201" i="1"/>
  <c r="AC201" i="1"/>
  <c r="W201" i="1"/>
  <c r="AC185" i="1"/>
  <c r="AA185" i="1"/>
  <c r="W185" i="1"/>
  <c r="AA169" i="1"/>
  <c r="AC169" i="1"/>
  <c r="W169" i="1"/>
  <c r="W147" i="1"/>
  <c r="AC147" i="1"/>
  <c r="AA147" i="1"/>
  <c r="W15" i="1"/>
  <c r="Y15" i="1"/>
  <c r="AB15" i="1"/>
  <c r="W131" i="1"/>
  <c r="AC131" i="1"/>
  <c r="AA131" i="1"/>
  <c r="W115" i="1"/>
  <c r="AC115" i="1"/>
  <c r="AA115" i="1"/>
  <c r="W99" i="1"/>
  <c r="AC99" i="1"/>
  <c r="AA99" i="1"/>
  <c r="W83" i="1"/>
  <c r="AA83" i="1"/>
  <c r="AC83" i="1"/>
  <c r="W67" i="1"/>
  <c r="AB67" i="1"/>
  <c r="Y67" i="1"/>
  <c r="W47" i="1"/>
  <c r="AC47" i="1"/>
  <c r="AA47" i="1"/>
  <c r="W27" i="1"/>
  <c r="AA27" i="1"/>
  <c r="AC27" i="1"/>
  <c r="W8" i="1"/>
  <c r="AB8" i="1"/>
  <c r="Y8" i="1"/>
  <c r="AC148" i="1"/>
  <c r="AA148" i="1"/>
  <c r="W148" i="1"/>
  <c r="AC132" i="1"/>
  <c r="AA132" i="1"/>
  <c r="W132" i="1"/>
  <c r="AC116" i="1"/>
  <c r="AA116" i="1"/>
  <c r="W116" i="1"/>
  <c r="AA100" i="1"/>
  <c r="AC100" i="1"/>
  <c r="W100" i="1"/>
  <c r="AC84" i="1"/>
  <c r="AA84" i="1"/>
  <c r="W84" i="1"/>
  <c r="AC68" i="1"/>
  <c r="AA68" i="1"/>
  <c r="W68" i="1"/>
  <c r="AC52" i="1"/>
  <c r="AA52" i="1"/>
  <c r="W52" i="1"/>
  <c r="AC36" i="1"/>
  <c r="AA36" i="1"/>
  <c r="W36" i="1"/>
  <c r="AC17" i="1"/>
  <c r="AA17" i="1"/>
  <c r="W17" i="1"/>
  <c r="W1181" i="1"/>
  <c r="AA1181" i="1"/>
  <c r="AC1181" i="1"/>
  <c r="AA1223" i="1"/>
  <c r="AC1223" i="1"/>
  <c r="W1223" i="1"/>
  <c r="AA1131" i="1"/>
  <c r="AC1131" i="1"/>
  <c r="W1131" i="1"/>
  <c r="AC1032" i="1"/>
  <c r="AA1032" i="1"/>
  <c r="W1032" i="1"/>
  <c r="Y1180" i="1"/>
  <c r="AB1180" i="1"/>
  <c r="W1180" i="1"/>
  <c r="AC1128" i="1"/>
  <c r="AA1128" i="1"/>
  <c r="W1128" i="1"/>
  <c r="W1129" i="1"/>
  <c r="AA1129" i="1"/>
  <c r="AC1129" i="1"/>
  <c r="W1222" i="1"/>
  <c r="AA1222" i="1"/>
  <c r="AC1222" i="1"/>
  <c r="W1134" i="1"/>
  <c r="AA1134" i="1"/>
  <c r="AC1134" i="1"/>
  <c r="AB982" i="1"/>
  <c r="AC982" i="1"/>
  <c r="Y982" i="1"/>
  <c r="W982" i="1"/>
  <c r="AA930" i="1"/>
  <c r="AC930" i="1"/>
  <c r="W930" i="1"/>
  <c r="W854" i="1"/>
  <c r="AC854" i="1"/>
  <c r="AB854" i="1"/>
  <c r="Y854" i="1"/>
  <c r="W781" i="1"/>
  <c r="AC781" i="1"/>
  <c r="AA781" i="1"/>
  <c r="AC975" i="1"/>
  <c r="AB975" i="1"/>
  <c r="Y975" i="1"/>
  <c r="W975" i="1"/>
  <c r="AA899" i="1"/>
  <c r="AC899" i="1"/>
  <c r="W899" i="1"/>
  <c r="AA807" i="1"/>
  <c r="AC807" i="1"/>
  <c r="W807" i="1"/>
  <c r="AA720" i="1"/>
  <c r="AC720" i="1"/>
  <c r="W720" i="1"/>
  <c r="W968" i="1"/>
  <c r="Y968" i="1"/>
  <c r="AB968" i="1"/>
  <c r="Y852" i="1"/>
  <c r="AB852" i="1"/>
  <c r="W852" i="1"/>
  <c r="W973" i="1"/>
  <c r="Y973" i="1"/>
  <c r="AB973" i="1"/>
  <c r="W901" i="1"/>
  <c r="AC901" i="1"/>
  <c r="AA901" i="1"/>
  <c r="W849" i="1"/>
  <c r="AC849" i="1"/>
  <c r="Y849" i="1"/>
  <c r="AB849" i="1"/>
  <c r="W511" i="1"/>
  <c r="AC511" i="1"/>
  <c r="AA511" i="1"/>
  <c r="W239" i="1"/>
  <c r="Y239" i="1"/>
  <c r="AB239" i="1"/>
  <c r="W680" i="1"/>
  <c r="AA680" i="1"/>
  <c r="AC680" i="1"/>
  <c r="AC370" i="1"/>
  <c r="AA370" i="1"/>
  <c r="W370" i="1"/>
  <c r="W659" i="1"/>
  <c r="AC659" i="1"/>
  <c r="AA659" i="1"/>
  <c r="W395" i="1"/>
  <c r="AC395" i="1"/>
  <c r="AA395" i="1"/>
  <c r="W787" i="1"/>
  <c r="Y787" i="1"/>
  <c r="AB787" i="1"/>
  <c r="AA662" i="1"/>
  <c r="AC662" i="1"/>
  <c r="W662" i="1"/>
  <c r="AC374" i="1"/>
  <c r="AA374" i="1"/>
  <c r="W374" i="1"/>
  <c r="W471" i="1"/>
  <c r="AC471" i="1"/>
  <c r="AA471" i="1"/>
  <c r="W363" i="1"/>
  <c r="AA363" i="1"/>
  <c r="AC363" i="1"/>
  <c r="AA242" i="1"/>
  <c r="AC242" i="1"/>
  <c r="W242" i="1"/>
  <c r="AC226" i="1"/>
  <c r="AA226" i="1"/>
  <c r="W226" i="1"/>
  <c r="W640" i="1"/>
  <c r="AA640" i="1"/>
  <c r="AC640" i="1"/>
  <c r="W472" i="1"/>
  <c r="AC472" i="1"/>
  <c r="AA472" i="1"/>
  <c r="W372" i="1"/>
  <c r="AA372" i="1"/>
  <c r="AC372" i="1"/>
  <c r="W356" i="1"/>
  <c r="AC356" i="1"/>
  <c r="AA356" i="1"/>
  <c r="W232" i="1"/>
  <c r="AC232" i="1"/>
  <c r="AA232" i="1"/>
  <c r="AB681" i="1"/>
  <c r="Y681" i="1"/>
  <c r="W681" i="1"/>
  <c r="AC589" i="1"/>
  <c r="AA589" i="1"/>
  <c r="W589" i="1"/>
  <c r="AC469" i="1"/>
  <c r="AA469" i="1"/>
  <c r="W469" i="1"/>
  <c r="AC369" i="1"/>
  <c r="AA369" i="1"/>
  <c r="W369" i="1"/>
  <c r="AC293" i="1"/>
  <c r="AA293" i="1"/>
  <c r="W293" i="1"/>
  <c r="AC233" i="1"/>
  <c r="AA233" i="1"/>
  <c r="W233" i="1"/>
  <c r="AA20" i="1"/>
  <c r="AC20" i="1"/>
  <c r="W20" i="1"/>
  <c r="D36" i="2" l="1"/>
  <c r="X8" i="1" s="1"/>
  <c r="X1110" i="1" l="1"/>
  <c r="X3" i="1"/>
  <c r="X178" i="1"/>
  <c r="X691" i="1"/>
  <c r="G690" i="25" s="1"/>
  <c r="X818" i="1"/>
  <c r="X1052" i="1"/>
  <c r="X106" i="1"/>
  <c r="X812" i="1"/>
  <c r="G778" i="25" s="1"/>
  <c r="X937" i="1"/>
  <c r="X232" i="1"/>
  <c r="X966" i="1"/>
  <c r="X323" i="1"/>
  <c r="X758" i="1"/>
  <c r="X503" i="1"/>
  <c r="X988" i="1"/>
  <c r="X1100" i="1"/>
  <c r="X341" i="1"/>
  <c r="X386" i="1"/>
  <c r="X254" i="1"/>
  <c r="X133" i="1"/>
  <c r="G132" i="25" s="1"/>
  <c r="X906" i="1"/>
  <c r="X1201" i="1"/>
  <c r="X188" i="1"/>
  <c r="X460" i="1"/>
  <c r="G448" i="25" s="1"/>
  <c r="X632" i="1"/>
  <c r="X387" i="1"/>
  <c r="X1172" i="1"/>
  <c r="X238" i="1"/>
  <c r="G237" i="25" s="1"/>
  <c r="X124" i="1"/>
  <c r="X385" i="1"/>
  <c r="X378" i="1"/>
  <c r="X696" i="1"/>
  <c r="X1085" i="1"/>
  <c r="X588" i="1"/>
  <c r="X976" i="1"/>
  <c r="X136" i="1"/>
  <c r="G135" i="25" s="1"/>
  <c r="X348" i="1"/>
  <c r="X820" i="1"/>
  <c r="X1026" i="1"/>
  <c r="X241" i="1"/>
  <c r="G240" i="25" s="1"/>
  <c r="X230" i="1"/>
  <c r="X662" i="1"/>
  <c r="X592" i="1"/>
  <c r="X5" i="1"/>
  <c r="G2" i="25" s="1"/>
  <c r="X1118" i="1"/>
  <c r="X391" i="1"/>
  <c r="X287" i="1"/>
  <c r="X63" i="1"/>
  <c r="G62" i="25" s="1"/>
  <c r="X1169" i="1"/>
  <c r="X948" i="1"/>
  <c r="X483" i="1"/>
  <c r="X292" i="1"/>
  <c r="G289" i="25" s="1"/>
  <c r="X355" i="1"/>
  <c r="X797" i="1"/>
  <c r="X668" i="1"/>
  <c r="X484" i="1"/>
  <c r="G472" i="25" s="1"/>
  <c r="X786" i="1"/>
  <c r="X82" i="1"/>
  <c r="X889" i="1"/>
  <c r="X327" i="1"/>
  <c r="G325" i="25" s="1"/>
  <c r="X192" i="1"/>
  <c r="X1128" i="1"/>
  <c r="X1228" i="1"/>
  <c r="X1054" i="1"/>
  <c r="G1025" i="25" s="1"/>
  <c r="X706" i="1"/>
  <c r="X478" i="1"/>
  <c r="X181" i="1"/>
  <c r="X1231" i="1"/>
  <c r="H51" i="32" s="1"/>
  <c r="X951" i="1"/>
  <c r="X434" i="1"/>
  <c r="X605" i="1"/>
  <c r="X1056" i="1"/>
  <c r="G1027" i="25" s="1"/>
  <c r="X1015" i="1"/>
  <c r="X594" i="1"/>
  <c r="X10" i="1"/>
  <c r="X205" i="1"/>
  <c r="G204" i="25" s="1"/>
  <c r="X1243" i="1"/>
  <c r="X943" i="1"/>
  <c r="X125" i="1"/>
  <c r="X629" i="1"/>
  <c r="G628" i="25" s="1"/>
  <c r="X511" i="1"/>
  <c r="X1233" i="1"/>
  <c r="X631" i="1"/>
  <c r="X259" i="1"/>
  <c r="H12" i="31" s="1"/>
  <c r="X432" i="1"/>
  <c r="X1105" i="1"/>
  <c r="X838" i="1"/>
  <c r="X487" i="1"/>
  <c r="G475" i="25" s="1"/>
  <c r="X532" i="1"/>
  <c r="X1218" i="1"/>
  <c r="X1258" i="1"/>
  <c r="X865" i="1"/>
  <c r="G864" i="25" s="1"/>
  <c r="X303" i="1"/>
  <c r="X138" i="1"/>
  <c r="X94" i="1"/>
  <c r="X960" i="1"/>
  <c r="G959" i="25" s="1"/>
  <c r="X647" i="1"/>
  <c r="X304" i="1"/>
  <c r="X718" i="1"/>
  <c r="X1206" i="1"/>
  <c r="X215" i="1"/>
  <c r="X531" i="1"/>
  <c r="X67" i="1"/>
  <c r="X47" i="1"/>
  <c r="G32" i="25" s="1"/>
  <c r="X1255" i="1"/>
  <c r="X991" i="1"/>
  <c r="X109" i="1"/>
  <c r="X669" i="1"/>
  <c r="G675" i="25" s="1"/>
  <c r="X13" i="1"/>
  <c r="X1075" i="1"/>
  <c r="X756" i="1"/>
  <c r="X618" i="1"/>
  <c r="X449" i="1"/>
  <c r="X590" i="1"/>
  <c r="X918" i="1"/>
  <c r="X458" i="1"/>
  <c r="X705" i="1"/>
  <c r="X72" i="1"/>
  <c r="X1215" i="1"/>
  <c r="X740" i="1"/>
  <c r="X602" i="1"/>
  <c r="X481" i="1"/>
  <c r="X130" i="1"/>
  <c r="X1101" i="1"/>
  <c r="H26" i="31" s="1"/>
  <c r="X1001" i="1"/>
  <c r="X463" i="1"/>
  <c r="X256" i="1"/>
  <c r="X1209" i="1"/>
  <c r="G1180" i="25" s="1"/>
  <c r="X984" i="1"/>
  <c r="X379" i="1"/>
  <c r="X344" i="1"/>
  <c r="X231" i="1"/>
  <c r="X1098" i="1"/>
  <c r="X757" i="1"/>
  <c r="X620" i="1"/>
  <c r="X39" i="1"/>
  <c r="X1077" i="1"/>
  <c r="X925" i="1"/>
  <c r="X551" i="1"/>
  <c r="X119" i="1"/>
  <c r="X500" i="1"/>
  <c r="X1037" i="1"/>
  <c r="X619" i="1"/>
  <c r="X540" i="1"/>
  <c r="G561" i="25" s="1"/>
  <c r="X973" i="1"/>
  <c r="X356" i="1"/>
  <c r="X1095" i="1"/>
  <c r="X819" i="1"/>
  <c r="X350" i="1"/>
  <c r="X513" i="1"/>
  <c r="X971" i="1"/>
  <c r="X1148" i="1"/>
  <c r="G1119" i="25" s="1"/>
  <c r="X780" i="1"/>
  <c r="X158" i="1"/>
  <c r="X285" i="1"/>
  <c r="X719" i="1"/>
  <c r="G849" i="25" s="1"/>
  <c r="X843" i="1"/>
  <c r="X723" i="1"/>
  <c r="X541" i="1"/>
  <c r="X970" i="1"/>
  <c r="G969" i="25" s="1"/>
  <c r="X1096" i="1"/>
  <c r="X824" i="1"/>
  <c r="X182" i="1"/>
  <c r="X313" i="1"/>
  <c r="G311" i="25" s="1"/>
  <c r="X122" i="1"/>
  <c r="X1178" i="1"/>
  <c r="X825" i="1"/>
  <c r="X575" i="1"/>
  <c r="G596" i="25" s="1"/>
  <c r="X111" i="1"/>
  <c r="G5" i="25"/>
  <c r="X1193" i="1"/>
  <c r="X1253" i="1"/>
  <c r="X22" i="1"/>
  <c r="X1041" i="1"/>
  <c r="X1202" i="1"/>
  <c r="X1029" i="1"/>
  <c r="X684" i="1"/>
  <c r="X1017" i="1"/>
  <c r="X841" i="1"/>
  <c r="X745" i="1"/>
  <c r="X746" i="1"/>
  <c r="X595" i="1"/>
  <c r="X559" i="1"/>
  <c r="X608" i="1"/>
  <c r="X448" i="1"/>
  <c r="X276" i="1"/>
  <c r="X127" i="1"/>
  <c r="X144" i="1"/>
  <c r="X969" i="1"/>
  <c r="X643" i="1"/>
  <c r="X228" i="1"/>
  <c r="X1141" i="1"/>
  <c r="X1174" i="1"/>
  <c r="X890" i="1"/>
  <c r="X583" i="1"/>
  <c r="X949" i="1"/>
  <c r="X255" i="1"/>
  <c r="X635" i="1"/>
  <c r="X251" i="1"/>
  <c r="X427" i="1"/>
  <c r="X539" i="1"/>
  <c r="X548" i="1"/>
  <c r="X380" i="1"/>
  <c r="X200" i="1"/>
  <c r="X107" i="1"/>
  <c r="X1221" i="1"/>
  <c r="X893" i="1"/>
  <c r="X400" i="1"/>
  <c r="X118" i="1"/>
  <c r="X1194" i="1"/>
  <c r="X870" i="1"/>
  <c r="X708" i="1"/>
  <c r="X1009" i="1"/>
  <c r="X833" i="1"/>
  <c r="X733" i="1"/>
  <c r="X738" i="1"/>
  <c r="X347" i="1"/>
  <c r="X419" i="1"/>
  <c r="X560" i="1"/>
  <c r="X392" i="1"/>
  <c r="X212" i="1"/>
  <c r="X51" i="1"/>
  <c r="X1133" i="1"/>
  <c r="X785" i="1"/>
  <c r="X499" i="1"/>
  <c r="X19" i="1"/>
  <c r="X1125" i="1"/>
  <c r="X1121" i="1"/>
  <c r="X1122" i="1"/>
  <c r="X842" i="1"/>
  <c r="X989" i="1"/>
  <c r="X813" i="1"/>
  <c r="X711" i="1"/>
  <c r="X750" i="1"/>
  <c r="X411" i="1"/>
  <c r="X151" i="1"/>
  <c r="X612" i="1"/>
  <c r="X452" i="1"/>
  <c r="X280" i="1"/>
  <c r="X131" i="1"/>
  <c r="X1222" i="1"/>
  <c r="X640" i="1"/>
  <c r="X52" i="1"/>
  <c r="X242" i="1"/>
  <c r="X787" i="1"/>
  <c r="X1103" i="1"/>
  <c r="X1115" i="1"/>
  <c r="X1080" i="1"/>
  <c r="X1175" i="1"/>
  <c r="X1019" i="1"/>
  <c r="X1092" i="1"/>
  <c r="X962" i="1"/>
  <c r="X891" i="1"/>
  <c r="X892" i="1"/>
  <c r="X622" i="1"/>
  <c r="X338" i="1"/>
  <c r="X735" i="1"/>
  <c r="X406" i="1"/>
  <c r="X61" i="1"/>
  <c r="X81" i="1"/>
  <c r="X581" i="1"/>
  <c r="X437" i="1"/>
  <c r="X273" i="1"/>
  <c r="X80" i="1"/>
  <c r="X1244" i="1"/>
  <c r="X900" i="1"/>
  <c r="X365" i="1"/>
  <c r="X1151" i="1"/>
  <c r="X1236" i="1"/>
  <c r="X1063" i="1"/>
  <c r="X942" i="1"/>
  <c r="X871" i="1"/>
  <c r="X872" i="1"/>
  <c r="X744" i="1"/>
  <c r="X298" i="1"/>
  <c r="X747" i="1"/>
  <c r="X222" i="1"/>
  <c r="X694" i="1"/>
  <c r="X685" i="1"/>
  <c r="X525" i="1"/>
  <c r="X353" i="1"/>
  <c r="X193" i="1"/>
  <c r="X60" i="1"/>
  <c r="X1031" i="1"/>
  <c r="X642" i="1"/>
  <c r="X641" i="1"/>
  <c r="X1087" i="1"/>
  <c r="X1002" i="1"/>
  <c r="X927" i="1"/>
  <c r="X884" i="1"/>
  <c r="X286" i="1"/>
  <c r="X322" i="1"/>
  <c r="X18" i="1"/>
  <c r="X334" i="1"/>
  <c r="X170" i="1"/>
  <c r="X149" i="1"/>
  <c r="X617" i="1"/>
  <c r="X461" i="1"/>
  <c r="X301" i="1"/>
  <c r="X6" i="1"/>
  <c r="X1135" i="1"/>
  <c r="X784" i="1"/>
  <c r="X473" i="1"/>
  <c r="X1252" i="1"/>
  <c r="X1048" i="1"/>
  <c r="X1058" i="1"/>
  <c r="X703" i="1"/>
  <c r="X863" i="1"/>
  <c r="X904" i="1"/>
  <c r="X570" i="1"/>
  <c r="X41" i="1"/>
  <c r="X739" i="1"/>
  <c r="X410" i="1"/>
  <c r="X674" i="1"/>
  <c r="X25" i="1"/>
  <c r="X553" i="1"/>
  <c r="X405" i="1"/>
  <c r="X116" i="1"/>
  <c r="X15" i="1"/>
  <c r="X38" i="1"/>
  <c r="X1157" i="1"/>
  <c r="X1249" i="1"/>
  <c r="X78" i="1"/>
  <c r="X1177" i="1"/>
  <c r="X1020" i="1"/>
  <c r="X1102" i="1"/>
  <c r="X822" i="1"/>
  <c r="X952" i="1"/>
  <c r="X917" i="1"/>
  <c r="X761" i="1"/>
  <c r="X762" i="1"/>
  <c r="X627" i="1"/>
  <c r="X339" i="1"/>
  <c r="X271" i="1"/>
  <c r="X516" i="1"/>
  <c r="X328" i="1"/>
  <c r="X172" i="1"/>
  <c r="X43" i="1"/>
  <c r="X1130" i="1"/>
  <c r="X897" i="1"/>
  <c r="X468" i="1"/>
  <c r="X1237" i="1"/>
  <c r="X1044" i="1"/>
  <c r="X1114" i="1"/>
  <c r="X834" i="1"/>
  <c r="X1013" i="1"/>
  <c r="X837" i="1"/>
  <c r="X199" i="1"/>
  <c r="X479" i="1"/>
  <c r="X195" i="1"/>
  <c r="X319" i="1"/>
  <c r="X283" i="1"/>
  <c r="X528" i="1"/>
  <c r="X340" i="1"/>
  <c r="X184" i="1"/>
  <c r="X123" i="1"/>
  <c r="X140" i="1"/>
  <c r="X794" i="1"/>
  <c r="X227" i="1"/>
  <c r="X224" i="1"/>
  <c r="X1109" i="1"/>
  <c r="X1126" i="1"/>
  <c r="X846" i="1"/>
  <c r="X993" i="1"/>
  <c r="X817" i="1"/>
  <c r="X754" i="1"/>
  <c r="X611" i="1"/>
  <c r="X687" i="1"/>
  <c r="X580" i="1"/>
  <c r="X424" i="1"/>
  <c r="X248" i="1"/>
  <c r="X135" i="1"/>
  <c r="X152" i="1"/>
  <c r="X972" i="1"/>
  <c r="X587" i="1"/>
  <c r="X236" i="1"/>
  <c r="X1229" i="1"/>
  <c r="X1049" i="1"/>
  <c r="X1146" i="1"/>
  <c r="X866" i="1"/>
  <c r="X1004" i="1"/>
  <c r="X1005" i="1"/>
  <c r="X829" i="1"/>
  <c r="X656" i="1"/>
  <c r="X179" i="1"/>
  <c r="X311" i="1"/>
  <c r="X596" i="1"/>
  <c r="X436" i="1"/>
  <c r="X260" i="1"/>
  <c r="X115" i="1"/>
  <c r="X680" i="1"/>
  <c r="X1239" i="1"/>
  <c r="X1176" i="1"/>
  <c r="X1159" i="1"/>
  <c r="X1240" i="1"/>
  <c r="X1076" i="1"/>
  <c r="X946" i="1"/>
  <c r="X875" i="1"/>
  <c r="X836" i="1"/>
  <c r="X454" i="1"/>
  <c r="X306" i="1"/>
  <c r="X751" i="1"/>
  <c r="X194" i="1"/>
  <c r="X494" i="1"/>
  <c r="X697" i="1"/>
  <c r="X529" i="1"/>
  <c r="X377" i="1"/>
  <c r="X197" i="1"/>
  <c r="X64" i="1"/>
  <c r="X1055" i="1"/>
  <c r="X663" i="1"/>
  <c r="X261" i="1"/>
  <c r="X1123" i="1"/>
  <c r="X1212" i="1"/>
  <c r="X1050" i="1"/>
  <c r="X800" i="1"/>
  <c r="X887" i="1"/>
  <c r="X888" i="1"/>
  <c r="X101" i="1"/>
  <c r="X282" i="1"/>
  <c r="X655" i="1"/>
  <c r="X206" i="1"/>
  <c r="X666" i="1"/>
  <c r="X545" i="1"/>
  <c r="X389" i="1"/>
  <c r="X209" i="1"/>
  <c r="X76" i="1"/>
  <c r="X974" i="1"/>
  <c r="X788" i="1"/>
  <c r="X361" i="1"/>
  <c r="X1116" i="1"/>
  <c r="X938" i="1"/>
  <c r="X911" i="1"/>
  <c r="X554" i="1"/>
  <c r="X776" i="1"/>
  <c r="X714" i="1"/>
  <c r="X354" i="1"/>
  <c r="X426" i="1"/>
  <c r="X302" i="1"/>
  <c r="X153" i="1"/>
  <c r="X49" i="1"/>
  <c r="X633" i="1"/>
  <c r="X485" i="1"/>
  <c r="X317" i="1"/>
  <c r="X120" i="1"/>
  <c r="X1035" i="1"/>
  <c r="X851" i="1"/>
  <c r="X597" i="1"/>
  <c r="X1072" i="1"/>
  <c r="X1179" i="1"/>
  <c r="X1023" i="1"/>
  <c r="X950" i="1"/>
  <c r="X879" i="1"/>
  <c r="X840" i="1"/>
  <c r="X278" i="1"/>
  <c r="X562" i="1"/>
  <c r="X755" i="1"/>
  <c r="X326" i="1"/>
  <c r="X121" i="1"/>
  <c r="X394" i="1"/>
  <c r="X613" i="1"/>
  <c r="X457" i="1"/>
  <c r="X297" i="1"/>
  <c r="X132" i="1"/>
  <c r="X1131" i="1"/>
  <c r="X720" i="1"/>
  <c r="X681" i="1"/>
  <c r="X160" i="1"/>
  <c r="X471" i="1"/>
  <c r="X17" i="1"/>
  <c r="X233" i="1"/>
  <c r="X90" i="1"/>
  <c r="X1093" i="1"/>
  <c r="X1189" i="1"/>
  <c r="X86" i="1"/>
  <c r="X1117" i="1"/>
  <c r="X1162" i="1"/>
  <c r="X878" i="1"/>
  <c r="X1016" i="1"/>
  <c r="X985" i="1"/>
  <c r="X809" i="1"/>
  <c r="X672" i="1"/>
  <c r="X507" i="1"/>
  <c r="X447" i="1"/>
  <c r="X527" i="1"/>
  <c r="X568" i="1"/>
  <c r="X412" i="1"/>
  <c r="X220" i="1"/>
  <c r="X95" i="1"/>
  <c r="X1033" i="1"/>
  <c r="X793" i="1"/>
  <c r="X375" i="1"/>
  <c r="X114" i="1"/>
  <c r="X1097" i="1"/>
  <c r="X1138" i="1"/>
  <c r="X858" i="1"/>
  <c r="X996" i="1"/>
  <c r="X909" i="1"/>
  <c r="X167" i="1"/>
  <c r="X403" i="1"/>
  <c r="X163" i="1"/>
  <c r="X335" i="1"/>
  <c r="X267" i="1"/>
  <c r="X508" i="1"/>
  <c r="X324" i="1"/>
  <c r="X168" i="1"/>
  <c r="X75" i="1"/>
  <c r="X898" i="1"/>
  <c r="X399" i="1"/>
  <c r="X240" i="1"/>
  <c r="X1065" i="1"/>
  <c r="X1150" i="1"/>
  <c r="X830" i="1"/>
  <c r="X1008" i="1"/>
  <c r="X961" i="1"/>
  <c r="X802" i="1"/>
  <c r="X700" i="1"/>
  <c r="X187" i="1"/>
  <c r="X315" i="1"/>
  <c r="X279" i="1"/>
  <c r="X524" i="1"/>
  <c r="X336" i="1"/>
  <c r="X180" i="1"/>
  <c r="X12" i="1"/>
  <c r="X1154" i="1"/>
  <c r="X721" i="1"/>
  <c r="X367" i="1"/>
  <c r="X102" i="1"/>
  <c r="X58" i="1"/>
  <c r="X1250" i="1"/>
  <c r="X1090" i="1"/>
  <c r="X810" i="1"/>
  <c r="X941" i="1"/>
  <c r="X651" i="1"/>
  <c r="X676" i="1"/>
  <c r="X623" i="1"/>
  <c r="X451" i="1"/>
  <c r="X563" i="1"/>
  <c r="X572" i="1"/>
  <c r="X420" i="1"/>
  <c r="X244" i="1"/>
  <c r="X99" i="1"/>
  <c r="X854" i="1"/>
  <c r="X372" i="1"/>
  <c r="X1032" i="1"/>
  <c r="X369" i="1"/>
  <c r="X363" i="1"/>
  <c r="X1232" i="1"/>
  <c r="X1067" i="1"/>
  <c r="X9" i="1"/>
  <c r="X1139" i="1"/>
  <c r="X1216" i="1"/>
  <c r="X1047" i="1"/>
  <c r="X926" i="1"/>
  <c r="X859" i="1"/>
  <c r="X860" i="1"/>
  <c r="X117" i="1"/>
  <c r="X614" i="1"/>
  <c r="X683" i="1"/>
  <c r="X210" i="1"/>
  <c r="X671" i="1"/>
  <c r="X713" i="1"/>
  <c r="X549" i="1"/>
  <c r="X393" i="1"/>
  <c r="X213" i="1"/>
  <c r="X48" i="1"/>
  <c r="X978" i="1"/>
  <c r="X362" i="1"/>
  <c r="X229" i="1"/>
  <c r="X1107" i="1"/>
  <c r="X1196" i="1"/>
  <c r="X1066" i="1"/>
  <c r="X1003" i="1"/>
  <c r="X831" i="1"/>
  <c r="X832" i="1"/>
  <c r="X446" i="1"/>
  <c r="X534" i="1"/>
  <c r="X707" i="1"/>
  <c r="X190" i="1"/>
  <c r="X490" i="1"/>
  <c r="X637" i="1"/>
  <c r="X489" i="1"/>
  <c r="X321" i="1"/>
  <c r="X161" i="1"/>
  <c r="X28" i="1"/>
  <c r="X1034" i="1"/>
  <c r="X522" i="1"/>
  <c r="X397" i="1"/>
  <c r="X1208" i="1"/>
  <c r="X954" i="1"/>
  <c r="X883" i="1"/>
  <c r="X844" i="1"/>
  <c r="X69" i="1"/>
  <c r="X582" i="1"/>
  <c r="X759" i="1"/>
  <c r="X502" i="1"/>
  <c r="X129" i="1"/>
  <c r="X65" i="1"/>
  <c r="X573" i="1"/>
  <c r="X429" i="1"/>
  <c r="X257" i="1"/>
  <c r="X104" i="1"/>
  <c r="X1184" i="1"/>
  <c r="X856" i="1"/>
  <c r="X357" i="1"/>
  <c r="X1144" i="1"/>
  <c r="X1204" i="1"/>
  <c r="X1014" i="1"/>
  <c r="X995" i="1"/>
  <c r="X823" i="1"/>
  <c r="X864" i="1"/>
  <c r="X430" i="1"/>
  <c r="X514" i="1"/>
  <c r="X690" i="1"/>
  <c r="X214" i="1"/>
  <c r="X482" i="1"/>
  <c r="X673" i="1"/>
  <c r="X517" i="1"/>
  <c r="X345" i="1"/>
  <c r="X975" i="1"/>
  <c r="X1181" i="1"/>
  <c r="X46" i="1"/>
  <c r="X1254" i="1"/>
  <c r="X1149" i="1"/>
  <c r="X98" i="1"/>
  <c r="X1145" i="1"/>
  <c r="X1226" i="1"/>
  <c r="X1061" i="1"/>
  <c r="X773" i="1"/>
  <c r="X916" i="1"/>
  <c r="X869" i="1"/>
  <c r="X725" i="1"/>
  <c r="X730" i="1"/>
  <c r="X491" i="1"/>
  <c r="X307" i="1"/>
  <c r="X624" i="1"/>
  <c r="X464" i="1"/>
  <c r="X296" i="1"/>
  <c r="X11" i="1"/>
  <c r="X902" i="1"/>
  <c r="X639" i="1"/>
  <c r="X264" i="1"/>
  <c r="X1025" i="1"/>
  <c r="X1238" i="1"/>
  <c r="X1082" i="1"/>
  <c r="X1012" i="1"/>
  <c r="X965" i="1"/>
  <c r="X805" i="1"/>
  <c r="X741" i="1"/>
  <c r="X774" i="1"/>
  <c r="X579" i="1"/>
  <c r="X555" i="1"/>
  <c r="X636" i="1"/>
  <c r="X488" i="1"/>
  <c r="X308" i="1"/>
  <c r="X154" i="1"/>
  <c r="X91" i="1"/>
  <c r="X54" i="1"/>
  <c r="X929" i="1"/>
  <c r="X371" i="1"/>
  <c r="X1241" i="1"/>
  <c r="X1060" i="1"/>
  <c r="X1094" i="1"/>
  <c r="X814" i="1"/>
  <c r="X945" i="1"/>
  <c r="X247" i="1"/>
  <c r="X219" i="1"/>
  <c r="X455" i="1"/>
  <c r="X567" i="1"/>
  <c r="X544" i="1"/>
  <c r="X352" i="1"/>
  <c r="X196" i="1"/>
  <c r="X103" i="1"/>
  <c r="X1185" i="1"/>
  <c r="X977" i="1"/>
  <c r="X664" i="1"/>
  <c r="X34" i="1"/>
  <c r="X1028" i="1"/>
  <c r="X1089" i="1"/>
  <c r="X1106" i="1"/>
  <c r="X826" i="1"/>
  <c r="X956" i="1"/>
  <c r="X957" i="1"/>
  <c r="X183" i="1"/>
  <c r="X415" i="1"/>
  <c r="X467" i="1"/>
  <c r="X547" i="1"/>
  <c r="X556" i="1"/>
  <c r="X388" i="1"/>
  <c r="X208" i="1"/>
  <c r="X83" i="1"/>
  <c r="X1167" i="1"/>
  <c r="X1163" i="1"/>
  <c r="X1112" i="1"/>
  <c r="X1111" i="1"/>
  <c r="X1200" i="1"/>
  <c r="X1070" i="1"/>
  <c r="X1007" i="1"/>
  <c r="X835" i="1"/>
  <c r="X796" i="1"/>
  <c r="X270" i="1"/>
  <c r="X546" i="1"/>
  <c r="X710" i="1"/>
  <c r="X162" i="1"/>
  <c r="X390" i="1"/>
  <c r="X645" i="1"/>
  <c r="X493" i="1"/>
  <c r="X325" i="1"/>
  <c r="X165" i="1"/>
  <c r="X32" i="1"/>
  <c r="X638" i="1"/>
  <c r="X366" i="1"/>
  <c r="X1251" i="1"/>
  <c r="X1091" i="1"/>
  <c r="X1168" i="1"/>
  <c r="X1006" i="1"/>
  <c r="X675" i="1"/>
  <c r="X847" i="1"/>
  <c r="X848" i="1"/>
  <c r="X670" i="1"/>
  <c r="X85" i="1"/>
  <c r="X342" i="1"/>
  <c r="X174" i="1"/>
  <c r="X73" i="1"/>
  <c r="X509" i="1"/>
  <c r="X337" i="1"/>
  <c r="X177" i="1"/>
  <c r="X44" i="1"/>
  <c r="X967" i="1"/>
  <c r="X586" i="1"/>
  <c r="X225" i="1"/>
  <c r="X1062" i="1"/>
  <c r="X736" i="1"/>
  <c r="X867" i="1"/>
  <c r="X908" i="1"/>
  <c r="X606" i="1"/>
  <c r="X678" i="1"/>
  <c r="X150" i="1"/>
  <c r="X775" i="1"/>
  <c r="X414" i="1"/>
  <c r="X93" i="1"/>
  <c r="X97" i="1"/>
  <c r="X601" i="1"/>
  <c r="X445" i="1"/>
  <c r="X281" i="1"/>
  <c r="X88" i="1"/>
  <c r="X1132" i="1"/>
  <c r="X474" i="1"/>
  <c r="X373" i="1"/>
  <c r="X1192" i="1"/>
  <c r="X1083" i="1"/>
  <c r="X1074" i="1"/>
  <c r="X518" i="1"/>
  <c r="X839" i="1"/>
  <c r="X804" i="1"/>
  <c r="X698" i="1"/>
  <c r="X450" i="1"/>
  <c r="X715" i="1"/>
  <c r="X250" i="1"/>
  <c r="X702" i="1"/>
  <c r="X57" i="1"/>
  <c r="X569" i="1"/>
  <c r="X421" i="1"/>
  <c r="X253" i="1"/>
  <c r="X100" i="1"/>
  <c r="X1180" i="1"/>
  <c r="X852" i="1"/>
  <c r="X469" i="1"/>
  <c r="X968" i="1"/>
  <c r="X185" i="1"/>
  <c r="X1223" i="1"/>
  <c r="G1172" i="25"/>
  <c r="G1076" i="25"/>
  <c r="G1056" i="25"/>
  <c r="G1089" i="25"/>
  <c r="G804" i="25"/>
  <c r="G1235" i="25"/>
  <c r="G936" i="25"/>
  <c r="G389" i="25"/>
  <c r="G377" i="25"/>
  <c r="G321" i="25"/>
  <c r="H8" i="32"/>
  <c r="G286" i="25"/>
  <c r="G531" i="25"/>
  <c r="G342" i="25"/>
  <c r="G187" i="25"/>
  <c r="G1189" i="25"/>
  <c r="G230" i="25"/>
  <c r="G556" i="25"/>
  <c r="G1142" i="25"/>
  <c r="G1229" i="25"/>
  <c r="G1069" i="25"/>
  <c r="G784" i="25"/>
  <c r="G947" i="25"/>
  <c r="G730" i="25"/>
  <c r="G731" i="25"/>
  <c r="G471" i="25"/>
  <c r="G301" i="25"/>
  <c r="G619" i="25"/>
  <c r="G137" i="25"/>
  <c r="G24" i="25"/>
  <c r="G975" i="25"/>
  <c r="G353" i="25"/>
  <c r="G93" i="25"/>
  <c r="G1048" i="25"/>
  <c r="G1081" i="25"/>
  <c r="G770" i="25"/>
  <c r="G924" i="25"/>
  <c r="G503" i="25"/>
  <c r="G674" i="25"/>
  <c r="G646" i="25"/>
  <c r="G572" i="25"/>
  <c r="G631" i="25"/>
  <c r="G302" i="25"/>
  <c r="G118" i="25"/>
  <c r="G759" i="25"/>
  <c r="G848" i="25"/>
  <c r="H16" i="32"/>
  <c r="G488" i="25"/>
  <c r="G105" i="25"/>
  <c r="G81" i="25"/>
  <c r="G1177" i="25"/>
  <c r="G1008" i="25"/>
  <c r="G1239" i="25"/>
  <c r="G888" i="25"/>
  <c r="G214" i="25"/>
  <c r="G618" i="25"/>
  <c r="G385" i="25"/>
  <c r="G530" i="25"/>
  <c r="G346" i="25"/>
  <c r="G191" i="25"/>
  <c r="G66" i="25"/>
  <c r="G972" i="25"/>
  <c r="G231" i="25"/>
  <c r="H19" i="31"/>
  <c r="H46" i="32"/>
  <c r="G1099" i="25"/>
  <c r="G354" i="25"/>
  <c r="G1071" i="25"/>
  <c r="H50" i="32"/>
  <c r="G1209" i="25"/>
  <c r="G1203" i="25"/>
  <c r="G1066" i="25"/>
  <c r="G1145" i="25"/>
  <c r="G1242" i="25"/>
  <c r="G785" i="25"/>
  <c r="G786" i="25"/>
  <c r="G836" i="25"/>
  <c r="G108" i="25"/>
  <c r="G348" i="25"/>
  <c r="G177" i="25"/>
  <c r="G466" i="25"/>
  <c r="G513" i="25"/>
  <c r="G339" i="25"/>
  <c r="G180" i="25"/>
  <c r="G10" i="25"/>
  <c r="G970" i="25"/>
  <c r="G1046" i="25"/>
  <c r="G997" i="25"/>
  <c r="G950" i="25"/>
  <c r="G729" i="25"/>
  <c r="G753" i="25"/>
  <c r="G422" i="25"/>
  <c r="G617" i="25"/>
  <c r="G157" i="25"/>
  <c r="G384" i="25"/>
  <c r="G604" i="25"/>
  <c r="G437" i="25"/>
  <c r="G284" i="25"/>
  <c r="G123" i="25"/>
  <c r="G558" i="25"/>
  <c r="G986" i="25"/>
  <c r="G917" i="25"/>
  <c r="G809" i="25"/>
  <c r="G540" i="25"/>
  <c r="G446" i="25"/>
  <c r="G853" i="25"/>
  <c r="G253" i="25"/>
  <c r="G7" i="25"/>
  <c r="G835" i="25"/>
  <c r="G562" i="25"/>
  <c r="G383" i="25"/>
  <c r="G71" i="25"/>
  <c r="G229" i="25"/>
  <c r="G1224" i="25"/>
  <c r="G1186" i="25"/>
  <c r="G1067" i="25"/>
  <c r="G965" i="25"/>
  <c r="G942" i="25"/>
  <c r="G713" i="25"/>
  <c r="G790" i="25"/>
  <c r="G124" i="25"/>
  <c r="G601" i="25"/>
  <c r="G181" i="25"/>
  <c r="G376" i="25"/>
  <c r="G469" i="25"/>
  <c r="G661" i="25"/>
  <c r="H17" i="32"/>
  <c r="G511" i="25"/>
  <c r="G129" i="25"/>
  <c r="G121" i="25"/>
  <c r="G1023" i="25"/>
  <c r="G1214" i="25"/>
  <c r="G1151" i="25"/>
  <c r="G905" i="25"/>
  <c r="G630" i="25"/>
  <c r="G1252" i="25"/>
  <c r="G791" i="25"/>
  <c r="G826" i="25"/>
  <c r="H14" i="32"/>
  <c r="G451" i="25"/>
  <c r="G538" i="25"/>
  <c r="G420" i="25"/>
  <c r="G255" i="25"/>
  <c r="G110" i="25"/>
  <c r="AB90" i="1"/>
  <c r="Y50" i="1"/>
  <c r="AB1203" i="1"/>
  <c r="Y1103" i="1"/>
  <c r="AB1051" i="1"/>
  <c r="AC1232" i="1"/>
  <c r="Z1232" i="1"/>
  <c r="AA1164" i="1"/>
  <c r="AB1100" i="1"/>
  <c r="AB1093" i="1"/>
  <c r="AA1254" i="1"/>
  <c r="AC5" i="1"/>
  <c r="AB126" i="1"/>
  <c r="AC1249" i="1"/>
  <c r="Z1189" i="1"/>
  <c r="AB1199" i="1"/>
  <c r="AC1163" i="1"/>
  <c r="AB1115" i="1"/>
  <c r="AB1099" i="1"/>
  <c r="AB1067" i="1"/>
  <c r="Z1024" i="1"/>
  <c r="AC1228" i="1"/>
  <c r="Z1228" i="1"/>
  <c r="Z1176" i="1"/>
  <c r="Y1140" i="1"/>
  <c r="AB1112" i="1"/>
  <c r="AB1080" i="1"/>
  <c r="Y1052" i="1"/>
  <c r="AB26" i="1"/>
  <c r="Y9" i="1"/>
  <c r="AB22" i="1"/>
  <c r="Y86" i="1"/>
  <c r="Z1209" i="1"/>
  <c r="AC1255" i="1"/>
  <c r="AC1211" i="1"/>
  <c r="Z1211" i="1"/>
  <c r="Y1195" i="1"/>
  <c r="AA1175" i="1"/>
  <c r="Z1159" i="1"/>
  <c r="Y1139" i="1"/>
  <c r="Y1095" i="1"/>
  <c r="Z1079" i="1"/>
  <c r="AC1064" i="1"/>
  <c r="Z1064" i="1"/>
  <c r="Z1043" i="1"/>
  <c r="Y1019" i="1"/>
  <c r="AB1240" i="1"/>
  <c r="Y1216" i="1"/>
  <c r="Z1200" i="1"/>
  <c r="AA1172" i="1"/>
  <c r="Z1172" i="1"/>
  <c r="AB1156" i="1"/>
  <c r="Y1124" i="1"/>
  <c r="AB1108" i="1"/>
  <c r="AB1092" i="1"/>
  <c r="AB1076" i="1"/>
  <c r="Z1041" i="1"/>
  <c r="Y1145" i="1"/>
  <c r="AB1085" i="1"/>
  <c r="Y1068" i="1"/>
  <c r="Y1047" i="1"/>
  <c r="AC1020" i="1"/>
  <c r="AC1178" i="1"/>
  <c r="Z1162" i="1"/>
  <c r="AA1142" i="1"/>
  <c r="AB1118" i="1"/>
  <c r="AB1086" i="1"/>
  <c r="Y1029" i="1"/>
  <c r="AB1070" i="1"/>
  <c r="AA1054" i="1"/>
  <c r="Z1054" i="1"/>
  <c r="Z1038" i="1"/>
  <c r="Z1010" i="1"/>
  <c r="Y994" i="1"/>
  <c r="AB962" i="1"/>
  <c r="Z962" i="1"/>
  <c r="Z946" i="1"/>
  <c r="Y926" i="1"/>
  <c r="AC878" i="1"/>
  <c r="AA822" i="1"/>
  <c r="Z684" i="1"/>
  <c r="AB1007" i="1"/>
  <c r="Y991" i="1"/>
  <c r="AA955" i="1"/>
  <c r="AA939" i="1"/>
  <c r="Y919" i="1"/>
  <c r="AC891" i="1"/>
  <c r="Z875" i="1"/>
  <c r="AC859" i="1"/>
  <c r="AC819" i="1"/>
  <c r="AA764" i="1"/>
  <c r="Y728" i="1"/>
  <c r="Z728" i="1"/>
  <c r="Z936" i="1"/>
  <c r="AA916" i="1"/>
  <c r="AA892" i="1"/>
  <c r="Z892" i="1"/>
  <c r="Z876" i="1"/>
  <c r="AA860" i="1"/>
  <c r="Z860" i="1"/>
  <c r="Z820" i="1"/>
  <c r="Y768" i="1"/>
  <c r="Y667" i="1"/>
  <c r="Z985" i="1"/>
  <c r="AA953" i="1"/>
  <c r="AA937" i="1"/>
  <c r="AC885" i="1"/>
  <c r="Z841" i="1"/>
  <c r="Z809" i="1"/>
  <c r="Z752" i="1"/>
  <c r="AA622" i="1"/>
  <c r="AB454" i="1"/>
  <c r="Z391" i="1"/>
  <c r="AA270" i="1"/>
  <c r="Z207" i="1"/>
  <c r="Y117" i="1"/>
  <c r="AA745" i="1"/>
  <c r="Y725" i="1"/>
  <c r="Y706" i="1"/>
  <c r="Z706" i="1"/>
  <c r="AB696" i="1"/>
  <c r="AA672" i="1"/>
  <c r="AB654" i="1"/>
  <c r="Z610" i="1"/>
  <c r="Z574" i="1"/>
  <c r="Z487" i="1"/>
  <c r="AA407" i="1"/>
  <c r="Y338" i="1"/>
  <c r="Y306" i="1"/>
  <c r="AA762" i="1"/>
  <c r="Z746" i="1"/>
  <c r="AC730" i="1"/>
  <c r="AA614" i="1"/>
  <c r="AC546" i="1"/>
  <c r="Z507" i="1"/>
  <c r="Z442" i="1"/>
  <c r="Z203" i="1"/>
  <c r="Y109" i="1"/>
  <c r="Y799" i="1"/>
  <c r="Z767" i="1"/>
  <c r="Z735" i="1"/>
  <c r="AB710" i="1"/>
  <c r="AC683" i="1"/>
  <c r="AA595" i="1"/>
  <c r="AB350" i="1"/>
  <c r="Y318" i="1"/>
  <c r="Z510" i="1"/>
  <c r="AC463" i="1"/>
  <c r="Z323" i="1"/>
  <c r="Y291" i="1"/>
  <c r="Y246" i="1"/>
  <c r="Y210" i="1"/>
  <c r="AB194" i="1"/>
  <c r="Z178" i="1"/>
  <c r="Z162" i="1"/>
  <c r="AB142" i="1"/>
  <c r="AB113" i="1"/>
  <c r="AB61" i="1"/>
  <c r="Y699" i="1"/>
  <c r="AA671" i="1"/>
  <c r="AB575" i="1"/>
  <c r="AC543" i="1"/>
  <c r="Y527" i="1"/>
  <c r="AC494" i="1"/>
  <c r="Y478" i="1"/>
  <c r="Z390" i="1"/>
  <c r="AA287" i="1"/>
  <c r="Y624" i="1"/>
  <c r="AC568" i="1"/>
  <c r="AA552" i="1"/>
  <c r="Z532" i="1"/>
  <c r="Z492" i="1"/>
  <c r="Z448" i="1"/>
  <c r="Y412" i="1"/>
  <c r="Z344" i="1"/>
  <c r="Z312" i="1"/>
  <c r="AC276" i="1"/>
  <c r="Y220" i="1"/>
  <c r="Y188" i="1"/>
  <c r="AB157" i="1"/>
  <c r="Z141" i="1"/>
  <c r="AB81" i="1"/>
  <c r="Y45" i="1"/>
  <c r="AB713" i="1"/>
  <c r="Y697" i="1"/>
  <c r="AB669" i="1"/>
  <c r="Y645" i="1"/>
  <c r="Z625" i="1"/>
  <c r="Z609" i="1"/>
  <c r="Y581" i="1"/>
  <c r="AA565" i="1"/>
  <c r="AA549" i="1"/>
  <c r="Z549" i="1"/>
  <c r="Z529" i="1"/>
  <c r="AA513" i="1"/>
  <c r="AA493" i="1"/>
  <c r="Z477" i="1"/>
  <c r="AA437" i="1"/>
  <c r="AB393" i="1"/>
  <c r="Z377" i="1"/>
  <c r="AB341" i="1"/>
  <c r="AB325" i="1"/>
  <c r="Y309" i="1"/>
  <c r="AA289" i="1"/>
  <c r="AA273" i="1"/>
  <c r="Y249" i="1"/>
  <c r="Z213" i="1"/>
  <c r="AB197" i="1"/>
  <c r="AB181" i="1"/>
  <c r="Z165" i="1"/>
  <c r="AB139" i="1"/>
  <c r="Z127" i="1"/>
  <c r="AB95" i="1"/>
  <c r="AB63" i="1"/>
  <c r="AB23" i="1"/>
  <c r="Z144" i="1"/>
  <c r="Z128" i="1"/>
  <c r="AB112" i="1"/>
  <c r="Y96" i="1"/>
  <c r="Z80" i="1"/>
  <c r="Y48" i="1"/>
  <c r="Z48" i="1"/>
  <c r="Y32" i="1"/>
  <c r="AA13" i="1"/>
  <c r="AC1245" i="1"/>
  <c r="AB1219" i="1"/>
  <c r="AB1244" i="1"/>
  <c r="AB1152" i="1"/>
  <c r="Z1033" i="1"/>
  <c r="AB1055" i="1"/>
  <c r="Z1218" i="1"/>
  <c r="Z978" i="1"/>
  <c r="AB902" i="1"/>
  <c r="Z850" i="1"/>
  <c r="Y638" i="1"/>
  <c r="AA971" i="1"/>
  <c r="Z895" i="1"/>
  <c r="AC792" i="1"/>
  <c r="AA792" i="1"/>
  <c r="AC900" i="1"/>
  <c r="Z900" i="1"/>
  <c r="AA790" i="1"/>
  <c r="AA969" i="1"/>
  <c r="Z793" i="1"/>
  <c r="Z470" i="1"/>
  <c r="Y231" i="1"/>
  <c r="Y362" i="1"/>
  <c r="AB235" i="1"/>
  <c r="Y366" i="1"/>
  <c r="AB375" i="1"/>
  <c r="AB238" i="1"/>
  <c r="Z238" i="1"/>
  <c r="Z679" i="1"/>
  <c r="Z588" i="1"/>
  <c r="AB468" i="1"/>
  <c r="Z368" i="1"/>
  <c r="Y228" i="1"/>
  <c r="Y585" i="1"/>
  <c r="Z585" i="1"/>
  <c r="Z401" i="1"/>
  <c r="AB365" i="1"/>
  <c r="Y261" i="1"/>
  <c r="AB229" i="1"/>
  <c r="AC30" i="1"/>
  <c r="Z114" i="1"/>
  <c r="AC1237" i="1"/>
  <c r="Y1169" i="1"/>
  <c r="AC1231" i="1"/>
  <c r="Z1231" i="1"/>
  <c r="Z1207" i="1"/>
  <c r="AB1191" i="1"/>
  <c r="Y1151" i="1"/>
  <c r="Z1123" i="1"/>
  <c r="Z1107" i="1"/>
  <c r="Z1091" i="1"/>
  <c r="AB1075" i="1"/>
  <c r="AB1059" i="1"/>
  <c r="AA1040" i="1"/>
  <c r="AA1236" i="1"/>
  <c r="Z1212" i="1"/>
  <c r="Y1196" i="1"/>
  <c r="AB1148" i="1"/>
  <c r="Z1120" i="1"/>
  <c r="Y1104" i="1"/>
  <c r="Y1088" i="1"/>
  <c r="Y1073" i="1"/>
  <c r="Y1025" i="1"/>
  <c r="Y1113" i="1"/>
  <c r="AA1097" i="1"/>
  <c r="AC1081" i="1"/>
  <c r="Z1063" i="1"/>
  <c r="AC1238" i="1"/>
  <c r="Z1214" i="1"/>
  <c r="Y1198" i="1"/>
  <c r="AA1158" i="1"/>
  <c r="AB1138" i="1"/>
  <c r="Z1098" i="1"/>
  <c r="Y1082" i="1"/>
  <c r="AB1053" i="1"/>
  <c r="AA1021" i="1"/>
  <c r="Y1066" i="1"/>
  <c r="Y1050" i="1"/>
  <c r="AB1026" i="1"/>
  <c r="Y1006" i="1"/>
  <c r="Z990" i="1"/>
  <c r="Z958" i="1"/>
  <c r="AC942" i="1"/>
  <c r="Y922" i="1"/>
  <c r="Z890" i="1"/>
  <c r="AB874" i="1"/>
  <c r="AC858" i="1"/>
  <c r="AC834" i="1"/>
  <c r="Z818" i="1"/>
  <c r="AB675" i="1"/>
  <c r="AB1003" i="1"/>
  <c r="AC951" i="1"/>
  <c r="AB915" i="1"/>
  <c r="Z915" i="1"/>
  <c r="AA887" i="1"/>
  <c r="AC871" i="1"/>
  <c r="Z871" i="1"/>
  <c r="AA831" i="1"/>
  <c r="AC815" i="1"/>
  <c r="AB756" i="1"/>
  <c r="Z756" i="1"/>
  <c r="AB724" i="1"/>
  <c r="Z583" i="1"/>
  <c r="Z996" i="1"/>
  <c r="AC948" i="1"/>
  <c r="Y912" i="1"/>
  <c r="AA888" i="1"/>
  <c r="AB872" i="1"/>
  <c r="AC832" i="1"/>
  <c r="Z780" i="1"/>
  <c r="Y658" i="1"/>
  <c r="AC1013" i="1"/>
  <c r="AB997" i="1"/>
  <c r="Z949" i="1"/>
  <c r="Z909" i="1"/>
  <c r="Z865" i="1"/>
  <c r="AA837" i="1"/>
  <c r="Z821" i="1"/>
  <c r="Y805" i="1"/>
  <c r="AC744" i="1"/>
  <c r="Y446" i="1"/>
  <c r="Z446" i="1"/>
  <c r="AB255" i="1"/>
  <c r="Y167" i="1"/>
  <c r="Z101" i="1"/>
  <c r="AA691" i="1"/>
  <c r="Z635" i="1"/>
  <c r="AA558" i="1"/>
  <c r="AB479" i="1"/>
  <c r="Y403" i="1"/>
  <c r="Z330" i="1"/>
  <c r="Z298" i="1"/>
  <c r="AA774" i="1"/>
  <c r="AB534" i="1"/>
  <c r="AB466" i="1"/>
  <c r="AA434" i="1"/>
  <c r="Z434" i="1"/>
  <c r="Z282" i="1"/>
  <c r="Z251" i="1"/>
  <c r="Z163" i="1"/>
  <c r="Y85" i="1"/>
  <c r="AB779" i="1"/>
  <c r="AC763" i="1"/>
  <c r="Z747" i="1"/>
  <c r="Y727" i="1"/>
  <c r="AB707" i="1"/>
  <c r="Y655" i="1"/>
  <c r="AA618" i="1"/>
  <c r="Z483" i="1"/>
  <c r="Z310" i="1"/>
  <c r="AB506" i="1"/>
  <c r="Y427" i="1"/>
  <c r="Z335" i="1"/>
  <c r="Z303" i="1"/>
  <c r="AB222" i="1"/>
  <c r="Z206" i="1"/>
  <c r="Y190" i="1"/>
  <c r="AB174" i="1"/>
  <c r="Y158" i="1"/>
  <c r="Y137" i="1"/>
  <c r="AB105" i="1"/>
  <c r="Z29" i="1"/>
  <c r="AC694" i="1"/>
  <c r="Z694" i="1"/>
  <c r="AB666" i="1"/>
  <c r="Z571" i="1"/>
  <c r="AC555" i="1"/>
  <c r="AA539" i="1"/>
  <c r="Y519" i="1"/>
  <c r="Z490" i="1"/>
  <c r="AC386" i="1"/>
  <c r="AC267" i="1"/>
  <c r="AC636" i="1"/>
  <c r="AC620" i="1"/>
  <c r="AA548" i="1"/>
  <c r="AB528" i="1"/>
  <c r="Z508" i="1"/>
  <c r="Z460" i="1"/>
  <c r="Z428" i="1"/>
  <c r="AB324" i="1"/>
  <c r="Z292" i="1"/>
  <c r="Z252" i="1"/>
  <c r="AB200" i="1"/>
  <c r="AB168" i="1"/>
  <c r="Y154" i="1"/>
  <c r="Z138" i="1"/>
  <c r="Y73" i="1"/>
  <c r="Z37" i="1"/>
  <c r="Y685" i="1"/>
  <c r="AA657" i="1"/>
  <c r="AB637" i="1"/>
  <c r="Z621" i="1"/>
  <c r="AA605" i="1"/>
  <c r="AA561" i="1"/>
  <c r="AB525" i="1"/>
  <c r="Z509" i="1"/>
  <c r="AC489" i="1"/>
  <c r="AB465" i="1"/>
  <c r="AA449" i="1"/>
  <c r="Z433" i="1"/>
  <c r="Z413" i="1"/>
  <c r="Y389" i="1"/>
  <c r="Y353" i="1"/>
  <c r="Z337" i="1"/>
  <c r="Z321" i="1"/>
  <c r="AB305" i="1"/>
  <c r="AC285" i="1"/>
  <c r="AA269" i="1"/>
  <c r="Y245" i="1"/>
  <c r="AB209" i="1"/>
  <c r="Y193" i="1"/>
  <c r="AB177" i="1"/>
  <c r="AB161" i="1"/>
  <c r="Z14" i="1"/>
  <c r="Z7" i="1"/>
  <c r="Y107" i="1"/>
  <c r="Z75" i="1"/>
  <c r="Z39" i="1"/>
  <c r="AB156" i="1"/>
  <c r="AB124" i="1"/>
  <c r="Z108" i="1"/>
  <c r="Z92" i="1"/>
  <c r="Y76" i="1"/>
  <c r="Y60" i="1"/>
  <c r="Z28" i="1"/>
  <c r="Y1221" i="1"/>
  <c r="Y1056" i="1"/>
  <c r="AB1136" i="1"/>
  <c r="AB1153" i="1"/>
  <c r="Z1031" i="1"/>
  <c r="AB1182" i="1"/>
  <c r="AB1034" i="1"/>
  <c r="Z898" i="1"/>
  <c r="Y590" i="1"/>
  <c r="Z590" i="1"/>
  <c r="AC967" i="1"/>
  <c r="AB855" i="1"/>
  <c r="Z976" i="1"/>
  <c r="AA981" i="1"/>
  <c r="Y893" i="1"/>
  <c r="Z788" i="1"/>
  <c r="AB399" i="1"/>
  <c r="AB642" i="1"/>
  <c r="Y522" i="1"/>
  <c r="Y719" i="1"/>
  <c r="Z586" i="1"/>
  <c r="Y358" i="1"/>
  <c r="Z355" i="1"/>
  <c r="Y234" i="1"/>
  <c r="Y660" i="1"/>
  <c r="AB400" i="1"/>
  <c r="Y240" i="1"/>
  <c r="Z641" i="1"/>
  <c r="Z537" i="1"/>
  <c r="AB397" i="1"/>
  <c r="Y361" i="1"/>
  <c r="AB241" i="1"/>
  <c r="Z225" i="1"/>
  <c r="Z94" i="1"/>
  <c r="AA1241" i="1"/>
  <c r="AB42" i="1"/>
  <c r="Y118" i="1"/>
  <c r="Y1197" i="1"/>
  <c r="Z1227" i="1"/>
  <c r="Z1147" i="1"/>
  <c r="Z1087" i="1"/>
  <c r="Z1027" i="1"/>
  <c r="Y1208" i="1"/>
  <c r="AB1116" i="1"/>
  <c r="Z1065" i="1"/>
  <c r="AB1077" i="1"/>
  <c r="AB1210" i="1"/>
  <c r="Z1194" i="1"/>
  <c r="AC1170" i="1"/>
  <c r="Z1150" i="1"/>
  <c r="AA1126" i="1"/>
  <c r="Y1110" i="1"/>
  <c r="AB1078" i="1"/>
  <c r="AA1015" i="1"/>
  <c r="Z1062" i="1"/>
  <c r="Y1046" i="1"/>
  <c r="Z1002" i="1"/>
  <c r="AB986" i="1"/>
  <c r="AB954" i="1"/>
  <c r="AA938" i="1"/>
  <c r="Y918" i="1"/>
  <c r="AA870" i="1"/>
  <c r="AC846" i="1"/>
  <c r="AB999" i="1"/>
  <c r="Z963" i="1"/>
  <c r="AC947" i="1"/>
  <c r="Z927" i="1"/>
  <c r="Z911" i="1"/>
  <c r="Y883" i="1"/>
  <c r="Z883" i="1"/>
  <c r="AA867" i="1"/>
  <c r="AA843" i="1"/>
  <c r="Z827" i="1"/>
  <c r="AC811" i="1"/>
  <c r="Z748" i="1"/>
  <c r="Y1008" i="1"/>
  <c r="Y992" i="1"/>
  <c r="AC960" i="1"/>
  <c r="Z924" i="1"/>
  <c r="Y908" i="1"/>
  <c r="Z884" i="1"/>
  <c r="Z868" i="1"/>
  <c r="AA844" i="1"/>
  <c r="Y812" i="1"/>
  <c r="Z776" i="1"/>
  <c r="Z695" i="1"/>
  <c r="AA606" i="1"/>
  <c r="Y1009" i="1"/>
  <c r="AB993" i="1"/>
  <c r="AC905" i="1"/>
  <c r="AA877" i="1"/>
  <c r="AB861" i="1"/>
  <c r="Y716" i="1"/>
  <c r="Z438" i="1"/>
  <c r="Z286" i="1"/>
  <c r="AB69" i="1"/>
  <c r="Z733" i="1"/>
  <c r="Z714" i="1"/>
  <c r="Z700" i="1"/>
  <c r="Z678" i="1"/>
  <c r="Z668" i="1"/>
  <c r="Z626" i="1"/>
  <c r="AC594" i="1"/>
  <c r="AC542" i="1"/>
  <c r="AB422" i="1"/>
  <c r="Z354" i="1"/>
  <c r="Z322" i="1"/>
  <c r="Y150" i="1"/>
  <c r="AB770" i="1"/>
  <c r="Z738" i="1"/>
  <c r="Z630" i="1"/>
  <c r="AB582" i="1"/>
  <c r="Z582" i="1"/>
  <c r="AB526" i="1"/>
  <c r="AA458" i="1"/>
  <c r="Z458" i="1"/>
  <c r="AC274" i="1"/>
  <c r="Z187" i="1"/>
  <c r="Y143" i="1"/>
  <c r="Y18" i="1"/>
  <c r="Z775" i="1"/>
  <c r="Z759" i="1"/>
  <c r="Y723" i="1"/>
  <c r="AB692" i="1"/>
  <c r="Z566" i="1"/>
  <c r="Y418" i="1"/>
  <c r="AB334" i="1"/>
  <c r="Z334" i="1"/>
  <c r="Z302" i="1"/>
  <c r="AC502" i="1"/>
  <c r="AC455" i="1"/>
  <c r="Z439" i="1"/>
  <c r="Z414" i="1"/>
  <c r="Y347" i="1"/>
  <c r="Z315" i="1"/>
  <c r="Y254" i="1"/>
  <c r="Y218" i="1"/>
  <c r="AB202" i="1"/>
  <c r="Z186" i="1"/>
  <c r="AB170" i="1"/>
  <c r="Z153" i="1"/>
  <c r="Y129" i="1"/>
  <c r="Y93" i="1"/>
  <c r="Y10" i="1"/>
  <c r="Y687" i="1"/>
  <c r="AA650" i="1"/>
  <c r="Z650" i="1"/>
  <c r="Z551" i="1"/>
  <c r="AC535" i="1"/>
  <c r="Z515" i="1"/>
  <c r="Y486" i="1"/>
  <c r="Y419" i="1"/>
  <c r="AB382" i="1"/>
  <c r="AC279" i="1"/>
  <c r="Z49" i="1"/>
  <c r="AB632" i="1"/>
  <c r="AC600" i="1"/>
  <c r="AA560" i="1"/>
  <c r="AA504" i="1"/>
  <c r="AA484" i="1"/>
  <c r="AB424" i="1"/>
  <c r="Z392" i="1"/>
  <c r="Z336" i="1"/>
  <c r="Z304" i="1"/>
  <c r="Z268" i="1"/>
  <c r="Z212" i="1"/>
  <c r="AC180" i="1"/>
  <c r="Z149" i="1"/>
  <c r="AB97" i="1"/>
  <c r="AC65" i="1"/>
  <c r="Z65" i="1"/>
  <c r="Y33" i="1"/>
  <c r="Z705" i="1"/>
  <c r="Z677" i="1"/>
  <c r="Z653" i="1"/>
  <c r="AB633" i="1"/>
  <c r="AB617" i="1"/>
  <c r="Z617" i="1"/>
  <c r="AC573" i="1"/>
  <c r="Z557" i="1"/>
  <c r="AA541" i="1"/>
  <c r="AB521" i="1"/>
  <c r="Y505" i="1"/>
  <c r="AA461" i="1"/>
  <c r="AA445" i="1"/>
  <c r="Z429" i="1"/>
  <c r="AB385" i="1"/>
  <c r="Z349" i="1"/>
  <c r="AB333" i="1"/>
  <c r="Y317" i="1"/>
  <c r="Y301" i="1"/>
  <c r="AA281" i="1"/>
  <c r="AB257" i="1"/>
  <c r="Z221" i="1"/>
  <c r="AB205" i="1"/>
  <c r="Y189" i="1"/>
  <c r="Y173" i="1"/>
  <c r="AA155" i="1"/>
  <c r="AB6" i="1"/>
  <c r="AB135" i="1"/>
  <c r="Y119" i="1"/>
  <c r="Z87" i="1"/>
  <c r="Y51" i="1"/>
  <c r="Z12" i="1"/>
  <c r="AC152" i="1"/>
  <c r="AB120" i="1"/>
  <c r="AB104" i="1"/>
  <c r="AB88" i="1"/>
  <c r="Z72" i="1"/>
  <c r="Y40" i="1"/>
  <c r="Y24" i="1"/>
  <c r="AB1185" i="1"/>
  <c r="AB1135" i="1"/>
  <c r="Z1035" i="1"/>
  <c r="Y1184" i="1"/>
  <c r="AB1132" i="1"/>
  <c r="Z1133" i="1"/>
  <c r="Z1154" i="1"/>
  <c r="AB1030" i="1"/>
  <c r="Z970" i="1"/>
  <c r="AB894" i="1"/>
  <c r="AA786" i="1"/>
  <c r="Z931" i="1"/>
  <c r="Z851" i="1"/>
  <c r="AA784" i="1"/>
  <c r="AB856" i="1"/>
  <c r="Z856" i="1"/>
  <c r="AC977" i="1"/>
  <c r="Z913" i="1"/>
  <c r="AC853" i="1"/>
  <c r="Z785" i="1"/>
  <c r="AB721" i="1"/>
  <c r="Y587" i="1"/>
  <c r="AA474" i="1"/>
  <c r="Z499" i="1"/>
  <c r="Z475" i="1"/>
  <c r="Z367" i="1"/>
  <c r="AB262" i="1"/>
  <c r="AB230" i="1"/>
  <c r="Z398" i="1"/>
  <c r="Y500" i="1"/>
  <c r="AB360" i="1"/>
  <c r="AB53" i="1"/>
  <c r="Z597" i="1"/>
  <c r="AA473" i="1"/>
  <c r="Y373" i="1"/>
  <c r="Y357" i="1"/>
  <c r="Y237" i="1"/>
  <c r="AB19" i="1"/>
  <c r="Z102" i="1"/>
  <c r="AB1205" i="1"/>
  <c r="Z106" i="1"/>
  <c r="AB66" i="1"/>
  <c r="AA1243" i="1"/>
  <c r="Z1243" i="1"/>
  <c r="Y1119" i="1"/>
  <c r="AC1252" i="1"/>
  <c r="Y1144" i="1"/>
  <c r="Y1084" i="1"/>
  <c r="Y1125" i="1"/>
  <c r="Y58" i="1"/>
  <c r="Y82" i="1"/>
  <c r="Y1173" i="1"/>
  <c r="Z1259" i="1"/>
  <c r="AB1215" i="1"/>
  <c r="AA1179" i="1"/>
  <c r="Y1143" i="1"/>
  <c r="Z1143" i="1"/>
  <c r="AB1083" i="1"/>
  <c r="Z1048" i="1"/>
  <c r="Y1096" i="1"/>
  <c r="Z1071" i="1"/>
  <c r="AB1023" i="1"/>
  <c r="Z1250" i="1"/>
  <c r="Y1166" i="1"/>
  <c r="AC1146" i="1"/>
  <c r="AB1122" i="1"/>
  <c r="Y1090" i="1"/>
  <c r="Y1037" i="1"/>
  <c r="AB1074" i="1"/>
  <c r="Z1058" i="1"/>
  <c r="AB1042" i="1"/>
  <c r="AA1014" i="1"/>
  <c r="Z1014" i="1"/>
  <c r="Z966" i="1"/>
  <c r="AC950" i="1"/>
  <c r="AA934" i="1"/>
  <c r="AB910" i="1"/>
  <c r="Z882" i="1"/>
  <c r="Y866" i="1"/>
  <c r="Z842" i="1"/>
  <c r="Z826" i="1"/>
  <c r="AB703" i="1"/>
  <c r="Y518" i="1"/>
  <c r="AB995" i="1"/>
  <c r="Z995" i="1"/>
  <c r="AA959" i="1"/>
  <c r="AC943" i="1"/>
  <c r="Z923" i="1"/>
  <c r="Y907" i="1"/>
  <c r="AA879" i="1"/>
  <c r="AC863" i="1"/>
  <c r="AA839" i="1"/>
  <c r="Z823" i="1"/>
  <c r="Y798" i="1"/>
  <c r="AA740" i="1"/>
  <c r="Z686" i="1"/>
  <c r="AA530" i="1"/>
  <c r="AC1004" i="1"/>
  <c r="AA940" i="1"/>
  <c r="Y904" i="1"/>
  <c r="AC880" i="1"/>
  <c r="AC864" i="1"/>
  <c r="AC824" i="1"/>
  <c r="AB804" i="1"/>
  <c r="AA772" i="1"/>
  <c r="Z570" i="1"/>
  <c r="Z941" i="1"/>
  <c r="AC889" i="1"/>
  <c r="AA873" i="1"/>
  <c r="AA829" i="1"/>
  <c r="AA813" i="1"/>
  <c r="Y760" i="1"/>
  <c r="Y651" i="1"/>
  <c r="Y462" i="1"/>
  <c r="AA430" i="1"/>
  <c r="AC278" i="1"/>
  <c r="Z215" i="1"/>
  <c r="AB133" i="1"/>
  <c r="AB749" i="1"/>
  <c r="AB729" i="1"/>
  <c r="Z711" i="1"/>
  <c r="Z698" i="1"/>
  <c r="Z676" i="1"/>
  <c r="Y656" i="1"/>
  <c r="AC619" i="1"/>
  <c r="AA578" i="1"/>
  <c r="Z495" i="1"/>
  <c r="Y346" i="1"/>
  <c r="AB314" i="1"/>
  <c r="AB41" i="1"/>
  <c r="Z750" i="1"/>
  <c r="Y514" i="1"/>
  <c r="Z266" i="1"/>
  <c r="Y211" i="1"/>
  <c r="AB179" i="1"/>
  <c r="AB125" i="1"/>
  <c r="AA771" i="1"/>
  <c r="AA739" i="1"/>
  <c r="Z739" i="1"/>
  <c r="AB690" i="1"/>
  <c r="Z690" i="1"/>
  <c r="Z634" i="1"/>
  <c r="Y602" i="1"/>
  <c r="Z326" i="1"/>
  <c r="Z145" i="1"/>
  <c r="AA410" i="1"/>
  <c r="Z410" i="1"/>
  <c r="Z327" i="1"/>
  <c r="AB295" i="1"/>
  <c r="Z250" i="1"/>
  <c r="Z214" i="1"/>
  <c r="Y198" i="1"/>
  <c r="Y182" i="1"/>
  <c r="Z166" i="1"/>
  <c r="Z151" i="1"/>
  <c r="Z121" i="1"/>
  <c r="Y77" i="1"/>
  <c r="Y702" i="1"/>
  <c r="Z674" i="1"/>
  <c r="Z646" i="1"/>
  <c r="AC563" i="1"/>
  <c r="AA547" i="1"/>
  <c r="Z531" i="1"/>
  <c r="AC482" i="1"/>
  <c r="Z394" i="1"/>
  <c r="Y378" i="1"/>
  <c r="Z378" i="1"/>
  <c r="Z612" i="1"/>
  <c r="AA596" i="1"/>
  <c r="AA572" i="1"/>
  <c r="AA556" i="1"/>
  <c r="AA540" i="1"/>
  <c r="AA520" i="1"/>
  <c r="Y480" i="1"/>
  <c r="Z452" i="1"/>
  <c r="Y420" i="1"/>
  <c r="AC388" i="1"/>
  <c r="Z348" i="1"/>
  <c r="Z316" i="1"/>
  <c r="Z280" i="1"/>
  <c r="AB244" i="1"/>
  <c r="AB192" i="1"/>
  <c r="AB160" i="1"/>
  <c r="AB89" i="1"/>
  <c r="AB57" i="1"/>
  <c r="AC25" i="1"/>
  <c r="Z25" i="1"/>
  <c r="AC613" i="1"/>
  <c r="Z593" i="1"/>
  <c r="AA553" i="1"/>
  <c r="Y517" i="1"/>
  <c r="Z421" i="1"/>
  <c r="Y405" i="1"/>
  <c r="Z329" i="1"/>
  <c r="AB313" i="1"/>
  <c r="Y253" i="1"/>
  <c r="AB217" i="1"/>
  <c r="Z132" i="1"/>
  <c r="Y116" i="1"/>
  <c r="Y68" i="1"/>
  <c r="Z52" i="1"/>
  <c r="AB1223" i="1"/>
  <c r="AC1180" i="1"/>
  <c r="Y807" i="1"/>
  <c r="Z720" i="1"/>
  <c r="AA968" i="1"/>
  <c r="Z239" i="1"/>
  <c r="Y395" i="1"/>
  <c r="Z374" i="1"/>
  <c r="Z471" i="1"/>
  <c r="AB242" i="1"/>
  <c r="Y589" i="1"/>
  <c r="Y469" i="1"/>
  <c r="AB369" i="1"/>
  <c r="Y20" i="1"/>
  <c r="AB169" i="1"/>
  <c r="AB115" i="1"/>
  <c r="Y83" i="1"/>
  <c r="Y47" i="1"/>
  <c r="AB27" i="1"/>
  <c r="Z68" i="1"/>
  <c r="Y1181" i="1"/>
  <c r="Y1223" i="1"/>
  <c r="Z1131" i="1"/>
  <c r="Y1134" i="1"/>
  <c r="Y930" i="1"/>
  <c r="Z781" i="1"/>
  <c r="Z852" i="1"/>
  <c r="Y901" i="1"/>
  <c r="Z849" i="1"/>
  <c r="AA239" i="1"/>
  <c r="AB662" i="1"/>
  <c r="AB471" i="1"/>
  <c r="AB363" i="1"/>
  <c r="Y356" i="1"/>
  <c r="Z20" i="1"/>
  <c r="Z169" i="1"/>
  <c r="Y115" i="1"/>
  <c r="Z83" i="1"/>
  <c r="Z148" i="1"/>
  <c r="AB116" i="1"/>
  <c r="AB84" i="1"/>
  <c r="Z1181" i="1"/>
  <c r="AB1131" i="1"/>
  <c r="Z1129" i="1"/>
  <c r="AB1134" i="1"/>
  <c r="Z930" i="1"/>
  <c r="Z807" i="1"/>
  <c r="AB901" i="1"/>
  <c r="Z511" i="1"/>
  <c r="Z680" i="1"/>
  <c r="AB659" i="1"/>
  <c r="Z90" i="1"/>
  <c r="Z38" i="1"/>
  <c r="AB1201" i="1"/>
  <c r="Z46" i="1"/>
  <c r="AB50" i="1"/>
  <c r="Y130" i="1"/>
  <c r="AC1193" i="1"/>
  <c r="Y1161" i="1"/>
  <c r="Y1203" i="1"/>
  <c r="Z1167" i="1"/>
  <c r="Z1051" i="1"/>
  <c r="AA1232" i="1"/>
  <c r="Z1157" i="1"/>
  <c r="Y1093" i="1"/>
  <c r="Z1254" i="1"/>
  <c r="AA5" i="1"/>
  <c r="AB122" i="1"/>
  <c r="Y126" i="1"/>
  <c r="Y70" i="1"/>
  <c r="AA1253" i="1"/>
  <c r="Z1253" i="1"/>
  <c r="AA1189" i="1"/>
  <c r="Y1199" i="1"/>
  <c r="Z1163" i="1"/>
  <c r="Y1099" i="1"/>
  <c r="Y1176" i="1"/>
  <c r="AB1140" i="1"/>
  <c r="Z1112" i="1"/>
  <c r="Z1149" i="1"/>
  <c r="AA1105" i="1"/>
  <c r="Y26" i="1"/>
  <c r="AB74" i="1"/>
  <c r="AB9" i="1"/>
  <c r="Y78" i="1"/>
  <c r="Y22" i="1"/>
  <c r="AB98" i="1"/>
  <c r="AB86" i="1"/>
  <c r="Y1233" i="1"/>
  <c r="AC1209" i="1"/>
  <c r="Z1165" i="1"/>
  <c r="AB1213" i="1"/>
  <c r="Z1213" i="1"/>
  <c r="Z1177" i="1"/>
  <c r="AA1255" i="1"/>
  <c r="Z1235" i="1"/>
  <c r="Z1195" i="1"/>
  <c r="AC1175" i="1"/>
  <c r="Y1079" i="1"/>
  <c r="AA1064" i="1"/>
  <c r="Y1240" i="1"/>
  <c r="AB1216" i="1"/>
  <c r="AC1172" i="1"/>
  <c r="Y1156" i="1"/>
  <c r="Y1108" i="1"/>
  <c r="Z1092" i="1"/>
  <c r="Z1076" i="1"/>
  <c r="AA1041" i="1"/>
  <c r="Y1117" i="1"/>
  <c r="Z1117" i="1"/>
  <c r="Z1101" i="1"/>
  <c r="Y1085" i="1"/>
  <c r="Z1068" i="1"/>
  <c r="Z1020" i="1"/>
  <c r="AA1242" i="1"/>
  <c r="Z1242" i="1"/>
  <c r="Z1226" i="1"/>
  <c r="AB1202" i="1"/>
  <c r="Z1202" i="1"/>
  <c r="Y1162" i="1"/>
  <c r="Z1118" i="1"/>
  <c r="Y1102" i="1"/>
  <c r="Z1086" i="1"/>
  <c r="Y1061" i="1"/>
  <c r="Z1029" i="1"/>
  <c r="Z1070" i="1"/>
  <c r="AC1054" i="1"/>
  <c r="AB1038" i="1"/>
  <c r="AB1010" i="1"/>
  <c r="AB994" i="1"/>
  <c r="Y962" i="1"/>
  <c r="AC946" i="1"/>
  <c r="Z906" i="1"/>
  <c r="Z878" i="1"/>
  <c r="AA862" i="1"/>
  <c r="AA838" i="1"/>
  <c r="Z838" i="1"/>
  <c r="AB806" i="1"/>
  <c r="Z806" i="1"/>
  <c r="Y773" i="1"/>
  <c r="AB684" i="1"/>
  <c r="Y1007" i="1"/>
  <c r="AB991" i="1"/>
  <c r="Z955" i="1"/>
  <c r="Z919" i="1"/>
  <c r="AA875" i="1"/>
  <c r="Z764" i="1"/>
  <c r="AB728" i="1"/>
  <c r="AB631" i="1"/>
  <c r="AA1016" i="1"/>
  <c r="Y1000" i="1"/>
  <c r="Y984" i="1"/>
  <c r="AC952" i="1"/>
  <c r="Y936" i="1"/>
  <c r="AC892" i="1"/>
  <c r="AC876" i="1"/>
  <c r="AC860" i="1"/>
  <c r="AC820" i="1"/>
  <c r="AB768" i="1"/>
  <c r="AB667" i="1"/>
  <c r="AC1017" i="1"/>
  <c r="Z1017" i="1"/>
  <c r="AB1001" i="1"/>
  <c r="AB985" i="1"/>
  <c r="Z953" i="1"/>
  <c r="Z937" i="1"/>
  <c r="Y917" i="1"/>
  <c r="Z885" i="1"/>
  <c r="AA869" i="1"/>
  <c r="AC841" i="1"/>
  <c r="AB825" i="1"/>
  <c r="AC809" i="1"/>
  <c r="Y752" i="1"/>
  <c r="Y454" i="1"/>
  <c r="AC391" i="1"/>
  <c r="Z270" i="1"/>
  <c r="Y207" i="1"/>
  <c r="AB175" i="1"/>
  <c r="Z761" i="1"/>
  <c r="Z745" i="1"/>
  <c r="Z696" i="1"/>
  <c r="AC672" i="1"/>
  <c r="Y654" i="1"/>
  <c r="AA574" i="1"/>
  <c r="AA487" i="1"/>
  <c r="Z407" i="1"/>
  <c r="Z306" i="1"/>
  <c r="AB778" i="1"/>
  <c r="Z778" i="1"/>
  <c r="Z762" i="1"/>
  <c r="AC746" i="1"/>
  <c r="Z730" i="1"/>
  <c r="Z546" i="1"/>
  <c r="Y507" i="1"/>
  <c r="AC442" i="1"/>
  <c r="AA379" i="1"/>
  <c r="Z379" i="1"/>
  <c r="Z259" i="1"/>
  <c r="Y203" i="1"/>
  <c r="Y171" i="1"/>
  <c r="AC627" i="1"/>
  <c r="AC595" i="1"/>
  <c r="AA491" i="1"/>
  <c r="Z318" i="1"/>
  <c r="Y447" i="1"/>
  <c r="AA431" i="1"/>
  <c r="AA406" i="1"/>
  <c r="Z339" i="1"/>
  <c r="Y323" i="1"/>
  <c r="Z307" i="1"/>
  <c r="Z291" i="1"/>
  <c r="Z246" i="1"/>
  <c r="Y194" i="1"/>
  <c r="Y162" i="1"/>
  <c r="Y113" i="1"/>
  <c r="Z699" i="1"/>
  <c r="AC671" i="1"/>
  <c r="AC559" i="1"/>
  <c r="AA559" i="1"/>
  <c r="Z527" i="1"/>
  <c r="AA494" i="1"/>
  <c r="AB478" i="1"/>
  <c r="Z287" i="1"/>
  <c r="AA271" i="1"/>
  <c r="AB648" i="1"/>
  <c r="Z648" i="1"/>
  <c r="AB608" i="1"/>
  <c r="Z608" i="1"/>
  <c r="Z592" i="1"/>
  <c r="AA568" i="1"/>
  <c r="AA532" i="1"/>
  <c r="AB516" i="1"/>
  <c r="AA492" i="1"/>
  <c r="AA464" i="1"/>
  <c r="AC448" i="1"/>
  <c r="AB432" i="1"/>
  <c r="AB412" i="1"/>
  <c r="Z384" i="1"/>
  <c r="Y344" i="1"/>
  <c r="AB328" i="1"/>
  <c r="Y312" i="1"/>
  <c r="Z296" i="1"/>
  <c r="Z276" i="1"/>
  <c r="Z256" i="1"/>
  <c r="Z220" i="1"/>
  <c r="Y204" i="1"/>
  <c r="AB188" i="1"/>
  <c r="AB172" i="1"/>
  <c r="AB141" i="1"/>
  <c r="AB45" i="1"/>
  <c r="Z713" i="1"/>
  <c r="Z697" i="1"/>
  <c r="AB645" i="1"/>
  <c r="AC609" i="1"/>
  <c r="AB581" i="1"/>
  <c r="Z565" i="1"/>
  <c r="AC513" i="1"/>
  <c r="Z493" i="1"/>
  <c r="AC477" i="1"/>
  <c r="Z453" i="1"/>
  <c r="AC437" i="1"/>
  <c r="Z417" i="1"/>
  <c r="AB377" i="1"/>
  <c r="Y325" i="1"/>
  <c r="Z289" i="1"/>
  <c r="Z249" i="1"/>
  <c r="Y197" i="1"/>
  <c r="Y165" i="1"/>
  <c r="Y139" i="1"/>
  <c r="Z11" i="1"/>
  <c r="AB127" i="1"/>
  <c r="Z111" i="1"/>
  <c r="Y95" i="1"/>
  <c r="Z79" i="1"/>
  <c r="Z63" i="1"/>
  <c r="Z43" i="1"/>
  <c r="Z23" i="1"/>
  <c r="Y3" i="1"/>
  <c r="AC144" i="1"/>
  <c r="AB128" i="1"/>
  <c r="AB96" i="1"/>
  <c r="Z64" i="1"/>
  <c r="AB32" i="1"/>
  <c r="AC13" i="1"/>
  <c r="Y1219" i="1"/>
  <c r="Y1127" i="1"/>
  <c r="Z1152" i="1"/>
  <c r="AB1033" i="1"/>
  <c r="Y1055" i="1"/>
  <c r="Y1218" i="1"/>
  <c r="Y1130" i="1"/>
  <c r="Y902" i="1"/>
  <c r="AA850" i="1"/>
  <c r="AB638" i="1"/>
  <c r="AA980" i="1"/>
  <c r="Z969" i="1"/>
  <c r="AA897" i="1"/>
  <c r="AB231" i="1"/>
  <c r="Z663" i="1"/>
  <c r="Y639" i="1"/>
  <c r="Y235" i="1"/>
  <c r="AB783" i="1"/>
  <c r="AC643" i="1"/>
  <c r="Z643" i="1"/>
  <c r="AB366" i="1"/>
  <c r="Z375" i="1"/>
  <c r="Z359" i="1"/>
  <c r="Y238" i="1"/>
  <c r="Y679" i="1"/>
  <c r="AB588" i="1"/>
  <c r="Z468" i="1"/>
  <c r="AB368" i="1"/>
  <c r="Z264" i="1"/>
  <c r="AB228" i="1"/>
  <c r="AB661" i="1"/>
  <c r="AB585" i="1"/>
  <c r="AB401" i="1"/>
  <c r="AB261" i="1"/>
  <c r="AB114" i="1"/>
  <c r="Z1169" i="1"/>
  <c r="Z1251" i="1"/>
  <c r="AA1231" i="1"/>
  <c r="AB1151" i="1"/>
  <c r="AB1123" i="1"/>
  <c r="Y1091" i="1"/>
  <c r="Z1059" i="1"/>
  <c r="AC1040" i="1"/>
  <c r="Z1256" i="1"/>
  <c r="AC1212" i="1"/>
  <c r="AB1196" i="1"/>
  <c r="Y1148" i="1"/>
  <c r="Y1120" i="1"/>
  <c r="AB1088" i="1"/>
  <c r="Z1073" i="1"/>
  <c r="Y1141" i="1"/>
  <c r="Z1141" i="1"/>
  <c r="AC1097" i="1"/>
  <c r="Y1044" i="1"/>
  <c r="AA1258" i="1"/>
  <c r="Z1258" i="1"/>
  <c r="AA1214" i="1"/>
  <c r="AC1174" i="1"/>
  <c r="Z1174" i="1"/>
  <c r="Z1138" i="1"/>
  <c r="Z1114" i="1"/>
  <c r="AB1098" i="1"/>
  <c r="Z1053" i="1"/>
  <c r="AB1050" i="1"/>
  <c r="Z1006" i="1"/>
  <c r="AC958" i="1"/>
  <c r="AB922" i="1"/>
  <c r="AC890" i="1"/>
  <c r="Z874" i="1"/>
  <c r="AA858" i="1"/>
  <c r="Z834" i="1"/>
  <c r="AC818" i="1"/>
  <c r="Z800" i="1"/>
  <c r="Z769" i="1"/>
  <c r="Y675" i="1"/>
  <c r="Y915" i="1"/>
  <c r="Z887" i="1"/>
  <c r="AA871" i="1"/>
  <c r="AC831" i="1"/>
  <c r="Z815" i="1"/>
  <c r="Y756" i="1"/>
  <c r="Y724" i="1"/>
  <c r="AC583" i="1"/>
  <c r="AA583" i="1"/>
  <c r="AC1012" i="1"/>
  <c r="Y996" i="1"/>
  <c r="AC964" i="1"/>
  <c r="AA948" i="1"/>
  <c r="AB928" i="1"/>
  <c r="Z888" i="1"/>
  <c r="Y872" i="1"/>
  <c r="AA832" i="1"/>
  <c r="Z816" i="1"/>
  <c r="Z732" i="1"/>
  <c r="Z1013" i="1"/>
  <c r="Y997" i="1"/>
  <c r="AC965" i="1"/>
  <c r="AA949" i="1"/>
  <c r="AC933" i="1"/>
  <c r="Y909" i="1"/>
  <c r="Z881" i="1"/>
  <c r="AC865" i="1"/>
  <c r="Z837" i="1"/>
  <c r="Y821" i="1"/>
  <c r="AA744" i="1"/>
  <c r="Z599" i="1"/>
  <c r="AB446" i="1"/>
  <c r="AB383" i="1"/>
  <c r="Y255" i="1"/>
  <c r="AB199" i="1"/>
  <c r="Z167" i="1"/>
  <c r="AB101" i="1"/>
  <c r="AA757" i="1"/>
  <c r="Z757" i="1"/>
  <c r="Z741" i="1"/>
  <c r="AB717" i="1"/>
  <c r="AB704" i="1"/>
  <c r="AC691" i="1"/>
  <c r="AB635" i="1"/>
  <c r="Y603" i="1"/>
  <c r="AC558" i="1"/>
  <c r="Z479" i="1"/>
  <c r="Z403" i="1"/>
  <c r="Y330" i="1"/>
  <c r="Z774" i="1"/>
  <c r="AB758" i="1"/>
  <c r="Y742" i="1"/>
  <c r="AB712" i="1"/>
  <c r="Z607" i="1"/>
  <c r="Y534" i="1"/>
  <c r="Z466" i="1"/>
  <c r="AC434" i="1"/>
  <c r="AC282" i="1"/>
  <c r="AA251" i="1"/>
  <c r="Z195" i="1"/>
  <c r="AB163" i="1"/>
  <c r="Z85" i="1"/>
  <c r="Z763" i="1"/>
  <c r="AB727" i="1"/>
  <c r="Y707" i="1"/>
  <c r="Z655" i="1"/>
  <c r="AB579" i="1"/>
  <c r="AA483" i="1"/>
  <c r="AC342" i="1"/>
  <c r="Z506" i="1"/>
  <c r="AA459" i="1"/>
  <c r="Z459" i="1"/>
  <c r="Z443" i="1"/>
  <c r="Z427" i="1"/>
  <c r="Z351" i="1"/>
  <c r="AA335" i="1"/>
  <c r="Z319" i="1"/>
  <c r="AB303" i="1"/>
  <c r="Z258" i="1"/>
  <c r="Y206" i="1"/>
  <c r="AB190" i="1"/>
  <c r="Z174" i="1"/>
  <c r="Z137" i="1"/>
  <c r="AA694" i="1"/>
  <c r="Y666" i="1"/>
  <c r="AA571" i="1"/>
  <c r="AC539" i="1"/>
  <c r="Y423" i="1"/>
  <c r="AA386" i="1"/>
  <c r="Z283" i="1"/>
  <c r="Z267" i="1"/>
  <c r="AA620" i="1"/>
  <c r="Z604" i="1"/>
  <c r="AB584" i="1"/>
  <c r="Z564" i="1"/>
  <c r="AC548" i="1"/>
  <c r="AB508" i="1"/>
  <c r="AA488" i="1"/>
  <c r="AA460" i="1"/>
  <c r="Z444" i="1"/>
  <c r="AC408" i="1"/>
  <c r="AB380" i="1"/>
  <c r="Z380" i="1"/>
  <c r="AB340" i="1"/>
  <c r="Y324" i="1"/>
  <c r="Z308" i="1"/>
  <c r="AA292" i="1"/>
  <c r="Z272" i="1"/>
  <c r="Y252" i="1"/>
  <c r="Y216" i="1"/>
  <c r="Y200" i="1"/>
  <c r="AB184" i="1"/>
  <c r="Y168" i="1"/>
  <c r="AB138" i="1"/>
  <c r="AB73" i="1"/>
  <c r="AA709" i="1"/>
  <c r="AC621" i="1"/>
  <c r="Z577" i="1"/>
  <c r="AA545" i="1"/>
  <c r="AA489" i="1"/>
  <c r="Z465" i="1"/>
  <c r="AC449" i="1"/>
  <c r="Y433" i="1"/>
  <c r="AB389" i="1"/>
  <c r="Z305" i="1"/>
  <c r="Z269" i="1"/>
  <c r="Y209" i="1"/>
  <c r="Y177" i="1"/>
  <c r="AB14" i="1"/>
  <c r="AC7" i="1"/>
  <c r="AB123" i="1"/>
  <c r="Z107" i="1"/>
  <c r="Z91" i="1"/>
  <c r="AB75" i="1"/>
  <c r="Y59" i="1"/>
  <c r="AC39" i="1"/>
  <c r="Z16" i="1"/>
  <c r="Z156" i="1"/>
  <c r="Z140" i="1"/>
  <c r="Y108" i="1"/>
  <c r="AB76" i="1"/>
  <c r="Z44" i="1"/>
  <c r="Z54" i="1"/>
  <c r="Z1221" i="1"/>
  <c r="Y1136" i="1"/>
  <c r="Z1153" i="1"/>
  <c r="Z974" i="1"/>
  <c r="AA898" i="1"/>
  <c r="Z794" i="1"/>
  <c r="AB590" i="1"/>
  <c r="AA967" i="1"/>
  <c r="AA789" i="1"/>
  <c r="AA976" i="1"/>
  <c r="Z896" i="1"/>
  <c r="Z981" i="1"/>
  <c r="Z929" i="1"/>
  <c r="AB893" i="1"/>
  <c r="AB788" i="1"/>
  <c r="Z399" i="1"/>
  <c r="Y223" i="1"/>
  <c r="Y642" i="1"/>
  <c r="Z782" i="1"/>
  <c r="AB227" i="1"/>
  <c r="AB719" i="1"/>
  <c r="AB371" i="1"/>
  <c r="Y355" i="1"/>
  <c r="Z234" i="1"/>
  <c r="Z660" i="1"/>
  <c r="Y536" i="1"/>
  <c r="Z400" i="1"/>
  <c r="Z364" i="1"/>
  <c r="Z240" i="1"/>
  <c r="Y224" i="1"/>
  <c r="Y537" i="1"/>
  <c r="Z361" i="1"/>
  <c r="Y225" i="1"/>
  <c r="AB94" i="1"/>
  <c r="Z42" i="1"/>
  <c r="Z110" i="1"/>
  <c r="Z118" i="1"/>
  <c r="AA1227" i="1"/>
  <c r="Y1116" i="1"/>
  <c r="Y1065" i="1"/>
  <c r="Z1109" i="1"/>
  <c r="Y1077" i="1"/>
  <c r="Y1060" i="1"/>
  <c r="AA1234" i="1"/>
  <c r="Z1234" i="1"/>
  <c r="Z1210" i="1"/>
  <c r="AB1194" i="1"/>
  <c r="Z1170" i="1"/>
  <c r="Y1150" i="1"/>
  <c r="AB1110" i="1"/>
  <c r="Y1094" i="1"/>
  <c r="Z1078" i="1"/>
  <c r="AB1045" i="1"/>
  <c r="AC1015" i="1"/>
  <c r="AB1062" i="1"/>
  <c r="Z1022" i="1"/>
  <c r="Z986" i="1"/>
  <c r="AC938" i="1"/>
  <c r="AC886" i="1"/>
  <c r="Z870" i="1"/>
  <c r="Z846" i="1"/>
  <c r="AA830" i="1"/>
  <c r="Z830" i="1"/>
  <c r="Z814" i="1"/>
  <c r="Y797" i="1"/>
  <c r="Z797" i="1"/>
  <c r="Z736" i="1"/>
  <c r="AA615" i="1"/>
  <c r="Z999" i="1"/>
  <c r="Z947" i="1"/>
  <c r="AB883" i="1"/>
  <c r="AC867" i="1"/>
  <c r="AC843" i="1"/>
  <c r="AA748" i="1"/>
  <c r="Y708" i="1"/>
  <c r="Z708" i="1"/>
  <c r="AB1008" i="1"/>
  <c r="Z960" i="1"/>
  <c r="AC944" i="1"/>
  <c r="AB924" i="1"/>
  <c r="Z908" i="1"/>
  <c r="AA868" i="1"/>
  <c r="AC844" i="1"/>
  <c r="Z828" i="1"/>
  <c r="AC776" i="1"/>
  <c r="AB1009" i="1"/>
  <c r="Z993" i="1"/>
  <c r="AC961" i="1"/>
  <c r="Z945" i="1"/>
  <c r="AA925" i="1"/>
  <c r="Z877" i="1"/>
  <c r="AA833" i="1"/>
  <c r="AB802" i="1"/>
  <c r="Z716" i="1"/>
  <c r="Z503" i="1"/>
  <c r="AB247" i="1"/>
  <c r="AC191" i="1"/>
  <c r="Y159" i="1"/>
  <c r="Y753" i="1"/>
  <c r="AA733" i="1"/>
  <c r="AB700" i="1"/>
  <c r="Y668" i="1"/>
  <c r="AA626" i="1"/>
  <c r="Z542" i="1"/>
  <c r="Y422" i="1"/>
  <c r="AB354" i="1"/>
  <c r="Z150" i="1"/>
  <c r="Y770" i="1"/>
  <c r="AC754" i="1"/>
  <c r="AC738" i="1"/>
  <c r="Y582" i="1"/>
  <c r="Y526" i="1"/>
  <c r="AC458" i="1"/>
  <c r="Y219" i="1"/>
  <c r="Y187" i="1"/>
  <c r="Y775" i="1"/>
  <c r="AC647" i="1"/>
  <c r="Z611" i="1"/>
  <c r="Z418" i="1"/>
  <c r="Y334" i="1"/>
  <c r="AB302" i="1"/>
  <c r="AA502" i="1"/>
  <c r="Y439" i="1"/>
  <c r="AB347" i="1"/>
  <c r="Z331" i="1"/>
  <c r="AB315" i="1"/>
  <c r="AB299" i="1"/>
  <c r="Z218" i="1"/>
  <c r="Y186" i="1"/>
  <c r="AB153" i="1"/>
  <c r="Z93" i="1"/>
  <c r="AB10" i="1"/>
  <c r="AC650" i="1"/>
  <c r="Z567" i="1"/>
  <c r="AA551" i="1"/>
  <c r="Z535" i="1"/>
  <c r="AC515" i="1"/>
  <c r="AB486" i="1"/>
  <c r="AB419" i="1"/>
  <c r="Z382" i="1"/>
  <c r="AA279" i="1"/>
  <c r="Z632" i="1"/>
  <c r="AB616" i="1"/>
  <c r="AA600" i="1"/>
  <c r="Z580" i="1"/>
  <c r="Z560" i="1"/>
  <c r="Z544" i="1"/>
  <c r="Z524" i="1"/>
  <c r="Y524" i="1"/>
  <c r="Z484" i="1"/>
  <c r="Y456" i="1"/>
  <c r="Y440" i="1"/>
  <c r="AB440" i="1"/>
  <c r="Y392" i="1"/>
  <c r="Y352" i="1"/>
  <c r="Y336" i="1"/>
  <c r="Y320" i="1"/>
  <c r="Y304" i="1"/>
  <c r="AC284" i="1"/>
  <c r="Y248" i="1"/>
  <c r="Y212" i="1"/>
  <c r="AB196" i="1"/>
  <c r="AA180" i="1"/>
  <c r="Z180" i="1"/>
  <c r="Z164" i="1"/>
  <c r="Y97" i="1"/>
  <c r="AA65" i="1"/>
  <c r="AB33" i="1"/>
  <c r="AC677" i="1"/>
  <c r="AA653" i="1"/>
  <c r="Y633" i="1"/>
  <c r="Y617" i="1"/>
  <c r="Z601" i="1"/>
  <c r="Z485" i="1"/>
  <c r="Z445" i="1"/>
  <c r="Z409" i="1"/>
  <c r="Y385" i="1"/>
  <c r="Y349" i="1"/>
  <c r="AB317" i="1"/>
  <c r="Z281" i="1"/>
  <c r="Y257" i="1"/>
  <c r="Y221" i="1"/>
  <c r="Z189" i="1"/>
  <c r="Z155" i="1"/>
  <c r="AB119" i="1"/>
  <c r="AB103" i="1"/>
  <c r="Y87" i="1"/>
  <c r="AB71" i="1"/>
  <c r="Z51" i="1"/>
  <c r="Y31" i="1"/>
  <c r="AA12" i="1"/>
  <c r="AC136" i="1"/>
  <c r="Y120" i="1"/>
  <c r="Y88" i="1"/>
  <c r="Z56" i="1"/>
  <c r="Z24" i="1"/>
  <c r="AB1217" i="1"/>
  <c r="Z1217" i="1"/>
  <c r="Y1133" i="1"/>
  <c r="Y1246" i="1"/>
  <c r="AB1154" i="1"/>
  <c r="Y1030" i="1"/>
  <c r="Z979" i="1"/>
  <c r="AC784" i="1"/>
  <c r="AA972" i="1"/>
  <c r="AB913" i="1"/>
  <c r="AC785" i="1"/>
  <c r="Y263" i="1"/>
  <c r="Y721" i="1"/>
  <c r="Y718" i="1"/>
  <c r="Z474" i="1"/>
  <c r="Y791" i="1"/>
  <c r="Y499" i="1"/>
  <c r="Y367" i="1"/>
  <c r="Y262" i="1"/>
  <c r="AB398" i="1"/>
  <c r="AB500" i="1"/>
  <c r="AB396" i="1"/>
  <c r="Y360" i="1"/>
  <c r="Z236" i="1"/>
  <c r="AA597" i="1"/>
  <c r="AC473" i="1"/>
  <c r="Z373" i="1"/>
  <c r="AB237" i="1"/>
  <c r="Z19" i="1"/>
  <c r="Y34" i="1"/>
  <c r="Y102" i="1"/>
  <c r="Z1205" i="1"/>
  <c r="AB106" i="1"/>
  <c r="Z66" i="1"/>
  <c r="AA1225" i="1"/>
  <c r="Z1225" i="1"/>
  <c r="AC1229" i="1"/>
  <c r="AC1243" i="1"/>
  <c r="Z1072" i="1"/>
  <c r="Z1192" i="1"/>
  <c r="AB1144" i="1"/>
  <c r="Z1084" i="1"/>
  <c r="Z1125" i="1"/>
  <c r="Y1028" i="1"/>
  <c r="AB58" i="1"/>
  <c r="AB62" i="1"/>
  <c r="AB82" i="1"/>
  <c r="Z134" i="1"/>
  <c r="Z1173" i="1"/>
  <c r="Y1215" i="1"/>
  <c r="AB1143" i="1"/>
  <c r="Y1083" i="1"/>
  <c r="Z1049" i="1"/>
  <c r="AC1121" i="1"/>
  <c r="Z1121" i="1"/>
  <c r="Y1089" i="1"/>
  <c r="Z1023" i="1"/>
  <c r="AC1250" i="1"/>
  <c r="Z1230" i="1"/>
  <c r="AB1206" i="1"/>
  <c r="Z1206" i="1"/>
  <c r="Y1190" i="1"/>
  <c r="AB1166" i="1"/>
  <c r="Z1146" i="1"/>
  <c r="Y1122" i="1"/>
  <c r="Y1106" i="1"/>
  <c r="Z1090" i="1"/>
  <c r="Y1069" i="1"/>
  <c r="AB1037" i="1"/>
  <c r="Z1074" i="1"/>
  <c r="Z1042" i="1"/>
  <c r="Z998" i="1"/>
  <c r="AA950" i="1"/>
  <c r="AC882" i="1"/>
  <c r="Z866" i="1"/>
  <c r="AC842" i="1"/>
  <c r="AA826" i="1"/>
  <c r="Y810" i="1"/>
  <c r="Z777" i="1"/>
  <c r="AB518" i="1"/>
  <c r="Y995" i="1"/>
  <c r="Z959" i="1"/>
  <c r="Y923" i="1"/>
  <c r="AC879" i="1"/>
  <c r="Z839" i="1"/>
  <c r="AB823" i="1"/>
  <c r="Y686" i="1"/>
  <c r="Z1004" i="1"/>
  <c r="AB988" i="1"/>
  <c r="Z988" i="1"/>
  <c r="AA956" i="1"/>
  <c r="AC940" i="1"/>
  <c r="AB920" i="1"/>
  <c r="AB904" i="1"/>
  <c r="AA880" i="1"/>
  <c r="AC772" i="1"/>
  <c r="AB688" i="1"/>
  <c r="AB1005" i="1"/>
  <c r="Z989" i="1"/>
  <c r="AA957" i="1"/>
  <c r="AC941" i="1"/>
  <c r="Z921" i="1"/>
  <c r="Z889" i="1"/>
  <c r="AA845" i="1"/>
  <c r="Z845" i="1"/>
  <c r="AC813" i="1"/>
  <c r="AB651" i="1"/>
  <c r="Z462" i="1"/>
  <c r="AA278" i="1"/>
  <c r="AB215" i="1"/>
  <c r="AB183" i="1"/>
  <c r="Z765" i="1"/>
  <c r="Y749" i="1"/>
  <c r="Z729" i="1"/>
  <c r="Y698" i="1"/>
  <c r="AC676" i="1"/>
  <c r="Z619" i="1"/>
  <c r="AC578" i="1"/>
  <c r="AC495" i="1"/>
  <c r="AB415" i="1"/>
  <c r="Y314" i="1"/>
  <c r="AC766" i="1"/>
  <c r="Y750" i="1"/>
  <c r="Z734" i="1"/>
  <c r="AC623" i="1"/>
  <c r="Z623" i="1"/>
  <c r="Z562" i="1"/>
  <c r="AB514" i="1"/>
  <c r="Z450" i="1"/>
  <c r="AB387" i="1"/>
  <c r="Z387" i="1"/>
  <c r="AC266" i="1"/>
  <c r="Z211" i="1"/>
  <c r="Z803" i="1"/>
  <c r="AC771" i="1"/>
  <c r="Z755" i="1"/>
  <c r="AC739" i="1"/>
  <c r="Z715" i="1"/>
  <c r="Y634" i="1"/>
  <c r="Z550" i="1"/>
  <c r="AC411" i="1"/>
  <c r="AB326" i="1"/>
  <c r="Z467" i="1"/>
  <c r="Y451" i="1"/>
  <c r="Z451" i="1"/>
  <c r="Z435" i="1"/>
  <c r="AC410" i="1"/>
  <c r="Y343" i="1"/>
  <c r="AB327" i="1"/>
  <c r="Y311" i="1"/>
  <c r="Y295" i="1"/>
  <c r="Z198" i="1"/>
  <c r="Y166" i="1"/>
  <c r="AB151" i="1"/>
  <c r="Y121" i="1"/>
  <c r="Z702" i="1"/>
  <c r="Z563" i="1"/>
  <c r="Z547" i="1"/>
  <c r="AC531" i="1"/>
  <c r="Y394" i="1"/>
  <c r="Z275" i="1"/>
  <c r="Y652" i="1"/>
  <c r="Z652" i="1"/>
  <c r="AC628" i="1"/>
  <c r="AC612" i="1"/>
  <c r="Z572" i="1"/>
  <c r="Z540" i="1"/>
  <c r="Z520" i="1"/>
  <c r="AA496" i="1"/>
  <c r="Z496" i="1"/>
  <c r="Z480" i="1"/>
  <c r="Y452" i="1"/>
  <c r="AA436" i="1"/>
  <c r="Z420" i="1"/>
  <c r="Y348" i="1"/>
  <c r="AB332" i="1"/>
  <c r="Y316" i="1"/>
  <c r="Z300" i="1"/>
  <c r="AC280" i="1"/>
  <c r="Z260" i="1"/>
  <c r="Z244" i="1"/>
  <c r="Y208" i="1"/>
  <c r="Y192" i="1"/>
  <c r="Y176" i="1"/>
  <c r="Z160" i="1"/>
  <c r="Y146" i="1"/>
  <c r="Z57" i="1"/>
  <c r="AA25" i="1"/>
  <c r="AB701" i="1"/>
  <c r="AA649" i="1"/>
  <c r="AA613" i="1"/>
  <c r="Z569" i="1"/>
  <c r="AC553" i="1"/>
  <c r="Z533" i="1"/>
  <c r="Z497" i="1"/>
  <c r="Z457" i="1"/>
  <c r="AA441" i="1"/>
  <c r="Y329" i="1"/>
  <c r="AB297" i="1"/>
  <c r="Y201" i="1"/>
  <c r="AC67" i="1"/>
  <c r="Z8" i="1"/>
  <c r="AB132" i="1"/>
  <c r="AB1128" i="1"/>
  <c r="AB1222" i="1"/>
  <c r="AB680" i="1"/>
  <c r="Y659" i="1"/>
  <c r="Z395" i="1"/>
  <c r="Y640" i="1"/>
  <c r="Y372" i="1"/>
  <c r="AB232" i="1"/>
  <c r="AA67" i="1"/>
  <c r="Y100" i="1"/>
  <c r="Y52" i="1"/>
  <c r="Z1180" i="1"/>
  <c r="Y1222" i="1"/>
  <c r="AA982" i="1"/>
  <c r="AA854" i="1"/>
  <c r="AB899" i="1"/>
  <c r="Z363" i="1"/>
  <c r="Z472" i="1"/>
  <c r="Z356" i="1"/>
  <c r="Z681" i="1"/>
  <c r="Z469" i="1"/>
  <c r="Z293" i="1"/>
  <c r="AB20" i="1"/>
  <c r="AB38" i="1"/>
  <c r="Z1201" i="1"/>
  <c r="Y46" i="1"/>
  <c r="AB130" i="1"/>
  <c r="AA1193" i="1"/>
  <c r="Z1161" i="1"/>
  <c r="AA1167" i="1"/>
  <c r="AB1103" i="1"/>
  <c r="Y1051" i="1"/>
  <c r="Z1164" i="1"/>
  <c r="Y1100" i="1"/>
  <c r="AB1157" i="1"/>
  <c r="Y122" i="1"/>
  <c r="Z70" i="1"/>
  <c r="AC1253" i="1"/>
  <c r="AC1239" i="1"/>
  <c r="Z1239" i="1"/>
  <c r="Z1199" i="1"/>
  <c r="AA1163" i="1"/>
  <c r="Y1115" i="1"/>
  <c r="Z1099" i="1"/>
  <c r="Z1067" i="1"/>
  <c r="AA1024" i="1"/>
  <c r="AA1228" i="1"/>
  <c r="AB1176" i="1"/>
  <c r="Y1112" i="1"/>
  <c r="Y1080" i="1"/>
  <c r="AB1149" i="1"/>
  <c r="AC1105" i="1"/>
  <c r="Z1052" i="1"/>
  <c r="Z74" i="1"/>
  <c r="AB78" i="1"/>
  <c r="Z98" i="1"/>
  <c r="Z1233" i="1"/>
  <c r="AB1165" i="1"/>
  <c r="Y1213" i="1"/>
  <c r="AB1177" i="1"/>
  <c r="AA1235" i="1"/>
  <c r="AB1195" i="1"/>
  <c r="AA1159" i="1"/>
  <c r="Z1139" i="1"/>
  <c r="AA1111" i="1"/>
  <c r="Z1111" i="1"/>
  <c r="AB1095" i="1"/>
  <c r="AB1079" i="1"/>
  <c r="Y1043" i="1"/>
  <c r="AB1019" i="1"/>
  <c r="Z1240" i="1"/>
  <c r="Z1216" i="1"/>
  <c r="Y1200" i="1"/>
  <c r="Z1156" i="1"/>
  <c r="AB1124" i="1"/>
  <c r="Z1108" i="1"/>
  <c r="Y1092" i="1"/>
  <c r="AC1041" i="1"/>
  <c r="Z1145" i="1"/>
  <c r="AB1117" i="1"/>
  <c r="Y1101" i="1"/>
  <c r="Z1047" i="1"/>
  <c r="AC1242" i="1"/>
  <c r="AC1226" i="1"/>
  <c r="Y1202" i="1"/>
  <c r="Z1102" i="1"/>
  <c r="AB1061" i="1"/>
  <c r="Y1070" i="1"/>
  <c r="Y1038" i="1"/>
  <c r="Z994" i="1"/>
  <c r="AA946" i="1"/>
  <c r="AB926" i="1"/>
  <c r="AB906" i="1"/>
  <c r="Z862" i="1"/>
  <c r="Z822" i="1"/>
  <c r="Y806" i="1"/>
  <c r="Z773" i="1"/>
  <c r="Z1007" i="1"/>
  <c r="AC955" i="1"/>
  <c r="Z939" i="1"/>
  <c r="AB919" i="1"/>
  <c r="Z891" i="1"/>
  <c r="AC875" i="1"/>
  <c r="Z859" i="1"/>
  <c r="AA835" i="1"/>
  <c r="Z835" i="1"/>
  <c r="Z819" i="1"/>
  <c r="AC764" i="1"/>
  <c r="Z631" i="1"/>
  <c r="AC1016" i="1"/>
  <c r="Z1000" i="1"/>
  <c r="AB984" i="1"/>
  <c r="AA952" i="1"/>
  <c r="AB936" i="1"/>
  <c r="AA876" i="1"/>
  <c r="AC836" i="1"/>
  <c r="AA836" i="1"/>
  <c r="AB796" i="1"/>
  <c r="Z796" i="1"/>
  <c r="Z667" i="1"/>
  <c r="AA1017" i="1"/>
  <c r="Y1001" i="1"/>
  <c r="Z917" i="1"/>
  <c r="AC869" i="1"/>
  <c r="AA841" i="1"/>
  <c r="Y825" i="1"/>
  <c r="AB752" i="1"/>
  <c r="AC622" i="1"/>
  <c r="Z454" i="1"/>
  <c r="AA391" i="1"/>
  <c r="AC270" i="1"/>
  <c r="Z175" i="1"/>
  <c r="AB117" i="1"/>
  <c r="AC761" i="1"/>
  <c r="Z725" i="1"/>
  <c r="AB706" i="1"/>
  <c r="Z672" i="1"/>
  <c r="Z654" i="1"/>
  <c r="AA610" i="1"/>
  <c r="AC574" i="1"/>
  <c r="AC487" i="1"/>
  <c r="Z338" i="1"/>
  <c r="AB306" i="1"/>
  <c r="Y778" i="1"/>
  <c r="Z614" i="1"/>
  <c r="AA546" i="1"/>
  <c r="AA442" i="1"/>
  <c r="AC379" i="1"/>
  <c r="Y259" i="1"/>
  <c r="Z171" i="1"/>
  <c r="Z109" i="1"/>
  <c r="AB799" i="1"/>
  <c r="Z799" i="1"/>
  <c r="AC767" i="1"/>
  <c r="AA751" i="1"/>
  <c r="Z751" i="1"/>
  <c r="AC735" i="1"/>
  <c r="Z710" i="1"/>
  <c r="Z683" i="1"/>
  <c r="Z627" i="1"/>
  <c r="AC491" i="1"/>
  <c r="Y350" i="1"/>
  <c r="AB318" i="1"/>
  <c r="AB510" i="1"/>
  <c r="Z463" i="1"/>
  <c r="AB447" i="1"/>
  <c r="Z431" i="1"/>
  <c r="Z406" i="1"/>
  <c r="Y339" i="1"/>
  <c r="AB307" i="1"/>
  <c r="AB246" i="1"/>
  <c r="Z210" i="1"/>
  <c r="Z194" i="1"/>
  <c r="AB178" i="1"/>
  <c r="AB162" i="1"/>
  <c r="Z142" i="1"/>
  <c r="Z113" i="1"/>
  <c r="Y61" i="1"/>
  <c r="AB699" i="1"/>
  <c r="Z671" i="1"/>
  <c r="Z575" i="1"/>
  <c r="Z543" i="1"/>
  <c r="Z494" i="1"/>
  <c r="Y390" i="1"/>
  <c r="AC287" i="1"/>
  <c r="Z271" i="1"/>
  <c r="Y648" i="1"/>
  <c r="Y608" i="1"/>
  <c r="AA592" i="1"/>
  <c r="Z552" i="1"/>
  <c r="Y516" i="1"/>
  <c r="AC464" i="1"/>
  <c r="AB384" i="1"/>
  <c r="Z328" i="1"/>
  <c r="Y296" i="1"/>
  <c r="Y256" i="1"/>
  <c r="Z204" i="1"/>
  <c r="Y172" i="1"/>
  <c r="Y157" i="1"/>
  <c r="Y141" i="1"/>
  <c r="Z81" i="1"/>
  <c r="Z45" i="1"/>
  <c r="Y713" i="1"/>
  <c r="Y669" i="1"/>
  <c r="Z645" i="1"/>
  <c r="AC625" i="1"/>
  <c r="AA609" i="1"/>
  <c r="Z581" i="1"/>
  <c r="AC565" i="1"/>
  <c r="AB529" i="1"/>
  <c r="AC493" i="1"/>
  <c r="AA453" i="1"/>
  <c r="Z437" i="1"/>
  <c r="AB417" i="1"/>
  <c r="Y393" i="1"/>
  <c r="Y377" i="1"/>
  <c r="Y341" i="1"/>
  <c r="Z325" i="1"/>
  <c r="AB309" i="1"/>
  <c r="AC289" i="1"/>
  <c r="Z273" i="1"/>
  <c r="AB249" i="1"/>
  <c r="AB213" i="1"/>
  <c r="Z197" i="1"/>
  <c r="Y181" i="1"/>
  <c r="AB165" i="1"/>
  <c r="AB11" i="1"/>
  <c r="AB111" i="1"/>
  <c r="Y79" i="1"/>
  <c r="Y43" i="1"/>
  <c r="Z3" i="1"/>
  <c r="Y128" i="1"/>
  <c r="Y112" i="1"/>
  <c r="Z96" i="1"/>
  <c r="AB80" i="1"/>
  <c r="Y64" i="1"/>
  <c r="AB48" i="1"/>
  <c r="Z32" i="1"/>
  <c r="Z1245" i="1"/>
  <c r="AB1127" i="1"/>
  <c r="Z1127" i="1"/>
  <c r="Z1244" i="1"/>
  <c r="Y1152" i="1"/>
  <c r="Z1055" i="1"/>
  <c r="AB1218" i="1"/>
  <c r="AB1130" i="1"/>
  <c r="AC850" i="1"/>
  <c r="Z638" i="1"/>
  <c r="AC895" i="1"/>
  <c r="AC980" i="1"/>
  <c r="Z790" i="1"/>
  <c r="AC897" i="1"/>
  <c r="AB470" i="1"/>
  <c r="AC663" i="1"/>
  <c r="AB362" i="1"/>
  <c r="Z639" i="1"/>
  <c r="Y783" i="1"/>
  <c r="Z366" i="1"/>
  <c r="Y359" i="1"/>
  <c r="AB679" i="1"/>
  <c r="Y588" i="1"/>
  <c r="Y264" i="1"/>
  <c r="Y661" i="1"/>
  <c r="Y401" i="1"/>
  <c r="Y365" i="1"/>
  <c r="Z261" i="1"/>
  <c r="Z229" i="1"/>
  <c r="AA1251" i="1"/>
  <c r="Y1207" i="1"/>
  <c r="Z1191" i="1"/>
  <c r="AC1171" i="1"/>
  <c r="Z1171" i="1"/>
  <c r="Y1123" i="1"/>
  <c r="Y1107" i="1"/>
  <c r="AB1091" i="1"/>
  <c r="Z1075" i="1"/>
  <c r="Y1059" i="1"/>
  <c r="Z1040" i="1"/>
  <c r="AC1256" i="1"/>
  <c r="AC1236" i="1"/>
  <c r="AA1212" i="1"/>
  <c r="Z1196" i="1"/>
  <c r="AA1168" i="1"/>
  <c r="Z1168" i="1"/>
  <c r="AB1120" i="1"/>
  <c r="Z1104" i="1"/>
  <c r="Z1088" i="1"/>
  <c r="Z1025" i="1"/>
  <c r="AB1141" i="1"/>
  <c r="Y1063" i="1"/>
  <c r="AB1044" i="1"/>
  <c r="AC1258" i="1"/>
  <c r="AC1214" i="1"/>
  <c r="AA1174" i="1"/>
  <c r="Y1114" i="1"/>
  <c r="Z1021" i="1"/>
  <c r="AB1066" i="1"/>
  <c r="Z1050" i="1"/>
  <c r="Y1026" i="1"/>
  <c r="AB1006" i="1"/>
  <c r="Y990" i="1"/>
  <c r="AA958" i="1"/>
  <c r="AA942" i="1"/>
  <c r="Z922" i="1"/>
  <c r="AB800" i="1"/>
  <c r="AB769" i="1"/>
  <c r="Z675" i="1"/>
  <c r="Y1003" i="1"/>
  <c r="Y987" i="1"/>
  <c r="Z987" i="1"/>
  <c r="AA951" i="1"/>
  <c r="AC935" i="1"/>
  <c r="Z935" i="1"/>
  <c r="AC887" i="1"/>
  <c r="AC847" i="1"/>
  <c r="Z847" i="1"/>
  <c r="AA815" i="1"/>
  <c r="Z724" i="1"/>
  <c r="AA1012" i="1"/>
  <c r="Z964" i="1"/>
  <c r="Y928" i="1"/>
  <c r="AB912" i="1"/>
  <c r="AC888" i="1"/>
  <c r="AA848" i="1"/>
  <c r="Z848" i="1"/>
  <c r="Z832" i="1"/>
  <c r="Y816" i="1"/>
  <c r="AC780" i="1"/>
  <c r="AB658" i="1"/>
  <c r="AA965" i="1"/>
  <c r="AA933" i="1"/>
  <c r="AC881" i="1"/>
  <c r="AA865" i="1"/>
  <c r="Z805" i="1"/>
  <c r="AA599" i="1"/>
  <c r="Y383" i="1"/>
  <c r="Z199" i="1"/>
  <c r="Y101" i="1"/>
  <c r="AC757" i="1"/>
  <c r="AC741" i="1"/>
  <c r="Y717" i="1"/>
  <c r="Y704" i="1"/>
  <c r="AA670" i="1"/>
  <c r="Z670" i="1"/>
  <c r="Y635" i="1"/>
  <c r="Z603" i="1"/>
  <c r="AB330" i="1"/>
  <c r="AB298" i="1"/>
  <c r="Y758" i="1"/>
  <c r="AB742" i="1"/>
  <c r="Y712" i="1"/>
  <c r="Y607" i="1"/>
  <c r="Y466" i="1"/>
  <c r="AA282" i="1"/>
  <c r="AC251" i="1"/>
  <c r="Y195" i="1"/>
  <c r="AB85" i="1"/>
  <c r="Y779" i="1"/>
  <c r="AA763" i="1"/>
  <c r="Y747" i="1"/>
  <c r="Z727" i="1"/>
  <c r="AB655" i="1"/>
  <c r="AC618" i="1"/>
  <c r="AA342" i="1"/>
  <c r="Z342" i="1"/>
  <c r="AB310" i="1"/>
  <c r="Y506" i="1"/>
  <c r="AC459" i="1"/>
  <c r="Y443" i="1"/>
  <c r="Y351" i="1"/>
  <c r="AC335" i="1"/>
  <c r="AB319" i="1"/>
  <c r="AC258" i="1"/>
  <c r="Z222" i="1"/>
  <c r="AB206" i="1"/>
  <c r="Y174" i="1"/>
  <c r="AB158" i="1"/>
  <c r="AB137" i="1"/>
  <c r="Y105" i="1"/>
  <c r="AA29" i="1"/>
  <c r="Z666" i="1"/>
  <c r="Z555" i="1"/>
  <c r="AB519" i="1"/>
  <c r="AA283" i="1"/>
  <c r="Z636" i="1"/>
  <c r="AA604" i="1"/>
  <c r="Y584" i="1"/>
  <c r="Y528" i="1"/>
  <c r="Y508" i="1"/>
  <c r="AC444" i="1"/>
  <c r="AB428" i="1"/>
  <c r="AA408" i="1"/>
  <c r="Y380" i="1"/>
  <c r="Z340" i="1"/>
  <c r="AB308" i="1"/>
  <c r="AC272" i="1"/>
  <c r="Z216" i="1"/>
  <c r="Z184" i="1"/>
  <c r="Z73" i="1"/>
  <c r="AB37" i="1"/>
  <c r="Z709" i="1"/>
  <c r="Z685" i="1"/>
  <c r="Z657" i="1"/>
  <c r="Z637" i="1"/>
  <c r="AA621" i="1"/>
  <c r="Z605" i="1"/>
  <c r="AA577" i="1"/>
  <c r="AC561" i="1"/>
  <c r="Z545" i="1"/>
  <c r="Z525" i="1"/>
  <c r="AA509" i="1"/>
  <c r="Z489" i="1"/>
  <c r="Y465" i="1"/>
  <c r="AB433" i="1"/>
  <c r="AA413" i="1"/>
  <c r="Z389" i="1"/>
  <c r="Z353" i="1"/>
  <c r="AA337" i="1"/>
  <c r="Y321" i="1"/>
  <c r="Y305" i="1"/>
  <c r="Z285" i="1"/>
  <c r="AC269" i="1"/>
  <c r="AB245" i="1"/>
  <c r="Z209" i="1"/>
  <c r="AB193" i="1"/>
  <c r="Z177" i="1"/>
  <c r="Z161" i="1"/>
  <c r="Y14" i="1"/>
  <c r="AA7" i="1"/>
  <c r="Y123" i="1"/>
  <c r="AB91" i="1"/>
  <c r="Z59" i="1"/>
  <c r="AA39" i="1"/>
  <c r="AB16" i="1"/>
  <c r="AB140" i="1"/>
  <c r="Z124" i="1"/>
  <c r="AB108" i="1"/>
  <c r="AB92" i="1"/>
  <c r="Z76" i="1"/>
  <c r="AB60" i="1"/>
  <c r="AB44" i="1"/>
  <c r="Y28" i="1"/>
  <c r="AB54" i="1"/>
  <c r="AB1183" i="1"/>
  <c r="Z1183" i="1"/>
  <c r="AB1056" i="1"/>
  <c r="AB1220" i="1"/>
  <c r="Z1220" i="1"/>
  <c r="Z1136" i="1"/>
  <c r="AB1031" i="1"/>
  <c r="Z1034" i="1"/>
  <c r="AA974" i="1"/>
  <c r="AC898" i="1"/>
  <c r="AC794" i="1"/>
  <c r="Z967" i="1"/>
  <c r="Z855" i="1"/>
  <c r="Z789" i="1"/>
  <c r="Y896" i="1"/>
  <c r="AC981" i="1"/>
  <c r="AB929" i="1"/>
  <c r="Y788" i="1"/>
  <c r="Z223" i="1"/>
  <c r="Z642" i="1"/>
  <c r="AC782" i="1"/>
  <c r="Z522" i="1"/>
  <c r="Y227" i="1"/>
  <c r="AB586" i="1"/>
  <c r="Z358" i="1"/>
  <c r="Z371" i="1"/>
  <c r="AB234" i="1"/>
  <c r="AB536" i="1"/>
  <c r="AB364" i="1"/>
  <c r="AB224" i="1"/>
  <c r="AB641" i="1"/>
  <c r="AB537" i="1"/>
  <c r="Z397" i="1"/>
  <c r="AB361" i="1"/>
  <c r="Z241" i="1"/>
  <c r="AB225" i="1"/>
  <c r="Z1241" i="1"/>
  <c r="AB110" i="1"/>
  <c r="Z1197" i="1"/>
  <c r="Y1147" i="1"/>
  <c r="Y1087" i="1"/>
  <c r="AC1027" i="1"/>
  <c r="AB1208" i="1"/>
  <c r="Z1116" i="1"/>
  <c r="AB1109" i="1"/>
  <c r="Z1060" i="1"/>
  <c r="AC1234" i="1"/>
  <c r="Z1126" i="1"/>
  <c r="Z1094" i="1"/>
  <c r="Y1045" i="1"/>
  <c r="Z1015" i="1"/>
  <c r="Y1062" i="1"/>
  <c r="AB1046" i="1"/>
  <c r="AC1022" i="1"/>
  <c r="AB1002" i="1"/>
  <c r="Y986" i="1"/>
  <c r="Z954" i="1"/>
  <c r="Z938" i="1"/>
  <c r="Z918" i="1"/>
  <c r="AA886" i="1"/>
  <c r="AC830" i="1"/>
  <c r="AC814" i="1"/>
  <c r="AB797" i="1"/>
  <c r="AA736" i="1"/>
  <c r="AC615" i="1"/>
  <c r="Y999" i="1"/>
  <c r="AC963" i="1"/>
  <c r="AA947" i="1"/>
  <c r="AB927" i="1"/>
  <c r="AC911" i="1"/>
  <c r="Z867" i="1"/>
  <c r="Z843" i="1"/>
  <c r="AC827" i="1"/>
  <c r="Z811" i="1"/>
  <c r="AC748" i="1"/>
  <c r="AA554" i="1"/>
  <c r="Z554" i="1"/>
  <c r="AB992" i="1"/>
  <c r="Z944" i="1"/>
  <c r="Y924" i="1"/>
  <c r="AB908" i="1"/>
  <c r="AC884" i="1"/>
  <c r="AC868" i="1"/>
  <c r="Z844" i="1"/>
  <c r="AC828" i="1"/>
  <c r="AB812" i="1"/>
  <c r="AA776" i="1"/>
  <c r="Y695" i="1"/>
  <c r="AC606" i="1"/>
  <c r="AA961" i="1"/>
  <c r="AA945" i="1"/>
  <c r="AC925" i="1"/>
  <c r="Z905" i="1"/>
  <c r="Z861" i="1"/>
  <c r="AC833" i="1"/>
  <c r="Z817" i="1"/>
  <c r="Y802" i="1"/>
  <c r="AB716" i="1"/>
  <c r="AB503" i="1"/>
  <c r="AA438" i="1"/>
  <c r="AA286" i="1"/>
  <c r="Y247" i="1"/>
  <c r="AA191" i="1"/>
  <c r="AB159" i="1"/>
  <c r="Y69" i="1"/>
  <c r="AB753" i="1"/>
  <c r="Y714" i="1"/>
  <c r="AB678" i="1"/>
  <c r="AC626" i="1"/>
  <c r="Z594" i="1"/>
  <c r="AA542" i="1"/>
  <c r="Z422" i="1"/>
  <c r="Y354" i="1"/>
  <c r="Y322" i="1"/>
  <c r="AB150" i="1"/>
  <c r="AA754" i="1"/>
  <c r="AA630" i="1"/>
  <c r="Z526" i="1"/>
  <c r="AC426" i="1"/>
  <c r="Z426" i="1"/>
  <c r="AA274" i="1"/>
  <c r="Z219" i="1"/>
  <c r="AB18" i="1"/>
  <c r="AB775" i="1"/>
  <c r="AC759" i="1"/>
  <c r="AA743" i="1"/>
  <c r="Z743" i="1"/>
  <c r="Z723" i="1"/>
  <c r="Z692" i="1"/>
  <c r="AA647" i="1"/>
  <c r="AA611" i="1"/>
  <c r="AA566" i="1"/>
  <c r="AB418" i="1"/>
  <c r="Y302" i="1"/>
  <c r="Z502" i="1"/>
  <c r="AC414" i="1"/>
  <c r="Y331" i="1"/>
  <c r="Z299" i="1"/>
  <c r="AB254" i="1"/>
  <c r="AB218" i="1"/>
  <c r="Z202" i="1"/>
  <c r="AB186" i="1"/>
  <c r="Z170" i="1"/>
  <c r="Y153" i="1"/>
  <c r="Z129" i="1"/>
  <c r="AB93" i="1"/>
  <c r="AA567" i="1"/>
  <c r="AA515" i="1"/>
  <c r="Z486" i="1"/>
  <c r="Y382" i="1"/>
  <c r="Y49" i="1"/>
  <c r="Y616" i="1"/>
  <c r="AC580" i="1"/>
  <c r="Z504" i="1"/>
  <c r="AB456" i="1"/>
  <c r="Z440" i="1"/>
  <c r="Z352" i="1"/>
  <c r="AB336" i="1"/>
  <c r="AB320" i="1"/>
  <c r="Z284" i="1"/>
  <c r="Z248" i="1"/>
  <c r="Y196" i="1"/>
  <c r="AB164" i="1"/>
  <c r="Y149" i="1"/>
  <c r="Z97" i="1"/>
  <c r="Z33" i="1"/>
  <c r="AB705" i="1"/>
  <c r="AA677" i="1"/>
  <c r="Z633" i="1"/>
  <c r="AA601" i="1"/>
  <c r="Z573" i="1"/>
  <c r="AC557" i="1"/>
  <c r="Z541" i="1"/>
  <c r="Z521" i="1"/>
  <c r="AB505" i="1"/>
  <c r="AA485" i="1"/>
  <c r="Z461" i="1"/>
  <c r="AC445" i="1"/>
  <c r="AC429" i="1"/>
  <c r="AA409" i="1"/>
  <c r="Z385" i="1"/>
  <c r="AB349" i="1"/>
  <c r="Z333" i="1"/>
  <c r="Z317" i="1"/>
  <c r="AB301" i="1"/>
  <c r="AC281" i="1"/>
  <c r="AB221" i="1"/>
  <c r="Y205" i="1"/>
  <c r="AB189" i="1"/>
  <c r="Z173" i="1"/>
  <c r="Y6" i="1"/>
  <c r="Y103" i="1"/>
  <c r="Y71" i="1"/>
  <c r="AB31" i="1"/>
  <c r="AA136" i="1"/>
  <c r="Z120" i="1"/>
  <c r="Y104" i="1"/>
  <c r="Z88" i="1"/>
  <c r="AB72" i="1"/>
  <c r="AC56" i="1"/>
  <c r="AB40" i="1"/>
  <c r="AB24" i="1"/>
  <c r="Y1217" i="1"/>
  <c r="Y1135" i="1"/>
  <c r="AB1035" i="1"/>
  <c r="Z1184" i="1"/>
  <c r="Z1132" i="1"/>
  <c r="Z1246" i="1"/>
  <c r="Z1030" i="1"/>
  <c r="AA979" i="1"/>
  <c r="AB931" i="1"/>
  <c r="Z972" i="1"/>
  <c r="Y856" i="1"/>
  <c r="AA977" i="1"/>
  <c r="Z853" i="1"/>
  <c r="AB263" i="1"/>
  <c r="AB718" i="1"/>
  <c r="AC474" i="1"/>
  <c r="AB791" i="1"/>
  <c r="Y664" i="1"/>
  <c r="Y475" i="1"/>
  <c r="Z262" i="1"/>
  <c r="Y230" i="1"/>
  <c r="Y398" i="1"/>
  <c r="Z396" i="1"/>
  <c r="Y236" i="1"/>
  <c r="Z53" i="1"/>
  <c r="AB373" i="1"/>
  <c r="AB357" i="1"/>
  <c r="Z237" i="1"/>
  <c r="AB34" i="1"/>
  <c r="AC1225" i="1"/>
  <c r="AA1229" i="1"/>
  <c r="AC1187" i="1"/>
  <c r="Z1187" i="1"/>
  <c r="Z1119" i="1"/>
  <c r="AA1072" i="1"/>
  <c r="Z1252" i="1"/>
  <c r="Z1144" i="1"/>
  <c r="AB1084" i="1"/>
  <c r="AB1028" i="1"/>
  <c r="Z62" i="1"/>
  <c r="AB134" i="1"/>
  <c r="AA1259" i="1"/>
  <c r="Z1179" i="1"/>
  <c r="Z1083" i="1"/>
  <c r="AB1048" i="1"/>
  <c r="AA1248" i="1"/>
  <c r="Z1248" i="1"/>
  <c r="Z1204" i="1"/>
  <c r="AB1160" i="1"/>
  <c r="Z1160" i="1"/>
  <c r="AB1096" i="1"/>
  <c r="AB1049" i="1"/>
  <c r="AA1121" i="1"/>
  <c r="Z1089" i="1"/>
  <c r="AB1071" i="1"/>
  <c r="Y1023" i="1"/>
  <c r="AA1250" i="1"/>
  <c r="AA1230" i="1"/>
  <c r="Y1206" i="1"/>
  <c r="AB1190" i="1"/>
  <c r="Z1106" i="1"/>
  <c r="Z1069" i="1"/>
  <c r="Y1074" i="1"/>
  <c r="Y1058" i="1"/>
  <c r="Y1042" i="1"/>
  <c r="AB998" i="1"/>
  <c r="AA966" i="1"/>
  <c r="Z950" i="1"/>
  <c r="Z934" i="1"/>
  <c r="AA882" i="1"/>
  <c r="AA842" i="1"/>
  <c r="AB810" i="1"/>
  <c r="Y777" i="1"/>
  <c r="Y703" i="1"/>
  <c r="Z518" i="1"/>
  <c r="AC959" i="1"/>
  <c r="AA943" i="1"/>
  <c r="AB923" i="1"/>
  <c r="Z907" i="1"/>
  <c r="Z879" i="1"/>
  <c r="AA863" i="1"/>
  <c r="AC839" i="1"/>
  <c r="AC740" i="1"/>
  <c r="AB686" i="1"/>
  <c r="AC530" i="1"/>
  <c r="Z956" i="1"/>
  <c r="Z920" i="1"/>
  <c r="Z880" i="1"/>
  <c r="AA864" i="1"/>
  <c r="AC840" i="1"/>
  <c r="Z840" i="1"/>
  <c r="AA824" i="1"/>
  <c r="Z804" i="1"/>
  <c r="Z772" i="1"/>
  <c r="Z688" i="1"/>
  <c r="AC570" i="1"/>
  <c r="Y1005" i="1"/>
  <c r="AB989" i="1"/>
  <c r="Z957" i="1"/>
  <c r="AB921" i="1"/>
  <c r="Z873" i="1"/>
  <c r="AC845" i="1"/>
  <c r="AB760" i="1"/>
  <c r="Z760" i="1"/>
  <c r="AB462" i="1"/>
  <c r="AC430" i="1"/>
  <c r="Z278" i="1"/>
  <c r="Z183" i="1"/>
  <c r="Y133" i="1"/>
  <c r="AB765" i="1"/>
  <c r="AB711" i="1"/>
  <c r="AB698" i="1"/>
  <c r="Z578" i="1"/>
  <c r="Z415" i="1"/>
  <c r="AB346" i="1"/>
  <c r="Z314" i="1"/>
  <c r="Y41" i="1"/>
  <c r="Z766" i="1"/>
  <c r="AB750" i="1"/>
  <c r="AA623" i="1"/>
  <c r="AA562" i="1"/>
  <c r="Y450" i="1"/>
  <c r="Y387" i="1"/>
  <c r="AA266" i="1"/>
  <c r="Z179" i="1"/>
  <c r="Y125" i="1"/>
  <c r="Y803" i="1"/>
  <c r="AA755" i="1"/>
  <c r="AB715" i="1"/>
  <c r="Y690" i="1"/>
  <c r="AB634" i="1"/>
  <c r="Z602" i="1"/>
  <c r="AC550" i="1"/>
  <c r="AA411" i="1"/>
  <c r="Y326" i="1"/>
  <c r="Y145" i="1"/>
  <c r="AB467" i="1"/>
  <c r="AB451" i="1"/>
  <c r="AC435" i="1"/>
  <c r="AB343" i="1"/>
  <c r="AB311" i="1"/>
  <c r="Y250" i="1"/>
  <c r="Y214" i="1"/>
  <c r="AB198" i="1"/>
  <c r="Z182" i="1"/>
  <c r="AB166" i="1"/>
  <c r="Y151" i="1"/>
  <c r="AB121" i="1"/>
  <c r="AB77" i="1"/>
  <c r="AB702" i="1"/>
  <c r="Y674" i="1"/>
  <c r="AB646" i="1"/>
  <c r="AB498" i="1"/>
  <c r="Z498" i="1"/>
  <c r="Z482" i="1"/>
  <c r="AB394" i="1"/>
  <c r="AC275" i="1"/>
  <c r="AB652" i="1"/>
  <c r="AA628" i="1"/>
  <c r="Z596" i="1"/>
  <c r="AC436" i="1"/>
  <c r="Z388" i="1"/>
  <c r="Z332" i="1"/>
  <c r="Y300" i="1"/>
  <c r="Y260" i="1"/>
  <c r="Z208" i="1"/>
  <c r="Z176" i="1"/>
  <c r="Z146" i="1"/>
  <c r="Y89" i="1"/>
  <c r="Y57" i="1"/>
  <c r="Z701" i="1"/>
  <c r="AB673" i="1"/>
  <c r="Z649" i="1"/>
  <c r="AC629" i="1"/>
  <c r="Z613" i="1"/>
  <c r="AC593" i="1"/>
  <c r="AC569" i="1"/>
  <c r="AA533" i="1"/>
  <c r="Z517" i="1"/>
  <c r="AA497" i="1"/>
  <c r="AA481" i="1"/>
  <c r="AC457" i="1"/>
  <c r="AA421" i="1"/>
  <c r="AB405" i="1"/>
  <c r="AC381" i="1"/>
  <c r="Z381" i="1"/>
  <c r="Y345" i="1"/>
  <c r="AB329" i="1"/>
  <c r="Z313" i="1"/>
  <c r="Y297" i="1"/>
  <c r="AC277" i="1"/>
  <c r="AB253" i="1"/>
  <c r="Y217" i="1"/>
  <c r="Z201" i="1"/>
  <c r="AB185" i="1"/>
  <c r="Z15" i="1"/>
  <c r="Y132" i="1"/>
  <c r="Z17" i="1"/>
  <c r="Z1128" i="1"/>
  <c r="Z787" i="1"/>
  <c r="Y471" i="1"/>
  <c r="AB226" i="1"/>
  <c r="AC681" i="1"/>
  <c r="Y369" i="1"/>
  <c r="Y90" i="1"/>
  <c r="Y38" i="1"/>
  <c r="Y1201" i="1"/>
  <c r="AB46" i="1"/>
  <c r="Z50" i="1"/>
  <c r="Z130" i="1"/>
  <c r="Z1193" i="1"/>
  <c r="AB1161" i="1"/>
  <c r="Z1203" i="1"/>
  <c r="AC1167" i="1"/>
  <c r="Z1103" i="1"/>
  <c r="Z1100" i="1"/>
  <c r="Y1157" i="1"/>
  <c r="Z1093" i="1"/>
  <c r="AC1254" i="1"/>
  <c r="Z5" i="1"/>
  <c r="Z122" i="1"/>
  <c r="Z126" i="1"/>
  <c r="AB70" i="1"/>
  <c r="AA1249" i="1"/>
  <c r="Z1249" i="1"/>
  <c r="AA1239" i="1"/>
  <c r="Z1115" i="1"/>
  <c r="Y1067" i="1"/>
  <c r="AC1024" i="1"/>
  <c r="Z1140" i="1"/>
  <c r="Z1080" i="1"/>
  <c r="Y1149" i="1"/>
  <c r="Z1105" i="1"/>
  <c r="AB1052" i="1"/>
  <c r="Z26" i="1"/>
  <c r="Y74" i="1"/>
  <c r="Z9" i="1"/>
  <c r="Z78" i="1"/>
  <c r="Z22" i="1"/>
  <c r="Y98" i="1"/>
  <c r="Z86" i="1"/>
  <c r="AB1233" i="1"/>
  <c r="AA1209" i="1"/>
  <c r="Y1165" i="1"/>
  <c r="Y1177" i="1"/>
  <c r="Z1255" i="1"/>
  <c r="AC1235" i="1"/>
  <c r="AA1211" i="1"/>
  <c r="Z1175" i="1"/>
  <c r="AB1139" i="1"/>
  <c r="AC1111" i="1"/>
  <c r="Z1095" i="1"/>
  <c r="AB1043" i="1"/>
  <c r="Z1019" i="1"/>
  <c r="AB1200" i="1"/>
  <c r="Z1124" i="1"/>
  <c r="Y1076" i="1"/>
  <c r="AB1145" i="1"/>
  <c r="AB1101" i="1"/>
  <c r="Z1085" i="1"/>
  <c r="AB1068" i="1"/>
  <c r="AB1047" i="1"/>
  <c r="AA1020" i="1"/>
  <c r="AA1226" i="1"/>
  <c r="AA1178" i="1"/>
  <c r="Z1178" i="1"/>
  <c r="AB1162" i="1"/>
  <c r="AC1142" i="1"/>
  <c r="Z1142" i="1"/>
  <c r="Y1118" i="1"/>
  <c r="AB1102" i="1"/>
  <c r="Y1086" i="1"/>
  <c r="Z1061" i="1"/>
  <c r="AB1029" i="1"/>
  <c r="Y1010" i="1"/>
  <c r="Z926" i="1"/>
  <c r="Y906" i="1"/>
  <c r="AA878" i="1"/>
  <c r="AC862" i="1"/>
  <c r="AC822" i="1"/>
  <c r="AB773" i="1"/>
  <c r="Y684" i="1"/>
  <c r="Z991" i="1"/>
  <c r="AC939" i="1"/>
  <c r="AA891" i="1"/>
  <c r="AA859" i="1"/>
  <c r="AC835" i="1"/>
  <c r="AA819" i="1"/>
  <c r="Y631" i="1"/>
  <c r="Z1016" i="1"/>
  <c r="AB1000" i="1"/>
  <c r="Z984" i="1"/>
  <c r="Z952" i="1"/>
  <c r="Z916" i="1"/>
  <c r="Z836" i="1"/>
  <c r="AA820" i="1"/>
  <c r="Y796" i="1"/>
  <c r="Z768" i="1"/>
  <c r="Z1001" i="1"/>
  <c r="Y985" i="1"/>
  <c r="AC953" i="1"/>
  <c r="AC937" i="1"/>
  <c r="AB917" i="1"/>
  <c r="AA885" i="1"/>
  <c r="Z869" i="1"/>
  <c r="Z825" i="1"/>
  <c r="AA809" i="1"/>
  <c r="Z622" i="1"/>
  <c r="AB207" i="1"/>
  <c r="Y175" i="1"/>
  <c r="Z117" i="1"/>
  <c r="AA761" i="1"/>
  <c r="AC745" i="1"/>
  <c r="AB725" i="1"/>
  <c r="Y696" i="1"/>
  <c r="AC610" i="1"/>
  <c r="AC407" i="1"/>
  <c r="AB338" i="1"/>
  <c r="AA746" i="1"/>
  <c r="AA730" i="1"/>
  <c r="AC614" i="1"/>
  <c r="AB507" i="1"/>
  <c r="AB259" i="1"/>
  <c r="AB203" i="1"/>
  <c r="AB171" i="1"/>
  <c r="AB109" i="1"/>
  <c r="AA767" i="1"/>
  <c r="AC751" i="1"/>
  <c r="AA735" i="1"/>
  <c r="Y710" i="1"/>
  <c r="AA683" i="1"/>
  <c r="AA627" i="1"/>
  <c r="Z595" i="1"/>
  <c r="Z491" i="1"/>
  <c r="Z350" i="1"/>
  <c r="Y510" i="1"/>
  <c r="AA463" i="1"/>
  <c r="Z447" i="1"/>
  <c r="AB339" i="1"/>
  <c r="AB323" i="1"/>
  <c r="Y307" i="1"/>
  <c r="AB291" i="1"/>
  <c r="AB210" i="1"/>
  <c r="Y178" i="1"/>
  <c r="Y142" i="1"/>
  <c r="Z61" i="1"/>
  <c r="Y575" i="1"/>
  <c r="Z559" i="1"/>
  <c r="AA543" i="1"/>
  <c r="AB527" i="1"/>
  <c r="Z478" i="1"/>
  <c r="AB390" i="1"/>
  <c r="AC271" i="1"/>
  <c r="AB624" i="1"/>
  <c r="Z624" i="1"/>
  <c r="AC592" i="1"/>
  <c r="Z568" i="1"/>
  <c r="AC552" i="1"/>
  <c r="AC532" i="1"/>
  <c r="Z516" i="1"/>
  <c r="AC492" i="1"/>
  <c r="Z464" i="1"/>
  <c r="AA448" i="1"/>
  <c r="Y432" i="1"/>
  <c r="Z432" i="1"/>
  <c r="Z412" i="1"/>
  <c r="Y384" i="1"/>
  <c r="AB344" i="1"/>
  <c r="Y328" i="1"/>
  <c r="AB312" i="1"/>
  <c r="AB296" i="1"/>
  <c r="AA276" i="1"/>
  <c r="AB256" i="1"/>
  <c r="AB220" i="1"/>
  <c r="AB204" i="1"/>
  <c r="Z188" i="1"/>
  <c r="Z172" i="1"/>
  <c r="Z157" i="1"/>
  <c r="Y81" i="1"/>
  <c r="AB697" i="1"/>
  <c r="Z669" i="1"/>
  <c r="AA625" i="1"/>
  <c r="Y529" i="1"/>
  <c r="Z513" i="1"/>
  <c r="AA477" i="1"/>
  <c r="AC453" i="1"/>
  <c r="Y417" i="1"/>
  <c r="Z393" i="1"/>
  <c r="Z341" i="1"/>
  <c r="Z309" i="1"/>
  <c r="AC273" i="1"/>
  <c r="Y213" i="1"/>
  <c r="Z181" i="1"/>
  <c r="Z139" i="1"/>
  <c r="Y11" i="1"/>
  <c r="Y127" i="1"/>
  <c r="Y111" i="1"/>
  <c r="Z95" i="1"/>
  <c r="AB79" i="1"/>
  <c r="Y63" i="1"/>
  <c r="AB43" i="1"/>
  <c r="Y23" i="1"/>
  <c r="AB3" i="1"/>
  <c r="AA144" i="1"/>
  <c r="Z112" i="1"/>
  <c r="Y80" i="1"/>
  <c r="AB64" i="1"/>
  <c r="Z13" i="1"/>
  <c r="AA1245" i="1"/>
  <c r="Z1219" i="1"/>
  <c r="Y1244" i="1"/>
  <c r="Y1033" i="1"/>
  <c r="Z1130" i="1"/>
  <c r="AA978" i="1"/>
  <c r="Z902" i="1"/>
  <c r="Z971" i="1"/>
  <c r="AA895" i="1"/>
  <c r="Z792" i="1"/>
  <c r="Z980" i="1"/>
  <c r="AA900" i="1"/>
  <c r="Z897" i="1"/>
  <c r="AA793" i="1"/>
  <c r="Y470" i="1"/>
  <c r="Z231" i="1"/>
  <c r="AA663" i="1"/>
  <c r="Z362" i="1"/>
  <c r="AB639" i="1"/>
  <c r="Z235" i="1"/>
  <c r="Z783" i="1"/>
  <c r="AA643" i="1"/>
  <c r="Y375" i="1"/>
  <c r="AB359" i="1"/>
  <c r="Y468" i="1"/>
  <c r="Y368" i="1"/>
  <c r="AB264" i="1"/>
  <c r="Z228" i="1"/>
  <c r="Z661" i="1"/>
  <c r="Z365" i="1"/>
  <c r="Y229" i="1"/>
  <c r="AA30" i="1"/>
  <c r="Z30" i="1"/>
  <c r="Y114" i="1"/>
  <c r="AA1237" i="1"/>
  <c r="Z1237" i="1"/>
  <c r="AB1169" i="1"/>
  <c r="AC1251" i="1"/>
  <c r="AB1207" i="1"/>
  <c r="Y1191" i="1"/>
  <c r="AA1171" i="1"/>
  <c r="Z1151" i="1"/>
  <c r="AB1107" i="1"/>
  <c r="Y1075" i="1"/>
  <c r="AA1256" i="1"/>
  <c r="Z1236" i="1"/>
  <c r="AC1168" i="1"/>
  <c r="Z1148" i="1"/>
  <c r="AB1104" i="1"/>
  <c r="AB1073" i="1"/>
  <c r="AB1025" i="1"/>
  <c r="AB1113" i="1"/>
  <c r="Z1113" i="1"/>
  <c r="Z1097" i="1"/>
  <c r="AA1081" i="1"/>
  <c r="Z1081" i="1"/>
  <c r="AB1063" i="1"/>
  <c r="Z1044" i="1"/>
  <c r="AA1238" i="1"/>
  <c r="Z1238" i="1"/>
  <c r="AB1198" i="1"/>
  <c r="Z1198" i="1"/>
  <c r="AC1158" i="1"/>
  <c r="Z1158" i="1"/>
  <c r="Y1138" i="1"/>
  <c r="AB1114" i="1"/>
  <c r="Y1098" i="1"/>
  <c r="AB1082" i="1"/>
  <c r="Z1082" i="1"/>
  <c r="Y1053" i="1"/>
  <c r="Z1066" i="1"/>
  <c r="Z1026" i="1"/>
  <c r="AB990" i="1"/>
  <c r="Z942" i="1"/>
  <c r="AA890" i="1"/>
  <c r="Y874" i="1"/>
  <c r="Z858" i="1"/>
  <c r="AA834" i="1"/>
  <c r="AA818" i="1"/>
  <c r="Y800" i="1"/>
  <c r="Y769" i="1"/>
  <c r="Z1003" i="1"/>
  <c r="AB987" i="1"/>
  <c r="Z951" i="1"/>
  <c r="AA935" i="1"/>
  <c r="AA847" i="1"/>
  <c r="Z831" i="1"/>
  <c r="Z1012" i="1"/>
  <c r="AB996" i="1"/>
  <c r="AA964" i="1"/>
  <c r="Z948" i="1"/>
  <c r="Z928" i="1"/>
  <c r="Z912" i="1"/>
  <c r="Z872" i="1"/>
  <c r="AC848" i="1"/>
  <c r="AB816" i="1"/>
  <c r="AA780" i="1"/>
  <c r="AA732" i="1"/>
  <c r="Z658" i="1"/>
  <c r="AA1013" i="1"/>
  <c r="Z997" i="1"/>
  <c r="Z965" i="1"/>
  <c r="AC949" i="1"/>
  <c r="Z933" i="1"/>
  <c r="AB909" i="1"/>
  <c r="AA881" i="1"/>
  <c r="AC837" i="1"/>
  <c r="AB821" i="1"/>
  <c r="AB805" i="1"/>
  <c r="Z744" i="1"/>
  <c r="AC599" i="1"/>
  <c r="Z383" i="1"/>
  <c r="Z255" i="1"/>
  <c r="Y199" i="1"/>
  <c r="AB167" i="1"/>
  <c r="AA741" i="1"/>
  <c r="Z717" i="1"/>
  <c r="Z704" i="1"/>
  <c r="Z691" i="1"/>
  <c r="AC670" i="1"/>
  <c r="AB603" i="1"/>
  <c r="Z558" i="1"/>
  <c r="Y479" i="1"/>
  <c r="AB403" i="1"/>
  <c r="Y298" i="1"/>
  <c r="AC774" i="1"/>
  <c r="Z758" i="1"/>
  <c r="Z742" i="1"/>
  <c r="Z712" i="1"/>
  <c r="AB607" i="1"/>
  <c r="Z534" i="1"/>
  <c r="AB195" i="1"/>
  <c r="Y163" i="1"/>
  <c r="Z779" i="1"/>
  <c r="AB747" i="1"/>
  <c r="Z707" i="1"/>
  <c r="Z618" i="1"/>
  <c r="Y579" i="1"/>
  <c r="Z579" i="1"/>
  <c r="AC483" i="1"/>
  <c r="Y310" i="1"/>
  <c r="AB443" i="1"/>
  <c r="AB427" i="1"/>
  <c r="AB351" i="1"/>
  <c r="Y319" i="1"/>
  <c r="Y303" i="1"/>
  <c r="AA258" i="1"/>
  <c r="Y222" i="1"/>
  <c r="Z190" i="1"/>
  <c r="Z158" i="1"/>
  <c r="Z105" i="1"/>
  <c r="AC29" i="1"/>
  <c r="AC571" i="1"/>
  <c r="AA555" i="1"/>
  <c r="Z539" i="1"/>
  <c r="Z519" i="1"/>
  <c r="AA490" i="1"/>
  <c r="AB423" i="1"/>
  <c r="Z423" i="1"/>
  <c r="Z386" i="1"/>
  <c r="AC283" i="1"/>
  <c r="AA267" i="1"/>
  <c r="AA636" i="1"/>
  <c r="Z620" i="1"/>
  <c r="AC604" i="1"/>
  <c r="Z584" i="1"/>
  <c r="AA564" i="1"/>
  <c r="Z548" i="1"/>
  <c r="Z528" i="1"/>
  <c r="AC488" i="1"/>
  <c r="Z488" i="1"/>
  <c r="AC460" i="1"/>
  <c r="AA444" i="1"/>
  <c r="Y428" i="1"/>
  <c r="Z408" i="1"/>
  <c r="Y340" i="1"/>
  <c r="Z324" i="1"/>
  <c r="Y308" i="1"/>
  <c r="AC292" i="1"/>
  <c r="AA272" i="1"/>
  <c r="AB252" i="1"/>
  <c r="AB216" i="1"/>
  <c r="Z200" i="1"/>
  <c r="Y184" i="1"/>
  <c r="Z168" i="1"/>
  <c r="AB154" i="1"/>
  <c r="Z154" i="1"/>
  <c r="Y138" i="1"/>
  <c r="Y37" i="1"/>
  <c r="AC709" i="1"/>
  <c r="AB685" i="1"/>
  <c r="AC657" i="1"/>
  <c r="Y637" i="1"/>
  <c r="AC605" i="1"/>
  <c r="Z561" i="1"/>
  <c r="AC545" i="1"/>
  <c r="Y525" i="1"/>
  <c r="AC509" i="1"/>
  <c r="Z449" i="1"/>
  <c r="AC413" i="1"/>
  <c r="AB353" i="1"/>
  <c r="AC337" i="1"/>
  <c r="AB321" i="1"/>
  <c r="AA285" i="1"/>
  <c r="Z245" i="1"/>
  <c r="Z193" i="1"/>
  <c r="Y161" i="1"/>
  <c r="Z123" i="1"/>
  <c r="AB107" i="1"/>
  <c r="Y91" i="1"/>
  <c r="Y75" i="1"/>
  <c r="AB59" i="1"/>
  <c r="Y16" i="1"/>
  <c r="Y156" i="1"/>
  <c r="Y140" i="1"/>
  <c r="Y124" i="1"/>
  <c r="Y92" i="1"/>
  <c r="Z60" i="1"/>
  <c r="Y44" i="1"/>
  <c r="AB28" i="1"/>
  <c r="Y54" i="1"/>
  <c r="AB1221" i="1"/>
  <c r="Y1183" i="1"/>
  <c r="Z1056" i="1"/>
  <c r="Y1220" i="1"/>
  <c r="Y1153" i="1"/>
  <c r="Y1031" i="1"/>
  <c r="Y1182" i="1"/>
  <c r="Z1182" i="1"/>
  <c r="Y1034" i="1"/>
  <c r="AC974" i="1"/>
  <c r="AA794" i="1"/>
  <c r="Y855" i="1"/>
  <c r="AB896" i="1"/>
  <c r="Y929" i="1"/>
  <c r="Z893" i="1"/>
  <c r="Y399" i="1"/>
  <c r="AB223" i="1"/>
  <c r="AA782" i="1"/>
  <c r="AB522" i="1"/>
  <c r="Z227" i="1"/>
  <c r="Z719" i="1"/>
  <c r="Y586" i="1"/>
  <c r="AB358" i="1"/>
  <c r="Y371" i="1"/>
  <c r="AB355" i="1"/>
  <c r="AB660" i="1"/>
  <c r="Z536" i="1"/>
  <c r="Y400" i="1"/>
  <c r="Y364" i="1"/>
  <c r="AB240" i="1"/>
  <c r="Z224" i="1"/>
  <c r="Y641" i="1"/>
  <c r="Y397" i="1"/>
  <c r="Y241" i="1"/>
  <c r="Y94" i="1"/>
  <c r="AC1241" i="1"/>
  <c r="Y42" i="1"/>
  <c r="Y110" i="1"/>
  <c r="AB118" i="1"/>
  <c r="AB1197" i="1"/>
  <c r="AB1147" i="1"/>
  <c r="AB1087" i="1"/>
  <c r="AA1027" i="1"/>
  <c r="Z1208" i="1"/>
  <c r="AB1065" i="1"/>
  <c r="Y1109" i="1"/>
  <c r="Z1077" i="1"/>
  <c r="AB1060" i="1"/>
  <c r="Y1210" i="1"/>
  <c r="Y1194" i="1"/>
  <c r="AA1170" i="1"/>
  <c r="AB1150" i="1"/>
  <c r="AC1126" i="1"/>
  <c r="Z1110" i="1"/>
  <c r="AB1094" i="1"/>
  <c r="Y1078" i="1"/>
  <c r="Z1045" i="1"/>
  <c r="Z1046" i="1"/>
  <c r="AA1022" i="1"/>
  <c r="Y1002" i="1"/>
  <c r="Y954" i="1"/>
  <c r="AB918" i="1"/>
  <c r="Z886" i="1"/>
  <c r="AC870" i="1"/>
  <c r="AA846" i="1"/>
  <c r="AA814" i="1"/>
  <c r="Z615" i="1"/>
  <c r="AA963" i="1"/>
  <c r="Y927" i="1"/>
  <c r="AA911" i="1"/>
  <c r="AA827" i="1"/>
  <c r="AA811" i="1"/>
  <c r="AB708" i="1"/>
  <c r="AC554" i="1"/>
  <c r="Z1008" i="1"/>
  <c r="Z992" i="1"/>
  <c r="AA960" i="1"/>
  <c r="AA944" i="1"/>
  <c r="AA884" i="1"/>
  <c r="AA828" i="1"/>
  <c r="Z812" i="1"/>
  <c r="AB695" i="1"/>
  <c r="Z606" i="1"/>
  <c r="Z1009" i="1"/>
  <c r="Y993" i="1"/>
  <c r="Z961" i="1"/>
  <c r="AC945" i="1"/>
  <c r="Z925" i="1"/>
  <c r="AA905" i="1"/>
  <c r="AC877" i="1"/>
  <c r="Y861" i="1"/>
  <c r="Z833" i="1"/>
  <c r="AA817" i="1"/>
  <c r="Z802" i="1"/>
  <c r="Y503" i="1"/>
  <c r="AC438" i="1"/>
  <c r="AC286" i="1"/>
  <c r="Z247" i="1"/>
  <c r="Z191" i="1"/>
  <c r="Z159" i="1"/>
  <c r="Z69" i="1"/>
  <c r="Z753" i="1"/>
  <c r="AC733" i="1"/>
  <c r="AB714" i="1"/>
  <c r="Y700" i="1"/>
  <c r="Y678" i="1"/>
  <c r="AB668" i="1"/>
  <c r="AA594" i="1"/>
  <c r="AB322" i="1"/>
  <c r="Z770" i="1"/>
  <c r="Z754" i="1"/>
  <c r="AA738" i="1"/>
  <c r="AC630" i="1"/>
  <c r="AA426" i="1"/>
  <c r="Z274" i="1"/>
  <c r="AB219" i="1"/>
  <c r="AB187" i="1"/>
  <c r="AB143" i="1"/>
  <c r="Z143" i="1"/>
  <c r="Z18" i="1"/>
  <c r="AA759" i="1"/>
  <c r="AC743" i="1"/>
  <c r="AB723" i="1"/>
  <c r="Y692" i="1"/>
  <c r="Z647" i="1"/>
  <c r="AC611" i="1"/>
  <c r="AC566" i="1"/>
  <c r="AA455" i="1"/>
  <c r="Z455" i="1"/>
  <c r="AB439" i="1"/>
  <c r="AA414" i="1"/>
  <c r="Z347" i="1"/>
  <c r="AB331" i="1"/>
  <c r="Y315" i="1"/>
  <c r="Y299" i="1"/>
  <c r="Z254" i="1"/>
  <c r="Y202" i="1"/>
  <c r="Y170" i="1"/>
  <c r="AB129" i="1"/>
  <c r="Z10" i="1"/>
  <c r="AB687" i="1"/>
  <c r="Z687" i="1"/>
  <c r="AC567" i="1"/>
  <c r="AC551" i="1"/>
  <c r="AA535" i="1"/>
  <c r="Z419" i="1"/>
  <c r="Z279" i="1"/>
  <c r="AB49" i="1"/>
  <c r="Y632" i="1"/>
  <c r="Z616" i="1"/>
  <c r="Z600" i="1"/>
  <c r="AA580" i="1"/>
  <c r="AC560" i="1"/>
  <c r="AC544" i="1"/>
  <c r="AA544" i="1"/>
  <c r="AB524" i="1"/>
  <c r="AC484" i="1"/>
  <c r="Z456" i="1"/>
  <c r="Y424" i="1"/>
  <c r="Z424" i="1"/>
  <c r="AB392" i="1"/>
  <c r="AB352" i="1"/>
  <c r="Z320" i="1"/>
  <c r="AB304" i="1"/>
  <c r="AA284" i="1"/>
  <c r="AA268" i="1"/>
  <c r="AB248" i="1"/>
  <c r="AB212" i="1"/>
  <c r="Z196" i="1"/>
  <c r="Y164" i="1"/>
  <c r="AB149" i="1"/>
  <c r="Y705" i="1"/>
  <c r="AC601" i="1"/>
  <c r="AA573" i="1"/>
  <c r="AA557" i="1"/>
  <c r="Y521" i="1"/>
  <c r="Z505" i="1"/>
  <c r="AC485" i="1"/>
  <c r="AC461" i="1"/>
  <c r="AA429" i="1"/>
  <c r="AC409" i="1"/>
  <c r="Y333" i="1"/>
  <c r="Z301" i="1"/>
  <c r="Z257" i="1"/>
  <c r="Z205" i="1"/>
  <c r="AB173" i="1"/>
  <c r="AC155" i="1"/>
  <c r="Z6" i="1"/>
  <c r="Y135" i="1"/>
  <c r="Z135" i="1"/>
  <c r="Z119" i="1"/>
  <c r="Z103" i="1"/>
  <c r="AB87" i="1"/>
  <c r="Z71" i="1"/>
  <c r="AB51" i="1"/>
  <c r="Z31" i="1"/>
  <c r="AC12" i="1"/>
  <c r="AA152" i="1"/>
  <c r="Z152" i="1"/>
  <c r="Z136" i="1"/>
  <c r="Z104" i="1"/>
  <c r="Y72" i="1"/>
  <c r="AA56" i="1"/>
  <c r="Z40" i="1"/>
  <c r="Y1185" i="1"/>
  <c r="Z1185" i="1"/>
  <c r="Z1135" i="1"/>
  <c r="Y1035" i="1"/>
  <c r="AB1184" i="1"/>
  <c r="Y1132" i="1"/>
  <c r="AB1133" i="1"/>
  <c r="AB1246" i="1"/>
  <c r="Y1154" i="1"/>
  <c r="AA970" i="1"/>
  <c r="Y894" i="1"/>
  <c r="Z894" i="1"/>
  <c r="Z786" i="1"/>
  <c r="Y931" i="1"/>
  <c r="AA851" i="1"/>
  <c r="Z784" i="1"/>
  <c r="Z977" i="1"/>
  <c r="Y913" i="1"/>
  <c r="AA853" i="1"/>
  <c r="AA785" i="1"/>
  <c r="Z263" i="1"/>
  <c r="Z721" i="1"/>
  <c r="AB587" i="1"/>
  <c r="Z587" i="1"/>
  <c r="Z718" i="1"/>
  <c r="Z791" i="1"/>
  <c r="AB664" i="1"/>
  <c r="Z664" i="1"/>
  <c r="AB499" i="1"/>
  <c r="AB475" i="1"/>
  <c r="AB367" i="1"/>
  <c r="Z230" i="1"/>
  <c r="Z500" i="1"/>
  <c r="Y396" i="1"/>
  <c r="Z360" i="1"/>
  <c r="AB236" i="1"/>
  <c r="Y53" i="1"/>
  <c r="Z473" i="1"/>
  <c r="Z357" i="1"/>
  <c r="Y19" i="1"/>
  <c r="Z34" i="1"/>
  <c r="AB102" i="1"/>
  <c r="Y1205" i="1"/>
  <c r="Y106" i="1"/>
  <c r="Y66" i="1"/>
  <c r="Z1229" i="1"/>
  <c r="AA1187" i="1"/>
  <c r="AB1119" i="1"/>
  <c r="AC1072" i="1"/>
  <c r="AA1252" i="1"/>
  <c r="AA1192" i="1"/>
  <c r="AB1125" i="1"/>
  <c r="Z1028" i="1"/>
  <c r="Z58" i="1"/>
  <c r="Y62" i="1"/>
  <c r="Z82" i="1"/>
  <c r="Y134" i="1"/>
  <c r="AB1173" i="1"/>
  <c r="AC1259" i="1"/>
  <c r="Z1215" i="1"/>
  <c r="Y1048" i="1"/>
  <c r="AC1248" i="1"/>
  <c r="AA1204" i="1"/>
  <c r="Y1160" i="1"/>
  <c r="Z1096" i="1"/>
  <c r="Y1049" i="1"/>
  <c r="AB1089" i="1"/>
  <c r="Y1071" i="1"/>
  <c r="Z1190" i="1"/>
  <c r="Z1166" i="1"/>
  <c r="AA1146" i="1"/>
  <c r="Z1122" i="1"/>
  <c r="AB1106" i="1"/>
  <c r="AB1090" i="1"/>
  <c r="AB1069" i="1"/>
  <c r="Z1037" i="1"/>
  <c r="AB1058" i="1"/>
  <c r="AC1014" i="1"/>
  <c r="Y998" i="1"/>
  <c r="AC966" i="1"/>
  <c r="AC934" i="1"/>
  <c r="Y910" i="1"/>
  <c r="Z910" i="1"/>
  <c r="AB866" i="1"/>
  <c r="AC826" i="1"/>
  <c r="Z810" i="1"/>
  <c r="AB777" i="1"/>
  <c r="Z703" i="1"/>
  <c r="Z943" i="1"/>
  <c r="AB907" i="1"/>
  <c r="Z863" i="1"/>
  <c r="Y823" i="1"/>
  <c r="AB798" i="1"/>
  <c r="Z798" i="1"/>
  <c r="Z740" i="1"/>
  <c r="Z530" i="1"/>
  <c r="AA1004" i="1"/>
  <c r="Y988" i="1"/>
  <c r="AC956" i="1"/>
  <c r="Z940" i="1"/>
  <c r="Y920" i="1"/>
  <c r="Z904" i="1"/>
  <c r="Z864" i="1"/>
  <c r="AA840" i="1"/>
  <c r="Z824" i="1"/>
  <c r="Y804" i="1"/>
  <c r="Y688" i="1"/>
  <c r="AA570" i="1"/>
  <c r="Z1005" i="1"/>
  <c r="Y989" i="1"/>
  <c r="AC957" i="1"/>
  <c r="AA941" i="1"/>
  <c r="Y921" i="1"/>
  <c r="AA889" i="1"/>
  <c r="AC873" i="1"/>
  <c r="AC829" i="1"/>
  <c r="Z829" i="1"/>
  <c r="Z813" i="1"/>
  <c r="Z651" i="1"/>
  <c r="Z430" i="1"/>
  <c r="Y215" i="1"/>
  <c r="Y183" i="1"/>
  <c r="Z133" i="1"/>
  <c r="Y765" i="1"/>
  <c r="Z749" i="1"/>
  <c r="Y729" i="1"/>
  <c r="Y711" i="1"/>
  <c r="AA676" i="1"/>
  <c r="AB656" i="1"/>
  <c r="Z656" i="1"/>
  <c r="AA619" i="1"/>
  <c r="AA495" i="1"/>
  <c r="Y415" i="1"/>
  <c r="Z346" i="1"/>
  <c r="Z41" i="1"/>
  <c r="AA766" i="1"/>
  <c r="AA734" i="1"/>
  <c r="Z514" i="1"/>
  <c r="AB450" i="1"/>
  <c r="AB211" i="1"/>
  <c r="Y179" i="1"/>
  <c r="Z125" i="1"/>
  <c r="AB803" i="1"/>
  <c r="Z771" i="1"/>
  <c r="AC755" i="1"/>
  <c r="Y715" i="1"/>
  <c r="AB602" i="1"/>
  <c r="AA550" i="1"/>
  <c r="Z411" i="1"/>
  <c r="AB145" i="1"/>
  <c r="Y467" i="1"/>
  <c r="AA435" i="1"/>
  <c r="Z343" i="1"/>
  <c r="Y327" i="1"/>
  <c r="Z311" i="1"/>
  <c r="Z295" i="1"/>
  <c r="AB250" i="1"/>
  <c r="AB214" i="1"/>
  <c r="AB182" i="1"/>
  <c r="Z77" i="1"/>
  <c r="AB674" i="1"/>
  <c r="Y646" i="1"/>
  <c r="AA563" i="1"/>
  <c r="AC547" i="1"/>
  <c r="AA531" i="1"/>
  <c r="Y498" i="1"/>
  <c r="AA482" i="1"/>
  <c r="AB378" i="1"/>
  <c r="AA275" i="1"/>
  <c r="Z628" i="1"/>
  <c r="AA612" i="1"/>
  <c r="AC596" i="1"/>
  <c r="AC556" i="1"/>
  <c r="Z556" i="1"/>
  <c r="AC520" i="1"/>
  <c r="AC496" i="1"/>
  <c r="AB480" i="1"/>
  <c r="AB452" i="1"/>
  <c r="Z436" i="1"/>
  <c r="AB420" i="1"/>
  <c r="AA388" i="1"/>
  <c r="AB348" i="1"/>
  <c r="Y332" i="1"/>
  <c r="AB316" i="1"/>
  <c r="AB300" i="1"/>
  <c r="AA280" i="1"/>
  <c r="AB260" i="1"/>
  <c r="Y244" i="1"/>
  <c r="AB208" i="1"/>
  <c r="Z192" i="1"/>
  <c r="AB176" i="1"/>
  <c r="Y160" i="1"/>
  <c r="AB146" i="1"/>
  <c r="Z89" i="1"/>
  <c r="Z673" i="1"/>
  <c r="AA629" i="1"/>
  <c r="AA593" i="1"/>
  <c r="Z553" i="1"/>
  <c r="AC533" i="1"/>
  <c r="AB517" i="1"/>
  <c r="AC481" i="1"/>
  <c r="AA457" i="1"/>
  <c r="Z405" i="1"/>
  <c r="AA381" i="1"/>
  <c r="Z345" i="1"/>
  <c r="Y313" i="1"/>
  <c r="AA277" i="1"/>
  <c r="Z217" i="1"/>
  <c r="Y185" i="1"/>
  <c r="Y147" i="1"/>
  <c r="AA15" i="1"/>
  <c r="Z131" i="1"/>
  <c r="Z115" i="1"/>
  <c r="AB99" i="1"/>
  <c r="AB83" i="1"/>
  <c r="AB47" i="1"/>
  <c r="Z27" i="1"/>
  <c r="AC8" i="1"/>
  <c r="Y148" i="1"/>
  <c r="Z116" i="1"/>
  <c r="Y84" i="1"/>
  <c r="AB52" i="1"/>
  <c r="AB17" i="1"/>
  <c r="AB1181" i="1"/>
  <c r="Y1131" i="1"/>
  <c r="Y1032" i="1"/>
  <c r="Y1128" i="1"/>
  <c r="AB1129" i="1"/>
  <c r="Z1134" i="1"/>
  <c r="Z982" i="1"/>
  <c r="Z854" i="1"/>
  <c r="AB781" i="1"/>
  <c r="AA975" i="1"/>
  <c r="Y899" i="1"/>
  <c r="AB720" i="1"/>
  <c r="AC968" i="1"/>
  <c r="AA852" i="1"/>
  <c r="AC973" i="1"/>
  <c r="Z901" i="1"/>
  <c r="AB511" i="1"/>
  <c r="Y511" i="1"/>
  <c r="Y680" i="1"/>
  <c r="Y370" i="1"/>
  <c r="Z659" i="1"/>
  <c r="AB395" i="1"/>
  <c r="AC787" i="1"/>
  <c r="Y363" i="1"/>
  <c r="Y242" i="1"/>
  <c r="Z640" i="1"/>
  <c r="Y472" i="1"/>
  <c r="AB372" i="1"/>
  <c r="AB356" i="1"/>
  <c r="Y232" i="1"/>
  <c r="AA681" i="1"/>
  <c r="Z589" i="1"/>
  <c r="Z369" i="1"/>
  <c r="AB293" i="1"/>
  <c r="Z233" i="1"/>
  <c r="Y701" i="1"/>
  <c r="Y673" i="1"/>
  <c r="Z629" i="1"/>
  <c r="AA569" i="1"/>
  <c r="AC497" i="1"/>
  <c r="Z481" i="1"/>
  <c r="Z441" i="1"/>
  <c r="AB345" i="1"/>
  <c r="Z297" i="1"/>
  <c r="Z277" i="1"/>
  <c r="AB201" i="1"/>
  <c r="Z185" i="1"/>
  <c r="Y169" i="1"/>
  <c r="Z147" i="1"/>
  <c r="AC15" i="1"/>
  <c r="Y131" i="1"/>
  <c r="Y99" i="1"/>
  <c r="Z67" i="1"/>
  <c r="Y27" i="1"/>
  <c r="AA8" i="1"/>
  <c r="AB148" i="1"/>
  <c r="AB100" i="1"/>
  <c r="Z84" i="1"/>
  <c r="Y36" i="1"/>
  <c r="Y17" i="1"/>
  <c r="Z1223" i="1"/>
  <c r="AB1032" i="1"/>
  <c r="AB930" i="1"/>
  <c r="Z975" i="1"/>
  <c r="AA973" i="1"/>
  <c r="AB370" i="1"/>
  <c r="Y662" i="1"/>
  <c r="Z662" i="1"/>
  <c r="Y226" i="1"/>
  <c r="AB640" i="1"/>
  <c r="AB472" i="1"/>
  <c r="Z372" i="1"/>
  <c r="Z232" i="1"/>
  <c r="Y293" i="1"/>
  <c r="Y233" i="1"/>
  <c r="Z253" i="1"/>
  <c r="AB147" i="1"/>
  <c r="AB131" i="1"/>
  <c r="Z99" i="1"/>
  <c r="Z100" i="1"/>
  <c r="AB36" i="1"/>
  <c r="AA1180" i="1"/>
  <c r="Y1129" i="1"/>
  <c r="Z1222" i="1"/>
  <c r="AB807" i="1"/>
  <c r="Z968" i="1"/>
  <c r="Z973" i="1"/>
  <c r="AA849" i="1"/>
  <c r="AA787" i="1"/>
  <c r="Y374" i="1"/>
  <c r="Z226" i="1"/>
  <c r="AB589" i="1"/>
  <c r="Z47" i="1"/>
  <c r="AB68" i="1"/>
  <c r="Z36" i="1"/>
  <c r="Z1032" i="1"/>
  <c r="Y781" i="1"/>
  <c r="Z899" i="1"/>
  <c r="Y720" i="1"/>
  <c r="AC852" i="1"/>
  <c r="AC239" i="1"/>
  <c r="Z370" i="1"/>
  <c r="AB374" i="1"/>
  <c r="Z242" i="1"/>
  <c r="AB469" i="1"/>
  <c r="AB233" i="1"/>
  <c r="X980" i="1"/>
  <c r="X783" i="1"/>
  <c r="X661" i="1"/>
  <c r="X1113" i="1"/>
  <c r="X1198" i="1"/>
  <c r="X1021" i="1"/>
  <c r="X964" i="1"/>
  <c r="X933" i="1"/>
  <c r="X599" i="1"/>
  <c r="X704" i="1"/>
  <c r="X742" i="1"/>
  <c r="X443" i="1"/>
  <c r="X519" i="1"/>
  <c r="X604" i="1"/>
  <c r="X444" i="1"/>
  <c r="X272" i="1"/>
  <c r="X709" i="1"/>
  <c r="X59" i="1"/>
  <c r="X1153" i="1"/>
  <c r="X223" i="1"/>
  <c r="X536" i="1"/>
  <c r="X110" i="1"/>
  <c r="X1210" i="1"/>
  <c r="X1045" i="1"/>
  <c r="X992" i="1"/>
  <c r="X905" i="1"/>
  <c r="X159" i="1"/>
  <c r="X143" i="1"/>
  <c r="X331" i="1"/>
  <c r="X535" i="1"/>
  <c r="X504" i="1"/>
  <c r="X320" i="1"/>
  <c r="X164" i="1"/>
  <c r="X71" i="1"/>
  <c r="X1246" i="1"/>
  <c r="X853" i="1"/>
  <c r="X475" i="1"/>
  <c r="X1205" i="1"/>
  <c r="X62" i="1"/>
  <c r="X1230" i="1"/>
  <c r="X1069" i="1"/>
  <c r="X777" i="1"/>
  <c r="X920" i="1"/>
  <c r="X921" i="1"/>
  <c r="X765" i="1"/>
  <c r="X766" i="1"/>
  <c r="X435" i="1"/>
  <c r="X275" i="1"/>
  <c r="X520" i="1"/>
  <c r="X332" i="1"/>
  <c r="X176" i="1"/>
  <c r="X1134" i="1"/>
  <c r="X1051" i="1"/>
  <c r="X1099" i="1"/>
  <c r="X1235" i="1"/>
  <c r="X1079" i="1"/>
  <c r="X1156" i="1"/>
  <c r="X1038" i="1"/>
  <c r="X955" i="1"/>
  <c r="X764" i="1"/>
  <c r="X667" i="1"/>
  <c r="X654" i="1"/>
  <c r="X442" i="1"/>
  <c r="X318" i="1"/>
  <c r="X113" i="1"/>
  <c r="X141" i="1"/>
  <c r="X609" i="1"/>
  <c r="X453" i="1"/>
  <c r="X289" i="1"/>
  <c r="X128" i="1"/>
  <c r="X1127" i="1"/>
  <c r="X895" i="1"/>
  <c r="X679" i="1"/>
  <c r="X1207" i="1"/>
  <c r="X1059" i="1"/>
  <c r="X1120" i="1"/>
  <c r="X958" i="1"/>
  <c r="X987" i="1"/>
  <c r="X815" i="1"/>
  <c r="X816" i="1"/>
  <c r="X330" i="1"/>
  <c r="X763" i="1"/>
  <c r="X506" i="1"/>
  <c r="X137" i="1"/>
  <c r="X621" i="1"/>
  <c r="X465" i="1"/>
  <c r="X305" i="1"/>
  <c r="X14" i="1"/>
  <c r="X1183" i="1"/>
  <c r="X789" i="1"/>
  <c r="X234" i="1"/>
  <c r="X1147" i="1"/>
  <c r="X1022" i="1"/>
  <c r="X999" i="1"/>
  <c r="X827" i="1"/>
  <c r="X868" i="1"/>
  <c r="X716" i="1"/>
  <c r="X626" i="1"/>
  <c r="X630" i="1"/>
  <c r="X743" i="1"/>
  <c r="X218" i="1"/>
  <c r="X486" i="1"/>
  <c r="X33" i="1"/>
  <c r="X557" i="1"/>
  <c r="X409" i="1"/>
  <c r="X221" i="1"/>
  <c r="X56" i="1"/>
  <c r="X1030" i="1"/>
  <c r="X262" i="1"/>
  <c r="X237" i="1"/>
  <c r="X1084" i="1"/>
  <c r="X1248" i="1"/>
  <c r="X1042" i="1"/>
  <c r="X959" i="1"/>
  <c r="X686" i="1"/>
  <c r="X760" i="1"/>
  <c r="X578" i="1"/>
  <c r="X266" i="1"/>
  <c r="X634" i="1"/>
  <c r="X198" i="1"/>
  <c r="X646" i="1"/>
  <c r="X701" i="1"/>
  <c r="X533" i="1"/>
  <c r="X381" i="1"/>
  <c r="X201" i="1"/>
  <c r="X68" i="1"/>
  <c r="X930" i="1"/>
  <c r="X374" i="1"/>
  <c r="X293" i="1"/>
  <c r="X239" i="1"/>
  <c r="X148" i="1"/>
  <c r="X982" i="1"/>
  <c r="X1129" i="1"/>
  <c r="X50" i="1"/>
  <c r="X126" i="1"/>
  <c r="X26" i="1"/>
  <c r="X1213" i="1"/>
  <c r="X1242" i="1"/>
  <c r="X1086" i="1"/>
  <c r="X806" i="1"/>
  <c r="X936" i="1"/>
  <c r="X885" i="1"/>
  <c r="X207" i="1"/>
  <c r="X778" i="1"/>
  <c r="X203" i="1"/>
  <c r="X291" i="1"/>
  <c r="X648" i="1"/>
  <c r="X492" i="1"/>
  <c r="X312" i="1"/>
  <c r="X139" i="1"/>
  <c r="X23" i="1"/>
  <c r="X850" i="1"/>
  <c r="X235" i="1"/>
  <c r="X368" i="1"/>
  <c r="X1073" i="1"/>
  <c r="X1214" i="1"/>
  <c r="X1053" i="1"/>
  <c r="X769" i="1"/>
  <c r="X997" i="1"/>
  <c r="X821" i="1"/>
  <c r="X717" i="1"/>
  <c r="X712" i="1"/>
  <c r="X459" i="1"/>
  <c r="X571" i="1"/>
  <c r="X584" i="1"/>
  <c r="X428" i="1"/>
  <c r="X252" i="1"/>
  <c r="X7" i="1"/>
  <c r="X156" i="1"/>
  <c r="X981" i="1"/>
  <c r="X660" i="1"/>
  <c r="X42" i="1"/>
  <c r="X1234" i="1"/>
  <c r="X1078" i="1"/>
  <c r="X615" i="1"/>
  <c r="X924" i="1"/>
  <c r="X877" i="1"/>
  <c r="X191" i="1"/>
  <c r="X770" i="1"/>
  <c r="X439" i="1"/>
  <c r="X515" i="1"/>
  <c r="X600" i="1"/>
  <c r="X440" i="1"/>
  <c r="X268" i="1"/>
  <c r="X87" i="1"/>
  <c r="X1217" i="1"/>
  <c r="X913" i="1"/>
  <c r="X791" i="1"/>
  <c r="X360" i="1"/>
  <c r="X1225" i="1"/>
  <c r="X1173" i="1"/>
  <c r="X1166" i="1"/>
  <c r="X882" i="1"/>
  <c r="X940" i="1"/>
  <c r="X845" i="1"/>
  <c r="X749" i="1"/>
  <c r="X495" i="1"/>
  <c r="X211" i="1"/>
  <c r="X295" i="1"/>
  <c r="X652" i="1"/>
  <c r="X496" i="1"/>
  <c r="X316" i="1"/>
  <c r="X147" i="1"/>
  <c r="X27" i="1"/>
  <c r="X849" i="1"/>
  <c r="X277" i="1"/>
  <c r="X807" i="1"/>
  <c r="X781" i="1"/>
  <c r="X1203" i="1"/>
  <c r="X1199" i="1"/>
  <c r="X1140" i="1"/>
  <c r="X1211" i="1"/>
  <c r="X1064" i="1"/>
  <c r="X1124" i="1"/>
  <c r="X1010" i="1"/>
  <c r="X939" i="1"/>
  <c r="X728" i="1"/>
  <c r="X768" i="1"/>
  <c r="X610" i="1"/>
  <c r="X767" i="1"/>
  <c r="X510" i="1"/>
  <c r="X142" i="1"/>
  <c r="X157" i="1"/>
  <c r="X625" i="1"/>
  <c r="X477" i="1"/>
  <c r="X309" i="1"/>
  <c r="X112" i="1"/>
  <c r="X1219" i="1"/>
  <c r="X792" i="1"/>
  <c r="X585" i="1"/>
  <c r="X1191" i="1"/>
  <c r="X1040" i="1"/>
  <c r="X1104" i="1"/>
  <c r="X990" i="1"/>
  <c r="X915" i="1"/>
  <c r="X912" i="1"/>
  <c r="X658" i="1"/>
  <c r="X558" i="1"/>
  <c r="X779" i="1"/>
  <c r="X310" i="1"/>
  <c r="X105" i="1"/>
  <c r="X37" i="1"/>
  <c r="X561" i="1"/>
  <c r="X413" i="1"/>
  <c r="X245" i="1"/>
  <c r="X92" i="1"/>
  <c r="X1136" i="1"/>
  <c r="X855" i="1"/>
  <c r="X358" i="1"/>
  <c r="X1227" i="1"/>
  <c r="X1046" i="1"/>
  <c r="X963" i="1"/>
  <c r="X811" i="1"/>
  <c r="X695" i="1"/>
  <c r="X422" i="1"/>
  <c r="X274" i="1"/>
  <c r="X566" i="1"/>
  <c r="X202" i="1"/>
  <c r="X650" i="1"/>
  <c r="X653" i="1"/>
  <c r="X505" i="1"/>
  <c r="X333" i="1"/>
  <c r="X173" i="1"/>
  <c r="X40" i="1"/>
  <c r="X931" i="1"/>
  <c r="X53" i="1"/>
  <c r="X1119" i="1"/>
  <c r="X1143" i="1"/>
  <c r="X1071" i="1"/>
  <c r="X934" i="1"/>
  <c r="X907" i="1"/>
  <c r="X530" i="1"/>
  <c r="X772" i="1"/>
  <c r="X346" i="1"/>
  <c r="X771" i="1"/>
  <c r="X145" i="1"/>
  <c r="X77" i="1"/>
  <c r="X89" i="1"/>
  <c r="X593" i="1"/>
  <c r="X441" i="1"/>
  <c r="X217" i="1"/>
  <c r="X589" i="1"/>
  <c r="X659" i="1"/>
  <c r="X1161" i="1"/>
  <c r="X70" i="1"/>
  <c r="X74" i="1"/>
  <c r="X1165" i="1"/>
  <c r="X1068" i="1"/>
  <c r="X1142" i="1"/>
  <c r="X862" i="1"/>
  <c r="X1000" i="1"/>
  <c r="X953" i="1"/>
  <c r="X175" i="1"/>
  <c r="X407" i="1"/>
  <c r="X171" i="1"/>
  <c r="X431" i="1"/>
  <c r="X543" i="1"/>
  <c r="X552" i="1"/>
  <c r="X384" i="1"/>
  <c r="X204" i="1"/>
  <c r="X79" i="1"/>
  <c r="X1245" i="1"/>
  <c r="X790" i="1"/>
  <c r="X359" i="1"/>
  <c r="X30" i="1"/>
  <c r="X1081" i="1"/>
  <c r="X1158" i="1"/>
  <c r="X874" i="1"/>
  <c r="X928" i="1"/>
  <c r="X881" i="1"/>
  <c r="X383" i="1"/>
  <c r="X603" i="1"/>
  <c r="X607" i="1"/>
  <c r="X351" i="1"/>
  <c r="X423" i="1"/>
  <c r="X564" i="1"/>
  <c r="X408" i="1"/>
  <c r="X216" i="1"/>
  <c r="X657" i="1"/>
  <c r="X16" i="1"/>
  <c r="X1182" i="1"/>
  <c r="X782" i="1"/>
  <c r="X364" i="1"/>
  <c r="X1197" i="1"/>
  <c r="X1170" i="1"/>
  <c r="X886" i="1"/>
  <c r="X944" i="1"/>
  <c r="X861" i="1"/>
  <c r="X753" i="1"/>
  <c r="X692" i="1"/>
  <c r="X299" i="1"/>
  <c r="X616" i="1"/>
  <c r="X456" i="1"/>
  <c r="X284" i="1"/>
  <c r="X155" i="1"/>
  <c r="X31" i="1"/>
  <c r="X894" i="1"/>
  <c r="X263" i="1"/>
  <c r="X396" i="1"/>
  <c r="X66" i="1"/>
  <c r="X134" i="1"/>
  <c r="X1190" i="1"/>
  <c r="X910" i="1"/>
  <c r="X798" i="1"/>
  <c r="X688" i="1"/>
  <c r="X873" i="1"/>
  <c r="X729" i="1"/>
  <c r="X734" i="1"/>
  <c r="X343" i="1"/>
  <c r="X628" i="1"/>
  <c r="X480" i="1"/>
  <c r="X300" i="1"/>
  <c r="X146" i="1"/>
  <c r="X901" i="1"/>
  <c r="X1164" i="1"/>
  <c r="X1024" i="1"/>
  <c r="X1195" i="1"/>
  <c r="X1043" i="1"/>
  <c r="X1108" i="1"/>
  <c r="X994" i="1"/>
  <c r="X919" i="1"/>
  <c r="X876" i="1"/>
  <c r="X752" i="1"/>
  <c r="X574" i="1"/>
  <c r="X799" i="1"/>
  <c r="X246" i="1"/>
  <c r="X699" i="1"/>
  <c r="X45" i="1"/>
  <c r="X565" i="1"/>
  <c r="X417" i="1"/>
  <c r="X249" i="1"/>
  <c r="X96" i="1"/>
  <c r="X1152" i="1"/>
  <c r="X470" i="1"/>
  <c r="X401" i="1"/>
  <c r="X1171" i="1"/>
  <c r="X1256" i="1"/>
  <c r="X1088" i="1"/>
  <c r="X922" i="1"/>
  <c r="X935" i="1"/>
  <c r="X724" i="1"/>
  <c r="X732" i="1"/>
  <c r="X466" i="1"/>
  <c r="X727" i="1"/>
  <c r="X258" i="1"/>
  <c r="X29" i="1"/>
  <c r="X577" i="1"/>
  <c r="X433" i="1"/>
  <c r="X269" i="1"/>
  <c r="X108" i="1"/>
  <c r="X1220" i="1"/>
  <c r="X896" i="1"/>
  <c r="X537" i="1"/>
  <c r="X1027" i="1"/>
  <c r="X986" i="1"/>
  <c r="X947" i="1"/>
  <c r="X748" i="1"/>
  <c r="X828" i="1"/>
  <c r="X438" i="1"/>
  <c r="X542" i="1"/>
  <c r="X526" i="1"/>
  <c r="X418" i="1"/>
  <c r="X186" i="1"/>
  <c r="X382" i="1"/>
  <c r="X677" i="1"/>
  <c r="X521" i="1"/>
  <c r="X349" i="1"/>
  <c r="X189" i="1"/>
  <c r="X24" i="1"/>
  <c r="X979" i="1"/>
  <c r="X398" i="1"/>
  <c r="X1187" i="1"/>
  <c r="X1259" i="1"/>
  <c r="X1160" i="1"/>
  <c r="X998" i="1"/>
  <c r="X923" i="1"/>
  <c r="X880" i="1"/>
  <c r="X462" i="1"/>
  <c r="X314" i="1"/>
  <c r="X803" i="1"/>
  <c r="X550" i="1"/>
  <c r="X166" i="1"/>
  <c r="X498" i="1"/>
  <c r="X649" i="1"/>
  <c r="X497" i="1"/>
  <c r="X329" i="1"/>
  <c r="X169" i="1"/>
  <c r="X36" i="1"/>
  <c r="X899" i="1"/>
  <c r="X226" i="1"/>
  <c r="X20" i="1"/>
  <c r="X395" i="1"/>
  <c r="X84" i="1"/>
  <c r="X370" i="1"/>
  <c r="X472" i="1"/>
  <c r="G1212" i="25" l="1"/>
  <c r="G258" i="25"/>
  <c r="G1072" i="25"/>
  <c r="AE287" i="1"/>
  <c r="H286" i="25" s="1"/>
  <c r="AE84" i="1"/>
  <c r="G83" i="25"/>
  <c r="AE899" i="1"/>
  <c r="G898" i="25"/>
  <c r="AE497" i="1"/>
  <c r="G485" i="25"/>
  <c r="AE550" i="1"/>
  <c r="G571" i="25"/>
  <c r="AE880" i="1"/>
  <c r="G879" i="25"/>
  <c r="H52" i="32"/>
  <c r="AE1259" i="1"/>
  <c r="G1230" i="25"/>
  <c r="AE24" i="1"/>
  <c r="G43" i="25"/>
  <c r="AE677" i="1"/>
  <c r="G683" i="25"/>
  <c r="AE526" i="1"/>
  <c r="G525" i="25"/>
  <c r="AE748" i="1"/>
  <c r="G721" i="25"/>
  <c r="H19" i="32"/>
  <c r="AE537" i="1"/>
  <c r="G536" i="25"/>
  <c r="AE269" i="1"/>
  <c r="G268" i="25"/>
  <c r="AE258" i="1"/>
  <c r="G257" i="25"/>
  <c r="AE724" i="1"/>
  <c r="G854" i="25"/>
  <c r="G1204" i="25"/>
  <c r="AE1256" i="1"/>
  <c r="AE1152" i="1"/>
  <c r="G1123" i="25"/>
  <c r="AE565" i="1"/>
  <c r="G586" i="25"/>
  <c r="AE799" i="1"/>
  <c r="G772" i="25"/>
  <c r="AE919" i="1"/>
  <c r="G918" i="25"/>
  <c r="H48" i="32"/>
  <c r="AE1195" i="1"/>
  <c r="G1166" i="25"/>
  <c r="AE146" i="1"/>
  <c r="G145" i="25"/>
  <c r="AE343" i="1"/>
  <c r="G341" i="25"/>
  <c r="H26" i="32"/>
  <c r="H17" i="31"/>
  <c r="AE688" i="1"/>
  <c r="H670" i="25" s="1"/>
  <c r="G670" i="25"/>
  <c r="AE134" i="1"/>
  <c r="G133" i="25"/>
  <c r="AE894" i="1"/>
  <c r="G893" i="25"/>
  <c r="AE456" i="1"/>
  <c r="G444" i="25"/>
  <c r="AE753" i="1"/>
  <c r="G726" i="25"/>
  <c r="AE1170" i="1"/>
  <c r="G1143" i="25"/>
  <c r="AE1182" i="1"/>
  <c r="G1155" i="25"/>
  <c r="AE408" i="1"/>
  <c r="G493" i="25"/>
  <c r="AE607" i="1"/>
  <c r="G606" i="25"/>
  <c r="AE928" i="1"/>
  <c r="G927" i="25"/>
  <c r="AE30" i="1"/>
  <c r="G49" i="25"/>
  <c r="AE79" i="1"/>
  <c r="G78" i="25"/>
  <c r="AE543" i="1"/>
  <c r="G564" i="25"/>
  <c r="AE175" i="1"/>
  <c r="G174" i="25"/>
  <c r="AE1142" i="1"/>
  <c r="G1113" i="25"/>
  <c r="AE70" i="1"/>
  <c r="G69" i="25"/>
  <c r="AE217" i="1"/>
  <c r="G216" i="25"/>
  <c r="AE77" i="1"/>
  <c r="G76" i="25"/>
  <c r="AE772" i="1"/>
  <c r="G745" i="25"/>
  <c r="AE1071" i="1"/>
  <c r="G1042" i="25"/>
  <c r="H38" i="32"/>
  <c r="AE931" i="1"/>
  <c r="G930" i="25"/>
  <c r="AE505" i="1"/>
  <c r="G505" i="25"/>
  <c r="AE566" i="1"/>
  <c r="G587" i="25"/>
  <c r="AE811" i="1"/>
  <c r="G777" i="25"/>
  <c r="AE358" i="1"/>
  <c r="G356" i="25"/>
  <c r="H5" i="31"/>
  <c r="AE245" i="1"/>
  <c r="H244" i="25" s="1"/>
  <c r="G244" i="25"/>
  <c r="AE105" i="1"/>
  <c r="G104" i="25"/>
  <c r="AE658" i="1"/>
  <c r="G657" i="25"/>
  <c r="AE1104" i="1"/>
  <c r="G1075" i="25"/>
  <c r="AE792" i="1"/>
  <c r="G765" i="25"/>
  <c r="AE477" i="1"/>
  <c r="G465" i="25"/>
  <c r="AE510" i="1"/>
  <c r="G510" i="25"/>
  <c r="AE728" i="1"/>
  <c r="G694" i="25"/>
  <c r="AE1064" i="1"/>
  <c r="G1035" i="25"/>
  <c r="AE1203" i="1"/>
  <c r="G1174" i="25"/>
  <c r="AE849" i="1"/>
  <c r="G815" i="25"/>
  <c r="AE496" i="1"/>
  <c r="G484" i="25"/>
  <c r="AE495" i="1"/>
  <c r="G483" i="25"/>
  <c r="AE882" i="1"/>
  <c r="G881" i="25"/>
  <c r="AE360" i="1"/>
  <c r="G358" i="25"/>
  <c r="AE87" i="1"/>
  <c r="G86" i="25"/>
  <c r="AE515" i="1"/>
  <c r="G515" i="25"/>
  <c r="AE877" i="1"/>
  <c r="G876" i="25"/>
  <c r="AE1234" i="1"/>
  <c r="G1215" i="25"/>
  <c r="AE156" i="1"/>
  <c r="G155" i="25"/>
  <c r="AE584" i="1"/>
  <c r="G552" i="25"/>
  <c r="AE717" i="1"/>
  <c r="G847" i="25"/>
  <c r="AE1053" i="1"/>
  <c r="G1024" i="25"/>
  <c r="AE235" i="1"/>
  <c r="G234" i="25"/>
  <c r="AE312" i="1"/>
  <c r="G310" i="25"/>
  <c r="AE203" i="1"/>
  <c r="G202" i="25"/>
  <c r="AE936" i="1"/>
  <c r="G935" i="25"/>
  <c r="AE1213" i="1"/>
  <c r="G1184" i="25"/>
  <c r="AE1129" i="1"/>
  <c r="G1100" i="25"/>
  <c r="AE293" i="1"/>
  <c r="G290" i="25"/>
  <c r="AE201" i="1"/>
  <c r="G200" i="25"/>
  <c r="AE646" i="1"/>
  <c r="G645" i="25"/>
  <c r="AE578" i="1"/>
  <c r="G546" i="25"/>
  <c r="AE1042" i="1"/>
  <c r="G1013" i="25"/>
  <c r="AE262" i="1"/>
  <c r="H261" i="25" s="1"/>
  <c r="H3" i="31"/>
  <c r="G261" i="25"/>
  <c r="AE409" i="1"/>
  <c r="G494" i="25"/>
  <c r="AE218" i="1"/>
  <c r="G217" i="25"/>
  <c r="AE716" i="1"/>
  <c r="G846" i="25"/>
  <c r="AE1022" i="1"/>
  <c r="G993" i="25"/>
  <c r="G1156" i="25"/>
  <c r="AE1183" i="1"/>
  <c r="AE621" i="1"/>
  <c r="G620" i="25"/>
  <c r="AE330" i="1"/>
  <c r="G328" i="25"/>
  <c r="AE958" i="1"/>
  <c r="G957" i="25"/>
  <c r="AE679" i="1"/>
  <c r="G685" i="25"/>
  <c r="AE289" i="1"/>
  <c r="G292" i="25"/>
  <c r="AE113" i="1"/>
  <c r="G112" i="25"/>
  <c r="AE667" i="1"/>
  <c r="G673" i="25"/>
  <c r="AE1156" i="1"/>
  <c r="G1129" i="25"/>
  <c r="AE1051" i="1"/>
  <c r="G1022" i="25"/>
  <c r="AE520" i="1"/>
  <c r="G520" i="25"/>
  <c r="AE765" i="1"/>
  <c r="G738" i="25"/>
  <c r="H20" i="31"/>
  <c r="AE1069" i="1"/>
  <c r="H1040" i="25" s="1"/>
  <c r="G1040" i="25"/>
  <c r="AE475" i="1"/>
  <c r="G463" i="25"/>
  <c r="AE164" i="1"/>
  <c r="G163" i="25"/>
  <c r="AE331" i="1"/>
  <c r="G329" i="25"/>
  <c r="AE992" i="1"/>
  <c r="G1243" i="25"/>
  <c r="AE536" i="1"/>
  <c r="G535" i="25"/>
  <c r="AE709" i="1"/>
  <c r="G839" i="25"/>
  <c r="AE519" i="1"/>
  <c r="G519" i="25"/>
  <c r="AE599" i="1"/>
  <c r="G598" i="25"/>
  <c r="AE1198" i="1"/>
  <c r="G1169" i="25"/>
  <c r="AE980" i="1"/>
  <c r="G979" i="25"/>
  <c r="AE1052" i="1"/>
  <c r="AE130" i="1"/>
  <c r="AE971" i="1"/>
  <c r="AE181" i="1"/>
  <c r="AE513" i="1"/>
  <c r="AE478" i="1"/>
  <c r="AE350" i="1"/>
  <c r="AE706" i="1"/>
  <c r="AE819" i="1"/>
  <c r="AE1054" i="1"/>
  <c r="AE1095" i="1"/>
  <c r="AE1228" i="1"/>
  <c r="AE786" i="1"/>
  <c r="AE119" i="1"/>
  <c r="AE484" i="1"/>
  <c r="AE551" i="1"/>
  <c r="AE668" i="1"/>
  <c r="AE925" i="1"/>
  <c r="AE797" i="1"/>
  <c r="AE1077" i="1"/>
  <c r="AE355" i="1"/>
  <c r="AE39" i="1"/>
  <c r="AE292" i="1"/>
  <c r="AE620" i="1"/>
  <c r="AE483" i="1"/>
  <c r="AE757" i="1"/>
  <c r="AE948" i="1"/>
  <c r="AE1098" i="1"/>
  <c r="AE1169" i="1"/>
  <c r="AE231" i="1"/>
  <c r="AE63" i="1"/>
  <c r="AE344" i="1"/>
  <c r="AE1223" i="1"/>
  <c r="G1194" i="25"/>
  <c r="AE852" i="1"/>
  <c r="H34" i="32"/>
  <c r="G818" i="25"/>
  <c r="AE421" i="1"/>
  <c r="G409" i="25"/>
  <c r="AE250" i="1"/>
  <c r="H249" i="25" s="1"/>
  <c r="H8" i="31"/>
  <c r="G249" i="25"/>
  <c r="AE804" i="1"/>
  <c r="G700" i="25"/>
  <c r="AE1083" i="1"/>
  <c r="G1054" i="25"/>
  <c r="AE1132" i="1"/>
  <c r="G1103" i="25"/>
  <c r="AE601" i="1"/>
  <c r="G600" i="25"/>
  <c r="AE775" i="1"/>
  <c r="G748" i="25"/>
  <c r="AE908" i="1"/>
  <c r="G907" i="25"/>
  <c r="AE225" i="1"/>
  <c r="G224" i="25"/>
  <c r="AE177" i="1"/>
  <c r="G176" i="25"/>
  <c r="AE174" i="1"/>
  <c r="G173" i="25"/>
  <c r="AE848" i="1"/>
  <c r="G814" i="25"/>
  <c r="AE1168" i="1"/>
  <c r="G1141" i="25"/>
  <c r="AE638" i="1"/>
  <c r="G637" i="25"/>
  <c r="AE493" i="1"/>
  <c r="G481" i="25"/>
  <c r="H30" i="32"/>
  <c r="AE710" i="1"/>
  <c r="G840" i="25"/>
  <c r="AE835" i="1"/>
  <c r="G801" i="25"/>
  <c r="AE1111" i="1"/>
  <c r="G1082" i="25"/>
  <c r="AE83" i="1"/>
  <c r="G82" i="25"/>
  <c r="AE547" i="1"/>
  <c r="G568" i="25"/>
  <c r="G956" i="25"/>
  <c r="AE957" i="1"/>
  <c r="AE1089" i="1"/>
  <c r="G1060" i="25"/>
  <c r="G976" i="25"/>
  <c r="AE977" i="1"/>
  <c r="AE352" i="1"/>
  <c r="G350" i="25"/>
  <c r="AE219" i="1"/>
  <c r="G218" i="25"/>
  <c r="AE1094" i="1"/>
  <c r="G1065" i="25"/>
  <c r="AE929" i="1"/>
  <c r="G928" i="25"/>
  <c r="AE308" i="1"/>
  <c r="G306" i="25"/>
  <c r="AE579" i="1"/>
  <c r="G547" i="25"/>
  <c r="G964" i="25"/>
  <c r="AE965" i="1"/>
  <c r="G996" i="25"/>
  <c r="AE1025" i="1"/>
  <c r="AE3" i="1"/>
  <c r="G19" i="25"/>
  <c r="AE624" i="1"/>
  <c r="G623" i="25"/>
  <c r="AE725" i="1"/>
  <c r="G855" i="25"/>
  <c r="AE1061" i="1"/>
  <c r="G1032" i="25"/>
  <c r="AE1149" i="1"/>
  <c r="G1120" i="25"/>
  <c r="AE975" i="1"/>
  <c r="G974" i="25"/>
  <c r="AE482" i="1"/>
  <c r="G470" i="25"/>
  <c r="AE430" i="1"/>
  <c r="G418" i="25"/>
  <c r="AE1014" i="1"/>
  <c r="G985" i="25"/>
  <c r="AE856" i="1"/>
  <c r="H35" i="32"/>
  <c r="G822" i="25"/>
  <c r="AE429" i="1"/>
  <c r="G417" i="25"/>
  <c r="AE502" i="1"/>
  <c r="G502" i="25"/>
  <c r="AE844" i="1"/>
  <c r="G810" i="25"/>
  <c r="AE397" i="1"/>
  <c r="G395" i="25"/>
  <c r="AE161" i="1"/>
  <c r="G160" i="25"/>
  <c r="AE490" i="1"/>
  <c r="G478" i="25"/>
  <c r="AE446" i="1"/>
  <c r="G434" i="25"/>
  <c r="AE1066" i="1"/>
  <c r="G1037" i="25"/>
  <c r="AE362" i="1"/>
  <c r="G360" i="25"/>
  <c r="AE393" i="1"/>
  <c r="G391" i="25"/>
  <c r="AE210" i="1"/>
  <c r="G209" i="25"/>
  <c r="AE860" i="1"/>
  <c r="G859" i="25"/>
  <c r="AE1216" i="1"/>
  <c r="G1187" i="25"/>
  <c r="AE1232" i="1"/>
  <c r="G1213" i="25"/>
  <c r="AE372" i="1"/>
  <c r="G370" i="25"/>
  <c r="AE420" i="1"/>
  <c r="G408" i="25"/>
  <c r="AE623" i="1"/>
  <c r="G622" i="25"/>
  <c r="AE810" i="1"/>
  <c r="G776" i="25"/>
  <c r="AE102" i="1"/>
  <c r="G101" i="25"/>
  <c r="AE12" i="1"/>
  <c r="G9" i="25"/>
  <c r="AE279" i="1"/>
  <c r="G278" i="25"/>
  <c r="AE802" i="1"/>
  <c r="G698" i="25"/>
  <c r="AE1150" i="1"/>
  <c r="G1121" i="25"/>
  <c r="AE898" i="1"/>
  <c r="G897" i="25"/>
  <c r="AE508" i="1"/>
  <c r="G508" i="25"/>
  <c r="H12" i="32"/>
  <c r="AE403" i="1"/>
  <c r="G404" i="25"/>
  <c r="AE858" i="1"/>
  <c r="G857" i="25"/>
  <c r="AE375" i="1"/>
  <c r="H10" i="32"/>
  <c r="G373" i="25"/>
  <c r="AE220" i="1"/>
  <c r="G219" i="25"/>
  <c r="AE447" i="1"/>
  <c r="G435" i="25"/>
  <c r="AE985" i="1"/>
  <c r="G1236" i="25"/>
  <c r="AE1117" i="1"/>
  <c r="G1088" i="25"/>
  <c r="AE90" i="1"/>
  <c r="G89" i="25"/>
  <c r="AE160" i="1"/>
  <c r="G159" i="25"/>
  <c r="AE132" i="1"/>
  <c r="G131" i="25"/>
  <c r="AE394" i="1"/>
  <c r="G392" i="25"/>
  <c r="AE562" i="1"/>
  <c r="G583" i="25"/>
  <c r="AE950" i="1"/>
  <c r="G949" i="25"/>
  <c r="H22" i="32"/>
  <c r="AE597" i="1"/>
  <c r="G543" i="25"/>
  <c r="AE317" i="1"/>
  <c r="G315" i="25"/>
  <c r="AE153" i="1"/>
  <c r="G152" i="25"/>
  <c r="AE714" i="1"/>
  <c r="G844" i="25"/>
  <c r="AE938" i="1"/>
  <c r="G937" i="25"/>
  <c r="AE974" i="1"/>
  <c r="G973" i="25"/>
  <c r="AE545" i="1"/>
  <c r="G566" i="25"/>
  <c r="AE282" i="1"/>
  <c r="G281" i="25"/>
  <c r="AE800" i="1"/>
  <c r="G773" i="25"/>
  <c r="H2" i="31"/>
  <c r="AE261" i="1"/>
  <c r="H260" i="25" s="1"/>
  <c r="G260" i="25"/>
  <c r="AE197" i="1"/>
  <c r="G196" i="25"/>
  <c r="AE494" i="1"/>
  <c r="G482" i="25"/>
  <c r="AE454" i="1"/>
  <c r="G442" i="25"/>
  <c r="AE1076" i="1"/>
  <c r="G1047" i="25"/>
  <c r="AE1239" i="1"/>
  <c r="G1220" i="25"/>
  <c r="AE436" i="1"/>
  <c r="G424" i="25"/>
  <c r="AE656" i="1"/>
  <c r="G655" i="25"/>
  <c r="AE866" i="1"/>
  <c r="G865" i="25"/>
  <c r="AE236" i="1"/>
  <c r="G235" i="25"/>
  <c r="AE135" i="1"/>
  <c r="G134" i="25"/>
  <c r="AE687" i="1"/>
  <c r="H669" i="25" s="1"/>
  <c r="G669" i="25"/>
  <c r="AE993" i="1"/>
  <c r="G1244" i="25"/>
  <c r="AE224" i="1"/>
  <c r="G223" i="25"/>
  <c r="AE123" i="1"/>
  <c r="G122" i="25"/>
  <c r="AE283" i="1"/>
  <c r="G282" i="25"/>
  <c r="AE199" i="1"/>
  <c r="G198" i="25"/>
  <c r="AE1114" i="1"/>
  <c r="G1085" i="25"/>
  <c r="AE897" i="1"/>
  <c r="G896" i="25"/>
  <c r="H37" i="31"/>
  <c r="AE328" i="1"/>
  <c r="H326" i="25" s="1"/>
  <c r="G326" i="25"/>
  <c r="AE627" i="1"/>
  <c r="G626" i="25"/>
  <c r="AE952" i="1"/>
  <c r="G951" i="25"/>
  <c r="AE1177" i="1"/>
  <c r="G1150" i="25"/>
  <c r="AE38" i="1"/>
  <c r="G23" i="25"/>
  <c r="AE553" i="1"/>
  <c r="G574" i="25"/>
  <c r="AE739" i="1"/>
  <c r="G712" i="25"/>
  <c r="AE863" i="1"/>
  <c r="G862" i="25"/>
  <c r="G1200" i="25"/>
  <c r="AE1252" i="1"/>
  <c r="AE6" i="1"/>
  <c r="G3" i="25"/>
  <c r="AE149" i="1"/>
  <c r="G148" i="25"/>
  <c r="AE322" i="1"/>
  <c r="G320" i="25"/>
  <c r="AE1002" i="1"/>
  <c r="G1253" i="25"/>
  <c r="AE1031" i="1"/>
  <c r="G1002" i="25"/>
  <c r="AE525" i="1"/>
  <c r="G524" i="25"/>
  <c r="AE747" i="1"/>
  <c r="G720" i="25"/>
  <c r="AE871" i="1"/>
  <c r="G870" i="25"/>
  <c r="AE1151" i="1"/>
  <c r="G1122" i="25"/>
  <c r="AE80" i="1"/>
  <c r="G79" i="25"/>
  <c r="AE81" i="1"/>
  <c r="G80" i="25"/>
  <c r="AE338" i="1"/>
  <c r="G336" i="25"/>
  <c r="AE962" i="1"/>
  <c r="G961" i="25"/>
  <c r="AE1080" i="1"/>
  <c r="G1051" i="25"/>
  <c r="H6" i="32"/>
  <c r="AE242" i="1"/>
  <c r="G241" i="25"/>
  <c r="AE131" i="1"/>
  <c r="G130" i="25"/>
  <c r="AE151" i="1"/>
  <c r="G150" i="25"/>
  <c r="AE813" i="1"/>
  <c r="G779" i="25"/>
  <c r="AE1121" i="1"/>
  <c r="G1092" i="25"/>
  <c r="AE785" i="1"/>
  <c r="G758" i="25"/>
  <c r="AE392" i="1"/>
  <c r="G390" i="25"/>
  <c r="G711" i="25"/>
  <c r="AE738" i="1"/>
  <c r="AE708" i="1"/>
  <c r="G838" i="25"/>
  <c r="AE400" i="1"/>
  <c r="G398" i="25"/>
  <c r="AE200" i="1"/>
  <c r="G199" i="25"/>
  <c r="AE427" i="1"/>
  <c r="G415" i="25"/>
  <c r="G948" i="25"/>
  <c r="AE949" i="1"/>
  <c r="AE1141" i="1"/>
  <c r="G1112" i="25"/>
  <c r="AE144" i="1"/>
  <c r="G143" i="25"/>
  <c r="AE608" i="1"/>
  <c r="G607" i="25"/>
  <c r="AE745" i="1"/>
  <c r="G718" i="25"/>
  <c r="G1000" i="25"/>
  <c r="AE1029" i="1"/>
  <c r="AE1253" i="1"/>
  <c r="G1201" i="25"/>
  <c r="AE395" i="1"/>
  <c r="G393" i="25"/>
  <c r="AE36" i="1"/>
  <c r="G21" i="25"/>
  <c r="AE649" i="1"/>
  <c r="G648" i="25"/>
  <c r="AE803" i="1"/>
  <c r="G699" i="25"/>
  <c r="AE923" i="1"/>
  <c r="G922" i="25"/>
  <c r="AE1187" i="1"/>
  <c r="G1127" i="25"/>
  <c r="AE189" i="1"/>
  <c r="G188" i="25"/>
  <c r="AE382" i="1"/>
  <c r="G380" i="25"/>
  <c r="AE542" i="1"/>
  <c r="G563" i="25"/>
  <c r="AE947" i="1"/>
  <c r="G946" i="25"/>
  <c r="AE896" i="1"/>
  <c r="G895" i="25"/>
  <c r="AE433" i="1"/>
  <c r="G421" i="25"/>
  <c r="AE727" i="1"/>
  <c r="G693" i="25"/>
  <c r="AE935" i="1"/>
  <c r="G934" i="25"/>
  <c r="AE1171" i="1"/>
  <c r="G1144" i="25"/>
  <c r="AE96" i="1"/>
  <c r="G95" i="25"/>
  <c r="AE45" i="1"/>
  <c r="G30" i="25"/>
  <c r="AE574" i="1"/>
  <c r="G595" i="25"/>
  <c r="AE994" i="1"/>
  <c r="G1245" i="25"/>
  <c r="AE1024" i="1"/>
  <c r="G995" i="25"/>
  <c r="AE300" i="1"/>
  <c r="G298" i="25"/>
  <c r="G707" i="25"/>
  <c r="AE734" i="1"/>
  <c r="AE798" i="1"/>
  <c r="G771" i="25"/>
  <c r="AE66" i="1"/>
  <c r="G65" i="25"/>
  <c r="AE31" i="1"/>
  <c r="G50" i="25"/>
  <c r="AE616" i="1"/>
  <c r="G615" i="25"/>
  <c r="AE861" i="1"/>
  <c r="G860" i="25"/>
  <c r="AE1197" i="1"/>
  <c r="G1168" i="25"/>
  <c r="AE16" i="1"/>
  <c r="G13" i="25"/>
  <c r="AE564" i="1"/>
  <c r="G585" i="25"/>
  <c r="AE603" i="1"/>
  <c r="G602" i="25"/>
  <c r="AE874" i="1"/>
  <c r="G873" i="25"/>
  <c r="AE359" i="1"/>
  <c r="G357" i="25"/>
  <c r="AE204" i="1"/>
  <c r="G203" i="25"/>
  <c r="AE431" i="1"/>
  <c r="G419" i="25"/>
  <c r="G952" i="25"/>
  <c r="AE953" i="1"/>
  <c r="AE1068" i="1"/>
  <c r="G1039" i="25"/>
  <c r="AE1161" i="1"/>
  <c r="G1134" i="25"/>
  <c r="AE441" i="1"/>
  <c r="G429" i="25"/>
  <c r="AE145" i="1"/>
  <c r="G144" i="25"/>
  <c r="AE530" i="1"/>
  <c r="G529" i="25"/>
  <c r="AE1143" i="1"/>
  <c r="G1114" i="25"/>
  <c r="H4" i="32"/>
  <c r="AE40" i="1"/>
  <c r="G25" i="25"/>
  <c r="G652" i="25"/>
  <c r="AE653" i="1"/>
  <c r="AE274" i="1"/>
  <c r="G273" i="25"/>
  <c r="AE963" i="1"/>
  <c r="G962" i="25"/>
  <c r="AE855" i="1"/>
  <c r="G821" i="25"/>
  <c r="AE413" i="1"/>
  <c r="G498" i="25"/>
  <c r="AE310" i="1"/>
  <c r="G308" i="25"/>
  <c r="AE912" i="1"/>
  <c r="G911" i="25"/>
  <c r="AE1040" i="1"/>
  <c r="G1011" i="25"/>
  <c r="AE1219" i="1"/>
  <c r="G1190" i="25"/>
  <c r="AE625" i="1"/>
  <c r="G624" i="25"/>
  <c r="AE767" i="1"/>
  <c r="G740" i="25"/>
  <c r="AE939" i="1"/>
  <c r="G938" i="25"/>
  <c r="AE1211" i="1"/>
  <c r="G1182" i="25"/>
  <c r="AE781" i="1"/>
  <c r="G754" i="25"/>
  <c r="AE27" i="1"/>
  <c r="G46" i="25"/>
  <c r="AE652" i="1"/>
  <c r="G651" i="25"/>
  <c r="AE749" i="1"/>
  <c r="G722" i="25"/>
  <c r="AE1166" i="1"/>
  <c r="G1139" i="25"/>
  <c r="AE791" i="1"/>
  <c r="G764" i="25"/>
  <c r="AE268" i="1"/>
  <c r="G267" i="25"/>
  <c r="AE439" i="1"/>
  <c r="G427" i="25"/>
  <c r="AE924" i="1"/>
  <c r="G923" i="25"/>
  <c r="AE42" i="1"/>
  <c r="G27" i="25"/>
  <c r="AE7" i="1"/>
  <c r="G4" i="25"/>
  <c r="AE571" i="1"/>
  <c r="G592" i="25"/>
  <c r="AE821" i="1"/>
  <c r="G787" i="25"/>
  <c r="AE1214" i="1"/>
  <c r="G1185" i="25"/>
  <c r="AE850" i="1"/>
  <c r="G816" i="25"/>
  <c r="G480" i="25"/>
  <c r="AE492" i="1"/>
  <c r="AE778" i="1"/>
  <c r="G751" i="25"/>
  <c r="AE806" i="1"/>
  <c r="G702" i="25"/>
  <c r="AE26" i="1"/>
  <c r="G45" i="25"/>
  <c r="H39" i="32"/>
  <c r="AE982" i="1"/>
  <c r="G981" i="25"/>
  <c r="AE374" i="1"/>
  <c r="G372" i="25"/>
  <c r="AE381" i="1"/>
  <c r="G379" i="25"/>
  <c r="AE198" i="1"/>
  <c r="G197" i="25"/>
  <c r="AE760" i="1"/>
  <c r="G733" i="25"/>
  <c r="G1196" i="25"/>
  <c r="AE1248" i="1"/>
  <c r="AE1030" i="1"/>
  <c r="G1001" i="25"/>
  <c r="AE557" i="1"/>
  <c r="G578" i="25"/>
  <c r="AE743" i="1"/>
  <c r="G716" i="25"/>
  <c r="AE868" i="1"/>
  <c r="G867" i="25"/>
  <c r="AE1147" i="1"/>
  <c r="G1118" i="25"/>
  <c r="AE14" i="1"/>
  <c r="G11" i="25"/>
  <c r="AE137" i="1"/>
  <c r="G136" i="25"/>
  <c r="AE816" i="1"/>
  <c r="G782" i="25"/>
  <c r="AE1120" i="1"/>
  <c r="G1091" i="25"/>
  <c r="AE895" i="1"/>
  <c r="G894" i="25"/>
  <c r="AE453" i="1"/>
  <c r="G441" i="25"/>
  <c r="H32" i="31"/>
  <c r="AE318" i="1"/>
  <c r="H316" i="25" s="1"/>
  <c r="G316" i="25"/>
  <c r="AE764" i="1"/>
  <c r="G737" i="25"/>
  <c r="AE1079" i="1"/>
  <c r="G1050" i="25"/>
  <c r="AE1134" i="1"/>
  <c r="G1105" i="25"/>
  <c r="AE275" i="1"/>
  <c r="G274" i="25"/>
  <c r="AE921" i="1"/>
  <c r="G920" i="25"/>
  <c r="AE1230" i="1"/>
  <c r="G1211" i="25"/>
  <c r="AE853" i="1"/>
  <c r="G819" i="25"/>
  <c r="AE320" i="1"/>
  <c r="G318" i="25"/>
  <c r="AE143" i="1"/>
  <c r="G142" i="25"/>
  <c r="AE1045" i="1"/>
  <c r="G1016" i="25"/>
  <c r="AE223" i="1"/>
  <c r="G222" i="25"/>
  <c r="AE272" i="1"/>
  <c r="G271" i="25"/>
  <c r="AE443" i="1"/>
  <c r="G431" i="25"/>
  <c r="G932" i="25"/>
  <c r="AE933" i="1"/>
  <c r="AE1113" i="1"/>
  <c r="G1084" i="25"/>
  <c r="AE256" i="1"/>
  <c r="AE592" i="1"/>
  <c r="AE463" i="1"/>
  <c r="AE259" i="1"/>
  <c r="H258" i="25" s="1"/>
  <c r="AE825" i="1"/>
  <c r="AE631" i="1"/>
  <c r="AE1178" i="1"/>
  <c r="AE662" i="1"/>
  <c r="AE481" i="1"/>
  <c r="AE378" i="1"/>
  <c r="AE602" i="1"/>
  <c r="AE133" i="1"/>
  <c r="AE740" i="1"/>
  <c r="AE966" i="1"/>
  <c r="AE1215" i="1"/>
  <c r="AE230" i="1"/>
  <c r="AE72" i="1"/>
  <c r="AE385" i="1"/>
  <c r="AE705" i="1"/>
  <c r="AE254" i="1"/>
  <c r="AE458" i="1"/>
  <c r="AE812" i="1"/>
  <c r="AE918" i="1"/>
  <c r="AE241" i="1"/>
  <c r="AE590" i="1"/>
  <c r="AE124" i="1"/>
  <c r="AE449" i="1"/>
  <c r="AE386" i="1"/>
  <c r="AE618" i="1"/>
  <c r="AE691" i="1"/>
  <c r="AE756" i="1"/>
  <c r="AE1026" i="1"/>
  <c r="AE1075" i="1"/>
  <c r="AE356" i="1"/>
  <c r="AE1128" i="1"/>
  <c r="H1099" i="25" s="1"/>
  <c r="AE232" i="1"/>
  <c r="AE67" i="1"/>
  <c r="AE348" i="1"/>
  <c r="AE531" i="1"/>
  <c r="AE387" i="1"/>
  <c r="AE215" i="1"/>
  <c r="AE988" i="1"/>
  <c r="AE1206" i="1"/>
  <c r="AE106" i="1"/>
  <c r="AE758" i="1"/>
  <c r="AE379" i="1"/>
  <c r="AE391" i="1"/>
  <c r="AE984" i="1"/>
  <c r="AE1118" i="1"/>
  <c r="AE1209" i="1"/>
  <c r="AE5" i="1"/>
  <c r="AE185" i="1"/>
  <c r="G184" i="25"/>
  <c r="AE1180" i="1"/>
  <c r="G1153" i="25"/>
  <c r="AE569" i="1"/>
  <c r="G590" i="25"/>
  <c r="AE715" i="1"/>
  <c r="G845" i="25"/>
  <c r="AE839" i="1"/>
  <c r="G805" i="25"/>
  <c r="AE1192" i="1"/>
  <c r="G1163" i="25"/>
  <c r="AE88" i="1"/>
  <c r="G87" i="25"/>
  <c r="AE97" i="1"/>
  <c r="G96" i="25"/>
  <c r="AE150" i="1"/>
  <c r="G149" i="25"/>
  <c r="AE867" i="1"/>
  <c r="G866" i="25"/>
  <c r="AE586" i="1"/>
  <c r="G554" i="25"/>
  <c r="AE337" i="1"/>
  <c r="G335" i="25"/>
  <c r="AE342" i="1"/>
  <c r="G340" i="25"/>
  <c r="AE847" i="1"/>
  <c r="G813" i="25"/>
  <c r="AE1091" i="1"/>
  <c r="G1062" i="25"/>
  <c r="AE32" i="1"/>
  <c r="G51" i="25"/>
  <c r="AE645" i="1"/>
  <c r="G644" i="25"/>
  <c r="AE546" i="1"/>
  <c r="G567" i="25"/>
  <c r="H41" i="32"/>
  <c r="AE1007" i="1"/>
  <c r="G1258" i="25"/>
  <c r="AE1112" i="1"/>
  <c r="G1083" i="25"/>
  <c r="AE208" i="1"/>
  <c r="G207" i="25"/>
  <c r="AE467" i="1"/>
  <c r="G455" i="25"/>
  <c r="AE956" i="1"/>
  <c r="G955" i="25"/>
  <c r="H43" i="32"/>
  <c r="AE1028" i="1"/>
  <c r="G999" i="25"/>
  <c r="AE1185" i="1"/>
  <c r="G1158" i="25"/>
  <c r="H20" i="32"/>
  <c r="AE544" i="1"/>
  <c r="G565" i="25"/>
  <c r="H6" i="31"/>
  <c r="AE247" i="1"/>
  <c r="H246" i="25" s="1"/>
  <c r="G246" i="25"/>
  <c r="AE1060" i="1"/>
  <c r="G1031" i="25"/>
  <c r="AE54" i="1"/>
  <c r="H5" i="32"/>
  <c r="G39" i="25"/>
  <c r="H15" i="32"/>
  <c r="AE488" i="1"/>
  <c r="G476" i="25"/>
  <c r="H32" i="32"/>
  <c r="AE774" i="1"/>
  <c r="G747" i="25"/>
  <c r="AE1012" i="1"/>
  <c r="G983" i="25"/>
  <c r="H7" i="32"/>
  <c r="H10" i="31"/>
  <c r="AE264" i="1"/>
  <c r="H263" i="25" s="1"/>
  <c r="G263" i="25"/>
  <c r="AE11" i="1"/>
  <c r="G8" i="25"/>
  <c r="AE307" i="1"/>
  <c r="G305" i="25"/>
  <c r="AE869" i="1"/>
  <c r="G868" i="25"/>
  <c r="AE1226" i="1"/>
  <c r="G1207" i="25"/>
  <c r="AE1254" i="1"/>
  <c r="G1202" i="25"/>
  <c r="AE345" i="1"/>
  <c r="G343" i="25"/>
  <c r="AE214" i="1"/>
  <c r="G213" i="25"/>
  <c r="AE864" i="1"/>
  <c r="G863" i="25"/>
  <c r="AE1204" i="1"/>
  <c r="G1175" i="25"/>
  <c r="AE1184" i="1"/>
  <c r="G1157" i="25"/>
  <c r="AE573" i="1"/>
  <c r="G594" i="25"/>
  <c r="AE759" i="1"/>
  <c r="G732" i="25"/>
  <c r="AE883" i="1"/>
  <c r="G882" i="25"/>
  <c r="AE522" i="1"/>
  <c r="AH522" i="1" s="1"/>
  <c r="H18" i="32"/>
  <c r="AE321" i="1"/>
  <c r="H319" i="25" s="1"/>
  <c r="G319" i="25"/>
  <c r="AE190" i="1"/>
  <c r="G189" i="25"/>
  <c r="AE832" i="1"/>
  <c r="G798" i="25"/>
  <c r="AE1196" i="1"/>
  <c r="G1167" i="25"/>
  <c r="AE978" i="1"/>
  <c r="G977" i="25"/>
  <c r="AE549" i="1"/>
  <c r="G570" i="25"/>
  <c r="H14" i="31"/>
  <c r="AE683" i="1"/>
  <c r="H665" i="25" s="1"/>
  <c r="G665" i="25"/>
  <c r="AE859" i="1"/>
  <c r="G858" i="25"/>
  <c r="AE1139" i="1"/>
  <c r="G1110" i="25"/>
  <c r="AE363" i="1"/>
  <c r="G361" i="25"/>
  <c r="AE854" i="1"/>
  <c r="G820" i="25"/>
  <c r="AE572" i="1"/>
  <c r="G593" i="25"/>
  <c r="AE676" i="1"/>
  <c r="G682" i="25"/>
  <c r="H25" i="31"/>
  <c r="AE1090" i="1"/>
  <c r="H1061" i="25" s="1"/>
  <c r="G1061" i="25"/>
  <c r="AE367" i="1"/>
  <c r="G365" i="25"/>
  <c r="AE180" i="1"/>
  <c r="G179" i="25"/>
  <c r="AE315" i="1"/>
  <c r="G313" i="25"/>
  <c r="G960" i="25"/>
  <c r="AE961" i="1"/>
  <c r="AE1065" i="1"/>
  <c r="G1036" i="25"/>
  <c r="AE75" i="1"/>
  <c r="G74" i="25"/>
  <c r="AE267" i="1"/>
  <c r="G266" i="25"/>
  <c r="AE167" i="1"/>
  <c r="G166" i="25"/>
  <c r="AE1138" i="1"/>
  <c r="G1109" i="25"/>
  <c r="AE793" i="1"/>
  <c r="G766" i="25"/>
  <c r="AE412" i="1"/>
  <c r="H13" i="32"/>
  <c r="G497" i="25"/>
  <c r="AE507" i="1"/>
  <c r="G507" i="25"/>
  <c r="AE1016" i="1"/>
  <c r="G987" i="25"/>
  <c r="AE86" i="1"/>
  <c r="G85" i="25"/>
  <c r="AE233" i="1"/>
  <c r="G232" i="25"/>
  <c r="AE681" i="1"/>
  <c r="G687" i="25"/>
  <c r="AE297" i="1"/>
  <c r="G295" i="25"/>
  <c r="AE121" i="1"/>
  <c r="G120" i="25"/>
  <c r="AE278" i="1"/>
  <c r="G277" i="25"/>
  <c r="AE1023" i="1"/>
  <c r="G994" i="25"/>
  <c r="AE851" i="1"/>
  <c r="G817" i="25"/>
  <c r="AE485" i="1"/>
  <c r="G473" i="25"/>
  <c r="AE302" i="1"/>
  <c r="G300" i="25"/>
  <c r="AE776" i="1"/>
  <c r="G749" i="25"/>
  <c r="AE1116" i="1"/>
  <c r="G1087" i="25"/>
  <c r="AE76" i="1"/>
  <c r="G75" i="25"/>
  <c r="AE666" i="1"/>
  <c r="G672" i="25"/>
  <c r="AE101" i="1"/>
  <c r="G100" i="25"/>
  <c r="AE1050" i="1"/>
  <c r="G1021" i="25"/>
  <c r="AE663" i="1"/>
  <c r="G662" i="25"/>
  <c r="AE377" i="1"/>
  <c r="G375" i="25"/>
  <c r="AE194" i="1"/>
  <c r="G193" i="25"/>
  <c r="AE836" i="1"/>
  <c r="G802" i="25"/>
  <c r="AE1240" i="1"/>
  <c r="G1221" i="25"/>
  <c r="AE680" i="1"/>
  <c r="G686" i="25"/>
  <c r="AE596" i="1"/>
  <c r="G542" i="25"/>
  <c r="AE829" i="1"/>
  <c r="G795" i="25"/>
  <c r="AE1146" i="1"/>
  <c r="G1117" i="25"/>
  <c r="AE587" i="1"/>
  <c r="G555" i="25"/>
  <c r="AE248" i="1"/>
  <c r="H247" i="25" s="1"/>
  <c r="H7" i="31"/>
  <c r="G247" i="25"/>
  <c r="AE611" i="1"/>
  <c r="G610" i="25"/>
  <c r="AE846" i="1"/>
  <c r="G812" i="25"/>
  <c r="AE227" i="1"/>
  <c r="G226" i="25"/>
  <c r="AE184" i="1"/>
  <c r="G183" i="25"/>
  <c r="AE319" i="1"/>
  <c r="G317" i="25"/>
  <c r="AE837" i="1"/>
  <c r="G803" i="25"/>
  <c r="AE1044" i="1"/>
  <c r="G1015" i="25"/>
  <c r="AE1130" i="1"/>
  <c r="H1101" i="25" s="1"/>
  <c r="H21" i="31"/>
  <c r="G1101" i="25"/>
  <c r="AE516" i="1"/>
  <c r="G516" i="25"/>
  <c r="AE762" i="1"/>
  <c r="G735" i="25"/>
  <c r="AE822" i="1"/>
  <c r="G788" i="25"/>
  <c r="AE78" i="1"/>
  <c r="G77" i="25"/>
  <c r="AE15" i="1"/>
  <c r="G12" i="25"/>
  <c r="AE25" i="1"/>
  <c r="G44" i="25"/>
  <c r="AE41" i="1"/>
  <c r="G26" i="25"/>
  <c r="AE703" i="1"/>
  <c r="G833" i="25"/>
  <c r="AE473" i="1"/>
  <c r="G461" i="25"/>
  <c r="AE301" i="1"/>
  <c r="G299" i="25"/>
  <c r="AE170" i="1"/>
  <c r="G169" i="25"/>
  <c r="AE286" i="1"/>
  <c r="G285" i="25"/>
  <c r="AE1087" i="1"/>
  <c r="G1058" i="25"/>
  <c r="AE60" i="1"/>
  <c r="G59" i="25"/>
  <c r="AE685" i="1"/>
  <c r="G667" i="25"/>
  <c r="AE298" i="1"/>
  <c r="G296" i="25"/>
  <c r="AE942" i="1"/>
  <c r="G941" i="25"/>
  <c r="AE365" i="1"/>
  <c r="G363" i="25"/>
  <c r="AE273" i="1"/>
  <c r="G272" i="25"/>
  <c r="AE61" i="1"/>
  <c r="G60" i="25"/>
  <c r="AE622" i="1"/>
  <c r="G621" i="25"/>
  <c r="AE1092" i="1"/>
  <c r="G1063" i="25"/>
  <c r="AE1115" i="1"/>
  <c r="G1086" i="25"/>
  <c r="AE52" i="1"/>
  <c r="G37" i="25"/>
  <c r="AE280" i="1"/>
  <c r="G279" i="25"/>
  <c r="AE411" i="1"/>
  <c r="G496" i="25"/>
  <c r="H40" i="32"/>
  <c r="AE989" i="1"/>
  <c r="G1240" i="25"/>
  <c r="AE1125" i="1"/>
  <c r="G1096" i="25"/>
  <c r="H27" i="31"/>
  <c r="AE1133" i="1"/>
  <c r="H1104" i="25" s="1"/>
  <c r="G1104" i="25"/>
  <c r="AE560" i="1"/>
  <c r="G581" i="25"/>
  <c r="AE733" i="1"/>
  <c r="G706" i="25"/>
  <c r="AE870" i="1"/>
  <c r="G869" i="25"/>
  <c r="AE893" i="1"/>
  <c r="G892" i="25"/>
  <c r="AE380" i="1"/>
  <c r="G378" i="25"/>
  <c r="H9" i="31"/>
  <c r="AE251" i="1"/>
  <c r="H250" i="25" s="1"/>
  <c r="G250" i="25"/>
  <c r="AE583" i="1"/>
  <c r="G551" i="25"/>
  <c r="AE228" i="1"/>
  <c r="G227" i="25"/>
  <c r="AE127" i="1"/>
  <c r="G126" i="25"/>
  <c r="H21" i="32"/>
  <c r="AE559" i="1"/>
  <c r="G580" i="25"/>
  <c r="AE841" i="1"/>
  <c r="G807" i="25"/>
  <c r="AE1202" i="1"/>
  <c r="G1173" i="25"/>
  <c r="AE1193" i="1"/>
  <c r="G1164" i="25"/>
  <c r="AE472" i="1"/>
  <c r="G460" i="25"/>
  <c r="H3" i="32"/>
  <c r="AE20" i="1"/>
  <c r="G17" i="25"/>
  <c r="AE169" i="1"/>
  <c r="G168" i="25"/>
  <c r="AE498" i="1"/>
  <c r="G486" i="25"/>
  <c r="AE314" i="1"/>
  <c r="G312" i="25"/>
  <c r="AE998" i="1"/>
  <c r="G1249" i="25"/>
  <c r="AE398" i="1"/>
  <c r="G396" i="25"/>
  <c r="AE349" i="1"/>
  <c r="G347" i="25"/>
  <c r="AE186" i="1"/>
  <c r="G185" i="25"/>
  <c r="AE438" i="1"/>
  <c r="G426" i="25"/>
  <c r="AE986" i="1"/>
  <c r="G1237" i="25"/>
  <c r="AE1220" i="1"/>
  <c r="G1191" i="25"/>
  <c r="AE577" i="1"/>
  <c r="G545" i="25"/>
  <c r="AE466" i="1"/>
  <c r="G454" i="25"/>
  <c r="AE922" i="1"/>
  <c r="G921" i="25"/>
  <c r="H11" i="32"/>
  <c r="AE401" i="1"/>
  <c r="G399" i="25"/>
  <c r="AE249" i="1"/>
  <c r="G248" i="25"/>
  <c r="AE699" i="1"/>
  <c r="G829" i="25"/>
  <c r="AE752" i="1"/>
  <c r="G725" i="25"/>
  <c r="H44" i="32"/>
  <c r="AE1108" i="1"/>
  <c r="G1079" i="25"/>
  <c r="AE1164" i="1"/>
  <c r="G1137" i="25"/>
  <c r="AE480" i="1"/>
  <c r="G468" i="25"/>
  <c r="AE729" i="1"/>
  <c r="G695" i="25"/>
  <c r="AE910" i="1"/>
  <c r="G909" i="25"/>
  <c r="AE396" i="1"/>
  <c r="G394" i="25"/>
  <c r="AE155" i="1"/>
  <c r="G154" i="25"/>
  <c r="AE299" i="1"/>
  <c r="G297" i="25"/>
  <c r="AE944" i="1"/>
  <c r="G943" i="25"/>
  <c r="AE364" i="1"/>
  <c r="G362" i="25"/>
  <c r="G656" i="25"/>
  <c r="AE657" i="1"/>
  <c r="AE423" i="1"/>
  <c r="G411" i="25"/>
  <c r="AE383" i="1"/>
  <c r="G381" i="25"/>
  <c r="AE1158" i="1"/>
  <c r="G1131" i="25"/>
  <c r="AE790" i="1"/>
  <c r="G763" i="25"/>
  <c r="AE384" i="1"/>
  <c r="G382" i="25"/>
  <c r="AE171" i="1"/>
  <c r="G170" i="25"/>
  <c r="AE1000" i="1"/>
  <c r="G1251" i="25"/>
  <c r="AE1165" i="1"/>
  <c r="G1138" i="25"/>
  <c r="AE659" i="1"/>
  <c r="G658" i="25"/>
  <c r="AE593" i="1"/>
  <c r="G539" i="25"/>
  <c r="AE771" i="1"/>
  <c r="G744" i="25"/>
  <c r="AE907" i="1"/>
  <c r="G906" i="25"/>
  <c r="H30" i="31"/>
  <c r="AE1119" i="1"/>
  <c r="H1090" i="25" s="1"/>
  <c r="G1090" i="25"/>
  <c r="AE173" i="1"/>
  <c r="G172" i="25"/>
  <c r="AE650" i="1"/>
  <c r="G649" i="25"/>
  <c r="AE422" i="1"/>
  <c r="G410" i="25"/>
  <c r="AE1046" i="1"/>
  <c r="G1017" i="25"/>
  <c r="AE1136" i="1"/>
  <c r="G1107" i="25"/>
  <c r="AE561" i="1"/>
  <c r="G582" i="25"/>
  <c r="AE779" i="1"/>
  <c r="G752" i="25"/>
  <c r="AE915" i="1"/>
  <c r="G914" i="25"/>
  <c r="AE1191" i="1"/>
  <c r="G1162" i="25"/>
  <c r="AE112" i="1"/>
  <c r="G111" i="25"/>
  <c r="AE157" i="1"/>
  <c r="G156" i="25"/>
  <c r="AE610" i="1"/>
  <c r="G609" i="25"/>
  <c r="H42" i="32"/>
  <c r="AE1010" i="1"/>
  <c r="G1261" i="25"/>
  <c r="AE1140" i="1"/>
  <c r="G1111" i="25"/>
  <c r="AE807" i="1"/>
  <c r="G703" i="25"/>
  <c r="AE147" i="1"/>
  <c r="G146" i="25"/>
  <c r="AE295" i="1"/>
  <c r="G293" i="25"/>
  <c r="AE845" i="1"/>
  <c r="G811" i="25"/>
  <c r="AE1173" i="1"/>
  <c r="G1146" i="25"/>
  <c r="H37" i="32"/>
  <c r="AE913" i="1"/>
  <c r="G912" i="25"/>
  <c r="AE440" i="1"/>
  <c r="G428" i="25"/>
  <c r="AE770" i="1"/>
  <c r="G743" i="25"/>
  <c r="AE615" i="1"/>
  <c r="G614" i="25"/>
  <c r="AE660" i="1"/>
  <c r="G659" i="25"/>
  <c r="AE252" i="1"/>
  <c r="G251" i="25"/>
  <c r="AE459" i="1"/>
  <c r="G447" i="25"/>
  <c r="AE997" i="1"/>
  <c r="G1248" i="25"/>
  <c r="AE1073" i="1"/>
  <c r="G1044" i="25"/>
  <c r="AE23" i="1"/>
  <c r="G42" i="25"/>
  <c r="AE648" i="1"/>
  <c r="G647" i="25"/>
  <c r="AE207" i="1"/>
  <c r="G206" i="25"/>
  <c r="H24" i="31"/>
  <c r="AE1086" i="1"/>
  <c r="H1057" i="25" s="1"/>
  <c r="G1057" i="25"/>
  <c r="AE126" i="1"/>
  <c r="G125" i="25"/>
  <c r="AE148" i="1"/>
  <c r="G147" i="25"/>
  <c r="AE930" i="1"/>
  <c r="G929" i="25"/>
  <c r="AE533" i="1"/>
  <c r="G532" i="25"/>
  <c r="AE634" i="1"/>
  <c r="G633" i="25"/>
  <c r="AE686" i="1"/>
  <c r="G668" i="25"/>
  <c r="AE1084" i="1"/>
  <c r="G1055" i="25"/>
  <c r="AE56" i="1"/>
  <c r="G55" i="25"/>
  <c r="AE33" i="1"/>
  <c r="G52" i="25"/>
  <c r="AE630" i="1"/>
  <c r="G629" i="25"/>
  <c r="AE827" i="1"/>
  <c r="G793" i="25"/>
  <c r="AE234" i="1"/>
  <c r="G233" i="25"/>
  <c r="AE305" i="1"/>
  <c r="G303" i="25"/>
  <c r="AE506" i="1"/>
  <c r="G506" i="25"/>
  <c r="AE815" i="1"/>
  <c r="G781" i="25"/>
  <c r="AE1059" i="1"/>
  <c r="G1030" i="25"/>
  <c r="AE1127" i="1"/>
  <c r="G1098" i="25"/>
  <c r="AE609" i="1"/>
  <c r="G608" i="25"/>
  <c r="AE442" i="1"/>
  <c r="G430" i="25"/>
  <c r="AE955" i="1"/>
  <c r="G954" i="25"/>
  <c r="AE1235" i="1"/>
  <c r="G1216" i="25"/>
  <c r="AE176" i="1"/>
  <c r="G175" i="25"/>
  <c r="AE435" i="1"/>
  <c r="G423" i="25"/>
  <c r="AE920" i="1"/>
  <c r="G919" i="25"/>
  <c r="AE62" i="1"/>
  <c r="G61" i="25"/>
  <c r="AE1246" i="1"/>
  <c r="G1227" i="25"/>
  <c r="AE504" i="1"/>
  <c r="G504" i="25"/>
  <c r="AE159" i="1"/>
  <c r="G158" i="25"/>
  <c r="AE1210" i="1"/>
  <c r="G1181" i="25"/>
  <c r="AE1153" i="1"/>
  <c r="G1124" i="25"/>
  <c r="AE444" i="1"/>
  <c r="G432" i="25"/>
  <c r="G715" i="25"/>
  <c r="AE742" i="1"/>
  <c r="AE964" i="1"/>
  <c r="G963" i="25"/>
  <c r="G660" i="25"/>
  <c r="AE661" i="1"/>
  <c r="AE1233" i="1"/>
  <c r="AE122" i="1"/>
  <c r="AE511" i="1"/>
  <c r="AE434" i="1"/>
  <c r="AE238" i="1"/>
  <c r="AE13" i="1"/>
  <c r="AE341" i="1"/>
  <c r="AE669" i="1"/>
  <c r="AE178" i="1"/>
  <c r="AE109" i="1"/>
  <c r="AE820" i="1"/>
  <c r="AE991" i="1"/>
  <c r="AE1172" i="1"/>
  <c r="AE1255" i="1"/>
  <c r="AE973" i="1"/>
  <c r="AE718" i="1"/>
  <c r="AE136" i="1"/>
  <c r="AE304" i="1"/>
  <c r="AE632" i="1"/>
  <c r="AE647" i="1"/>
  <c r="AE503" i="1"/>
  <c r="AE960" i="1"/>
  <c r="AE1110" i="1"/>
  <c r="AE94" i="1"/>
  <c r="AE976" i="1"/>
  <c r="AE138" i="1"/>
  <c r="AE460" i="1"/>
  <c r="AE303" i="1"/>
  <c r="AE865" i="1"/>
  <c r="AE818" i="1"/>
  <c r="AE1258" i="1"/>
  <c r="AE588" i="1"/>
  <c r="AE1218" i="1"/>
  <c r="AE188" i="1"/>
  <c r="AE532" i="1"/>
  <c r="AE937" i="1"/>
  <c r="AE968" i="1"/>
  <c r="G967" i="25"/>
  <c r="AE100" i="1"/>
  <c r="G99" i="25"/>
  <c r="AE57" i="1"/>
  <c r="G56" i="25"/>
  <c r="AE450" i="1"/>
  <c r="G438" i="25"/>
  <c r="AE518" i="1"/>
  <c r="G518" i="25"/>
  <c r="AE373" i="1"/>
  <c r="G371" i="25"/>
  <c r="AE281" i="1"/>
  <c r="G280" i="25"/>
  <c r="AE93" i="1"/>
  <c r="G92" i="25"/>
  <c r="AE678" i="1"/>
  <c r="G684" i="25"/>
  <c r="AE736" i="1"/>
  <c r="G709" i="25"/>
  <c r="AE967" i="1"/>
  <c r="G966" i="25"/>
  <c r="AE509" i="1"/>
  <c r="G509" i="25"/>
  <c r="AE85" i="1"/>
  <c r="G84" i="25"/>
  <c r="AE675" i="1"/>
  <c r="G681" i="25"/>
  <c r="AE1251" i="1"/>
  <c r="G1199" i="25"/>
  <c r="AE165" i="1"/>
  <c r="G164" i="25"/>
  <c r="AE390" i="1"/>
  <c r="G388" i="25"/>
  <c r="AE270" i="1"/>
  <c r="G269" i="25"/>
  <c r="AE1070" i="1"/>
  <c r="G1041" i="25"/>
  <c r="AE1163" i="1"/>
  <c r="G1136" i="25"/>
  <c r="AE388" i="1"/>
  <c r="G386" i="25"/>
  <c r="AE415" i="1"/>
  <c r="G500" i="25"/>
  <c r="AE826" i="1"/>
  <c r="G792" i="25"/>
  <c r="AE34" i="1"/>
  <c r="G53" i="25"/>
  <c r="AE103" i="1"/>
  <c r="G102" i="25"/>
  <c r="AE567" i="1"/>
  <c r="G588" i="25"/>
  <c r="G944" i="25"/>
  <c r="AE945" i="1"/>
  <c r="AE1241" i="1"/>
  <c r="G1222" i="25"/>
  <c r="AE91" i="1"/>
  <c r="G90" i="25"/>
  <c r="AE636" i="1"/>
  <c r="G635" i="25"/>
  <c r="AE741" i="1"/>
  <c r="G714" i="25"/>
  <c r="AE1082" i="1"/>
  <c r="G1053" i="25"/>
  <c r="AE639" i="1"/>
  <c r="G638" i="25"/>
  <c r="AE296" i="1"/>
  <c r="G294" i="25"/>
  <c r="AE491" i="1"/>
  <c r="G479" i="25"/>
  <c r="AE916" i="1"/>
  <c r="G915" i="25"/>
  <c r="AE1145" i="1"/>
  <c r="G1116" i="25"/>
  <c r="AE46" i="1"/>
  <c r="G31" i="25"/>
  <c r="AE517" i="1"/>
  <c r="G517" i="25"/>
  <c r="AE690" i="1"/>
  <c r="G689" i="25"/>
  <c r="H33" i="32"/>
  <c r="AE823" i="1"/>
  <c r="G789" i="25"/>
  <c r="AE1144" i="1"/>
  <c r="G1115" i="25"/>
  <c r="AE104" i="1"/>
  <c r="G103" i="25"/>
  <c r="AE65" i="1"/>
  <c r="G64" i="25"/>
  <c r="AE582" i="1"/>
  <c r="G550" i="25"/>
  <c r="AE954" i="1"/>
  <c r="G953" i="25"/>
  <c r="AE1034" i="1"/>
  <c r="G1005" i="25"/>
  <c r="AE489" i="1"/>
  <c r="G477" i="25"/>
  <c r="AE707" i="1"/>
  <c r="G837" i="25"/>
  <c r="AE831" i="1"/>
  <c r="G797" i="25"/>
  <c r="H29" i="31"/>
  <c r="AE1107" i="1"/>
  <c r="H1078" i="25" s="1"/>
  <c r="G1078" i="25"/>
  <c r="AE48" i="1"/>
  <c r="G33" i="25"/>
  <c r="AE713" i="1"/>
  <c r="G843" i="25"/>
  <c r="AE614" i="1"/>
  <c r="G613" i="25"/>
  <c r="AE926" i="1"/>
  <c r="G925" i="25"/>
  <c r="AE9" i="1"/>
  <c r="G6" i="25"/>
  <c r="AE369" i="1"/>
  <c r="G367" i="25"/>
  <c r="AE99" i="1"/>
  <c r="G98" i="25"/>
  <c r="AE563" i="1"/>
  <c r="G584" i="25"/>
  <c r="AE651" i="1"/>
  <c r="G650" i="25"/>
  <c r="AE1250" i="1"/>
  <c r="G1198" i="25"/>
  <c r="AE721" i="1"/>
  <c r="G851" i="25"/>
  <c r="AE336" i="1"/>
  <c r="G334" i="25"/>
  <c r="AE187" i="1"/>
  <c r="G186" i="25"/>
  <c r="AE1008" i="1"/>
  <c r="G1259" i="25"/>
  <c r="AE240" i="1"/>
  <c r="G239" i="25"/>
  <c r="AE168" i="1"/>
  <c r="G167" i="25"/>
  <c r="AE335" i="1"/>
  <c r="G333" i="25"/>
  <c r="AE909" i="1"/>
  <c r="G908" i="25"/>
  <c r="AE1097" i="1"/>
  <c r="G1068" i="25"/>
  <c r="G1004" i="25"/>
  <c r="AE1033" i="1"/>
  <c r="AE568" i="1"/>
  <c r="G589" i="25"/>
  <c r="AE672" i="1"/>
  <c r="G678" i="25"/>
  <c r="AE878" i="1"/>
  <c r="G877" i="25"/>
  <c r="AE1189" i="1"/>
  <c r="G1160" i="25"/>
  <c r="AE17" i="1"/>
  <c r="G14" i="25"/>
  <c r="AE720" i="1"/>
  <c r="G850" i="25"/>
  <c r="AE457" i="1"/>
  <c r="G445" i="25"/>
  <c r="AE326" i="1"/>
  <c r="G324" i="25"/>
  <c r="AE840" i="1"/>
  <c r="G806" i="25"/>
  <c r="G1152" i="25"/>
  <c r="AE1179" i="1"/>
  <c r="AE1035" i="1"/>
  <c r="G1006" i="25"/>
  <c r="AE633" i="1"/>
  <c r="G632" i="25"/>
  <c r="AE426" i="1"/>
  <c r="G414" i="25"/>
  <c r="AE554" i="1"/>
  <c r="G575" i="25"/>
  <c r="AE361" i="1"/>
  <c r="G359" i="25"/>
  <c r="AE209" i="1"/>
  <c r="G208" i="25"/>
  <c r="AE206" i="1"/>
  <c r="G205" i="25"/>
  <c r="AE888" i="1"/>
  <c r="G887" i="25"/>
  <c r="AE1212" i="1"/>
  <c r="G1183" i="25"/>
  <c r="AE1055" i="1"/>
  <c r="G1026" i="25"/>
  <c r="AE529" i="1"/>
  <c r="G528" i="25"/>
  <c r="AE751" i="1"/>
  <c r="G724" i="25"/>
  <c r="AE875" i="1"/>
  <c r="G874" i="25"/>
  <c r="AE1159" i="1"/>
  <c r="H47" i="32"/>
  <c r="G1132" i="25"/>
  <c r="AE115" i="1"/>
  <c r="G114" i="25"/>
  <c r="AE311" i="1"/>
  <c r="G309" i="25"/>
  <c r="AE1005" i="1"/>
  <c r="G1256" i="25"/>
  <c r="AE1049" i="1"/>
  <c r="G1020" i="25"/>
  <c r="AE972" i="1"/>
  <c r="G971" i="25"/>
  <c r="AE424" i="1"/>
  <c r="G412" i="25"/>
  <c r="G727" i="25"/>
  <c r="AE754" i="1"/>
  <c r="H45" i="32"/>
  <c r="AE1126" i="1"/>
  <c r="G1097" i="25"/>
  <c r="AE794" i="1"/>
  <c r="G767" i="25"/>
  <c r="AE340" i="1"/>
  <c r="G338" i="25"/>
  <c r="AE195" i="1"/>
  <c r="G194" i="25"/>
  <c r="AE1013" i="1"/>
  <c r="G984" i="25"/>
  <c r="AE1237" i="1"/>
  <c r="G1218" i="25"/>
  <c r="AE43" i="1"/>
  <c r="G28" i="25"/>
  <c r="AE271" i="1"/>
  <c r="G270" i="25"/>
  <c r="AE761" i="1"/>
  <c r="G734" i="25"/>
  <c r="AE1102" i="1"/>
  <c r="G1073" i="25"/>
  <c r="AE1249" i="1"/>
  <c r="G1197" i="25"/>
  <c r="AE116" i="1"/>
  <c r="G115" i="25"/>
  <c r="AE674" i="1"/>
  <c r="G680" i="25"/>
  <c r="AE570" i="1"/>
  <c r="G591" i="25"/>
  <c r="AE1058" i="1"/>
  <c r="G1029" i="25"/>
  <c r="AE784" i="1"/>
  <c r="G757" i="25"/>
  <c r="AE461" i="1"/>
  <c r="G449" i="25"/>
  <c r="AE334" i="1"/>
  <c r="G332" i="25"/>
  <c r="AE884" i="1"/>
  <c r="G883" i="25"/>
  <c r="AE641" i="1"/>
  <c r="G640" i="25"/>
  <c r="AE193" i="1"/>
  <c r="G192" i="25"/>
  <c r="AE694" i="1"/>
  <c r="G824" i="25"/>
  <c r="AE744" i="1"/>
  <c r="G717" i="25"/>
  <c r="H18" i="31"/>
  <c r="AE1063" i="1"/>
  <c r="H1034" i="25" s="1"/>
  <c r="G1034" i="25"/>
  <c r="AE900" i="1"/>
  <c r="G899" i="25"/>
  <c r="AE437" i="1"/>
  <c r="G425" i="25"/>
  <c r="AE406" i="1"/>
  <c r="G491" i="25"/>
  <c r="AE892" i="1"/>
  <c r="G891" i="25"/>
  <c r="AE1019" i="1"/>
  <c r="G990" i="25"/>
  <c r="AE1103" i="1"/>
  <c r="G1074" i="25"/>
  <c r="AE640" i="1"/>
  <c r="G639" i="25"/>
  <c r="AE452" i="1"/>
  <c r="G440" i="25"/>
  <c r="G723" i="25"/>
  <c r="AE750" i="1"/>
  <c r="AE842" i="1"/>
  <c r="G808" i="25"/>
  <c r="AE19" i="1"/>
  <c r="G16" i="25"/>
  <c r="AE51" i="1"/>
  <c r="G36" i="25"/>
  <c r="AE419" i="1"/>
  <c r="G407" i="25"/>
  <c r="AE833" i="1"/>
  <c r="G799" i="25"/>
  <c r="AE1194" i="1"/>
  <c r="G1165" i="25"/>
  <c r="AE1221" i="1"/>
  <c r="G1192" i="25"/>
  <c r="AE548" i="1"/>
  <c r="G569" i="25"/>
  <c r="AE635" i="1"/>
  <c r="G634" i="25"/>
  <c r="AE890" i="1"/>
  <c r="G889" i="25"/>
  <c r="H23" i="32"/>
  <c r="AE643" i="1"/>
  <c r="G642" i="25"/>
  <c r="AE276" i="1"/>
  <c r="G275" i="25"/>
  <c r="AE595" i="1"/>
  <c r="G541" i="25"/>
  <c r="AE1017" i="1"/>
  <c r="G988" i="25"/>
  <c r="AE1041" i="1"/>
  <c r="G1012" i="25"/>
  <c r="AE370" i="1"/>
  <c r="G368" i="25"/>
  <c r="AE226" i="1"/>
  <c r="G225" i="25"/>
  <c r="AE329" i="1"/>
  <c r="G327" i="25"/>
  <c r="AE166" i="1"/>
  <c r="G165" i="25"/>
  <c r="AE462" i="1"/>
  <c r="G450" i="25"/>
  <c r="AE1160" i="1"/>
  <c r="G1133" i="25"/>
  <c r="AE979" i="1"/>
  <c r="G978" i="25"/>
  <c r="AE521" i="1"/>
  <c r="G521" i="25"/>
  <c r="AE418" i="1"/>
  <c r="G406" i="25"/>
  <c r="AE828" i="1"/>
  <c r="G794" i="25"/>
  <c r="AE1027" i="1"/>
  <c r="G998" i="25"/>
  <c r="AE108" i="1"/>
  <c r="G107" i="25"/>
  <c r="AE29" i="1"/>
  <c r="G48" i="25"/>
  <c r="AE732" i="1"/>
  <c r="G705" i="25"/>
  <c r="AE1088" i="1"/>
  <c r="G1059" i="25"/>
  <c r="AE470" i="1"/>
  <c r="G458" i="25"/>
  <c r="AE417" i="1"/>
  <c r="G405" i="25"/>
  <c r="AE246" i="1"/>
  <c r="G245" i="25"/>
  <c r="AE876" i="1"/>
  <c r="G875" i="25"/>
  <c r="AE1043" i="1"/>
  <c r="G1014" i="25"/>
  <c r="AE901" i="1"/>
  <c r="G900" i="25"/>
  <c r="AE628" i="1"/>
  <c r="G627" i="25"/>
  <c r="AE873" i="1"/>
  <c r="G872" i="25"/>
  <c r="AE1190" i="1"/>
  <c r="G1161" i="25"/>
  <c r="AE263" i="1"/>
  <c r="G262" i="25"/>
  <c r="AE284" i="1"/>
  <c r="G283" i="25"/>
  <c r="H27" i="32"/>
  <c r="AE692" i="1"/>
  <c r="G691" i="25"/>
  <c r="AE886" i="1"/>
  <c r="G885" i="25"/>
  <c r="AE782" i="1"/>
  <c r="G755" i="25"/>
  <c r="AE216" i="1"/>
  <c r="G215" i="25"/>
  <c r="AE351" i="1"/>
  <c r="G349" i="25"/>
  <c r="AE881" i="1"/>
  <c r="G880" i="25"/>
  <c r="H22" i="31"/>
  <c r="AE1081" i="1"/>
  <c r="H1052" i="25" s="1"/>
  <c r="G1052" i="25"/>
  <c r="AE1245" i="1"/>
  <c r="G1226" i="25"/>
  <c r="AE552" i="1"/>
  <c r="G573" i="25"/>
  <c r="AE407" i="1"/>
  <c r="G492" i="25"/>
  <c r="AE862" i="1"/>
  <c r="G861" i="25"/>
  <c r="AE74" i="1"/>
  <c r="G73" i="25"/>
  <c r="AE589" i="1"/>
  <c r="G557" i="25"/>
  <c r="AE89" i="1"/>
  <c r="G88" i="25"/>
  <c r="AE346" i="1"/>
  <c r="G344" i="25"/>
  <c r="AE934" i="1"/>
  <c r="G933" i="25"/>
  <c r="AE53" i="1"/>
  <c r="G38" i="25"/>
  <c r="AE333" i="1"/>
  <c r="G331" i="25"/>
  <c r="AE202" i="1"/>
  <c r="G201" i="25"/>
  <c r="AE695" i="1"/>
  <c r="G825" i="25"/>
  <c r="AE1227" i="1"/>
  <c r="G1208" i="25"/>
  <c r="AE92" i="1"/>
  <c r="G91" i="25"/>
  <c r="AE37" i="1"/>
  <c r="G22" i="25"/>
  <c r="AE558" i="1"/>
  <c r="G579" i="25"/>
  <c r="AE990" i="1"/>
  <c r="G1241" i="25"/>
  <c r="AE585" i="1"/>
  <c r="G553" i="25"/>
  <c r="AE309" i="1"/>
  <c r="G307" i="25"/>
  <c r="AE142" i="1"/>
  <c r="G141" i="25"/>
  <c r="H31" i="32"/>
  <c r="AE768" i="1"/>
  <c r="G741" i="25"/>
  <c r="AE1124" i="1"/>
  <c r="G1095" i="25"/>
  <c r="AE1199" i="1"/>
  <c r="G1170" i="25"/>
  <c r="AE277" i="1"/>
  <c r="G276" i="25"/>
  <c r="AE316" i="1"/>
  <c r="G314" i="25"/>
  <c r="AE211" i="1"/>
  <c r="G210" i="25"/>
  <c r="AE940" i="1"/>
  <c r="G939" i="25"/>
  <c r="AE1225" i="1"/>
  <c r="G1206" i="25"/>
  <c r="AE1217" i="1"/>
  <c r="G1188" i="25"/>
  <c r="AE600" i="1"/>
  <c r="G599" i="25"/>
  <c r="AE191" i="1"/>
  <c r="G190" i="25"/>
  <c r="AE1078" i="1"/>
  <c r="G1049" i="25"/>
  <c r="G980" i="25"/>
  <c r="AE981" i="1"/>
  <c r="AE428" i="1"/>
  <c r="G416" i="25"/>
  <c r="AE712" i="1"/>
  <c r="G842" i="25"/>
  <c r="AE769" i="1"/>
  <c r="G742" i="25"/>
  <c r="AE368" i="1"/>
  <c r="G366" i="25"/>
  <c r="AE139" i="1"/>
  <c r="G138" i="25"/>
  <c r="H9" i="32"/>
  <c r="AE291" i="1"/>
  <c r="G288" i="25"/>
  <c r="AE885" i="1"/>
  <c r="G884" i="25"/>
  <c r="AE1242" i="1"/>
  <c r="G1223" i="25"/>
  <c r="AE50" i="1"/>
  <c r="G35" i="25"/>
  <c r="AE239" i="1"/>
  <c r="G238" i="25"/>
  <c r="AE68" i="1"/>
  <c r="G67" i="25"/>
  <c r="AE701" i="1"/>
  <c r="G831" i="25"/>
  <c r="AE266" i="1"/>
  <c r="G265" i="25"/>
  <c r="AE959" i="1"/>
  <c r="G958" i="25"/>
  <c r="AE237" i="1"/>
  <c r="G236" i="25"/>
  <c r="AE221" i="1"/>
  <c r="G220" i="25"/>
  <c r="AE486" i="1"/>
  <c r="G474" i="25"/>
  <c r="AE626" i="1"/>
  <c r="G625" i="25"/>
  <c r="AE999" i="1"/>
  <c r="G1250" i="25"/>
  <c r="AE789" i="1"/>
  <c r="G762" i="25"/>
  <c r="AE465" i="1"/>
  <c r="G453" i="25"/>
  <c r="AE763" i="1"/>
  <c r="G736" i="25"/>
  <c r="AE987" i="1"/>
  <c r="G1238" i="25"/>
  <c r="AE1207" i="1"/>
  <c r="G1178" i="25"/>
  <c r="AE128" i="1"/>
  <c r="G127" i="25"/>
  <c r="AE141" i="1"/>
  <c r="G140" i="25"/>
  <c r="AE654" i="1"/>
  <c r="G653" i="25"/>
  <c r="AE1038" i="1"/>
  <c r="G1009" i="25"/>
  <c r="AE1099" i="1"/>
  <c r="G1070" i="25"/>
  <c r="AE332" i="1"/>
  <c r="G330" i="25"/>
  <c r="AE766" i="1"/>
  <c r="G739" i="25"/>
  <c r="AE777" i="1"/>
  <c r="G750" i="25"/>
  <c r="H49" i="32"/>
  <c r="AE1205" i="1"/>
  <c r="G1176" i="25"/>
  <c r="AE71" i="1"/>
  <c r="G70" i="25"/>
  <c r="AE535" i="1"/>
  <c r="G534" i="25"/>
  <c r="AE905" i="1"/>
  <c r="G904" i="25"/>
  <c r="AE110" i="1"/>
  <c r="G109" i="25"/>
  <c r="AE59" i="1"/>
  <c r="G58" i="25"/>
  <c r="AE604" i="1"/>
  <c r="G603" i="25"/>
  <c r="AE704" i="1"/>
  <c r="H29" i="32"/>
  <c r="G834" i="25"/>
  <c r="G992" i="25"/>
  <c r="AE1021" i="1"/>
  <c r="AE783" i="1"/>
  <c r="G756" i="25"/>
  <c r="AE111" i="1"/>
  <c r="AE432" i="1"/>
  <c r="AE575" i="1"/>
  <c r="AE696" i="1"/>
  <c r="AE1001" i="1"/>
  <c r="AE906" i="1"/>
  <c r="AE1101" i="1"/>
  <c r="H1072" i="25" s="1"/>
  <c r="AE313" i="1"/>
  <c r="AE629" i="1"/>
  <c r="AE182" i="1"/>
  <c r="AE125" i="1"/>
  <c r="AE824" i="1"/>
  <c r="AE943" i="1"/>
  <c r="AE1096" i="1"/>
  <c r="AE1243" i="1"/>
  <c r="AE970" i="1"/>
  <c r="AE205" i="1"/>
  <c r="AE541" i="1"/>
  <c r="AE10" i="1"/>
  <c r="AE723" i="1"/>
  <c r="AE594" i="1"/>
  <c r="AE843" i="1"/>
  <c r="AE1015" i="1"/>
  <c r="AE719" i="1"/>
  <c r="AE1056" i="1"/>
  <c r="AE285" i="1"/>
  <c r="AE605" i="1"/>
  <c r="AE158" i="1"/>
  <c r="AE780" i="1"/>
  <c r="AE951" i="1"/>
  <c r="AE1148" i="1"/>
  <c r="AE1231" i="1"/>
  <c r="AE1100" i="1"/>
  <c r="AE47" i="1"/>
  <c r="AE192" i="1"/>
  <c r="AE540" i="1"/>
  <c r="AE327" i="1"/>
  <c r="AE619" i="1"/>
  <c r="AE889" i="1"/>
  <c r="AE1037" i="1"/>
  <c r="AE82" i="1"/>
  <c r="AE500" i="1"/>
  <c r="AE323" i="1"/>
  <c r="AE487" i="1"/>
  <c r="AE838" i="1"/>
  <c r="AE1085" i="1"/>
  <c r="AE1105" i="1"/>
  <c r="AE1201" i="1"/>
  <c r="AE469" i="1"/>
  <c r="G457" i="25"/>
  <c r="AE253" i="1"/>
  <c r="G252" i="25"/>
  <c r="AE702" i="1"/>
  <c r="G832" i="25"/>
  <c r="AE698" i="1"/>
  <c r="G828" i="25"/>
  <c r="AE1074" i="1"/>
  <c r="G1045" i="25"/>
  <c r="AE474" i="1"/>
  <c r="G462" i="25"/>
  <c r="AE445" i="1"/>
  <c r="G433" i="25"/>
  <c r="AE414" i="1"/>
  <c r="G499" i="25"/>
  <c r="AE606" i="1"/>
  <c r="G605" i="25"/>
  <c r="AE1062" i="1"/>
  <c r="G1033" i="25"/>
  <c r="AE44" i="1"/>
  <c r="G29" i="25"/>
  <c r="AE73" i="1"/>
  <c r="G72" i="25"/>
  <c r="AE670" i="1"/>
  <c r="G676" i="25"/>
  <c r="AE1006" i="1"/>
  <c r="G1257" i="25"/>
  <c r="AE366" i="1"/>
  <c r="G364" i="25"/>
  <c r="AE325" i="1"/>
  <c r="G323" i="25"/>
  <c r="AE162" i="1"/>
  <c r="G161" i="25"/>
  <c r="AE796" i="1"/>
  <c r="G769" i="25"/>
  <c r="AE1200" i="1"/>
  <c r="G1171" i="25"/>
  <c r="AE1167" i="1"/>
  <c r="G1140" i="25"/>
  <c r="AE556" i="1"/>
  <c r="G577" i="25"/>
  <c r="AE183" i="1"/>
  <c r="G182" i="25"/>
  <c r="H28" i="31"/>
  <c r="AE1106" i="1"/>
  <c r="H1077" i="25" s="1"/>
  <c r="G1077" i="25"/>
  <c r="H24" i="32"/>
  <c r="AE664" i="1"/>
  <c r="G663" i="25"/>
  <c r="AE196" i="1"/>
  <c r="G195" i="25"/>
  <c r="AE455" i="1"/>
  <c r="G443" i="25"/>
  <c r="AE814" i="1"/>
  <c r="G780" i="25"/>
  <c r="H33" i="31"/>
  <c r="I33" i="31" s="1"/>
  <c r="AE371" i="1"/>
  <c r="H369" i="25" s="1"/>
  <c r="G369" i="25"/>
  <c r="AE154" i="1"/>
  <c r="G153" i="25"/>
  <c r="AE555" i="1"/>
  <c r="G576" i="25"/>
  <c r="AE805" i="1"/>
  <c r="G701" i="25"/>
  <c r="AE1238" i="1"/>
  <c r="G1219" i="25"/>
  <c r="H36" i="32"/>
  <c r="AE902" i="1"/>
  <c r="G901" i="25"/>
  <c r="AE464" i="1"/>
  <c r="G452" i="25"/>
  <c r="AE730" i="1"/>
  <c r="G696" i="25"/>
  <c r="AE773" i="1"/>
  <c r="G746" i="25"/>
  <c r="AE98" i="1"/>
  <c r="G97" i="25"/>
  <c r="AE1181" i="1"/>
  <c r="G1154" i="25"/>
  <c r="AE673" i="1"/>
  <c r="G679" i="25"/>
  <c r="AE514" i="1"/>
  <c r="G514" i="25"/>
  <c r="AE995" i="1"/>
  <c r="G1246" i="25"/>
  <c r="AE357" i="1"/>
  <c r="H355" i="25" s="1"/>
  <c r="H35" i="31"/>
  <c r="G355" i="25"/>
  <c r="AE257" i="1"/>
  <c r="G256" i="25"/>
  <c r="AE129" i="1"/>
  <c r="G128" i="25"/>
  <c r="AE69" i="1"/>
  <c r="G68" i="25"/>
  <c r="AE1208" i="1"/>
  <c r="G1179" i="25"/>
  <c r="AE28" i="1"/>
  <c r="G47" i="25"/>
  <c r="AE637" i="1"/>
  <c r="G636" i="25"/>
  <c r="AE534" i="1"/>
  <c r="G533" i="25"/>
  <c r="AE1003" i="1"/>
  <c r="G1254" i="25"/>
  <c r="AE229" i="1"/>
  <c r="G228" i="25"/>
  <c r="AE213" i="1"/>
  <c r="G212" i="25"/>
  <c r="H25" i="32"/>
  <c r="AE671" i="1"/>
  <c r="G677" i="25"/>
  <c r="AE117" i="1"/>
  <c r="G116" i="25"/>
  <c r="AE1047" i="1"/>
  <c r="G1018" i="25"/>
  <c r="AE1067" i="1"/>
  <c r="G1038" i="25"/>
  <c r="AE1032" i="1"/>
  <c r="G1003" i="25"/>
  <c r="AE244" i="1"/>
  <c r="H243" i="25" s="1"/>
  <c r="H4" i="31"/>
  <c r="G243" i="25"/>
  <c r="AE451" i="1"/>
  <c r="G439" i="25"/>
  <c r="G940" i="25"/>
  <c r="AE941" i="1"/>
  <c r="AE58" i="1"/>
  <c r="G57" i="25"/>
  <c r="AE1154" i="1"/>
  <c r="G1125" i="25"/>
  <c r="AE524" i="1"/>
  <c r="G523" i="25"/>
  <c r="AE700" i="1"/>
  <c r="G830" i="25"/>
  <c r="AE830" i="1"/>
  <c r="G796" i="25"/>
  <c r="AE399" i="1"/>
  <c r="G397" i="25"/>
  <c r="AE324" i="1"/>
  <c r="G322" i="25"/>
  <c r="AE163" i="1"/>
  <c r="G162" i="25"/>
  <c r="AE996" i="1"/>
  <c r="G1247" i="25"/>
  <c r="AE114" i="1"/>
  <c r="G113" i="25"/>
  <c r="AE95" i="1"/>
  <c r="G94" i="25"/>
  <c r="AE527" i="1"/>
  <c r="G526" i="25"/>
  <c r="AE809" i="1"/>
  <c r="G775" i="25"/>
  <c r="AE1162" i="1"/>
  <c r="G1135" i="25"/>
  <c r="AE1093" i="1"/>
  <c r="G1064" i="25"/>
  <c r="AE471" i="1"/>
  <c r="G459" i="25"/>
  <c r="AE1131" i="1"/>
  <c r="H1102" i="25" s="1"/>
  <c r="H23" i="31"/>
  <c r="I23" i="31" s="1"/>
  <c r="G1102" i="25"/>
  <c r="AE613" i="1"/>
  <c r="G612" i="25"/>
  <c r="AE755" i="1"/>
  <c r="G728" i="25"/>
  <c r="AE879" i="1"/>
  <c r="G878" i="25"/>
  <c r="AE1072" i="1"/>
  <c r="G1043" i="25"/>
  <c r="AE120" i="1"/>
  <c r="G119" i="25"/>
  <c r="AE49" i="1"/>
  <c r="G34" i="25"/>
  <c r="AE354" i="1"/>
  <c r="H352" i="25" s="1"/>
  <c r="G352" i="25"/>
  <c r="AE911" i="1"/>
  <c r="G910" i="25"/>
  <c r="AE788" i="1"/>
  <c r="G761" i="25"/>
  <c r="AE389" i="1"/>
  <c r="G387" i="25"/>
  <c r="AE655" i="1"/>
  <c r="G654" i="25"/>
  <c r="AE887" i="1"/>
  <c r="G886" i="25"/>
  <c r="AE1123" i="1"/>
  <c r="G1094" i="25"/>
  <c r="AE64" i="1"/>
  <c r="G63" i="25"/>
  <c r="H28" i="32"/>
  <c r="AE697" i="1"/>
  <c r="G827" i="25"/>
  <c r="AE306" i="1"/>
  <c r="G304" i="25"/>
  <c r="AE946" i="1"/>
  <c r="G945" i="25"/>
  <c r="AE1176" i="1"/>
  <c r="G1149" i="25"/>
  <c r="H13" i="31"/>
  <c r="AE260" i="1"/>
  <c r="H259" i="25" s="1"/>
  <c r="G259" i="25"/>
  <c r="AE179" i="1"/>
  <c r="G178" i="25"/>
  <c r="AE1004" i="1"/>
  <c r="G1255" i="25"/>
  <c r="AE1229" i="1"/>
  <c r="G1210" i="25"/>
  <c r="AE152" i="1"/>
  <c r="G151" i="25"/>
  <c r="AE580" i="1"/>
  <c r="G548" i="25"/>
  <c r="AE817" i="1"/>
  <c r="G783" i="25"/>
  <c r="AE1109" i="1"/>
  <c r="G1080" i="25"/>
  <c r="AE140" i="1"/>
  <c r="G139" i="25"/>
  <c r="AE528" i="1"/>
  <c r="G527" i="25"/>
  <c r="AE479" i="1"/>
  <c r="G467" i="25"/>
  <c r="AE834" i="1"/>
  <c r="G800" i="25"/>
  <c r="AE468" i="1"/>
  <c r="G456" i="25"/>
  <c r="AE172" i="1"/>
  <c r="G171" i="25"/>
  <c r="AE339" i="1"/>
  <c r="G337" i="25"/>
  <c r="AE917" i="1"/>
  <c r="G916" i="25"/>
  <c r="AE1020" i="1"/>
  <c r="G991" i="25"/>
  <c r="AE1157" i="1"/>
  <c r="G1130" i="25"/>
  <c r="AE405" i="1"/>
  <c r="G490" i="25"/>
  <c r="AE410" i="1"/>
  <c r="G495" i="25"/>
  <c r="AE904" i="1"/>
  <c r="G903" i="25"/>
  <c r="AE1048" i="1"/>
  <c r="G1019" i="25"/>
  <c r="AE1135" i="1"/>
  <c r="G1106" i="25"/>
  <c r="AE617" i="1"/>
  <c r="G616" i="25"/>
  <c r="AE18" i="1"/>
  <c r="H2" i="32"/>
  <c r="G15" i="25"/>
  <c r="AE927" i="1"/>
  <c r="G926" i="25"/>
  <c r="AE642" i="1"/>
  <c r="G641" i="25"/>
  <c r="AE353" i="1"/>
  <c r="G351" i="25"/>
  <c r="AE222" i="1"/>
  <c r="G221" i="25"/>
  <c r="AE872" i="1"/>
  <c r="G871" i="25"/>
  <c r="AE1236" i="1"/>
  <c r="G1217" i="25"/>
  <c r="AE1244" i="1"/>
  <c r="G1225" i="25"/>
  <c r="AE581" i="1"/>
  <c r="G549" i="25"/>
  <c r="AE735" i="1"/>
  <c r="G708" i="25"/>
  <c r="AE891" i="1"/>
  <c r="G890" i="25"/>
  <c r="AE1175" i="1"/>
  <c r="G1148" i="25"/>
  <c r="AE787" i="1"/>
  <c r="G760" i="25"/>
  <c r="AE1222" i="1"/>
  <c r="G1193" i="25"/>
  <c r="AE612" i="1"/>
  <c r="G611" i="25"/>
  <c r="AE711" i="1"/>
  <c r="G841" i="25"/>
  <c r="AE1122" i="1"/>
  <c r="H1093" i="25" s="1"/>
  <c r="G1093" i="25"/>
  <c r="AE499" i="1"/>
  <c r="G487" i="25"/>
  <c r="AE212" i="1"/>
  <c r="G211" i="25"/>
  <c r="AE347" i="1"/>
  <c r="G345" i="25"/>
  <c r="AE1009" i="1"/>
  <c r="G1260" i="25"/>
  <c r="AE118" i="1"/>
  <c r="G117" i="25"/>
  <c r="AE107" i="1"/>
  <c r="G106" i="25"/>
  <c r="AE539" i="1"/>
  <c r="G560" i="25"/>
  <c r="H11" i="31"/>
  <c r="AE255" i="1"/>
  <c r="H254" i="25" s="1"/>
  <c r="G254" i="25"/>
  <c r="AE1174" i="1"/>
  <c r="G1147" i="25"/>
  <c r="G968" i="25"/>
  <c r="AE969" i="1"/>
  <c r="AE448" i="1"/>
  <c r="G436" i="25"/>
  <c r="G719" i="25"/>
  <c r="AE746" i="1"/>
  <c r="H15" i="31"/>
  <c r="I15" i="31" s="1"/>
  <c r="AE684" i="1"/>
  <c r="H666" i="25" s="1"/>
  <c r="G666" i="25"/>
  <c r="AE22" i="1"/>
  <c r="G41" i="25"/>
  <c r="AE8" i="1"/>
  <c r="I11" i="31" l="1"/>
  <c r="L11" i="31" s="1"/>
  <c r="I26" i="31"/>
  <c r="D54" i="33" s="1"/>
  <c r="AH287" i="1"/>
  <c r="K286" i="25" s="1"/>
  <c r="M286" i="25" s="1"/>
  <c r="N286" i="25" s="1"/>
  <c r="I19" i="31"/>
  <c r="D47" i="33" s="1"/>
  <c r="H5" i="25"/>
  <c r="AH8" i="1"/>
  <c r="K5" i="25" s="1"/>
  <c r="M5" i="25" s="1"/>
  <c r="N5" i="25" s="1"/>
  <c r="H211" i="25"/>
  <c r="AH212" i="1"/>
  <c r="K211" i="25" s="1"/>
  <c r="M211" i="25" s="1"/>
  <c r="N211" i="25" s="1"/>
  <c r="H890" i="25"/>
  <c r="AH891" i="1"/>
  <c r="K890" i="25" s="1"/>
  <c r="M890" i="25" s="1"/>
  <c r="N890" i="25" s="1"/>
  <c r="H641" i="25"/>
  <c r="AH642" i="1"/>
  <c r="K641" i="25" s="1"/>
  <c r="M641" i="25" s="1"/>
  <c r="N641" i="25" s="1"/>
  <c r="K2" i="32"/>
  <c r="J2" i="32"/>
  <c r="H1135" i="25"/>
  <c r="AH1162" i="1"/>
  <c r="K1135" i="25" s="1"/>
  <c r="M1135" i="25" s="1"/>
  <c r="N1135" i="25" s="1"/>
  <c r="H397" i="25"/>
  <c r="AH399" i="1"/>
  <c r="K397" i="25" s="1"/>
  <c r="M397" i="25" s="1"/>
  <c r="N397" i="25" s="1"/>
  <c r="L15" i="31"/>
  <c r="AF684" i="1"/>
  <c r="D34" i="33"/>
  <c r="H1147" i="25"/>
  <c r="AH1174" i="1"/>
  <c r="K1147" i="25" s="1"/>
  <c r="M1147" i="25" s="1"/>
  <c r="N1147" i="25" s="1"/>
  <c r="H15" i="25"/>
  <c r="AH18" i="1"/>
  <c r="K15" i="25" s="1"/>
  <c r="M15" i="25" s="1"/>
  <c r="N15" i="25" s="1"/>
  <c r="H1106" i="25"/>
  <c r="AH1135" i="1"/>
  <c r="K1106" i="25" s="1"/>
  <c r="M1106" i="25" s="1"/>
  <c r="N1106" i="25" s="1"/>
  <c r="H903" i="25"/>
  <c r="AH904" i="1"/>
  <c r="K903" i="25" s="1"/>
  <c r="M903" i="25" s="1"/>
  <c r="N903" i="25" s="1"/>
  <c r="H490" i="25"/>
  <c r="AH405" i="1"/>
  <c r="K490" i="25" s="1"/>
  <c r="M490" i="25" s="1"/>
  <c r="N490" i="25" s="1"/>
  <c r="H991" i="25"/>
  <c r="AH1020" i="1"/>
  <c r="K991" i="25" s="1"/>
  <c r="M991" i="25" s="1"/>
  <c r="N991" i="25" s="1"/>
  <c r="H337" i="25"/>
  <c r="AH339" i="1"/>
  <c r="K337" i="25" s="1"/>
  <c r="M337" i="25" s="1"/>
  <c r="N337" i="25" s="1"/>
  <c r="H456" i="25"/>
  <c r="AH468" i="1"/>
  <c r="K456" i="25" s="1"/>
  <c r="M456" i="25" s="1"/>
  <c r="N456" i="25" s="1"/>
  <c r="H467" i="25"/>
  <c r="AH479" i="1"/>
  <c r="K467" i="25" s="1"/>
  <c r="M467" i="25" s="1"/>
  <c r="N467" i="25" s="1"/>
  <c r="H139" i="25"/>
  <c r="AH140" i="1"/>
  <c r="K139" i="25" s="1"/>
  <c r="M139" i="25" s="1"/>
  <c r="N139" i="25" s="1"/>
  <c r="H783" i="25"/>
  <c r="AH817" i="1"/>
  <c r="K783" i="25" s="1"/>
  <c r="M783" i="25" s="1"/>
  <c r="N783" i="25" s="1"/>
  <c r="H151" i="25"/>
  <c r="AH152" i="1"/>
  <c r="K151" i="25" s="1"/>
  <c r="M151" i="25" s="1"/>
  <c r="N151" i="25" s="1"/>
  <c r="H1255" i="25"/>
  <c r="AH1004" i="1"/>
  <c r="K1255" i="25" s="1"/>
  <c r="M1255" i="25" s="1"/>
  <c r="N1255" i="25" s="1"/>
  <c r="H63" i="25"/>
  <c r="AH64" i="1"/>
  <c r="K63" i="25" s="1"/>
  <c r="M63" i="25" s="1"/>
  <c r="N63" i="25" s="1"/>
  <c r="H886" i="25"/>
  <c r="AH887" i="1"/>
  <c r="K886" i="25" s="1"/>
  <c r="M886" i="25" s="1"/>
  <c r="N886" i="25" s="1"/>
  <c r="H387" i="25"/>
  <c r="AH389" i="1"/>
  <c r="K387" i="25" s="1"/>
  <c r="M387" i="25" s="1"/>
  <c r="N387" i="25" s="1"/>
  <c r="H910" i="25"/>
  <c r="AH911" i="1"/>
  <c r="K910" i="25" s="1"/>
  <c r="M910" i="25" s="1"/>
  <c r="N910" i="25" s="1"/>
  <c r="H34" i="25"/>
  <c r="AH49" i="1"/>
  <c r="K34" i="25" s="1"/>
  <c r="M34" i="25" s="1"/>
  <c r="N34" i="25" s="1"/>
  <c r="H1043" i="25"/>
  <c r="AH1072" i="1"/>
  <c r="K1043" i="25" s="1"/>
  <c r="M1043" i="25" s="1"/>
  <c r="N1043" i="25" s="1"/>
  <c r="H728" i="25"/>
  <c r="AH755" i="1"/>
  <c r="K728" i="25" s="1"/>
  <c r="M728" i="25" s="1"/>
  <c r="N728" i="25" s="1"/>
  <c r="L23" i="31"/>
  <c r="AF1131" i="1"/>
  <c r="D51" i="33"/>
  <c r="H1038" i="25"/>
  <c r="AH1067" i="1"/>
  <c r="K1038" i="25" s="1"/>
  <c r="M1038" i="25" s="1"/>
  <c r="N1038" i="25" s="1"/>
  <c r="H116" i="25"/>
  <c r="AH117" i="1"/>
  <c r="K116" i="25" s="1"/>
  <c r="M116" i="25" s="1"/>
  <c r="N116" i="25" s="1"/>
  <c r="H1246" i="25"/>
  <c r="AH995" i="1"/>
  <c r="K1246" i="25" s="1"/>
  <c r="M1246" i="25" s="1"/>
  <c r="N1246" i="25" s="1"/>
  <c r="H679" i="25"/>
  <c r="AH673" i="1"/>
  <c r="K679" i="25" s="1"/>
  <c r="M679" i="25" s="1"/>
  <c r="N679" i="25" s="1"/>
  <c r="H97" i="25"/>
  <c r="AH98" i="1"/>
  <c r="K97" i="25" s="1"/>
  <c r="M97" i="25" s="1"/>
  <c r="N97" i="25" s="1"/>
  <c r="H696" i="25"/>
  <c r="AH730" i="1"/>
  <c r="K696" i="25" s="1"/>
  <c r="M696" i="25" s="1"/>
  <c r="N696" i="25" s="1"/>
  <c r="H901" i="25"/>
  <c r="AH902" i="1"/>
  <c r="K901" i="25" s="1"/>
  <c r="M901" i="25" s="1"/>
  <c r="N901" i="25" s="1"/>
  <c r="L33" i="31"/>
  <c r="AF371" i="1"/>
  <c r="D10" i="33"/>
  <c r="H443" i="25"/>
  <c r="AH455" i="1"/>
  <c r="K443" i="25" s="1"/>
  <c r="M443" i="25" s="1"/>
  <c r="N443" i="25" s="1"/>
  <c r="H663" i="25"/>
  <c r="AH664" i="1"/>
  <c r="K663" i="25" s="1"/>
  <c r="M663" i="25" s="1"/>
  <c r="N663" i="25" s="1"/>
  <c r="I28" i="31"/>
  <c r="H577" i="25"/>
  <c r="AH556" i="1"/>
  <c r="K577" i="25" s="1"/>
  <c r="M577" i="25" s="1"/>
  <c r="N577" i="25" s="1"/>
  <c r="H1171" i="25"/>
  <c r="AH1200" i="1"/>
  <c r="K1171" i="25" s="1"/>
  <c r="M1171" i="25" s="1"/>
  <c r="N1171" i="25" s="1"/>
  <c r="H161" i="25"/>
  <c r="AH162" i="1"/>
  <c r="K161" i="25" s="1"/>
  <c r="M161" i="25" s="1"/>
  <c r="N161" i="25" s="1"/>
  <c r="H364" i="25"/>
  <c r="AH366" i="1"/>
  <c r="K364" i="25" s="1"/>
  <c r="M364" i="25" s="1"/>
  <c r="N364" i="25" s="1"/>
  <c r="H676" i="25"/>
  <c r="AH670" i="1"/>
  <c r="K676" i="25" s="1"/>
  <c r="M676" i="25" s="1"/>
  <c r="N676" i="25" s="1"/>
  <c r="H29" i="25"/>
  <c r="AH44" i="1"/>
  <c r="K29" i="25" s="1"/>
  <c r="M29" i="25" s="1"/>
  <c r="N29" i="25" s="1"/>
  <c r="H605" i="25"/>
  <c r="AH606" i="1"/>
  <c r="K605" i="25" s="1"/>
  <c r="M605" i="25" s="1"/>
  <c r="N605" i="25" s="1"/>
  <c r="H433" i="25"/>
  <c r="AH445" i="1"/>
  <c r="K433" i="25" s="1"/>
  <c r="M433" i="25" s="1"/>
  <c r="N433" i="25" s="1"/>
  <c r="H1045" i="25"/>
  <c r="AH1074" i="1"/>
  <c r="K1045" i="25" s="1"/>
  <c r="M1045" i="25" s="1"/>
  <c r="N1045" i="25" s="1"/>
  <c r="H832" i="25"/>
  <c r="AH702" i="1"/>
  <c r="K832" i="25" s="1"/>
  <c r="M832" i="25" s="1"/>
  <c r="N832" i="25" s="1"/>
  <c r="H457" i="25"/>
  <c r="AH469" i="1"/>
  <c r="K457" i="25" s="1"/>
  <c r="M457" i="25" s="1"/>
  <c r="N457" i="25" s="1"/>
  <c r="H804" i="25"/>
  <c r="AH838" i="1"/>
  <c r="K804" i="25" s="1"/>
  <c r="M804" i="25" s="1"/>
  <c r="N804" i="25" s="1"/>
  <c r="H81" i="25"/>
  <c r="AH82" i="1"/>
  <c r="K81" i="25" s="1"/>
  <c r="M81" i="25" s="1"/>
  <c r="N81" i="25" s="1"/>
  <c r="H325" i="25"/>
  <c r="AH327" i="1"/>
  <c r="K325" i="25" s="1"/>
  <c r="M325" i="25" s="1"/>
  <c r="N325" i="25" s="1"/>
  <c r="H32" i="25"/>
  <c r="AH47" i="1"/>
  <c r="K32" i="25" s="1"/>
  <c r="M32" i="25" s="1"/>
  <c r="N32" i="25" s="1"/>
  <c r="H950" i="25"/>
  <c r="AH951" i="1"/>
  <c r="K950" i="25" s="1"/>
  <c r="M950" i="25" s="1"/>
  <c r="N950" i="25" s="1"/>
  <c r="H284" i="25"/>
  <c r="AH285" i="1"/>
  <c r="K284" i="25" s="1"/>
  <c r="M284" i="25" s="1"/>
  <c r="N284" i="25" s="1"/>
  <c r="H809" i="25"/>
  <c r="AH843" i="1"/>
  <c r="K809" i="25" s="1"/>
  <c r="M809" i="25" s="1"/>
  <c r="N809" i="25" s="1"/>
  <c r="H562" i="25"/>
  <c r="AH541" i="1"/>
  <c r="K562" i="25" s="1"/>
  <c r="M562" i="25" s="1"/>
  <c r="N562" i="25" s="1"/>
  <c r="H1067" i="25"/>
  <c r="AH1096" i="1"/>
  <c r="K1067" i="25" s="1"/>
  <c r="M1067" i="25" s="1"/>
  <c r="N1067" i="25" s="1"/>
  <c r="H181" i="25"/>
  <c r="AH182" i="1"/>
  <c r="K181" i="25" s="1"/>
  <c r="M181" i="25" s="1"/>
  <c r="N181" i="25" s="1"/>
  <c r="J17" i="32"/>
  <c r="H826" i="25"/>
  <c r="AH696" i="1"/>
  <c r="K826" i="25" s="1"/>
  <c r="M826" i="25" s="1"/>
  <c r="N826" i="25" s="1"/>
  <c r="H603" i="25"/>
  <c r="AH604" i="1"/>
  <c r="K603" i="25" s="1"/>
  <c r="M603" i="25" s="1"/>
  <c r="N603" i="25" s="1"/>
  <c r="H109" i="25"/>
  <c r="AH110" i="1"/>
  <c r="K109" i="25" s="1"/>
  <c r="M109" i="25" s="1"/>
  <c r="N109" i="25" s="1"/>
  <c r="H534" i="25"/>
  <c r="AH535" i="1"/>
  <c r="K534" i="25" s="1"/>
  <c r="M534" i="25" s="1"/>
  <c r="N534" i="25" s="1"/>
  <c r="H1176" i="25"/>
  <c r="AH1205" i="1"/>
  <c r="K1176" i="25" s="1"/>
  <c r="M1176" i="25" s="1"/>
  <c r="N1176" i="25" s="1"/>
  <c r="J9" i="32"/>
  <c r="K9" i="32"/>
  <c r="H366" i="25"/>
  <c r="AH368" i="1"/>
  <c r="K366" i="25" s="1"/>
  <c r="M366" i="25" s="1"/>
  <c r="N366" i="25" s="1"/>
  <c r="H842" i="25"/>
  <c r="AH712" i="1"/>
  <c r="K842" i="25" s="1"/>
  <c r="M842" i="25" s="1"/>
  <c r="N842" i="25" s="1"/>
  <c r="H190" i="25"/>
  <c r="AH191" i="1"/>
  <c r="K190" i="25" s="1"/>
  <c r="M190" i="25" s="1"/>
  <c r="N190" i="25" s="1"/>
  <c r="H1188" i="25"/>
  <c r="AH1217" i="1"/>
  <c r="K1188" i="25" s="1"/>
  <c r="M1188" i="25" s="1"/>
  <c r="N1188" i="25" s="1"/>
  <c r="H939" i="25"/>
  <c r="AH940" i="1"/>
  <c r="K939" i="25" s="1"/>
  <c r="M939" i="25" s="1"/>
  <c r="N939" i="25" s="1"/>
  <c r="H314" i="25"/>
  <c r="AH316" i="1"/>
  <c r="K314" i="25" s="1"/>
  <c r="M314" i="25" s="1"/>
  <c r="N314" i="25" s="1"/>
  <c r="H1170" i="25"/>
  <c r="AH1199" i="1"/>
  <c r="K1170" i="25" s="1"/>
  <c r="M1170" i="25" s="1"/>
  <c r="N1170" i="25" s="1"/>
  <c r="H741" i="25"/>
  <c r="AH768" i="1"/>
  <c r="K741" i="25" s="1"/>
  <c r="M741" i="25" s="1"/>
  <c r="N741" i="25" s="1"/>
  <c r="H880" i="25"/>
  <c r="AH881" i="1"/>
  <c r="K880" i="25" s="1"/>
  <c r="M880" i="25" s="1"/>
  <c r="N880" i="25" s="1"/>
  <c r="H215" i="25"/>
  <c r="AH216" i="1"/>
  <c r="K215" i="25" s="1"/>
  <c r="M215" i="25" s="1"/>
  <c r="N215" i="25" s="1"/>
  <c r="H885" i="25"/>
  <c r="AH886" i="1"/>
  <c r="K885" i="25" s="1"/>
  <c r="M885" i="25" s="1"/>
  <c r="N885" i="25" s="1"/>
  <c r="H889" i="25"/>
  <c r="AH890" i="1"/>
  <c r="K889" i="25" s="1"/>
  <c r="M889" i="25" s="1"/>
  <c r="N889" i="25" s="1"/>
  <c r="H569" i="25"/>
  <c r="AH548" i="1"/>
  <c r="K569" i="25" s="1"/>
  <c r="M569" i="25" s="1"/>
  <c r="N569" i="25" s="1"/>
  <c r="H1165" i="25"/>
  <c r="AH1194" i="1"/>
  <c r="K1165" i="25" s="1"/>
  <c r="M1165" i="25" s="1"/>
  <c r="N1165" i="25" s="1"/>
  <c r="H407" i="25"/>
  <c r="AH419" i="1"/>
  <c r="K407" i="25" s="1"/>
  <c r="M407" i="25" s="1"/>
  <c r="N407" i="25" s="1"/>
  <c r="H16" i="25"/>
  <c r="AH19" i="1"/>
  <c r="K16" i="25" s="1"/>
  <c r="M16" i="25" s="1"/>
  <c r="N16" i="25" s="1"/>
  <c r="H639" i="25"/>
  <c r="AH640" i="1"/>
  <c r="K639" i="25" s="1"/>
  <c r="M639" i="25" s="1"/>
  <c r="N639" i="25" s="1"/>
  <c r="H990" i="25"/>
  <c r="AH1019" i="1"/>
  <c r="K990" i="25" s="1"/>
  <c r="M990" i="25" s="1"/>
  <c r="N990" i="25" s="1"/>
  <c r="H491" i="25"/>
  <c r="AH406" i="1"/>
  <c r="K491" i="25" s="1"/>
  <c r="M491" i="25" s="1"/>
  <c r="N491" i="25" s="1"/>
  <c r="H899" i="25"/>
  <c r="AH900" i="1"/>
  <c r="K899" i="25" s="1"/>
  <c r="M899" i="25" s="1"/>
  <c r="N899" i="25" s="1"/>
  <c r="H971" i="25"/>
  <c r="AH972" i="1"/>
  <c r="K971" i="25" s="1"/>
  <c r="M971" i="25" s="1"/>
  <c r="N971" i="25" s="1"/>
  <c r="H1256" i="25"/>
  <c r="AH1005" i="1"/>
  <c r="K1256" i="25" s="1"/>
  <c r="M1256" i="25" s="1"/>
  <c r="N1256" i="25" s="1"/>
  <c r="H114" i="25"/>
  <c r="AH115" i="1"/>
  <c r="K114" i="25" s="1"/>
  <c r="M114" i="25" s="1"/>
  <c r="N114" i="25" s="1"/>
  <c r="I29" i="31"/>
  <c r="H837" i="25"/>
  <c r="AH707" i="1"/>
  <c r="K837" i="25" s="1"/>
  <c r="M837" i="25" s="1"/>
  <c r="N837" i="25" s="1"/>
  <c r="H1005" i="25"/>
  <c r="AH1034" i="1"/>
  <c r="K1005" i="25" s="1"/>
  <c r="M1005" i="25" s="1"/>
  <c r="N1005" i="25" s="1"/>
  <c r="H550" i="25"/>
  <c r="AH582" i="1"/>
  <c r="K550" i="25" s="1"/>
  <c r="M550" i="25" s="1"/>
  <c r="N550" i="25" s="1"/>
  <c r="H103" i="25"/>
  <c r="AH104" i="1"/>
  <c r="K103" i="25" s="1"/>
  <c r="M103" i="25" s="1"/>
  <c r="N103" i="25" s="1"/>
  <c r="H789" i="25"/>
  <c r="AH823" i="1"/>
  <c r="K789" i="25" s="1"/>
  <c r="M789" i="25" s="1"/>
  <c r="N789" i="25" s="1"/>
  <c r="H944" i="25"/>
  <c r="AH945" i="1"/>
  <c r="K944" i="25" s="1"/>
  <c r="M944" i="25" s="1"/>
  <c r="N944" i="25" s="1"/>
  <c r="H187" i="25"/>
  <c r="AH188" i="1"/>
  <c r="K187" i="25" s="1"/>
  <c r="M187" i="25" s="1"/>
  <c r="N187" i="25" s="1"/>
  <c r="H784" i="25"/>
  <c r="AH818" i="1"/>
  <c r="K784" i="25" s="1"/>
  <c r="M784" i="25" s="1"/>
  <c r="N784" i="25" s="1"/>
  <c r="H137" i="25"/>
  <c r="AH138" i="1"/>
  <c r="K137" i="25" s="1"/>
  <c r="M137" i="25" s="1"/>
  <c r="N137" i="25" s="1"/>
  <c r="H959" i="25"/>
  <c r="AH960" i="1"/>
  <c r="K959" i="25" s="1"/>
  <c r="M959" i="25" s="1"/>
  <c r="N959" i="25" s="1"/>
  <c r="H302" i="25"/>
  <c r="AH304" i="1"/>
  <c r="K302" i="25" s="1"/>
  <c r="M302" i="25" s="1"/>
  <c r="N302" i="25" s="1"/>
  <c r="K46" i="32"/>
  <c r="H1242" i="25"/>
  <c r="AH991" i="1"/>
  <c r="K1242" i="25" s="1"/>
  <c r="M1242" i="25" s="1"/>
  <c r="N1242" i="25" s="1"/>
  <c r="H675" i="25"/>
  <c r="AH669" i="1"/>
  <c r="K675" i="25" s="1"/>
  <c r="M675" i="25" s="1"/>
  <c r="N675" i="25" s="1"/>
  <c r="H422" i="25"/>
  <c r="AH434" i="1"/>
  <c r="K422" i="25" s="1"/>
  <c r="M422" i="25" s="1"/>
  <c r="N422" i="25" s="1"/>
  <c r="K14" i="32"/>
  <c r="I24" i="31"/>
  <c r="H647" i="25"/>
  <c r="AH648" i="1"/>
  <c r="K647" i="25" s="1"/>
  <c r="M647" i="25" s="1"/>
  <c r="N647" i="25" s="1"/>
  <c r="H1044" i="25"/>
  <c r="AH1073" i="1"/>
  <c r="K1044" i="25" s="1"/>
  <c r="M1044" i="25" s="1"/>
  <c r="N1044" i="25" s="1"/>
  <c r="H447" i="25"/>
  <c r="AH459" i="1"/>
  <c r="K447" i="25" s="1"/>
  <c r="M447" i="25" s="1"/>
  <c r="N447" i="25" s="1"/>
  <c r="H659" i="25"/>
  <c r="AH660" i="1"/>
  <c r="K659" i="25" s="1"/>
  <c r="M659" i="25" s="1"/>
  <c r="N659" i="25" s="1"/>
  <c r="H743" i="25"/>
  <c r="AH770" i="1"/>
  <c r="K743" i="25" s="1"/>
  <c r="M743" i="25" s="1"/>
  <c r="N743" i="25" s="1"/>
  <c r="H912" i="25"/>
  <c r="AH913" i="1"/>
  <c r="K912" i="25" s="1"/>
  <c r="M912" i="25" s="1"/>
  <c r="N912" i="25" s="1"/>
  <c r="J42" i="32"/>
  <c r="K42" i="32"/>
  <c r="H156" i="25"/>
  <c r="AH157" i="1"/>
  <c r="K156" i="25" s="1"/>
  <c r="M156" i="25" s="1"/>
  <c r="N156" i="25" s="1"/>
  <c r="H1162" i="25"/>
  <c r="AH1191" i="1"/>
  <c r="K1162" i="25" s="1"/>
  <c r="M1162" i="25" s="1"/>
  <c r="N1162" i="25" s="1"/>
  <c r="H752" i="25"/>
  <c r="AH779" i="1"/>
  <c r="K752" i="25" s="1"/>
  <c r="M752" i="25" s="1"/>
  <c r="N752" i="25" s="1"/>
  <c r="H1107" i="25"/>
  <c r="AH1136" i="1"/>
  <c r="K1107" i="25" s="1"/>
  <c r="M1107" i="25" s="1"/>
  <c r="N1107" i="25" s="1"/>
  <c r="H410" i="25"/>
  <c r="AH422" i="1"/>
  <c r="K410" i="25" s="1"/>
  <c r="M410" i="25" s="1"/>
  <c r="N410" i="25" s="1"/>
  <c r="H172" i="25"/>
  <c r="AH173" i="1"/>
  <c r="K172" i="25" s="1"/>
  <c r="M172" i="25" s="1"/>
  <c r="N172" i="25" s="1"/>
  <c r="H656" i="25"/>
  <c r="AH657" i="1"/>
  <c r="K656" i="25" s="1"/>
  <c r="M656" i="25" s="1"/>
  <c r="N656" i="25" s="1"/>
  <c r="H725" i="25"/>
  <c r="AH752" i="1"/>
  <c r="K725" i="25" s="1"/>
  <c r="M725" i="25" s="1"/>
  <c r="N725" i="25" s="1"/>
  <c r="H248" i="25"/>
  <c r="AH249" i="1"/>
  <c r="K248" i="25" s="1"/>
  <c r="M248" i="25" s="1"/>
  <c r="N248" i="25" s="1"/>
  <c r="J3" i="32"/>
  <c r="K3" i="32"/>
  <c r="H1164" i="25"/>
  <c r="AH1193" i="1"/>
  <c r="K1164" i="25" s="1"/>
  <c r="M1164" i="25" s="1"/>
  <c r="N1164" i="25" s="1"/>
  <c r="H807" i="25"/>
  <c r="AH841" i="1"/>
  <c r="K807" i="25" s="1"/>
  <c r="M807" i="25" s="1"/>
  <c r="N807" i="25" s="1"/>
  <c r="I9" i="31"/>
  <c r="H892" i="25"/>
  <c r="AH893" i="1"/>
  <c r="K892" i="25" s="1"/>
  <c r="M892" i="25" s="1"/>
  <c r="N892" i="25" s="1"/>
  <c r="H706" i="25"/>
  <c r="AH733" i="1"/>
  <c r="K706" i="25" s="1"/>
  <c r="M706" i="25" s="1"/>
  <c r="N706" i="25" s="1"/>
  <c r="H496" i="25"/>
  <c r="AH411" i="1"/>
  <c r="K496" i="25" s="1"/>
  <c r="M496" i="25" s="1"/>
  <c r="N496" i="25" s="1"/>
  <c r="H37" i="25"/>
  <c r="AH52" i="1"/>
  <c r="K37" i="25" s="1"/>
  <c r="M37" i="25" s="1"/>
  <c r="N37" i="25" s="1"/>
  <c r="H1063" i="25"/>
  <c r="AH1092" i="1"/>
  <c r="K1063" i="25" s="1"/>
  <c r="M1063" i="25" s="1"/>
  <c r="N1063" i="25" s="1"/>
  <c r="H60" i="25"/>
  <c r="AH61" i="1"/>
  <c r="K60" i="25" s="1"/>
  <c r="M60" i="25" s="1"/>
  <c r="N60" i="25" s="1"/>
  <c r="H363" i="25"/>
  <c r="AH365" i="1"/>
  <c r="K363" i="25" s="1"/>
  <c r="M363" i="25" s="1"/>
  <c r="N363" i="25" s="1"/>
  <c r="H296" i="25"/>
  <c r="AH298" i="1"/>
  <c r="K296" i="25" s="1"/>
  <c r="M296" i="25" s="1"/>
  <c r="N296" i="25" s="1"/>
  <c r="H59" i="25"/>
  <c r="AH60" i="1"/>
  <c r="K59" i="25" s="1"/>
  <c r="M59" i="25" s="1"/>
  <c r="N59" i="25" s="1"/>
  <c r="H285" i="25"/>
  <c r="AH286" i="1"/>
  <c r="K285" i="25" s="1"/>
  <c r="M285" i="25" s="1"/>
  <c r="N285" i="25" s="1"/>
  <c r="H299" i="25"/>
  <c r="AH301" i="1"/>
  <c r="K299" i="25" s="1"/>
  <c r="M299" i="25" s="1"/>
  <c r="N299" i="25" s="1"/>
  <c r="H833" i="25"/>
  <c r="AH703" i="1"/>
  <c r="K833" i="25" s="1"/>
  <c r="M833" i="25" s="1"/>
  <c r="N833" i="25" s="1"/>
  <c r="H44" i="25"/>
  <c r="AH25" i="1"/>
  <c r="K44" i="25" s="1"/>
  <c r="M44" i="25" s="1"/>
  <c r="N44" i="25" s="1"/>
  <c r="H77" i="25"/>
  <c r="AH78" i="1"/>
  <c r="K77" i="25" s="1"/>
  <c r="M77" i="25" s="1"/>
  <c r="N77" i="25" s="1"/>
  <c r="H735" i="25"/>
  <c r="AH762" i="1"/>
  <c r="K735" i="25" s="1"/>
  <c r="M735" i="25" s="1"/>
  <c r="N735" i="25" s="1"/>
  <c r="I21" i="31"/>
  <c r="H555" i="25"/>
  <c r="AH587" i="1"/>
  <c r="K555" i="25" s="1"/>
  <c r="M555" i="25" s="1"/>
  <c r="N555" i="25" s="1"/>
  <c r="H795" i="25"/>
  <c r="AH829" i="1"/>
  <c r="K795" i="25" s="1"/>
  <c r="M795" i="25" s="1"/>
  <c r="N795" i="25" s="1"/>
  <c r="H686" i="25"/>
  <c r="AH680" i="1"/>
  <c r="K686" i="25" s="1"/>
  <c r="M686" i="25" s="1"/>
  <c r="N686" i="25" s="1"/>
  <c r="H802" i="25"/>
  <c r="AH836" i="1"/>
  <c r="K802" i="25" s="1"/>
  <c r="M802" i="25" s="1"/>
  <c r="N802" i="25" s="1"/>
  <c r="H375" i="25"/>
  <c r="AH377" i="1"/>
  <c r="K375" i="25" s="1"/>
  <c r="M375" i="25" s="1"/>
  <c r="N375" i="25" s="1"/>
  <c r="H1021" i="25"/>
  <c r="AH1050" i="1"/>
  <c r="K1021" i="25" s="1"/>
  <c r="M1021" i="25" s="1"/>
  <c r="N1021" i="25" s="1"/>
  <c r="H672" i="25"/>
  <c r="AH666" i="1"/>
  <c r="K672" i="25" s="1"/>
  <c r="M672" i="25" s="1"/>
  <c r="N672" i="25" s="1"/>
  <c r="H1087" i="25"/>
  <c r="AH1116" i="1"/>
  <c r="K1087" i="25" s="1"/>
  <c r="M1087" i="25" s="1"/>
  <c r="N1087" i="25" s="1"/>
  <c r="H300" i="25"/>
  <c r="AH302" i="1"/>
  <c r="K300" i="25" s="1"/>
  <c r="M300" i="25" s="1"/>
  <c r="N300" i="25" s="1"/>
  <c r="H817" i="25"/>
  <c r="AH851" i="1"/>
  <c r="K817" i="25" s="1"/>
  <c r="M817" i="25" s="1"/>
  <c r="N817" i="25" s="1"/>
  <c r="H277" i="25"/>
  <c r="AH278" i="1"/>
  <c r="K277" i="25" s="1"/>
  <c r="M277" i="25" s="1"/>
  <c r="N277" i="25" s="1"/>
  <c r="H295" i="25"/>
  <c r="AH297" i="1"/>
  <c r="K295" i="25" s="1"/>
  <c r="M295" i="25" s="1"/>
  <c r="N295" i="25" s="1"/>
  <c r="H232" i="25"/>
  <c r="AH233" i="1"/>
  <c r="K232" i="25" s="1"/>
  <c r="M232" i="25" s="1"/>
  <c r="N232" i="25" s="1"/>
  <c r="H987" i="25"/>
  <c r="AH1016" i="1"/>
  <c r="K987" i="25" s="1"/>
  <c r="M987" i="25" s="1"/>
  <c r="N987" i="25" s="1"/>
  <c r="J13" i="32"/>
  <c r="L13" i="32" s="1"/>
  <c r="AE404" i="1" s="1"/>
  <c r="K13" i="32"/>
  <c r="I25" i="31"/>
  <c r="H593" i="25"/>
  <c r="AH572" i="1"/>
  <c r="K593" i="25" s="1"/>
  <c r="M593" i="25" s="1"/>
  <c r="N593" i="25" s="1"/>
  <c r="H361" i="25"/>
  <c r="AH363" i="1"/>
  <c r="K361" i="25" s="1"/>
  <c r="M361" i="25" s="1"/>
  <c r="N361" i="25" s="1"/>
  <c r="H858" i="25"/>
  <c r="AH859" i="1"/>
  <c r="K858" i="25" s="1"/>
  <c r="M858" i="25" s="1"/>
  <c r="N858" i="25" s="1"/>
  <c r="J18" i="32"/>
  <c r="K18" i="32"/>
  <c r="J32" i="32"/>
  <c r="K32" i="32"/>
  <c r="H1031" i="25"/>
  <c r="AH1060" i="1"/>
  <c r="K1031" i="25" s="1"/>
  <c r="M1031" i="25" s="1"/>
  <c r="N1031" i="25" s="1"/>
  <c r="H1158" i="25"/>
  <c r="AH1185" i="1"/>
  <c r="K1158" i="25" s="1"/>
  <c r="M1158" i="25" s="1"/>
  <c r="N1158" i="25" s="1"/>
  <c r="H567" i="25"/>
  <c r="AH546" i="1"/>
  <c r="K567" i="25" s="1"/>
  <c r="M567" i="25" s="1"/>
  <c r="N567" i="25" s="1"/>
  <c r="H51" i="25"/>
  <c r="AH32" i="1"/>
  <c r="K51" i="25" s="1"/>
  <c r="M51" i="25" s="1"/>
  <c r="N51" i="25" s="1"/>
  <c r="H813" i="25"/>
  <c r="AH847" i="1"/>
  <c r="K813" i="25" s="1"/>
  <c r="M813" i="25" s="1"/>
  <c r="N813" i="25" s="1"/>
  <c r="H335" i="25"/>
  <c r="AH337" i="1"/>
  <c r="K335" i="25" s="1"/>
  <c r="M335" i="25" s="1"/>
  <c r="N335" i="25" s="1"/>
  <c r="H866" i="25"/>
  <c r="AH867" i="1"/>
  <c r="K866" i="25" s="1"/>
  <c r="M866" i="25" s="1"/>
  <c r="N866" i="25" s="1"/>
  <c r="H96" i="25"/>
  <c r="AH97" i="1"/>
  <c r="K96" i="25" s="1"/>
  <c r="M96" i="25" s="1"/>
  <c r="N96" i="25" s="1"/>
  <c r="H1163" i="25"/>
  <c r="AH1192" i="1"/>
  <c r="K1163" i="25" s="1"/>
  <c r="M1163" i="25" s="1"/>
  <c r="N1163" i="25" s="1"/>
  <c r="H845" i="25"/>
  <c r="AH715" i="1"/>
  <c r="K845" i="25" s="1"/>
  <c r="M845" i="25" s="1"/>
  <c r="N845" i="25" s="1"/>
  <c r="H1153" i="25"/>
  <c r="AH1180" i="1"/>
  <c r="K1153" i="25" s="1"/>
  <c r="M1153" i="25" s="1"/>
  <c r="N1153" i="25" s="1"/>
  <c r="H1180" i="25"/>
  <c r="AH1209" i="1"/>
  <c r="K1180" i="25" s="1"/>
  <c r="M1180" i="25" s="1"/>
  <c r="N1180" i="25" s="1"/>
  <c r="H377" i="25"/>
  <c r="AH379" i="1"/>
  <c r="K377" i="25" s="1"/>
  <c r="M377" i="25" s="1"/>
  <c r="N377" i="25" s="1"/>
  <c r="H105" i="25"/>
  <c r="AH106" i="1"/>
  <c r="K105" i="25" s="1"/>
  <c r="M105" i="25" s="1"/>
  <c r="N105" i="25" s="1"/>
  <c r="H385" i="25"/>
  <c r="AH387" i="1"/>
  <c r="K385" i="25" s="1"/>
  <c r="M385" i="25" s="1"/>
  <c r="N385" i="25" s="1"/>
  <c r="H231" i="25"/>
  <c r="AH232" i="1"/>
  <c r="K231" i="25" s="1"/>
  <c r="M231" i="25" s="1"/>
  <c r="N231" i="25" s="1"/>
  <c r="J50" i="32"/>
  <c r="H690" i="25"/>
  <c r="AH691" i="1"/>
  <c r="K690" i="25" s="1"/>
  <c r="M690" i="25" s="1"/>
  <c r="N690" i="25" s="1"/>
  <c r="H123" i="25"/>
  <c r="AH124" i="1"/>
  <c r="K123" i="25" s="1"/>
  <c r="M123" i="25" s="1"/>
  <c r="N123" i="25" s="1"/>
  <c r="H778" i="25"/>
  <c r="AH812" i="1"/>
  <c r="K778" i="25" s="1"/>
  <c r="M778" i="25" s="1"/>
  <c r="N778" i="25" s="1"/>
  <c r="H383" i="25"/>
  <c r="AH385" i="1"/>
  <c r="K383" i="25" s="1"/>
  <c r="M383" i="25" s="1"/>
  <c r="N383" i="25" s="1"/>
  <c r="H965" i="25"/>
  <c r="AH966" i="1"/>
  <c r="K965" i="25" s="1"/>
  <c r="M965" i="25" s="1"/>
  <c r="N965" i="25" s="1"/>
  <c r="H376" i="25"/>
  <c r="AH378" i="1"/>
  <c r="K376" i="25" s="1"/>
  <c r="M376" i="25" s="1"/>
  <c r="N376" i="25" s="1"/>
  <c r="H630" i="25"/>
  <c r="AH631" i="1"/>
  <c r="K630" i="25" s="1"/>
  <c r="M630" i="25" s="1"/>
  <c r="N630" i="25" s="1"/>
  <c r="H538" i="25"/>
  <c r="AH592" i="1"/>
  <c r="K538" i="25" s="1"/>
  <c r="M538" i="25" s="1"/>
  <c r="N538" i="25" s="1"/>
  <c r="H932" i="25"/>
  <c r="AH933" i="1"/>
  <c r="K932" i="25" s="1"/>
  <c r="M932" i="25" s="1"/>
  <c r="N932" i="25" s="1"/>
  <c r="H441" i="25"/>
  <c r="AH453" i="1"/>
  <c r="K441" i="25" s="1"/>
  <c r="M441" i="25" s="1"/>
  <c r="N441" i="25" s="1"/>
  <c r="H1091" i="25"/>
  <c r="AH1120" i="1"/>
  <c r="K1091" i="25" s="1"/>
  <c r="M1091" i="25" s="1"/>
  <c r="N1091" i="25" s="1"/>
  <c r="H136" i="25"/>
  <c r="AH137" i="1"/>
  <c r="K136" i="25" s="1"/>
  <c r="M136" i="25" s="1"/>
  <c r="N136" i="25" s="1"/>
  <c r="H1118" i="25"/>
  <c r="AH1147" i="1"/>
  <c r="K1118" i="25" s="1"/>
  <c r="M1118" i="25" s="1"/>
  <c r="N1118" i="25" s="1"/>
  <c r="H716" i="25"/>
  <c r="AH743" i="1"/>
  <c r="K716" i="25" s="1"/>
  <c r="M716" i="25" s="1"/>
  <c r="N716" i="25" s="1"/>
  <c r="H1001" i="25"/>
  <c r="AH1030" i="1"/>
  <c r="K1001" i="25" s="1"/>
  <c r="M1001" i="25" s="1"/>
  <c r="N1001" i="25" s="1"/>
  <c r="H733" i="25"/>
  <c r="AH760" i="1"/>
  <c r="K733" i="25" s="1"/>
  <c r="M733" i="25" s="1"/>
  <c r="N733" i="25" s="1"/>
  <c r="H379" i="25"/>
  <c r="AH381" i="1"/>
  <c r="K379" i="25" s="1"/>
  <c r="M379" i="25" s="1"/>
  <c r="N379" i="25" s="1"/>
  <c r="H981" i="25"/>
  <c r="AH982" i="1"/>
  <c r="K981" i="25" s="1"/>
  <c r="M981" i="25" s="1"/>
  <c r="N981" i="25" s="1"/>
  <c r="H480" i="25"/>
  <c r="AH492" i="1"/>
  <c r="K480" i="25" s="1"/>
  <c r="M480" i="25" s="1"/>
  <c r="N480" i="25" s="1"/>
  <c r="H652" i="25"/>
  <c r="AH653" i="1"/>
  <c r="K652" i="25" s="1"/>
  <c r="M652" i="25" s="1"/>
  <c r="N652" i="25" s="1"/>
  <c r="J4" i="32"/>
  <c r="K4" i="32"/>
  <c r="H529" i="25"/>
  <c r="AH530" i="1"/>
  <c r="K529" i="25" s="1"/>
  <c r="M529" i="25" s="1"/>
  <c r="N529" i="25" s="1"/>
  <c r="H429" i="25"/>
  <c r="AH441" i="1"/>
  <c r="K429" i="25" s="1"/>
  <c r="M429" i="25" s="1"/>
  <c r="N429" i="25" s="1"/>
  <c r="H1039" i="25"/>
  <c r="AH1068" i="1"/>
  <c r="K1039" i="25" s="1"/>
  <c r="M1039" i="25" s="1"/>
  <c r="N1039" i="25" s="1"/>
  <c r="H419" i="25"/>
  <c r="AH431" i="1"/>
  <c r="K419" i="25" s="1"/>
  <c r="M419" i="25" s="1"/>
  <c r="N419" i="25" s="1"/>
  <c r="H357" i="25"/>
  <c r="AH359" i="1"/>
  <c r="K357" i="25" s="1"/>
  <c r="M357" i="25" s="1"/>
  <c r="N357" i="25" s="1"/>
  <c r="H602" i="25"/>
  <c r="AH603" i="1"/>
  <c r="K602" i="25" s="1"/>
  <c r="M602" i="25" s="1"/>
  <c r="N602" i="25" s="1"/>
  <c r="H13" i="25"/>
  <c r="AH16" i="1"/>
  <c r="K13" i="25" s="1"/>
  <c r="M13" i="25" s="1"/>
  <c r="N13" i="25" s="1"/>
  <c r="H860" i="25"/>
  <c r="AH861" i="1"/>
  <c r="K860" i="25" s="1"/>
  <c r="M860" i="25" s="1"/>
  <c r="N860" i="25" s="1"/>
  <c r="H50" i="25"/>
  <c r="AH31" i="1"/>
  <c r="K50" i="25" s="1"/>
  <c r="M50" i="25" s="1"/>
  <c r="N50" i="25" s="1"/>
  <c r="H771" i="25"/>
  <c r="AH798" i="1"/>
  <c r="K771" i="25" s="1"/>
  <c r="M771" i="25" s="1"/>
  <c r="N771" i="25" s="1"/>
  <c r="H298" i="25"/>
  <c r="AH300" i="1"/>
  <c r="K298" i="25" s="1"/>
  <c r="M298" i="25" s="1"/>
  <c r="N298" i="25" s="1"/>
  <c r="H1245" i="25"/>
  <c r="AH994" i="1"/>
  <c r="K1245" i="25" s="1"/>
  <c r="M1245" i="25" s="1"/>
  <c r="N1245" i="25" s="1"/>
  <c r="H30" i="25"/>
  <c r="AH45" i="1"/>
  <c r="K30" i="25" s="1"/>
  <c r="M30" i="25" s="1"/>
  <c r="N30" i="25" s="1"/>
  <c r="H1144" i="25"/>
  <c r="AH1171" i="1"/>
  <c r="K1144" i="25" s="1"/>
  <c r="M1144" i="25" s="1"/>
  <c r="N1144" i="25" s="1"/>
  <c r="H693" i="25"/>
  <c r="AH727" i="1"/>
  <c r="K693" i="25" s="1"/>
  <c r="M693" i="25" s="1"/>
  <c r="N693" i="25" s="1"/>
  <c r="H895" i="25"/>
  <c r="AH896" i="1"/>
  <c r="K895" i="25" s="1"/>
  <c r="M895" i="25" s="1"/>
  <c r="N895" i="25" s="1"/>
  <c r="H563" i="25"/>
  <c r="AH542" i="1"/>
  <c r="K563" i="25" s="1"/>
  <c r="M563" i="25" s="1"/>
  <c r="N563" i="25" s="1"/>
  <c r="H188" i="25"/>
  <c r="AH189" i="1"/>
  <c r="K188" i="25" s="1"/>
  <c r="M188" i="25" s="1"/>
  <c r="N188" i="25" s="1"/>
  <c r="H922" i="25"/>
  <c r="AH923" i="1"/>
  <c r="K922" i="25" s="1"/>
  <c r="M922" i="25" s="1"/>
  <c r="N922" i="25" s="1"/>
  <c r="H648" i="25"/>
  <c r="AH649" i="1"/>
  <c r="K648" i="25" s="1"/>
  <c r="M648" i="25" s="1"/>
  <c r="N648" i="25" s="1"/>
  <c r="H393" i="25"/>
  <c r="AH395" i="1"/>
  <c r="K393" i="25" s="1"/>
  <c r="M393" i="25" s="1"/>
  <c r="N393" i="25" s="1"/>
  <c r="H607" i="25"/>
  <c r="AH608" i="1"/>
  <c r="K607" i="25" s="1"/>
  <c r="M607" i="25" s="1"/>
  <c r="N607" i="25" s="1"/>
  <c r="H1112" i="25"/>
  <c r="AH1141" i="1"/>
  <c r="K1112" i="25" s="1"/>
  <c r="M1112" i="25" s="1"/>
  <c r="N1112" i="25" s="1"/>
  <c r="H415" i="25"/>
  <c r="AH427" i="1"/>
  <c r="K415" i="25" s="1"/>
  <c r="M415" i="25" s="1"/>
  <c r="N415" i="25" s="1"/>
  <c r="H398" i="25"/>
  <c r="AH400" i="1"/>
  <c r="K398" i="25" s="1"/>
  <c r="M398" i="25" s="1"/>
  <c r="N398" i="25" s="1"/>
  <c r="H758" i="25"/>
  <c r="AH785" i="1"/>
  <c r="K758" i="25" s="1"/>
  <c r="M758" i="25" s="1"/>
  <c r="N758" i="25" s="1"/>
  <c r="H779" i="25"/>
  <c r="AH813" i="1"/>
  <c r="K779" i="25" s="1"/>
  <c r="M779" i="25" s="1"/>
  <c r="N779" i="25" s="1"/>
  <c r="H130" i="25"/>
  <c r="AH131" i="1"/>
  <c r="K130" i="25" s="1"/>
  <c r="M130" i="25" s="1"/>
  <c r="N130" i="25" s="1"/>
  <c r="H1200" i="25"/>
  <c r="AH1252" i="1"/>
  <c r="K1200" i="25" s="1"/>
  <c r="M1200" i="25" s="1"/>
  <c r="N1200" i="25" s="1"/>
  <c r="H896" i="25"/>
  <c r="AH897" i="1"/>
  <c r="K896" i="25" s="1"/>
  <c r="M896" i="25" s="1"/>
  <c r="N896" i="25" s="1"/>
  <c r="H198" i="25"/>
  <c r="AH199" i="1"/>
  <c r="K198" i="25" s="1"/>
  <c r="M198" i="25" s="1"/>
  <c r="N198" i="25" s="1"/>
  <c r="H122" i="25"/>
  <c r="AH123" i="1"/>
  <c r="K122" i="25" s="1"/>
  <c r="M122" i="25" s="1"/>
  <c r="N122" i="25" s="1"/>
  <c r="H1244" i="25"/>
  <c r="AH993" i="1"/>
  <c r="K1244" i="25" s="1"/>
  <c r="M1244" i="25" s="1"/>
  <c r="N1244" i="25" s="1"/>
  <c r="H134" i="25"/>
  <c r="AH135" i="1"/>
  <c r="K134" i="25" s="1"/>
  <c r="M134" i="25" s="1"/>
  <c r="N134" i="25" s="1"/>
  <c r="H865" i="25"/>
  <c r="AH866" i="1"/>
  <c r="K865" i="25" s="1"/>
  <c r="M865" i="25" s="1"/>
  <c r="N865" i="25" s="1"/>
  <c r="H424" i="25"/>
  <c r="AH436" i="1"/>
  <c r="K424" i="25" s="1"/>
  <c r="M424" i="25" s="1"/>
  <c r="N424" i="25" s="1"/>
  <c r="H1047" i="25"/>
  <c r="AH1076" i="1"/>
  <c r="K1047" i="25" s="1"/>
  <c r="M1047" i="25" s="1"/>
  <c r="N1047" i="25" s="1"/>
  <c r="H482" i="25"/>
  <c r="AH494" i="1"/>
  <c r="K482" i="25" s="1"/>
  <c r="M482" i="25" s="1"/>
  <c r="N482" i="25" s="1"/>
  <c r="J22" i="32"/>
  <c r="K22" i="32"/>
  <c r="H583" i="25"/>
  <c r="AH562" i="1"/>
  <c r="K583" i="25" s="1"/>
  <c r="M583" i="25" s="1"/>
  <c r="N583" i="25" s="1"/>
  <c r="H131" i="25"/>
  <c r="AH132" i="1"/>
  <c r="K131" i="25" s="1"/>
  <c r="M131" i="25" s="1"/>
  <c r="N131" i="25" s="1"/>
  <c r="H89" i="25"/>
  <c r="AH90" i="1"/>
  <c r="K89" i="25" s="1"/>
  <c r="M89" i="25" s="1"/>
  <c r="N89" i="25" s="1"/>
  <c r="H1236" i="25"/>
  <c r="AH985" i="1"/>
  <c r="K1236" i="25" s="1"/>
  <c r="M1236" i="25" s="1"/>
  <c r="N1236" i="25" s="1"/>
  <c r="H219" i="25"/>
  <c r="AH220" i="1"/>
  <c r="K219" i="25" s="1"/>
  <c r="M219" i="25" s="1"/>
  <c r="N219" i="25" s="1"/>
  <c r="J12" i="32"/>
  <c r="K12" i="32"/>
  <c r="H897" i="25"/>
  <c r="AH898" i="1"/>
  <c r="K897" i="25" s="1"/>
  <c r="M897" i="25" s="1"/>
  <c r="N897" i="25" s="1"/>
  <c r="H698" i="25"/>
  <c r="AH802" i="1"/>
  <c r="K698" i="25" s="1"/>
  <c r="M698" i="25" s="1"/>
  <c r="N698" i="25" s="1"/>
  <c r="H9" i="25"/>
  <c r="AH12" i="1"/>
  <c r="K9" i="25" s="1"/>
  <c r="M9" i="25" s="1"/>
  <c r="N9" i="25" s="1"/>
  <c r="H776" i="25"/>
  <c r="AH810" i="1"/>
  <c r="K776" i="25" s="1"/>
  <c r="M776" i="25" s="1"/>
  <c r="N776" i="25" s="1"/>
  <c r="H408" i="25"/>
  <c r="AH420" i="1"/>
  <c r="K408" i="25" s="1"/>
  <c r="M408" i="25" s="1"/>
  <c r="N408" i="25" s="1"/>
  <c r="H1213" i="25"/>
  <c r="AH1232" i="1"/>
  <c r="K1213" i="25" s="1"/>
  <c r="M1213" i="25" s="1"/>
  <c r="N1213" i="25" s="1"/>
  <c r="H859" i="25"/>
  <c r="AH860" i="1"/>
  <c r="K859" i="25" s="1"/>
  <c r="M859" i="25" s="1"/>
  <c r="N859" i="25" s="1"/>
  <c r="H391" i="25"/>
  <c r="AH393" i="1"/>
  <c r="K391" i="25" s="1"/>
  <c r="M391" i="25" s="1"/>
  <c r="N391" i="25" s="1"/>
  <c r="H1037" i="25"/>
  <c r="AH1066" i="1"/>
  <c r="K1037" i="25" s="1"/>
  <c r="M1037" i="25" s="1"/>
  <c r="N1037" i="25" s="1"/>
  <c r="H478" i="25"/>
  <c r="AH490" i="1"/>
  <c r="K478" i="25" s="1"/>
  <c r="M478" i="25" s="1"/>
  <c r="N478" i="25" s="1"/>
  <c r="H395" i="25"/>
  <c r="AH397" i="1"/>
  <c r="K395" i="25" s="1"/>
  <c r="M395" i="25" s="1"/>
  <c r="N395" i="25" s="1"/>
  <c r="H502" i="25"/>
  <c r="AH502" i="1"/>
  <c r="K502" i="25" s="1"/>
  <c r="M502" i="25" s="1"/>
  <c r="N502" i="25" s="1"/>
  <c r="J35" i="32"/>
  <c r="K35" i="32"/>
  <c r="H996" i="25"/>
  <c r="AH1025" i="1"/>
  <c r="K996" i="25" s="1"/>
  <c r="M996" i="25" s="1"/>
  <c r="N996" i="25" s="1"/>
  <c r="H976" i="25"/>
  <c r="AH977" i="1"/>
  <c r="K976" i="25" s="1"/>
  <c r="M976" i="25" s="1"/>
  <c r="N976" i="25" s="1"/>
  <c r="H956" i="25"/>
  <c r="AH957" i="1"/>
  <c r="K956" i="25" s="1"/>
  <c r="M956" i="25" s="1"/>
  <c r="N956" i="25" s="1"/>
  <c r="J30" i="32"/>
  <c r="K30" i="32"/>
  <c r="H637" i="25"/>
  <c r="AH638" i="1"/>
  <c r="K637" i="25" s="1"/>
  <c r="M637" i="25" s="1"/>
  <c r="N637" i="25" s="1"/>
  <c r="H814" i="25"/>
  <c r="AH848" i="1"/>
  <c r="K814" i="25" s="1"/>
  <c r="M814" i="25" s="1"/>
  <c r="N814" i="25" s="1"/>
  <c r="H176" i="25"/>
  <c r="AH177" i="1"/>
  <c r="K176" i="25" s="1"/>
  <c r="M176" i="25" s="1"/>
  <c r="N176" i="25" s="1"/>
  <c r="H907" i="25"/>
  <c r="AH908" i="1"/>
  <c r="K907" i="25" s="1"/>
  <c r="M907" i="25" s="1"/>
  <c r="N907" i="25" s="1"/>
  <c r="H600" i="25"/>
  <c r="AH601" i="1"/>
  <c r="K600" i="25" s="1"/>
  <c r="M600" i="25" s="1"/>
  <c r="N600" i="25" s="1"/>
  <c r="H1054" i="25"/>
  <c r="AH1083" i="1"/>
  <c r="K1054" i="25" s="1"/>
  <c r="M1054" i="25" s="1"/>
  <c r="N1054" i="25" s="1"/>
  <c r="I8" i="31"/>
  <c r="H1194" i="25"/>
  <c r="AH1223" i="1"/>
  <c r="K1194" i="25" s="1"/>
  <c r="M1194" i="25" s="1"/>
  <c r="N1194" i="25" s="1"/>
  <c r="H1142" i="25"/>
  <c r="AH1169" i="1"/>
  <c r="K1142" i="25" s="1"/>
  <c r="M1142" i="25" s="1"/>
  <c r="N1142" i="25" s="1"/>
  <c r="H471" i="25"/>
  <c r="AH483" i="1"/>
  <c r="K471" i="25" s="1"/>
  <c r="M471" i="25" s="1"/>
  <c r="N471" i="25" s="1"/>
  <c r="H353" i="25"/>
  <c r="AH355" i="1"/>
  <c r="K353" i="25" s="1"/>
  <c r="M353" i="25" s="1"/>
  <c r="N353" i="25" s="1"/>
  <c r="H674" i="25"/>
  <c r="AH668" i="1"/>
  <c r="K674" i="25" s="1"/>
  <c r="M674" i="25" s="1"/>
  <c r="N674" i="25" s="1"/>
  <c r="H759" i="25"/>
  <c r="AH786" i="1"/>
  <c r="K759" i="25" s="1"/>
  <c r="M759" i="25" s="1"/>
  <c r="N759" i="25" s="1"/>
  <c r="H1066" i="25"/>
  <c r="AH1095" i="1"/>
  <c r="K1066" i="25" s="1"/>
  <c r="M1066" i="25" s="1"/>
  <c r="N1066" i="25" s="1"/>
  <c r="H348" i="25"/>
  <c r="AH350" i="1"/>
  <c r="K348" i="25" s="1"/>
  <c r="M348" i="25" s="1"/>
  <c r="N348" i="25" s="1"/>
  <c r="H970" i="25"/>
  <c r="AH971" i="1"/>
  <c r="K970" i="25" s="1"/>
  <c r="M970" i="25" s="1"/>
  <c r="N970" i="25" s="1"/>
  <c r="H1023" i="25"/>
  <c r="AH1052" i="1"/>
  <c r="K1023" i="25" s="1"/>
  <c r="M1023" i="25" s="1"/>
  <c r="N1023" i="25" s="1"/>
  <c r="H979" i="25"/>
  <c r="AH980" i="1"/>
  <c r="K979" i="25" s="1"/>
  <c r="M979" i="25" s="1"/>
  <c r="N979" i="25" s="1"/>
  <c r="H598" i="25"/>
  <c r="AH599" i="1"/>
  <c r="K598" i="25" s="1"/>
  <c r="M598" i="25" s="1"/>
  <c r="N598" i="25" s="1"/>
  <c r="H839" i="25"/>
  <c r="AH709" i="1"/>
  <c r="K839" i="25" s="1"/>
  <c r="M839" i="25" s="1"/>
  <c r="N839" i="25" s="1"/>
  <c r="H1243" i="25"/>
  <c r="AH992" i="1"/>
  <c r="K1243" i="25" s="1"/>
  <c r="M1243" i="25" s="1"/>
  <c r="N1243" i="25" s="1"/>
  <c r="H163" i="25"/>
  <c r="AH164" i="1"/>
  <c r="K163" i="25" s="1"/>
  <c r="M163" i="25" s="1"/>
  <c r="N163" i="25" s="1"/>
  <c r="H1156" i="25"/>
  <c r="AH1183" i="1"/>
  <c r="K1156" i="25" s="1"/>
  <c r="M1156" i="25" s="1"/>
  <c r="N1156" i="25" s="1"/>
  <c r="H546" i="25"/>
  <c r="AH578" i="1"/>
  <c r="K546" i="25" s="1"/>
  <c r="M546" i="25" s="1"/>
  <c r="N546" i="25" s="1"/>
  <c r="H200" i="25"/>
  <c r="AH201" i="1"/>
  <c r="K200" i="25" s="1"/>
  <c r="M200" i="25" s="1"/>
  <c r="N200" i="25" s="1"/>
  <c r="H1100" i="25"/>
  <c r="AH1129" i="1"/>
  <c r="K1100" i="25" s="1"/>
  <c r="M1100" i="25" s="1"/>
  <c r="N1100" i="25" s="1"/>
  <c r="H935" i="25"/>
  <c r="AH936" i="1"/>
  <c r="K935" i="25" s="1"/>
  <c r="M935" i="25" s="1"/>
  <c r="N935" i="25" s="1"/>
  <c r="H310" i="25"/>
  <c r="AH312" i="1"/>
  <c r="K310" i="25" s="1"/>
  <c r="M310" i="25" s="1"/>
  <c r="N310" i="25" s="1"/>
  <c r="H1024" i="25"/>
  <c r="AH1053" i="1"/>
  <c r="K1024" i="25" s="1"/>
  <c r="M1024" i="25" s="1"/>
  <c r="N1024" i="25" s="1"/>
  <c r="H552" i="25"/>
  <c r="AH584" i="1"/>
  <c r="K552" i="25" s="1"/>
  <c r="M552" i="25" s="1"/>
  <c r="N552" i="25" s="1"/>
  <c r="H1215" i="25"/>
  <c r="AH1234" i="1"/>
  <c r="K1215" i="25" s="1"/>
  <c r="M1215" i="25" s="1"/>
  <c r="N1215" i="25" s="1"/>
  <c r="H515" i="25"/>
  <c r="AH515" i="1"/>
  <c r="K515" i="25" s="1"/>
  <c r="M515" i="25" s="1"/>
  <c r="N515" i="25" s="1"/>
  <c r="H358" i="25"/>
  <c r="AH360" i="1"/>
  <c r="K358" i="25" s="1"/>
  <c r="M358" i="25" s="1"/>
  <c r="N358" i="25" s="1"/>
  <c r="H483" i="25"/>
  <c r="AH495" i="1"/>
  <c r="K483" i="25" s="1"/>
  <c r="M483" i="25" s="1"/>
  <c r="N483" i="25" s="1"/>
  <c r="H815" i="25"/>
  <c r="AH849" i="1"/>
  <c r="K815" i="25" s="1"/>
  <c r="M815" i="25" s="1"/>
  <c r="N815" i="25" s="1"/>
  <c r="H1035" i="25"/>
  <c r="AH1064" i="1"/>
  <c r="K1035" i="25" s="1"/>
  <c r="M1035" i="25" s="1"/>
  <c r="N1035" i="25" s="1"/>
  <c r="H510" i="25"/>
  <c r="AH510" i="1"/>
  <c r="K510" i="25" s="1"/>
  <c r="M510" i="25" s="1"/>
  <c r="N510" i="25" s="1"/>
  <c r="H765" i="25"/>
  <c r="AH792" i="1"/>
  <c r="K765" i="25" s="1"/>
  <c r="M765" i="25" s="1"/>
  <c r="N765" i="25" s="1"/>
  <c r="H657" i="25"/>
  <c r="AH658" i="1"/>
  <c r="K657" i="25" s="1"/>
  <c r="M657" i="25" s="1"/>
  <c r="N657" i="25" s="1"/>
  <c r="J38" i="32"/>
  <c r="K38" i="32"/>
  <c r="H745" i="25"/>
  <c r="AH772" i="1"/>
  <c r="K745" i="25" s="1"/>
  <c r="M745" i="25" s="1"/>
  <c r="N745" i="25" s="1"/>
  <c r="H216" i="25"/>
  <c r="AH217" i="1"/>
  <c r="K216" i="25" s="1"/>
  <c r="M216" i="25" s="1"/>
  <c r="N216" i="25" s="1"/>
  <c r="H1113" i="25"/>
  <c r="AH1142" i="1"/>
  <c r="K1113" i="25" s="1"/>
  <c r="M1113" i="25" s="1"/>
  <c r="N1113" i="25" s="1"/>
  <c r="H564" i="25"/>
  <c r="AH543" i="1"/>
  <c r="K564" i="25" s="1"/>
  <c r="M564" i="25" s="1"/>
  <c r="N564" i="25" s="1"/>
  <c r="H49" i="25"/>
  <c r="AH30" i="1"/>
  <c r="K49" i="25" s="1"/>
  <c r="M49" i="25" s="1"/>
  <c r="N49" i="25" s="1"/>
  <c r="H606" i="25"/>
  <c r="AH607" i="1"/>
  <c r="K606" i="25" s="1"/>
  <c r="M606" i="25" s="1"/>
  <c r="N606" i="25" s="1"/>
  <c r="H1155" i="25"/>
  <c r="AH1182" i="1"/>
  <c r="K1155" i="25" s="1"/>
  <c r="M1155" i="25" s="1"/>
  <c r="N1155" i="25" s="1"/>
  <c r="H726" i="25"/>
  <c r="AH753" i="1"/>
  <c r="K726" i="25" s="1"/>
  <c r="M726" i="25" s="1"/>
  <c r="N726" i="25" s="1"/>
  <c r="H893" i="25"/>
  <c r="AH894" i="1"/>
  <c r="K893" i="25" s="1"/>
  <c r="M893" i="25" s="1"/>
  <c r="N893" i="25" s="1"/>
  <c r="H341" i="25"/>
  <c r="AH343" i="1"/>
  <c r="K341" i="25" s="1"/>
  <c r="M341" i="25" s="1"/>
  <c r="N341" i="25" s="1"/>
  <c r="H1166" i="25"/>
  <c r="AH1195" i="1"/>
  <c r="K1166" i="25" s="1"/>
  <c r="M1166" i="25" s="1"/>
  <c r="N1166" i="25" s="1"/>
  <c r="J19" i="32"/>
  <c r="K19" i="32"/>
  <c r="H525" i="25"/>
  <c r="AH526" i="1"/>
  <c r="K525" i="25" s="1"/>
  <c r="M525" i="25" s="1"/>
  <c r="N525" i="25" s="1"/>
  <c r="H43" i="25"/>
  <c r="AH24" i="1"/>
  <c r="K43" i="25" s="1"/>
  <c r="M43" i="25" s="1"/>
  <c r="N43" i="25" s="1"/>
  <c r="H106" i="25"/>
  <c r="AH107" i="1"/>
  <c r="K106" i="25" s="1"/>
  <c r="M106" i="25" s="1"/>
  <c r="N106" i="25" s="1"/>
  <c r="H549" i="25"/>
  <c r="AH581" i="1"/>
  <c r="K549" i="25" s="1"/>
  <c r="M549" i="25" s="1"/>
  <c r="N549" i="25" s="1"/>
  <c r="H1149" i="25"/>
  <c r="AH1176" i="1"/>
  <c r="K1149" i="25" s="1"/>
  <c r="M1149" i="25" s="1"/>
  <c r="N1149" i="25" s="1"/>
  <c r="H526" i="25"/>
  <c r="AH527" i="1"/>
  <c r="K526" i="25" s="1"/>
  <c r="M526" i="25" s="1"/>
  <c r="N526" i="25" s="1"/>
  <c r="H830" i="25"/>
  <c r="AH700" i="1"/>
  <c r="K830" i="25" s="1"/>
  <c r="M830" i="25" s="1"/>
  <c r="N830" i="25" s="1"/>
  <c r="I4" i="31"/>
  <c r="J25" i="32"/>
  <c r="K25" i="32"/>
  <c r="H436" i="25"/>
  <c r="AH448" i="1"/>
  <c r="K436" i="25" s="1"/>
  <c r="M436" i="25" s="1"/>
  <c r="N436" i="25" s="1"/>
  <c r="H968" i="25"/>
  <c r="AH969" i="1"/>
  <c r="K968" i="25" s="1"/>
  <c r="M968" i="25" s="1"/>
  <c r="N968" i="25" s="1"/>
  <c r="H117" i="25"/>
  <c r="AH118" i="1"/>
  <c r="K117" i="25" s="1"/>
  <c r="M117" i="25" s="1"/>
  <c r="N117" i="25" s="1"/>
  <c r="H345" i="25"/>
  <c r="AH347" i="1"/>
  <c r="K345" i="25" s="1"/>
  <c r="M345" i="25" s="1"/>
  <c r="N345" i="25" s="1"/>
  <c r="H487" i="25"/>
  <c r="AH499" i="1"/>
  <c r="K487" i="25" s="1"/>
  <c r="M487" i="25" s="1"/>
  <c r="N487" i="25" s="1"/>
  <c r="H841" i="25"/>
  <c r="AH711" i="1"/>
  <c r="K841" i="25" s="1"/>
  <c r="M841" i="25" s="1"/>
  <c r="N841" i="25" s="1"/>
  <c r="H1193" i="25"/>
  <c r="AH1222" i="1"/>
  <c r="K1193" i="25" s="1"/>
  <c r="M1193" i="25" s="1"/>
  <c r="N1193" i="25" s="1"/>
  <c r="H1148" i="25"/>
  <c r="AH1175" i="1"/>
  <c r="K1148" i="25" s="1"/>
  <c r="M1148" i="25" s="1"/>
  <c r="N1148" i="25" s="1"/>
  <c r="H708" i="25"/>
  <c r="AH735" i="1"/>
  <c r="K708" i="25" s="1"/>
  <c r="M708" i="25" s="1"/>
  <c r="N708" i="25" s="1"/>
  <c r="H1225" i="25"/>
  <c r="AH1244" i="1"/>
  <c r="K1225" i="25" s="1"/>
  <c r="M1225" i="25" s="1"/>
  <c r="N1225" i="25" s="1"/>
  <c r="H871" i="25"/>
  <c r="AH872" i="1"/>
  <c r="K871" i="25" s="1"/>
  <c r="M871" i="25" s="1"/>
  <c r="N871" i="25" s="1"/>
  <c r="H351" i="25"/>
  <c r="AH353" i="1"/>
  <c r="K351" i="25" s="1"/>
  <c r="M351" i="25" s="1"/>
  <c r="N351" i="25" s="1"/>
  <c r="H926" i="25"/>
  <c r="AH927" i="1"/>
  <c r="K926" i="25" s="1"/>
  <c r="M926" i="25" s="1"/>
  <c r="N926" i="25" s="1"/>
  <c r="I13" i="31"/>
  <c r="H945" i="25"/>
  <c r="AH946" i="1"/>
  <c r="K945" i="25" s="1"/>
  <c r="M945" i="25" s="1"/>
  <c r="N945" i="25" s="1"/>
  <c r="H827" i="25"/>
  <c r="AH697" i="1"/>
  <c r="K827" i="25" s="1"/>
  <c r="M827" i="25" s="1"/>
  <c r="N827" i="25" s="1"/>
  <c r="H1064" i="25"/>
  <c r="AH1093" i="1"/>
  <c r="K1064" i="25" s="1"/>
  <c r="M1064" i="25" s="1"/>
  <c r="N1064" i="25" s="1"/>
  <c r="H775" i="25"/>
  <c r="AH809" i="1"/>
  <c r="K775" i="25" s="1"/>
  <c r="M775" i="25" s="1"/>
  <c r="N775" i="25" s="1"/>
  <c r="H94" i="25"/>
  <c r="AH95" i="1"/>
  <c r="K94" i="25" s="1"/>
  <c r="M94" i="25" s="1"/>
  <c r="N94" i="25" s="1"/>
  <c r="H1247" i="25"/>
  <c r="AH996" i="1"/>
  <c r="K1247" i="25" s="1"/>
  <c r="M1247" i="25" s="1"/>
  <c r="N1247" i="25" s="1"/>
  <c r="H322" i="25"/>
  <c r="AH324" i="1"/>
  <c r="K322" i="25" s="1"/>
  <c r="M322" i="25" s="1"/>
  <c r="N322" i="25" s="1"/>
  <c r="H796" i="25"/>
  <c r="AH830" i="1"/>
  <c r="K796" i="25" s="1"/>
  <c r="M796" i="25" s="1"/>
  <c r="N796" i="25" s="1"/>
  <c r="H523" i="25"/>
  <c r="AH524" i="1"/>
  <c r="K523" i="25" s="1"/>
  <c r="M523" i="25" s="1"/>
  <c r="N523" i="25" s="1"/>
  <c r="H57" i="25"/>
  <c r="AH58" i="1"/>
  <c r="K57" i="25" s="1"/>
  <c r="M57" i="25" s="1"/>
  <c r="N57" i="25" s="1"/>
  <c r="H439" i="25"/>
  <c r="AH451" i="1"/>
  <c r="K439" i="25" s="1"/>
  <c r="M439" i="25" s="1"/>
  <c r="N439" i="25" s="1"/>
  <c r="H212" i="25"/>
  <c r="AH213" i="1"/>
  <c r="K212" i="25" s="1"/>
  <c r="M212" i="25" s="1"/>
  <c r="N212" i="25" s="1"/>
  <c r="H1254" i="25"/>
  <c r="AH1003" i="1"/>
  <c r="K1254" i="25" s="1"/>
  <c r="M1254" i="25" s="1"/>
  <c r="N1254" i="25" s="1"/>
  <c r="H636" i="25"/>
  <c r="AH637" i="1"/>
  <c r="K636" i="25" s="1"/>
  <c r="M636" i="25" s="1"/>
  <c r="N636" i="25" s="1"/>
  <c r="H1179" i="25"/>
  <c r="AH1208" i="1"/>
  <c r="K1179" i="25" s="1"/>
  <c r="M1179" i="25" s="1"/>
  <c r="N1179" i="25" s="1"/>
  <c r="H128" i="25"/>
  <c r="AH129" i="1"/>
  <c r="K128" i="25" s="1"/>
  <c r="M128" i="25" s="1"/>
  <c r="N128" i="25" s="1"/>
  <c r="I35" i="31"/>
  <c r="I36" i="31"/>
  <c r="J36" i="32"/>
  <c r="K36" i="32"/>
  <c r="H701" i="25"/>
  <c r="AH805" i="1"/>
  <c r="K701" i="25" s="1"/>
  <c r="M701" i="25" s="1"/>
  <c r="N701" i="25" s="1"/>
  <c r="H153" i="25"/>
  <c r="AH154" i="1"/>
  <c r="K153" i="25" s="1"/>
  <c r="M153" i="25" s="1"/>
  <c r="N153" i="25" s="1"/>
  <c r="J24" i="32"/>
  <c r="K24" i="32"/>
  <c r="H1172" i="25"/>
  <c r="AH1201" i="1"/>
  <c r="K1172" i="25" s="1"/>
  <c r="M1172" i="25" s="1"/>
  <c r="N1172" i="25" s="1"/>
  <c r="H475" i="25"/>
  <c r="AH487" i="1"/>
  <c r="K475" i="25" s="1"/>
  <c r="M475" i="25" s="1"/>
  <c r="N475" i="25" s="1"/>
  <c r="H1008" i="25"/>
  <c r="AH1037" i="1"/>
  <c r="K1008" i="25" s="1"/>
  <c r="M1008" i="25" s="1"/>
  <c r="N1008" i="25" s="1"/>
  <c r="H561" i="25"/>
  <c r="AH540" i="1"/>
  <c r="K561" i="25" s="1"/>
  <c r="M561" i="25" s="1"/>
  <c r="N561" i="25" s="1"/>
  <c r="H1071" i="25"/>
  <c r="AH1100" i="1"/>
  <c r="K1071" i="25" s="1"/>
  <c r="M1071" i="25" s="1"/>
  <c r="N1071" i="25" s="1"/>
  <c r="H753" i="25"/>
  <c r="AH780" i="1"/>
  <c r="K753" i="25" s="1"/>
  <c r="M753" i="25" s="1"/>
  <c r="N753" i="25" s="1"/>
  <c r="H1027" i="25"/>
  <c r="AH1056" i="1"/>
  <c r="K1027" i="25" s="1"/>
  <c r="M1027" i="25" s="1"/>
  <c r="N1027" i="25" s="1"/>
  <c r="H540" i="25"/>
  <c r="AH594" i="1"/>
  <c r="K540" i="25" s="1"/>
  <c r="M540" i="25" s="1"/>
  <c r="N540" i="25" s="1"/>
  <c r="H204" i="25"/>
  <c r="AH205" i="1"/>
  <c r="K204" i="25" s="1"/>
  <c r="M204" i="25" s="1"/>
  <c r="N204" i="25" s="1"/>
  <c r="H942" i="25"/>
  <c r="AH943" i="1"/>
  <c r="K942" i="25" s="1"/>
  <c r="M942" i="25" s="1"/>
  <c r="N942" i="25" s="1"/>
  <c r="H628" i="25"/>
  <c r="AH629" i="1"/>
  <c r="K628" i="25" s="1"/>
  <c r="M628" i="25" s="1"/>
  <c r="N628" i="25" s="1"/>
  <c r="H596" i="25"/>
  <c r="AH575" i="1"/>
  <c r="K596" i="25" s="1"/>
  <c r="M596" i="25" s="1"/>
  <c r="N596" i="25" s="1"/>
  <c r="H756" i="25"/>
  <c r="AH783" i="1"/>
  <c r="K756" i="25" s="1"/>
  <c r="M756" i="25" s="1"/>
  <c r="N756" i="25" s="1"/>
  <c r="J29" i="32"/>
  <c r="K29" i="32"/>
  <c r="J49" i="32"/>
  <c r="K49" i="32"/>
  <c r="H739" i="25"/>
  <c r="AH766" i="1"/>
  <c r="K739" i="25" s="1"/>
  <c r="M739" i="25" s="1"/>
  <c r="N739" i="25" s="1"/>
  <c r="H1070" i="25"/>
  <c r="AH1099" i="1"/>
  <c r="K1070" i="25" s="1"/>
  <c r="M1070" i="25" s="1"/>
  <c r="N1070" i="25" s="1"/>
  <c r="H653" i="25"/>
  <c r="AH654" i="1"/>
  <c r="K653" i="25" s="1"/>
  <c r="M653" i="25" s="1"/>
  <c r="N653" i="25" s="1"/>
  <c r="H127" i="25"/>
  <c r="AH128" i="1"/>
  <c r="K127" i="25" s="1"/>
  <c r="M127" i="25" s="1"/>
  <c r="N127" i="25" s="1"/>
  <c r="H1238" i="25"/>
  <c r="AH987" i="1"/>
  <c r="K1238" i="25" s="1"/>
  <c r="M1238" i="25" s="1"/>
  <c r="N1238" i="25" s="1"/>
  <c r="H453" i="25"/>
  <c r="AH465" i="1"/>
  <c r="K453" i="25" s="1"/>
  <c r="M453" i="25" s="1"/>
  <c r="N453" i="25" s="1"/>
  <c r="H1250" i="25"/>
  <c r="AH999" i="1"/>
  <c r="K1250" i="25" s="1"/>
  <c r="M1250" i="25" s="1"/>
  <c r="N1250" i="25" s="1"/>
  <c r="H474" i="25"/>
  <c r="AH486" i="1"/>
  <c r="K474" i="25" s="1"/>
  <c r="M474" i="25" s="1"/>
  <c r="N474" i="25" s="1"/>
  <c r="H236" i="25"/>
  <c r="AH237" i="1"/>
  <c r="K236" i="25" s="1"/>
  <c r="M236" i="25" s="1"/>
  <c r="N236" i="25" s="1"/>
  <c r="H265" i="25"/>
  <c r="AH266" i="1"/>
  <c r="K265" i="25" s="1"/>
  <c r="M265" i="25" s="1"/>
  <c r="N265" i="25" s="1"/>
  <c r="H67" i="25"/>
  <c r="AH68" i="1"/>
  <c r="K67" i="25" s="1"/>
  <c r="M67" i="25" s="1"/>
  <c r="N67" i="25" s="1"/>
  <c r="H35" i="25"/>
  <c r="AH50" i="1"/>
  <c r="K35" i="25" s="1"/>
  <c r="M35" i="25" s="1"/>
  <c r="N35" i="25" s="1"/>
  <c r="H884" i="25"/>
  <c r="AH885" i="1"/>
  <c r="K884" i="25" s="1"/>
  <c r="M884" i="25" s="1"/>
  <c r="N884" i="25" s="1"/>
  <c r="J31" i="32"/>
  <c r="K31" i="32"/>
  <c r="H307" i="25"/>
  <c r="AH309" i="1"/>
  <c r="K307" i="25" s="1"/>
  <c r="M307" i="25" s="1"/>
  <c r="N307" i="25" s="1"/>
  <c r="H1241" i="25"/>
  <c r="AH990" i="1"/>
  <c r="K1241" i="25" s="1"/>
  <c r="M1241" i="25" s="1"/>
  <c r="N1241" i="25" s="1"/>
  <c r="H22" i="25"/>
  <c r="AH37" i="1"/>
  <c r="K22" i="25" s="1"/>
  <c r="M22" i="25" s="1"/>
  <c r="N22" i="25" s="1"/>
  <c r="H1208" i="25"/>
  <c r="AH1227" i="1"/>
  <c r="K1208" i="25" s="1"/>
  <c r="M1208" i="25" s="1"/>
  <c r="N1208" i="25" s="1"/>
  <c r="H201" i="25"/>
  <c r="AH202" i="1"/>
  <c r="K201" i="25" s="1"/>
  <c r="M201" i="25" s="1"/>
  <c r="N201" i="25" s="1"/>
  <c r="H38" i="25"/>
  <c r="AH53" i="1"/>
  <c r="K38" i="25" s="1"/>
  <c r="M38" i="25" s="1"/>
  <c r="N38" i="25" s="1"/>
  <c r="H344" i="25"/>
  <c r="AH346" i="1"/>
  <c r="K344" i="25" s="1"/>
  <c r="M344" i="25" s="1"/>
  <c r="N344" i="25" s="1"/>
  <c r="H557" i="25"/>
  <c r="AH589" i="1"/>
  <c r="K557" i="25" s="1"/>
  <c r="M557" i="25" s="1"/>
  <c r="N557" i="25" s="1"/>
  <c r="H861" i="25"/>
  <c r="AH862" i="1"/>
  <c r="K861" i="25" s="1"/>
  <c r="M861" i="25" s="1"/>
  <c r="N861" i="25" s="1"/>
  <c r="H573" i="25"/>
  <c r="AH552" i="1"/>
  <c r="K573" i="25" s="1"/>
  <c r="M573" i="25" s="1"/>
  <c r="N573" i="25" s="1"/>
  <c r="H283" i="25"/>
  <c r="AH284" i="1"/>
  <c r="K283" i="25" s="1"/>
  <c r="M283" i="25" s="1"/>
  <c r="N283" i="25" s="1"/>
  <c r="H1161" i="25"/>
  <c r="AH1190" i="1"/>
  <c r="K1161" i="25" s="1"/>
  <c r="M1161" i="25" s="1"/>
  <c r="N1161" i="25" s="1"/>
  <c r="H627" i="25"/>
  <c r="AH628" i="1"/>
  <c r="K627" i="25" s="1"/>
  <c r="M627" i="25" s="1"/>
  <c r="N627" i="25" s="1"/>
  <c r="H1014" i="25"/>
  <c r="AH1043" i="1"/>
  <c r="K1014" i="25" s="1"/>
  <c r="M1014" i="25" s="1"/>
  <c r="N1014" i="25" s="1"/>
  <c r="H245" i="25"/>
  <c r="AH246" i="1"/>
  <c r="K245" i="25" s="1"/>
  <c r="M245" i="25" s="1"/>
  <c r="N245" i="25" s="1"/>
  <c r="H458" i="25"/>
  <c r="AH470" i="1"/>
  <c r="K458" i="25" s="1"/>
  <c r="M458" i="25" s="1"/>
  <c r="N458" i="25" s="1"/>
  <c r="H705" i="25"/>
  <c r="AH732" i="1"/>
  <c r="K705" i="25" s="1"/>
  <c r="M705" i="25" s="1"/>
  <c r="N705" i="25" s="1"/>
  <c r="H107" i="25"/>
  <c r="AH108" i="1"/>
  <c r="K107" i="25" s="1"/>
  <c r="M107" i="25" s="1"/>
  <c r="N107" i="25" s="1"/>
  <c r="H794" i="25"/>
  <c r="AH828" i="1"/>
  <c r="K794" i="25" s="1"/>
  <c r="M794" i="25" s="1"/>
  <c r="N794" i="25" s="1"/>
  <c r="H521" i="25"/>
  <c r="AH521" i="1"/>
  <c r="K521" i="25" s="1"/>
  <c r="M521" i="25" s="1"/>
  <c r="N521" i="25" s="1"/>
  <c r="H1133" i="25"/>
  <c r="AH1160" i="1"/>
  <c r="K1133" i="25" s="1"/>
  <c r="M1133" i="25" s="1"/>
  <c r="N1133" i="25" s="1"/>
  <c r="H165" i="25"/>
  <c r="AH166" i="1"/>
  <c r="K165" i="25" s="1"/>
  <c r="M165" i="25" s="1"/>
  <c r="N165" i="25" s="1"/>
  <c r="H225" i="25"/>
  <c r="AH226" i="1"/>
  <c r="K225" i="25" s="1"/>
  <c r="M225" i="25" s="1"/>
  <c r="N225" i="25" s="1"/>
  <c r="H1012" i="25"/>
  <c r="AH1041" i="1"/>
  <c r="K1012" i="25" s="1"/>
  <c r="M1012" i="25" s="1"/>
  <c r="N1012" i="25" s="1"/>
  <c r="H541" i="25"/>
  <c r="AH595" i="1"/>
  <c r="K541" i="25" s="1"/>
  <c r="M541" i="25" s="1"/>
  <c r="N541" i="25" s="1"/>
  <c r="H642" i="25"/>
  <c r="AH643" i="1"/>
  <c r="K642" i="25" s="1"/>
  <c r="M642" i="25" s="1"/>
  <c r="N642" i="25" s="1"/>
  <c r="H717" i="25"/>
  <c r="AH744" i="1"/>
  <c r="K717" i="25" s="1"/>
  <c r="M717" i="25" s="1"/>
  <c r="N717" i="25" s="1"/>
  <c r="H192" i="25"/>
  <c r="AH193" i="1"/>
  <c r="K192" i="25" s="1"/>
  <c r="M192" i="25" s="1"/>
  <c r="N192" i="25" s="1"/>
  <c r="H883" i="25"/>
  <c r="AH884" i="1"/>
  <c r="K883" i="25" s="1"/>
  <c r="M883" i="25" s="1"/>
  <c r="N883" i="25" s="1"/>
  <c r="H449" i="25"/>
  <c r="AH461" i="1"/>
  <c r="K449" i="25" s="1"/>
  <c r="M449" i="25" s="1"/>
  <c r="N449" i="25" s="1"/>
  <c r="H1029" i="25"/>
  <c r="AH1058" i="1"/>
  <c r="K1029" i="25" s="1"/>
  <c r="M1029" i="25" s="1"/>
  <c r="N1029" i="25" s="1"/>
  <c r="H680" i="25"/>
  <c r="AH674" i="1"/>
  <c r="K680" i="25" s="1"/>
  <c r="M680" i="25" s="1"/>
  <c r="N680" i="25" s="1"/>
  <c r="H1197" i="25"/>
  <c r="AH1249" i="1"/>
  <c r="K1197" i="25" s="1"/>
  <c r="M1197" i="25" s="1"/>
  <c r="N1197" i="25" s="1"/>
  <c r="H734" i="25"/>
  <c r="AH761" i="1"/>
  <c r="K734" i="25" s="1"/>
  <c r="M734" i="25" s="1"/>
  <c r="N734" i="25" s="1"/>
  <c r="H28" i="25"/>
  <c r="AH43" i="1"/>
  <c r="K28" i="25" s="1"/>
  <c r="M28" i="25" s="1"/>
  <c r="N28" i="25" s="1"/>
  <c r="H984" i="25"/>
  <c r="AH1013" i="1"/>
  <c r="K984" i="25" s="1"/>
  <c r="M984" i="25" s="1"/>
  <c r="N984" i="25" s="1"/>
  <c r="H338" i="25"/>
  <c r="AH340" i="1"/>
  <c r="K338" i="25" s="1"/>
  <c r="M338" i="25" s="1"/>
  <c r="N338" i="25" s="1"/>
  <c r="H1097" i="25"/>
  <c r="AH1126" i="1"/>
  <c r="K1097" i="25" s="1"/>
  <c r="M1097" i="25" s="1"/>
  <c r="N1097" i="25" s="1"/>
  <c r="H874" i="25"/>
  <c r="AH875" i="1"/>
  <c r="K874" i="25" s="1"/>
  <c r="M874" i="25" s="1"/>
  <c r="N874" i="25" s="1"/>
  <c r="H528" i="25"/>
  <c r="AH529" i="1"/>
  <c r="K528" i="25" s="1"/>
  <c r="M528" i="25" s="1"/>
  <c r="N528" i="25" s="1"/>
  <c r="H1183" i="25"/>
  <c r="AH1212" i="1"/>
  <c r="K1183" i="25" s="1"/>
  <c r="M1183" i="25" s="1"/>
  <c r="N1183" i="25" s="1"/>
  <c r="H205" i="25"/>
  <c r="AH206" i="1"/>
  <c r="K205" i="25" s="1"/>
  <c r="M205" i="25" s="1"/>
  <c r="N205" i="25" s="1"/>
  <c r="H359" i="25"/>
  <c r="AH361" i="1"/>
  <c r="K359" i="25" s="1"/>
  <c r="M359" i="25" s="1"/>
  <c r="N359" i="25" s="1"/>
  <c r="H414" i="25"/>
  <c r="AH426" i="1"/>
  <c r="K414" i="25" s="1"/>
  <c r="M414" i="25" s="1"/>
  <c r="N414" i="25" s="1"/>
  <c r="H1006" i="25"/>
  <c r="AH1035" i="1"/>
  <c r="K1006" i="25" s="1"/>
  <c r="M1006" i="25" s="1"/>
  <c r="N1006" i="25" s="1"/>
  <c r="H806" i="25"/>
  <c r="AH840" i="1"/>
  <c r="K806" i="25" s="1"/>
  <c r="M806" i="25" s="1"/>
  <c r="N806" i="25" s="1"/>
  <c r="H445" i="25"/>
  <c r="AH457" i="1"/>
  <c r="K445" i="25" s="1"/>
  <c r="M445" i="25" s="1"/>
  <c r="N445" i="25" s="1"/>
  <c r="H14" i="25"/>
  <c r="AH17" i="1"/>
  <c r="K14" i="25" s="1"/>
  <c r="M14" i="25" s="1"/>
  <c r="N14" i="25" s="1"/>
  <c r="H877" i="25"/>
  <c r="AH878" i="1"/>
  <c r="K877" i="25" s="1"/>
  <c r="M877" i="25" s="1"/>
  <c r="N877" i="25" s="1"/>
  <c r="H589" i="25"/>
  <c r="AH568" i="1"/>
  <c r="K589" i="25" s="1"/>
  <c r="M589" i="25" s="1"/>
  <c r="N589" i="25" s="1"/>
  <c r="H1068" i="25"/>
  <c r="AH1097" i="1"/>
  <c r="K1068" i="25" s="1"/>
  <c r="M1068" i="25" s="1"/>
  <c r="N1068" i="25" s="1"/>
  <c r="H333" i="25"/>
  <c r="AH335" i="1"/>
  <c r="K333" i="25" s="1"/>
  <c r="M333" i="25" s="1"/>
  <c r="N333" i="25" s="1"/>
  <c r="H239" i="25"/>
  <c r="AH240" i="1"/>
  <c r="K239" i="25" s="1"/>
  <c r="M239" i="25" s="1"/>
  <c r="N239" i="25" s="1"/>
  <c r="H186" i="25"/>
  <c r="AH187" i="1"/>
  <c r="K186" i="25" s="1"/>
  <c r="M186" i="25" s="1"/>
  <c r="N186" i="25" s="1"/>
  <c r="H851" i="25"/>
  <c r="AH721" i="1"/>
  <c r="K851" i="25" s="1"/>
  <c r="M851" i="25" s="1"/>
  <c r="N851" i="25" s="1"/>
  <c r="H650" i="25"/>
  <c r="AH651" i="1"/>
  <c r="K650" i="25" s="1"/>
  <c r="M650" i="25" s="1"/>
  <c r="N650" i="25" s="1"/>
  <c r="H98" i="25"/>
  <c r="AH99" i="1"/>
  <c r="K98" i="25" s="1"/>
  <c r="M98" i="25" s="1"/>
  <c r="N98" i="25" s="1"/>
  <c r="H6" i="25"/>
  <c r="AH9" i="1"/>
  <c r="K6" i="25" s="1"/>
  <c r="M6" i="25" s="1"/>
  <c r="N6" i="25" s="1"/>
  <c r="H613" i="25"/>
  <c r="AH614" i="1"/>
  <c r="K613" i="25" s="1"/>
  <c r="M613" i="25" s="1"/>
  <c r="N613" i="25" s="1"/>
  <c r="H33" i="25"/>
  <c r="AH48" i="1"/>
  <c r="K33" i="25" s="1"/>
  <c r="M33" i="25" s="1"/>
  <c r="N33" i="25" s="1"/>
  <c r="J33" i="32"/>
  <c r="K33" i="32"/>
  <c r="H517" i="25"/>
  <c r="AH517" i="1"/>
  <c r="K517" i="25" s="1"/>
  <c r="M517" i="25" s="1"/>
  <c r="N517" i="25" s="1"/>
  <c r="H1116" i="25"/>
  <c r="AH1145" i="1"/>
  <c r="K1116" i="25" s="1"/>
  <c r="M1116" i="25" s="1"/>
  <c r="N1116" i="25" s="1"/>
  <c r="H479" i="25"/>
  <c r="AH491" i="1"/>
  <c r="K479" i="25" s="1"/>
  <c r="M479" i="25" s="1"/>
  <c r="N479" i="25" s="1"/>
  <c r="H638" i="25"/>
  <c r="AH639" i="1"/>
  <c r="K638" i="25" s="1"/>
  <c r="M638" i="25" s="1"/>
  <c r="N638" i="25" s="1"/>
  <c r="H714" i="25"/>
  <c r="AH741" i="1"/>
  <c r="K714" i="25" s="1"/>
  <c r="M714" i="25" s="1"/>
  <c r="N714" i="25" s="1"/>
  <c r="H90" i="25"/>
  <c r="AH91" i="1"/>
  <c r="K90" i="25" s="1"/>
  <c r="M90" i="25" s="1"/>
  <c r="N90" i="25" s="1"/>
  <c r="H102" i="25"/>
  <c r="AH103" i="1"/>
  <c r="K102" i="25" s="1"/>
  <c r="M102" i="25" s="1"/>
  <c r="N102" i="25" s="1"/>
  <c r="H792" i="25"/>
  <c r="AH826" i="1"/>
  <c r="K792" i="25" s="1"/>
  <c r="M792" i="25" s="1"/>
  <c r="N792" i="25" s="1"/>
  <c r="H386" i="25"/>
  <c r="AH388" i="1"/>
  <c r="K386" i="25" s="1"/>
  <c r="M386" i="25" s="1"/>
  <c r="N386" i="25" s="1"/>
  <c r="H1041" i="25"/>
  <c r="AH1070" i="1"/>
  <c r="K1041" i="25" s="1"/>
  <c r="M1041" i="25" s="1"/>
  <c r="N1041" i="25" s="1"/>
  <c r="H388" i="25"/>
  <c r="AH390" i="1"/>
  <c r="K388" i="25" s="1"/>
  <c r="M388" i="25" s="1"/>
  <c r="N388" i="25" s="1"/>
  <c r="H1199" i="25"/>
  <c r="AH1251" i="1"/>
  <c r="K1199" i="25" s="1"/>
  <c r="M1199" i="25" s="1"/>
  <c r="N1199" i="25" s="1"/>
  <c r="H84" i="25"/>
  <c r="AH85" i="1"/>
  <c r="K84" i="25" s="1"/>
  <c r="M84" i="25" s="1"/>
  <c r="N84" i="25" s="1"/>
  <c r="H966" i="25"/>
  <c r="AH967" i="1"/>
  <c r="K966" i="25" s="1"/>
  <c r="M966" i="25" s="1"/>
  <c r="N966" i="25" s="1"/>
  <c r="H684" i="25"/>
  <c r="AH678" i="1"/>
  <c r="K684" i="25" s="1"/>
  <c r="M684" i="25" s="1"/>
  <c r="N684" i="25" s="1"/>
  <c r="H280" i="25"/>
  <c r="AH281" i="1"/>
  <c r="K280" i="25" s="1"/>
  <c r="M280" i="25" s="1"/>
  <c r="N280" i="25" s="1"/>
  <c r="H518" i="25"/>
  <c r="AH518" i="1"/>
  <c r="K518" i="25" s="1"/>
  <c r="M518" i="25" s="1"/>
  <c r="N518" i="25" s="1"/>
  <c r="H56" i="25"/>
  <c r="AH57" i="1"/>
  <c r="K56" i="25" s="1"/>
  <c r="M56" i="25" s="1"/>
  <c r="N56" i="25" s="1"/>
  <c r="H967" i="25"/>
  <c r="AH968" i="1"/>
  <c r="K967" i="25" s="1"/>
  <c r="M967" i="25" s="1"/>
  <c r="N967" i="25" s="1"/>
  <c r="H1189" i="25"/>
  <c r="AH1218" i="1"/>
  <c r="K1189" i="25" s="1"/>
  <c r="M1189" i="25" s="1"/>
  <c r="N1189" i="25" s="1"/>
  <c r="H864" i="25"/>
  <c r="AH865" i="1"/>
  <c r="K864" i="25" s="1"/>
  <c r="M864" i="25" s="1"/>
  <c r="N864" i="25" s="1"/>
  <c r="H975" i="25"/>
  <c r="AH976" i="1"/>
  <c r="K975" i="25" s="1"/>
  <c r="M975" i="25" s="1"/>
  <c r="N975" i="25" s="1"/>
  <c r="H503" i="25"/>
  <c r="AH503" i="1"/>
  <c r="K503" i="25" s="1"/>
  <c r="M503" i="25" s="1"/>
  <c r="N503" i="25" s="1"/>
  <c r="H135" i="25"/>
  <c r="AH136" i="1"/>
  <c r="K135" i="25" s="1"/>
  <c r="M135" i="25" s="1"/>
  <c r="N135" i="25" s="1"/>
  <c r="J46" i="32"/>
  <c r="L46" i="32" s="1"/>
  <c r="AE1137" i="1" s="1"/>
  <c r="H786" i="25"/>
  <c r="AH820" i="1"/>
  <c r="K786" i="25" s="1"/>
  <c r="M786" i="25" s="1"/>
  <c r="N786" i="25" s="1"/>
  <c r="H339" i="25"/>
  <c r="AH341" i="1"/>
  <c r="K339" i="25" s="1"/>
  <c r="M339" i="25" s="1"/>
  <c r="N339" i="25" s="1"/>
  <c r="H511" i="25"/>
  <c r="AH511" i="1"/>
  <c r="K511" i="25" s="1"/>
  <c r="M511" i="25" s="1"/>
  <c r="N511" i="25" s="1"/>
  <c r="J14" i="32"/>
  <c r="L14" i="32" s="1"/>
  <c r="AE416" i="1" s="1"/>
  <c r="H963" i="25"/>
  <c r="AH964" i="1"/>
  <c r="K963" i="25" s="1"/>
  <c r="M963" i="25" s="1"/>
  <c r="N963" i="25" s="1"/>
  <c r="H432" i="25"/>
  <c r="AH444" i="1"/>
  <c r="K432" i="25" s="1"/>
  <c r="M432" i="25" s="1"/>
  <c r="N432" i="25" s="1"/>
  <c r="H1181" i="25"/>
  <c r="AH1210" i="1"/>
  <c r="K1181" i="25" s="1"/>
  <c r="M1181" i="25" s="1"/>
  <c r="N1181" i="25" s="1"/>
  <c r="H504" i="25"/>
  <c r="AH504" i="1"/>
  <c r="K504" i="25" s="1"/>
  <c r="M504" i="25" s="1"/>
  <c r="N504" i="25" s="1"/>
  <c r="H61" i="25"/>
  <c r="AH62" i="1"/>
  <c r="K61" i="25" s="1"/>
  <c r="M61" i="25" s="1"/>
  <c r="N61" i="25" s="1"/>
  <c r="H423" i="25"/>
  <c r="AH435" i="1"/>
  <c r="K423" i="25" s="1"/>
  <c r="M423" i="25" s="1"/>
  <c r="N423" i="25" s="1"/>
  <c r="H1216" i="25"/>
  <c r="AH1235" i="1"/>
  <c r="K1216" i="25" s="1"/>
  <c r="M1216" i="25" s="1"/>
  <c r="N1216" i="25" s="1"/>
  <c r="H430" i="25"/>
  <c r="AH442" i="1"/>
  <c r="K430" i="25" s="1"/>
  <c r="M430" i="25" s="1"/>
  <c r="N430" i="25" s="1"/>
  <c r="H1098" i="25"/>
  <c r="AH1127" i="1"/>
  <c r="K1098" i="25" s="1"/>
  <c r="M1098" i="25" s="1"/>
  <c r="N1098" i="25" s="1"/>
  <c r="H781" i="25"/>
  <c r="AH815" i="1"/>
  <c r="K781" i="25" s="1"/>
  <c r="M781" i="25" s="1"/>
  <c r="N781" i="25" s="1"/>
  <c r="H303" i="25"/>
  <c r="AH305" i="1"/>
  <c r="K303" i="25" s="1"/>
  <c r="M303" i="25" s="1"/>
  <c r="N303" i="25" s="1"/>
  <c r="H793" i="25"/>
  <c r="AH827" i="1"/>
  <c r="K793" i="25" s="1"/>
  <c r="M793" i="25" s="1"/>
  <c r="N793" i="25" s="1"/>
  <c r="H52" i="25"/>
  <c r="AH33" i="1"/>
  <c r="K52" i="25" s="1"/>
  <c r="M52" i="25" s="1"/>
  <c r="N52" i="25" s="1"/>
  <c r="H1055" i="25"/>
  <c r="AH1084" i="1"/>
  <c r="K1055" i="25" s="1"/>
  <c r="M1055" i="25" s="1"/>
  <c r="N1055" i="25" s="1"/>
  <c r="H633" i="25"/>
  <c r="AH634" i="1"/>
  <c r="K633" i="25" s="1"/>
  <c r="M633" i="25" s="1"/>
  <c r="N633" i="25" s="1"/>
  <c r="H929" i="25"/>
  <c r="AH930" i="1"/>
  <c r="K929" i="25" s="1"/>
  <c r="M929" i="25" s="1"/>
  <c r="N929" i="25" s="1"/>
  <c r="H125" i="25"/>
  <c r="AH126" i="1"/>
  <c r="K125" i="25" s="1"/>
  <c r="M125" i="25" s="1"/>
  <c r="N125" i="25" s="1"/>
  <c r="J37" i="32"/>
  <c r="K37" i="32"/>
  <c r="H811" i="25"/>
  <c r="AH845" i="1"/>
  <c r="K811" i="25" s="1"/>
  <c r="M811" i="25" s="1"/>
  <c r="N811" i="25" s="1"/>
  <c r="H146" i="25"/>
  <c r="AH147" i="1"/>
  <c r="K146" i="25" s="1"/>
  <c r="M146" i="25" s="1"/>
  <c r="N146" i="25" s="1"/>
  <c r="H1111" i="25"/>
  <c r="AH1140" i="1"/>
  <c r="K1111" i="25" s="1"/>
  <c r="M1111" i="25" s="1"/>
  <c r="N1111" i="25" s="1"/>
  <c r="H906" i="25"/>
  <c r="AH907" i="1"/>
  <c r="K906" i="25" s="1"/>
  <c r="M906" i="25" s="1"/>
  <c r="N906" i="25" s="1"/>
  <c r="H539" i="25"/>
  <c r="AH593" i="1"/>
  <c r="K539" i="25" s="1"/>
  <c r="M539" i="25" s="1"/>
  <c r="N539" i="25" s="1"/>
  <c r="H1138" i="25"/>
  <c r="AH1165" i="1"/>
  <c r="K1138" i="25" s="1"/>
  <c r="M1138" i="25" s="1"/>
  <c r="N1138" i="25" s="1"/>
  <c r="H170" i="25"/>
  <c r="AH171" i="1"/>
  <c r="K170" i="25" s="1"/>
  <c r="M170" i="25" s="1"/>
  <c r="N170" i="25" s="1"/>
  <c r="H763" i="25"/>
  <c r="AH790" i="1"/>
  <c r="K763" i="25" s="1"/>
  <c r="M763" i="25" s="1"/>
  <c r="N763" i="25" s="1"/>
  <c r="H381" i="25"/>
  <c r="AH383" i="1"/>
  <c r="K381" i="25" s="1"/>
  <c r="M381" i="25" s="1"/>
  <c r="N381" i="25" s="1"/>
  <c r="H943" i="25"/>
  <c r="AH944" i="1"/>
  <c r="K943" i="25" s="1"/>
  <c r="M943" i="25" s="1"/>
  <c r="N943" i="25" s="1"/>
  <c r="H154" i="25"/>
  <c r="AH155" i="1"/>
  <c r="K154" i="25" s="1"/>
  <c r="M154" i="25" s="1"/>
  <c r="N154" i="25" s="1"/>
  <c r="H909" i="25"/>
  <c r="AH910" i="1"/>
  <c r="K909" i="25" s="1"/>
  <c r="M909" i="25" s="1"/>
  <c r="N909" i="25" s="1"/>
  <c r="H468" i="25"/>
  <c r="AH480" i="1"/>
  <c r="K468" i="25" s="1"/>
  <c r="M468" i="25" s="1"/>
  <c r="N468" i="25" s="1"/>
  <c r="H1079" i="25"/>
  <c r="AH1108" i="1"/>
  <c r="K1079" i="25" s="1"/>
  <c r="M1079" i="25" s="1"/>
  <c r="N1079" i="25" s="1"/>
  <c r="H921" i="25"/>
  <c r="AH922" i="1"/>
  <c r="K921" i="25" s="1"/>
  <c r="M921" i="25" s="1"/>
  <c r="N921" i="25" s="1"/>
  <c r="H545" i="25"/>
  <c r="AH577" i="1"/>
  <c r="K545" i="25" s="1"/>
  <c r="M545" i="25" s="1"/>
  <c r="N545" i="25" s="1"/>
  <c r="H1237" i="25"/>
  <c r="AH986" i="1"/>
  <c r="K1237" i="25" s="1"/>
  <c r="M1237" i="25" s="1"/>
  <c r="N1237" i="25" s="1"/>
  <c r="H185" i="25"/>
  <c r="AH186" i="1"/>
  <c r="K185" i="25" s="1"/>
  <c r="M185" i="25" s="1"/>
  <c r="N185" i="25" s="1"/>
  <c r="H396" i="25"/>
  <c r="AH398" i="1"/>
  <c r="K396" i="25" s="1"/>
  <c r="M396" i="25" s="1"/>
  <c r="N396" i="25" s="1"/>
  <c r="H312" i="25"/>
  <c r="AH314" i="1"/>
  <c r="K312" i="25" s="1"/>
  <c r="M312" i="25" s="1"/>
  <c r="N312" i="25" s="1"/>
  <c r="H168" i="25"/>
  <c r="AH169" i="1"/>
  <c r="K168" i="25" s="1"/>
  <c r="M168" i="25" s="1"/>
  <c r="N168" i="25" s="1"/>
  <c r="H126" i="25"/>
  <c r="AH127" i="1"/>
  <c r="K126" i="25" s="1"/>
  <c r="M126" i="25" s="1"/>
  <c r="N126" i="25" s="1"/>
  <c r="H551" i="25"/>
  <c r="AH583" i="1"/>
  <c r="K551" i="25" s="1"/>
  <c r="M551" i="25" s="1"/>
  <c r="N551" i="25" s="1"/>
  <c r="I27" i="31"/>
  <c r="L27" i="31" s="1"/>
  <c r="H1240" i="25"/>
  <c r="AH989" i="1"/>
  <c r="K1240" i="25" s="1"/>
  <c r="M1240" i="25" s="1"/>
  <c r="N1240" i="25" s="1"/>
  <c r="H803" i="25"/>
  <c r="AH837" i="1"/>
  <c r="K803" i="25" s="1"/>
  <c r="M803" i="25" s="1"/>
  <c r="N803" i="25" s="1"/>
  <c r="H183" i="25"/>
  <c r="AH184" i="1"/>
  <c r="K183" i="25" s="1"/>
  <c r="M183" i="25" s="1"/>
  <c r="N183" i="25" s="1"/>
  <c r="H812" i="25"/>
  <c r="AH846" i="1"/>
  <c r="K812" i="25" s="1"/>
  <c r="M812" i="25" s="1"/>
  <c r="N812" i="25" s="1"/>
  <c r="I7" i="31"/>
  <c r="H497" i="25"/>
  <c r="AH412" i="1"/>
  <c r="K497" i="25" s="1"/>
  <c r="M497" i="25" s="1"/>
  <c r="N497" i="25" s="1"/>
  <c r="H1109" i="25"/>
  <c r="AH1138" i="1"/>
  <c r="K1109" i="25" s="1"/>
  <c r="M1109" i="25" s="1"/>
  <c r="N1109" i="25" s="1"/>
  <c r="H266" i="25"/>
  <c r="AH267" i="1"/>
  <c r="K266" i="25" s="1"/>
  <c r="M266" i="25" s="1"/>
  <c r="N266" i="25" s="1"/>
  <c r="H1036" i="25"/>
  <c r="AH1065" i="1"/>
  <c r="K1036" i="25" s="1"/>
  <c r="M1036" i="25" s="1"/>
  <c r="N1036" i="25" s="1"/>
  <c r="H313" i="25"/>
  <c r="AH315" i="1"/>
  <c r="K313" i="25" s="1"/>
  <c r="M313" i="25" s="1"/>
  <c r="N313" i="25" s="1"/>
  <c r="H365" i="25"/>
  <c r="AH367" i="1"/>
  <c r="K365" i="25" s="1"/>
  <c r="M365" i="25" s="1"/>
  <c r="N365" i="25" s="1"/>
  <c r="H570" i="25"/>
  <c r="AH549" i="1"/>
  <c r="K570" i="25" s="1"/>
  <c r="M570" i="25" s="1"/>
  <c r="N570" i="25" s="1"/>
  <c r="H1167" i="25"/>
  <c r="AH1196" i="1"/>
  <c r="K1167" i="25" s="1"/>
  <c r="M1167" i="25" s="1"/>
  <c r="N1167" i="25" s="1"/>
  <c r="H189" i="25"/>
  <c r="AH190" i="1"/>
  <c r="K189" i="25" s="1"/>
  <c r="M189" i="25" s="1"/>
  <c r="N189" i="25" s="1"/>
  <c r="H732" i="25"/>
  <c r="AH759" i="1"/>
  <c r="K732" i="25" s="1"/>
  <c r="M732" i="25" s="1"/>
  <c r="N732" i="25" s="1"/>
  <c r="H1157" i="25"/>
  <c r="AH1184" i="1"/>
  <c r="K1157" i="25" s="1"/>
  <c r="M1157" i="25" s="1"/>
  <c r="N1157" i="25" s="1"/>
  <c r="H863" i="25"/>
  <c r="AH864" i="1"/>
  <c r="K863" i="25" s="1"/>
  <c r="M863" i="25" s="1"/>
  <c r="N863" i="25" s="1"/>
  <c r="H343" i="25"/>
  <c r="AH345" i="1"/>
  <c r="K343" i="25" s="1"/>
  <c r="M343" i="25" s="1"/>
  <c r="N343" i="25" s="1"/>
  <c r="H1207" i="25"/>
  <c r="AH1226" i="1"/>
  <c r="K1207" i="25" s="1"/>
  <c r="M1207" i="25" s="1"/>
  <c r="N1207" i="25" s="1"/>
  <c r="H305" i="25"/>
  <c r="AH307" i="1"/>
  <c r="K305" i="25" s="1"/>
  <c r="M305" i="25" s="1"/>
  <c r="N305" i="25" s="1"/>
  <c r="H983" i="25"/>
  <c r="AH1012" i="1"/>
  <c r="K983" i="25" s="1"/>
  <c r="M983" i="25" s="1"/>
  <c r="N983" i="25" s="1"/>
  <c r="J5" i="32"/>
  <c r="K5" i="32"/>
  <c r="H565" i="25"/>
  <c r="AH544" i="1"/>
  <c r="K565" i="25" s="1"/>
  <c r="M565" i="25" s="1"/>
  <c r="N565" i="25" s="1"/>
  <c r="H955" i="25"/>
  <c r="AH956" i="1"/>
  <c r="K955" i="25" s="1"/>
  <c r="M955" i="25" s="1"/>
  <c r="N955" i="25" s="1"/>
  <c r="H207" i="25"/>
  <c r="AH208" i="1"/>
  <c r="K207" i="25" s="1"/>
  <c r="M207" i="25" s="1"/>
  <c r="N207" i="25" s="1"/>
  <c r="H1258" i="25"/>
  <c r="AH1007" i="1"/>
  <c r="K1258" i="25" s="1"/>
  <c r="M1258" i="25" s="1"/>
  <c r="N1258" i="25" s="1"/>
  <c r="H1089" i="25"/>
  <c r="AH1118" i="1"/>
  <c r="K1089" i="25" s="1"/>
  <c r="M1089" i="25" s="1"/>
  <c r="N1089" i="25" s="1"/>
  <c r="K8" i="32"/>
  <c r="H1177" i="25"/>
  <c r="AH1206" i="1"/>
  <c r="K1177" i="25" s="1"/>
  <c r="M1177" i="25" s="1"/>
  <c r="N1177" i="25" s="1"/>
  <c r="H530" i="25"/>
  <c r="AH531" i="1"/>
  <c r="K530" i="25" s="1"/>
  <c r="M530" i="25" s="1"/>
  <c r="N530" i="25" s="1"/>
  <c r="H1046" i="25"/>
  <c r="AH1075" i="1"/>
  <c r="K1046" i="25" s="1"/>
  <c r="M1046" i="25" s="1"/>
  <c r="N1046" i="25" s="1"/>
  <c r="H617" i="25"/>
  <c r="AH618" i="1"/>
  <c r="K617" i="25" s="1"/>
  <c r="M617" i="25" s="1"/>
  <c r="N617" i="25" s="1"/>
  <c r="H558" i="25"/>
  <c r="AH590" i="1"/>
  <c r="K558" i="25" s="1"/>
  <c r="M558" i="25" s="1"/>
  <c r="N558" i="25" s="1"/>
  <c r="H446" i="25"/>
  <c r="AH458" i="1"/>
  <c r="K446" i="25" s="1"/>
  <c r="M446" i="25" s="1"/>
  <c r="N446" i="25" s="1"/>
  <c r="H71" i="25"/>
  <c r="AH72" i="1"/>
  <c r="K71" i="25" s="1"/>
  <c r="M71" i="25" s="1"/>
  <c r="N71" i="25" s="1"/>
  <c r="H713" i="25"/>
  <c r="AH740" i="1"/>
  <c r="K713" i="25" s="1"/>
  <c r="M713" i="25" s="1"/>
  <c r="N713" i="25" s="1"/>
  <c r="H469" i="25"/>
  <c r="AH481" i="1"/>
  <c r="K469" i="25" s="1"/>
  <c r="M469" i="25" s="1"/>
  <c r="N469" i="25" s="1"/>
  <c r="H791" i="25"/>
  <c r="AH825" i="1"/>
  <c r="K791" i="25" s="1"/>
  <c r="M791" i="25" s="1"/>
  <c r="N791" i="25" s="1"/>
  <c r="H255" i="25"/>
  <c r="AH256" i="1"/>
  <c r="K255" i="25" s="1"/>
  <c r="M255" i="25" s="1"/>
  <c r="N255" i="25" s="1"/>
  <c r="H271" i="25"/>
  <c r="AH272" i="1"/>
  <c r="K271" i="25" s="1"/>
  <c r="M271" i="25" s="1"/>
  <c r="N271" i="25" s="1"/>
  <c r="H1016" i="25"/>
  <c r="AH1045" i="1"/>
  <c r="K1016" i="25" s="1"/>
  <c r="M1016" i="25" s="1"/>
  <c r="N1016" i="25" s="1"/>
  <c r="H318" i="25"/>
  <c r="AH320" i="1"/>
  <c r="K318" i="25" s="1"/>
  <c r="M318" i="25" s="1"/>
  <c r="N318" i="25" s="1"/>
  <c r="H1211" i="25"/>
  <c r="AH1230" i="1"/>
  <c r="K1211" i="25" s="1"/>
  <c r="M1211" i="25" s="1"/>
  <c r="N1211" i="25" s="1"/>
  <c r="H274" i="25"/>
  <c r="AH275" i="1"/>
  <c r="K274" i="25" s="1"/>
  <c r="M274" i="25" s="1"/>
  <c r="N274" i="25" s="1"/>
  <c r="H1050" i="25"/>
  <c r="AH1079" i="1"/>
  <c r="K1050" i="25" s="1"/>
  <c r="M1050" i="25" s="1"/>
  <c r="N1050" i="25" s="1"/>
  <c r="H1196" i="25"/>
  <c r="AH1248" i="1"/>
  <c r="K1196" i="25" s="1"/>
  <c r="M1196" i="25" s="1"/>
  <c r="N1196" i="25" s="1"/>
  <c r="J39" i="32"/>
  <c r="K39" i="32"/>
  <c r="H702" i="25"/>
  <c r="AH806" i="1"/>
  <c r="K702" i="25" s="1"/>
  <c r="M702" i="25" s="1"/>
  <c r="N702" i="25" s="1"/>
  <c r="H1185" i="25"/>
  <c r="AH1214" i="1"/>
  <c r="K1185" i="25" s="1"/>
  <c r="M1185" i="25" s="1"/>
  <c r="N1185" i="25" s="1"/>
  <c r="H592" i="25"/>
  <c r="AH571" i="1"/>
  <c r="K592" i="25" s="1"/>
  <c r="M592" i="25" s="1"/>
  <c r="N592" i="25" s="1"/>
  <c r="H27" i="25"/>
  <c r="AH42" i="1"/>
  <c r="K27" i="25" s="1"/>
  <c r="M27" i="25" s="1"/>
  <c r="N27" i="25" s="1"/>
  <c r="H427" i="25"/>
  <c r="AH439" i="1"/>
  <c r="K427" i="25" s="1"/>
  <c r="M427" i="25" s="1"/>
  <c r="N427" i="25" s="1"/>
  <c r="H764" i="25"/>
  <c r="AH791" i="1"/>
  <c r="K764" i="25" s="1"/>
  <c r="M764" i="25" s="1"/>
  <c r="N764" i="25" s="1"/>
  <c r="H722" i="25"/>
  <c r="AH749" i="1"/>
  <c r="K722" i="25" s="1"/>
  <c r="M722" i="25" s="1"/>
  <c r="N722" i="25" s="1"/>
  <c r="H46" i="25"/>
  <c r="AH27" i="1"/>
  <c r="K46" i="25" s="1"/>
  <c r="M46" i="25" s="1"/>
  <c r="N46" i="25" s="1"/>
  <c r="H1182" i="25"/>
  <c r="AH1211" i="1"/>
  <c r="K1182" i="25" s="1"/>
  <c r="M1182" i="25" s="1"/>
  <c r="N1182" i="25" s="1"/>
  <c r="H740" i="25"/>
  <c r="AH767" i="1"/>
  <c r="K740" i="25" s="1"/>
  <c r="M740" i="25" s="1"/>
  <c r="N740" i="25" s="1"/>
  <c r="H1190" i="25"/>
  <c r="AH1219" i="1"/>
  <c r="K1190" i="25" s="1"/>
  <c r="M1190" i="25" s="1"/>
  <c r="N1190" i="25" s="1"/>
  <c r="H911" i="25"/>
  <c r="AH912" i="1"/>
  <c r="K911" i="25" s="1"/>
  <c r="M911" i="25" s="1"/>
  <c r="N911" i="25" s="1"/>
  <c r="H498" i="25"/>
  <c r="AH413" i="1"/>
  <c r="K498" i="25" s="1"/>
  <c r="M498" i="25" s="1"/>
  <c r="N498" i="25" s="1"/>
  <c r="H962" i="25"/>
  <c r="AH963" i="1"/>
  <c r="K962" i="25" s="1"/>
  <c r="M962" i="25" s="1"/>
  <c r="N962" i="25" s="1"/>
  <c r="H952" i="25"/>
  <c r="AH953" i="1"/>
  <c r="K952" i="25" s="1"/>
  <c r="M952" i="25" s="1"/>
  <c r="N952" i="25" s="1"/>
  <c r="H707" i="25"/>
  <c r="AH734" i="1"/>
  <c r="K707" i="25" s="1"/>
  <c r="M707" i="25" s="1"/>
  <c r="N707" i="25" s="1"/>
  <c r="H948" i="25"/>
  <c r="AH949" i="1"/>
  <c r="K948" i="25" s="1"/>
  <c r="M948" i="25" s="1"/>
  <c r="N948" i="25" s="1"/>
  <c r="H1051" i="25"/>
  <c r="AH1080" i="1"/>
  <c r="K1051" i="25" s="1"/>
  <c r="M1051" i="25" s="1"/>
  <c r="N1051" i="25" s="1"/>
  <c r="H336" i="25"/>
  <c r="AH338" i="1"/>
  <c r="K336" i="25" s="1"/>
  <c r="M336" i="25" s="1"/>
  <c r="N336" i="25" s="1"/>
  <c r="H79" i="25"/>
  <c r="AH80" i="1"/>
  <c r="K79" i="25" s="1"/>
  <c r="M79" i="25" s="1"/>
  <c r="N79" i="25" s="1"/>
  <c r="H870" i="25"/>
  <c r="AH871" i="1"/>
  <c r="K870" i="25" s="1"/>
  <c r="M870" i="25" s="1"/>
  <c r="N870" i="25" s="1"/>
  <c r="H524" i="25"/>
  <c r="AH525" i="1"/>
  <c r="K524" i="25" s="1"/>
  <c r="M524" i="25" s="1"/>
  <c r="N524" i="25" s="1"/>
  <c r="H1253" i="25"/>
  <c r="AH1002" i="1"/>
  <c r="K1253" i="25" s="1"/>
  <c r="M1253" i="25" s="1"/>
  <c r="N1253" i="25" s="1"/>
  <c r="H148" i="25"/>
  <c r="AH149" i="1"/>
  <c r="K148" i="25" s="1"/>
  <c r="M148" i="25" s="1"/>
  <c r="N148" i="25" s="1"/>
  <c r="H712" i="25"/>
  <c r="AH739" i="1"/>
  <c r="K712" i="25" s="1"/>
  <c r="M712" i="25" s="1"/>
  <c r="N712" i="25" s="1"/>
  <c r="H23" i="25"/>
  <c r="AH38" i="1"/>
  <c r="K23" i="25" s="1"/>
  <c r="M23" i="25" s="1"/>
  <c r="N23" i="25" s="1"/>
  <c r="H951" i="25"/>
  <c r="AH952" i="1"/>
  <c r="K951" i="25" s="1"/>
  <c r="M951" i="25" s="1"/>
  <c r="N951" i="25" s="1"/>
  <c r="I2" i="31"/>
  <c r="H281" i="25"/>
  <c r="AH282" i="1"/>
  <c r="K281" i="25" s="1"/>
  <c r="M281" i="25" s="1"/>
  <c r="N281" i="25" s="1"/>
  <c r="H973" i="25"/>
  <c r="AH974" i="1"/>
  <c r="K973" i="25" s="1"/>
  <c r="M973" i="25" s="1"/>
  <c r="N973" i="25" s="1"/>
  <c r="H844" i="25"/>
  <c r="AH714" i="1"/>
  <c r="K844" i="25" s="1"/>
  <c r="M844" i="25" s="1"/>
  <c r="N844" i="25" s="1"/>
  <c r="H315" i="25"/>
  <c r="AH317" i="1"/>
  <c r="K315" i="25" s="1"/>
  <c r="M315" i="25" s="1"/>
  <c r="N315" i="25" s="1"/>
  <c r="H857" i="25"/>
  <c r="AH858" i="1"/>
  <c r="K857" i="25" s="1"/>
  <c r="M857" i="25" s="1"/>
  <c r="N857" i="25" s="1"/>
  <c r="H822" i="25"/>
  <c r="AH856" i="1"/>
  <c r="K822" i="25" s="1"/>
  <c r="M822" i="25" s="1"/>
  <c r="N822" i="25" s="1"/>
  <c r="H418" i="25"/>
  <c r="AH430" i="1"/>
  <c r="K418" i="25" s="1"/>
  <c r="M418" i="25" s="1"/>
  <c r="N418" i="25" s="1"/>
  <c r="H974" i="25"/>
  <c r="AH975" i="1"/>
  <c r="K974" i="25" s="1"/>
  <c r="M974" i="25" s="1"/>
  <c r="N974" i="25" s="1"/>
  <c r="H1032" i="25"/>
  <c r="AH1061" i="1"/>
  <c r="K1032" i="25" s="1"/>
  <c r="M1032" i="25" s="1"/>
  <c r="N1032" i="25" s="1"/>
  <c r="H623" i="25"/>
  <c r="AH624" i="1"/>
  <c r="K623" i="25" s="1"/>
  <c r="M623" i="25" s="1"/>
  <c r="N623" i="25" s="1"/>
  <c r="H547" i="25"/>
  <c r="AH579" i="1"/>
  <c r="K547" i="25" s="1"/>
  <c r="M547" i="25" s="1"/>
  <c r="N547" i="25" s="1"/>
  <c r="H928" i="25"/>
  <c r="AH929" i="1"/>
  <c r="K928" i="25" s="1"/>
  <c r="M928" i="25" s="1"/>
  <c r="N928" i="25" s="1"/>
  <c r="H218" i="25"/>
  <c r="AH219" i="1"/>
  <c r="K218" i="25" s="1"/>
  <c r="M218" i="25" s="1"/>
  <c r="N218" i="25" s="1"/>
  <c r="H82" i="25"/>
  <c r="AH83" i="1"/>
  <c r="K82" i="25" s="1"/>
  <c r="M82" i="25" s="1"/>
  <c r="N82" i="25" s="1"/>
  <c r="H801" i="25"/>
  <c r="AH835" i="1"/>
  <c r="K801" i="25" s="1"/>
  <c r="M801" i="25" s="1"/>
  <c r="N801" i="25" s="1"/>
  <c r="J34" i="32"/>
  <c r="K34" i="32"/>
  <c r="H342" i="25"/>
  <c r="AH344" i="1"/>
  <c r="K342" i="25" s="1"/>
  <c r="M342" i="25" s="1"/>
  <c r="N342" i="25" s="1"/>
  <c r="H1069" i="25"/>
  <c r="AH1098" i="1"/>
  <c r="K1069" i="25" s="1"/>
  <c r="M1069" i="25" s="1"/>
  <c r="N1069" i="25" s="1"/>
  <c r="H619" i="25"/>
  <c r="AH620" i="1"/>
  <c r="K619" i="25" s="1"/>
  <c r="M619" i="25" s="1"/>
  <c r="N619" i="25" s="1"/>
  <c r="H1048" i="25"/>
  <c r="AH1077" i="1"/>
  <c r="K1048" i="25" s="1"/>
  <c r="M1048" i="25" s="1"/>
  <c r="N1048" i="25" s="1"/>
  <c r="H572" i="25"/>
  <c r="AH551" i="1"/>
  <c r="K572" i="25" s="1"/>
  <c r="M572" i="25" s="1"/>
  <c r="N572" i="25" s="1"/>
  <c r="K16" i="32"/>
  <c r="H1025" i="25"/>
  <c r="AH1054" i="1"/>
  <c r="K1025" i="25" s="1"/>
  <c r="M1025" i="25" s="1"/>
  <c r="N1025" i="25" s="1"/>
  <c r="H466" i="25"/>
  <c r="AH478" i="1"/>
  <c r="K466" i="25" s="1"/>
  <c r="M466" i="25" s="1"/>
  <c r="N466" i="25" s="1"/>
  <c r="K51" i="32"/>
  <c r="I20" i="31"/>
  <c r="AH520" i="1"/>
  <c r="K520" i="25" s="1"/>
  <c r="M520" i="25" s="1"/>
  <c r="N520" i="25" s="1"/>
  <c r="H520" i="25"/>
  <c r="H1129" i="25"/>
  <c r="AH1156" i="1"/>
  <c r="K1129" i="25" s="1"/>
  <c r="M1129" i="25" s="1"/>
  <c r="N1129" i="25" s="1"/>
  <c r="H112" i="25"/>
  <c r="AH113" i="1"/>
  <c r="K112" i="25" s="1"/>
  <c r="M112" i="25" s="1"/>
  <c r="N112" i="25" s="1"/>
  <c r="H685" i="25"/>
  <c r="AH679" i="1"/>
  <c r="K685" i="25" s="1"/>
  <c r="M685" i="25" s="1"/>
  <c r="N685" i="25" s="1"/>
  <c r="H328" i="25"/>
  <c r="AH330" i="1"/>
  <c r="K328" i="25" s="1"/>
  <c r="M328" i="25" s="1"/>
  <c r="N328" i="25" s="1"/>
  <c r="H846" i="25"/>
  <c r="AH716" i="1"/>
  <c r="K846" i="25" s="1"/>
  <c r="M846" i="25" s="1"/>
  <c r="N846" i="25" s="1"/>
  <c r="H494" i="25"/>
  <c r="AH409" i="1"/>
  <c r="K494" i="25" s="1"/>
  <c r="M494" i="25" s="1"/>
  <c r="N494" i="25" s="1"/>
  <c r="I5" i="31"/>
  <c r="H777" i="25"/>
  <c r="AH811" i="1"/>
  <c r="K777" i="25" s="1"/>
  <c r="M777" i="25" s="1"/>
  <c r="N777" i="25" s="1"/>
  <c r="H505" i="25"/>
  <c r="AH505" i="1"/>
  <c r="K505" i="25" s="1"/>
  <c r="M505" i="25" s="1"/>
  <c r="N505" i="25" s="1"/>
  <c r="I17" i="31"/>
  <c r="J48" i="32"/>
  <c r="K48" i="32"/>
  <c r="H772" i="25"/>
  <c r="AH799" i="1"/>
  <c r="K772" i="25" s="1"/>
  <c r="M772" i="25" s="1"/>
  <c r="N772" i="25" s="1"/>
  <c r="H1123" i="25"/>
  <c r="AH1152" i="1"/>
  <c r="K1123" i="25" s="1"/>
  <c r="M1123" i="25" s="1"/>
  <c r="N1123" i="25" s="1"/>
  <c r="H854" i="25"/>
  <c r="AH724" i="1"/>
  <c r="K854" i="25" s="1"/>
  <c r="M854" i="25" s="1"/>
  <c r="N854" i="25" s="1"/>
  <c r="H268" i="25"/>
  <c r="AH269" i="1"/>
  <c r="K268" i="25" s="1"/>
  <c r="M268" i="25" s="1"/>
  <c r="N268" i="25" s="1"/>
  <c r="H879" i="25"/>
  <c r="AH880" i="1"/>
  <c r="K879" i="25" s="1"/>
  <c r="M879" i="25" s="1"/>
  <c r="N879" i="25" s="1"/>
  <c r="H485" i="25"/>
  <c r="AH497" i="1"/>
  <c r="K485" i="25" s="1"/>
  <c r="M485" i="25" s="1"/>
  <c r="N485" i="25" s="1"/>
  <c r="H83" i="25"/>
  <c r="AH84" i="1"/>
  <c r="K83" i="25" s="1"/>
  <c r="M83" i="25" s="1"/>
  <c r="N83" i="25" s="1"/>
  <c r="H611" i="25"/>
  <c r="AH612" i="1"/>
  <c r="K611" i="25" s="1"/>
  <c r="M611" i="25" s="1"/>
  <c r="N611" i="25" s="1"/>
  <c r="H1217" i="25"/>
  <c r="AH1236" i="1"/>
  <c r="K1217" i="25" s="1"/>
  <c r="M1217" i="25" s="1"/>
  <c r="N1217" i="25" s="1"/>
  <c r="H304" i="25"/>
  <c r="AH306" i="1"/>
  <c r="K304" i="25" s="1"/>
  <c r="M304" i="25" s="1"/>
  <c r="N304" i="25" s="1"/>
  <c r="H113" i="25"/>
  <c r="AH114" i="1"/>
  <c r="K113" i="25" s="1"/>
  <c r="M113" i="25" s="1"/>
  <c r="N113" i="25" s="1"/>
  <c r="H1125" i="25"/>
  <c r="AH1154" i="1"/>
  <c r="K1125" i="25" s="1"/>
  <c r="M1125" i="25" s="1"/>
  <c r="N1125" i="25" s="1"/>
  <c r="H41" i="25"/>
  <c r="AH22" i="1"/>
  <c r="K41" i="25" s="1"/>
  <c r="M41" i="25" s="1"/>
  <c r="N41" i="25" s="1"/>
  <c r="H719" i="25"/>
  <c r="AH746" i="1"/>
  <c r="K719" i="25" s="1"/>
  <c r="M719" i="25" s="1"/>
  <c r="N719" i="25" s="1"/>
  <c r="H560" i="25"/>
  <c r="AH539" i="1"/>
  <c r="K560" i="25" s="1"/>
  <c r="M560" i="25" s="1"/>
  <c r="N560" i="25" s="1"/>
  <c r="H616" i="25"/>
  <c r="AH617" i="1"/>
  <c r="K616" i="25" s="1"/>
  <c r="M616" i="25" s="1"/>
  <c r="N616" i="25" s="1"/>
  <c r="H1019" i="25"/>
  <c r="AH1048" i="1"/>
  <c r="K1019" i="25" s="1"/>
  <c r="M1019" i="25" s="1"/>
  <c r="N1019" i="25" s="1"/>
  <c r="H495" i="25"/>
  <c r="AH410" i="1"/>
  <c r="K495" i="25" s="1"/>
  <c r="M495" i="25" s="1"/>
  <c r="N495" i="25" s="1"/>
  <c r="H1130" i="25"/>
  <c r="AH1157" i="1"/>
  <c r="K1130" i="25" s="1"/>
  <c r="M1130" i="25" s="1"/>
  <c r="N1130" i="25" s="1"/>
  <c r="H916" i="25"/>
  <c r="AH917" i="1"/>
  <c r="K916" i="25" s="1"/>
  <c r="M916" i="25" s="1"/>
  <c r="N916" i="25" s="1"/>
  <c r="H171" i="25"/>
  <c r="AH172" i="1"/>
  <c r="K171" i="25" s="1"/>
  <c r="M171" i="25" s="1"/>
  <c r="N171" i="25" s="1"/>
  <c r="H800" i="25"/>
  <c r="AH834" i="1"/>
  <c r="K800" i="25" s="1"/>
  <c r="M800" i="25" s="1"/>
  <c r="N800" i="25" s="1"/>
  <c r="H527" i="25"/>
  <c r="AH528" i="1"/>
  <c r="K527" i="25" s="1"/>
  <c r="M527" i="25" s="1"/>
  <c r="N527" i="25" s="1"/>
  <c r="H1080" i="25"/>
  <c r="AH1109" i="1"/>
  <c r="K1080" i="25" s="1"/>
  <c r="M1080" i="25" s="1"/>
  <c r="N1080" i="25" s="1"/>
  <c r="H548" i="25"/>
  <c r="AH580" i="1"/>
  <c r="K548" i="25" s="1"/>
  <c r="M548" i="25" s="1"/>
  <c r="N548" i="25" s="1"/>
  <c r="H1210" i="25"/>
  <c r="AH1229" i="1"/>
  <c r="K1210" i="25" s="1"/>
  <c r="M1210" i="25" s="1"/>
  <c r="N1210" i="25" s="1"/>
  <c r="H178" i="25"/>
  <c r="AH179" i="1"/>
  <c r="K178" i="25" s="1"/>
  <c r="M178" i="25" s="1"/>
  <c r="N178" i="25" s="1"/>
  <c r="J28" i="32"/>
  <c r="K28" i="32"/>
  <c r="H1094" i="25"/>
  <c r="AH1123" i="1"/>
  <c r="K1094" i="25" s="1"/>
  <c r="M1094" i="25" s="1"/>
  <c r="N1094" i="25" s="1"/>
  <c r="H654" i="25"/>
  <c r="AH655" i="1"/>
  <c r="K654" i="25" s="1"/>
  <c r="M654" i="25" s="1"/>
  <c r="N654" i="25" s="1"/>
  <c r="H761" i="25"/>
  <c r="AH788" i="1"/>
  <c r="K761" i="25" s="1"/>
  <c r="M761" i="25" s="1"/>
  <c r="N761" i="25" s="1"/>
  <c r="H119" i="25"/>
  <c r="AH120" i="1"/>
  <c r="K119" i="25" s="1"/>
  <c r="M119" i="25" s="1"/>
  <c r="N119" i="25" s="1"/>
  <c r="H878" i="25"/>
  <c r="AH879" i="1"/>
  <c r="K878" i="25" s="1"/>
  <c r="M878" i="25" s="1"/>
  <c r="N878" i="25" s="1"/>
  <c r="H612" i="25"/>
  <c r="AH613" i="1"/>
  <c r="K612" i="25" s="1"/>
  <c r="M612" i="25" s="1"/>
  <c r="N612" i="25" s="1"/>
  <c r="H940" i="25"/>
  <c r="AH941" i="1"/>
  <c r="K940" i="25" s="1"/>
  <c r="M940" i="25" s="1"/>
  <c r="N940" i="25" s="1"/>
  <c r="H1003" i="25"/>
  <c r="AH1032" i="1"/>
  <c r="K1003" i="25" s="1"/>
  <c r="M1003" i="25" s="1"/>
  <c r="N1003" i="25" s="1"/>
  <c r="H1018" i="25"/>
  <c r="AH1047" i="1"/>
  <c r="K1018" i="25" s="1"/>
  <c r="M1018" i="25" s="1"/>
  <c r="N1018" i="25" s="1"/>
  <c r="H677" i="25"/>
  <c r="AH671" i="1"/>
  <c r="K677" i="25" s="1"/>
  <c r="M677" i="25" s="1"/>
  <c r="N677" i="25" s="1"/>
  <c r="H514" i="25"/>
  <c r="AH514" i="1"/>
  <c r="K514" i="25" s="1"/>
  <c r="M514" i="25" s="1"/>
  <c r="N514" i="25" s="1"/>
  <c r="H1154" i="25"/>
  <c r="AH1181" i="1"/>
  <c r="K1154" i="25" s="1"/>
  <c r="M1154" i="25" s="1"/>
  <c r="N1154" i="25" s="1"/>
  <c r="H746" i="25"/>
  <c r="AH773" i="1"/>
  <c r="K746" i="25" s="1"/>
  <c r="M746" i="25" s="1"/>
  <c r="N746" i="25" s="1"/>
  <c r="H452" i="25"/>
  <c r="AH464" i="1"/>
  <c r="K452" i="25" s="1"/>
  <c r="M452" i="25" s="1"/>
  <c r="N452" i="25" s="1"/>
  <c r="H780" i="25"/>
  <c r="AH814" i="1"/>
  <c r="K780" i="25" s="1"/>
  <c r="M780" i="25" s="1"/>
  <c r="N780" i="25" s="1"/>
  <c r="H195" i="25"/>
  <c r="AH196" i="1"/>
  <c r="K195" i="25" s="1"/>
  <c r="M195" i="25" s="1"/>
  <c r="N195" i="25" s="1"/>
  <c r="H182" i="25"/>
  <c r="AH183" i="1"/>
  <c r="K182" i="25" s="1"/>
  <c r="M182" i="25" s="1"/>
  <c r="N182" i="25" s="1"/>
  <c r="H1140" i="25"/>
  <c r="AH1167" i="1"/>
  <c r="K1140" i="25" s="1"/>
  <c r="M1140" i="25" s="1"/>
  <c r="N1140" i="25" s="1"/>
  <c r="H769" i="25"/>
  <c r="AH796" i="1"/>
  <c r="K769" i="25" s="1"/>
  <c r="M769" i="25" s="1"/>
  <c r="N769" i="25" s="1"/>
  <c r="H323" i="25"/>
  <c r="AH325" i="1"/>
  <c r="K323" i="25" s="1"/>
  <c r="M323" i="25" s="1"/>
  <c r="N323" i="25" s="1"/>
  <c r="H1257" i="25"/>
  <c r="AH1006" i="1"/>
  <c r="K1257" i="25" s="1"/>
  <c r="M1257" i="25" s="1"/>
  <c r="N1257" i="25" s="1"/>
  <c r="H72" i="25"/>
  <c r="AH73" i="1"/>
  <c r="K72" i="25" s="1"/>
  <c r="M72" i="25" s="1"/>
  <c r="N72" i="25" s="1"/>
  <c r="H1033" i="25"/>
  <c r="AH1062" i="1"/>
  <c r="K1033" i="25" s="1"/>
  <c r="M1033" i="25" s="1"/>
  <c r="N1033" i="25" s="1"/>
  <c r="H499" i="25"/>
  <c r="AH414" i="1"/>
  <c r="K499" i="25" s="1"/>
  <c r="M499" i="25" s="1"/>
  <c r="N499" i="25" s="1"/>
  <c r="H462" i="25"/>
  <c r="AH474" i="1"/>
  <c r="K462" i="25" s="1"/>
  <c r="M462" i="25" s="1"/>
  <c r="N462" i="25" s="1"/>
  <c r="H828" i="25"/>
  <c r="AH698" i="1"/>
  <c r="K828" i="25" s="1"/>
  <c r="M828" i="25" s="1"/>
  <c r="N828" i="25" s="1"/>
  <c r="H252" i="25"/>
  <c r="AH253" i="1"/>
  <c r="K252" i="25" s="1"/>
  <c r="M252" i="25" s="1"/>
  <c r="N252" i="25" s="1"/>
  <c r="H1076" i="25"/>
  <c r="AH1105" i="1"/>
  <c r="K1076" i="25" s="1"/>
  <c r="M1076" i="25" s="1"/>
  <c r="N1076" i="25" s="1"/>
  <c r="H321" i="25"/>
  <c r="AH323" i="1"/>
  <c r="K321" i="25" s="1"/>
  <c r="M321" i="25" s="1"/>
  <c r="N321" i="25" s="1"/>
  <c r="H888" i="25"/>
  <c r="AH889" i="1"/>
  <c r="K888" i="25" s="1"/>
  <c r="M888" i="25" s="1"/>
  <c r="N888" i="25" s="1"/>
  <c r="H191" i="25"/>
  <c r="AH192" i="1"/>
  <c r="K191" i="25" s="1"/>
  <c r="M191" i="25" s="1"/>
  <c r="N191" i="25" s="1"/>
  <c r="H1212" i="25"/>
  <c r="AH1231" i="1"/>
  <c r="K1212" i="25" s="1"/>
  <c r="M1212" i="25" s="1"/>
  <c r="N1212" i="25" s="1"/>
  <c r="H157" i="25"/>
  <c r="AH158" i="1"/>
  <c r="K157" i="25" s="1"/>
  <c r="M157" i="25" s="1"/>
  <c r="N157" i="25" s="1"/>
  <c r="H849" i="25"/>
  <c r="AH719" i="1"/>
  <c r="K849" i="25" s="1"/>
  <c r="M849" i="25" s="1"/>
  <c r="N849" i="25" s="1"/>
  <c r="H853" i="25"/>
  <c r="AH723" i="1"/>
  <c r="K853" i="25" s="1"/>
  <c r="M853" i="25" s="1"/>
  <c r="N853" i="25" s="1"/>
  <c r="H969" i="25"/>
  <c r="AH970" i="1"/>
  <c r="K969" i="25" s="1"/>
  <c r="M969" i="25" s="1"/>
  <c r="N969" i="25" s="1"/>
  <c r="H790" i="25"/>
  <c r="AH824" i="1"/>
  <c r="K790" i="25" s="1"/>
  <c r="M790" i="25" s="1"/>
  <c r="N790" i="25" s="1"/>
  <c r="H311" i="25"/>
  <c r="AH313" i="1"/>
  <c r="K311" i="25" s="1"/>
  <c r="M311" i="25" s="1"/>
  <c r="N311" i="25" s="1"/>
  <c r="H905" i="25"/>
  <c r="AH906" i="1"/>
  <c r="K905" i="25" s="1"/>
  <c r="M905" i="25" s="1"/>
  <c r="N905" i="25" s="1"/>
  <c r="H420" i="25"/>
  <c r="AH432" i="1"/>
  <c r="K420" i="25" s="1"/>
  <c r="M420" i="25" s="1"/>
  <c r="N420" i="25" s="1"/>
  <c r="H992" i="25"/>
  <c r="AH1021" i="1"/>
  <c r="K992" i="25" s="1"/>
  <c r="M992" i="25" s="1"/>
  <c r="N992" i="25" s="1"/>
  <c r="H834" i="25"/>
  <c r="AH704" i="1"/>
  <c r="K834" i="25" s="1"/>
  <c r="M834" i="25" s="1"/>
  <c r="N834" i="25" s="1"/>
  <c r="H58" i="25"/>
  <c r="AH59" i="1"/>
  <c r="K58" i="25" s="1"/>
  <c r="M58" i="25" s="1"/>
  <c r="N58" i="25" s="1"/>
  <c r="H904" i="25"/>
  <c r="AH905" i="1"/>
  <c r="K904" i="25" s="1"/>
  <c r="M904" i="25" s="1"/>
  <c r="N904" i="25" s="1"/>
  <c r="H70" i="25"/>
  <c r="AH71" i="1"/>
  <c r="K70" i="25" s="1"/>
  <c r="M70" i="25" s="1"/>
  <c r="N70" i="25" s="1"/>
  <c r="H138" i="25"/>
  <c r="AH139" i="1"/>
  <c r="K138" i="25" s="1"/>
  <c r="M138" i="25" s="1"/>
  <c r="N138" i="25" s="1"/>
  <c r="H742" i="25"/>
  <c r="AH769" i="1"/>
  <c r="K742" i="25" s="1"/>
  <c r="M742" i="25" s="1"/>
  <c r="N742" i="25" s="1"/>
  <c r="H416" i="25"/>
  <c r="AH428" i="1"/>
  <c r="K416" i="25" s="1"/>
  <c r="M416" i="25" s="1"/>
  <c r="N416" i="25" s="1"/>
  <c r="H1049" i="25"/>
  <c r="AH1078" i="1"/>
  <c r="K1049" i="25" s="1"/>
  <c r="M1049" i="25" s="1"/>
  <c r="N1049" i="25" s="1"/>
  <c r="H599" i="25"/>
  <c r="AH600" i="1"/>
  <c r="K599" i="25" s="1"/>
  <c r="M599" i="25" s="1"/>
  <c r="N599" i="25" s="1"/>
  <c r="H1206" i="25"/>
  <c r="AH1225" i="1"/>
  <c r="K1206" i="25" s="1"/>
  <c r="M1206" i="25" s="1"/>
  <c r="N1206" i="25" s="1"/>
  <c r="H210" i="25"/>
  <c r="AH211" i="1"/>
  <c r="K210" i="25" s="1"/>
  <c r="M210" i="25" s="1"/>
  <c r="N210" i="25" s="1"/>
  <c r="H276" i="25"/>
  <c r="AH277" i="1"/>
  <c r="K276" i="25" s="1"/>
  <c r="M276" i="25" s="1"/>
  <c r="N276" i="25" s="1"/>
  <c r="H1095" i="25"/>
  <c r="AH1124" i="1"/>
  <c r="K1095" i="25" s="1"/>
  <c r="M1095" i="25" s="1"/>
  <c r="N1095" i="25" s="1"/>
  <c r="I22" i="31"/>
  <c r="H349" i="25"/>
  <c r="AH351" i="1"/>
  <c r="K349" i="25" s="1"/>
  <c r="M349" i="25" s="1"/>
  <c r="N349" i="25" s="1"/>
  <c r="H755" i="25"/>
  <c r="AH782" i="1"/>
  <c r="K755" i="25" s="1"/>
  <c r="M755" i="25" s="1"/>
  <c r="N755" i="25" s="1"/>
  <c r="H691" i="25"/>
  <c r="AH692" i="1"/>
  <c r="K691" i="25" s="1"/>
  <c r="M691" i="25" s="1"/>
  <c r="N691" i="25" s="1"/>
  <c r="J23" i="32"/>
  <c r="K23" i="32"/>
  <c r="H634" i="25"/>
  <c r="AH635" i="1"/>
  <c r="K634" i="25" s="1"/>
  <c r="M634" i="25" s="1"/>
  <c r="N634" i="25" s="1"/>
  <c r="H1192" i="25"/>
  <c r="AH1221" i="1"/>
  <c r="K1192" i="25" s="1"/>
  <c r="M1192" i="25" s="1"/>
  <c r="N1192" i="25" s="1"/>
  <c r="H799" i="25"/>
  <c r="AH833" i="1"/>
  <c r="K799" i="25" s="1"/>
  <c r="M799" i="25" s="1"/>
  <c r="N799" i="25" s="1"/>
  <c r="H36" i="25"/>
  <c r="AH51" i="1"/>
  <c r="K36" i="25" s="1"/>
  <c r="M36" i="25" s="1"/>
  <c r="N36" i="25" s="1"/>
  <c r="H808" i="25"/>
  <c r="AH842" i="1"/>
  <c r="K808" i="25" s="1"/>
  <c r="M808" i="25" s="1"/>
  <c r="N808" i="25" s="1"/>
  <c r="H440" i="25"/>
  <c r="AH452" i="1"/>
  <c r="K440" i="25" s="1"/>
  <c r="M440" i="25" s="1"/>
  <c r="N440" i="25" s="1"/>
  <c r="H1074" i="25"/>
  <c r="AH1103" i="1"/>
  <c r="K1074" i="25" s="1"/>
  <c r="M1074" i="25" s="1"/>
  <c r="N1074" i="25" s="1"/>
  <c r="H891" i="25"/>
  <c r="AH892" i="1"/>
  <c r="K891" i="25" s="1"/>
  <c r="M891" i="25" s="1"/>
  <c r="N891" i="25" s="1"/>
  <c r="H425" i="25"/>
  <c r="AH437" i="1"/>
  <c r="K425" i="25" s="1"/>
  <c r="M425" i="25" s="1"/>
  <c r="N425" i="25" s="1"/>
  <c r="J45" i="32"/>
  <c r="K45" i="32"/>
  <c r="H412" i="25"/>
  <c r="AH424" i="1"/>
  <c r="K412" i="25" s="1"/>
  <c r="M412" i="25" s="1"/>
  <c r="N412" i="25" s="1"/>
  <c r="H1020" i="25"/>
  <c r="AH1049" i="1"/>
  <c r="K1020" i="25" s="1"/>
  <c r="M1020" i="25" s="1"/>
  <c r="N1020" i="25" s="1"/>
  <c r="H309" i="25"/>
  <c r="AH311" i="1"/>
  <c r="K309" i="25" s="1"/>
  <c r="M309" i="25" s="1"/>
  <c r="N309" i="25" s="1"/>
  <c r="J47" i="32"/>
  <c r="K47" i="32"/>
  <c r="H1152" i="25"/>
  <c r="AH1179" i="1"/>
  <c r="K1152" i="25" s="1"/>
  <c r="M1152" i="25" s="1"/>
  <c r="N1152" i="25" s="1"/>
  <c r="H1004" i="25"/>
  <c r="AH1033" i="1"/>
  <c r="K1004" i="25" s="1"/>
  <c r="M1004" i="25" s="1"/>
  <c r="N1004" i="25" s="1"/>
  <c r="H797" i="25"/>
  <c r="AH831" i="1"/>
  <c r="K797" i="25" s="1"/>
  <c r="M797" i="25" s="1"/>
  <c r="N797" i="25" s="1"/>
  <c r="H477" i="25"/>
  <c r="AH489" i="1"/>
  <c r="K477" i="25" s="1"/>
  <c r="M477" i="25" s="1"/>
  <c r="N477" i="25" s="1"/>
  <c r="H953" i="25"/>
  <c r="AH954" i="1"/>
  <c r="K953" i="25" s="1"/>
  <c r="M953" i="25" s="1"/>
  <c r="N953" i="25" s="1"/>
  <c r="H64" i="25"/>
  <c r="AH65" i="1"/>
  <c r="K64" i="25" s="1"/>
  <c r="M64" i="25" s="1"/>
  <c r="N64" i="25" s="1"/>
  <c r="H1115" i="25"/>
  <c r="AH1144" i="1"/>
  <c r="K1115" i="25" s="1"/>
  <c r="M1115" i="25" s="1"/>
  <c r="N1115" i="25" s="1"/>
  <c r="H936" i="25"/>
  <c r="AH937" i="1"/>
  <c r="K936" i="25" s="1"/>
  <c r="M936" i="25" s="1"/>
  <c r="N936" i="25" s="1"/>
  <c r="H556" i="25"/>
  <c r="AH588" i="1"/>
  <c r="K556" i="25" s="1"/>
  <c r="M556" i="25" s="1"/>
  <c r="N556" i="25" s="1"/>
  <c r="H301" i="25"/>
  <c r="AH303" i="1"/>
  <c r="K301" i="25" s="1"/>
  <c r="M301" i="25" s="1"/>
  <c r="N301" i="25" s="1"/>
  <c r="H93" i="25"/>
  <c r="AH94" i="1"/>
  <c r="K93" i="25" s="1"/>
  <c r="M93" i="25" s="1"/>
  <c r="N93" i="25" s="1"/>
  <c r="H646" i="25"/>
  <c r="AH647" i="1"/>
  <c r="K646" i="25" s="1"/>
  <c r="M646" i="25" s="1"/>
  <c r="N646" i="25" s="1"/>
  <c r="H848" i="25"/>
  <c r="AH718" i="1"/>
  <c r="K848" i="25" s="1"/>
  <c r="M848" i="25" s="1"/>
  <c r="N848" i="25" s="1"/>
  <c r="H1203" i="25"/>
  <c r="AH1255" i="1"/>
  <c r="K1203" i="25" s="1"/>
  <c r="M1203" i="25" s="1"/>
  <c r="N1203" i="25" s="1"/>
  <c r="H108" i="25"/>
  <c r="AH109" i="1"/>
  <c r="K108" i="25" s="1"/>
  <c r="M108" i="25" s="1"/>
  <c r="N108" i="25" s="1"/>
  <c r="H10" i="25"/>
  <c r="AH13" i="1"/>
  <c r="K10" i="25" s="1"/>
  <c r="M10" i="25" s="1"/>
  <c r="N10" i="25" s="1"/>
  <c r="H121" i="25"/>
  <c r="AH122" i="1"/>
  <c r="K121" i="25" s="1"/>
  <c r="M121" i="25" s="1"/>
  <c r="N121" i="25" s="1"/>
  <c r="H660" i="25"/>
  <c r="AH661" i="1"/>
  <c r="K660" i="25" s="1"/>
  <c r="M660" i="25" s="1"/>
  <c r="N660" i="25" s="1"/>
  <c r="H715" i="25"/>
  <c r="AH742" i="1"/>
  <c r="K715" i="25" s="1"/>
  <c r="M715" i="25" s="1"/>
  <c r="N715" i="25" s="1"/>
  <c r="H206" i="25"/>
  <c r="AH207" i="1"/>
  <c r="K206" i="25" s="1"/>
  <c r="M206" i="25" s="1"/>
  <c r="N206" i="25" s="1"/>
  <c r="H42" i="25"/>
  <c r="AH23" i="1"/>
  <c r="K42" i="25" s="1"/>
  <c r="M42" i="25" s="1"/>
  <c r="N42" i="25" s="1"/>
  <c r="H1248" i="25"/>
  <c r="AH997" i="1"/>
  <c r="K1248" i="25" s="1"/>
  <c r="M1248" i="25" s="1"/>
  <c r="N1248" i="25" s="1"/>
  <c r="H251" i="25"/>
  <c r="AH252" i="1"/>
  <c r="K251" i="25" s="1"/>
  <c r="M251" i="25" s="1"/>
  <c r="N251" i="25" s="1"/>
  <c r="H614" i="25"/>
  <c r="AH615" i="1"/>
  <c r="K614" i="25" s="1"/>
  <c r="M614" i="25" s="1"/>
  <c r="N614" i="25" s="1"/>
  <c r="H428" i="25"/>
  <c r="AH440" i="1"/>
  <c r="K428" i="25" s="1"/>
  <c r="M428" i="25" s="1"/>
  <c r="N428" i="25" s="1"/>
  <c r="H609" i="25"/>
  <c r="AH610" i="1"/>
  <c r="K609" i="25" s="1"/>
  <c r="M609" i="25" s="1"/>
  <c r="N609" i="25" s="1"/>
  <c r="H111" i="25"/>
  <c r="AH112" i="1"/>
  <c r="K111" i="25" s="1"/>
  <c r="M111" i="25" s="1"/>
  <c r="N111" i="25" s="1"/>
  <c r="H914" i="25"/>
  <c r="AH915" i="1"/>
  <c r="K914" i="25" s="1"/>
  <c r="M914" i="25" s="1"/>
  <c r="N914" i="25" s="1"/>
  <c r="H582" i="25"/>
  <c r="AH561" i="1"/>
  <c r="K582" i="25" s="1"/>
  <c r="M582" i="25" s="1"/>
  <c r="N582" i="25" s="1"/>
  <c r="H1017" i="25"/>
  <c r="AH1046" i="1"/>
  <c r="K1017" i="25" s="1"/>
  <c r="M1017" i="25" s="1"/>
  <c r="N1017" i="25" s="1"/>
  <c r="H649" i="25"/>
  <c r="AH650" i="1"/>
  <c r="K649" i="25" s="1"/>
  <c r="M649" i="25" s="1"/>
  <c r="N649" i="25" s="1"/>
  <c r="J44" i="32"/>
  <c r="K44" i="32"/>
  <c r="H829" i="25"/>
  <c r="AH699" i="1"/>
  <c r="K829" i="25" s="1"/>
  <c r="M829" i="25" s="1"/>
  <c r="N829" i="25" s="1"/>
  <c r="H399" i="25"/>
  <c r="AH401" i="1"/>
  <c r="K399" i="25" s="1"/>
  <c r="M399" i="25" s="1"/>
  <c r="N399" i="25" s="1"/>
  <c r="H460" i="25"/>
  <c r="AH472" i="1"/>
  <c r="K460" i="25" s="1"/>
  <c r="M460" i="25" s="1"/>
  <c r="N460" i="25" s="1"/>
  <c r="H1173" i="25"/>
  <c r="AH1202" i="1"/>
  <c r="K1173" i="25" s="1"/>
  <c r="M1173" i="25" s="1"/>
  <c r="N1173" i="25" s="1"/>
  <c r="H580" i="25"/>
  <c r="AH559" i="1"/>
  <c r="K580" i="25" s="1"/>
  <c r="M580" i="25" s="1"/>
  <c r="N580" i="25" s="1"/>
  <c r="H378" i="25"/>
  <c r="AH380" i="1"/>
  <c r="K378" i="25" s="1"/>
  <c r="M378" i="25" s="1"/>
  <c r="N378" i="25" s="1"/>
  <c r="H869" i="25"/>
  <c r="AH870" i="1"/>
  <c r="K869" i="25" s="1"/>
  <c r="M869" i="25" s="1"/>
  <c r="N869" i="25" s="1"/>
  <c r="H581" i="25"/>
  <c r="AH560" i="1"/>
  <c r="K581" i="25" s="1"/>
  <c r="M581" i="25" s="1"/>
  <c r="N581" i="25" s="1"/>
  <c r="J40" i="32"/>
  <c r="K40" i="32"/>
  <c r="H279" i="25"/>
  <c r="AH280" i="1"/>
  <c r="K279" i="25" s="1"/>
  <c r="M279" i="25" s="1"/>
  <c r="N279" i="25" s="1"/>
  <c r="H1086" i="25"/>
  <c r="AH1115" i="1"/>
  <c r="K1086" i="25" s="1"/>
  <c r="M1086" i="25" s="1"/>
  <c r="N1086" i="25" s="1"/>
  <c r="H621" i="25"/>
  <c r="AH622" i="1"/>
  <c r="K621" i="25" s="1"/>
  <c r="M621" i="25" s="1"/>
  <c r="N621" i="25" s="1"/>
  <c r="H272" i="25"/>
  <c r="AH273" i="1"/>
  <c r="K272" i="25" s="1"/>
  <c r="M272" i="25" s="1"/>
  <c r="N272" i="25" s="1"/>
  <c r="H941" i="25"/>
  <c r="AH942" i="1"/>
  <c r="K941" i="25" s="1"/>
  <c r="M941" i="25" s="1"/>
  <c r="N941" i="25" s="1"/>
  <c r="H667" i="25"/>
  <c r="AH685" i="1"/>
  <c r="K667" i="25" s="1"/>
  <c r="M667" i="25" s="1"/>
  <c r="N667" i="25" s="1"/>
  <c r="H1058" i="25"/>
  <c r="AH1087" i="1"/>
  <c r="K1058" i="25" s="1"/>
  <c r="M1058" i="25" s="1"/>
  <c r="N1058" i="25" s="1"/>
  <c r="H169" i="25"/>
  <c r="AH170" i="1"/>
  <c r="K169" i="25" s="1"/>
  <c r="M169" i="25" s="1"/>
  <c r="N169" i="25" s="1"/>
  <c r="H461" i="25"/>
  <c r="AH473" i="1"/>
  <c r="K461" i="25" s="1"/>
  <c r="M461" i="25" s="1"/>
  <c r="N461" i="25" s="1"/>
  <c r="H26" i="25"/>
  <c r="AH41" i="1"/>
  <c r="K26" i="25" s="1"/>
  <c r="M26" i="25" s="1"/>
  <c r="N26" i="25" s="1"/>
  <c r="H12" i="25"/>
  <c r="AH15" i="1"/>
  <c r="K12" i="25" s="1"/>
  <c r="M12" i="25" s="1"/>
  <c r="N12" i="25" s="1"/>
  <c r="H788" i="25"/>
  <c r="AH822" i="1"/>
  <c r="K788" i="25" s="1"/>
  <c r="M788" i="25" s="1"/>
  <c r="N788" i="25" s="1"/>
  <c r="H516" i="25"/>
  <c r="AH516" i="1"/>
  <c r="K516" i="25" s="1"/>
  <c r="M516" i="25" s="1"/>
  <c r="N516" i="25" s="1"/>
  <c r="H1117" i="25"/>
  <c r="AH1146" i="1"/>
  <c r="K1117" i="25" s="1"/>
  <c r="M1117" i="25" s="1"/>
  <c r="N1117" i="25" s="1"/>
  <c r="H542" i="25"/>
  <c r="AH596" i="1"/>
  <c r="K542" i="25" s="1"/>
  <c r="M542" i="25" s="1"/>
  <c r="N542" i="25" s="1"/>
  <c r="H1221" i="25"/>
  <c r="AH1240" i="1"/>
  <c r="K1221" i="25" s="1"/>
  <c r="M1221" i="25" s="1"/>
  <c r="N1221" i="25" s="1"/>
  <c r="H193" i="25"/>
  <c r="AH194" i="1"/>
  <c r="K193" i="25" s="1"/>
  <c r="M193" i="25" s="1"/>
  <c r="N193" i="25" s="1"/>
  <c r="H662" i="25"/>
  <c r="AH663" i="1"/>
  <c r="K662" i="25" s="1"/>
  <c r="M662" i="25" s="1"/>
  <c r="N662" i="25" s="1"/>
  <c r="H100" i="25"/>
  <c r="AH101" i="1"/>
  <c r="K100" i="25" s="1"/>
  <c r="M100" i="25" s="1"/>
  <c r="N100" i="25" s="1"/>
  <c r="H75" i="25"/>
  <c r="AH76" i="1"/>
  <c r="K75" i="25" s="1"/>
  <c r="M75" i="25" s="1"/>
  <c r="N75" i="25" s="1"/>
  <c r="H749" i="25"/>
  <c r="AH776" i="1"/>
  <c r="K749" i="25" s="1"/>
  <c r="M749" i="25" s="1"/>
  <c r="N749" i="25" s="1"/>
  <c r="H473" i="25"/>
  <c r="AH485" i="1"/>
  <c r="K473" i="25" s="1"/>
  <c r="M473" i="25" s="1"/>
  <c r="N473" i="25" s="1"/>
  <c r="H994" i="25"/>
  <c r="AH1023" i="1"/>
  <c r="K994" i="25" s="1"/>
  <c r="M994" i="25" s="1"/>
  <c r="N994" i="25" s="1"/>
  <c r="H120" i="25"/>
  <c r="AH121" i="1"/>
  <c r="K120" i="25" s="1"/>
  <c r="M120" i="25" s="1"/>
  <c r="N120" i="25" s="1"/>
  <c r="H687" i="25"/>
  <c r="AH681" i="1"/>
  <c r="K687" i="25" s="1"/>
  <c r="M687" i="25" s="1"/>
  <c r="N687" i="25" s="1"/>
  <c r="H85" i="25"/>
  <c r="AH86" i="1"/>
  <c r="K85" i="25" s="1"/>
  <c r="M85" i="25" s="1"/>
  <c r="N85" i="25" s="1"/>
  <c r="H507" i="25"/>
  <c r="AH507" i="1"/>
  <c r="K507" i="25" s="1"/>
  <c r="M507" i="25" s="1"/>
  <c r="N507" i="25" s="1"/>
  <c r="H960" i="25"/>
  <c r="AH961" i="1"/>
  <c r="K960" i="25" s="1"/>
  <c r="M960" i="25" s="1"/>
  <c r="N960" i="25" s="1"/>
  <c r="H682" i="25"/>
  <c r="AH676" i="1"/>
  <c r="K682" i="25" s="1"/>
  <c r="M682" i="25" s="1"/>
  <c r="N682" i="25" s="1"/>
  <c r="H820" i="25"/>
  <c r="AH854" i="1"/>
  <c r="K820" i="25" s="1"/>
  <c r="M820" i="25" s="1"/>
  <c r="N820" i="25" s="1"/>
  <c r="H1110" i="25"/>
  <c r="AH1139" i="1"/>
  <c r="K1110" i="25" s="1"/>
  <c r="M1110" i="25" s="1"/>
  <c r="N1110" i="25" s="1"/>
  <c r="I10" i="31"/>
  <c r="H476" i="25"/>
  <c r="AH488" i="1"/>
  <c r="K476" i="25" s="1"/>
  <c r="M476" i="25" s="1"/>
  <c r="N476" i="25" s="1"/>
  <c r="H39" i="25"/>
  <c r="AH54" i="1"/>
  <c r="K39" i="25" s="1"/>
  <c r="M39" i="25" s="1"/>
  <c r="N39" i="25" s="1"/>
  <c r="J20" i="32"/>
  <c r="K20" i="32"/>
  <c r="H999" i="25"/>
  <c r="AH1028" i="1"/>
  <c r="K999" i="25" s="1"/>
  <c r="M999" i="25" s="1"/>
  <c r="N999" i="25" s="1"/>
  <c r="J41" i="32"/>
  <c r="K41" i="32"/>
  <c r="H644" i="25"/>
  <c r="AH645" i="1"/>
  <c r="K644" i="25" s="1"/>
  <c r="M644" i="25" s="1"/>
  <c r="N644" i="25" s="1"/>
  <c r="H1062" i="25"/>
  <c r="AH1091" i="1"/>
  <c r="K1062" i="25" s="1"/>
  <c r="M1062" i="25" s="1"/>
  <c r="N1062" i="25" s="1"/>
  <c r="H340" i="25"/>
  <c r="AH342" i="1"/>
  <c r="K340" i="25" s="1"/>
  <c r="M340" i="25" s="1"/>
  <c r="N340" i="25" s="1"/>
  <c r="H554" i="25"/>
  <c r="AH586" i="1"/>
  <c r="K554" i="25" s="1"/>
  <c r="M554" i="25" s="1"/>
  <c r="N554" i="25" s="1"/>
  <c r="H149" i="25"/>
  <c r="AH150" i="1"/>
  <c r="K149" i="25" s="1"/>
  <c r="M149" i="25" s="1"/>
  <c r="N149" i="25" s="1"/>
  <c r="H87" i="25"/>
  <c r="AH88" i="1"/>
  <c r="K87" i="25" s="1"/>
  <c r="M87" i="25" s="1"/>
  <c r="N87" i="25" s="1"/>
  <c r="H805" i="25"/>
  <c r="AH839" i="1"/>
  <c r="K805" i="25" s="1"/>
  <c r="M805" i="25" s="1"/>
  <c r="N805" i="25" s="1"/>
  <c r="H590" i="25"/>
  <c r="AH569" i="1"/>
  <c r="K590" i="25" s="1"/>
  <c r="M590" i="25" s="1"/>
  <c r="N590" i="25" s="1"/>
  <c r="H184" i="25"/>
  <c r="AH185" i="1"/>
  <c r="K184" i="25" s="1"/>
  <c r="M184" i="25" s="1"/>
  <c r="N184" i="25" s="1"/>
  <c r="H1235" i="25"/>
  <c r="AH984" i="1"/>
  <c r="K1235" i="25" s="1"/>
  <c r="M1235" i="25" s="1"/>
  <c r="N1235" i="25" s="1"/>
  <c r="J8" i="32"/>
  <c r="L8" i="32" s="1"/>
  <c r="AE265" i="1" s="1"/>
  <c r="AH988" i="1"/>
  <c r="K1239" i="25" s="1"/>
  <c r="M1239" i="25" s="1"/>
  <c r="N1239" i="25" s="1"/>
  <c r="H1239" i="25"/>
  <c r="H346" i="25"/>
  <c r="AH348" i="1"/>
  <c r="K346" i="25" s="1"/>
  <c r="M346" i="25" s="1"/>
  <c r="N346" i="25" s="1"/>
  <c r="H354" i="25"/>
  <c r="AH356" i="1"/>
  <c r="K354" i="25" s="1"/>
  <c r="M354" i="25" s="1"/>
  <c r="N354" i="25" s="1"/>
  <c r="H997" i="25"/>
  <c r="AH1026" i="1"/>
  <c r="K997" i="25" s="1"/>
  <c r="M997" i="25" s="1"/>
  <c r="N997" i="25" s="1"/>
  <c r="H384" i="25"/>
  <c r="AH386" i="1"/>
  <c r="K384" i="25" s="1"/>
  <c r="M384" i="25" s="1"/>
  <c r="N384" i="25" s="1"/>
  <c r="H240" i="25"/>
  <c r="AH241" i="1"/>
  <c r="K240" i="25" s="1"/>
  <c r="M240" i="25" s="1"/>
  <c r="N240" i="25" s="1"/>
  <c r="H253" i="25"/>
  <c r="AH254" i="1"/>
  <c r="K253" i="25" s="1"/>
  <c r="M253" i="25" s="1"/>
  <c r="N253" i="25" s="1"/>
  <c r="H229" i="25"/>
  <c r="AH230" i="1"/>
  <c r="K229" i="25" s="1"/>
  <c r="M229" i="25" s="1"/>
  <c r="N229" i="25" s="1"/>
  <c r="H132" i="25"/>
  <c r="AH133" i="1"/>
  <c r="K132" i="25" s="1"/>
  <c r="M132" i="25" s="1"/>
  <c r="N132" i="25" s="1"/>
  <c r="H661" i="25"/>
  <c r="AH662" i="1"/>
  <c r="K661" i="25" s="1"/>
  <c r="M661" i="25" s="1"/>
  <c r="N661" i="25" s="1"/>
  <c r="I32" i="31"/>
  <c r="I34" i="31"/>
  <c r="H894" i="25"/>
  <c r="AH895" i="1"/>
  <c r="K894" i="25" s="1"/>
  <c r="M894" i="25" s="1"/>
  <c r="N894" i="25" s="1"/>
  <c r="H782" i="25"/>
  <c r="AH816" i="1"/>
  <c r="K782" i="25" s="1"/>
  <c r="M782" i="25" s="1"/>
  <c r="N782" i="25" s="1"/>
  <c r="H11" i="25"/>
  <c r="AH14" i="1"/>
  <c r="K11" i="25" s="1"/>
  <c r="M11" i="25" s="1"/>
  <c r="N11" i="25" s="1"/>
  <c r="H867" i="25"/>
  <c r="AH868" i="1"/>
  <c r="K867" i="25" s="1"/>
  <c r="M867" i="25" s="1"/>
  <c r="N867" i="25" s="1"/>
  <c r="H578" i="25"/>
  <c r="AH557" i="1"/>
  <c r="K578" i="25" s="1"/>
  <c r="M578" i="25" s="1"/>
  <c r="N578" i="25" s="1"/>
  <c r="H197" i="25"/>
  <c r="AH198" i="1"/>
  <c r="K197" i="25" s="1"/>
  <c r="M197" i="25" s="1"/>
  <c r="N197" i="25" s="1"/>
  <c r="H372" i="25"/>
  <c r="AH374" i="1"/>
  <c r="K372" i="25" s="1"/>
  <c r="M372" i="25" s="1"/>
  <c r="N372" i="25" s="1"/>
  <c r="H1114" i="25"/>
  <c r="AH1143" i="1"/>
  <c r="K1114" i="25" s="1"/>
  <c r="M1114" i="25" s="1"/>
  <c r="N1114" i="25" s="1"/>
  <c r="H144" i="25"/>
  <c r="AH145" i="1"/>
  <c r="K144" i="25" s="1"/>
  <c r="M144" i="25" s="1"/>
  <c r="N144" i="25" s="1"/>
  <c r="H1134" i="25"/>
  <c r="AH1161" i="1"/>
  <c r="K1134" i="25" s="1"/>
  <c r="M1134" i="25" s="1"/>
  <c r="N1134" i="25" s="1"/>
  <c r="H203" i="25"/>
  <c r="AH204" i="1"/>
  <c r="K203" i="25" s="1"/>
  <c r="M203" i="25" s="1"/>
  <c r="N203" i="25" s="1"/>
  <c r="H873" i="25"/>
  <c r="AH874" i="1"/>
  <c r="K873" i="25" s="1"/>
  <c r="M873" i="25" s="1"/>
  <c r="N873" i="25" s="1"/>
  <c r="H585" i="25"/>
  <c r="AH564" i="1"/>
  <c r="K585" i="25" s="1"/>
  <c r="M585" i="25" s="1"/>
  <c r="N585" i="25" s="1"/>
  <c r="H1168" i="25"/>
  <c r="AH1197" i="1"/>
  <c r="K1168" i="25" s="1"/>
  <c r="M1168" i="25" s="1"/>
  <c r="N1168" i="25" s="1"/>
  <c r="H615" i="25"/>
  <c r="AH616" i="1"/>
  <c r="K615" i="25" s="1"/>
  <c r="M615" i="25" s="1"/>
  <c r="N615" i="25" s="1"/>
  <c r="H65" i="25"/>
  <c r="AH66" i="1"/>
  <c r="K65" i="25" s="1"/>
  <c r="M65" i="25" s="1"/>
  <c r="N65" i="25" s="1"/>
  <c r="H995" i="25"/>
  <c r="AH1024" i="1"/>
  <c r="K995" i="25" s="1"/>
  <c r="M995" i="25" s="1"/>
  <c r="N995" i="25" s="1"/>
  <c r="H595" i="25"/>
  <c r="AH574" i="1"/>
  <c r="K595" i="25" s="1"/>
  <c r="M595" i="25" s="1"/>
  <c r="N595" i="25" s="1"/>
  <c r="H95" i="25"/>
  <c r="AH96" i="1"/>
  <c r="K95" i="25" s="1"/>
  <c r="M95" i="25" s="1"/>
  <c r="N95" i="25" s="1"/>
  <c r="H934" i="25"/>
  <c r="AH935" i="1"/>
  <c r="K934" i="25" s="1"/>
  <c r="M934" i="25" s="1"/>
  <c r="N934" i="25" s="1"/>
  <c r="H421" i="25"/>
  <c r="AH433" i="1"/>
  <c r="K421" i="25" s="1"/>
  <c r="M421" i="25" s="1"/>
  <c r="N421" i="25" s="1"/>
  <c r="H946" i="25"/>
  <c r="AH947" i="1"/>
  <c r="K946" i="25" s="1"/>
  <c r="M946" i="25" s="1"/>
  <c r="N946" i="25" s="1"/>
  <c r="H380" i="25"/>
  <c r="AH382" i="1"/>
  <c r="K380" i="25" s="1"/>
  <c r="M380" i="25" s="1"/>
  <c r="N380" i="25" s="1"/>
  <c r="H1127" i="25"/>
  <c r="AH1187" i="1"/>
  <c r="K1127" i="25" s="1"/>
  <c r="M1127" i="25" s="1"/>
  <c r="N1127" i="25" s="1"/>
  <c r="H699" i="25"/>
  <c r="AH803" i="1"/>
  <c r="K699" i="25" s="1"/>
  <c r="M699" i="25" s="1"/>
  <c r="N699" i="25" s="1"/>
  <c r="H21" i="25"/>
  <c r="AH36" i="1"/>
  <c r="K21" i="25" s="1"/>
  <c r="M21" i="25" s="1"/>
  <c r="N21" i="25" s="1"/>
  <c r="AH1253" i="1"/>
  <c r="K1201" i="25" s="1"/>
  <c r="M1201" i="25" s="1"/>
  <c r="N1201" i="25" s="1"/>
  <c r="H1201" i="25"/>
  <c r="H718" i="25"/>
  <c r="AH745" i="1"/>
  <c r="K718" i="25" s="1"/>
  <c r="M718" i="25" s="1"/>
  <c r="N718" i="25" s="1"/>
  <c r="H143" i="25"/>
  <c r="AH144" i="1"/>
  <c r="K143" i="25" s="1"/>
  <c r="M143" i="25" s="1"/>
  <c r="N143" i="25" s="1"/>
  <c r="H199" i="25"/>
  <c r="AH200" i="1"/>
  <c r="K199" i="25" s="1"/>
  <c r="M199" i="25" s="1"/>
  <c r="N199" i="25" s="1"/>
  <c r="H838" i="25"/>
  <c r="AH708" i="1"/>
  <c r="K838" i="25" s="1"/>
  <c r="M838" i="25" s="1"/>
  <c r="N838" i="25" s="1"/>
  <c r="H390" i="25"/>
  <c r="AH392" i="1"/>
  <c r="K390" i="25" s="1"/>
  <c r="M390" i="25" s="1"/>
  <c r="N390" i="25" s="1"/>
  <c r="H1092" i="25"/>
  <c r="AH1121" i="1"/>
  <c r="K1092" i="25" s="1"/>
  <c r="M1092" i="25" s="1"/>
  <c r="N1092" i="25" s="1"/>
  <c r="H150" i="25"/>
  <c r="AH151" i="1"/>
  <c r="K150" i="25" s="1"/>
  <c r="M150" i="25" s="1"/>
  <c r="N150" i="25" s="1"/>
  <c r="H241" i="25"/>
  <c r="AH242" i="1"/>
  <c r="K241" i="25" s="1"/>
  <c r="M241" i="25" s="1"/>
  <c r="N241" i="25" s="1"/>
  <c r="I37" i="31"/>
  <c r="H1085" i="25"/>
  <c r="AH1114" i="1"/>
  <c r="K1085" i="25" s="1"/>
  <c r="M1085" i="25" s="1"/>
  <c r="N1085" i="25" s="1"/>
  <c r="H282" i="25"/>
  <c r="AH283" i="1"/>
  <c r="K282" i="25" s="1"/>
  <c r="M282" i="25" s="1"/>
  <c r="N282" i="25" s="1"/>
  <c r="H223" i="25"/>
  <c r="AH224" i="1"/>
  <c r="K223" i="25" s="1"/>
  <c r="M223" i="25" s="1"/>
  <c r="N223" i="25" s="1"/>
  <c r="H235" i="25"/>
  <c r="AH236" i="1"/>
  <c r="K235" i="25" s="1"/>
  <c r="M235" i="25" s="1"/>
  <c r="N235" i="25" s="1"/>
  <c r="H655" i="25"/>
  <c r="AH656" i="1"/>
  <c r="K655" i="25" s="1"/>
  <c r="M655" i="25" s="1"/>
  <c r="N655" i="25" s="1"/>
  <c r="H1220" i="25"/>
  <c r="AH1239" i="1"/>
  <c r="K1220" i="25" s="1"/>
  <c r="M1220" i="25" s="1"/>
  <c r="N1220" i="25" s="1"/>
  <c r="H442" i="25"/>
  <c r="AH454" i="1"/>
  <c r="K442" i="25" s="1"/>
  <c r="M442" i="25" s="1"/>
  <c r="N442" i="25" s="1"/>
  <c r="H196" i="25"/>
  <c r="AH197" i="1"/>
  <c r="K196" i="25" s="1"/>
  <c r="M196" i="25" s="1"/>
  <c r="N196" i="25" s="1"/>
  <c r="H949" i="25"/>
  <c r="AH950" i="1"/>
  <c r="K949" i="25" s="1"/>
  <c r="M949" i="25" s="1"/>
  <c r="N949" i="25" s="1"/>
  <c r="H392" i="25"/>
  <c r="AH394" i="1"/>
  <c r="K392" i="25" s="1"/>
  <c r="M392" i="25" s="1"/>
  <c r="N392" i="25" s="1"/>
  <c r="H159" i="25"/>
  <c r="AH160" i="1"/>
  <c r="K159" i="25" s="1"/>
  <c r="M159" i="25" s="1"/>
  <c r="N159" i="25" s="1"/>
  <c r="H1088" i="25"/>
  <c r="AH1117" i="1"/>
  <c r="K1088" i="25" s="1"/>
  <c r="M1088" i="25" s="1"/>
  <c r="N1088" i="25" s="1"/>
  <c r="H435" i="25"/>
  <c r="AH447" i="1"/>
  <c r="K435" i="25" s="1"/>
  <c r="M435" i="25" s="1"/>
  <c r="N435" i="25" s="1"/>
  <c r="J10" i="32"/>
  <c r="K10" i="32"/>
  <c r="H508" i="25"/>
  <c r="AH508" i="1"/>
  <c r="K508" i="25" s="1"/>
  <c r="M508" i="25" s="1"/>
  <c r="N508" i="25" s="1"/>
  <c r="H1121" i="25"/>
  <c r="AH1150" i="1"/>
  <c r="K1121" i="25" s="1"/>
  <c r="M1121" i="25" s="1"/>
  <c r="N1121" i="25" s="1"/>
  <c r="H278" i="25"/>
  <c r="AH279" i="1"/>
  <c r="K278" i="25" s="1"/>
  <c r="M278" i="25" s="1"/>
  <c r="N278" i="25" s="1"/>
  <c r="H101" i="25"/>
  <c r="AH102" i="1"/>
  <c r="K101" i="25" s="1"/>
  <c r="M101" i="25" s="1"/>
  <c r="N101" i="25" s="1"/>
  <c r="H622" i="25"/>
  <c r="AH623" i="1"/>
  <c r="K622" i="25" s="1"/>
  <c r="M622" i="25" s="1"/>
  <c r="N622" i="25" s="1"/>
  <c r="H370" i="25"/>
  <c r="AH372" i="1"/>
  <c r="K370" i="25" s="1"/>
  <c r="M370" i="25" s="1"/>
  <c r="N370" i="25" s="1"/>
  <c r="H1187" i="25"/>
  <c r="AH1216" i="1"/>
  <c r="K1187" i="25" s="1"/>
  <c r="M1187" i="25" s="1"/>
  <c r="N1187" i="25" s="1"/>
  <c r="H209" i="25"/>
  <c r="AH210" i="1"/>
  <c r="K209" i="25" s="1"/>
  <c r="M209" i="25" s="1"/>
  <c r="N209" i="25" s="1"/>
  <c r="H360" i="25"/>
  <c r="AH362" i="1"/>
  <c r="K360" i="25" s="1"/>
  <c r="M360" i="25" s="1"/>
  <c r="N360" i="25" s="1"/>
  <c r="H434" i="25"/>
  <c r="AH446" i="1"/>
  <c r="K434" i="25" s="1"/>
  <c r="M434" i="25" s="1"/>
  <c r="N434" i="25" s="1"/>
  <c r="H160" i="25"/>
  <c r="AH161" i="1"/>
  <c r="K160" i="25" s="1"/>
  <c r="M160" i="25" s="1"/>
  <c r="N160" i="25" s="1"/>
  <c r="H810" i="25"/>
  <c r="AH844" i="1"/>
  <c r="K810" i="25" s="1"/>
  <c r="M810" i="25" s="1"/>
  <c r="N810" i="25" s="1"/>
  <c r="H417" i="25"/>
  <c r="AH429" i="1"/>
  <c r="K417" i="25" s="1"/>
  <c r="M417" i="25" s="1"/>
  <c r="N417" i="25" s="1"/>
  <c r="H964" i="25"/>
  <c r="AH965" i="1"/>
  <c r="K964" i="25" s="1"/>
  <c r="M964" i="25" s="1"/>
  <c r="N964" i="25" s="1"/>
  <c r="H481" i="25"/>
  <c r="AH493" i="1"/>
  <c r="K481" i="25" s="1"/>
  <c r="M481" i="25" s="1"/>
  <c r="N481" i="25" s="1"/>
  <c r="H1141" i="25"/>
  <c r="AH1168" i="1"/>
  <c r="K1141" i="25" s="1"/>
  <c r="M1141" i="25" s="1"/>
  <c r="N1141" i="25" s="1"/>
  <c r="H173" i="25"/>
  <c r="AH174" i="1"/>
  <c r="K173" i="25" s="1"/>
  <c r="M173" i="25" s="1"/>
  <c r="N173" i="25" s="1"/>
  <c r="H224" i="25"/>
  <c r="AH225" i="1"/>
  <c r="K224" i="25" s="1"/>
  <c r="M224" i="25" s="1"/>
  <c r="N224" i="25" s="1"/>
  <c r="H748" i="25"/>
  <c r="AH775" i="1"/>
  <c r="K748" i="25" s="1"/>
  <c r="M748" i="25" s="1"/>
  <c r="N748" i="25" s="1"/>
  <c r="H1103" i="25"/>
  <c r="AH1132" i="1"/>
  <c r="K1103" i="25" s="1"/>
  <c r="M1103" i="25" s="1"/>
  <c r="N1103" i="25" s="1"/>
  <c r="H700" i="25"/>
  <c r="AH804" i="1"/>
  <c r="K700" i="25" s="1"/>
  <c r="M700" i="25" s="1"/>
  <c r="N700" i="25" s="1"/>
  <c r="H818" i="25"/>
  <c r="AH852" i="1"/>
  <c r="K818" i="25" s="1"/>
  <c r="M818" i="25" s="1"/>
  <c r="N818" i="25" s="1"/>
  <c r="H62" i="25"/>
  <c r="AH63" i="1"/>
  <c r="K62" i="25" s="1"/>
  <c r="M62" i="25" s="1"/>
  <c r="N62" i="25" s="1"/>
  <c r="H947" i="25"/>
  <c r="AH948" i="1"/>
  <c r="K947" i="25" s="1"/>
  <c r="M947" i="25" s="1"/>
  <c r="N947" i="25" s="1"/>
  <c r="H289" i="25"/>
  <c r="AH292" i="1"/>
  <c r="K289" i="25" s="1"/>
  <c r="M289" i="25" s="1"/>
  <c r="N289" i="25" s="1"/>
  <c r="H770" i="25"/>
  <c r="AH797" i="1"/>
  <c r="K770" i="25" s="1"/>
  <c r="M770" i="25" s="1"/>
  <c r="N770" i="25" s="1"/>
  <c r="H472" i="25"/>
  <c r="AH484" i="1"/>
  <c r="K472" i="25" s="1"/>
  <c r="M472" i="25" s="1"/>
  <c r="N472" i="25" s="1"/>
  <c r="J16" i="32"/>
  <c r="L16" i="32" s="1"/>
  <c r="AE476" i="1" s="1"/>
  <c r="H785" i="25"/>
  <c r="AH819" i="1"/>
  <c r="K785" i="25" s="1"/>
  <c r="M785" i="25" s="1"/>
  <c r="N785" i="25" s="1"/>
  <c r="H513" i="25"/>
  <c r="AH513" i="1"/>
  <c r="K513" i="25" s="1"/>
  <c r="M513" i="25" s="1"/>
  <c r="N513" i="25" s="1"/>
  <c r="J51" i="32"/>
  <c r="L51" i="32" s="1"/>
  <c r="AE1247" i="1" s="1"/>
  <c r="I12" i="31"/>
  <c r="H1169" i="25"/>
  <c r="AH1198" i="1"/>
  <c r="K1169" i="25" s="1"/>
  <c r="M1169" i="25" s="1"/>
  <c r="N1169" i="25" s="1"/>
  <c r="H519" i="25"/>
  <c r="AH519" i="1"/>
  <c r="K519" i="25" s="1"/>
  <c r="M519" i="25" s="1"/>
  <c r="N519" i="25" s="1"/>
  <c r="H535" i="25"/>
  <c r="AH536" i="1"/>
  <c r="K535" i="25" s="1"/>
  <c r="M535" i="25" s="1"/>
  <c r="N535" i="25" s="1"/>
  <c r="H329" i="25"/>
  <c r="AH331" i="1"/>
  <c r="K329" i="25" s="1"/>
  <c r="M329" i="25" s="1"/>
  <c r="N329" i="25" s="1"/>
  <c r="H463" i="25"/>
  <c r="AH475" i="1"/>
  <c r="K463" i="25" s="1"/>
  <c r="M463" i="25" s="1"/>
  <c r="N463" i="25" s="1"/>
  <c r="H1013" i="25"/>
  <c r="AH1042" i="1"/>
  <c r="K1013" i="25" s="1"/>
  <c r="M1013" i="25" s="1"/>
  <c r="N1013" i="25" s="1"/>
  <c r="H645" i="25"/>
  <c r="AH646" i="1"/>
  <c r="K645" i="25" s="1"/>
  <c r="M645" i="25" s="1"/>
  <c r="N645" i="25" s="1"/>
  <c r="H290" i="25"/>
  <c r="AH293" i="1"/>
  <c r="K290" i="25" s="1"/>
  <c r="M290" i="25" s="1"/>
  <c r="N290" i="25" s="1"/>
  <c r="H1184" i="25"/>
  <c r="AH1213" i="1"/>
  <c r="K1184" i="25" s="1"/>
  <c r="M1184" i="25" s="1"/>
  <c r="N1184" i="25" s="1"/>
  <c r="H202" i="25"/>
  <c r="AH203" i="1"/>
  <c r="K202" i="25" s="1"/>
  <c r="M202" i="25" s="1"/>
  <c r="N202" i="25" s="1"/>
  <c r="H234" i="25"/>
  <c r="AH235" i="1"/>
  <c r="K234" i="25" s="1"/>
  <c r="M234" i="25" s="1"/>
  <c r="N234" i="25" s="1"/>
  <c r="H847" i="25"/>
  <c r="AH717" i="1"/>
  <c r="K847" i="25" s="1"/>
  <c r="M847" i="25" s="1"/>
  <c r="N847" i="25" s="1"/>
  <c r="H155" i="25"/>
  <c r="AH156" i="1"/>
  <c r="K155" i="25" s="1"/>
  <c r="M155" i="25" s="1"/>
  <c r="N155" i="25" s="1"/>
  <c r="H876" i="25"/>
  <c r="AH877" i="1"/>
  <c r="K876" i="25" s="1"/>
  <c r="M876" i="25" s="1"/>
  <c r="N876" i="25" s="1"/>
  <c r="H86" i="25"/>
  <c r="AH87" i="1"/>
  <c r="K86" i="25" s="1"/>
  <c r="M86" i="25" s="1"/>
  <c r="N86" i="25" s="1"/>
  <c r="H881" i="25"/>
  <c r="AH882" i="1"/>
  <c r="K881" i="25" s="1"/>
  <c r="M881" i="25" s="1"/>
  <c r="N881" i="25" s="1"/>
  <c r="H484" i="25"/>
  <c r="AH496" i="1"/>
  <c r="K484" i="25" s="1"/>
  <c r="M484" i="25" s="1"/>
  <c r="N484" i="25" s="1"/>
  <c r="H1174" i="25"/>
  <c r="AH1203" i="1"/>
  <c r="K1174" i="25" s="1"/>
  <c r="M1174" i="25" s="1"/>
  <c r="N1174" i="25" s="1"/>
  <c r="H694" i="25"/>
  <c r="AH728" i="1"/>
  <c r="K694" i="25" s="1"/>
  <c r="M694" i="25" s="1"/>
  <c r="N694" i="25" s="1"/>
  <c r="H465" i="25"/>
  <c r="AH477" i="1"/>
  <c r="K465" i="25" s="1"/>
  <c r="M465" i="25" s="1"/>
  <c r="N465" i="25" s="1"/>
  <c r="H1075" i="25"/>
  <c r="AH1104" i="1"/>
  <c r="K1075" i="25" s="1"/>
  <c r="M1075" i="25" s="1"/>
  <c r="N1075" i="25" s="1"/>
  <c r="H104" i="25"/>
  <c r="AH105" i="1"/>
  <c r="K104" i="25" s="1"/>
  <c r="M104" i="25" s="1"/>
  <c r="N104" i="25" s="1"/>
  <c r="H1042" i="25"/>
  <c r="AH1071" i="1"/>
  <c r="K1042" i="25" s="1"/>
  <c r="M1042" i="25" s="1"/>
  <c r="N1042" i="25" s="1"/>
  <c r="H76" i="25"/>
  <c r="AH77" i="1"/>
  <c r="K76" i="25" s="1"/>
  <c r="M76" i="25" s="1"/>
  <c r="N76" i="25" s="1"/>
  <c r="H69" i="25"/>
  <c r="AH70" i="1"/>
  <c r="K69" i="25" s="1"/>
  <c r="M69" i="25" s="1"/>
  <c r="N69" i="25" s="1"/>
  <c r="H174" i="25"/>
  <c r="AH175" i="1"/>
  <c r="K174" i="25" s="1"/>
  <c r="M174" i="25" s="1"/>
  <c r="N174" i="25" s="1"/>
  <c r="H78" i="25"/>
  <c r="AH79" i="1"/>
  <c r="K78" i="25" s="1"/>
  <c r="M78" i="25" s="1"/>
  <c r="N78" i="25" s="1"/>
  <c r="H927" i="25"/>
  <c r="AH928" i="1"/>
  <c r="K927" i="25" s="1"/>
  <c r="M927" i="25" s="1"/>
  <c r="N927" i="25" s="1"/>
  <c r="H493" i="25"/>
  <c r="AH408" i="1"/>
  <c r="K493" i="25" s="1"/>
  <c r="M493" i="25" s="1"/>
  <c r="N493" i="25" s="1"/>
  <c r="H1143" i="25"/>
  <c r="AH1170" i="1"/>
  <c r="K1143" i="25" s="1"/>
  <c r="M1143" i="25" s="1"/>
  <c r="N1143" i="25" s="1"/>
  <c r="H444" i="25"/>
  <c r="AH456" i="1"/>
  <c r="K444" i="25" s="1"/>
  <c r="M444" i="25" s="1"/>
  <c r="N444" i="25" s="1"/>
  <c r="H133" i="25"/>
  <c r="AH134" i="1"/>
  <c r="K133" i="25" s="1"/>
  <c r="M133" i="25" s="1"/>
  <c r="N133" i="25" s="1"/>
  <c r="J26" i="32"/>
  <c r="K26" i="32"/>
  <c r="H145" i="25"/>
  <c r="AH146" i="1"/>
  <c r="K145" i="25" s="1"/>
  <c r="M145" i="25" s="1"/>
  <c r="N145" i="25" s="1"/>
  <c r="H1204" i="25"/>
  <c r="AH1256" i="1"/>
  <c r="K1204" i="25" s="1"/>
  <c r="M1204" i="25" s="1"/>
  <c r="N1204" i="25" s="1"/>
  <c r="H721" i="25"/>
  <c r="AH748" i="1"/>
  <c r="K721" i="25" s="1"/>
  <c r="M721" i="25" s="1"/>
  <c r="N721" i="25" s="1"/>
  <c r="H683" i="25"/>
  <c r="AH677" i="1"/>
  <c r="K683" i="25" s="1"/>
  <c r="M683" i="25" s="1"/>
  <c r="N683" i="25" s="1"/>
  <c r="AH1259" i="1"/>
  <c r="K1230" i="25" s="1"/>
  <c r="M1230" i="25" s="1"/>
  <c r="N1230" i="25" s="1"/>
  <c r="H1230" i="25"/>
  <c r="AH1009" i="1"/>
  <c r="K1260" i="25" s="1"/>
  <c r="M1260" i="25" s="1"/>
  <c r="N1260" i="25" s="1"/>
  <c r="H1260" i="25"/>
  <c r="H760" i="25"/>
  <c r="AH787" i="1"/>
  <c r="K760" i="25" s="1"/>
  <c r="M760" i="25" s="1"/>
  <c r="N760" i="25" s="1"/>
  <c r="H221" i="25"/>
  <c r="AH222" i="1"/>
  <c r="K221" i="25" s="1"/>
  <c r="M221" i="25" s="1"/>
  <c r="N221" i="25" s="1"/>
  <c r="H459" i="25"/>
  <c r="AH471" i="1"/>
  <c r="K459" i="25" s="1"/>
  <c r="M459" i="25" s="1"/>
  <c r="N459" i="25" s="1"/>
  <c r="H162" i="25"/>
  <c r="AH163" i="1"/>
  <c r="K162" i="25" s="1"/>
  <c r="M162" i="25" s="1"/>
  <c r="N162" i="25" s="1"/>
  <c r="H228" i="25"/>
  <c r="AH229" i="1"/>
  <c r="K228" i="25" s="1"/>
  <c r="M228" i="25" s="1"/>
  <c r="N228" i="25" s="1"/>
  <c r="H533" i="25"/>
  <c r="AH534" i="1"/>
  <c r="K533" i="25" s="1"/>
  <c r="M533" i="25" s="1"/>
  <c r="N533" i="25" s="1"/>
  <c r="H47" i="25"/>
  <c r="AH28" i="1"/>
  <c r="K47" i="25" s="1"/>
  <c r="M47" i="25" s="1"/>
  <c r="N47" i="25" s="1"/>
  <c r="H68" i="25"/>
  <c r="AH69" i="1"/>
  <c r="K68" i="25" s="1"/>
  <c r="M68" i="25" s="1"/>
  <c r="N68" i="25" s="1"/>
  <c r="H256" i="25"/>
  <c r="AH257" i="1"/>
  <c r="K256" i="25" s="1"/>
  <c r="M256" i="25" s="1"/>
  <c r="N256" i="25" s="1"/>
  <c r="H1219" i="25"/>
  <c r="AH1238" i="1"/>
  <c r="K1219" i="25" s="1"/>
  <c r="M1219" i="25" s="1"/>
  <c r="N1219" i="25" s="1"/>
  <c r="H576" i="25"/>
  <c r="AH555" i="1"/>
  <c r="K576" i="25" s="1"/>
  <c r="M576" i="25" s="1"/>
  <c r="N576" i="25" s="1"/>
  <c r="H1056" i="25"/>
  <c r="AH1085" i="1"/>
  <c r="K1056" i="25" s="1"/>
  <c r="M1056" i="25" s="1"/>
  <c r="N1056" i="25" s="1"/>
  <c r="H488" i="25"/>
  <c r="AH500" i="1"/>
  <c r="K488" i="25" s="1"/>
  <c r="M488" i="25" s="1"/>
  <c r="N488" i="25" s="1"/>
  <c r="H618" i="25"/>
  <c r="AH619" i="1"/>
  <c r="K618" i="25" s="1"/>
  <c r="M618" i="25" s="1"/>
  <c r="N618" i="25" s="1"/>
  <c r="H1119" i="25"/>
  <c r="AH1148" i="1"/>
  <c r="K1119" i="25" s="1"/>
  <c r="M1119" i="25" s="1"/>
  <c r="N1119" i="25" s="1"/>
  <c r="H604" i="25"/>
  <c r="AH605" i="1"/>
  <c r="K604" i="25" s="1"/>
  <c r="M604" i="25" s="1"/>
  <c r="N604" i="25" s="1"/>
  <c r="H986" i="25"/>
  <c r="AH1015" i="1"/>
  <c r="K986" i="25" s="1"/>
  <c r="M986" i="25" s="1"/>
  <c r="N986" i="25" s="1"/>
  <c r="H7" i="25"/>
  <c r="AH10" i="1"/>
  <c r="K7" i="25" s="1"/>
  <c r="M7" i="25" s="1"/>
  <c r="N7" i="25" s="1"/>
  <c r="H1224" i="25"/>
  <c r="AH1243" i="1"/>
  <c r="K1224" i="25" s="1"/>
  <c r="M1224" i="25" s="1"/>
  <c r="N1224" i="25" s="1"/>
  <c r="H124" i="25"/>
  <c r="AH125" i="1"/>
  <c r="K124" i="25" s="1"/>
  <c r="M124" i="25" s="1"/>
  <c r="N124" i="25" s="1"/>
  <c r="K17" i="32"/>
  <c r="H1252" i="25"/>
  <c r="AH1001" i="1"/>
  <c r="K1252" i="25" s="1"/>
  <c r="M1252" i="25" s="1"/>
  <c r="N1252" i="25" s="1"/>
  <c r="H110" i="25"/>
  <c r="AH111" i="1"/>
  <c r="K110" i="25" s="1"/>
  <c r="M110" i="25" s="1"/>
  <c r="N110" i="25" s="1"/>
  <c r="H750" i="25"/>
  <c r="AH777" i="1"/>
  <c r="K750" i="25" s="1"/>
  <c r="M750" i="25" s="1"/>
  <c r="N750" i="25" s="1"/>
  <c r="H330" i="25"/>
  <c r="AH332" i="1"/>
  <c r="K330" i="25" s="1"/>
  <c r="M330" i="25" s="1"/>
  <c r="N330" i="25" s="1"/>
  <c r="H1009" i="25"/>
  <c r="AH1038" i="1"/>
  <c r="K1009" i="25" s="1"/>
  <c r="M1009" i="25" s="1"/>
  <c r="N1009" i="25" s="1"/>
  <c r="H140" i="25"/>
  <c r="AH141" i="1"/>
  <c r="K140" i="25" s="1"/>
  <c r="M140" i="25" s="1"/>
  <c r="N140" i="25" s="1"/>
  <c r="H1178" i="25"/>
  <c r="AH1207" i="1"/>
  <c r="K1178" i="25" s="1"/>
  <c r="M1178" i="25" s="1"/>
  <c r="N1178" i="25" s="1"/>
  <c r="H736" i="25"/>
  <c r="AH763" i="1"/>
  <c r="K736" i="25" s="1"/>
  <c r="M736" i="25" s="1"/>
  <c r="N736" i="25" s="1"/>
  <c r="H762" i="25"/>
  <c r="AH789" i="1"/>
  <c r="K762" i="25" s="1"/>
  <c r="M762" i="25" s="1"/>
  <c r="N762" i="25" s="1"/>
  <c r="H625" i="25"/>
  <c r="AH626" i="1"/>
  <c r="K625" i="25" s="1"/>
  <c r="M625" i="25" s="1"/>
  <c r="N625" i="25" s="1"/>
  <c r="H220" i="25"/>
  <c r="AH221" i="1"/>
  <c r="K220" i="25" s="1"/>
  <c r="M220" i="25" s="1"/>
  <c r="N220" i="25" s="1"/>
  <c r="H958" i="25"/>
  <c r="AH959" i="1"/>
  <c r="K958" i="25" s="1"/>
  <c r="M958" i="25" s="1"/>
  <c r="N958" i="25" s="1"/>
  <c r="H831" i="25"/>
  <c r="AH701" i="1"/>
  <c r="K831" i="25" s="1"/>
  <c r="M831" i="25" s="1"/>
  <c r="N831" i="25" s="1"/>
  <c r="H238" i="25"/>
  <c r="AH239" i="1"/>
  <c r="K238" i="25" s="1"/>
  <c r="M238" i="25" s="1"/>
  <c r="N238" i="25" s="1"/>
  <c r="H1223" i="25"/>
  <c r="AH1242" i="1"/>
  <c r="K1223" i="25" s="1"/>
  <c r="M1223" i="25" s="1"/>
  <c r="N1223" i="25" s="1"/>
  <c r="H288" i="25"/>
  <c r="AH291" i="1"/>
  <c r="K288" i="25" s="1"/>
  <c r="M288" i="25" s="1"/>
  <c r="N288" i="25" s="1"/>
  <c r="H980" i="25"/>
  <c r="AH981" i="1"/>
  <c r="K980" i="25" s="1"/>
  <c r="M980" i="25" s="1"/>
  <c r="N980" i="25" s="1"/>
  <c r="H141" i="25"/>
  <c r="AH142" i="1"/>
  <c r="K141" i="25" s="1"/>
  <c r="M141" i="25" s="1"/>
  <c r="N141" i="25" s="1"/>
  <c r="H553" i="25"/>
  <c r="AH585" i="1"/>
  <c r="K553" i="25" s="1"/>
  <c r="M553" i="25" s="1"/>
  <c r="N553" i="25" s="1"/>
  <c r="H579" i="25"/>
  <c r="AH558" i="1"/>
  <c r="K579" i="25" s="1"/>
  <c r="M579" i="25" s="1"/>
  <c r="N579" i="25" s="1"/>
  <c r="H91" i="25"/>
  <c r="AH92" i="1"/>
  <c r="K91" i="25" s="1"/>
  <c r="M91" i="25" s="1"/>
  <c r="N91" i="25" s="1"/>
  <c r="H825" i="25"/>
  <c r="AH695" i="1"/>
  <c r="K825" i="25" s="1"/>
  <c r="M825" i="25" s="1"/>
  <c r="N825" i="25" s="1"/>
  <c r="H331" i="25"/>
  <c r="AH333" i="1"/>
  <c r="K331" i="25" s="1"/>
  <c r="M331" i="25" s="1"/>
  <c r="N331" i="25" s="1"/>
  <c r="H933" i="25"/>
  <c r="AH934" i="1"/>
  <c r="K933" i="25" s="1"/>
  <c r="M933" i="25" s="1"/>
  <c r="N933" i="25" s="1"/>
  <c r="H88" i="25"/>
  <c r="AH89" i="1"/>
  <c r="K88" i="25" s="1"/>
  <c r="M88" i="25" s="1"/>
  <c r="N88" i="25" s="1"/>
  <c r="H73" i="25"/>
  <c r="AH74" i="1"/>
  <c r="K73" i="25" s="1"/>
  <c r="M73" i="25" s="1"/>
  <c r="N73" i="25" s="1"/>
  <c r="H492" i="25"/>
  <c r="AH407" i="1"/>
  <c r="K492" i="25" s="1"/>
  <c r="M492" i="25" s="1"/>
  <c r="N492" i="25" s="1"/>
  <c r="H1226" i="25"/>
  <c r="AH1245" i="1"/>
  <c r="K1226" i="25" s="1"/>
  <c r="M1226" i="25" s="1"/>
  <c r="N1226" i="25" s="1"/>
  <c r="J27" i="32"/>
  <c r="K27" i="32"/>
  <c r="H262" i="25"/>
  <c r="AH263" i="1"/>
  <c r="K262" i="25" s="1"/>
  <c r="M262" i="25" s="1"/>
  <c r="N262" i="25" s="1"/>
  <c r="H872" i="25"/>
  <c r="AH873" i="1"/>
  <c r="K872" i="25" s="1"/>
  <c r="M872" i="25" s="1"/>
  <c r="N872" i="25" s="1"/>
  <c r="H900" i="25"/>
  <c r="AH901" i="1"/>
  <c r="K900" i="25" s="1"/>
  <c r="M900" i="25" s="1"/>
  <c r="N900" i="25" s="1"/>
  <c r="H875" i="25"/>
  <c r="AH876" i="1"/>
  <c r="K875" i="25" s="1"/>
  <c r="M875" i="25" s="1"/>
  <c r="N875" i="25" s="1"/>
  <c r="H405" i="25"/>
  <c r="AH417" i="1"/>
  <c r="K405" i="25" s="1"/>
  <c r="M405" i="25" s="1"/>
  <c r="N405" i="25" s="1"/>
  <c r="H1059" i="25"/>
  <c r="AH1088" i="1"/>
  <c r="K1059" i="25" s="1"/>
  <c r="M1059" i="25" s="1"/>
  <c r="N1059" i="25" s="1"/>
  <c r="H48" i="25"/>
  <c r="AH29" i="1"/>
  <c r="K48" i="25" s="1"/>
  <c r="M48" i="25" s="1"/>
  <c r="N48" i="25" s="1"/>
  <c r="H998" i="25"/>
  <c r="AH1027" i="1"/>
  <c r="K998" i="25" s="1"/>
  <c r="M998" i="25" s="1"/>
  <c r="N998" i="25" s="1"/>
  <c r="H406" i="25"/>
  <c r="AH418" i="1"/>
  <c r="K406" i="25" s="1"/>
  <c r="M406" i="25" s="1"/>
  <c r="N406" i="25" s="1"/>
  <c r="H978" i="25"/>
  <c r="AH979" i="1"/>
  <c r="K978" i="25" s="1"/>
  <c r="M978" i="25" s="1"/>
  <c r="N978" i="25" s="1"/>
  <c r="H450" i="25"/>
  <c r="AH462" i="1"/>
  <c r="K450" i="25" s="1"/>
  <c r="M450" i="25" s="1"/>
  <c r="N450" i="25" s="1"/>
  <c r="H327" i="25"/>
  <c r="AH329" i="1"/>
  <c r="K327" i="25" s="1"/>
  <c r="M327" i="25" s="1"/>
  <c r="N327" i="25" s="1"/>
  <c r="H368" i="25"/>
  <c r="AH370" i="1"/>
  <c r="K368" i="25" s="1"/>
  <c r="M368" i="25" s="1"/>
  <c r="N368" i="25" s="1"/>
  <c r="H988" i="25"/>
  <c r="AH1017" i="1"/>
  <c r="K988" i="25" s="1"/>
  <c r="M988" i="25" s="1"/>
  <c r="N988" i="25" s="1"/>
  <c r="H275" i="25"/>
  <c r="AH276" i="1"/>
  <c r="K275" i="25" s="1"/>
  <c r="M275" i="25" s="1"/>
  <c r="N275" i="25" s="1"/>
  <c r="H723" i="25"/>
  <c r="AH750" i="1"/>
  <c r="K723" i="25" s="1"/>
  <c r="M723" i="25" s="1"/>
  <c r="N723" i="25" s="1"/>
  <c r="I18" i="31"/>
  <c r="I31" i="31"/>
  <c r="H824" i="25"/>
  <c r="AH694" i="1"/>
  <c r="K824" i="25" s="1"/>
  <c r="M824" i="25" s="1"/>
  <c r="N824" i="25" s="1"/>
  <c r="H640" i="25"/>
  <c r="AH641" i="1"/>
  <c r="K640" i="25" s="1"/>
  <c r="M640" i="25" s="1"/>
  <c r="N640" i="25" s="1"/>
  <c r="H332" i="25"/>
  <c r="AH334" i="1"/>
  <c r="K332" i="25" s="1"/>
  <c r="M332" i="25" s="1"/>
  <c r="N332" i="25" s="1"/>
  <c r="H757" i="25"/>
  <c r="AH784" i="1"/>
  <c r="K757" i="25" s="1"/>
  <c r="M757" i="25" s="1"/>
  <c r="N757" i="25" s="1"/>
  <c r="H591" i="25"/>
  <c r="AH570" i="1"/>
  <c r="K591" i="25" s="1"/>
  <c r="M591" i="25" s="1"/>
  <c r="N591" i="25" s="1"/>
  <c r="H115" i="25"/>
  <c r="AH116" i="1"/>
  <c r="K115" i="25" s="1"/>
  <c r="M115" i="25" s="1"/>
  <c r="N115" i="25" s="1"/>
  <c r="H1073" i="25"/>
  <c r="AH1102" i="1"/>
  <c r="K1073" i="25" s="1"/>
  <c r="M1073" i="25" s="1"/>
  <c r="N1073" i="25" s="1"/>
  <c r="H270" i="25"/>
  <c r="AH271" i="1"/>
  <c r="K270" i="25" s="1"/>
  <c r="M270" i="25" s="1"/>
  <c r="N270" i="25" s="1"/>
  <c r="H1218" i="25"/>
  <c r="AH1237" i="1"/>
  <c r="K1218" i="25" s="1"/>
  <c r="M1218" i="25" s="1"/>
  <c r="N1218" i="25" s="1"/>
  <c r="H194" i="25"/>
  <c r="AH195" i="1"/>
  <c r="K194" i="25" s="1"/>
  <c r="M194" i="25" s="1"/>
  <c r="N194" i="25" s="1"/>
  <c r="H767" i="25"/>
  <c r="AH794" i="1"/>
  <c r="K767" i="25" s="1"/>
  <c r="M767" i="25" s="1"/>
  <c r="N767" i="25" s="1"/>
  <c r="H727" i="25"/>
  <c r="AH754" i="1"/>
  <c r="K727" i="25" s="1"/>
  <c r="M727" i="25" s="1"/>
  <c r="N727" i="25" s="1"/>
  <c r="H1132" i="25"/>
  <c r="AH1159" i="1"/>
  <c r="K1132" i="25" s="1"/>
  <c r="M1132" i="25" s="1"/>
  <c r="N1132" i="25" s="1"/>
  <c r="H724" i="25"/>
  <c r="AH751" i="1"/>
  <c r="K724" i="25" s="1"/>
  <c r="M724" i="25" s="1"/>
  <c r="N724" i="25" s="1"/>
  <c r="H1026" i="25"/>
  <c r="AH1055" i="1"/>
  <c r="K1026" i="25" s="1"/>
  <c r="M1026" i="25" s="1"/>
  <c r="N1026" i="25" s="1"/>
  <c r="H887" i="25"/>
  <c r="AH888" i="1"/>
  <c r="K887" i="25" s="1"/>
  <c r="M887" i="25" s="1"/>
  <c r="N887" i="25" s="1"/>
  <c r="H208" i="25"/>
  <c r="AH209" i="1"/>
  <c r="K208" i="25" s="1"/>
  <c r="M208" i="25" s="1"/>
  <c r="N208" i="25" s="1"/>
  <c r="H575" i="25"/>
  <c r="AH554" i="1"/>
  <c r="K575" i="25" s="1"/>
  <c r="M575" i="25" s="1"/>
  <c r="N575" i="25" s="1"/>
  <c r="H632" i="25"/>
  <c r="AH633" i="1"/>
  <c r="K632" i="25" s="1"/>
  <c r="M632" i="25" s="1"/>
  <c r="N632" i="25" s="1"/>
  <c r="H324" i="25"/>
  <c r="AH326" i="1"/>
  <c r="K324" i="25" s="1"/>
  <c r="M324" i="25" s="1"/>
  <c r="N324" i="25" s="1"/>
  <c r="H850" i="25"/>
  <c r="AH720" i="1"/>
  <c r="K850" i="25" s="1"/>
  <c r="M850" i="25" s="1"/>
  <c r="N850" i="25" s="1"/>
  <c r="H1160" i="25"/>
  <c r="AH1189" i="1"/>
  <c r="K1160" i="25" s="1"/>
  <c r="M1160" i="25" s="1"/>
  <c r="N1160" i="25" s="1"/>
  <c r="H678" i="25"/>
  <c r="AH672" i="1"/>
  <c r="K678" i="25" s="1"/>
  <c r="M678" i="25" s="1"/>
  <c r="N678" i="25" s="1"/>
  <c r="H908" i="25"/>
  <c r="AH909" i="1"/>
  <c r="K908" i="25" s="1"/>
  <c r="M908" i="25" s="1"/>
  <c r="N908" i="25" s="1"/>
  <c r="H167" i="25"/>
  <c r="AH168" i="1"/>
  <c r="K167" i="25" s="1"/>
  <c r="M167" i="25" s="1"/>
  <c r="N167" i="25" s="1"/>
  <c r="H1259" i="25"/>
  <c r="AH1008" i="1"/>
  <c r="K1259" i="25" s="1"/>
  <c r="M1259" i="25" s="1"/>
  <c r="N1259" i="25" s="1"/>
  <c r="H334" i="25"/>
  <c r="AH336" i="1"/>
  <c r="K334" i="25" s="1"/>
  <c r="M334" i="25" s="1"/>
  <c r="N334" i="25" s="1"/>
  <c r="H1198" i="25"/>
  <c r="AH1250" i="1"/>
  <c r="K1198" i="25" s="1"/>
  <c r="M1198" i="25" s="1"/>
  <c r="N1198" i="25" s="1"/>
  <c r="H584" i="25"/>
  <c r="AH563" i="1"/>
  <c r="K584" i="25" s="1"/>
  <c r="M584" i="25" s="1"/>
  <c r="N584" i="25" s="1"/>
  <c r="H367" i="25"/>
  <c r="AH369" i="1"/>
  <c r="K367" i="25" s="1"/>
  <c r="M367" i="25" s="1"/>
  <c r="N367" i="25" s="1"/>
  <c r="H925" i="25"/>
  <c r="AH926" i="1"/>
  <c r="K925" i="25" s="1"/>
  <c r="M925" i="25" s="1"/>
  <c r="N925" i="25" s="1"/>
  <c r="H843" i="25"/>
  <c r="AH713" i="1"/>
  <c r="K843" i="25" s="1"/>
  <c r="M843" i="25" s="1"/>
  <c r="N843" i="25" s="1"/>
  <c r="H689" i="25"/>
  <c r="AH690" i="1"/>
  <c r="K689" i="25" s="1"/>
  <c r="M689" i="25" s="1"/>
  <c r="N689" i="25" s="1"/>
  <c r="H31" i="25"/>
  <c r="AH46" i="1"/>
  <c r="K31" i="25" s="1"/>
  <c r="M31" i="25" s="1"/>
  <c r="N31" i="25" s="1"/>
  <c r="H915" i="25"/>
  <c r="AH916" i="1"/>
  <c r="K915" i="25" s="1"/>
  <c r="M915" i="25" s="1"/>
  <c r="N915" i="25" s="1"/>
  <c r="H294" i="25"/>
  <c r="AH296" i="1"/>
  <c r="K294" i="25" s="1"/>
  <c r="M294" i="25" s="1"/>
  <c r="N294" i="25" s="1"/>
  <c r="H1053" i="25"/>
  <c r="AH1082" i="1"/>
  <c r="K1053" i="25" s="1"/>
  <c r="M1053" i="25" s="1"/>
  <c r="N1053" i="25" s="1"/>
  <c r="H635" i="25"/>
  <c r="AH636" i="1"/>
  <c r="K635" i="25" s="1"/>
  <c r="M635" i="25" s="1"/>
  <c r="N635" i="25" s="1"/>
  <c r="AH1241" i="1"/>
  <c r="K1222" i="25" s="1"/>
  <c r="M1222" i="25" s="1"/>
  <c r="N1222" i="25" s="1"/>
  <c r="H1222" i="25"/>
  <c r="H588" i="25"/>
  <c r="AH567" i="1"/>
  <c r="K588" i="25" s="1"/>
  <c r="M588" i="25" s="1"/>
  <c r="N588" i="25" s="1"/>
  <c r="H53" i="25"/>
  <c r="AH34" i="1"/>
  <c r="K53" i="25" s="1"/>
  <c r="M53" i="25" s="1"/>
  <c r="N53" i="25" s="1"/>
  <c r="H500" i="25"/>
  <c r="AH415" i="1"/>
  <c r="K500" i="25" s="1"/>
  <c r="M500" i="25" s="1"/>
  <c r="N500" i="25" s="1"/>
  <c r="H1136" i="25"/>
  <c r="AH1163" i="1"/>
  <c r="K1136" i="25" s="1"/>
  <c r="M1136" i="25" s="1"/>
  <c r="N1136" i="25" s="1"/>
  <c r="H269" i="25"/>
  <c r="AH270" i="1"/>
  <c r="K269" i="25" s="1"/>
  <c r="M269" i="25" s="1"/>
  <c r="N269" i="25" s="1"/>
  <c r="H164" i="25"/>
  <c r="AH165" i="1"/>
  <c r="K164" i="25" s="1"/>
  <c r="M164" i="25" s="1"/>
  <c r="N164" i="25" s="1"/>
  <c r="H681" i="25"/>
  <c r="AH675" i="1"/>
  <c r="K681" i="25" s="1"/>
  <c r="M681" i="25" s="1"/>
  <c r="N681" i="25" s="1"/>
  <c r="H509" i="25"/>
  <c r="AH509" i="1"/>
  <c r="K509" i="25" s="1"/>
  <c r="M509" i="25" s="1"/>
  <c r="N509" i="25" s="1"/>
  <c r="H709" i="25"/>
  <c r="AH736" i="1"/>
  <c r="K709" i="25" s="1"/>
  <c r="M709" i="25" s="1"/>
  <c r="N709" i="25" s="1"/>
  <c r="H92" i="25"/>
  <c r="AH93" i="1"/>
  <c r="K92" i="25" s="1"/>
  <c r="M92" i="25" s="1"/>
  <c r="N92" i="25" s="1"/>
  <c r="H371" i="25"/>
  <c r="AH373" i="1"/>
  <c r="K371" i="25" s="1"/>
  <c r="M371" i="25" s="1"/>
  <c r="N371" i="25" s="1"/>
  <c r="H438" i="25"/>
  <c r="AH450" i="1"/>
  <c r="K438" i="25" s="1"/>
  <c r="M438" i="25" s="1"/>
  <c r="N438" i="25" s="1"/>
  <c r="H99" i="25"/>
  <c r="AH100" i="1"/>
  <c r="K99" i="25" s="1"/>
  <c r="M99" i="25" s="1"/>
  <c r="N99" i="25" s="1"/>
  <c r="H531" i="25"/>
  <c r="AH532" i="1"/>
  <c r="K531" i="25" s="1"/>
  <c r="M531" i="25" s="1"/>
  <c r="N531" i="25" s="1"/>
  <c r="H1229" i="25"/>
  <c r="AH1258" i="1"/>
  <c r="K1229" i="25" s="1"/>
  <c r="M1229" i="25" s="1"/>
  <c r="N1229" i="25" s="1"/>
  <c r="H448" i="25"/>
  <c r="AH460" i="1"/>
  <c r="K448" i="25" s="1"/>
  <c r="M448" i="25" s="1"/>
  <c r="N448" i="25" s="1"/>
  <c r="H1081" i="25"/>
  <c r="AH1110" i="1"/>
  <c r="K1081" i="25" s="1"/>
  <c r="M1081" i="25" s="1"/>
  <c r="N1081" i="25" s="1"/>
  <c r="H631" i="25"/>
  <c r="AH632" i="1"/>
  <c r="K631" i="25" s="1"/>
  <c r="M631" i="25" s="1"/>
  <c r="N631" i="25" s="1"/>
  <c r="H972" i="25"/>
  <c r="AH973" i="1"/>
  <c r="K972" i="25" s="1"/>
  <c r="M972" i="25" s="1"/>
  <c r="N972" i="25" s="1"/>
  <c r="H1145" i="25"/>
  <c r="AH1172" i="1"/>
  <c r="K1145" i="25" s="1"/>
  <c r="M1145" i="25" s="1"/>
  <c r="N1145" i="25" s="1"/>
  <c r="H177" i="25"/>
  <c r="AH178" i="1"/>
  <c r="K177" i="25" s="1"/>
  <c r="M177" i="25" s="1"/>
  <c r="N177" i="25" s="1"/>
  <c r="H237" i="25"/>
  <c r="AH238" i="1"/>
  <c r="K237" i="25" s="1"/>
  <c r="M237" i="25" s="1"/>
  <c r="N237" i="25" s="1"/>
  <c r="H1214" i="25"/>
  <c r="AH1233" i="1"/>
  <c r="K1214" i="25" s="1"/>
  <c r="M1214" i="25" s="1"/>
  <c r="N1214" i="25" s="1"/>
  <c r="H1124" i="25"/>
  <c r="AH1153" i="1"/>
  <c r="K1124" i="25" s="1"/>
  <c r="M1124" i="25" s="1"/>
  <c r="N1124" i="25" s="1"/>
  <c r="H158" i="25"/>
  <c r="AH159" i="1"/>
  <c r="K158" i="25" s="1"/>
  <c r="M158" i="25" s="1"/>
  <c r="N158" i="25" s="1"/>
  <c r="H1227" i="25"/>
  <c r="AH1246" i="1"/>
  <c r="K1227" i="25" s="1"/>
  <c r="M1227" i="25" s="1"/>
  <c r="N1227" i="25" s="1"/>
  <c r="H919" i="25"/>
  <c r="AH920" i="1"/>
  <c r="K919" i="25" s="1"/>
  <c r="M919" i="25" s="1"/>
  <c r="N919" i="25" s="1"/>
  <c r="H175" i="25"/>
  <c r="AH176" i="1"/>
  <c r="K175" i="25" s="1"/>
  <c r="M175" i="25" s="1"/>
  <c r="N175" i="25" s="1"/>
  <c r="H954" i="25"/>
  <c r="AH955" i="1"/>
  <c r="K954" i="25" s="1"/>
  <c r="M954" i="25" s="1"/>
  <c r="N954" i="25" s="1"/>
  <c r="H608" i="25"/>
  <c r="AH609" i="1"/>
  <c r="K608" i="25" s="1"/>
  <c r="M608" i="25" s="1"/>
  <c r="N608" i="25" s="1"/>
  <c r="H1030" i="25"/>
  <c r="AH1059" i="1"/>
  <c r="K1030" i="25" s="1"/>
  <c r="M1030" i="25" s="1"/>
  <c r="N1030" i="25" s="1"/>
  <c r="H506" i="25"/>
  <c r="AH506" i="1"/>
  <c r="K506" i="25" s="1"/>
  <c r="M506" i="25" s="1"/>
  <c r="N506" i="25" s="1"/>
  <c r="H233" i="25"/>
  <c r="AH234" i="1"/>
  <c r="K233" i="25" s="1"/>
  <c r="M233" i="25" s="1"/>
  <c r="N233" i="25" s="1"/>
  <c r="H629" i="25"/>
  <c r="AH630" i="1"/>
  <c r="K629" i="25" s="1"/>
  <c r="M629" i="25" s="1"/>
  <c r="N629" i="25" s="1"/>
  <c r="H55" i="25"/>
  <c r="AH56" i="1"/>
  <c r="K55" i="25" s="1"/>
  <c r="M55" i="25" s="1"/>
  <c r="N55" i="25" s="1"/>
  <c r="H668" i="25"/>
  <c r="AH686" i="1"/>
  <c r="K668" i="25" s="1"/>
  <c r="M668" i="25" s="1"/>
  <c r="N668" i="25" s="1"/>
  <c r="H532" i="25"/>
  <c r="AH533" i="1"/>
  <c r="K532" i="25" s="1"/>
  <c r="M532" i="25" s="1"/>
  <c r="N532" i="25" s="1"/>
  <c r="H147" i="25"/>
  <c r="AH148" i="1"/>
  <c r="K147" i="25" s="1"/>
  <c r="M147" i="25" s="1"/>
  <c r="N147" i="25" s="1"/>
  <c r="H1146" i="25"/>
  <c r="AH1173" i="1"/>
  <c r="K1146" i="25" s="1"/>
  <c r="M1146" i="25" s="1"/>
  <c r="N1146" i="25" s="1"/>
  <c r="H293" i="25"/>
  <c r="AH295" i="1"/>
  <c r="K293" i="25" s="1"/>
  <c r="M293" i="25" s="1"/>
  <c r="N293" i="25" s="1"/>
  <c r="H703" i="25"/>
  <c r="AH807" i="1"/>
  <c r="K703" i="25" s="1"/>
  <c r="M703" i="25" s="1"/>
  <c r="N703" i="25" s="1"/>
  <c r="H1261" i="25"/>
  <c r="AH1010" i="1"/>
  <c r="K1261" i="25" s="1"/>
  <c r="M1261" i="25" s="1"/>
  <c r="N1261" i="25" s="1"/>
  <c r="I30" i="31"/>
  <c r="H744" i="25"/>
  <c r="AH771" i="1"/>
  <c r="K744" i="25" s="1"/>
  <c r="M744" i="25" s="1"/>
  <c r="N744" i="25" s="1"/>
  <c r="H658" i="25"/>
  <c r="AH659" i="1"/>
  <c r="K658" i="25" s="1"/>
  <c r="M658" i="25" s="1"/>
  <c r="N658" i="25" s="1"/>
  <c r="H1251" i="25"/>
  <c r="AH1000" i="1"/>
  <c r="K1251" i="25" s="1"/>
  <c r="M1251" i="25" s="1"/>
  <c r="N1251" i="25" s="1"/>
  <c r="H382" i="25"/>
  <c r="AH384" i="1"/>
  <c r="K382" i="25" s="1"/>
  <c r="M382" i="25" s="1"/>
  <c r="N382" i="25" s="1"/>
  <c r="H1131" i="25"/>
  <c r="AH1158" i="1"/>
  <c r="K1131" i="25" s="1"/>
  <c r="M1131" i="25" s="1"/>
  <c r="N1131" i="25" s="1"/>
  <c r="H411" i="25"/>
  <c r="AH423" i="1"/>
  <c r="K411" i="25" s="1"/>
  <c r="M411" i="25" s="1"/>
  <c r="N411" i="25" s="1"/>
  <c r="H362" i="25"/>
  <c r="AH364" i="1"/>
  <c r="K362" i="25" s="1"/>
  <c r="M362" i="25" s="1"/>
  <c r="N362" i="25" s="1"/>
  <c r="H297" i="25"/>
  <c r="AH299" i="1"/>
  <c r="K297" i="25" s="1"/>
  <c r="M297" i="25" s="1"/>
  <c r="N297" i="25" s="1"/>
  <c r="H394" i="25"/>
  <c r="AH396" i="1"/>
  <c r="K394" i="25" s="1"/>
  <c r="M394" i="25" s="1"/>
  <c r="N394" i="25" s="1"/>
  <c r="H695" i="25"/>
  <c r="AH729" i="1"/>
  <c r="K695" i="25" s="1"/>
  <c r="M695" i="25" s="1"/>
  <c r="N695" i="25" s="1"/>
  <c r="H1137" i="25"/>
  <c r="AH1164" i="1"/>
  <c r="K1137" i="25" s="1"/>
  <c r="M1137" i="25" s="1"/>
  <c r="N1137" i="25" s="1"/>
  <c r="J11" i="32"/>
  <c r="K11" i="32"/>
  <c r="H454" i="25"/>
  <c r="AH466" i="1"/>
  <c r="K454" i="25" s="1"/>
  <c r="M454" i="25" s="1"/>
  <c r="N454" i="25" s="1"/>
  <c r="H1191" i="25"/>
  <c r="AH1220" i="1"/>
  <c r="K1191" i="25" s="1"/>
  <c r="M1191" i="25" s="1"/>
  <c r="N1191" i="25" s="1"/>
  <c r="H426" i="25"/>
  <c r="AH438" i="1"/>
  <c r="K426" i="25" s="1"/>
  <c r="M426" i="25" s="1"/>
  <c r="N426" i="25" s="1"/>
  <c r="H347" i="25"/>
  <c r="AH349" i="1"/>
  <c r="K347" i="25" s="1"/>
  <c r="M347" i="25" s="1"/>
  <c r="N347" i="25" s="1"/>
  <c r="H1249" i="25"/>
  <c r="AH998" i="1"/>
  <c r="K1249" i="25" s="1"/>
  <c r="M1249" i="25" s="1"/>
  <c r="N1249" i="25" s="1"/>
  <c r="H486" i="25"/>
  <c r="AH498" i="1"/>
  <c r="K486" i="25" s="1"/>
  <c r="M486" i="25" s="1"/>
  <c r="N486" i="25" s="1"/>
  <c r="H17" i="25"/>
  <c r="AH20" i="1"/>
  <c r="K17" i="25" s="1"/>
  <c r="M17" i="25" s="1"/>
  <c r="N17" i="25" s="1"/>
  <c r="J21" i="32"/>
  <c r="K21" i="32"/>
  <c r="H227" i="25"/>
  <c r="AH228" i="1"/>
  <c r="K227" i="25" s="1"/>
  <c r="M227" i="25" s="1"/>
  <c r="N227" i="25" s="1"/>
  <c r="H1096" i="25"/>
  <c r="AH1125" i="1"/>
  <c r="K1096" i="25" s="1"/>
  <c r="M1096" i="25" s="1"/>
  <c r="N1096" i="25" s="1"/>
  <c r="H1015" i="25"/>
  <c r="AH1044" i="1"/>
  <c r="K1015" i="25" s="1"/>
  <c r="M1015" i="25" s="1"/>
  <c r="N1015" i="25" s="1"/>
  <c r="H317" i="25"/>
  <c r="AH319" i="1"/>
  <c r="K317" i="25" s="1"/>
  <c r="M317" i="25" s="1"/>
  <c r="N317" i="25" s="1"/>
  <c r="H226" i="25"/>
  <c r="AH227" i="1"/>
  <c r="K226" i="25" s="1"/>
  <c r="M226" i="25" s="1"/>
  <c r="N226" i="25" s="1"/>
  <c r="H610" i="25"/>
  <c r="AH611" i="1"/>
  <c r="K610" i="25" s="1"/>
  <c r="M610" i="25" s="1"/>
  <c r="N610" i="25" s="1"/>
  <c r="H766" i="25"/>
  <c r="AH793" i="1"/>
  <c r="K766" i="25" s="1"/>
  <c r="M766" i="25" s="1"/>
  <c r="N766" i="25" s="1"/>
  <c r="H166" i="25"/>
  <c r="AH167" i="1"/>
  <c r="K166" i="25" s="1"/>
  <c r="M166" i="25" s="1"/>
  <c r="N166" i="25" s="1"/>
  <c r="H74" i="25"/>
  <c r="AH75" i="1"/>
  <c r="K74" i="25" s="1"/>
  <c r="M74" i="25" s="1"/>
  <c r="N74" i="25" s="1"/>
  <c r="H179" i="25"/>
  <c r="AH180" i="1"/>
  <c r="K179" i="25" s="1"/>
  <c r="M179" i="25" s="1"/>
  <c r="N179" i="25" s="1"/>
  <c r="I14" i="31"/>
  <c r="I16" i="31"/>
  <c r="H977" i="25"/>
  <c r="AH978" i="1"/>
  <c r="K977" i="25" s="1"/>
  <c r="M977" i="25" s="1"/>
  <c r="N977" i="25" s="1"/>
  <c r="H798" i="25"/>
  <c r="AH832" i="1"/>
  <c r="K798" i="25" s="1"/>
  <c r="M798" i="25" s="1"/>
  <c r="N798" i="25" s="1"/>
  <c r="H882" i="25"/>
  <c r="AH883" i="1"/>
  <c r="K882" i="25" s="1"/>
  <c r="M882" i="25" s="1"/>
  <c r="N882" i="25" s="1"/>
  <c r="H594" i="25"/>
  <c r="AH573" i="1"/>
  <c r="K594" i="25" s="1"/>
  <c r="M594" i="25" s="1"/>
  <c r="N594" i="25" s="1"/>
  <c r="H1175" i="25"/>
  <c r="AH1204" i="1"/>
  <c r="K1175" i="25" s="1"/>
  <c r="M1175" i="25" s="1"/>
  <c r="N1175" i="25" s="1"/>
  <c r="H213" i="25"/>
  <c r="AH214" i="1"/>
  <c r="K213" i="25" s="1"/>
  <c r="M213" i="25" s="1"/>
  <c r="N213" i="25" s="1"/>
  <c r="H1202" i="25"/>
  <c r="AH1254" i="1"/>
  <c r="K1202" i="25" s="1"/>
  <c r="M1202" i="25" s="1"/>
  <c r="N1202" i="25" s="1"/>
  <c r="H868" i="25"/>
  <c r="AH869" i="1"/>
  <c r="K868" i="25" s="1"/>
  <c r="M868" i="25" s="1"/>
  <c r="N868" i="25" s="1"/>
  <c r="H8" i="25"/>
  <c r="AH11" i="1"/>
  <c r="K8" i="25" s="1"/>
  <c r="M8" i="25" s="1"/>
  <c r="N8" i="25" s="1"/>
  <c r="J7" i="32"/>
  <c r="K7" i="32"/>
  <c r="H747" i="25"/>
  <c r="AH774" i="1"/>
  <c r="K747" i="25" s="1"/>
  <c r="M747" i="25" s="1"/>
  <c r="N747" i="25" s="1"/>
  <c r="J15" i="32"/>
  <c r="K15" i="32"/>
  <c r="I6" i="31"/>
  <c r="J43" i="32"/>
  <c r="K43" i="32"/>
  <c r="H455" i="25"/>
  <c r="AH467" i="1"/>
  <c r="K455" i="25" s="1"/>
  <c r="M455" i="25" s="1"/>
  <c r="N455" i="25" s="1"/>
  <c r="H1083" i="25"/>
  <c r="AH1112" i="1"/>
  <c r="K1083" i="25" s="1"/>
  <c r="M1083" i="25" s="1"/>
  <c r="N1083" i="25" s="1"/>
  <c r="H2" i="25"/>
  <c r="AH5" i="1"/>
  <c r="K2" i="25" s="1"/>
  <c r="H389" i="25"/>
  <c r="AH391" i="1"/>
  <c r="K389" i="25" s="1"/>
  <c r="M389" i="25" s="1"/>
  <c r="N389" i="25" s="1"/>
  <c r="H731" i="25"/>
  <c r="AH758" i="1"/>
  <c r="K731" i="25" s="1"/>
  <c r="M731" i="25" s="1"/>
  <c r="N731" i="25" s="1"/>
  <c r="H214" i="25"/>
  <c r="AH215" i="1"/>
  <c r="K214" i="25" s="1"/>
  <c r="M214" i="25" s="1"/>
  <c r="N214" i="25" s="1"/>
  <c r="H66" i="25"/>
  <c r="AH67" i="1"/>
  <c r="K66" i="25" s="1"/>
  <c r="M66" i="25" s="1"/>
  <c r="N66" i="25" s="1"/>
  <c r="K50" i="32"/>
  <c r="H729" i="25"/>
  <c r="AH756" i="1"/>
  <c r="K729" i="25" s="1"/>
  <c r="M729" i="25" s="1"/>
  <c r="N729" i="25" s="1"/>
  <c r="H437" i="25"/>
  <c r="AH449" i="1"/>
  <c r="K437" i="25" s="1"/>
  <c r="M437" i="25" s="1"/>
  <c r="N437" i="25" s="1"/>
  <c r="H917" i="25"/>
  <c r="AH918" i="1"/>
  <c r="K917" i="25" s="1"/>
  <c r="M917" i="25" s="1"/>
  <c r="N917" i="25" s="1"/>
  <c r="H835" i="25"/>
  <c r="AH705" i="1"/>
  <c r="K835" i="25" s="1"/>
  <c r="M835" i="25" s="1"/>
  <c r="N835" i="25" s="1"/>
  <c r="H1186" i="25"/>
  <c r="AH1215" i="1"/>
  <c r="K1186" i="25" s="1"/>
  <c r="M1186" i="25" s="1"/>
  <c r="N1186" i="25" s="1"/>
  <c r="H601" i="25"/>
  <c r="AH602" i="1"/>
  <c r="K601" i="25" s="1"/>
  <c r="M601" i="25" s="1"/>
  <c r="N601" i="25" s="1"/>
  <c r="H1151" i="25"/>
  <c r="AH1178" i="1"/>
  <c r="K1151" i="25" s="1"/>
  <c r="M1151" i="25" s="1"/>
  <c r="N1151" i="25" s="1"/>
  <c r="H451" i="25"/>
  <c r="AH463" i="1"/>
  <c r="K451" i="25" s="1"/>
  <c r="M451" i="25" s="1"/>
  <c r="N451" i="25" s="1"/>
  <c r="H1084" i="25"/>
  <c r="AH1113" i="1"/>
  <c r="K1084" i="25" s="1"/>
  <c r="M1084" i="25" s="1"/>
  <c r="N1084" i="25" s="1"/>
  <c r="H431" i="25"/>
  <c r="AH443" i="1"/>
  <c r="K431" i="25" s="1"/>
  <c r="M431" i="25" s="1"/>
  <c r="N431" i="25" s="1"/>
  <c r="H222" i="25"/>
  <c r="AH223" i="1"/>
  <c r="K222" i="25" s="1"/>
  <c r="M222" i="25" s="1"/>
  <c r="N222" i="25" s="1"/>
  <c r="H142" i="25"/>
  <c r="AH143" i="1"/>
  <c r="K142" i="25" s="1"/>
  <c r="M142" i="25" s="1"/>
  <c r="N142" i="25" s="1"/>
  <c r="H819" i="25"/>
  <c r="AH853" i="1"/>
  <c r="K819" i="25" s="1"/>
  <c r="M819" i="25" s="1"/>
  <c r="N819" i="25" s="1"/>
  <c r="H920" i="25"/>
  <c r="AH921" i="1"/>
  <c r="K920" i="25" s="1"/>
  <c r="M920" i="25" s="1"/>
  <c r="N920" i="25" s="1"/>
  <c r="H1105" i="25"/>
  <c r="AH1134" i="1"/>
  <c r="K1105" i="25" s="1"/>
  <c r="M1105" i="25" s="1"/>
  <c r="N1105" i="25" s="1"/>
  <c r="H737" i="25"/>
  <c r="AH764" i="1"/>
  <c r="K737" i="25" s="1"/>
  <c r="M737" i="25" s="1"/>
  <c r="N737" i="25" s="1"/>
  <c r="H45" i="25"/>
  <c r="AH26" i="1"/>
  <c r="K45" i="25" s="1"/>
  <c r="M45" i="25" s="1"/>
  <c r="N45" i="25" s="1"/>
  <c r="H751" i="25"/>
  <c r="AH778" i="1"/>
  <c r="K751" i="25" s="1"/>
  <c r="M751" i="25" s="1"/>
  <c r="N751" i="25" s="1"/>
  <c r="H816" i="25"/>
  <c r="AH850" i="1"/>
  <c r="K816" i="25" s="1"/>
  <c r="M816" i="25" s="1"/>
  <c r="N816" i="25" s="1"/>
  <c r="H787" i="25"/>
  <c r="AH821" i="1"/>
  <c r="K787" i="25" s="1"/>
  <c r="M787" i="25" s="1"/>
  <c r="N787" i="25" s="1"/>
  <c r="H4" i="25"/>
  <c r="AH7" i="1"/>
  <c r="K4" i="25" s="1"/>
  <c r="M4" i="25" s="1"/>
  <c r="N4" i="25" s="1"/>
  <c r="H923" i="25"/>
  <c r="AH924" i="1"/>
  <c r="K923" i="25" s="1"/>
  <c r="M923" i="25" s="1"/>
  <c r="N923" i="25" s="1"/>
  <c r="H267" i="25"/>
  <c r="AH268" i="1"/>
  <c r="K267" i="25" s="1"/>
  <c r="M267" i="25" s="1"/>
  <c r="N267" i="25" s="1"/>
  <c r="H1139" i="25"/>
  <c r="AH1166" i="1"/>
  <c r="K1139" i="25" s="1"/>
  <c r="M1139" i="25" s="1"/>
  <c r="N1139" i="25" s="1"/>
  <c r="H651" i="25"/>
  <c r="AH652" i="1"/>
  <c r="K651" i="25" s="1"/>
  <c r="M651" i="25" s="1"/>
  <c r="N651" i="25" s="1"/>
  <c r="H754" i="25"/>
  <c r="AH781" i="1"/>
  <c r="K754" i="25" s="1"/>
  <c r="M754" i="25" s="1"/>
  <c r="N754" i="25" s="1"/>
  <c r="H938" i="25"/>
  <c r="AH939" i="1"/>
  <c r="K938" i="25" s="1"/>
  <c r="M938" i="25" s="1"/>
  <c r="N938" i="25" s="1"/>
  <c r="H624" i="25"/>
  <c r="AH625" i="1"/>
  <c r="K624" i="25" s="1"/>
  <c r="M624" i="25" s="1"/>
  <c r="N624" i="25" s="1"/>
  <c r="H1011" i="25"/>
  <c r="AH1040" i="1"/>
  <c r="K1011" i="25" s="1"/>
  <c r="M1011" i="25" s="1"/>
  <c r="N1011" i="25" s="1"/>
  <c r="H308" i="25"/>
  <c r="AH310" i="1"/>
  <c r="K308" i="25" s="1"/>
  <c r="M308" i="25" s="1"/>
  <c r="N308" i="25" s="1"/>
  <c r="H821" i="25"/>
  <c r="AH855" i="1"/>
  <c r="K821" i="25" s="1"/>
  <c r="M821" i="25" s="1"/>
  <c r="N821" i="25" s="1"/>
  <c r="H273" i="25"/>
  <c r="AH274" i="1"/>
  <c r="K273" i="25" s="1"/>
  <c r="M273" i="25" s="1"/>
  <c r="N273" i="25" s="1"/>
  <c r="H25" i="25"/>
  <c r="AH40" i="1"/>
  <c r="K25" i="25" s="1"/>
  <c r="M25" i="25" s="1"/>
  <c r="N25" i="25" s="1"/>
  <c r="H1000" i="25"/>
  <c r="AH1029" i="1"/>
  <c r="K1000" i="25" s="1"/>
  <c r="M1000" i="25" s="1"/>
  <c r="N1000" i="25" s="1"/>
  <c r="H711" i="25"/>
  <c r="AH738" i="1"/>
  <c r="K711" i="25" s="1"/>
  <c r="M711" i="25" s="1"/>
  <c r="N711" i="25" s="1"/>
  <c r="J6" i="32"/>
  <c r="K6" i="32"/>
  <c r="H961" i="25"/>
  <c r="AH962" i="1"/>
  <c r="K961" i="25" s="1"/>
  <c r="M961" i="25" s="1"/>
  <c r="N961" i="25" s="1"/>
  <c r="H80" i="25"/>
  <c r="AH81" i="1"/>
  <c r="K80" i="25" s="1"/>
  <c r="M80" i="25" s="1"/>
  <c r="N80" i="25" s="1"/>
  <c r="H1122" i="25"/>
  <c r="AH1151" i="1"/>
  <c r="K1122" i="25" s="1"/>
  <c r="M1122" i="25" s="1"/>
  <c r="N1122" i="25" s="1"/>
  <c r="H720" i="25"/>
  <c r="AH747" i="1"/>
  <c r="K720" i="25" s="1"/>
  <c r="M720" i="25" s="1"/>
  <c r="N720" i="25" s="1"/>
  <c r="H1002" i="25"/>
  <c r="AH1031" i="1"/>
  <c r="K1002" i="25" s="1"/>
  <c r="M1002" i="25" s="1"/>
  <c r="N1002" i="25" s="1"/>
  <c r="H320" i="25"/>
  <c r="AH322" i="1"/>
  <c r="K320" i="25" s="1"/>
  <c r="M320" i="25" s="1"/>
  <c r="N320" i="25" s="1"/>
  <c r="H3" i="25"/>
  <c r="AH6" i="1"/>
  <c r="K3" i="25" s="1"/>
  <c r="M3" i="25" s="1"/>
  <c r="N3" i="25" s="1"/>
  <c r="H862" i="25"/>
  <c r="AH863" i="1"/>
  <c r="K862" i="25" s="1"/>
  <c r="M862" i="25" s="1"/>
  <c r="N862" i="25" s="1"/>
  <c r="H574" i="25"/>
  <c r="AH553" i="1"/>
  <c r="K574" i="25" s="1"/>
  <c r="M574" i="25" s="1"/>
  <c r="N574" i="25" s="1"/>
  <c r="H1150" i="25"/>
  <c r="AH1177" i="1"/>
  <c r="K1150" i="25" s="1"/>
  <c r="M1150" i="25" s="1"/>
  <c r="N1150" i="25" s="1"/>
  <c r="H626" i="25"/>
  <c r="AH627" i="1"/>
  <c r="K626" i="25" s="1"/>
  <c r="M626" i="25" s="1"/>
  <c r="N626" i="25" s="1"/>
  <c r="H773" i="25"/>
  <c r="AH800" i="1"/>
  <c r="K773" i="25" s="1"/>
  <c r="M773" i="25" s="1"/>
  <c r="N773" i="25" s="1"/>
  <c r="H566" i="25"/>
  <c r="AH545" i="1"/>
  <c r="K566" i="25" s="1"/>
  <c r="M566" i="25" s="1"/>
  <c r="N566" i="25" s="1"/>
  <c r="H937" i="25"/>
  <c r="AH938" i="1"/>
  <c r="K937" i="25" s="1"/>
  <c r="M937" i="25" s="1"/>
  <c r="N937" i="25" s="1"/>
  <c r="H152" i="25"/>
  <c r="AH153" i="1"/>
  <c r="K152" i="25" s="1"/>
  <c r="M152" i="25" s="1"/>
  <c r="N152" i="25" s="1"/>
  <c r="H543" i="25"/>
  <c r="AH597" i="1"/>
  <c r="K543" i="25" s="1"/>
  <c r="M543" i="25" s="1"/>
  <c r="N543" i="25" s="1"/>
  <c r="H373" i="25"/>
  <c r="AH375" i="1"/>
  <c r="K373" i="25" s="1"/>
  <c r="M373" i="25" s="1"/>
  <c r="N373" i="25" s="1"/>
  <c r="H404" i="25"/>
  <c r="AH403" i="1"/>
  <c r="K404" i="25" s="1"/>
  <c r="M404" i="25" s="1"/>
  <c r="N404" i="25" s="1"/>
  <c r="H985" i="25"/>
  <c r="AH1014" i="1"/>
  <c r="K985" i="25" s="1"/>
  <c r="M985" i="25" s="1"/>
  <c r="N985" i="25" s="1"/>
  <c r="H470" i="25"/>
  <c r="AH482" i="1"/>
  <c r="K470" i="25" s="1"/>
  <c r="M470" i="25" s="1"/>
  <c r="N470" i="25" s="1"/>
  <c r="H1120" i="25"/>
  <c r="AH1149" i="1"/>
  <c r="K1120" i="25" s="1"/>
  <c r="M1120" i="25" s="1"/>
  <c r="N1120" i="25" s="1"/>
  <c r="H855" i="25"/>
  <c r="AH725" i="1"/>
  <c r="K855" i="25" s="1"/>
  <c r="M855" i="25" s="1"/>
  <c r="N855" i="25" s="1"/>
  <c r="H19" i="25"/>
  <c r="AH3" i="1"/>
  <c r="K19" i="25" s="1"/>
  <c r="M19" i="25" s="1"/>
  <c r="N19" i="25" s="1"/>
  <c r="H306" i="25"/>
  <c r="AH308" i="1"/>
  <c r="K306" i="25" s="1"/>
  <c r="M306" i="25" s="1"/>
  <c r="N306" i="25" s="1"/>
  <c r="H1065" i="25"/>
  <c r="AH1094" i="1"/>
  <c r="K1065" i="25" s="1"/>
  <c r="M1065" i="25" s="1"/>
  <c r="N1065" i="25" s="1"/>
  <c r="H350" i="25"/>
  <c r="AH352" i="1"/>
  <c r="K350" i="25" s="1"/>
  <c r="M350" i="25" s="1"/>
  <c r="N350" i="25" s="1"/>
  <c r="H1060" i="25"/>
  <c r="AH1089" i="1"/>
  <c r="K1060" i="25" s="1"/>
  <c r="M1060" i="25" s="1"/>
  <c r="N1060" i="25" s="1"/>
  <c r="H568" i="25"/>
  <c r="AH547" i="1"/>
  <c r="K568" i="25" s="1"/>
  <c r="M568" i="25" s="1"/>
  <c r="N568" i="25" s="1"/>
  <c r="H1082" i="25"/>
  <c r="AH1111" i="1"/>
  <c r="K1082" i="25" s="1"/>
  <c r="M1082" i="25" s="1"/>
  <c r="N1082" i="25" s="1"/>
  <c r="H840" i="25"/>
  <c r="AH710" i="1"/>
  <c r="K840" i="25" s="1"/>
  <c r="M840" i="25" s="1"/>
  <c r="N840" i="25" s="1"/>
  <c r="H409" i="25"/>
  <c r="AH421" i="1"/>
  <c r="K409" i="25" s="1"/>
  <c r="M409" i="25" s="1"/>
  <c r="N409" i="25" s="1"/>
  <c r="H230" i="25"/>
  <c r="AH231" i="1"/>
  <c r="K230" i="25" s="1"/>
  <c r="M230" i="25" s="1"/>
  <c r="N230" i="25" s="1"/>
  <c r="H730" i="25"/>
  <c r="AH757" i="1"/>
  <c r="K730" i="25" s="1"/>
  <c r="M730" i="25" s="1"/>
  <c r="N730" i="25" s="1"/>
  <c r="H24" i="25"/>
  <c r="AH39" i="1"/>
  <c r="K24" i="25" s="1"/>
  <c r="M24" i="25" s="1"/>
  <c r="N24" i="25" s="1"/>
  <c r="H924" i="25"/>
  <c r="AH925" i="1"/>
  <c r="K924" i="25" s="1"/>
  <c r="M924" i="25" s="1"/>
  <c r="N924" i="25" s="1"/>
  <c r="H118" i="25"/>
  <c r="AH119" i="1"/>
  <c r="K118" i="25" s="1"/>
  <c r="M118" i="25" s="1"/>
  <c r="N118" i="25" s="1"/>
  <c r="H1209" i="25"/>
  <c r="AH1228" i="1"/>
  <c r="K1209" i="25" s="1"/>
  <c r="M1209" i="25" s="1"/>
  <c r="N1209" i="25" s="1"/>
  <c r="H836" i="25"/>
  <c r="AH706" i="1"/>
  <c r="K836" i="25" s="1"/>
  <c r="M836" i="25" s="1"/>
  <c r="N836" i="25" s="1"/>
  <c r="H180" i="25"/>
  <c r="AH181" i="1"/>
  <c r="K180" i="25" s="1"/>
  <c r="M180" i="25" s="1"/>
  <c r="N180" i="25" s="1"/>
  <c r="H129" i="25"/>
  <c r="AH130" i="1"/>
  <c r="K129" i="25" s="1"/>
  <c r="M129" i="25" s="1"/>
  <c r="N129" i="25" s="1"/>
  <c r="H738" i="25"/>
  <c r="AH765" i="1"/>
  <c r="K738" i="25" s="1"/>
  <c r="M738" i="25" s="1"/>
  <c r="N738" i="25" s="1"/>
  <c r="H1022" i="25"/>
  <c r="AH1051" i="1"/>
  <c r="K1022" i="25" s="1"/>
  <c r="M1022" i="25" s="1"/>
  <c r="N1022" i="25" s="1"/>
  <c r="H673" i="25"/>
  <c r="AH667" i="1"/>
  <c r="K673" i="25" s="1"/>
  <c r="M673" i="25" s="1"/>
  <c r="N673" i="25" s="1"/>
  <c r="H292" i="25"/>
  <c r="AH289" i="1"/>
  <c r="K292" i="25" s="1"/>
  <c r="M292" i="25" s="1"/>
  <c r="N292" i="25" s="1"/>
  <c r="H957" i="25"/>
  <c r="AH958" i="1"/>
  <c r="K957" i="25" s="1"/>
  <c r="M957" i="25" s="1"/>
  <c r="N957" i="25" s="1"/>
  <c r="H620" i="25"/>
  <c r="AH621" i="1"/>
  <c r="K620" i="25" s="1"/>
  <c r="M620" i="25" s="1"/>
  <c r="N620" i="25" s="1"/>
  <c r="H993" i="25"/>
  <c r="AH1022" i="1"/>
  <c r="K993" i="25" s="1"/>
  <c r="M993" i="25" s="1"/>
  <c r="N993" i="25" s="1"/>
  <c r="H217" i="25"/>
  <c r="AH218" i="1"/>
  <c r="K217" i="25" s="1"/>
  <c r="M217" i="25" s="1"/>
  <c r="N217" i="25" s="1"/>
  <c r="I3" i="31"/>
  <c r="H356" i="25"/>
  <c r="AH358" i="1"/>
  <c r="K356" i="25" s="1"/>
  <c r="M356" i="25" s="1"/>
  <c r="N356" i="25" s="1"/>
  <c r="H587" i="25"/>
  <c r="AH566" i="1"/>
  <c r="K587" i="25" s="1"/>
  <c r="M587" i="25" s="1"/>
  <c r="N587" i="25" s="1"/>
  <c r="H930" i="25"/>
  <c r="AH931" i="1"/>
  <c r="K930" i="25" s="1"/>
  <c r="M930" i="25" s="1"/>
  <c r="N930" i="25" s="1"/>
  <c r="H918" i="25"/>
  <c r="AH919" i="1"/>
  <c r="K918" i="25" s="1"/>
  <c r="M918" i="25" s="1"/>
  <c r="N918" i="25" s="1"/>
  <c r="H586" i="25"/>
  <c r="AH565" i="1"/>
  <c r="K586" i="25" s="1"/>
  <c r="M586" i="25" s="1"/>
  <c r="N586" i="25" s="1"/>
  <c r="H257" i="25"/>
  <c r="AH258" i="1"/>
  <c r="K257" i="25" s="1"/>
  <c r="M257" i="25" s="1"/>
  <c r="N257" i="25" s="1"/>
  <c r="H536" i="25"/>
  <c r="AH537" i="1"/>
  <c r="K536" i="25" s="1"/>
  <c r="M536" i="25" s="1"/>
  <c r="N536" i="25" s="1"/>
  <c r="H571" i="25"/>
  <c r="AH550" i="1"/>
  <c r="K571" i="25" s="1"/>
  <c r="M571" i="25" s="1"/>
  <c r="N571" i="25" s="1"/>
  <c r="H898" i="25"/>
  <c r="AH899" i="1"/>
  <c r="K898" i="25" s="1"/>
  <c r="M898" i="25" s="1"/>
  <c r="N898" i="25" s="1"/>
  <c r="L19" i="31" l="1"/>
  <c r="D77" i="33"/>
  <c r="AF255" i="1"/>
  <c r="I254" i="25" s="1"/>
  <c r="AF1128" i="1"/>
  <c r="AH1128" i="1" s="1"/>
  <c r="K1099" i="25" s="1"/>
  <c r="M1099" i="25" s="1"/>
  <c r="N1099" i="25" s="1"/>
  <c r="L25" i="32"/>
  <c r="AE665" i="1" s="1"/>
  <c r="AH665" i="1" s="1"/>
  <c r="K688" i="25" s="1"/>
  <c r="M688" i="25" s="1"/>
  <c r="N688" i="25" s="1"/>
  <c r="L4" i="32"/>
  <c r="AE21" i="1" s="1"/>
  <c r="H54" i="25" s="1"/>
  <c r="L3" i="32"/>
  <c r="AE4" i="1" s="1"/>
  <c r="AH4" i="1" s="1"/>
  <c r="K18" i="25" s="1"/>
  <c r="M18" i="25" s="1"/>
  <c r="N18" i="25" s="1"/>
  <c r="L42" i="32"/>
  <c r="AE1018" i="1" s="1"/>
  <c r="AH1018" i="1" s="1"/>
  <c r="K1007" i="25" s="1"/>
  <c r="M1007" i="25" s="1"/>
  <c r="N1007" i="25" s="1"/>
  <c r="AF1101" i="1"/>
  <c r="I1072" i="25" s="1"/>
  <c r="L26" i="31"/>
  <c r="L6" i="32"/>
  <c r="AE55" i="1" s="1"/>
  <c r="H242" i="25" s="1"/>
  <c r="L21" i="32"/>
  <c r="AE576" i="1" s="1"/>
  <c r="H559" i="25" s="1"/>
  <c r="L11" i="32"/>
  <c r="AE376" i="1" s="1"/>
  <c r="H400" i="25" s="1"/>
  <c r="L41" i="32"/>
  <c r="AE1011" i="1" s="1"/>
  <c r="AH1011" i="1" s="1"/>
  <c r="K989" i="25" s="1"/>
  <c r="M989" i="25" s="1"/>
  <c r="N989" i="25" s="1"/>
  <c r="L20" i="32"/>
  <c r="AE538" i="1" s="1"/>
  <c r="H597" i="25" s="1"/>
  <c r="L28" i="32"/>
  <c r="AE693" i="1" s="1"/>
  <c r="H852" i="25" s="1"/>
  <c r="L30" i="32"/>
  <c r="AE726" i="1" s="1"/>
  <c r="H697" i="25" s="1"/>
  <c r="L35" i="32"/>
  <c r="AE808" i="1" s="1"/>
  <c r="AH808" i="1" s="1"/>
  <c r="K823" i="25" s="1"/>
  <c r="M823" i="25" s="1"/>
  <c r="N823" i="25" s="1"/>
  <c r="L9" i="32"/>
  <c r="AE290" i="1" s="1"/>
  <c r="H291" i="25" s="1"/>
  <c r="L15" i="32"/>
  <c r="AE425" i="1" s="1"/>
  <c r="H464" i="25" s="1"/>
  <c r="L7" i="32"/>
  <c r="AE243" i="1" s="1"/>
  <c r="H264" i="25" s="1"/>
  <c r="L10" i="32"/>
  <c r="AE294" i="1" s="1"/>
  <c r="H374" i="25" s="1"/>
  <c r="L34" i="32"/>
  <c r="AE801" i="1" s="1"/>
  <c r="AH801" i="1" s="1"/>
  <c r="K704" i="25" s="1"/>
  <c r="M704" i="25" s="1"/>
  <c r="N704" i="25" s="1"/>
  <c r="L5" i="32"/>
  <c r="AE35" i="1" s="1"/>
  <c r="AH35" i="1" s="1"/>
  <c r="K40" i="25" s="1"/>
  <c r="M40" i="25" s="1"/>
  <c r="N40" i="25" s="1"/>
  <c r="L6" i="31"/>
  <c r="AF247" i="1"/>
  <c r="D72" i="33"/>
  <c r="L16" i="31"/>
  <c r="D35" i="33"/>
  <c r="AF687" i="1"/>
  <c r="L27" i="32"/>
  <c r="AE689" i="1" s="1"/>
  <c r="H1205" i="25"/>
  <c r="AH1247" i="1"/>
  <c r="K1205" i="25" s="1"/>
  <c r="M1205" i="25" s="1"/>
  <c r="N1205" i="25" s="1"/>
  <c r="L37" i="31"/>
  <c r="AF328" i="1"/>
  <c r="D23" i="33"/>
  <c r="L32" i="31"/>
  <c r="AF318" i="1"/>
  <c r="D9" i="33"/>
  <c r="L10" i="31"/>
  <c r="AF264" i="1"/>
  <c r="D76" i="33"/>
  <c r="L40" i="32"/>
  <c r="AE983" i="1" s="1"/>
  <c r="L5" i="31"/>
  <c r="D71" i="33"/>
  <c r="AF245" i="1"/>
  <c r="L2" i="31"/>
  <c r="AF261" i="1"/>
  <c r="D68" i="33"/>
  <c r="L39" i="32"/>
  <c r="AE932" i="1" s="1"/>
  <c r="D55" i="33"/>
  <c r="AF1133" i="1"/>
  <c r="L37" i="32"/>
  <c r="AE903" i="1" s="1"/>
  <c r="L33" i="32"/>
  <c r="AE795" i="1" s="1"/>
  <c r="L29" i="32"/>
  <c r="AE722" i="1" s="1"/>
  <c r="L24" i="32"/>
  <c r="AE644" i="1" s="1"/>
  <c r="L35" i="31"/>
  <c r="D21" i="33"/>
  <c r="AF357" i="1"/>
  <c r="L32" i="32"/>
  <c r="AE737" i="1" s="1"/>
  <c r="L21" i="31"/>
  <c r="AF1130" i="1"/>
  <c r="D49" i="33"/>
  <c r="L17" i="32"/>
  <c r="AE501" i="1" s="1"/>
  <c r="K52" i="32"/>
  <c r="K53" i="32" s="1"/>
  <c r="L31" i="31"/>
  <c r="D59" i="33"/>
  <c r="AF1122" i="1"/>
  <c r="H489" i="25"/>
  <c r="AH476" i="1"/>
  <c r="K489" i="25" s="1"/>
  <c r="M489" i="25" s="1"/>
  <c r="N489" i="25" s="1"/>
  <c r="H287" i="25"/>
  <c r="AH265" i="1"/>
  <c r="K287" i="25" s="1"/>
  <c r="M287" i="25" s="1"/>
  <c r="N287" i="25" s="1"/>
  <c r="L22" i="31"/>
  <c r="AF1081" i="1"/>
  <c r="D50" i="33"/>
  <c r="L13" i="31"/>
  <c r="D79" i="33"/>
  <c r="AF260" i="1"/>
  <c r="L25" i="31"/>
  <c r="AF1090" i="1"/>
  <c r="D53" i="33"/>
  <c r="L29" i="31"/>
  <c r="D57" i="33"/>
  <c r="AF1107" i="1"/>
  <c r="I369" i="25"/>
  <c r="AH371" i="1"/>
  <c r="K369" i="25" s="1"/>
  <c r="M369" i="25" s="1"/>
  <c r="N369" i="25" s="1"/>
  <c r="I666" i="25"/>
  <c r="AH684" i="1"/>
  <c r="K666" i="25" s="1"/>
  <c r="M666" i="25" s="1"/>
  <c r="N666" i="25" s="1"/>
  <c r="L3" i="31"/>
  <c r="AF262" i="1"/>
  <c r="D69" i="33"/>
  <c r="L14" i="31"/>
  <c r="AF683" i="1"/>
  <c r="D33" i="33"/>
  <c r="L43" i="32"/>
  <c r="AE1036" i="1" s="1"/>
  <c r="L30" i="31"/>
  <c r="AF1119" i="1"/>
  <c r="D58" i="33"/>
  <c r="L18" i="31"/>
  <c r="AF1063" i="1"/>
  <c r="D46" i="33"/>
  <c r="L26" i="32"/>
  <c r="AE682" i="1" s="1"/>
  <c r="L44" i="32"/>
  <c r="AE1039" i="1" s="1"/>
  <c r="L47" i="32"/>
  <c r="AE1155" i="1" s="1"/>
  <c r="L45" i="32"/>
  <c r="AE1057" i="1" s="1"/>
  <c r="L23" i="32"/>
  <c r="AE598" i="1" s="1"/>
  <c r="L48" i="32"/>
  <c r="AE1186" i="1" s="1"/>
  <c r="L7" i="31"/>
  <c r="AF248" i="1"/>
  <c r="D73" i="33"/>
  <c r="H1126" i="25"/>
  <c r="AH1137" i="1"/>
  <c r="K1126" i="25" s="1"/>
  <c r="M1126" i="25" s="1"/>
  <c r="N1126" i="25" s="1"/>
  <c r="L31" i="32"/>
  <c r="AE731" i="1" s="1"/>
  <c r="L49" i="32"/>
  <c r="AE1188" i="1" s="1"/>
  <c r="L36" i="32"/>
  <c r="AE857" i="1" s="1"/>
  <c r="L4" i="31"/>
  <c r="AF244" i="1"/>
  <c r="D70" i="33"/>
  <c r="L19" i="32"/>
  <c r="AE523" i="1" s="1"/>
  <c r="L38" i="32"/>
  <c r="AE914" i="1" s="1"/>
  <c r="L50" i="32"/>
  <c r="AE1224" i="1" s="1"/>
  <c r="L18" i="32"/>
  <c r="AE512" i="1" s="1"/>
  <c r="L24" i="31"/>
  <c r="AF1086" i="1"/>
  <c r="D52" i="33"/>
  <c r="I1102" i="25"/>
  <c r="AH1131" i="1"/>
  <c r="K1102" i="25" s="1"/>
  <c r="M1102" i="25" s="1"/>
  <c r="N1102" i="25" s="1"/>
  <c r="M2" i="25"/>
  <c r="N2" i="25" s="1"/>
  <c r="L12" i="31"/>
  <c r="AF259" i="1"/>
  <c r="D78" i="33"/>
  <c r="L34" i="31"/>
  <c r="AF354" i="1"/>
  <c r="D11" i="33"/>
  <c r="L17" i="31"/>
  <c r="D36" i="33"/>
  <c r="AF688" i="1"/>
  <c r="L20" i="31"/>
  <c r="AF1069" i="1"/>
  <c r="D48" i="33"/>
  <c r="H413" i="25"/>
  <c r="AH416" i="1"/>
  <c r="K413" i="25" s="1"/>
  <c r="M413" i="25" s="1"/>
  <c r="N413" i="25" s="1"/>
  <c r="L36" i="31"/>
  <c r="AF321" i="1"/>
  <c r="D22" i="33"/>
  <c r="L8" i="31"/>
  <c r="AF250" i="1"/>
  <c r="D74" i="33"/>
  <c r="L12" i="32"/>
  <c r="AE402" i="1" s="1"/>
  <c r="C19" i="11" s="1"/>
  <c r="L22" i="32"/>
  <c r="AE591" i="1" s="1"/>
  <c r="H501" i="25"/>
  <c r="AH404" i="1"/>
  <c r="K501" i="25" s="1"/>
  <c r="M501" i="25" s="1"/>
  <c r="N501" i="25" s="1"/>
  <c r="L9" i="31"/>
  <c r="AF251" i="1"/>
  <c r="D75" i="33"/>
  <c r="L28" i="31"/>
  <c r="AF1106" i="1"/>
  <c r="D56" i="33"/>
  <c r="J52" i="32"/>
  <c r="L2" i="32"/>
  <c r="AE2" i="1" s="1"/>
  <c r="H688" i="25" l="1"/>
  <c r="AH255" i="1"/>
  <c r="K254" i="25" s="1"/>
  <c r="M254" i="25" s="1"/>
  <c r="N254" i="25" s="1"/>
  <c r="I1099" i="25"/>
  <c r="AH1101" i="1"/>
  <c r="K1072" i="25" s="1"/>
  <c r="M1072" i="25" s="1"/>
  <c r="N1072" i="25" s="1"/>
  <c r="AH376" i="1"/>
  <c r="K400" i="25" s="1"/>
  <c r="M400" i="25" s="1"/>
  <c r="N400" i="25" s="1"/>
  <c r="AH538" i="1"/>
  <c r="K597" i="25" s="1"/>
  <c r="M597" i="25" s="1"/>
  <c r="N597" i="25" s="1"/>
  <c r="AH290" i="1"/>
  <c r="K291" i="25" s="1"/>
  <c r="M291" i="25" s="1"/>
  <c r="N291" i="25" s="1"/>
  <c r="H704" i="25"/>
  <c r="AH21" i="1"/>
  <c r="K54" i="25" s="1"/>
  <c r="M54" i="25" s="1"/>
  <c r="N54" i="25" s="1"/>
  <c r="H989" i="25"/>
  <c r="AH726" i="1"/>
  <c r="K697" i="25" s="1"/>
  <c r="M697" i="25" s="1"/>
  <c r="N697" i="25" s="1"/>
  <c r="H1007" i="25"/>
  <c r="H40" i="25"/>
  <c r="AH243" i="1"/>
  <c r="K264" i="25" s="1"/>
  <c r="M264" i="25" s="1"/>
  <c r="N264" i="25" s="1"/>
  <c r="H18" i="25"/>
  <c r="AH55" i="1"/>
  <c r="K242" i="25" s="1"/>
  <c r="M242" i="25" s="1"/>
  <c r="N242" i="25" s="1"/>
  <c r="H823" i="25"/>
  <c r="AH294" i="1"/>
  <c r="K374" i="25" s="1"/>
  <c r="M374" i="25" s="1"/>
  <c r="N374" i="25" s="1"/>
  <c r="AH576" i="1"/>
  <c r="K559" i="25" s="1"/>
  <c r="M559" i="25" s="1"/>
  <c r="N559" i="25" s="1"/>
  <c r="AH425" i="1"/>
  <c r="K464" i="25" s="1"/>
  <c r="M464" i="25" s="1"/>
  <c r="N464" i="25" s="1"/>
  <c r="AH693" i="1"/>
  <c r="K852" i="25" s="1"/>
  <c r="M852" i="25" s="1"/>
  <c r="N852" i="25" s="1"/>
  <c r="D18" i="33"/>
  <c r="L52" i="32"/>
  <c r="AE1257" i="1" s="1"/>
  <c r="H1231" i="25" s="1"/>
  <c r="I1040" i="25"/>
  <c r="AH1069" i="1"/>
  <c r="K1040" i="25" s="1"/>
  <c r="M1040" i="25" s="1"/>
  <c r="N1040" i="25" s="1"/>
  <c r="H931" i="25"/>
  <c r="AH914" i="1"/>
  <c r="K931" i="25" s="1"/>
  <c r="M931" i="25" s="1"/>
  <c r="N931" i="25" s="1"/>
  <c r="H1159" i="25"/>
  <c r="AH1155" i="1"/>
  <c r="K1159" i="25" s="1"/>
  <c r="M1159" i="25" s="1"/>
  <c r="N1159" i="25" s="1"/>
  <c r="H856" i="25"/>
  <c r="AH722" i="1"/>
  <c r="K856" i="25" s="1"/>
  <c r="M856" i="25" s="1"/>
  <c r="N856" i="25" s="1"/>
  <c r="I326" i="25"/>
  <c r="AH328" i="1"/>
  <c r="K326" i="25" s="1"/>
  <c r="M326" i="25" s="1"/>
  <c r="N326" i="25" s="1"/>
  <c r="H692" i="25"/>
  <c r="AH689" i="1"/>
  <c r="K692" i="25" s="1"/>
  <c r="M692" i="25" s="1"/>
  <c r="N692" i="25" s="1"/>
  <c r="I352" i="25"/>
  <c r="AH354" i="1"/>
  <c r="K352" i="25" s="1"/>
  <c r="M352" i="25" s="1"/>
  <c r="N352" i="25" s="1"/>
  <c r="I1057" i="25"/>
  <c r="AH1086" i="1"/>
  <c r="K1057" i="25" s="1"/>
  <c r="M1057" i="25" s="1"/>
  <c r="N1057" i="25" s="1"/>
  <c r="I1034" i="25"/>
  <c r="AH1063" i="1"/>
  <c r="K1034" i="25" s="1"/>
  <c r="M1034" i="25" s="1"/>
  <c r="N1034" i="25" s="1"/>
  <c r="I259" i="25"/>
  <c r="AH260" i="1"/>
  <c r="K259" i="25" s="1"/>
  <c r="M259" i="25" s="1"/>
  <c r="N259" i="25" s="1"/>
  <c r="I355" i="25"/>
  <c r="AH357" i="1"/>
  <c r="K355" i="25" s="1"/>
  <c r="M355" i="25" s="1"/>
  <c r="N355" i="25" s="1"/>
  <c r="H1262" i="25"/>
  <c r="AH983" i="1"/>
  <c r="K1262" i="25" s="1"/>
  <c r="M1262" i="25" s="1"/>
  <c r="N1262" i="25" s="1"/>
  <c r="D6" i="33"/>
  <c r="I250" i="25"/>
  <c r="AH251" i="1"/>
  <c r="K250" i="25" s="1"/>
  <c r="M250" i="25" s="1"/>
  <c r="N250" i="25" s="1"/>
  <c r="H544" i="25"/>
  <c r="AH591" i="1"/>
  <c r="K544" i="25" s="1"/>
  <c r="M544" i="25" s="1"/>
  <c r="N544" i="25" s="1"/>
  <c r="H537" i="25"/>
  <c r="AH523" i="1"/>
  <c r="K537" i="25" s="1"/>
  <c r="M537" i="25" s="1"/>
  <c r="N537" i="25" s="1"/>
  <c r="H902" i="25"/>
  <c r="AH857" i="1"/>
  <c r="K902" i="25" s="1"/>
  <c r="M902" i="25" s="1"/>
  <c r="N902" i="25" s="1"/>
  <c r="H1128" i="25"/>
  <c r="AH1186" i="1"/>
  <c r="K1128" i="25" s="1"/>
  <c r="M1128" i="25" s="1"/>
  <c r="N1128" i="25" s="1"/>
  <c r="H1028" i="25"/>
  <c r="AH1039" i="1"/>
  <c r="K1028" i="25" s="1"/>
  <c r="M1028" i="25" s="1"/>
  <c r="N1028" i="25" s="1"/>
  <c r="H1010" i="25"/>
  <c r="AH1036" i="1"/>
  <c r="K1010" i="25" s="1"/>
  <c r="M1010" i="25" s="1"/>
  <c r="N1010" i="25" s="1"/>
  <c r="I1101" i="25"/>
  <c r="AH1130" i="1"/>
  <c r="K1101" i="25" s="1"/>
  <c r="M1101" i="25" s="1"/>
  <c r="N1101" i="25" s="1"/>
  <c r="H774" i="25"/>
  <c r="AH795" i="1"/>
  <c r="K774" i="25" s="1"/>
  <c r="M774" i="25" s="1"/>
  <c r="N774" i="25" s="1"/>
  <c r="H982" i="25"/>
  <c r="AH932" i="1"/>
  <c r="K982" i="25" s="1"/>
  <c r="M982" i="25" s="1"/>
  <c r="N982" i="25" s="1"/>
  <c r="I244" i="25"/>
  <c r="AH245" i="1"/>
  <c r="K244" i="25" s="1"/>
  <c r="M244" i="25" s="1"/>
  <c r="N244" i="25" s="1"/>
  <c r="I316" i="25"/>
  <c r="AH318" i="1"/>
  <c r="K316" i="25" s="1"/>
  <c r="M316" i="25" s="1"/>
  <c r="N316" i="25" s="1"/>
  <c r="I669" i="25"/>
  <c r="AH687" i="1"/>
  <c r="K669" i="25" s="1"/>
  <c r="M669" i="25" s="1"/>
  <c r="N669" i="25" s="1"/>
  <c r="I249" i="25"/>
  <c r="AH250" i="1"/>
  <c r="K249" i="25" s="1"/>
  <c r="M249" i="25" s="1"/>
  <c r="N249" i="25" s="1"/>
  <c r="I1077" i="25"/>
  <c r="AH1106" i="1"/>
  <c r="K1077" i="25" s="1"/>
  <c r="M1077" i="25" s="1"/>
  <c r="N1077" i="25" s="1"/>
  <c r="AH402" i="1"/>
  <c r="C4" i="11" s="1"/>
  <c r="I670" i="25"/>
  <c r="AH688" i="1"/>
  <c r="K670" i="25" s="1"/>
  <c r="M670" i="25" s="1"/>
  <c r="N670" i="25" s="1"/>
  <c r="H522" i="25"/>
  <c r="AH512" i="1"/>
  <c r="K522" i="25" s="1"/>
  <c r="M522" i="25" s="1"/>
  <c r="N522" i="25" s="1"/>
  <c r="H1195" i="25"/>
  <c r="AH1188" i="1"/>
  <c r="K1195" i="25" s="1"/>
  <c r="M1195" i="25" s="1"/>
  <c r="N1195" i="25" s="1"/>
  <c r="H643" i="25"/>
  <c r="AH598" i="1"/>
  <c r="K643" i="25" s="1"/>
  <c r="M643" i="25" s="1"/>
  <c r="N643" i="25" s="1"/>
  <c r="H671" i="25"/>
  <c r="AH682" i="1"/>
  <c r="K671" i="25" s="1"/>
  <c r="M671" i="25" s="1"/>
  <c r="N671" i="25" s="1"/>
  <c r="D30" i="33"/>
  <c r="I261" i="25"/>
  <c r="AH262" i="1"/>
  <c r="K261" i="25" s="1"/>
  <c r="M261" i="25" s="1"/>
  <c r="N261" i="25" s="1"/>
  <c r="I1078" i="25"/>
  <c r="AH1107" i="1"/>
  <c r="K1078" i="25" s="1"/>
  <c r="M1078" i="25" s="1"/>
  <c r="N1078" i="25" s="1"/>
  <c r="I1061" i="25"/>
  <c r="AH1090" i="1"/>
  <c r="K1061" i="25" s="1"/>
  <c r="M1061" i="25" s="1"/>
  <c r="N1061" i="25" s="1"/>
  <c r="I1052" i="25"/>
  <c r="AH1081" i="1"/>
  <c r="K1052" i="25" s="1"/>
  <c r="M1052" i="25" s="1"/>
  <c r="N1052" i="25" s="1"/>
  <c r="I1093" i="25"/>
  <c r="AH1122" i="1"/>
  <c r="K1093" i="25" s="1"/>
  <c r="M1093" i="25" s="1"/>
  <c r="N1093" i="25" s="1"/>
  <c r="H913" i="25"/>
  <c r="AH903" i="1"/>
  <c r="K913" i="25" s="1"/>
  <c r="M913" i="25" s="1"/>
  <c r="N913" i="25" s="1"/>
  <c r="D65" i="33"/>
  <c r="I263" i="25"/>
  <c r="AH264" i="1"/>
  <c r="K263" i="25" s="1"/>
  <c r="M263" i="25" s="1"/>
  <c r="N263" i="25" s="1"/>
  <c r="I246" i="25"/>
  <c r="AH247" i="1"/>
  <c r="K246" i="25" s="1"/>
  <c r="M246" i="25" s="1"/>
  <c r="N246" i="25" s="1"/>
  <c r="J53" i="32"/>
  <c r="H20" i="25"/>
  <c r="AH2" i="1"/>
  <c r="K20" i="25" s="1"/>
  <c r="M20" i="25" s="1"/>
  <c r="N20" i="25" s="1"/>
  <c r="I319" i="25"/>
  <c r="AH321" i="1"/>
  <c r="K319" i="25" s="1"/>
  <c r="M319" i="25" s="1"/>
  <c r="N319" i="25" s="1"/>
  <c r="I258" i="25"/>
  <c r="AH259" i="1"/>
  <c r="K258" i="25" s="1"/>
  <c r="M258" i="25" s="1"/>
  <c r="N258" i="25" s="1"/>
  <c r="AH1224" i="1"/>
  <c r="K1228" i="25" s="1"/>
  <c r="M1228" i="25" s="1"/>
  <c r="N1228" i="25" s="1"/>
  <c r="H1228" i="25"/>
  <c r="I243" i="25"/>
  <c r="AH244" i="1"/>
  <c r="K243" i="25" s="1"/>
  <c r="M243" i="25" s="1"/>
  <c r="N243" i="25" s="1"/>
  <c r="H710" i="25"/>
  <c r="AH731" i="1"/>
  <c r="K710" i="25" s="1"/>
  <c r="M710" i="25" s="1"/>
  <c r="N710" i="25" s="1"/>
  <c r="I247" i="25"/>
  <c r="AH248" i="1"/>
  <c r="K247" i="25" s="1"/>
  <c r="M247" i="25" s="1"/>
  <c r="N247" i="25" s="1"/>
  <c r="H1108" i="25"/>
  <c r="AH1057" i="1"/>
  <c r="K1108" i="25" s="1"/>
  <c r="M1108" i="25" s="1"/>
  <c r="N1108" i="25" s="1"/>
  <c r="D43" i="33"/>
  <c r="I1090" i="25"/>
  <c r="AH1119" i="1"/>
  <c r="K1090" i="25" s="1"/>
  <c r="M1090" i="25" s="1"/>
  <c r="N1090" i="25" s="1"/>
  <c r="I665" i="25"/>
  <c r="AH683" i="1"/>
  <c r="K665" i="25" s="1"/>
  <c r="M665" i="25" s="1"/>
  <c r="N665" i="25" s="1"/>
  <c r="H512" i="25"/>
  <c r="AH501" i="1"/>
  <c r="K512" i="25" s="1"/>
  <c r="M512" i="25" s="1"/>
  <c r="N512" i="25" s="1"/>
  <c r="H768" i="25"/>
  <c r="AH737" i="1"/>
  <c r="K768" i="25" s="1"/>
  <c r="M768" i="25" s="1"/>
  <c r="N768" i="25" s="1"/>
  <c r="H664" i="25"/>
  <c r="AH644" i="1"/>
  <c r="K664" i="25" s="1"/>
  <c r="M664" i="25" s="1"/>
  <c r="N664" i="25" s="1"/>
  <c r="I1104" i="25"/>
  <c r="AH1133" i="1"/>
  <c r="K1104" i="25" s="1"/>
  <c r="M1104" i="25" s="1"/>
  <c r="N1104" i="25" s="1"/>
  <c r="I260" i="25"/>
  <c r="AH261" i="1"/>
  <c r="K260" i="25" s="1"/>
  <c r="M260" i="25" s="1"/>
  <c r="N260" i="25" s="1"/>
  <c r="AH1257" i="1" l="1"/>
  <c r="K1231" i="25" s="1"/>
  <c r="M1231" i="25" s="1"/>
  <c r="N1231" i="25" s="1"/>
  <c r="H9" i="11"/>
  <c r="G11" i="11"/>
  <c r="G9" i="11"/>
  <c r="H10" i="11"/>
  <c r="F9" i="11"/>
  <c r="F10" i="11"/>
  <c r="F11" i="11"/>
  <c r="H11" i="11"/>
  <c r="G10" i="11"/>
  <c r="H14" i="11" l="1"/>
  <c r="I9" i="11"/>
  <c r="I11" i="11"/>
  <c r="I10" i="11"/>
  <c r="F14" i="11"/>
  <c r="G14" i="11"/>
  <c r="I14" i="11" l="1"/>
  <c r="J9" i="11" l="1"/>
  <c r="J10" i="11"/>
  <c r="K401" i="25" l="1"/>
  <c r="M401" i="25" s="1"/>
  <c r="N401" i="25" s="1"/>
  <c r="J11" i="11"/>
  <c r="K403" i="25" s="1"/>
  <c r="M403" i="25" s="1"/>
  <c r="N403" i="25" s="1"/>
  <c r="K402" i="25"/>
  <c r="M402" i="25" s="1"/>
  <c r="N402" i="25" s="1"/>
  <c r="J14" i="11" l="1"/>
  <c r="C20" i="11" s="1"/>
  <c r="C5" i="30"/>
  <c r="D5" i="30" s="1"/>
  <c r="C22" i="11" l="1"/>
  <c r="H403" i="25" s="1"/>
  <c r="C21" i="11"/>
  <c r="H402" i="25" s="1"/>
  <c r="G402" i="25" s="1"/>
  <c r="O402" i="25" s="1"/>
  <c r="H401" i="25"/>
  <c r="G401" i="25" s="1"/>
  <c r="O401" i="25" l="1"/>
  <c r="C3" i="30"/>
  <c r="D3" i="30" s="1"/>
  <c r="G403" i="25"/>
  <c r="O403" i="25" s="1"/>
  <c r="C2" i="30" l="1"/>
  <c r="D2" i="30" s="1"/>
</calcChain>
</file>

<file path=xl/sharedStrings.xml><?xml version="1.0" encoding="utf-8"?>
<sst xmlns="http://schemas.openxmlformats.org/spreadsheetml/2006/main" count="43999" uniqueCount="7726">
  <si>
    <t>NAME</t>
  </si>
  <si>
    <t>STA</t>
  </si>
  <si>
    <t>TY</t>
  </si>
  <si>
    <t>TYPE</t>
  </si>
  <si>
    <t>ST</t>
  </si>
  <si>
    <t>HPL</t>
  </si>
  <si>
    <t>CO</t>
  </si>
  <si>
    <t>MCD</t>
  </si>
  <si>
    <t>PLACE</t>
  </si>
  <si>
    <t>MA</t>
  </si>
  <si>
    <t>ROFO</t>
  </si>
  <si>
    <t>POP60</t>
  </si>
  <si>
    <t>POP</t>
  </si>
  <si>
    <t>POV</t>
  </si>
  <si>
    <t>PRE40</t>
  </si>
  <si>
    <t>OCROWD</t>
  </si>
  <si>
    <t>GRLAG</t>
  </si>
  <si>
    <t>ALASKA</t>
  </si>
  <si>
    <t>AK</t>
  </si>
  <si>
    <t>22</t>
  </si>
  <si>
    <t>State Balance</t>
  </si>
  <si>
    <t>02</t>
  </si>
  <si>
    <t>000</t>
  </si>
  <si>
    <t>99999</t>
  </si>
  <si>
    <t>00000</t>
  </si>
  <si>
    <t>0606</t>
  </si>
  <si>
    <t>ANCHORAGE</t>
  </si>
  <si>
    <t>51</t>
  </si>
  <si>
    <t>PC</t>
  </si>
  <si>
    <t>0078</t>
  </si>
  <si>
    <t>020</t>
  </si>
  <si>
    <t>03000</t>
  </si>
  <si>
    <t>11260</t>
  </si>
  <si>
    <t>ALABAMA</t>
  </si>
  <si>
    <t>AL</t>
  </si>
  <si>
    <t>01</t>
  </si>
  <si>
    <t>ANNISTON</t>
  </si>
  <si>
    <t>0072</t>
  </si>
  <si>
    <t>015</t>
  </si>
  <si>
    <t>01852</t>
  </si>
  <si>
    <t>11500</t>
  </si>
  <si>
    <t>AUBURN</t>
  </si>
  <si>
    <t>0144</t>
  </si>
  <si>
    <t>081</t>
  </si>
  <si>
    <t>03076</t>
  </si>
  <si>
    <t>12220</t>
  </si>
  <si>
    <t>BESSEMER</t>
  </si>
  <si>
    <t>52</t>
  </si>
  <si>
    <t>MC</t>
  </si>
  <si>
    <t>0216</t>
  </si>
  <si>
    <t>073</t>
  </si>
  <si>
    <t>05980</t>
  </si>
  <si>
    <t>13820</t>
  </si>
  <si>
    <t>BIRMINGHAM</t>
  </si>
  <si>
    <t>0228</t>
  </si>
  <si>
    <t>07000</t>
  </si>
  <si>
    <t>DECATUR</t>
  </si>
  <si>
    <t>0594</t>
  </si>
  <si>
    <t>20104</t>
  </si>
  <si>
    <t>19460</t>
  </si>
  <si>
    <t>DOTHAN</t>
  </si>
  <si>
    <t>0624</t>
  </si>
  <si>
    <t>21184</t>
  </si>
  <si>
    <t>20020</t>
  </si>
  <si>
    <t>FLORENCE</t>
  </si>
  <si>
    <t>0810</t>
  </si>
  <si>
    <t>077</t>
  </si>
  <si>
    <t>26896</t>
  </si>
  <si>
    <t>22520</t>
  </si>
  <si>
    <t>GADSDEN</t>
  </si>
  <si>
    <t>0882</t>
  </si>
  <si>
    <t>055</t>
  </si>
  <si>
    <t>28696</t>
  </si>
  <si>
    <t>23460</t>
  </si>
  <si>
    <t>HOOVER</t>
  </si>
  <si>
    <t>1206</t>
  </si>
  <si>
    <t>HUNTSVILLE</t>
  </si>
  <si>
    <t>1218</t>
  </si>
  <si>
    <t>37000</t>
  </si>
  <si>
    <t>26620</t>
  </si>
  <si>
    <t>MOBILE</t>
  </si>
  <si>
    <t>1542</t>
  </si>
  <si>
    <t>097</t>
  </si>
  <si>
    <t>50000</t>
  </si>
  <si>
    <t>33660</t>
  </si>
  <si>
    <t>MONTGOMERY</t>
  </si>
  <si>
    <t>1560</t>
  </si>
  <si>
    <t>101</t>
  </si>
  <si>
    <t>51000</t>
  </si>
  <si>
    <t>33860</t>
  </si>
  <si>
    <t>OPELIKA</t>
  </si>
  <si>
    <t>1740</t>
  </si>
  <si>
    <t>57048</t>
  </si>
  <si>
    <t>TUSCALOOSA</t>
  </si>
  <si>
    <t>2268</t>
  </si>
  <si>
    <t>125</t>
  </si>
  <si>
    <t>77256</t>
  </si>
  <si>
    <t>46220</t>
  </si>
  <si>
    <t>JEFFERSON COUNTY</t>
  </si>
  <si>
    <t>66</t>
  </si>
  <si>
    <t>UC</t>
  </si>
  <si>
    <t>9073</t>
  </si>
  <si>
    <t>MOBILE COUNTY</t>
  </si>
  <si>
    <t>9097</t>
  </si>
  <si>
    <t>ARKANSAS</t>
  </si>
  <si>
    <t>AR</t>
  </si>
  <si>
    <t>05</t>
  </si>
  <si>
    <t>BENTONVILLE</t>
  </si>
  <si>
    <t>007</t>
  </si>
  <si>
    <t>22220</t>
  </si>
  <si>
    <t>CONWAY</t>
  </si>
  <si>
    <t>0600</t>
  </si>
  <si>
    <t>045</t>
  </si>
  <si>
    <t>15190</t>
  </si>
  <si>
    <t>30780</t>
  </si>
  <si>
    <t>FAYETTEVILLE</t>
  </si>
  <si>
    <t>0894</t>
  </si>
  <si>
    <t>143</t>
  </si>
  <si>
    <t>23290</t>
  </si>
  <si>
    <t>FORT SMITH</t>
  </si>
  <si>
    <t>0930</t>
  </si>
  <si>
    <t>131</t>
  </si>
  <si>
    <t>24550</t>
  </si>
  <si>
    <t>22900</t>
  </si>
  <si>
    <t>HOT SPRINGS</t>
  </si>
  <si>
    <t>1302</t>
  </si>
  <si>
    <t>051</t>
  </si>
  <si>
    <t>33400</t>
  </si>
  <si>
    <t>26300</t>
  </si>
  <si>
    <t>JACKSONVILLE</t>
  </si>
  <si>
    <t>1374</t>
  </si>
  <si>
    <t>119</t>
  </si>
  <si>
    <t>34750</t>
  </si>
  <si>
    <t>JONESBORO</t>
  </si>
  <si>
    <t>1410</t>
  </si>
  <si>
    <t>031</t>
  </si>
  <si>
    <t>35710</t>
  </si>
  <si>
    <t>27860</t>
  </si>
  <si>
    <t>LITTLE ROCK</t>
  </si>
  <si>
    <t>41000</t>
  </si>
  <si>
    <t>NORTH LITTLE ROCK</t>
  </si>
  <si>
    <t>1938</t>
  </si>
  <si>
    <t>50450</t>
  </si>
  <si>
    <t>PINE BLUFF</t>
  </si>
  <si>
    <t>2130</t>
  </si>
  <si>
    <t>069</t>
  </si>
  <si>
    <t>55310</t>
  </si>
  <si>
    <t>38220</t>
  </si>
  <si>
    <t>ROGERS</t>
  </si>
  <si>
    <t>2304</t>
  </si>
  <si>
    <t>60410</t>
  </si>
  <si>
    <t>SPRINGDALE</t>
  </si>
  <si>
    <t>2466</t>
  </si>
  <si>
    <t>66080</t>
  </si>
  <si>
    <t>TEXARKANA</t>
  </si>
  <si>
    <t>2556</t>
  </si>
  <si>
    <t>091</t>
  </si>
  <si>
    <t>68810</t>
  </si>
  <si>
    <t>45500</t>
  </si>
  <si>
    <t>WEST MEMPHIS</t>
  </si>
  <si>
    <t>2754</t>
  </si>
  <si>
    <t>035</t>
  </si>
  <si>
    <t>74540</t>
  </si>
  <si>
    <t>32820</t>
  </si>
  <si>
    <t>ARIZONA</t>
  </si>
  <si>
    <t>AZ</t>
  </si>
  <si>
    <t>04</t>
  </si>
  <si>
    <t>0101</t>
  </si>
  <si>
    <t>AVONDALE CITY</t>
  </si>
  <si>
    <t>0018</t>
  </si>
  <si>
    <t>013</t>
  </si>
  <si>
    <t>04720</t>
  </si>
  <si>
    <t>38060</t>
  </si>
  <si>
    <t>CHANDLER</t>
  </si>
  <si>
    <t>12000</t>
  </si>
  <si>
    <t>FLAGSTAFF</t>
  </si>
  <si>
    <t>005</t>
  </si>
  <si>
    <t>23620</t>
  </si>
  <si>
    <t>22380</t>
  </si>
  <si>
    <t>GILBERT</t>
  </si>
  <si>
    <t>0180</t>
  </si>
  <si>
    <t>27400</t>
  </si>
  <si>
    <t>GLENDALE</t>
  </si>
  <si>
    <t>0186</t>
  </si>
  <si>
    <t>27820</t>
  </si>
  <si>
    <t>MESA</t>
  </si>
  <si>
    <t>0270</t>
  </si>
  <si>
    <t>46000</t>
  </si>
  <si>
    <t>PEORIA CITY</t>
  </si>
  <si>
    <t>0324</t>
  </si>
  <si>
    <t>54050</t>
  </si>
  <si>
    <t>PHOENIX</t>
  </si>
  <si>
    <t>0330</t>
  </si>
  <si>
    <t>55000</t>
  </si>
  <si>
    <t>PRESCOTT</t>
  </si>
  <si>
    <t>0348</t>
  </si>
  <si>
    <t>025</t>
  </si>
  <si>
    <t>57380</t>
  </si>
  <si>
    <t>39140</t>
  </si>
  <si>
    <t>SCOTTSDALE</t>
  </si>
  <si>
    <t>0384</t>
  </si>
  <si>
    <t>65000</t>
  </si>
  <si>
    <t>SURPRISE CITY</t>
  </si>
  <si>
    <t>0456</t>
  </si>
  <si>
    <t>71510</t>
  </si>
  <si>
    <t>TEMPE</t>
  </si>
  <si>
    <t>0468</t>
  </si>
  <si>
    <t>73000</t>
  </si>
  <si>
    <t>TUCSON</t>
  </si>
  <si>
    <t>0492</t>
  </si>
  <si>
    <t>019</t>
  </si>
  <si>
    <t>77000</t>
  </si>
  <si>
    <t>46060</t>
  </si>
  <si>
    <t>YUMA</t>
  </si>
  <si>
    <t>0558</t>
  </si>
  <si>
    <t>027</t>
  </si>
  <si>
    <t>85540</t>
  </si>
  <si>
    <t>49740</t>
  </si>
  <si>
    <t>MARICOPA COUNTY</t>
  </si>
  <si>
    <t>9013</t>
  </si>
  <si>
    <t>PIMA COUNTY</t>
  </si>
  <si>
    <t>9019</t>
  </si>
  <si>
    <t>CALIFORNIA</t>
  </si>
  <si>
    <t>CA</t>
  </si>
  <si>
    <t>06</t>
  </si>
  <si>
    <t>ALAMEDA</t>
  </si>
  <si>
    <t>0012</t>
  </si>
  <si>
    <t>001</t>
  </si>
  <si>
    <t>00562</t>
  </si>
  <si>
    <t>36084</t>
  </si>
  <si>
    <t>ALHAMBRA</t>
  </si>
  <si>
    <t>0030</t>
  </si>
  <si>
    <t>037</t>
  </si>
  <si>
    <t>00884</t>
  </si>
  <si>
    <t>31084</t>
  </si>
  <si>
    <t>ANAHEIM</t>
  </si>
  <si>
    <t>059</t>
  </si>
  <si>
    <t>02000</t>
  </si>
  <si>
    <t>ANTIOCH</t>
  </si>
  <si>
    <t>0102</t>
  </si>
  <si>
    <t>02252</t>
  </si>
  <si>
    <t>APPLE VALLEY</t>
  </si>
  <si>
    <t>0108</t>
  </si>
  <si>
    <t>071</t>
  </si>
  <si>
    <t>02364</t>
  </si>
  <si>
    <t>40140</t>
  </si>
  <si>
    <t>BAKERSFIELD</t>
  </si>
  <si>
    <t>029</t>
  </si>
  <si>
    <t>03526</t>
  </si>
  <si>
    <t>12540</t>
  </si>
  <si>
    <t>BALDWIN PARK</t>
  </si>
  <si>
    <t>0234</t>
  </si>
  <si>
    <t>03666</t>
  </si>
  <si>
    <t>BELLFLOWER</t>
  </si>
  <si>
    <t>0288</t>
  </si>
  <si>
    <t>04982</t>
  </si>
  <si>
    <t>BERKELEY</t>
  </si>
  <si>
    <t>06000</t>
  </si>
  <si>
    <t>BUENA PARK</t>
  </si>
  <si>
    <t>0450</t>
  </si>
  <si>
    <t>08786</t>
  </si>
  <si>
    <t>BURBANK</t>
  </si>
  <si>
    <t>08954</t>
  </si>
  <si>
    <t>CAMARILLO</t>
  </si>
  <si>
    <t>0516</t>
  </si>
  <si>
    <t>111</t>
  </si>
  <si>
    <t>10046</t>
  </si>
  <si>
    <t>37100</t>
  </si>
  <si>
    <t>CARLSBAD</t>
  </si>
  <si>
    <t>0564</t>
  </si>
  <si>
    <t>11194</t>
  </si>
  <si>
    <t>41740</t>
  </si>
  <si>
    <t>CARSON</t>
  </si>
  <si>
    <t>11530</t>
  </si>
  <si>
    <t>065</t>
  </si>
  <si>
    <t>12048</t>
  </si>
  <si>
    <t>CERRITOS</t>
  </si>
  <si>
    <t>0654</t>
  </si>
  <si>
    <t>12552</t>
  </si>
  <si>
    <t>CHICO</t>
  </si>
  <si>
    <t>0684</t>
  </si>
  <si>
    <t>13014</t>
  </si>
  <si>
    <t>17020</t>
  </si>
  <si>
    <t>CHINO</t>
  </si>
  <si>
    <t>0708</t>
  </si>
  <si>
    <t>13210</t>
  </si>
  <si>
    <t>CHINO HILLS</t>
  </si>
  <si>
    <t>0709</t>
  </si>
  <si>
    <t>13214</t>
  </si>
  <si>
    <t>CHULA VISTA</t>
  </si>
  <si>
    <t>0720</t>
  </si>
  <si>
    <t>13392</t>
  </si>
  <si>
    <t>CITRUS HEIGHTS</t>
  </si>
  <si>
    <t>0726</t>
  </si>
  <si>
    <t>067</t>
  </si>
  <si>
    <t>13588</t>
  </si>
  <si>
    <t>40900</t>
  </si>
  <si>
    <t>CLOVIS CITY</t>
  </si>
  <si>
    <t>0756</t>
  </si>
  <si>
    <t>14218</t>
  </si>
  <si>
    <t>23420</t>
  </si>
  <si>
    <t>COMPTON</t>
  </si>
  <si>
    <t>0804</t>
  </si>
  <si>
    <t>15044</t>
  </si>
  <si>
    <t>CONCORD</t>
  </si>
  <si>
    <t>16000</t>
  </si>
  <si>
    <t>CORONA</t>
  </si>
  <si>
    <t>0828</t>
  </si>
  <si>
    <t>16350</t>
  </si>
  <si>
    <t>COSTA MESA</t>
  </si>
  <si>
    <t>0846</t>
  </si>
  <si>
    <t>16532</t>
  </si>
  <si>
    <t>CUPERTINO CITY</t>
  </si>
  <si>
    <t>0906</t>
  </si>
  <si>
    <t>085</t>
  </si>
  <si>
    <t>17610</t>
  </si>
  <si>
    <t>41940</t>
  </si>
  <si>
    <t>DALY CITY</t>
  </si>
  <si>
    <t>17918</t>
  </si>
  <si>
    <t>41884</t>
  </si>
  <si>
    <t>DAVIS</t>
  </si>
  <si>
    <t>0942</t>
  </si>
  <si>
    <t>113</t>
  </si>
  <si>
    <t>18100</t>
  </si>
  <si>
    <t>DELANO CITY</t>
  </si>
  <si>
    <t>0960</t>
  </si>
  <si>
    <t>18394</t>
  </si>
  <si>
    <t>DOWNEY</t>
  </si>
  <si>
    <t>1032</t>
  </si>
  <si>
    <t>19766</t>
  </si>
  <si>
    <t>EL CAJON</t>
  </si>
  <si>
    <t>1116</t>
  </si>
  <si>
    <t>21712</t>
  </si>
  <si>
    <t>EL CENTRO</t>
  </si>
  <si>
    <t>1122</t>
  </si>
  <si>
    <t>21782</t>
  </si>
  <si>
    <t>20940</t>
  </si>
  <si>
    <t>ELK GROVE</t>
  </si>
  <si>
    <t>1146</t>
  </si>
  <si>
    <t>22020</t>
  </si>
  <si>
    <t>EL MONTE</t>
  </si>
  <si>
    <t>1152</t>
  </si>
  <si>
    <t>22230</t>
  </si>
  <si>
    <t>ENCINITAS</t>
  </si>
  <si>
    <t>1212</t>
  </si>
  <si>
    <t>22678</t>
  </si>
  <si>
    <t>ESCONDIDO</t>
  </si>
  <si>
    <t>1230</t>
  </si>
  <si>
    <t>22804</t>
  </si>
  <si>
    <t>FAIRFIELD</t>
  </si>
  <si>
    <t>1266</t>
  </si>
  <si>
    <t>095</t>
  </si>
  <si>
    <t>23182</t>
  </si>
  <si>
    <t>46700</t>
  </si>
  <si>
    <t>FONTANA</t>
  </si>
  <si>
    <t>1332</t>
  </si>
  <si>
    <t>24680</t>
  </si>
  <si>
    <t>FOUNTAIN VALLEY</t>
  </si>
  <si>
    <t>1380</t>
  </si>
  <si>
    <t>25380</t>
  </si>
  <si>
    <t>FREMONT</t>
  </si>
  <si>
    <t>1404</t>
  </si>
  <si>
    <t>26000</t>
  </si>
  <si>
    <t>FRESNO</t>
  </si>
  <si>
    <t>27000</t>
  </si>
  <si>
    <t>FULLERTON</t>
  </si>
  <si>
    <t>1416</t>
  </si>
  <si>
    <t>28000</t>
  </si>
  <si>
    <t>GARDENA</t>
  </si>
  <si>
    <t>1428</t>
  </si>
  <si>
    <t>28168</t>
  </si>
  <si>
    <t>GARDEN GROVE</t>
  </si>
  <si>
    <t>1440</t>
  </si>
  <si>
    <t>29000</t>
  </si>
  <si>
    <t>GILROY CITY</t>
  </si>
  <si>
    <t>1452</t>
  </si>
  <si>
    <t>29504</t>
  </si>
  <si>
    <t>1464</t>
  </si>
  <si>
    <t>30000</t>
  </si>
  <si>
    <t>GLENDORA CITY</t>
  </si>
  <si>
    <t>1470</t>
  </si>
  <si>
    <t>30014</t>
  </si>
  <si>
    <t>GOLETA</t>
  </si>
  <si>
    <t>1476</t>
  </si>
  <si>
    <t>083</t>
  </si>
  <si>
    <t>30378</t>
  </si>
  <si>
    <t>HANFORD</t>
  </si>
  <si>
    <t>1566</t>
  </si>
  <si>
    <t>31960</t>
  </si>
  <si>
    <t>25260</t>
  </si>
  <si>
    <t>HAWTHORNE</t>
  </si>
  <si>
    <t>1596</t>
  </si>
  <si>
    <t>32548</t>
  </si>
  <si>
    <t>HAYWARD</t>
  </si>
  <si>
    <t>1602</t>
  </si>
  <si>
    <t>33000</t>
  </si>
  <si>
    <t>HEMET</t>
  </si>
  <si>
    <t>1614</t>
  </si>
  <si>
    <t>33182</t>
  </si>
  <si>
    <t>HESPERIA</t>
  </si>
  <si>
    <t>1638</t>
  </si>
  <si>
    <t>33434</t>
  </si>
  <si>
    <t>HUNTINGTON BEACH</t>
  </si>
  <si>
    <t>1692</t>
  </si>
  <si>
    <t>36000</t>
  </si>
  <si>
    <t>HUNTINGTON PARK</t>
  </si>
  <si>
    <t>1698</t>
  </si>
  <si>
    <t>36056</t>
  </si>
  <si>
    <t>INDIO CITY</t>
  </si>
  <si>
    <t>1728</t>
  </si>
  <si>
    <t>36448</t>
  </si>
  <si>
    <t>INGLEWOOD</t>
  </si>
  <si>
    <t>36546</t>
  </si>
  <si>
    <t>IRVINE</t>
  </si>
  <si>
    <t>1750</t>
  </si>
  <si>
    <t>36770</t>
  </si>
  <si>
    <t>LAGUNA NIGUEL</t>
  </si>
  <si>
    <t>1854</t>
  </si>
  <si>
    <t>39248</t>
  </si>
  <si>
    <t>LA HABRA</t>
  </si>
  <si>
    <t>1860</t>
  </si>
  <si>
    <t>39290</t>
  </si>
  <si>
    <t>LAKE FOREST</t>
  </si>
  <si>
    <t>1869</t>
  </si>
  <si>
    <t>39496</t>
  </si>
  <si>
    <t>1870</t>
  </si>
  <si>
    <t>39486</t>
  </si>
  <si>
    <t>LAKEWOOD</t>
  </si>
  <si>
    <t>1890</t>
  </si>
  <si>
    <t>39892</t>
  </si>
  <si>
    <t>LA MESA</t>
  </si>
  <si>
    <t>1896</t>
  </si>
  <si>
    <t>40004</t>
  </si>
  <si>
    <t>LANCASTER</t>
  </si>
  <si>
    <t>1914</t>
  </si>
  <si>
    <t>40130</t>
  </si>
  <si>
    <t>LIVERMORE</t>
  </si>
  <si>
    <t>2034</t>
  </si>
  <si>
    <t>41992</t>
  </si>
  <si>
    <t>LODI</t>
  </si>
  <si>
    <t>2046</t>
  </si>
  <si>
    <t>42202</t>
  </si>
  <si>
    <t>44700</t>
  </si>
  <si>
    <t>LONG BEACH</t>
  </si>
  <si>
    <t>2088</t>
  </si>
  <si>
    <t>43000</t>
  </si>
  <si>
    <t>LOS ANGELES</t>
  </si>
  <si>
    <t>2118</t>
  </si>
  <si>
    <t>44000</t>
  </si>
  <si>
    <t>LYNWOOD</t>
  </si>
  <si>
    <t>2148</t>
  </si>
  <si>
    <t>44574</t>
  </si>
  <si>
    <t>MADERA</t>
  </si>
  <si>
    <t>2166</t>
  </si>
  <si>
    <t>039</t>
  </si>
  <si>
    <t>45022</t>
  </si>
  <si>
    <t>31460</t>
  </si>
  <si>
    <t>2240</t>
  </si>
  <si>
    <t>46842</t>
  </si>
  <si>
    <t>MERCED</t>
  </si>
  <si>
    <t>2250</t>
  </si>
  <si>
    <t>047</t>
  </si>
  <si>
    <t>46898</t>
  </si>
  <si>
    <t>32900</t>
  </si>
  <si>
    <t>MILPITAS CITY</t>
  </si>
  <si>
    <t>2274</t>
  </si>
  <si>
    <t>47766</t>
  </si>
  <si>
    <t>MISSION VIEJO</t>
  </si>
  <si>
    <t>2286</t>
  </si>
  <si>
    <t>48256</t>
  </si>
  <si>
    <t>MODESTO</t>
  </si>
  <si>
    <t>2292</t>
  </si>
  <si>
    <t>099</t>
  </si>
  <si>
    <t>48354</t>
  </si>
  <si>
    <t>33700</t>
  </si>
  <si>
    <t>MONTEBELLO</t>
  </si>
  <si>
    <t>2328</t>
  </si>
  <si>
    <t>48816</t>
  </si>
  <si>
    <t>MONTEREY</t>
  </si>
  <si>
    <t>2334</t>
  </si>
  <si>
    <t>053</t>
  </si>
  <si>
    <t>48872</t>
  </si>
  <si>
    <t>41500</t>
  </si>
  <si>
    <t>MONTEREY PARK</t>
  </si>
  <si>
    <t>2340</t>
  </si>
  <si>
    <t>48914</t>
  </si>
  <si>
    <t>MORENO VALLEY</t>
  </si>
  <si>
    <t>2367</t>
  </si>
  <si>
    <t>49270</t>
  </si>
  <si>
    <t>MOUNTAIN VIEW</t>
  </si>
  <si>
    <t>2382</t>
  </si>
  <si>
    <t>49670</t>
  </si>
  <si>
    <t>NAPA CITY</t>
  </si>
  <si>
    <t>2406</t>
  </si>
  <si>
    <t>50258</t>
  </si>
  <si>
    <t>34900</t>
  </si>
  <si>
    <t>NATIONAL CITY</t>
  </si>
  <si>
    <t>2412</t>
  </si>
  <si>
    <t>50398</t>
  </si>
  <si>
    <t>NEWPORT BEACH</t>
  </si>
  <si>
    <t>2454</t>
  </si>
  <si>
    <t>51182</t>
  </si>
  <si>
    <t>NORWALK</t>
  </si>
  <si>
    <t>2490</t>
  </si>
  <si>
    <t>52526</t>
  </si>
  <si>
    <t>OAKLAND</t>
  </si>
  <si>
    <t>2508</t>
  </si>
  <si>
    <t>53000</t>
  </si>
  <si>
    <t>OCEANSIDE</t>
  </si>
  <si>
    <t>2532</t>
  </si>
  <si>
    <t>53322</t>
  </si>
  <si>
    <t>ONTARIO</t>
  </si>
  <si>
    <t>53896</t>
  </si>
  <si>
    <t>ORANGE</t>
  </si>
  <si>
    <t>2568</t>
  </si>
  <si>
    <t>53980</t>
  </si>
  <si>
    <t>OXNARD</t>
  </si>
  <si>
    <t>2622</t>
  </si>
  <si>
    <t>54652</t>
  </si>
  <si>
    <t>PALMDALE</t>
  </si>
  <si>
    <t>2658</t>
  </si>
  <si>
    <t>55156</t>
  </si>
  <si>
    <t>PALM DESERT</t>
  </si>
  <si>
    <t>2670</t>
  </si>
  <si>
    <t>55184</t>
  </si>
  <si>
    <t>PALM SPRINGS</t>
  </si>
  <si>
    <t>2676</t>
  </si>
  <si>
    <t>55254</t>
  </si>
  <si>
    <t>PALO ALTO</t>
  </si>
  <si>
    <t>2682</t>
  </si>
  <si>
    <t>55282</t>
  </si>
  <si>
    <t>PARADISE</t>
  </si>
  <si>
    <t>2700</t>
  </si>
  <si>
    <t>55520</t>
  </si>
  <si>
    <t>PARAMOUNT CITY</t>
  </si>
  <si>
    <t>2706</t>
  </si>
  <si>
    <t>55618</t>
  </si>
  <si>
    <t>PASADENA</t>
  </si>
  <si>
    <t>2724</t>
  </si>
  <si>
    <t>56000</t>
  </si>
  <si>
    <t>PERRIS CITY</t>
  </si>
  <si>
    <t>56700</t>
  </si>
  <si>
    <t>PETALUMA</t>
  </si>
  <si>
    <t>2760</t>
  </si>
  <si>
    <t>56784</t>
  </si>
  <si>
    <t>42220</t>
  </si>
  <si>
    <t>PICO RIVERA</t>
  </si>
  <si>
    <t>2766</t>
  </si>
  <si>
    <t>56924</t>
  </si>
  <si>
    <t>PITTSBURG</t>
  </si>
  <si>
    <t>2790</t>
  </si>
  <si>
    <t>57456</t>
  </si>
  <si>
    <t>PLEASANTON CITY</t>
  </si>
  <si>
    <t>2826</t>
  </si>
  <si>
    <t>57792</t>
  </si>
  <si>
    <t>POMONA</t>
  </si>
  <si>
    <t>2850</t>
  </si>
  <si>
    <t>58072</t>
  </si>
  <si>
    <t>PORTERVILLE</t>
  </si>
  <si>
    <t>2862</t>
  </si>
  <si>
    <t>107</t>
  </si>
  <si>
    <t>58240</t>
  </si>
  <si>
    <t>47300</t>
  </si>
  <si>
    <t>RANCHO CORDOVA CITY</t>
  </si>
  <si>
    <t>2928</t>
  </si>
  <si>
    <t>59444</t>
  </si>
  <si>
    <t>RANCHO CUCAMONGA</t>
  </si>
  <si>
    <t>2930</t>
  </si>
  <si>
    <t>59451</t>
  </si>
  <si>
    <t>RANCHO SANTA MARGARITA</t>
  </si>
  <si>
    <t>2949</t>
  </si>
  <si>
    <t>59587</t>
  </si>
  <si>
    <t>REDDING</t>
  </si>
  <si>
    <t>2958</t>
  </si>
  <si>
    <t>089</t>
  </si>
  <si>
    <t>59920</t>
  </si>
  <si>
    <t>39820</t>
  </si>
  <si>
    <t>REDLANDS</t>
  </si>
  <si>
    <t>REDONDO BEACH</t>
  </si>
  <si>
    <t>2970</t>
  </si>
  <si>
    <t>60018</t>
  </si>
  <si>
    <t>REDWOOD CITY</t>
  </si>
  <si>
    <t>2976</t>
  </si>
  <si>
    <t>60102</t>
  </si>
  <si>
    <t>RIALTO</t>
  </si>
  <si>
    <t>2988</t>
  </si>
  <si>
    <t>60466</t>
  </si>
  <si>
    <t>RICHMOND</t>
  </si>
  <si>
    <t>3000</t>
  </si>
  <si>
    <t>RIVERSIDE</t>
  </si>
  <si>
    <t>3048</t>
  </si>
  <si>
    <t>62000</t>
  </si>
  <si>
    <t>ROCKLIN CITY</t>
  </si>
  <si>
    <t>3054</t>
  </si>
  <si>
    <t>061</t>
  </si>
  <si>
    <t>62364</t>
  </si>
  <si>
    <t>ROSEMEAD</t>
  </si>
  <si>
    <t>3102</t>
  </si>
  <si>
    <t>62896</t>
  </si>
  <si>
    <t>ROSEVILLE</t>
  </si>
  <si>
    <t>3108</t>
  </si>
  <si>
    <t>62938</t>
  </si>
  <si>
    <t>SACRAMENTO</t>
  </si>
  <si>
    <t>3144</t>
  </si>
  <si>
    <t>64000</t>
  </si>
  <si>
    <t>SALINAS</t>
  </si>
  <si>
    <t>3162</t>
  </si>
  <si>
    <t>64224</t>
  </si>
  <si>
    <t>SAN BERNARDINO</t>
  </si>
  <si>
    <t>3180</t>
  </si>
  <si>
    <t>SAN CLEMENTE</t>
  </si>
  <si>
    <t>3198</t>
  </si>
  <si>
    <t>65084</t>
  </si>
  <si>
    <t>SAN DIEGO</t>
  </si>
  <si>
    <t>3210</t>
  </si>
  <si>
    <t>66000</t>
  </si>
  <si>
    <t>SAN FRANCISCO</t>
  </si>
  <si>
    <t>3228</t>
  </si>
  <si>
    <t>075</t>
  </si>
  <si>
    <t>67000</t>
  </si>
  <si>
    <t>SAN JOSE</t>
  </si>
  <si>
    <t>3258</t>
  </si>
  <si>
    <t>68000</t>
  </si>
  <si>
    <t>SAN LEANDRO</t>
  </si>
  <si>
    <t>3276</t>
  </si>
  <si>
    <t>68084</t>
  </si>
  <si>
    <t>SAN MARCOS CITY</t>
  </si>
  <si>
    <t>3294</t>
  </si>
  <si>
    <t>68196</t>
  </si>
  <si>
    <t>SAN MATEO</t>
  </si>
  <si>
    <t>3312</t>
  </si>
  <si>
    <t>68252</t>
  </si>
  <si>
    <t>SANTA ANA</t>
  </si>
  <si>
    <t>3342</t>
  </si>
  <si>
    <t>69000</t>
  </si>
  <si>
    <t>SANTA BARBARA</t>
  </si>
  <si>
    <t>3348</t>
  </si>
  <si>
    <t>69070</t>
  </si>
  <si>
    <t>SANTA CLARA</t>
  </si>
  <si>
    <t>3354</t>
  </si>
  <si>
    <t>69084</t>
  </si>
  <si>
    <t>SANTA CLARITA</t>
  </si>
  <si>
    <t>3356</t>
  </si>
  <si>
    <t>69088</t>
  </si>
  <si>
    <t>SANTA CRUZ</t>
  </si>
  <si>
    <t>3360</t>
  </si>
  <si>
    <t>087</t>
  </si>
  <si>
    <t>69112</t>
  </si>
  <si>
    <t>42100</t>
  </si>
  <si>
    <t>SANTA MARIA</t>
  </si>
  <si>
    <t>3372</t>
  </si>
  <si>
    <t>69196</t>
  </si>
  <si>
    <t>SANTA MONICA</t>
  </si>
  <si>
    <t>3384</t>
  </si>
  <si>
    <t>70000</t>
  </si>
  <si>
    <t>SANTA ROSA</t>
  </si>
  <si>
    <t>3396</t>
  </si>
  <si>
    <t>70098</t>
  </si>
  <si>
    <t>SANTEE</t>
  </si>
  <si>
    <t>3408</t>
  </si>
  <si>
    <t>70224</t>
  </si>
  <si>
    <t>SEASIDE</t>
  </si>
  <si>
    <t>3444</t>
  </si>
  <si>
    <t>70742</t>
  </si>
  <si>
    <t>SIMI VALLEY</t>
  </si>
  <si>
    <t>3480</t>
  </si>
  <si>
    <t>72016</t>
  </si>
  <si>
    <t>SOUTH GATE</t>
  </si>
  <si>
    <t>3528</t>
  </si>
  <si>
    <t>73080</t>
  </si>
  <si>
    <t>SOUTH SAN FRANCISCO</t>
  </si>
  <si>
    <t>3564</t>
  </si>
  <si>
    <t>73262</t>
  </si>
  <si>
    <t>STOCKTON</t>
  </si>
  <si>
    <t>3624</t>
  </si>
  <si>
    <t>75000</t>
  </si>
  <si>
    <t>SUNNYVALE</t>
  </si>
  <si>
    <t>3660</t>
  </si>
  <si>
    <t>3712</t>
  </si>
  <si>
    <t>78120</t>
  </si>
  <si>
    <t>THOUSAND OAKS</t>
  </si>
  <si>
    <t>3732</t>
  </si>
  <si>
    <t>78582</t>
  </si>
  <si>
    <t>TORRANCE</t>
  </si>
  <si>
    <t>3744</t>
  </si>
  <si>
    <t>80000</t>
  </si>
  <si>
    <t>TULARE</t>
  </si>
  <si>
    <t>3768</t>
  </si>
  <si>
    <t>80644</t>
  </si>
  <si>
    <t>TURLOCK</t>
  </si>
  <si>
    <t>3798</t>
  </si>
  <si>
    <t>80812</t>
  </si>
  <si>
    <t>TUSTIN</t>
  </si>
  <si>
    <t>3804</t>
  </si>
  <si>
    <t>80854</t>
  </si>
  <si>
    <t>UNION CITY</t>
  </si>
  <si>
    <t>3846</t>
  </si>
  <si>
    <t>81204</t>
  </si>
  <si>
    <t>UPLAND</t>
  </si>
  <si>
    <t>3852</t>
  </si>
  <si>
    <t>81344</t>
  </si>
  <si>
    <t>VACAVILLE</t>
  </si>
  <si>
    <t>3858</t>
  </si>
  <si>
    <t>81554</t>
  </si>
  <si>
    <t>VALLEJO</t>
  </si>
  <si>
    <t>3876</t>
  </si>
  <si>
    <t>81666</t>
  </si>
  <si>
    <t>SAN BUENAVENTURA</t>
  </si>
  <si>
    <t>3888</t>
  </si>
  <si>
    <t>65042</t>
  </si>
  <si>
    <t>VICTORVILLE</t>
  </si>
  <si>
    <t>3900</t>
  </si>
  <si>
    <t>82590</t>
  </si>
  <si>
    <t>VISALIA</t>
  </si>
  <si>
    <t>3918</t>
  </si>
  <si>
    <t>82954</t>
  </si>
  <si>
    <t>VISTA</t>
  </si>
  <si>
    <t>3924</t>
  </si>
  <si>
    <t>82996</t>
  </si>
  <si>
    <t>WALNUT CREEK</t>
  </si>
  <si>
    <t>3942</t>
  </si>
  <si>
    <t>83346</t>
  </si>
  <si>
    <t>WATSONVILLE</t>
  </si>
  <si>
    <t>3966</t>
  </si>
  <si>
    <t>83668</t>
  </si>
  <si>
    <t>WEST COVINA</t>
  </si>
  <si>
    <t>4002</t>
  </si>
  <si>
    <t>84200</t>
  </si>
  <si>
    <t>WESTMINSTER</t>
  </si>
  <si>
    <t>4014</t>
  </si>
  <si>
    <t>84550</t>
  </si>
  <si>
    <t>WHITTIER</t>
  </si>
  <si>
    <t>4074</t>
  </si>
  <si>
    <t>85292</t>
  </si>
  <si>
    <t>WOODLAND</t>
  </si>
  <si>
    <t>4134</t>
  </si>
  <si>
    <t>86328</t>
  </si>
  <si>
    <t>YORBA LINDA</t>
  </si>
  <si>
    <t>4158</t>
  </si>
  <si>
    <t>86832</t>
  </si>
  <si>
    <t>YUBA CITY</t>
  </si>
  <si>
    <t>4176</t>
  </si>
  <si>
    <t>86972</t>
  </si>
  <si>
    <t>49700</t>
  </si>
  <si>
    <t>ALAMEDA COUNTY</t>
  </si>
  <si>
    <t>9001</t>
  </si>
  <si>
    <t>CONTRA COSTA COUNTY</t>
  </si>
  <si>
    <t>FRESNO COUNTY</t>
  </si>
  <si>
    <t>KERN COUNTY</t>
  </si>
  <si>
    <t>9029</t>
  </si>
  <si>
    <t>LOS ANGELES COUNTY</t>
  </si>
  <si>
    <t>9037</t>
  </si>
  <si>
    <t>MARIN COUNTY</t>
  </si>
  <si>
    <t>9041</t>
  </si>
  <si>
    <t>041</t>
  </si>
  <si>
    <t>ORANGE COUNTY</t>
  </si>
  <si>
    <t>9059</t>
  </si>
  <si>
    <t>RIVERSIDE COUNTY</t>
  </si>
  <si>
    <t>9065</t>
  </si>
  <si>
    <t>SACRAMENTO COUNTY</t>
  </si>
  <si>
    <t>9067</t>
  </si>
  <si>
    <t>SAN BERNARDINO COUNTY</t>
  </si>
  <si>
    <t>9071</t>
  </si>
  <si>
    <t>SAN DIEGO COUNTY</t>
  </si>
  <si>
    <t>SAN JOAQUIN COUNTY</t>
  </si>
  <si>
    <t>9077</t>
  </si>
  <si>
    <t>SAN LUIS OBISPO COUNTY</t>
  </si>
  <si>
    <t>9079</t>
  </si>
  <si>
    <t>079</t>
  </si>
  <si>
    <t>42020</t>
  </si>
  <si>
    <t>SAN MATEO COUNTY</t>
  </si>
  <si>
    <t>9081</t>
  </si>
  <si>
    <t>SANTA BARBARA COUNTY</t>
  </si>
  <si>
    <t>9083</t>
  </si>
  <si>
    <t>SANTA CLARA COUNTY</t>
  </si>
  <si>
    <t>9085</t>
  </si>
  <si>
    <t>SONOMA COUNTY</t>
  </si>
  <si>
    <t>STANISLAUS COUNTY</t>
  </si>
  <si>
    <t>9099</t>
  </si>
  <si>
    <t>VENTURA COUNTY</t>
  </si>
  <si>
    <t>9111</t>
  </si>
  <si>
    <t>COLORADO</t>
  </si>
  <si>
    <t>08</t>
  </si>
  <si>
    <t>ARVADA</t>
  </si>
  <si>
    <t>0054</t>
  </si>
  <si>
    <t>03455</t>
  </si>
  <si>
    <t>19740</t>
  </si>
  <si>
    <t>AURORA</t>
  </si>
  <si>
    <t>04000</t>
  </si>
  <si>
    <t>BOULDER</t>
  </si>
  <si>
    <t>07850</t>
  </si>
  <si>
    <t>14500</t>
  </si>
  <si>
    <t>BROOMFIELD CITY/COUNTY</t>
  </si>
  <si>
    <t>014</t>
  </si>
  <si>
    <t>09280</t>
  </si>
  <si>
    <t>CENTENNIAL</t>
  </si>
  <si>
    <t>0238</t>
  </si>
  <si>
    <t>12815</t>
  </si>
  <si>
    <t>COLORADO SPRINGS</t>
  </si>
  <si>
    <t>17820</t>
  </si>
  <si>
    <t>DENVER</t>
  </si>
  <si>
    <t>0390</t>
  </si>
  <si>
    <t>20000</t>
  </si>
  <si>
    <t>FORT COLLINS</t>
  </si>
  <si>
    <t>0552</t>
  </si>
  <si>
    <t>27425</t>
  </si>
  <si>
    <t>22660</t>
  </si>
  <si>
    <t>GRAND JUNCTION</t>
  </si>
  <si>
    <t>0672</t>
  </si>
  <si>
    <t>31660</t>
  </si>
  <si>
    <t>24300</t>
  </si>
  <si>
    <t>GREELEY</t>
  </si>
  <si>
    <t>0690</t>
  </si>
  <si>
    <t>123</t>
  </si>
  <si>
    <t>32155</t>
  </si>
  <si>
    <t>24540</t>
  </si>
  <si>
    <t>LONGMONT</t>
  </si>
  <si>
    <t>0978</t>
  </si>
  <si>
    <t>45970</t>
  </si>
  <si>
    <t>LOVELAND</t>
  </si>
  <si>
    <t>0990</t>
  </si>
  <si>
    <t>46465</t>
  </si>
  <si>
    <t>PUEBLO</t>
  </si>
  <si>
    <t>1278</t>
  </si>
  <si>
    <t>39380</t>
  </si>
  <si>
    <t>THORNTON</t>
  </si>
  <si>
    <t>1524</t>
  </si>
  <si>
    <t>77290</t>
  </si>
  <si>
    <t>83835</t>
  </si>
  <si>
    <t>ADAMS COUNTY</t>
  </si>
  <si>
    <t>ARAPAHOE COUNTY</t>
  </si>
  <si>
    <t>9005</t>
  </si>
  <si>
    <t>DOUGLAS COUNTY</t>
  </si>
  <si>
    <t>9035</t>
  </si>
  <si>
    <t>EL PASO COUNTY</t>
  </si>
  <si>
    <t>CONNECTICUT</t>
  </si>
  <si>
    <t>CT</t>
  </si>
  <si>
    <t>09</t>
  </si>
  <si>
    <t>BRIDGEPORT</t>
  </si>
  <si>
    <t>08070</t>
  </si>
  <si>
    <t>08000</t>
  </si>
  <si>
    <t>14860</t>
  </si>
  <si>
    <t>BRISTOL</t>
  </si>
  <si>
    <t>0114</t>
  </si>
  <si>
    <t>003</t>
  </si>
  <si>
    <t>08490</t>
  </si>
  <si>
    <t>08420</t>
  </si>
  <si>
    <t>25540</t>
  </si>
  <si>
    <t>DANBURY</t>
  </si>
  <si>
    <t>0258</t>
  </si>
  <si>
    <t>18500</t>
  </si>
  <si>
    <t>18430</t>
  </si>
  <si>
    <t>EAST HARTFORD</t>
  </si>
  <si>
    <t>0336</t>
  </si>
  <si>
    <t>22630</t>
  </si>
  <si>
    <t>GREENWICH</t>
  </si>
  <si>
    <t>0438</t>
  </si>
  <si>
    <t>33620</t>
  </si>
  <si>
    <t>HAMDEN TOWN</t>
  </si>
  <si>
    <t>0480</t>
  </si>
  <si>
    <t>009</t>
  </si>
  <si>
    <t>35650</t>
  </si>
  <si>
    <t>35300</t>
  </si>
  <si>
    <t>HARTFORD</t>
  </si>
  <si>
    <t>37070</t>
  </si>
  <si>
    <t>MANCHESTER</t>
  </si>
  <si>
    <t>MERIDEN</t>
  </si>
  <si>
    <t>0612</t>
  </si>
  <si>
    <t>46520</t>
  </si>
  <si>
    <t>46450</t>
  </si>
  <si>
    <t>MIDDLETOWN</t>
  </si>
  <si>
    <t>0630</t>
  </si>
  <si>
    <t>47360</t>
  </si>
  <si>
    <t>47290</t>
  </si>
  <si>
    <t>MILFORD TOWN</t>
  </si>
  <si>
    <t>0636</t>
  </si>
  <si>
    <t>47535</t>
  </si>
  <si>
    <t>NEW BRITAIN</t>
  </si>
  <si>
    <t>0696</t>
  </si>
  <si>
    <t>50440</t>
  </si>
  <si>
    <t>50370</t>
  </si>
  <si>
    <t>NEW HAVEN</t>
  </si>
  <si>
    <t>52070</t>
  </si>
  <si>
    <t>52000</t>
  </si>
  <si>
    <t>NEW LONDON</t>
  </si>
  <si>
    <t>0738</t>
  </si>
  <si>
    <t>011</t>
  </si>
  <si>
    <t>52350</t>
  </si>
  <si>
    <t>52280</t>
  </si>
  <si>
    <t>35980</t>
  </si>
  <si>
    <t>56060</t>
  </si>
  <si>
    <t>55990</t>
  </si>
  <si>
    <t>NORWICH</t>
  </si>
  <si>
    <t>0816</t>
  </si>
  <si>
    <t>56270</t>
  </si>
  <si>
    <t>56200</t>
  </si>
  <si>
    <t>STAMFORD</t>
  </si>
  <si>
    <t>1074</t>
  </si>
  <si>
    <t>73070</t>
  </si>
  <si>
    <t>STRATFORD</t>
  </si>
  <si>
    <t>1104</t>
  </si>
  <si>
    <t>74190</t>
  </si>
  <si>
    <t>WATERBURY</t>
  </si>
  <si>
    <t>1194</t>
  </si>
  <si>
    <t>80070</t>
  </si>
  <si>
    <t>WEST HARTFORD</t>
  </si>
  <si>
    <t>WEST HAVEN</t>
  </si>
  <si>
    <t>1236</t>
  </si>
  <si>
    <t>82870</t>
  </si>
  <si>
    <t>82800</t>
  </si>
  <si>
    <t>DISTRICT OF COLUMBIA</t>
  </si>
  <si>
    <t>DC</t>
  </si>
  <si>
    <t>11</t>
  </si>
  <si>
    <t>0006</t>
  </si>
  <si>
    <t>47894</t>
  </si>
  <si>
    <t>DELAWARE</t>
  </si>
  <si>
    <t>DE</t>
  </si>
  <si>
    <t>10</t>
  </si>
  <si>
    <t>DOVER</t>
  </si>
  <si>
    <t>0090</t>
  </si>
  <si>
    <t>21200</t>
  </si>
  <si>
    <t>20100</t>
  </si>
  <si>
    <t>WILMINGTON</t>
  </si>
  <si>
    <t>77580</t>
  </si>
  <si>
    <t>48864</t>
  </si>
  <si>
    <t>NEW CASTLE COUNTY</t>
  </si>
  <si>
    <t>9003</t>
  </si>
  <si>
    <t>FLORIDA</t>
  </si>
  <si>
    <t>FL</t>
  </si>
  <si>
    <t>12</t>
  </si>
  <si>
    <t>BOCA RATON</t>
  </si>
  <si>
    <t>07300</t>
  </si>
  <si>
    <t>48424</t>
  </si>
  <si>
    <t>BOYNTON BEACH</t>
  </si>
  <si>
    <t>0264</t>
  </si>
  <si>
    <t>07875</t>
  </si>
  <si>
    <t>BRADENTON</t>
  </si>
  <si>
    <t>07950</t>
  </si>
  <si>
    <t>35840</t>
  </si>
  <si>
    <t>CAPE CORAL</t>
  </si>
  <si>
    <t>0402</t>
  </si>
  <si>
    <t>10275</t>
  </si>
  <si>
    <t>15980</t>
  </si>
  <si>
    <t>CLEARWATER</t>
  </si>
  <si>
    <t>103</t>
  </si>
  <si>
    <t>12875</t>
  </si>
  <si>
    <t>45300</t>
  </si>
  <si>
    <t>COCOA</t>
  </si>
  <si>
    <t>13150</t>
  </si>
  <si>
    <t>37340</t>
  </si>
  <si>
    <t>COCONUT CREEK</t>
  </si>
  <si>
    <t>0534</t>
  </si>
  <si>
    <t>13275</t>
  </si>
  <si>
    <t>22744</t>
  </si>
  <si>
    <t>CORAL SPRINGS</t>
  </si>
  <si>
    <t>0588</t>
  </si>
  <si>
    <t>14400</t>
  </si>
  <si>
    <t>DAVIE</t>
  </si>
  <si>
    <t>16475</t>
  </si>
  <si>
    <t>DAYTONA BEACH</t>
  </si>
  <si>
    <t>127</t>
  </si>
  <si>
    <t>16525</t>
  </si>
  <si>
    <t>19660</t>
  </si>
  <si>
    <t>DEERFIELD BEACH</t>
  </si>
  <si>
    <t>16725</t>
  </si>
  <si>
    <t>DELRAY BEACH</t>
  </si>
  <si>
    <t>0732</t>
  </si>
  <si>
    <t>17100</t>
  </si>
  <si>
    <t>DELTONA</t>
  </si>
  <si>
    <t>17200</t>
  </si>
  <si>
    <t>FT LAUDERDALE</t>
  </si>
  <si>
    <t>0954</t>
  </si>
  <si>
    <t>24000</t>
  </si>
  <si>
    <t>FT MYERS</t>
  </si>
  <si>
    <t>0966</t>
  </si>
  <si>
    <t>24125</t>
  </si>
  <si>
    <t>FORT PIERCE</t>
  </si>
  <si>
    <t>0996</t>
  </si>
  <si>
    <t>38940</t>
  </si>
  <si>
    <t>FORT WALTON BEACH</t>
  </si>
  <si>
    <t>1008</t>
  </si>
  <si>
    <t>24475</t>
  </si>
  <si>
    <t>18880</t>
  </si>
  <si>
    <t>GAINESVILLE</t>
  </si>
  <si>
    <t>1038</t>
  </si>
  <si>
    <t>25175</t>
  </si>
  <si>
    <t>23540</t>
  </si>
  <si>
    <t>HIALEAH</t>
  </si>
  <si>
    <t>086</t>
  </si>
  <si>
    <t>33124</t>
  </si>
  <si>
    <t>HOLLYWOOD</t>
  </si>
  <si>
    <t>1320</t>
  </si>
  <si>
    <t>32000</t>
  </si>
  <si>
    <t>HOMESTEAD CITY</t>
  </si>
  <si>
    <t>1344</t>
  </si>
  <si>
    <t>32275</t>
  </si>
  <si>
    <t>1512</t>
  </si>
  <si>
    <t>35875</t>
  </si>
  <si>
    <t>KISSIMMEE</t>
  </si>
  <si>
    <t>1572</t>
  </si>
  <si>
    <t>36950</t>
  </si>
  <si>
    <t>36740</t>
  </si>
  <si>
    <t>LAKELAND</t>
  </si>
  <si>
    <t>1662</t>
  </si>
  <si>
    <t>105</t>
  </si>
  <si>
    <t>38250</t>
  </si>
  <si>
    <t>29460</t>
  </si>
  <si>
    <t>LARGO</t>
  </si>
  <si>
    <t>1710</t>
  </si>
  <si>
    <t>39425</t>
  </si>
  <si>
    <t>LAUDERHILL</t>
  </si>
  <si>
    <t>39550</t>
  </si>
  <si>
    <t>MARCO ISLAND CITY</t>
  </si>
  <si>
    <t>1874</t>
  </si>
  <si>
    <t>021</t>
  </si>
  <si>
    <t>43083</t>
  </si>
  <si>
    <t>34940</t>
  </si>
  <si>
    <t>MARGATE</t>
  </si>
  <si>
    <t>1878</t>
  </si>
  <si>
    <t>43125</t>
  </si>
  <si>
    <t>MELBOURNE</t>
  </si>
  <si>
    <t>1926</t>
  </si>
  <si>
    <t>43975</t>
  </si>
  <si>
    <t>MIAMI</t>
  </si>
  <si>
    <t>1968</t>
  </si>
  <si>
    <t>45000</t>
  </si>
  <si>
    <t>MIAMI BEACH</t>
  </si>
  <si>
    <t>1974</t>
  </si>
  <si>
    <t>45025</t>
  </si>
  <si>
    <t>MIAMI GARDENS CITY</t>
  </si>
  <si>
    <t>1976</t>
  </si>
  <si>
    <t>45060</t>
  </si>
  <si>
    <t>MIRAMAR</t>
  </si>
  <si>
    <t>2022</t>
  </si>
  <si>
    <t>45975</t>
  </si>
  <si>
    <t>NAPLES</t>
  </si>
  <si>
    <t>2064</t>
  </si>
  <si>
    <t>47625</t>
  </si>
  <si>
    <t>NORTH MIAMI</t>
  </si>
  <si>
    <t>2142</t>
  </si>
  <si>
    <t>49450</t>
  </si>
  <si>
    <t>OCALA</t>
  </si>
  <si>
    <t>2214</t>
  </si>
  <si>
    <t>50750</t>
  </si>
  <si>
    <t>36100</t>
  </si>
  <si>
    <t>ORLANDO</t>
  </si>
  <si>
    <t>PALM BAY</t>
  </si>
  <si>
    <t>2358</t>
  </si>
  <si>
    <t>54000</t>
  </si>
  <si>
    <t>2374</t>
  </si>
  <si>
    <t>54200</t>
  </si>
  <si>
    <t>PANAMA CITY</t>
  </si>
  <si>
    <t>54700</t>
  </si>
  <si>
    <t>37460</t>
  </si>
  <si>
    <t>PEMBROKE PINES</t>
  </si>
  <si>
    <t>2448</t>
  </si>
  <si>
    <t>55775</t>
  </si>
  <si>
    <t>PENSACOLA</t>
  </si>
  <si>
    <t>033</t>
  </si>
  <si>
    <t>55925</t>
  </si>
  <si>
    <t>37860</t>
  </si>
  <si>
    <t>PLANTATION</t>
  </si>
  <si>
    <t>2514</t>
  </si>
  <si>
    <t>57425</t>
  </si>
  <si>
    <t>POMPANO BEACH</t>
  </si>
  <si>
    <t>2538</t>
  </si>
  <si>
    <t>58050</t>
  </si>
  <si>
    <t>PORT ORANGE</t>
  </si>
  <si>
    <t>58575</t>
  </si>
  <si>
    <t>PORT ST LUCIE</t>
  </si>
  <si>
    <t>2586</t>
  </si>
  <si>
    <t>58715</t>
  </si>
  <si>
    <t>PUNTA GORDA</t>
  </si>
  <si>
    <t>39460</t>
  </si>
  <si>
    <t>ST PETERSBURG</t>
  </si>
  <si>
    <t>63000</t>
  </si>
  <si>
    <t>SANFORD</t>
  </si>
  <si>
    <t>117</t>
  </si>
  <si>
    <t>63650</t>
  </si>
  <si>
    <t>SARASOTA</t>
  </si>
  <si>
    <t>115</t>
  </si>
  <si>
    <t>64175</t>
  </si>
  <si>
    <t>SUNRISE</t>
  </si>
  <si>
    <t>69700</t>
  </si>
  <si>
    <t>TALLAHASSEE</t>
  </si>
  <si>
    <t>70600</t>
  </si>
  <si>
    <t>45220</t>
  </si>
  <si>
    <t>TAMARAC</t>
  </si>
  <si>
    <t>3006</t>
  </si>
  <si>
    <t>70675</t>
  </si>
  <si>
    <t>TAMPA</t>
  </si>
  <si>
    <t>3012</t>
  </si>
  <si>
    <t>057</t>
  </si>
  <si>
    <t>71000</t>
  </si>
  <si>
    <t>TITUSVILLE</t>
  </si>
  <si>
    <t>71900</t>
  </si>
  <si>
    <t>3213</t>
  </si>
  <si>
    <t>75812</t>
  </si>
  <si>
    <t>3249</t>
  </si>
  <si>
    <t>76582</t>
  </si>
  <si>
    <t>WEST PALM BEACH</t>
  </si>
  <si>
    <t>3252</t>
  </si>
  <si>
    <t>76600</t>
  </si>
  <si>
    <t>WINTER HAVEN</t>
  </si>
  <si>
    <t>78275</t>
  </si>
  <si>
    <t>BREVARD COUNTY</t>
  </si>
  <si>
    <t>9009</t>
  </si>
  <si>
    <t>BROWARD COUNTY</t>
  </si>
  <si>
    <t>9011</t>
  </si>
  <si>
    <t>COLLIER COUNTY</t>
  </si>
  <si>
    <t>9021</t>
  </si>
  <si>
    <t>JACKSONVILLE-DUVAL COUNT</t>
  </si>
  <si>
    <t>9031</t>
  </si>
  <si>
    <t>27260</t>
  </si>
  <si>
    <t>ESCAMBIA COUNTY</t>
  </si>
  <si>
    <t>9033</t>
  </si>
  <si>
    <t>HILLSBOROUGH COUNTY</t>
  </si>
  <si>
    <t>9057</t>
  </si>
  <si>
    <t>LAKE COUNTY</t>
  </si>
  <si>
    <t>9069</t>
  </si>
  <si>
    <t>LEE COUNTY</t>
  </si>
  <si>
    <t>MANATEE COUNTY</t>
  </si>
  <si>
    <t>MARION COUNTY</t>
  </si>
  <si>
    <t>MIAMI-DADE COUNTY</t>
  </si>
  <si>
    <t>9086</t>
  </si>
  <si>
    <t>9095</t>
  </si>
  <si>
    <t>OSCEOLA COUNTY</t>
  </si>
  <si>
    <t>PALM BEACH COUNTY</t>
  </si>
  <si>
    <t>PASCO COUNTY</t>
  </si>
  <si>
    <t>9101</t>
  </si>
  <si>
    <t>PINELLAS COUNTY</t>
  </si>
  <si>
    <t>9103</t>
  </si>
  <si>
    <t>POLK COUNTY</t>
  </si>
  <si>
    <t>9105</t>
  </si>
  <si>
    <t>SARASOTA COUNTY</t>
  </si>
  <si>
    <t>9115</t>
  </si>
  <si>
    <t>SEMINOLE COUNTY</t>
  </si>
  <si>
    <t>9117</t>
  </si>
  <si>
    <t>VOLUSIA COUNTY</t>
  </si>
  <si>
    <t>9127</t>
  </si>
  <si>
    <t>GEORGIA</t>
  </si>
  <si>
    <t>GA</t>
  </si>
  <si>
    <t>13</t>
  </si>
  <si>
    <t>ALBANY</t>
  </si>
  <si>
    <t>01052</t>
  </si>
  <si>
    <t>10500</t>
  </si>
  <si>
    <t>ATHENS-CLARKE COUNTY</t>
  </si>
  <si>
    <t>0168</t>
  </si>
  <si>
    <t>12020</t>
  </si>
  <si>
    <t>ATLANTA</t>
  </si>
  <si>
    <t>0174</t>
  </si>
  <si>
    <t>12060</t>
  </si>
  <si>
    <t>AUGUSTA-RICHMOND COUNTY</t>
  </si>
  <si>
    <t>0192</t>
  </si>
  <si>
    <t>245</t>
  </si>
  <si>
    <t>12260</t>
  </si>
  <si>
    <t>BRUNSWICK</t>
  </si>
  <si>
    <t>0444</t>
  </si>
  <si>
    <t>11560</t>
  </si>
  <si>
    <t>15260</t>
  </si>
  <si>
    <t>COLUMBUS-MUSCOGEE COUNTY</t>
  </si>
  <si>
    <t>0750</t>
  </si>
  <si>
    <t>215</t>
  </si>
  <si>
    <t>17980</t>
  </si>
  <si>
    <t>DALTON</t>
  </si>
  <si>
    <t>313</t>
  </si>
  <si>
    <t>21380</t>
  </si>
  <si>
    <t>19140</t>
  </si>
  <si>
    <t>1314</t>
  </si>
  <si>
    <t>139</t>
  </si>
  <si>
    <t>31908</t>
  </si>
  <si>
    <t>23580</t>
  </si>
  <si>
    <t>HINESVILLE</t>
  </si>
  <si>
    <t>179</t>
  </si>
  <si>
    <t>38964</t>
  </si>
  <si>
    <t>25980</t>
  </si>
  <si>
    <t>JOHNS CREEK CITY</t>
  </si>
  <si>
    <t>121</t>
  </si>
  <si>
    <t>49000</t>
  </si>
  <si>
    <t>31420</t>
  </si>
  <si>
    <t>MARIETTA</t>
  </si>
  <si>
    <t>1998</t>
  </si>
  <si>
    <t>49756</t>
  </si>
  <si>
    <t>ROME</t>
  </si>
  <si>
    <t>2814</t>
  </si>
  <si>
    <t>66668</t>
  </si>
  <si>
    <t>40660</t>
  </si>
  <si>
    <t>ROSWELL</t>
  </si>
  <si>
    <t>2832</t>
  </si>
  <si>
    <t>67284</t>
  </si>
  <si>
    <t>SANDY SPRINGS CITY</t>
  </si>
  <si>
    <t>2890</t>
  </si>
  <si>
    <t>68516</t>
  </si>
  <si>
    <t>SAVANNAH</t>
  </si>
  <si>
    <t>2916</t>
  </si>
  <si>
    <t>42340</t>
  </si>
  <si>
    <t>71492</t>
  </si>
  <si>
    <t>VALDOSTA</t>
  </si>
  <si>
    <t>185</t>
  </si>
  <si>
    <t>78800</t>
  </si>
  <si>
    <t>46660</t>
  </si>
  <si>
    <t>WARNER ROBINS</t>
  </si>
  <si>
    <t>3432</t>
  </si>
  <si>
    <t>80508</t>
  </si>
  <si>
    <t>47580</t>
  </si>
  <si>
    <t>CHEROKEE COUNTY</t>
  </si>
  <si>
    <t>CLAYTON COUNTY</t>
  </si>
  <si>
    <t>9063</t>
  </si>
  <si>
    <t>063</t>
  </si>
  <si>
    <t>COBB COUNTY</t>
  </si>
  <si>
    <t>DE KALB COUNTY</t>
  </si>
  <si>
    <t>9089</t>
  </si>
  <si>
    <t>FULTON COUNTY</t>
  </si>
  <si>
    <t>9121</t>
  </si>
  <si>
    <t>GWINNETT COUNTY</t>
  </si>
  <si>
    <t>9135</t>
  </si>
  <si>
    <t>135</t>
  </si>
  <si>
    <t>9151</t>
  </si>
  <si>
    <t>151</t>
  </si>
  <si>
    <t>HI</t>
  </si>
  <si>
    <t>15</t>
  </si>
  <si>
    <t>HONOLULU</t>
  </si>
  <si>
    <t>IOWA</t>
  </si>
  <si>
    <t>IA</t>
  </si>
  <si>
    <t>19</t>
  </si>
  <si>
    <t>AMES</t>
  </si>
  <si>
    <t>0138</t>
  </si>
  <si>
    <t>169</t>
  </si>
  <si>
    <t>01855</t>
  </si>
  <si>
    <t>11180</t>
  </si>
  <si>
    <t>CEDAR FALLS</t>
  </si>
  <si>
    <t>0798</t>
  </si>
  <si>
    <t>11755</t>
  </si>
  <si>
    <t>47940</t>
  </si>
  <si>
    <t>CEDAR RAPIDS</t>
  </si>
  <si>
    <t>16300</t>
  </si>
  <si>
    <t>COUNCIL BLUFFS</t>
  </si>
  <si>
    <t>1134</t>
  </si>
  <si>
    <t>155</t>
  </si>
  <si>
    <t>16860</t>
  </si>
  <si>
    <t>36540</t>
  </si>
  <si>
    <t>DAVENPORT</t>
  </si>
  <si>
    <t>1254</t>
  </si>
  <si>
    <t>163</t>
  </si>
  <si>
    <t>19000</t>
  </si>
  <si>
    <t>19340</t>
  </si>
  <si>
    <t>DES MOINES</t>
  </si>
  <si>
    <t>1362</t>
  </si>
  <si>
    <t>21000</t>
  </si>
  <si>
    <t>19780</t>
  </si>
  <si>
    <t>DUBUQUE</t>
  </si>
  <si>
    <t>22395</t>
  </si>
  <si>
    <t>20220</t>
  </si>
  <si>
    <t>IOWA CITY</t>
  </si>
  <si>
    <t>38595</t>
  </si>
  <si>
    <t>26980</t>
  </si>
  <si>
    <t>SIOUX CITY</t>
  </si>
  <si>
    <t>4812</t>
  </si>
  <si>
    <t>73335</t>
  </si>
  <si>
    <t>43580</t>
  </si>
  <si>
    <t>WATERLOO</t>
  </si>
  <si>
    <t>5394</t>
  </si>
  <si>
    <t>82425</t>
  </si>
  <si>
    <t>WEST DES MOINES</t>
  </si>
  <si>
    <t>5508</t>
  </si>
  <si>
    <t>83910</t>
  </si>
  <si>
    <t>IDAHO</t>
  </si>
  <si>
    <t>ID</t>
  </si>
  <si>
    <t>16</t>
  </si>
  <si>
    <t>BOISE</t>
  </si>
  <si>
    <t>08830</t>
  </si>
  <si>
    <t>14260</t>
  </si>
  <si>
    <t>COEUR D'ALENE</t>
  </si>
  <si>
    <t>0198</t>
  </si>
  <si>
    <t>16750</t>
  </si>
  <si>
    <t>17660</t>
  </si>
  <si>
    <t>IDAHO FALLS</t>
  </si>
  <si>
    <t>0510</t>
  </si>
  <si>
    <t>39700</t>
  </si>
  <si>
    <t>26820</t>
  </si>
  <si>
    <t>LEWISTON</t>
  </si>
  <si>
    <t>0618</t>
  </si>
  <si>
    <t>46540</t>
  </si>
  <si>
    <t>30300</t>
  </si>
  <si>
    <t>MERIDIAN</t>
  </si>
  <si>
    <t>52120</t>
  </si>
  <si>
    <t>NAMPA</t>
  </si>
  <si>
    <t>0762</t>
  </si>
  <si>
    <t>56260</t>
  </si>
  <si>
    <t>POCATELLO</t>
  </si>
  <si>
    <t>64090</t>
  </si>
  <si>
    <t>38540</t>
  </si>
  <si>
    <t>ILLINOIS</t>
  </si>
  <si>
    <t>IL</t>
  </si>
  <si>
    <t>17</t>
  </si>
  <si>
    <t>ALTON CITY</t>
  </si>
  <si>
    <t>0126</t>
  </si>
  <si>
    <t>01114</t>
  </si>
  <si>
    <t>41180</t>
  </si>
  <si>
    <t>ARLINGTON HEIGHTS</t>
  </si>
  <si>
    <t>0222</t>
  </si>
  <si>
    <t>02154</t>
  </si>
  <si>
    <t>16974</t>
  </si>
  <si>
    <t>0342</t>
  </si>
  <si>
    <t>03012</t>
  </si>
  <si>
    <t>BELLEVILLE</t>
  </si>
  <si>
    <t>0522</t>
  </si>
  <si>
    <t>04845</t>
  </si>
  <si>
    <t>BERWYN</t>
  </si>
  <si>
    <t>05573</t>
  </si>
  <si>
    <t>BLOOMINGTON</t>
  </si>
  <si>
    <t>0660</t>
  </si>
  <si>
    <t>06613</t>
  </si>
  <si>
    <t>BOLINGBROOK</t>
  </si>
  <si>
    <t>07133</t>
  </si>
  <si>
    <t>CHAMPAIGN</t>
  </si>
  <si>
    <t>12385</t>
  </si>
  <si>
    <t>16580</t>
  </si>
  <si>
    <t>CHICAGO</t>
  </si>
  <si>
    <t>1296</t>
  </si>
  <si>
    <t>14000</t>
  </si>
  <si>
    <t>CHICAGO HEIGHTS</t>
  </si>
  <si>
    <t>14026</t>
  </si>
  <si>
    <t>CICERO</t>
  </si>
  <si>
    <t>14351</t>
  </si>
  <si>
    <t>DANVILLE</t>
  </si>
  <si>
    <t>183</t>
  </si>
  <si>
    <t>18563</t>
  </si>
  <si>
    <t>19180</t>
  </si>
  <si>
    <t>1716</t>
  </si>
  <si>
    <t>18823</t>
  </si>
  <si>
    <t>19500</t>
  </si>
  <si>
    <t>DEKALB</t>
  </si>
  <si>
    <t>1746</t>
  </si>
  <si>
    <t>19161</t>
  </si>
  <si>
    <t>DES PLAINES</t>
  </si>
  <si>
    <t>1776</t>
  </si>
  <si>
    <t>19642</t>
  </si>
  <si>
    <t>DOWNERS GROVE</t>
  </si>
  <si>
    <t>043</t>
  </si>
  <si>
    <t>20591</t>
  </si>
  <si>
    <t>EAST ST LOUIS</t>
  </si>
  <si>
    <t>22255</t>
  </si>
  <si>
    <t>ELGIN</t>
  </si>
  <si>
    <t>2094</t>
  </si>
  <si>
    <t>23074</t>
  </si>
  <si>
    <t>EVANSTON</t>
  </si>
  <si>
    <t>2238</t>
  </si>
  <si>
    <t>24582</t>
  </si>
  <si>
    <t>GRANITE CITY</t>
  </si>
  <si>
    <t>30926</t>
  </si>
  <si>
    <t>HOFFMAN ESTATES</t>
  </si>
  <si>
    <t>35411</t>
  </si>
  <si>
    <t>JOLIET</t>
  </si>
  <si>
    <t>38570</t>
  </si>
  <si>
    <t>KANKAKEE</t>
  </si>
  <si>
    <t>3540</t>
  </si>
  <si>
    <t>38934</t>
  </si>
  <si>
    <t>28100</t>
  </si>
  <si>
    <t>MOLINE</t>
  </si>
  <si>
    <t>4596</t>
  </si>
  <si>
    <t>161</t>
  </si>
  <si>
    <t>49867</t>
  </si>
  <si>
    <t>MOUNT PROSPECT</t>
  </si>
  <si>
    <t>4734</t>
  </si>
  <si>
    <t>51089</t>
  </si>
  <si>
    <t>NAPERVILLE</t>
  </si>
  <si>
    <t>4806</t>
  </si>
  <si>
    <t>51622</t>
  </si>
  <si>
    <t>NORMAL</t>
  </si>
  <si>
    <t>5010</t>
  </si>
  <si>
    <t>53234</t>
  </si>
  <si>
    <t>NORTH CHICAGO</t>
  </si>
  <si>
    <t>5052</t>
  </si>
  <si>
    <t>53559</t>
  </si>
  <si>
    <t>29404</t>
  </si>
  <si>
    <t>OAK LAWN</t>
  </si>
  <si>
    <t>5148</t>
  </si>
  <si>
    <t>54820</t>
  </si>
  <si>
    <t>OAK PARK</t>
  </si>
  <si>
    <t>5154</t>
  </si>
  <si>
    <t>54885</t>
  </si>
  <si>
    <t>PALATINE VILLAGE</t>
  </si>
  <si>
    <t>5364</t>
  </si>
  <si>
    <t>57225</t>
  </si>
  <si>
    <t>PEKIN</t>
  </si>
  <si>
    <t>5520</t>
  </si>
  <si>
    <t>58447</t>
  </si>
  <si>
    <t>37900</t>
  </si>
  <si>
    <t>PEORIA</t>
  </si>
  <si>
    <t>5526</t>
  </si>
  <si>
    <t>59000</t>
  </si>
  <si>
    <t>RANTOUL</t>
  </si>
  <si>
    <t>5808</t>
  </si>
  <si>
    <t>62783</t>
  </si>
  <si>
    <t>ROCKFORD</t>
  </si>
  <si>
    <t>6000</t>
  </si>
  <si>
    <t>201</t>
  </si>
  <si>
    <t>40420</t>
  </si>
  <si>
    <t>ROCK ISLAND</t>
  </si>
  <si>
    <t>6006</t>
  </si>
  <si>
    <t>65078</t>
  </si>
  <si>
    <t>SCHAUMBURG VILLAGE</t>
  </si>
  <si>
    <t>6300</t>
  </si>
  <si>
    <t>68003</t>
  </si>
  <si>
    <t>SKOKIE</t>
  </si>
  <si>
    <t>6498</t>
  </si>
  <si>
    <t>70122</t>
  </si>
  <si>
    <t>SPRINGFIELD</t>
  </si>
  <si>
    <t>6648</t>
  </si>
  <si>
    <t>167</t>
  </si>
  <si>
    <t>72000</t>
  </si>
  <si>
    <t>44100</t>
  </si>
  <si>
    <t>75484</t>
  </si>
  <si>
    <t>URBANA</t>
  </si>
  <si>
    <t>7122</t>
  </si>
  <si>
    <t>77005</t>
  </si>
  <si>
    <t>WAUKEGAN</t>
  </si>
  <si>
    <t>7404</t>
  </si>
  <si>
    <t>79293</t>
  </si>
  <si>
    <t>WHEATON CITY</t>
  </si>
  <si>
    <t>7548</t>
  </si>
  <si>
    <t>81048</t>
  </si>
  <si>
    <t>COOK COUNTY</t>
  </si>
  <si>
    <t>DU PAGE COUNTY</t>
  </si>
  <si>
    <t>9043</t>
  </si>
  <si>
    <t>KANE COUNTY</t>
  </si>
  <si>
    <t>MCHENRY COUNTY</t>
  </si>
  <si>
    <t>MADISON COUNTY</t>
  </si>
  <si>
    <t>9119</t>
  </si>
  <si>
    <t>ST CLAIR COUNTY</t>
  </si>
  <si>
    <t>9163</t>
  </si>
  <si>
    <t>WILL COUNTY</t>
  </si>
  <si>
    <t>9197</t>
  </si>
  <si>
    <t>197</t>
  </si>
  <si>
    <t>INDIANA</t>
  </si>
  <si>
    <t>IN</t>
  </si>
  <si>
    <t>18</t>
  </si>
  <si>
    <t>ANDERSON</t>
  </si>
  <si>
    <t>0084</t>
  </si>
  <si>
    <t>01468</t>
  </si>
  <si>
    <t>0246</t>
  </si>
  <si>
    <t>05860</t>
  </si>
  <si>
    <t>14020</t>
  </si>
  <si>
    <t>CARMEL</t>
  </si>
  <si>
    <t>10342</t>
  </si>
  <si>
    <t>26900</t>
  </si>
  <si>
    <t>COLUMBUS</t>
  </si>
  <si>
    <t>14734</t>
  </si>
  <si>
    <t>18020</t>
  </si>
  <si>
    <t>EAST CHICAGO</t>
  </si>
  <si>
    <t>19486</t>
  </si>
  <si>
    <t>23844</t>
  </si>
  <si>
    <t>ELKHART</t>
  </si>
  <si>
    <t>0912</t>
  </si>
  <si>
    <t>20728</t>
  </si>
  <si>
    <t>21140</t>
  </si>
  <si>
    <t>EVANSVILLE</t>
  </si>
  <si>
    <t>22000</t>
  </si>
  <si>
    <t>21780</t>
  </si>
  <si>
    <t>FORT WAYNE</t>
  </si>
  <si>
    <t>1014</t>
  </si>
  <si>
    <t>25000</t>
  </si>
  <si>
    <t>23060</t>
  </si>
  <si>
    <t>GARY</t>
  </si>
  <si>
    <t>GOSHEN</t>
  </si>
  <si>
    <t>1158</t>
  </si>
  <si>
    <t>28386</t>
  </si>
  <si>
    <t>HAMMOND</t>
  </si>
  <si>
    <t>1272</t>
  </si>
  <si>
    <t>31000</t>
  </si>
  <si>
    <t>INDIANAPOLIS</t>
  </si>
  <si>
    <t/>
  </si>
  <si>
    <t>KOKOMO</t>
  </si>
  <si>
    <t>1536</t>
  </si>
  <si>
    <t>40392</t>
  </si>
  <si>
    <t>29020</t>
  </si>
  <si>
    <t>LAFAYETTE</t>
  </si>
  <si>
    <t>157</t>
  </si>
  <si>
    <t>40788</t>
  </si>
  <si>
    <t>LA PORTE</t>
  </si>
  <si>
    <t>42246</t>
  </si>
  <si>
    <t>33140</t>
  </si>
  <si>
    <t>MICHIGAN CITY</t>
  </si>
  <si>
    <t>1884</t>
  </si>
  <si>
    <t>48798</t>
  </si>
  <si>
    <t>MISHAWAKA</t>
  </si>
  <si>
    <t>1950</t>
  </si>
  <si>
    <t>141</t>
  </si>
  <si>
    <t>49932</t>
  </si>
  <si>
    <t>43780</t>
  </si>
  <si>
    <t>MUNCIE</t>
  </si>
  <si>
    <t>2100</t>
  </si>
  <si>
    <t>51876</t>
  </si>
  <si>
    <t>34620</t>
  </si>
  <si>
    <t>NEW ALBANY</t>
  </si>
  <si>
    <t>52326</t>
  </si>
  <si>
    <t>31140</t>
  </si>
  <si>
    <t>SOUTH BEND</t>
  </si>
  <si>
    <t>2886</t>
  </si>
  <si>
    <t>TERRE HAUTE</t>
  </si>
  <si>
    <t>3042</t>
  </si>
  <si>
    <t>75428</t>
  </si>
  <si>
    <t>45460</t>
  </si>
  <si>
    <t>WEST LAFAYETTE</t>
  </si>
  <si>
    <t>3282</t>
  </si>
  <si>
    <t>82862</t>
  </si>
  <si>
    <t>HAMILTON COUNTY</t>
  </si>
  <si>
    <t>KANSAS</t>
  </si>
  <si>
    <t>KS</t>
  </si>
  <si>
    <t>20</t>
  </si>
  <si>
    <t>KANSAS CITY</t>
  </si>
  <si>
    <t>209</t>
  </si>
  <si>
    <t>28140</t>
  </si>
  <si>
    <t>LAWRENCE</t>
  </si>
  <si>
    <t>1902</t>
  </si>
  <si>
    <t>38900</t>
  </si>
  <si>
    <t>29940</t>
  </si>
  <si>
    <t>LEAVENWORTH</t>
  </si>
  <si>
    <t>1908</t>
  </si>
  <si>
    <t>39000</t>
  </si>
  <si>
    <t>MANHATTAN CITY</t>
  </si>
  <si>
    <t>2190</t>
  </si>
  <si>
    <t>44250</t>
  </si>
  <si>
    <t>31740</t>
  </si>
  <si>
    <t>OVERLAND PARK</t>
  </si>
  <si>
    <t>2688</t>
  </si>
  <si>
    <t>53775</t>
  </si>
  <si>
    <t>SHAWNEE</t>
  </si>
  <si>
    <t>3216</t>
  </si>
  <si>
    <t>64500</t>
  </si>
  <si>
    <t>TOPEKA</t>
  </si>
  <si>
    <t>177</t>
  </si>
  <si>
    <t>45820</t>
  </si>
  <si>
    <t>WICHITA</t>
  </si>
  <si>
    <t>3696</t>
  </si>
  <si>
    <t>173</t>
  </si>
  <si>
    <t>79000</t>
  </si>
  <si>
    <t>48620</t>
  </si>
  <si>
    <t>JOHNSON COUNTY</t>
  </si>
  <si>
    <t>9091</t>
  </si>
  <si>
    <t>KENTUCKY</t>
  </si>
  <si>
    <t>KY</t>
  </si>
  <si>
    <t>21</t>
  </si>
  <si>
    <t>ASHLAND</t>
  </si>
  <si>
    <t>0048</t>
  </si>
  <si>
    <t>02368</t>
  </si>
  <si>
    <t>26580</t>
  </si>
  <si>
    <t>BOWLING GREEN</t>
  </si>
  <si>
    <t>0210</t>
  </si>
  <si>
    <t>227</t>
  </si>
  <si>
    <t>08902</t>
  </si>
  <si>
    <t>14540</t>
  </si>
  <si>
    <t>COVINGTON</t>
  </si>
  <si>
    <t>17848</t>
  </si>
  <si>
    <t>17140</t>
  </si>
  <si>
    <t>ELIZABETHTOWN</t>
  </si>
  <si>
    <t>093</t>
  </si>
  <si>
    <t>24274</t>
  </si>
  <si>
    <t>21060</t>
  </si>
  <si>
    <t>HENDERSON</t>
  </si>
  <si>
    <t>35866</t>
  </si>
  <si>
    <t>HOPKINSVILLE</t>
  </si>
  <si>
    <t>1086</t>
  </si>
  <si>
    <t>37918</t>
  </si>
  <si>
    <t>17300</t>
  </si>
  <si>
    <t>LEXINGTON-FAYETTE</t>
  </si>
  <si>
    <t>30460</t>
  </si>
  <si>
    <t>48000</t>
  </si>
  <si>
    <t>OWENSBORO</t>
  </si>
  <si>
    <t>1680</t>
  </si>
  <si>
    <t>58620</t>
  </si>
  <si>
    <t>36980</t>
  </si>
  <si>
    <t>LOUISIANA</t>
  </si>
  <si>
    <t>LA</t>
  </si>
  <si>
    <t>ALEXANDRIA</t>
  </si>
  <si>
    <t>00975</t>
  </si>
  <si>
    <t>10780</t>
  </si>
  <si>
    <t>BATON ROUGE</t>
  </si>
  <si>
    <t>12940</t>
  </si>
  <si>
    <t>BOSSIER CITY</t>
  </si>
  <si>
    <t>08920</t>
  </si>
  <si>
    <t>43340</t>
  </si>
  <si>
    <t>HOUMA-TERREBONNE</t>
  </si>
  <si>
    <t>109</t>
  </si>
  <si>
    <t>26380</t>
  </si>
  <si>
    <t>KENNER</t>
  </si>
  <si>
    <t>0924</t>
  </si>
  <si>
    <t>39475</t>
  </si>
  <si>
    <t>35380</t>
  </si>
  <si>
    <t>29180</t>
  </si>
  <si>
    <t>LAKE CHARLES</t>
  </si>
  <si>
    <t>41155</t>
  </si>
  <si>
    <t>29340</t>
  </si>
  <si>
    <t>MONROE</t>
  </si>
  <si>
    <t>51410</t>
  </si>
  <si>
    <t>33740</t>
  </si>
  <si>
    <t>NEW ORLEANS</t>
  </si>
  <si>
    <t>SHREVEPORT</t>
  </si>
  <si>
    <t>1650</t>
  </si>
  <si>
    <t>SLIDELL</t>
  </si>
  <si>
    <t>70805</t>
  </si>
  <si>
    <t>THIBODAUX</t>
  </si>
  <si>
    <t>1794</t>
  </si>
  <si>
    <t>75425</t>
  </si>
  <si>
    <t>JEFFERSON PARISH</t>
  </si>
  <si>
    <t>9051</t>
  </si>
  <si>
    <t>ST. TAMMANY PARISH</t>
  </si>
  <si>
    <t>MASSACHUSETTS</t>
  </si>
  <si>
    <t>25</t>
  </si>
  <si>
    <t>ARLINGTON</t>
  </si>
  <si>
    <t>017</t>
  </si>
  <si>
    <t>01605</t>
  </si>
  <si>
    <t>15764</t>
  </si>
  <si>
    <t>ATTLEBORO</t>
  </si>
  <si>
    <t>02690</t>
  </si>
  <si>
    <t>39300</t>
  </si>
  <si>
    <t>BARNSTABLE</t>
  </si>
  <si>
    <t>03600</t>
  </si>
  <si>
    <t>03690</t>
  </si>
  <si>
    <t>12700</t>
  </si>
  <si>
    <t>BOSTON</t>
  </si>
  <si>
    <t>0282</t>
  </si>
  <si>
    <t>BROCKTON</t>
  </si>
  <si>
    <t>0354</t>
  </si>
  <si>
    <t>023</t>
  </si>
  <si>
    <t>09000</t>
  </si>
  <si>
    <t>BROOKLINE</t>
  </si>
  <si>
    <t>0372</t>
  </si>
  <si>
    <t>09175</t>
  </si>
  <si>
    <t>CAMBRIDGE</t>
  </si>
  <si>
    <t>0396</t>
  </si>
  <si>
    <t>11000</t>
  </si>
  <si>
    <t>CHICOPEE</t>
  </si>
  <si>
    <t>0486</t>
  </si>
  <si>
    <t>13660</t>
  </si>
  <si>
    <t>44140</t>
  </si>
  <si>
    <t>FALL RIVER</t>
  </si>
  <si>
    <t>0744</t>
  </si>
  <si>
    <t>23000</t>
  </si>
  <si>
    <t>FITCHBURG</t>
  </si>
  <si>
    <t>0774</t>
  </si>
  <si>
    <t>23875</t>
  </si>
  <si>
    <t>49340</t>
  </si>
  <si>
    <t>FRAMINGHAM</t>
  </si>
  <si>
    <t>24925</t>
  </si>
  <si>
    <t>GLOUCESTER</t>
  </si>
  <si>
    <t>0858</t>
  </si>
  <si>
    <t>26150</t>
  </si>
  <si>
    <t>HAVERHILL</t>
  </si>
  <si>
    <t>1020</t>
  </si>
  <si>
    <t>29405</t>
  </si>
  <si>
    <t>HOLYOKE</t>
  </si>
  <si>
    <t>30840</t>
  </si>
  <si>
    <t>34550</t>
  </si>
  <si>
    <t>LEOMINSTER</t>
  </si>
  <si>
    <t>35075</t>
  </si>
  <si>
    <t>LOWELL</t>
  </si>
  <si>
    <t>1284</t>
  </si>
  <si>
    <t>LYNN</t>
  </si>
  <si>
    <t>37490</t>
  </si>
  <si>
    <t>MALDEN</t>
  </si>
  <si>
    <t>37875</t>
  </si>
  <si>
    <t>MEDFORD</t>
  </si>
  <si>
    <t>39835</t>
  </si>
  <si>
    <t>NEW BEDFORD</t>
  </si>
  <si>
    <t>NEWTON</t>
  </si>
  <si>
    <t>45560</t>
  </si>
  <si>
    <t>NORTHAMPTON</t>
  </si>
  <si>
    <t>1674</t>
  </si>
  <si>
    <t>46330</t>
  </si>
  <si>
    <t>PEABODY CITY</t>
  </si>
  <si>
    <t>52490</t>
  </si>
  <si>
    <t>PITTSFIELD</t>
  </si>
  <si>
    <t>53960</t>
  </si>
  <si>
    <t>38340</t>
  </si>
  <si>
    <t>PLYMOUTH TOWN</t>
  </si>
  <si>
    <t>1962</t>
  </si>
  <si>
    <t>54310</t>
  </si>
  <si>
    <t>QUINCY</t>
  </si>
  <si>
    <t>1992</t>
  </si>
  <si>
    <t>55745</t>
  </si>
  <si>
    <t>REVERE CITY</t>
  </si>
  <si>
    <t>2028</t>
  </si>
  <si>
    <t>56585</t>
  </si>
  <si>
    <t>SALEM</t>
  </si>
  <si>
    <t>59105</t>
  </si>
  <si>
    <t>SOMERVILLE</t>
  </si>
  <si>
    <t>62535</t>
  </si>
  <si>
    <t>TAUNTON</t>
  </si>
  <si>
    <t>2418</t>
  </si>
  <si>
    <t>69170</t>
  </si>
  <si>
    <t>WALTHAM</t>
  </si>
  <si>
    <t>2544</t>
  </si>
  <si>
    <t>72600</t>
  </si>
  <si>
    <t>WESTFIELD</t>
  </si>
  <si>
    <t>76030</t>
  </si>
  <si>
    <t>2784</t>
  </si>
  <si>
    <t>78972</t>
  </si>
  <si>
    <t>WORCESTER</t>
  </si>
  <si>
    <t>2880</t>
  </si>
  <si>
    <t>82000</t>
  </si>
  <si>
    <t>YARMOUTH</t>
  </si>
  <si>
    <t>2904</t>
  </si>
  <si>
    <t>82525</t>
  </si>
  <si>
    <t>MARYLAND</t>
  </si>
  <si>
    <t>MD</t>
  </si>
  <si>
    <t>24</t>
  </si>
  <si>
    <t>ANNAPOLIS</t>
  </si>
  <si>
    <t>0036</t>
  </si>
  <si>
    <t>01600</t>
  </si>
  <si>
    <t>12580</t>
  </si>
  <si>
    <t>BALTIMORE</t>
  </si>
  <si>
    <t>0066</t>
  </si>
  <si>
    <t>510</t>
  </si>
  <si>
    <t>BOWIE CITY</t>
  </si>
  <si>
    <t>0156</t>
  </si>
  <si>
    <t>08775</t>
  </si>
  <si>
    <t>CUMBERLAND</t>
  </si>
  <si>
    <t>0378</t>
  </si>
  <si>
    <t>21325</t>
  </si>
  <si>
    <t>19060</t>
  </si>
  <si>
    <t>FREDERICK</t>
  </si>
  <si>
    <t>30325</t>
  </si>
  <si>
    <t>GAITHERSBURG</t>
  </si>
  <si>
    <t>0582</t>
  </si>
  <si>
    <t>31175</t>
  </si>
  <si>
    <t>HAGERSTOWN</t>
  </si>
  <si>
    <t>36075</t>
  </si>
  <si>
    <t>25180</t>
  </si>
  <si>
    <t>SALISBURY</t>
  </si>
  <si>
    <t>69925</t>
  </si>
  <si>
    <t>41540</t>
  </si>
  <si>
    <t>ANNE ARUNDEL COUNTY</t>
  </si>
  <si>
    <t>BALTIMORE COUNTY</t>
  </si>
  <si>
    <t>HARFORD COUNTY</t>
  </si>
  <si>
    <t>9025</t>
  </si>
  <si>
    <t>HOWARD COUNTY</t>
  </si>
  <si>
    <t>9027</t>
  </si>
  <si>
    <t>MONTGOMERY COUNTY</t>
  </si>
  <si>
    <t>PRINCE GEORGES COUNTY</t>
  </si>
  <si>
    <t>MAINE</t>
  </si>
  <si>
    <t>ME</t>
  </si>
  <si>
    <t>23</t>
  </si>
  <si>
    <t>0120</t>
  </si>
  <si>
    <t>02060</t>
  </si>
  <si>
    <t>30340</t>
  </si>
  <si>
    <t>BANGOR</t>
  </si>
  <si>
    <t>0162</t>
  </si>
  <si>
    <t>02795</t>
  </si>
  <si>
    <t>12620</t>
  </si>
  <si>
    <t>BIDDEFORD</t>
  </si>
  <si>
    <t>0252</t>
  </si>
  <si>
    <t>04860</t>
  </si>
  <si>
    <t>38860</t>
  </si>
  <si>
    <t>38740</t>
  </si>
  <si>
    <t>PORTLAND CITY</t>
  </si>
  <si>
    <t>2484</t>
  </si>
  <si>
    <t>60545</t>
  </si>
  <si>
    <t>CUMBERLAND COUNTY</t>
  </si>
  <si>
    <t>MICHIGAN</t>
  </si>
  <si>
    <t>MI</t>
  </si>
  <si>
    <t>26</t>
  </si>
  <si>
    <t>BATTLE CREEK</t>
  </si>
  <si>
    <t>0432</t>
  </si>
  <si>
    <t>05920</t>
  </si>
  <si>
    <t>12980</t>
  </si>
  <si>
    <t>BAY CITY</t>
  </si>
  <si>
    <t>06020</t>
  </si>
  <si>
    <t>13020</t>
  </si>
  <si>
    <t>BENTON HARBOR</t>
  </si>
  <si>
    <t>0570</t>
  </si>
  <si>
    <t>07520</t>
  </si>
  <si>
    <t>35660</t>
  </si>
  <si>
    <t>CANTON TWP</t>
  </si>
  <si>
    <t>13120</t>
  </si>
  <si>
    <t>19804</t>
  </si>
  <si>
    <t>CLINTON TWP</t>
  </si>
  <si>
    <t>16520</t>
  </si>
  <si>
    <t>DEARBORN</t>
  </si>
  <si>
    <t>DEARBORN HEIGHTS</t>
  </si>
  <si>
    <t>1644</t>
  </si>
  <si>
    <t>21020</t>
  </si>
  <si>
    <t>DETROIT</t>
  </si>
  <si>
    <t>EAST LANSING</t>
  </si>
  <si>
    <t>1848</t>
  </si>
  <si>
    <t>24120</t>
  </si>
  <si>
    <t>29620</t>
  </si>
  <si>
    <t>FARMINGTON HILLS</t>
  </si>
  <si>
    <t>2096</t>
  </si>
  <si>
    <t>27440</t>
  </si>
  <si>
    <t>FLINT</t>
  </si>
  <si>
    <t>2172</t>
  </si>
  <si>
    <t>049</t>
  </si>
  <si>
    <t>22420</t>
  </si>
  <si>
    <t>GRAND RAPIDS</t>
  </si>
  <si>
    <t>34000</t>
  </si>
  <si>
    <t>24340</t>
  </si>
  <si>
    <t>HOLLAND</t>
  </si>
  <si>
    <t>2940</t>
  </si>
  <si>
    <t>38640</t>
  </si>
  <si>
    <t>JACKSON</t>
  </si>
  <si>
    <t>3174</t>
  </si>
  <si>
    <t>41420</t>
  </si>
  <si>
    <t>27100</t>
  </si>
  <si>
    <t>KALAMAZOO</t>
  </si>
  <si>
    <t>3222</t>
  </si>
  <si>
    <t>42160</t>
  </si>
  <si>
    <t>28020</t>
  </si>
  <si>
    <t>LANSING</t>
  </si>
  <si>
    <t>3456</t>
  </si>
  <si>
    <t>LINCOLN PARK</t>
  </si>
  <si>
    <t>3588</t>
  </si>
  <si>
    <t>47800</t>
  </si>
  <si>
    <t>LIVONIA</t>
  </si>
  <si>
    <t>3648</t>
  </si>
  <si>
    <t>MIDLAND</t>
  </si>
  <si>
    <t>4086</t>
  </si>
  <si>
    <t>53780</t>
  </si>
  <si>
    <t>33260</t>
  </si>
  <si>
    <t>4164</t>
  </si>
  <si>
    <t>55020</t>
  </si>
  <si>
    <t>33780</t>
  </si>
  <si>
    <t>MUSKEGON</t>
  </si>
  <si>
    <t>4296</t>
  </si>
  <si>
    <t>56320</t>
  </si>
  <si>
    <t>34740</t>
  </si>
  <si>
    <t>MUSKEGON HTS</t>
  </si>
  <si>
    <t>4302</t>
  </si>
  <si>
    <t>56360</t>
  </si>
  <si>
    <t>NILES</t>
  </si>
  <si>
    <t>4386</t>
  </si>
  <si>
    <t>57760</t>
  </si>
  <si>
    <t>NORTON SHORES</t>
  </si>
  <si>
    <t>4452</t>
  </si>
  <si>
    <t>59140</t>
  </si>
  <si>
    <t>PORTAGE</t>
  </si>
  <si>
    <t>4974</t>
  </si>
  <si>
    <t>65560</t>
  </si>
  <si>
    <t>PORT HURON</t>
  </si>
  <si>
    <t>147</t>
  </si>
  <si>
    <t>65820</t>
  </si>
  <si>
    <t>REDFORD</t>
  </si>
  <si>
    <t>67625</t>
  </si>
  <si>
    <t>5286</t>
  </si>
  <si>
    <t>69800</t>
  </si>
  <si>
    <t>ROYAL OAK</t>
  </si>
  <si>
    <t>5304</t>
  </si>
  <si>
    <t>70040</t>
  </si>
  <si>
    <t>SAGINAW</t>
  </si>
  <si>
    <t>5340</t>
  </si>
  <si>
    <t>145</t>
  </si>
  <si>
    <t>70520</t>
  </si>
  <si>
    <t>40980</t>
  </si>
  <si>
    <t>ST CLAIR SHORES</t>
  </si>
  <si>
    <t>5370</t>
  </si>
  <si>
    <t>70760</t>
  </si>
  <si>
    <t>SOUTHFIELD</t>
  </si>
  <si>
    <t>5664</t>
  </si>
  <si>
    <t>74900</t>
  </si>
  <si>
    <t>STERLING HEIGHTS</t>
  </si>
  <si>
    <t>5814</t>
  </si>
  <si>
    <t>76460</t>
  </si>
  <si>
    <t>TAYLOR</t>
  </si>
  <si>
    <t>5934</t>
  </si>
  <si>
    <t>WARREN</t>
  </si>
  <si>
    <t>6252</t>
  </si>
  <si>
    <t>84000</t>
  </si>
  <si>
    <t>WATERFORD TOWNSHIP</t>
  </si>
  <si>
    <t>6267</t>
  </si>
  <si>
    <t>84240</t>
  </si>
  <si>
    <t>WESTLAND</t>
  </si>
  <si>
    <t>6378</t>
  </si>
  <si>
    <t>86000</t>
  </si>
  <si>
    <t>WYOMING</t>
  </si>
  <si>
    <t>6624</t>
  </si>
  <si>
    <t>88940</t>
  </si>
  <si>
    <t>GENESEE COUNTY</t>
  </si>
  <si>
    <t>9049</t>
  </si>
  <si>
    <t>KENT COUNTY</t>
  </si>
  <si>
    <t>MACOMB COUNTY</t>
  </si>
  <si>
    <t>OAKLAND COUNTY</t>
  </si>
  <si>
    <t>9125</t>
  </si>
  <si>
    <t>WASHTENAW COUNTY</t>
  </si>
  <si>
    <t>9161</t>
  </si>
  <si>
    <t>11460</t>
  </si>
  <si>
    <t>WAYNE COUNTY</t>
  </si>
  <si>
    <t>MINNESOTA</t>
  </si>
  <si>
    <t>MN</t>
  </si>
  <si>
    <t>27</t>
  </si>
  <si>
    <t>06616</t>
  </si>
  <si>
    <t>33460</t>
  </si>
  <si>
    <t>COON RAPIDS</t>
  </si>
  <si>
    <t>13114</t>
  </si>
  <si>
    <t>DULUTH</t>
  </si>
  <si>
    <t>137</t>
  </si>
  <si>
    <t>17000</t>
  </si>
  <si>
    <t>20260</t>
  </si>
  <si>
    <t>EDEN PRAIRIE</t>
  </si>
  <si>
    <t>1338</t>
  </si>
  <si>
    <t>18116</t>
  </si>
  <si>
    <t>MANKATO CITY</t>
  </si>
  <si>
    <t>2922</t>
  </si>
  <si>
    <t>39878</t>
  </si>
  <si>
    <t>31860</t>
  </si>
  <si>
    <t>MINNEAPOLIS</t>
  </si>
  <si>
    <t>3120</t>
  </si>
  <si>
    <t>MINNETONKA</t>
  </si>
  <si>
    <t>3150</t>
  </si>
  <si>
    <t>43252</t>
  </si>
  <si>
    <t>MOORHEAD</t>
  </si>
  <si>
    <t>43864</t>
  </si>
  <si>
    <t>NORTH MANKATO CITY</t>
  </si>
  <si>
    <t>47068</t>
  </si>
  <si>
    <t>PLYMOUTH</t>
  </si>
  <si>
    <t>51730</t>
  </si>
  <si>
    <t>ROCHESTER</t>
  </si>
  <si>
    <t>3930</t>
  </si>
  <si>
    <t>54880</t>
  </si>
  <si>
    <t>40340</t>
  </si>
  <si>
    <t>ST CLOUD</t>
  </si>
  <si>
    <t>4104</t>
  </si>
  <si>
    <t>56896</t>
  </si>
  <si>
    <t>41060</t>
  </si>
  <si>
    <t>ST PAUL</t>
  </si>
  <si>
    <t>58000</t>
  </si>
  <si>
    <t>WOODBURY CITY</t>
  </si>
  <si>
    <t>5040</t>
  </si>
  <si>
    <t>71428</t>
  </si>
  <si>
    <t>ANOKA COUNTY</t>
  </si>
  <si>
    <t>DAKOTA COUNTY</t>
  </si>
  <si>
    <t>HENNEPIN COUNTY</t>
  </si>
  <si>
    <t>9053</t>
  </si>
  <si>
    <t>RAMSEY COUNTY</t>
  </si>
  <si>
    <t>9123</t>
  </si>
  <si>
    <t>ST LOUIS COUNTY</t>
  </si>
  <si>
    <t>9137</t>
  </si>
  <si>
    <t>WASHINGTON COUNTY</t>
  </si>
  <si>
    <t>MISSOURI</t>
  </si>
  <si>
    <t>MO</t>
  </si>
  <si>
    <t>29</t>
  </si>
  <si>
    <t>BLUE SPRINGS</t>
  </si>
  <si>
    <t>06652</t>
  </si>
  <si>
    <t>COLUMBIA</t>
  </si>
  <si>
    <t>15670</t>
  </si>
  <si>
    <t>17860</t>
  </si>
  <si>
    <t>FLORISSANT</t>
  </si>
  <si>
    <t>1806</t>
  </si>
  <si>
    <t>189</t>
  </si>
  <si>
    <t>24778</t>
  </si>
  <si>
    <t>INDEPENDENCE</t>
  </si>
  <si>
    <t>2562</t>
  </si>
  <si>
    <t>35000</t>
  </si>
  <si>
    <t>JEFFERSON CITY</t>
  </si>
  <si>
    <t>2628</t>
  </si>
  <si>
    <t>27620</t>
  </si>
  <si>
    <t>JOPLIN</t>
  </si>
  <si>
    <t>2652</t>
  </si>
  <si>
    <t>37592</t>
  </si>
  <si>
    <t>27900</t>
  </si>
  <si>
    <t>38000</t>
  </si>
  <si>
    <t>LEES SUMMIT</t>
  </si>
  <si>
    <t>41348</t>
  </si>
  <si>
    <t>O'FALLON</t>
  </si>
  <si>
    <t>54074</t>
  </si>
  <si>
    <t>ST CHARLES</t>
  </si>
  <si>
    <t>4578</t>
  </si>
  <si>
    <t>64082</t>
  </si>
  <si>
    <t>ST JOSEPH</t>
  </si>
  <si>
    <t>4614</t>
  </si>
  <si>
    <t>64550</t>
  </si>
  <si>
    <t>41140</t>
  </si>
  <si>
    <t>ST LOUIS</t>
  </si>
  <si>
    <t>4626</t>
  </si>
  <si>
    <t>4884</t>
  </si>
  <si>
    <t>44180</t>
  </si>
  <si>
    <t>ST. CHARLES COUNTY</t>
  </si>
  <si>
    <t>9183</t>
  </si>
  <si>
    <t>9189</t>
  </si>
  <si>
    <t>MISSISSIPPI</t>
  </si>
  <si>
    <t>MS</t>
  </si>
  <si>
    <t>28</t>
  </si>
  <si>
    <t>BILOXI</t>
  </si>
  <si>
    <t>0132</t>
  </si>
  <si>
    <t>06220</t>
  </si>
  <si>
    <t>25060</t>
  </si>
  <si>
    <t>GULFPORT</t>
  </si>
  <si>
    <t>29700</t>
  </si>
  <si>
    <t>HATTIESBURG</t>
  </si>
  <si>
    <t>31020</t>
  </si>
  <si>
    <t>25620</t>
  </si>
  <si>
    <t>27140</t>
  </si>
  <si>
    <t>MOSS POINT</t>
  </si>
  <si>
    <t>1002</t>
  </si>
  <si>
    <t>49240</t>
  </si>
  <si>
    <t>PASCAGOULA</t>
  </si>
  <si>
    <t>55360</t>
  </si>
  <si>
    <t>MONTANA</t>
  </si>
  <si>
    <t>MT</t>
  </si>
  <si>
    <t>30</t>
  </si>
  <si>
    <t>BILLINGS</t>
  </si>
  <si>
    <t>06550</t>
  </si>
  <si>
    <t>13740</t>
  </si>
  <si>
    <t>GREAT FALLS</t>
  </si>
  <si>
    <t>32800</t>
  </si>
  <si>
    <t>24500</t>
  </si>
  <si>
    <t>MISSOULA</t>
  </si>
  <si>
    <t>0540</t>
  </si>
  <si>
    <t>50200</t>
  </si>
  <si>
    <t>33540</t>
  </si>
  <si>
    <t>NORTH CAROLINA</t>
  </si>
  <si>
    <t>NC</t>
  </si>
  <si>
    <t>37</t>
  </si>
  <si>
    <t>ASHEVILLE</t>
  </si>
  <si>
    <t>02140</t>
  </si>
  <si>
    <t>11700</t>
  </si>
  <si>
    <t>BURLINGTON</t>
  </si>
  <si>
    <t>09060</t>
  </si>
  <si>
    <t>CARY</t>
  </si>
  <si>
    <t>0504</t>
  </si>
  <si>
    <t>10740</t>
  </si>
  <si>
    <t>39580</t>
  </si>
  <si>
    <t>CHAPEL HILL</t>
  </si>
  <si>
    <t>11800</t>
  </si>
  <si>
    <t>20500</t>
  </si>
  <si>
    <t>CHARLOTTE</t>
  </si>
  <si>
    <t>16740</t>
  </si>
  <si>
    <t>14100</t>
  </si>
  <si>
    <t>DURHAM</t>
  </si>
  <si>
    <t>22920</t>
  </si>
  <si>
    <t>22180</t>
  </si>
  <si>
    <t>GASTONIA</t>
  </si>
  <si>
    <t>1092</t>
  </si>
  <si>
    <t>25580</t>
  </si>
  <si>
    <t>GOLDSBORO</t>
  </si>
  <si>
    <t>191</t>
  </si>
  <si>
    <t>26880</t>
  </si>
  <si>
    <t>24140</t>
  </si>
  <si>
    <t>GREENSBORO</t>
  </si>
  <si>
    <t>1188</t>
  </si>
  <si>
    <t>24660</t>
  </si>
  <si>
    <t>GREENVILLE</t>
  </si>
  <si>
    <t>28080</t>
  </si>
  <si>
    <t>24780</t>
  </si>
  <si>
    <t>HICKORY</t>
  </si>
  <si>
    <t>31060</t>
  </si>
  <si>
    <t>25860</t>
  </si>
  <si>
    <t>HIGH POINT</t>
  </si>
  <si>
    <t>1356</t>
  </si>
  <si>
    <t>31400</t>
  </si>
  <si>
    <t>133</t>
  </si>
  <si>
    <t>34200</t>
  </si>
  <si>
    <t>27340</t>
  </si>
  <si>
    <t>KANNAPOLIS</t>
  </si>
  <si>
    <t>1494</t>
  </si>
  <si>
    <t>35200</t>
  </si>
  <si>
    <t>LENOIR</t>
  </si>
  <si>
    <t>37760</t>
  </si>
  <si>
    <t>MORGANTON</t>
  </si>
  <si>
    <t>1944</t>
  </si>
  <si>
    <t>44400</t>
  </si>
  <si>
    <t>RALEIGH</t>
  </si>
  <si>
    <t>ROCKY MOUNT</t>
  </si>
  <si>
    <t>57500</t>
  </si>
  <si>
    <t>40580</t>
  </si>
  <si>
    <t>159</t>
  </si>
  <si>
    <t>58860</t>
  </si>
  <si>
    <t>129</t>
  </si>
  <si>
    <t>74440</t>
  </si>
  <si>
    <t>48900</t>
  </si>
  <si>
    <t>WINSTON-SALEM</t>
  </si>
  <si>
    <t>49180</t>
  </si>
  <si>
    <t>MECKLENBURG COUNTY</t>
  </si>
  <si>
    <t>WAKE COUNTY</t>
  </si>
  <si>
    <t>NORTH DAKOTA</t>
  </si>
  <si>
    <t>ND</t>
  </si>
  <si>
    <t>38</t>
  </si>
  <si>
    <t>BISMARCK</t>
  </si>
  <si>
    <t>07200</t>
  </si>
  <si>
    <t>13900</t>
  </si>
  <si>
    <t>FARGO</t>
  </si>
  <si>
    <t>25700</t>
  </si>
  <si>
    <t>GRAND FORKS</t>
  </si>
  <si>
    <t>32060</t>
  </si>
  <si>
    <t>24220</t>
  </si>
  <si>
    <t>NEBRASKA</t>
  </si>
  <si>
    <t>NE</t>
  </si>
  <si>
    <t>31</t>
  </si>
  <si>
    <t>BELLEVUE</t>
  </si>
  <si>
    <t>0276</t>
  </si>
  <si>
    <t>153</t>
  </si>
  <si>
    <t>03950</t>
  </si>
  <si>
    <t>30700</t>
  </si>
  <si>
    <t>LINCOLN</t>
  </si>
  <si>
    <t>OMAHA</t>
  </si>
  <si>
    <t>2208</t>
  </si>
  <si>
    <t>NEW HAMPSHIRE</t>
  </si>
  <si>
    <t>NH</t>
  </si>
  <si>
    <t>33</t>
  </si>
  <si>
    <t>18820</t>
  </si>
  <si>
    <t>40484</t>
  </si>
  <si>
    <t>45140</t>
  </si>
  <si>
    <t>31700</t>
  </si>
  <si>
    <t>NASHUA</t>
  </si>
  <si>
    <t>1026</t>
  </si>
  <si>
    <t>50260</t>
  </si>
  <si>
    <t>PORTSMOUTH</t>
  </si>
  <si>
    <t>62900</t>
  </si>
  <si>
    <t>65140</t>
  </si>
  <si>
    <t>NEW JERSEY</t>
  </si>
  <si>
    <t>NJ</t>
  </si>
  <si>
    <t>34</t>
  </si>
  <si>
    <t>ASBURY PARK</t>
  </si>
  <si>
    <t>01960</t>
  </si>
  <si>
    <t>ATLANTIC CITY</t>
  </si>
  <si>
    <t>02080</t>
  </si>
  <si>
    <t>12100</t>
  </si>
  <si>
    <t>BAYONNE</t>
  </si>
  <si>
    <t>03580</t>
  </si>
  <si>
    <t>BLOOMFIELD</t>
  </si>
  <si>
    <t>06260</t>
  </si>
  <si>
    <t>35084</t>
  </si>
  <si>
    <t>BRICK TOWNSHIP</t>
  </si>
  <si>
    <t>0318</t>
  </si>
  <si>
    <t>07420</t>
  </si>
  <si>
    <t>BRIDGETON</t>
  </si>
  <si>
    <t>07600</t>
  </si>
  <si>
    <t>47220</t>
  </si>
  <si>
    <t>CAMDEN</t>
  </si>
  <si>
    <t>0414</t>
  </si>
  <si>
    <t>10000</t>
  </si>
  <si>
    <t>15804</t>
  </si>
  <si>
    <t>CHERRY HILL</t>
  </si>
  <si>
    <t>0474</t>
  </si>
  <si>
    <t>12280</t>
  </si>
  <si>
    <t>CLIFTON</t>
  </si>
  <si>
    <t>13690</t>
  </si>
  <si>
    <t>TOMS RIVER TOWNSHIP</t>
  </si>
  <si>
    <t>73125</t>
  </si>
  <si>
    <t>EAST ORANGE</t>
  </si>
  <si>
    <t>19390</t>
  </si>
  <si>
    <t>EDISON</t>
  </si>
  <si>
    <t>0780</t>
  </si>
  <si>
    <t>20230</t>
  </si>
  <si>
    <t>ELIZABETH</t>
  </si>
  <si>
    <t>EWING TOWNSHIP</t>
  </si>
  <si>
    <t>0870</t>
  </si>
  <si>
    <t>22185</t>
  </si>
  <si>
    <t>45940</t>
  </si>
  <si>
    <t>FRANKLIN TOWNSHIP</t>
  </si>
  <si>
    <t>24900</t>
  </si>
  <si>
    <t>GLOUCESTER TWP</t>
  </si>
  <si>
    <t>1110</t>
  </si>
  <si>
    <t>26760</t>
  </si>
  <si>
    <t>HAMILTON</t>
  </si>
  <si>
    <t>29310</t>
  </si>
  <si>
    <t>HOWELL TOWNSHIP</t>
  </si>
  <si>
    <t>33300</t>
  </si>
  <si>
    <t>IRVINGTON</t>
  </si>
  <si>
    <t>1434</t>
  </si>
  <si>
    <t>34450</t>
  </si>
  <si>
    <t>JACKSON TOWNSHIP</t>
  </si>
  <si>
    <t>1446</t>
  </si>
  <si>
    <t>34680</t>
  </si>
  <si>
    <t>JERSEY CITY</t>
  </si>
  <si>
    <t>LAKEWOOD TOWNSHIP</t>
  </si>
  <si>
    <t>38550</t>
  </si>
  <si>
    <t>LONG BRANCH</t>
  </si>
  <si>
    <t>41310</t>
  </si>
  <si>
    <t>45990</t>
  </si>
  <si>
    <t>MILLVILLE</t>
  </si>
  <si>
    <t>2016</t>
  </si>
  <si>
    <t>46680</t>
  </si>
  <si>
    <t>NEWARK</t>
  </si>
  <si>
    <t>NEW BRUNSWICK</t>
  </si>
  <si>
    <t>2196</t>
  </si>
  <si>
    <t>51210</t>
  </si>
  <si>
    <t>NORTH BERGEN TOWNSHIP</t>
  </si>
  <si>
    <t>52470</t>
  </si>
  <si>
    <t>OCEAN CITY</t>
  </si>
  <si>
    <t>54360</t>
  </si>
  <si>
    <t>36140</t>
  </si>
  <si>
    <t>OLD BRIDGE TOWNSHIP</t>
  </si>
  <si>
    <t>2378</t>
  </si>
  <si>
    <t>54705</t>
  </si>
  <si>
    <t>PARSIPPANY-TROYHILLS TWP</t>
  </si>
  <si>
    <t>56460</t>
  </si>
  <si>
    <t>PASSAIC</t>
  </si>
  <si>
    <t>56550</t>
  </si>
  <si>
    <t>PATERSON</t>
  </si>
  <si>
    <t>57000</t>
  </si>
  <si>
    <t>PERTH AMBOY</t>
  </si>
  <si>
    <t>58200</t>
  </si>
  <si>
    <t>SAYREVILLE</t>
  </si>
  <si>
    <t>65790</t>
  </si>
  <si>
    <t>TRENTON</t>
  </si>
  <si>
    <t>74000</t>
  </si>
  <si>
    <t>3234</t>
  </si>
  <si>
    <t>74630</t>
  </si>
  <si>
    <t>UNION TOWNSHIP</t>
  </si>
  <si>
    <t>74480</t>
  </si>
  <si>
    <t>VINELAND</t>
  </si>
  <si>
    <t>3330</t>
  </si>
  <si>
    <t>76070</t>
  </si>
  <si>
    <t>WASHINGTON TOWNSHIP</t>
  </si>
  <si>
    <t>3402</t>
  </si>
  <si>
    <t>77180</t>
  </si>
  <si>
    <t>WAYNE TOWNSHIP</t>
  </si>
  <si>
    <t>3438</t>
  </si>
  <si>
    <t>77840</t>
  </si>
  <si>
    <t>WOODBRIDGE</t>
  </si>
  <si>
    <t>ATLANTIC COUNTY</t>
  </si>
  <si>
    <t>BERGEN COUNTY</t>
  </si>
  <si>
    <t>BURLINGTON COUNTY</t>
  </si>
  <si>
    <t>CAMDEN COUNTY</t>
  </si>
  <si>
    <t>9007</t>
  </si>
  <si>
    <t>ESSEX COUNTY</t>
  </si>
  <si>
    <t>GLOUCESTER COUNTY</t>
  </si>
  <si>
    <t>9015</t>
  </si>
  <si>
    <t>HUDSON COUNTY</t>
  </si>
  <si>
    <t>9017</t>
  </si>
  <si>
    <t>MIDDLESEX COUNTY</t>
  </si>
  <si>
    <t>9023</t>
  </si>
  <si>
    <t>MONMOUTH COUNTY</t>
  </si>
  <si>
    <t>MORRIS COUNTY</t>
  </si>
  <si>
    <t>OCEAN COUNTY</t>
  </si>
  <si>
    <t>PASSAIC COUNTY</t>
  </si>
  <si>
    <t>SOMERSET COUNTY</t>
  </si>
  <si>
    <t>UNION COUNTY</t>
  </si>
  <si>
    <t>9039</t>
  </si>
  <si>
    <t>NEW MEXICO</t>
  </si>
  <si>
    <t>NM</t>
  </si>
  <si>
    <t>35</t>
  </si>
  <si>
    <t>ALBUQUERQUE</t>
  </si>
  <si>
    <t>FARMINGTON</t>
  </si>
  <si>
    <t>0204</t>
  </si>
  <si>
    <t>25800</t>
  </si>
  <si>
    <t>22140</t>
  </si>
  <si>
    <t>LAS CRUCES</t>
  </si>
  <si>
    <t>29740</t>
  </si>
  <si>
    <t>RIO RANCHO</t>
  </si>
  <si>
    <t>0479</t>
  </si>
  <si>
    <t>63460</t>
  </si>
  <si>
    <t>SANTA FE</t>
  </si>
  <si>
    <t>70500</t>
  </si>
  <si>
    <t>42140</t>
  </si>
  <si>
    <t>NEVADA</t>
  </si>
  <si>
    <t>NV</t>
  </si>
  <si>
    <t>32</t>
  </si>
  <si>
    <t>CARSON CITY</t>
  </si>
  <si>
    <t>0096</t>
  </si>
  <si>
    <t>31900</t>
  </si>
  <si>
    <t>29820</t>
  </si>
  <si>
    <t>LAS VEGAS</t>
  </si>
  <si>
    <t>40000</t>
  </si>
  <si>
    <t>NORTH LAS VEGAS</t>
  </si>
  <si>
    <t>51800</t>
  </si>
  <si>
    <t>RENO</t>
  </si>
  <si>
    <t>0150</t>
  </si>
  <si>
    <t>60600</t>
  </si>
  <si>
    <t>39900</t>
  </si>
  <si>
    <t>SPARKS</t>
  </si>
  <si>
    <t>68400</t>
  </si>
  <si>
    <t>CLARK COUNTY</t>
  </si>
  <si>
    <t>NEW YORK</t>
  </si>
  <si>
    <t>NY</t>
  </si>
  <si>
    <t>36</t>
  </si>
  <si>
    <t>0040</t>
  </si>
  <si>
    <t>01000</t>
  </si>
  <si>
    <t>10580</t>
  </si>
  <si>
    <t>AMHERST TOWN</t>
  </si>
  <si>
    <t>0152</t>
  </si>
  <si>
    <t>15380</t>
  </si>
  <si>
    <t>0300</t>
  </si>
  <si>
    <t>03078</t>
  </si>
  <si>
    <t>BABYLON TOWN</t>
  </si>
  <si>
    <t>0352</t>
  </si>
  <si>
    <t>35004</t>
  </si>
  <si>
    <t>BINGHAMTON</t>
  </si>
  <si>
    <t>0556</t>
  </si>
  <si>
    <t>06607</t>
  </si>
  <si>
    <t>13780</t>
  </si>
  <si>
    <t>BUFFALO</t>
  </si>
  <si>
    <t>0784</t>
  </si>
  <si>
    <t>CHEEKTOWAGA TOWN</t>
  </si>
  <si>
    <t>15011</t>
  </si>
  <si>
    <t>CLAY TOWN</t>
  </si>
  <si>
    <t>1256</t>
  </si>
  <si>
    <t>16067</t>
  </si>
  <si>
    <t>COLONIE TOWN</t>
  </si>
  <si>
    <t>17343</t>
  </si>
  <si>
    <t>DUNKIRK</t>
  </si>
  <si>
    <t>1756</t>
  </si>
  <si>
    <t>21105</t>
  </si>
  <si>
    <t>ELMIRA</t>
  </si>
  <si>
    <t>2000</t>
  </si>
  <si>
    <t>24229</t>
  </si>
  <si>
    <t>21300</t>
  </si>
  <si>
    <t>GLEN FALLS</t>
  </si>
  <si>
    <t>2480</t>
  </si>
  <si>
    <t>29333</t>
  </si>
  <si>
    <t>24020</t>
  </si>
  <si>
    <t>GREECE</t>
  </si>
  <si>
    <t>2572</t>
  </si>
  <si>
    <t>30290</t>
  </si>
  <si>
    <t>40380</t>
  </si>
  <si>
    <t>HAMBURG TOWN</t>
  </si>
  <si>
    <t>31654</t>
  </si>
  <si>
    <t>HUNTINGTON TOWN</t>
  </si>
  <si>
    <t>3088</t>
  </si>
  <si>
    <t>IRONDEQUOIT</t>
  </si>
  <si>
    <t>3140</t>
  </si>
  <si>
    <t>37726</t>
  </si>
  <si>
    <t>ISLIP TOWN</t>
  </si>
  <si>
    <t>3160</t>
  </si>
  <si>
    <t>ITHACA</t>
  </si>
  <si>
    <t>3168</t>
  </si>
  <si>
    <t>38077</t>
  </si>
  <si>
    <t>27060</t>
  </si>
  <si>
    <t>JAMESTOWN</t>
  </si>
  <si>
    <t>38264</t>
  </si>
  <si>
    <t>KINGSTON</t>
  </si>
  <si>
    <t>3300</t>
  </si>
  <si>
    <t>39727</t>
  </si>
  <si>
    <t>28740</t>
  </si>
  <si>
    <t>4004</t>
  </si>
  <si>
    <t>47042</t>
  </si>
  <si>
    <t>MOUNT VERNON</t>
  </si>
  <si>
    <t>4212</t>
  </si>
  <si>
    <t>49121</t>
  </si>
  <si>
    <t>NEWBURGH</t>
  </si>
  <si>
    <t>4320</t>
  </si>
  <si>
    <t>50034</t>
  </si>
  <si>
    <t>NEW ROCHELLE</t>
  </si>
  <si>
    <t>4408</t>
  </si>
  <si>
    <t>50617</t>
  </si>
  <si>
    <t>4436</t>
  </si>
  <si>
    <t>NIAGARA FALLS</t>
  </si>
  <si>
    <t>4448</t>
  </si>
  <si>
    <t>51055</t>
  </si>
  <si>
    <t>POUGHKEEPSIE</t>
  </si>
  <si>
    <t>5312</t>
  </si>
  <si>
    <t>59641</t>
  </si>
  <si>
    <t>5544</t>
  </si>
  <si>
    <t>5572</t>
  </si>
  <si>
    <t>63418</t>
  </si>
  <si>
    <t>SARATOGA SPRINGS</t>
  </si>
  <si>
    <t>5800</t>
  </si>
  <si>
    <t>65255</t>
  </si>
  <si>
    <t>SCHENECTADY</t>
  </si>
  <si>
    <t>5848</t>
  </si>
  <si>
    <t>65508</t>
  </si>
  <si>
    <t>SYRACUSE</t>
  </si>
  <si>
    <t>6376</t>
  </si>
  <si>
    <t>TONAWANDA TOWN</t>
  </si>
  <si>
    <t>6468</t>
  </si>
  <si>
    <t>TROY</t>
  </si>
  <si>
    <t>6500</t>
  </si>
  <si>
    <t>UNION TOWN</t>
  </si>
  <si>
    <t>6588</t>
  </si>
  <si>
    <t>76056</t>
  </si>
  <si>
    <t>UTICA</t>
  </si>
  <si>
    <t>6612</t>
  </si>
  <si>
    <t>76540</t>
  </si>
  <si>
    <t>WEST SENECA</t>
  </si>
  <si>
    <t>7024</t>
  </si>
  <si>
    <t>80918</t>
  </si>
  <si>
    <t>WHITE PLAINS</t>
  </si>
  <si>
    <t>7096</t>
  </si>
  <si>
    <t>81677</t>
  </si>
  <si>
    <t>YONKERS</t>
  </si>
  <si>
    <t>7260</t>
  </si>
  <si>
    <t>DUTCHESS COUNTY</t>
  </si>
  <si>
    <t>ERIE COUNTY</t>
  </si>
  <si>
    <t>MONROE COUNTY</t>
  </si>
  <si>
    <t>9055</t>
  </si>
  <si>
    <t>NASSAU COUNTY</t>
  </si>
  <si>
    <t>ONONDAGA COUNTY</t>
  </si>
  <si>
    <t>ROCKLAND COUNTY</t>
  </si>
  <si>
    <t>9087</t>
  </si>
  <si>
    <t>SUFFOLK COUNTY</t>
  </si>
  <si>
    <t>WESTCHESTER COUNTY</t>
  </si>
  <si>
    <t>OHIO</t>
  </si>
  <si>
    <t>OH</t>
  </si>
  <si>
    <t>39</t>
  </si>
  <si>
    <t>AKRON</t>
  </si>
  <si>
    <t>0042</t>
  </si>
  <si>
    <t>10420</t>
  </si>
  <si>
    <t>ALLIANCE</t>
  </si>
  <si>
    <t>01420</t>
  </si>
  <si>
    <t>15940</t>
  </si>
  <si>
    <t>BARBERTON</t>
  </si>
  <si>
    <t>0294</t>
  </si>
  <si>
    <t>03828</t>
  </si>
  <si>
    <t>07972</t>
  </si>
  <si>
    <t>45780</t>
  </si>
  <si>
    <t>CANTON</t>
  </si>
  <si>
    <t>CINCINNATI</t>
  </si>
  <si>
    <t>1062</t>
  </si>
  <si>
    <t>15000</t>
  </si>
  <si>
    <t>CLEVELAND</t>
  </si>
  <si>
    <t>17460</t>
  </si>
  <si>
    <t>CLEVELAND HEIGHTS</t>
  </si>
  <si>
    <t>16014</t>
  </si>
  <si>
    <t>1176</t>
  </si>
  <si>
    <t>18000</t>
  </si>
  <si>
    <t>18140</t>
  </si>
  <si>
    <t>CUYAHOGA FALLS</t>
  </si>
  <si>
    <t>19778</t>
  </si>
  <si>
    <t>DAYTON</t>
  </si>
  <si>
    <t>19380</t>
  </si>
  <si>
    <t>EAST CLEVELAND</t>
  </si>
  <si>
    <t>1500</t>
  </si>
  <si>
    <t>23380</t>
  </si>
  <si>
    <t>ELYRIA</t>
  </si>
  <si>
    <t>25256</t>
  </si>
  <si>
    <t>EUCLID</t>
  </si>
  <si>
    <t>1626</t>
  </si>
  <si>
    <t>25704</t>
  </si>
  <si>
    <t>FAIRBORN</t>
  </si>
  <si>
    <t>25914</t>
  </si>
  <si>
    <t>HAMILTON CITY</t>
  </si>
  <si>
    <t>33012</t>
  </si>
  <si>
    <t>KENT</t>
  </si>
  <si>
    <t>39872</t>
  </si>
  <si>
    <t>KETTERING</t>
  </si>
  <si>
    <t>2526</t>
  </si>
  <si>
    <t>40040</t>
  </si>
  <si>
    <t>41664</t>
  </si>
  <si>
    <t>2634</t>
  </si>
  <si>
    <t>41720</t>
  </si>
  <si>
    <t>LIMA</t>
  </si>
  <si>
    <t>2730</t>
  </si>
  <si>
    <t>43554</t>
  </si>
  <si>
    <t>30620</t>
  </si>
  <si>
    <t>LORAIN</t>
  </si>
  <si>
    <t>2820</t>
  </si>
  <si>
    <t>44856</t>
  </si>
  <si>
    <t>MANSFIELD</t>
  </si>
  <si>
    <t>47138</t>
  </si>
  <si>
    <t>47628</t>
  </si>
  <si>
    <t>37620</t>
  </si>
  <si>
    <t>MASSILLON</t>
  </si>
  <si>
    <t>3114</t>
  </si>
  <si>
    <t>48244</t>
  </si>
  <si>
    <t>MENTOR</t>
  </si>
  <si>
    <t>49056</t>
  </si>
  <si>
    <t>49840</t>
  </si>
  <si>
    <t>3558</t>
  </si>
  <si>
    <t>54040</t>
  </si>
  <si>
    <t>PARMA</t>
  </si>
  <si>
    <t>4098</t>
  </si>
  <si>
    <t>61000</t>
  </si>
  <si>
    <t>SANDUSKY</t>
  </si>
  <si>
    <t>4680</t>
  </si>
  <si>
    <t>70380</t>
  </si>
  <si>
    <t>4998</t>
  </si>
  <si>
    <t>74118</t>
  </si>
  <si>
    <t>44220</t>
  </si>
  <si>
    <t>STEUBENVILLE</t>
  </si>
  <si>
    <t>5016</t>
  </si>
  <si>
    <t>74608</t>
  </si>
  <si>
    <t>TOLEDO</t>
  </si>
  <si>
    <t>5214</t>
  </si>
  <si>
    <t>5454</t>
  </si>
  <si>
    <t>80892</t>
  </si>
  <si>
    <t>49660</t>
  </si>
  <si>
    <t>YOUNGSTOWN</t>
  </si>
  <si>
    <t>5874</t>
  </si>
  <si>
    <t>88000</t>
  </si>
  <si>
    <t>BUTLER COUNTY</t>
  </si>
  <si>
    <t>CUYAHOGA COUNTY</t>
  </si>
  <si>
    <t>FRANKLIN COUNTY</t>
  </si>
  <si>
    <t>9061</t>
  </si>
  <si>
    <t>9113</t>
  </si>
  <si>
    <t>STARK COUNTY</t>
  </si>
  <si>
    <t>SUMMIT COUNTY</t>
  </si>
  <si>
    <t>9153</t>
  </si>
  <si>
    <t>WARREN COUNTY</t>
  </si>
  <si>
    <t>9165</t>
  </si>
  <si>
    <t>165</t>
  </si>
  <si>
    <t>OKLAHOMA</t>
  </si>
  <si>
    <t>OK</t>
  </si>
  <si>
    <t>40</t>
  </si>
  <si>
    <t>EDMOND</t>
  </si>
  <si>
    <t>0918</t>
  </si>
  <si>
    <t>23200</t>
  </si>
  <si>
    <t>36420</t>
  </si>
  <si>
    <t>ENID</t>
  </si>
  <si>
    <t>23950</t>
  </si>
  <si>
    <t>LAWTON</t>
  </si>
  <si>
    <t>1734</t>
  </si>
  <si>
    <t>41850</t>
  </si>
  <si>
    <t>30020</t>
  </si>
  <si>
    <t>MIDWEST CITY</t>
  </si>
  <si>
    <t>48350</t>
  </si>
  <si>
    <t>MOORE CITY</t>
  </si>
  <si>
    <t>49200</t>
  </si>
  <si>
    <t>NORMAN</t>
  </si>
  <si>
    <t>52500</t>
  </si>
  <si>
    <t>OKLAHOMA CITY</t>
  </si>
  <si>
    <t>2718</t>
  </si>
  <si>
    <t>66800</t>
  </si>
  <si>
    <t>TULSA</t>
  </si>
  <si>
    <t>3036</t>
  </si>
  <si>
    <t>46140</t>
  </si>
  <si>
    <t>TULSA COUNTY</t>
  </si>
  <si>
    <t>9143</t>
  </si>
  <si>
    <t>OREGON</t>
  </si>
  <si>
    <t>OR</t>
  </si>
  <si>
    <t>41</t>
  </si>
  <si>
    <t>03050</t>
  </si>
  <si>
    <t>32780</t>
  </si>
  <si>
    <t>BEAVERTON</t>
  </si>
  <si>
    <t>05350</t>
  </si>
  <si>
    <t>BEND</t>
  </si>
  <si>
    <t>05800</t>
  </si>
  <si>
    <t>13460</t>
  </si>
  <si>
    <t>CORVALLIS</t>
  </si>
  <si>
    <t>15800</t>
  </si>
  <si>
    <t>18700</t>
  </si>
  <si>
    <t>EUGENE</t>
  </si>
  <si>
    <t>0426</t>
  </si>
  <si>
    <t>23850</t>
  </si>
  <si>
    <t>21660</t>
  </si>
  <si>
    <t>GRESHAM</t>
  </si>
  <si>
    <t>31250</t>
  </si>
  <si>
    <t>HILLSBORO</t>
  </si>
  <si>
    <t>34100</t>
  </si>
  <si>
    <t>0888</t>
  </si>
  <si>
    <t>47000</t>
  </si>
  <si>
    <t>PORTLAND</t>
  </si>
  <si>
    <t>1098</t>
  </si>
  <si>
    <t>1200</t>
  </si>
  <si>
    <t>64900</t>
  </si>
  <si>
    <t>1290</t>
  </si>
  <si>
    <t>69600</t>
  </si>
  <si>
    <t>CLACKAMAS COUNTY</t>
  </si>
  <si>
    <t>MULTNOMAH COUNTY</t>
  </si>
  <si>
    <t>PENNSYLVANIA</t>
  </si>
  <si>
    <t>PA</t>
  </si>
  <si>
    <t>42</t>
  </si>
  <si>
    <t>ABINGTON</t>
  </si>
  <si>
    <t>0015</t>
  </si>
  <si>
    <t>00156</t>
  </si>
  <si>
    <t>37964</t>
  </si>
  <si>
    <t>ALLENTOWN</t>
  </si>
  <si>
    <t>10900</t>
  </si>
  <si>
    <t>ALTOONA</t>
  </si>
  <si>
    <t>02184</t>
  </si>
  <si>
    <t>11020</t>
  </si>
  <si>
    <t>BENSALEM TOWNSHIP</t>
  </si>
  <si>
    <t>05616</t>
  </si>
  <si>
    <t>BETHLEHEM</t>
  </si>
  <si>
    <t>06088</t>
  </si>
  <si>
    <t>BRISTOL TOWNSHIP</t>
  </si>
  <si>
    <t>08768</t>
  </si>
  <si>
    <t>CARLISLE</t>
  </si>
  <si>
    <t>11272</t>
  </si>
  <si>
    <t>25420</t>
  </si>
  <si>
    <t>CHESTER</t>
  </si>
  <si>
    <t>13208</t>
  </si>
  <si>
    <t>EASTON</t>
  </si>
  <si>
    <t>21648</t>
  </si>
  <si>
    <t>ERIE</t>
  </si>
  <si>
    <t>2178</t>
  </si>
  <si>
    <t>21500</t>
  </si>
  <si>
    <t>HARRISBURG</t>
  </si>
  <si>
    <t>2898</t>
  </si>
  <si>
    <t>HAVERFORD</t>
  </si>
  <si>
    <t>2937</t>
  </si>
  <si>
    <t>33144</t>
  </si>
  <si>
    <t>HAZLETON</t>
  </si>
  <si>
    <t>33408</t>
  </si>
  <si>
    <t>42540</t>
  </si>
  <si>
    <t>JOHNSTOWN</t>
  </si>
  <si>
    <t>3411</t>
  </si>
  <si>
    <t>38288</t>
  </si>
  <si>
    <t>27780</t>
  </si>
  <si>
    <t>LANCASTER CITY</t>
  </si>
  <si>
    <t>3573</t>
  </si>
  <si>
    <t>41216</t>
  </si>
  <si>
    <t>29540</t>
  </si>
  <si>
    <t>LEBANON</t>
  </si>
  <si>
    <t>3657</t>
  </si>
  <si>
    <t>42168</t>
  </si>
  <si>
    <t>30140</t>
  </si>
  <si>
    <t>LOWER MERION</t>
  </si>
  <si>
    <t>3951</t>
  </si>
  <si>
    <t>44976</t>
  </si>
  <si>
    <t>MCKEESPORT</t>
  </si>
  <si>
    <t>46256</t>
  </si>
  <si>
    <t>38300</t>
  </si>
  <si>
    <t>MILLCREEK TOWNSHIP</t>
  </si>
  <si>
    <t>4434</t>
  </si>
  <si>
    <t>49548</t>
  </si>
  <si>
    <t>NORRISTOWN</t>
  </si>
  <si>
    <t>4914</t>
  </si>
  <si>
    <t>54656</t>
  </si>
  <si>
    <t>PENN HILLS</t>
  </si>
  <si>
    <t>59032</t>
  </si>
  <si>
    <t>PHILADELPHIA</t>
  </si>
  <si>
    <t>5451</t>
  </si>
  <si>
    <t>60000</t>
  </si>
  <si>
    <t>PITTSBURGH</t>
  </si>
  <si>
    <t>5529</t>
  </si>
  <si>
    <t>READING</t>
  </si>
  <si>
    <t>5793</t>
  </si>
  <si>
    <t>63624</t>
  </si>
  <si>
    <t>39740</t>
  </si>
  <si>
    <t>SCRANTON</t>
  </si>
  <si>
    <t>6201</t>
  </si>
  <si>
    <t>SHARON</t>
  </si>
  <si>
    <t>6258</t>
  </si>
  <si>
    <t>69720</t>
  </si>
  <si>
    <t>STATE COLLEGE</t>
  </si>
  <si>
    <t>6711</t>
  </si>
  <si>
    <t>73808</t>
  </si>
  <si>
    <t>44300</t>
  </si>
  <si>
    <t>UPPER DARBY</t>
  </si>
  <si>
    <t>7227</t>
  </si>
  <si>
    <t>WILKES-BARRE</t>
  </si>
  <si>
    <t>7947</t>
  </si>
  <si>
    <t>85152</t>
  </si>
  <si>
    <t>WILLIAMSPORT</t>
  </si>
  <si>
    <t>7962</t>
  </si>
  <si>
    <t>85312</t>
  </si>
  <si>
    <t>48700</t>
  </si>
  <si>
    <t>YORK</t>
  </si>
  <si>
    <t>8136</t>
  </si>
  <si>
    <t>87048</t>
  </si>
  <si>
    <t>49620</t>
  </si>
  <si>
    <t>ALLEGHENY COUNTY</t>
  </si>
  <si>
    <t>BEAVER COUNTY</t>
  </si>
  <si>
    <t>BERKS COUNTY</t>
  </si>
  <si>
    <t>BUCKS COUNTY</t>
  </si>
  <si>
    <t>CHESTER COUNTY</t>
  </si>
  <si>
    <t>DAUPHIN COUNTY</t>
  </si>
  <si>
    <t>DELAWARE COUNTY</t>
  </si>
  <si>
    <t>9045</t>
  </si>
  <si>
    <t>LANCASTER COUNTY</t>
  </si>
  <si>
    <t>LEHIGH COUNTY</t>
  </si>
  <si>
    <t>LUZERNE COUNTY</t>
  </si>
  <si>
    <t>NORTHAMPTON COUNTY</t>
  </si>
  <si>
    <t>WESTMORELAND COUNTY</t>
  </si>
  <si>
    <t>9129</t>
  </si>
  <si>
    <t>YORK COUNTY</t>
  </si>
  <si>
    <t>9133</t>
  </si>
  <si>
    <t>PUERTO RICO</t>
  </si>
  <si>
    <t>PR</t>
  </si>
  <si>
    <t>72</t>
  </si>
  <si>
    <t>AGUADILLA MUNICIPIO</t>
  </si>
  <si>
    <t>10380</t>
  </si>
  <si>
    <t>ARECIBO MUNICIPIO</t>
  </si>
  <si>
    <t>41980</t>
  </si>
  <si>
    <t>BAYAMON MUNICIPIO</t>
  </si>
  <si>
    <t>CABO ROJO MUNICIPIO</t>
  </si>
  <si>
    <t>41900</t>
  </si>
  <si>
    <t>CAGUAS MUNICIPIO</t>
  </si>
  <si>
    <t>CANOVANAS MUNICIPIO</t>
  </si>
  <si>
    <t>CAROLINA MUNICIPIO</t>
  </si>
  <si>
    <t>CAYEY MUNICIPIO</t>
  </si>
  <si>
    <t>CIDRA MUNICIPIO</t>
  </si>
  <si>
    <t>FAJARDO MUNICIPIO</t>
  </si>
  <si>
    <t>GUAYAMA MUNICIPIO</t>
  </si>
  <si>
    <t>25020</t>
  </si>
  <si>
    <t>GUAYNABO MUNICIPIO</t>
  </si>
  <si>
    <t>HUMACAO MUNICIPIO</t>
  </si>
  <si>
    <t>ISABELA MUNICIPIO</t>
  </si>
  <si>
    <t>JUANA DIAZ MUNICIPIO</t>
  </si>
  <si>
    <t>9075</t>
  </si>
  <si>
    <t>38660</t>
  </si>
  <si>
    <t>MANATI MUNICIPIO</t>
  </si>
  <si>
    <t>MAYAGUEZ MUNICIPIO</t>
  </si>
  <si>
    <t>32420</t>
  </si>
  <si>
    <t>PONCE MUNICIPIO</t>
  </si>
  <si>
    <t>RIO GRANDE MUNICIPIO</t>
  </si>
  <si>
    <t>SAN GERMAN MUNICIPIO</t>
  </si>
  <si>
    <t>SAN JUAN MUNICIPIO</t>
  </si>
  <si>
    <t>SAN SEBASTIAN MUNICIPIO</t>
  </si>
  <si>
    <t>9131</t>
  </si>
  <si>
    <t>TOA ALTA MUNICIPIO</t>
  </si>
  <si>
    <t>TOA BAJA MUNICIPIO</t>
  </si>
  <si>
    <t>TRUJILLO ALTO MUNICIPIO</t>
  </si>
  <si>
    <t>9139</t>
  </si>
  <si>
    <t>VEGA BAJA MUNICIPIO</t>
  </si>
  <si>
    <t>9145</t>
  </si>
  <si>
    <t>YAUCO MUNICIPIO</t>
  </si>
  <si>
    <t>RHODE ISLAND</t>
  </si>
  <si>
    <t>RI</t>
  </si>
  <si>
    <t>44</t>
  </si>
  <si>
    <t>CRANSTON</t>
  </si>
  <si>
    <t>EAST PROVIDENCE</t>
  </si>
  <si>
    <t>22960</t>
  </si>
  <si>
    <t>PAWTUCKET</t>
  </si>
  <si>
    <t>54640</t>
  </si>
  <si>
    <t>PROVIDENCE</t>
  </si>
  <si>
    <t>WARWICK</t>
  </si>
  <si>
    <t>74300</t>
  </si>
  <si>
    <t>WOONSOCKET</t>
  </si>
  <si>
    <t>0306</t>
  </si>
  <si>
    <t>80780</t>
  </si>
  <si>
    <t>SOUTH CAROLINA</t>
  </si>
  <si>
    <t>SC</t>
  </si>
  <si>
    <t>45</t>
  </si>
  <si>
    <t>AIKEN</t>
  </si>
  <si>
    <t>00550</t>
  </si>
  <si>
    <t>01360</t>
  </si>
  <si>
    <t>CHARLESTON</t>
  </si>
  <si>
    <t>13330</t>
  </si>
  <si>
    <t>16700</t>
  </si>
  <si>
    <t>17900</t>
  </si>
  <si>
    <t>25810</t>
  </si>
  <si>
    <t>22500</t>
  </si>
  <si>
    <t>0648</t>
  </si>
  <si>
    <t>30850</t>
  </si>
  <si>
    <t>24860</t>
  </si>
  <si>
    <t>ROCK HILL</t>
  </si>
  <si>
    <t>1386</t>
  </si>
  <si>
    <t>61405</t>
  </si>
  <si>
    <t>SPARTANBURG</t>
  </si>
  <si>
    <t>1554</t>
  </si>
  <si>
    <t>68290</t>
  </si>
  <si>
    <t>43900</t>
  </si>
  <si>
    <t>SUMMERVILLE</t>
  </si>
  <si>
    <t>1608</t>
  </si>
  <si>
    <t>70270</t>
  </si>
  <si>
    <t>SUMTER</t>
  </si>
  <si>
    <t>1620</t>
  </si>
  <si>
    <t>70405</t>
  </si>
  <si>
    <t>44940</t>
  </si>
  <si>
    <t>CHARLESTON COUNTY</t>
  </si>
  <si>
    <t>GREENVILLE COUNTY</t>
  </si>
  <si>
    <t>HORRY COUNTY</t>
  </si>
  <si>
    <t>34820</t>
  </si>
  <si>
    <t>LEXINGTON COUNTY</t>
  </si>
  <si>
    <t>RICHLAND COUNTY</t>
  </si>
  <si>
    <t>SPARTANBURG COUNTY</t>
  </si>
  <si>
    <t>SOUTH DAKOTA</t>
  </si>
  <si>
    <t>SD</t>
  </si>
  <si>
    <t>46</t>
  </si>
  <si>
    <t>RAPID CITY</t>
  </si>
  <si>
    <t>1392</t>
  </si>
  <si>
    <t>52980</t>
  </si>
  <si>
    <t>39660</t>
  </si>
  <si>
    <t>SIOUX FALLS</t>
  </si>
  <si>
    <t>1518</t>
  </si>
  <si>
    <t>59020</t>
  </si>
  <si>
    <t>TENNESSEE</t>
  </si>
  <si>
    <t>TN</t>
  </si>
  <si>
    <t>47</t>
  </si>
  <si>
    <t>08540</t>
  </si>
  <si>
    <t>28700</t>
  </si>
  <si>
    <t>CHATTANOOGA</t>
  </si>
  <si>
    <t>CLARKSVILLE</t>
  </si>
  <si>
    <t>15160</t>
  </si>
  <si>
    <t>0360</t>
  </si>
  <si>
    <t>15400</t>
  </si>
  <si>
    <t>17420</t>
  </si>
  <si>
    <t>FRANKLIN CITY</t>
  </si>
  <si>
    <t>187</t>
  </si>
  <si>
    <t>27740</t>
  </si>
  <si>
    <t>34980</t>
  </si>
  <si>
    <t>0834</t>
  </si>
  <si>
    <t>33280</t>
  </si>
  <si>
    <t>37640</t>
  </si>
  <si>
    <t>27180</t>
  </si>
  <si>
    <t>JOHNSON CITY</t>
  </si>
  <si>
    <t>38320</t>
  </si>
  <si>
    <t>KINGSPORT</t>
  </si>
  <si>
    <t>39560</t>
  </si>
  <si>
    <t>KNOXVILLE</t>
  </si>
  <si>
    <t>28940</t>
  </si>
  <si>
    <t>MEMPHIS</t>
  </si>
  <si>
    <t>1242</t>
  </si>
  <si>
    <t>MORRISTOWN</t>
  </si>
  <si>
    <t>1326</t>
  </si>
  <si>
    <t>50280</t>
  </si>
  <si>
    <t>MURFREESBORO</t>
  </si>
  <si>
    <t>149</t>
  </si>
  <si>
    <t>51560</t>
  </si>
  <si>
    <t>NASHVILLE-DAVIDSON</t>
  </si>
  <si>
    <t>1368</t>
  </si>
  <si>
    <t>OAK RIDGE</t>
  </si>
  <si>
    <t>1422</t>
  </si>
  <si>
    <t>55120</t>
  </si>
  <si>
    <t>KNOX COUNTY</t>
  </si>
  <si>
    <t>9093</t>
  </si>
  <si>
    <t>SHELBY COUNTY</t>
  </si>
  <si>
    <t>9157</t>
  </si>
  <si>
    <t>TEXAS</t>
  </si>
  <si>
    <t>TX</t>
  </si>
  <si>
    <t>48</t>
  </si>
  <si>
    <t>ABILENE</t>
  </si>
  <si>
    <t>10180</t>
  </si>
  <si>
    <t>ALLEN</t>
  </si>
  <si>
    <t>01924</t>
  </si>
  <si>
    <t>19124</t>
  </si>
  <si>
    <t>AMARILLO</t>
  </si>
  <si>
    <t>11100</t>
  </si>
  <si>
    <t>439</t>
  </si>
  <si>
    <t>23104</t>
  </si>
  <si>
    <t>AUSTIN</t>
  </si>
  <si>
    <t>05000</t>
  </si>
  <si>
    <t>12420</t>
  </si>
  <si>
    <t>BAYTOWN CITY</t>
  </si>
  <si>
    <t>06128</t>
  </si>
  <si>
    <t>26420</t>
  </si>
  <si>
    <t>BEAUMONT</t>
  </si>
  <si>
    <t>13140</t>
  </si>
  <si>
    <t>BROWNSVILLE</t>
  </si>
  <si>
    <t>10768</t>
  </si>
  <si>
    <t>15180</t>
  </si>
  <si>
    <t>BRYAN</t>
  </si>
  <si>
    <t>10912</t>
  </si>
  <si>
    <t>17780</t>
  </si>
  <si>
    <t>CARROLLTON</t>
  </si>
  <si>
    <t>0900</t>
  </si>
  <si>
    <t>13024</t>
  </si>
  <si>
    <t>COLLEGE STATION</t>
  </si>
  <si>
    <t>15976</t>
  </si>
  <si>
    <t>CONROE</t>
  </si>
  <si>
    <t>339</t>
  </si>
  <si>
    <t>16432</t>
  </si>
  <si>
    <t>CORPUS CHRISTI</t>
  </si>
  <si>
    <t>18580</t>
  </si>
  <si>
    <t>DALLAS</t>
  </si>
  <si>
    <t>DENISON</t>
  </si>
  <si>
    <t>181</t>
  </si>
  <si>
    <t>19900</t>
  </si>
  <si>
    <t>43300</t>
  </si>
  <si>
    <t>DENTON</t>
  </si>
  <si>
    <t>19972</t>
  </si>
  <si>
    <t>EDINBURG</t>
  </si>
  <si>
    <t>32580</t>
  </si>
  <si>
    <t>EL PASO</t>
  </si>
  <si>
    <t>21340</t>
  </si>
  <si>
    <t>EULESS CITY</t>
  </si>
  <si>
    <t>1722</t>
  </si>
  <si>
    <t>24768</t>
  </si>
  <si>
    <t>FLOWER MOUND TOWN</t>
  </si>
  <si>
    <t>1824</t>
  </si>
  <si>
    <t>26232</t>
  </si>
  <si>
    <t>FORT WORTH</t>
  </si>
  <si>
    <t>FRISCO</t>
  </si>
  <si>
    <t>27684</t>
  </si>
  <si>
    <t>GALVESTON</t>
  </si>
  <si>
    <t>1986</t>
  </si>
  <si>
    <t>28068</t>
  </si>
  <si>
    <t>GARLAND</t>
  </si>
  <si>
    <t>GRAND PRAIRIE</t>
  </si>
  <si>
    <t>30464</t>
  </si>
  <si>
    <t>GRAPEVINE</t>
  </si>
  <si>
    <t>30644</t>
  </si>
  <si>
    <t>HARLINGEN</t>
  </si>
  <si>
    <t>32372</t>
  </si>
  <si>
    <t>HOUSTON</t>
  </si>
  <si>
    <t>IRVING</t>
  </si>
  <si>
    <t>KILLEEN</t>
  </si>
  <si>
    <t>39148</t>
  </si>
  <si>
    <t>28660</t>
  </si>
  <si>
    <t>LAREDO</t>
  </si>
  <si>
    <t>479</t>
  </si>
  <si>
    <t>41464</t>
  </si>
  <si>
    <t>LEAGUE CITY</t>
  </si>
  <si>
    <t>3084</t>
  </si>
  <si>
    <t>LEWISVILLE</t>
  </si>
  <si>
    <t>3132</t>
  </si>
  <si>
    <t>42508</t>
  </si>
  <si>
    <t>LONGVIEW</t>
  </si>
  <si>
    <t>3246</t>
  </si>
  <si>
    <t>43888</t>
  </si>
  <si>
    <t>30980</t>
  </si>
  <si>
    <t>LUBBOCK</t>
  </si>
  <si>
    <t>3288</t>
  </si>
  <si>
    <t>303</t>
  </si>
  <si>
    <t>31180</t>
  </si>
  <si>
    <t>MC ALLEN</t>
  </si>
  <si>
    <t>45384</t>
  </si>
  <si>
    <t>MCKINNEY CITY</t>
  </si>
  <si>
    <t>45744</t>
  </si>
  <si>
    <t>46452</t>
  </si>
  <si>
    <t>MARSHALL</t>
  </si>
  <si>
    <t>203</t>
  </si>
  <si>
    <t>46776</t>
  </si>
  <si>
    <t>MESQUITE</t>
  </si>
  <si>
    <t>3546</t>
  </si>
  <si>
    <t>47892</t>
  </si>
  <si>
    <t>48072</t>
  </si>
  <si>
    <t>MISSION</t>
  </si>
  <si>
    <t>3606</t>
  </si>
  <si>
    <t>48768</t>
  </si>
  <si>
    <t>MISSOURI CITY</t>
  </si>
  <si>
    <t>3612</t>
  </si>
  <si>
    <t>48804</t>
  </si>
  <si>
    <t>NEW BRAUNFELS</t>
  </si>
  <si>
    <t>50820</t>
  </si>
  <si>
    <t>41700</t>
  </si>
  <si>
    <t>NORTH RICHLAND HILLS</t>
  </si>
  <si>
    <t>52356</t>
  </si>
  <si>
    <t>ODESSA</t>
  </si>
  <si>
    <t>53388</t>
  </si>
  <si>
    <t>361</t>
  </si>
  <si>
    <t>54132</t>
  </si>
  <si>
    <t>4068</t>
  </si>
  <si>
    <t>PEARLAND</t>
  </si>
  <si>
    <t>4080</t>
  </si>
  <si>
    <t>56348</t>
  </si>
  <si>
    <t>PHARR</t>
  </si>
  <si>
    <t>4146</t>
  </si>
  <si>
    <t>57200</t>
  </si>
  <si>
    <t>PLANO</t>
  </si>
  <si>
    <t>4206</t>
  </si>
  <si>
    <t>58016</t>
  </si>
  <si>
    <t>PORT ARTHUR</t>
  </si>
  <si>
    <t>4248</t>
  </si>
  <si>
    <t>58820</t>
  </si>
  <si>
    <t>ROUND ROCK</t>
  </si>
  <si>
    <t>4674</t>
  </si>
  <si>
    <t>63500</t>
  </si>
  <si>
    <t>ROWLETT</t>
  </si>
  <si>
    <t>4686</t>
  </si>
  <si>
    <t>63572</t>
  </si>
  <si>
    <t>SAN ANGELO</t>
  </si>
  <si>
    <t>4752</t>
  </si>
  <si>
    <t>451</t>
  </si>
  <si>
    <t>64472</t>
  </si>
  <si>
    <t>41660</t>
  </si>
  <si>
    <t>SAN ANTONIO</t>
  </si>
  <si>
    <t>4758</t>
  </si>
  <si>
    <t>SAN BENITO</t>
  </si>
  <si>
    <t>4770</t>
  </si>
  <si>
    <t>65036</t>
  </si>
  <si>
    <t>SAN MARCOS</t>
  </si>
  <si>
    <t>65600</t>
  </si>
  <si>
    <t>SHERMAN</t>
  </si>
  <si>
    <t>4962</t>
  </si>
  <si>
    <t>67496</t>
  </si>
  <si>
    <t>SUGAR LAND</t>
  </si>
  <si>
    <t>5202</t>
  </si>
  <si>
    <t>70808</t>
  </si>
  <si>
    <t>TEMPLE</t>
  </si>
  <si>
    <t>5316</t>
  </si>
  <si>
    <t>72176</t>
  </si>
  <si>
    <t>72368</t>
  </si>
  <si>
    <t>TEXAS CITY</t>
  </si>
  <si>
    <t>5346</t>
  </si>
  <si>
    <t>72392</t>
  </si>
  <si>
    <t>TYLER</t>
  </si>
  <si>
    <t>5496</t>
  </si>
  <si>
    <t>423</t>
  </si>
  <si>
    <t>74144</t>
  </si>
  <si>
    <t>46340</t>
  </si>
  <si>
    <t>VICTORIA</t>
  </si>
  <si>
    <t>5580</t>
  </si>
  <si>
    <t>469</t>
  </si>
  <si>
    <t>47020</t>
  </si>
  <si>
    <t>WACO</t>
  </si>
  <si>
    <t>5592</t>
  </si>
  <si>
    <t>309</t>
  </si>
  <si>
    <t>76000</t>
  </si>
  <si>
    <t>47380</t>
  </si>
  <si>
    <t>WICHITA FALLS</t>
  </si>
  <si>
    <t>5826</t>
  </si>
  <si>
    <t>485</t>
  </si>
  <si>
    <t>48660</t>
  </si>
  <si>
    <t>BEXAR COUNTY</t>
  </si>
  <si>
    <t>BRAZORIA COUNTY</t>
  </si>
  <si>
    <t>DALLAS COUNTY</t>
  </si>
  <si>
    <t>FORT BEND COUNTY</t>
  </si>
  <si>
    <t>HARRIS COUNTY</t>
  </si>
  <si>
    <t>9201</t>
  </si>
  <si>
    <t>HIDALGO COUNTY</t>
  </si>
  <si>
    <t>9215</t>
  </si>
  <si>
    <t>9339</t>
  </si>
  <si>
    <t>TARRANT COUNTY</t>
  </si>
  <si>
    <t>9439</t>
  </si>
  <si>
    <t>TRAVIS COUNTY</t>
  </si>
  <si>
    <t>9453</t>
  </si>
  <si>
    <t>453</t>
  </si>
  <si>
    <t>WILLIAMSON COUNTY</t>
  </si>
  <si>
    <t>9491</t>
  </si>
  <si>
    <t>491</t>
  </si>
  <si>
    <t>UTAH</t>
  </si>
  <si>
    <t>UT</t>
  </si>
  <si>
    <t>49</t>
  </si>
  <si>
    <t>CLEARFIELD</t>
  </si>
  <si>
    <t>13850</t>
  </si>
  <si>
    <t>36260</t>
  </si>
  <si>
    <t>LAYTON</t>
  </si>
  <si>
    <t>43660</t>
  </si>
  <si>
    <t>LOGAN</t>
  </si>
  <si>
    <t>45860</t>
  </si>
  <si>
    <t>30860</t>
  </si>
  <si>
    <t>OGDEN</t>
  </si>
  <si>
    <t>55980</t>
  </si>
  <si>
    <t>OREM</t>
  </si>
  <si>
    <t>57300</t>
  </si>
  <si>
    <t>39340</t>
  </si>
  <si>
    <t>PROVO</t>
  </si>
  <si>
    <t>62470</t>
  </si>
  <si>
    <t>ST GEORGE</t>
  </si>
  <si>
    <t>65330</t>
  </si>
  <si>
    <t>41100</t>
  </si>
  <si>
    <t>SALT LAKE CITY</t>
  </si>
  <si>
    <t>41620</t>
  </si>
  <si>
    <t>SANDY CITY</t>
  </si>
  <si>
    <t>67440</t>
  </si>
  <si>
    <t>70850</t>
  </si>
  <si>
    <t>TAYLORSVILLE</t>
  </si>
  <si>
    <t>1239</t>
  </si>
  <si>
    <t>75360</t>
  </si>
  <si>
    <t>WEST JORDAN</t>
  </si>
  <si>
    <t>82950</t>
  </si>
  <si>
    <t>WEST VALLEY</t>
  </si>
  <si>
    <t>1346</t>
  </si>
  <si>
    <t>83470</t>
  </si>
  <si>
    <t>DAVIS COUNTY</t>
  </si>
  <si>
    <t>SALT LAKE COUNTY</t>
  </si>
  <si>
    <t>UTAH COUNTY</t>
  </si>
  <si>
    <t>VIRGINIA</t>
  </si>
  <si>
    <t>VA</t>
  </si>
  <si>
    <t>0024</t>
  </si>
  <si>
    <t>BLACKSBURG</t>
  </si>
  <si>
    <t>07784</t>
  </si>
  <si>
    <t>13980</t>
  </si>
  <si>
    <t>520</t>
  </si>
  <si>
    <t>09816</t>
  </si>
  <si>
    <t>CHARLOTTESVILLE</t>
  </si>
  <si>
    <t>540</t>
  </si>
  <si>
    <t>14968</t>
  </si>
  <si>
    <t>16820</t>
  </si>
  <si>
    <t>CHESAPEAKE</t>
  </si>
  <si>
    <t>550</t>
  </si>
  <si>
    <t>47260</t>
  </si>
  <si>
    <t>CHRISTIANSBURG</t>
  </si>
  <si>
    <t>0312</t>
  </si>
  <si>
    <t>16608</t>
  </si>
  <si>
    <t>COLONIAL HEIGHTS</t>
  </si>
  <si>
    <t>570</t>
  </si>
  <si>
    <t>18448</t>
  </si>
  <si>
    <t>40060</t>
  </si>
  <si>
    <t>590</t>
  </si>
  <si>
    <t>21344</t>
  </si>
  <si>
    <t>FREDERICKSBURG</t>
  </si>
  <si>
    <t>630</t>
  </si>
  <si>
    <t>29744</t>
  </si>
  <si>
    <t>HAMPTON</t>
  </si>
  <si>
    <t>650</t>
  </si>
  <si>
    <t>HARRISONBURG</t>
  </si>
  <si>
    <t>660</t>
  </si>
  <si>
    <t>35624</t>
  </si>
  <si>
    <t>25500</t>
  </si>
  <si>
    <t>HOPEWELL</t>
  </si>
  <si>
    <t>670</t>
  </si>
  <si>
    <t>38424</t>
  </si>
  <si>
    <t>LYNCHBURG</t>
  </si>
  <si>
    <t>680</t>
  </si>
  <si>
    <t>47672</t>
  </si>
  <si>
    <t>31340</t>
  </si>
  <si>
    <t>NEWPORT NEWS</t>
  </si>
  <si>
    <t>700</t>
  </si>
  <si>
    <t>NORFOLK</t>
  </si>
  <si>
    <t>710</t>
  </si>
  <si>
    <t>PETERSBURG</t>
  </si>
  <si>
    <t>730</t>
  </si>
  <si>
    <t>61832</t>
  </si>
  <si>
    <t>740</t>
  </si>
  <si>
    <t>RADFORD</t>
  </si>
  <si>
    <t>750</t>
  </si>
  <si>
    <t>65392</t>
  </si>
  <si>
    <t>1308</t>
  </si>
  <si>
    <t>760</t>
  </si>
  <si>
    <t>ROANOKE</t>
  </si>
  <si>
    <t>770</t>
  </si>
  <si>
    <t>40220</t>
  </si>
  <si>
    <t>SUFFOLK</t>
  </si>
  <si>
    <t>1488</t>
  </si>
  <si>
    <t>800</t>
  </si>
  <si>
    <t>76432</t>
  </si>
  <si>
    <t>VIRGINIA BEACH</t>
  </si>
  <si>
    <t>1590</t>
  </si>
  <si>
    <t>810</t>
  </si>
  <si>
    <t>WINCHESTER</t>
  </si>
  <si>
    <t>840</t>
  </si>
  <si>
    <t>86720</t>
  </si>
  <si>
    <t>49020</t>
  </si>
  <si>
    <t>ARLINGTON COUNTY</t>
  </si>
  <si>
    <t>CHESTERFIELD COUNTY</t>
  </si>
  <si>
    <t>FAIRFAX COUNTY</t>
  </si>
  <si>
    <t>HENRICO COUNTY</t>
  </si>
  <si>
    <t>LOUDOUN COUNTY</t>
  </si>
  <si>
    <t>9107</t>
  </si>
  <si>
    <t>PRINCE WILLIAM COUNTY</t>
  </si>
  <si>
    <t>VERMONT</t>
  </si>
  <si>
    <t>VT</t>
  </si>
  <si>
    <t>50</t>
  </si>
  <si>
    <t>10675</t>
  </si>
  <si>
    <t>15540</t>
  </si>
  <si>
    <t>WASHINGTON</t>
  </si>
  <si>
    <t>WA</t>
  </si>
  <si>
    <t>53</t>
  </si>
  <si>
    <t>ANACORTES</t>
  </si>
  <si>
    <t>01990</t>
  </si>
  <si>
    <t>34580</t>
  </si>
  <si>
    <t>03180</t>
  </si>
  <si>
    <t>42644</t>
  </si>
  <si>
    <t>05210</t>
  </si>
  <si>
    <t>BELLINGHAM</t>
  </si>
  <si>
    <t>05280</t>
  </si>
  <si>
    <t>13380</t>
  </si>
  <si>
    <t>BREMERTON</t>
  </si>
  <si>
    <t>07695</t>
  </si>
  <si>
    <t>14740</t>
  </si>
  <si>
    <t>EAST WENATCHEE CITY</t>
  </si>
  <si>
    <t>20155</t>
  </si>
  <si>
    <t>48300</t>
  </si>
  <si>
    <t>EVERETT</t>
  </si>
  <si>
    <t>22640</t>
  </si>
  <si>
    <t>FEDERAL WAY</t>
  </si>
  <si>
    <t>0514</t>
  </si>
  <si>
    <t>23515</t>
  </si>
  <si>
    <t>KENNEWICK</t>
  </si>
  <si>
    <t>35275</t>
  </si>
  <si>
    <t>28420</t>
  </si>
  <si>
    <t>KENT CITY</t>
  </si>
  <si>
    <t>35415</t>
  </si>
  <si>
    <t>0795</t>
  </si>
  <si>
    <t>38038</t>
  </si>
  <si>
    <t>45104</t>
  </si>
  <si>
    <t>0840</t>
  </si>
  <si>
    <t>40245</t>
  </si>
  <si>
    <t>43955</t>
  </si>
  <si>
    <t>47560</t>
  </si>
  <si>
    <t>OLYMPIA</t>
  </si>
  <si>
    <t>51300</t>
  </si>
  <si>
    <t>36500</t>
  </si>
  <si>
    <t>PASCO</t>
  </si>
  <si>
    <t>53545</t>
  </si>
  <si>
    <t>57535</t>
  </si>
  <si>
    <t>RENTON CITY</t>
  </si>
  <si>
    <t>57745</t>
  </si>
  <si>
    <t>RICHLAND</t>
  </si>
  <si>
    <t>58235</t>
  </si>
  <si>
    <t>SEATTLE</t>
  </si>
  <si>
    <t>SHORELINE</t>
  </si>
  <si>
    <t>1420</t>
  </si>
  <si>
    <t>63960</t>
  </si>
  <si>
    <t>SPOKANE</t>
  </si>
  <si>
    <t>44060</t>
  </si>
  <si>
    <t>TACOMA</t>
  </si>
  <si>
    <t>VANCOUVER</t>
  </si>
  <si>
    <t>1668</t>
  </si>
  <si>
    <t>74060</t>
  </si>
  <si>
    <t>WENATCHEE</t>
  </si>
  <si>
    <t>77105</t>
  </si>
  <si>
    <t>YAKIMA</t>
  </si>
  <si>
    <t>1830</t>
  </si>
  <si>
    <t>80010</t>
  </si>
  <si>
    <t>49420</t>
  </si>
  <si>
    <t>KING COUNTY</t>
  </si>
  <si>
    <t>KITSAP COUNTY</t>
  </si>
  <si>
    <t>PIERCE COUNTY</t>
  </si>
  <si>
    <t>SNOHOMISH COUNTY</t>
  </si>
  <si>
    <t>SPOKANE COUNTY</t>
  </si>
  <si>
    <t>WISCONSIN</t>
  </si>
  <si>
    <t>WI</t>
  </si>
  <si>
    <t>55</t>
  </si>
  <si>
    <t>APPLETON</t>
  </si>
  <si>
    <t>02375</t>
  </si>
  <si>
    <t>BELOIT</t>
  </si>
  <si>
    <t>0568</t>
  </si>
  <si>
    <t>06500</t>
  </si>
  <si>
    <t>27500</t>
  </si>
  <si>
    <t>EAU CLAIRE</t>
  </si>
  <si>
    <t>1920</t>
  </si>
  <si>
    <t>22300</t>
  </si>
  <si>
    <t>20740</t>
  </si>
  <si>
    <t>FOND DU LAC</t>
  </si>
  <si>
    <t>2264</t>
  </si>
  <si>
    <t>26275</t>
  </si>
  <si>
    <t>22540</t>
  </si>
  <si>
    <t>GREEN BAY</t>
  </si>
  <si>
    <t>2664</t>
  </si>
  <si>
    <t>24580</t>
  </si>
  <si>
    <t>JANESVILLE</t>
  </si>
  <si>
    <t>3224</t>
  </si>
  <si>
    <t>37825</t>
  </si>
  <si>
    <t>KENOSHA</t>
  </si>
  <si>
    <t>3316</t>
  </si>
  <si>
    <t>39225</t>
  </si>
  <si>
    <t>LA CROSSE</t>
  </si>
  <si>
    <t>3428</t>
  </si>
  <si>
    <t>40775</t>
  </si>
  <si>
    <t>29100</t>
  </si>
  <si>
    <t>MADISON</t>
  </si>
  <si>
    <t>3944</t>
  </si>
  <si>
    <t>31540</t>
  </si>
  <si>
    <t>MILWAUKEE</t>
  </si>
  <si>
    <t>4340</t>
  </si>
  <si>
    <t>33340</t>
  </si>
  <si>
    <t>NEENAH</t>
  </si>
  <si>
    <t>4588</t>
  </si>
  <si>
    <t>55750</t>
  </si>
  <si>
    <t>36780</t>
  </si>
  <si>
    <t>OSHKOSH</t>
  </si>
  <si>
    <t>4960</t>
  </si>
  <si>
    <t>60500</t>
  </si>
  <si>
    <t>RACINE</t>
  </si>
  <si>
    <t>5424</t>
  </si>
  <si>
    <t>39540</t>
  </si>
  <si>
    <t>SHEBOYGAN</t>
  </si>
  <si>
    <t>72975</t>
  </si>
  <si>
    <t>43100</t>
  </si>
  <si>
    <t>SUPERIOR</t>
  </si>
  <si>
    <t>6492</t>
  </si>
  <si>
    <t>78650</t>
  </si>
  <si>
    <t>WAUKESHA</t>
  </si>
  <si>
    <t>6948</t>
  </si>
  <si>
    <t>84250</t>
  </si>
  <si>
    <t>WAUSAU</t>
  </si>
  <si>
    <t>6980</t>
  </si>
  <si>
    <t>84475</t>
  </si>
  <si>
    <t>48140</t>
  </si>
  <si>
    <t>WAUWATOSA</t>
  </si>
  <si>
    <t>7008</t>
  </si>
  <si>
    <t>84675</t>
  </si>
  <si>
    <t>WEST ALLIS</t>
  </si>
  <si>
    <t>7056</t>
  </si>
  <si>
    <t>85300</t>
  </si>
  <si>
    <t>DANE COUNTY</t>
  </si>
  <si>
    <t>MILWAUKEE COUNTY</t>
  </si>
  <si>
    <t>WAUKESHA COUNTY</t>
  </si>
  <si>
    <t>WEST VIRGINIA</t>
  </si>
  <si>
    <t>WV</t>
  </si>
  <si>
    <t>54</t>
  </si>
  <si>
    <t>14600</t>
  </si>
  <si>
    <t>16620</t>
  </si>
  <si>
    <t>HUNTINGTON</t>
  </si>
  <si>
    <t>0666</t>
  </si>
  <si>
    <t>MARTINSBURG</t>
  </si>
  <si>
    <t>52060</t>
  </si>
  <si>
    <t>MORGANTOWN</t>
  </si>
  <si>
    <t>55756</t>
  </si>
  <si>
    <t>34060</t>
  </si>
  <si>
    <t>PARKERSBURG</t>
  </si>
  <si>
    <t>62140</t>
  </si>
  <si>
    <t>VIENNA CITY</t>
  </si>
  <si>
    <t>83500</t>
  </si>
  <si>
    <t>WEIRTON</t>
  </si>
  <si>
    <t>85156</t>
  </si>
  <si>
    <t>WHEELING</t>
  </si>
  <si>
    <t>86452</t>
  </si>
  <si>
    <t>48540</t>
  </si>
  <si>
    <t>WY</t>
  </si>
  <si>
    <t>56</t>
  </si>
  <si>
    <t>CASPER</t>
  </si>
  <si>
    <t>16220</t>
  </si>
  <si>
    <t>CHEYENNE</t>
  </si>
  <si>
    <t>0060</t>
  </si>
  <si>
    <t>16940</t>
  </si>
  <si>
    <t>FORMA</t>
  </si>
  <si>
    <t>FORMB</t>
  </si>
  <si>
    <t>US TOTAL</t>
  </si>
  <si>
    <t>TOTAL SMSAS</t>
  </si>
  <si>
    <t>03</t>
  </si>
  <si>
    <t>TOTAL METRO PLACES</t>
  </si>
  <si>
    <t>TOTAL URBAN COUNTY CALC</t>
  </si>
  <si>
    <t>TOTAL METRO PLACES GRLAG</t>
  </si>
  <si>
    <t>TOTAL STATE BALANCES</t>
  </si>
  <si>
    <t>AGE</t>
  </si>
  <si>
    <t>Factor Weight: A Metro Places</t>
  </si>
  <si>
    <t>Factor Weight: A Urban Counties</t>
  </si>
  <si>
    <t>Factor Weight: A States</t>
  </si>
  <si>
    <t>Factor Weight: B Metro Places</t>
  </si>
  <si>
    <t>Factor Weight: B Urban Counties</t>
  </si>
  <si>
    <t>Factor Weight: B States</t>
  </si>
  <si>
    <t>Unit Value: A Metro Places</t>
  </si>
  <si>
    <t>Unit Value: A Urban Counties</t>
  </si>
  <si>
    <t>Unit Value: A States</t>
  </si>
  <si>
    <t>Unit Value: B Metro Places</t>
  </si>
  <si>
    <t>Unit Value: B Urban Counties</t>
  </si>
  <si>
    <t>Unit Value: B States</t>
  </si>
  <si>
    <t>Entitlements</t>
  </si>
  <si>
    <t>a) Population Unit Value</t>
  </si>
  <si>
    <t xml:space="preserve">a) Poverty Unit Value </t>
  </si>
  <si>
    <t xml:space="preserve">a) Ocrowd Unit Value   </t>
  </si>
  <si>
    <t>b) Pov Unit Value</t>
  </si>
  <si>
    <t>b) Growth lag Metro Cities</t>
  </si>
  <si>
    <t>b) Growth lag Urban Counties</t>
  </si>
  <si>
    <t>b) Pre40 Unit Value</t>
  </si>
  <si>
    <t>National Growth Rate</t>
  </si>
  <si>
    <t>Pro Rata Reduction: E</t>
  </si>
  <si>
    <t>States</t>
  </si>
  <si>
    <t>b) Population Unit Value</t>
  </si>
  <si>
    <t>Pro Rata Reduction: S</t>
  </si>
  <si>
    <t>total ty 21s</t>
  </si>
  <si>
    <t>total ty 31s</t>
  </si>
  <si>
    <t>total 51/52s</t>
  </si>
  <si>
    <t>total 66s</t>
  </si>
  <si>
    <t>all 51/52 where POP60&gt;0 and IS NOT NULL</t>
  </si>
  <si>
    <t>totals 21s minus "03" minus "04" minus TY81</t>
  </si>
  <si>
    <t>AB</t>
  </si>
  <si>
    <t>Note</t>
  </si>
  <si>
    <t>Growth Rate (MC)</t>
  </si>
  <si>
    <t>Reminder:</t>
  </si>
  <si>
    <t>POP80A</t>
  </si>
  <si>
    <t>POP80T</t>
  </si>
  <si>
    <t>POPADJ</t>
  </si>
  <si>
    <t>LOUISVILLE-CDBG</t>
  </si>
  <si>
    <t>PONTIAC</t>
  </si>
  <si>
    <t>65440</t>
  </si>
  <si>
    <t>CATHEDRAL CITY</t>
  </si>
  <si>
    <t>LAKE ELSINORE</t>
  </si>
  <si>
    <t>MENIFEE</t>
  </si>
  <si>
    <t>TEMECULA</t>
  </si>
  <si>
    <t>MONTEREY COUNTY</t>
  </si>
  <si>
    <t>JUPITER</t>
  </si>
  <si>
    <t>PALM COAST</t>
  </si>
  <si>
    <t>WELLINGTON</t>
  </si>
  <si>
    <t>WESTON CITY</t>
  </si>
  <si>
    <t>SMYRNA CITY</t>
  </si>
  <si>
    <t>HENRY COUNTY</t>
  </si>
  <si>
    <t>WEYMOUTH TOWN</t>
  </si>
  <si>
    <t>Albany</t>
  </si>
  <si>
    <t>HENDERSONVILLE</t>
  </si>
  <si>
    <t>SOUTH JORDAN</t>
  </si>
  <si>
    <t>MARYSVILLE</t>
  </si>
  <si>
    <t>REDMOND</t>
  </si>
  <si>
    <t>THURSTON COUNTY</t>
  </si>
  <si>
    <t>1006</t>
  </si>
  <si>
    <t>0409</t>
  </si>
  <si>
    <t>0637</t>
  </si>
  <si>
    <t>0901</t>
  </si>
  <si>
    <t>0916</t>
  </si>
  <si>
    <t>0801</t>
  </si>
  <si>
    <t>0339</t>
  </si>
  <si>
    <t>0301</t>
  </si>
  <si>
    <t>0429</t>
  </si>
  <si>
    <t>0401</t>
  </si>
  <si>
    <t>0908</t>
  </si>
  <si>
    <t>1016</t>
  </si>
  <si>
    <t>0501</t>
  </si>
  <si>
    <t>0536</t>
  </si>
  <si>
    <t>0701</t>
  </si>
  <si>
    <t>0436</t>
  </si>
  <si>
    <t>0528</t>
  </si>
  <si>
    <t>0546</t>
  </si>
  <si>
    <t>0736</t>
  </si>
  <si>
    <t>0419</t>
  </si>
  <si>
    <t>0239</t>
  </si>
  <si>
    <t>0602</t>
  </si>
  <si>
    <t>0201</t>
  </si>
  <si>
    <t>0206</t>
  </si>
  <si>
    <t>0656</t>
  </si>
  <si>
    <t>0328</t>
  </si>
  <si>
    <t>0446</t>
  </si>
  <si>
    <t>0416</t>
  </si>
  <si>
    <t>0437</t>
  </si>
  <si>
    <t>0601</t>
  </si>
  <si>
    <t>0659</t>
  </si>
  <si>
    <t>1001</t>
  </si>
  <si>
    <t>0539</t>
  </si>
  <si>
    <t>Hawaii County</t>
  </si>
  <si>
    <t>77</t>
  </si>
  <si>
    <t>American Samoas</t>
  </si>
  <si>
    <t>Guam</t>
  </si>
  <si>
    <t>Northern Mariana Islands</t>
  </si>
  <si>
    <t>Virgin Islands</t>
  </si>
  <si>
    <t>AS</t>
  </si>
  <si>
    <t>GU</t>
  </si>
  <si>
    <t>MP</t>
  </si>
  <si>
    <t>VI</t>
  </si>
  <si>
    <t>Name</t>
  </si>
  <si>
    <t>PopCen10</t>
  </si>
  <si>
    <t>GA Diff</t>
  </si>
  <si>
    <t>0001</t>
  </si>
  <si>
    <t>Total</t>
  </si>
  <si>
    <t>MAUI COUNTY</t>
  </si>
  <si>
    <t>KAUAI COUNTY</t>
  </si>
  <si>
    <t>HAWAII COUNTY</t>
  </si>
  <si>
    <t>Kalawao Co</t>
  </si>
  <si>
    <t>Maui Co</t>
  </si>
  <si>
    <t>Kauai</t>
  </si>
  <si>
    <t>Hawaii Co</t>
  </si>
  <si>
    <t>Factor Weight (A)</t>
  </si>
  <si>
    <t>Total GA</t>
  </si>
  <si>
    <t>Calculated Form A</t>
  </si>
  <si>
    <t>Form A Ocr $</t>
  </si>
  <si>
    <t>Form A Pov $</t>
  </si>
  <si>
    <t>Form A Pop $</t>
  </si>
  <si>
    <t>Factor</t>
  </si>
  <si>
    <t>A</t>
  </si>
  <si>
    <t>Formula A/B:</t>
  </si>
  <si>
    <t>020000</t>
  </si>
  <si>
    <t>020078</t>
  </si>
  <si>
    <t>010000</t>
  </si>
  <si>
    <t>010072</t>
  </si>
  <si>
    <t>010144</t>
  </si>
  <si>
    <t>010216</t>
  </si>
  <si>
    <t>010228</t>
  </si>
  <si>
    <t>010594</t>
  </si>
  <si>
    <t>010624</t>
  </si>
  <si>
    <t>010810</t>
  </si>
  <si>
    <t>010882</t>
  </si>
  <si>
    <t>011206</t>
  </si>
  <si>
    <t>011218</t>
  </si>
  <si>
    <t>011542</t>
  </si>
  <si>
    <t>011560</t>
  </si>
  <si>
    <t>011740</t>
  </si>
  <si>
    <t>012268</t>
  </si>
  <si>
    <t>019073</t>
  </si>
  <si>
    <t>019097</t>
  </si>
  <si>
    <t>050000</t>
  </si>
  <si>
    <t>050228</t>
  </si>
  <si>
    <t>050600</t>
  </si>
  <si>
    <t>050894</t>
  </si>
  <si>
    <t>050930</t>
  </si>
  <si>
    <t>051302</t>
  </si>
  <si>
    <t>051374</t>
  </si>
  <si>
    <t>051410</t>
  </si>
  <si>
    <t>051560</t>
  </si>
  <si>
    <t>051938</t>
  </si>
  <si>
    <t>052130</t>
  </si>
  <si>
    <t>052304</t>
  </si>
  <si>
    <t>052466</t>
  </si>
  <si>
    <t>052556</t>
  </si>
  <si>
    <t>052754</t>
  </si>
  <si>
    <t>040000</t>
  </si>
  <si>
    <t>040018</t>
  </si>
  <si>
    <t>040072</t>
  </si>
  <si>
    <t>040144</t>
  </si>
  <si>
    <t>040180</t>
  </si>
  <si>
    <t>040186</t>
  </si>
  <si>
    <t>040270</t>
  </si>
  <si>
    <t>040324</t>
  </si>
  <si>
    <t>040330</t>
  </si>
  <si>
    <t>040348</t>
  </si>
  <si>
    <t>040384</t>
  </si>
  <si>
    <t>040456</t>
  </si>
  <si>
    <t>040468</t>
  </si>
  <si>
    <t>040492</t>
  </si>
  <si>
    <t>040558</t>
  </si>
  <si>
    <t>049013</t>
  </si>
  <si>
    <t>049019</t>
  </si>
  <si>
    <t>060000</t>
  </si>
  <si>
    <t>060012</t>
  </si>
  <si>
    <t>060030</t>
  </si>
  <si>
    <t>060078</t>
  </si>
  <si>
    <t>060102</t>
  </si>
  <si>
    <t>060108</t>
  </si>
  <si>
    <t>060228</t>
  </si>
  <si>
    <t>060234</t>
  </si>
  <si>
    <t>060288</t>
  </si>
  <si>
    <t>060324</t>
  </si>
  <si>
    <t>060450</t>
  </si>
  <si>
    <t>060456</t>
  </si>
  <si>
    <t>060516</t>
  </si>
  <si>
    <t>060564</t>
  </si>
  <si>
    <t>060594</t>
  </si>
  <si>
    <t>060624</t>
  </si>
  <si>
    <t>060654</t>
  </si>
  <si>
    <t>060684</t>
  </si>
  <si>
    <t>060708</t>
  </si>
  <si>
    <t>060709</t>
  </si>
  <si>
    <t>060720</t>
  </si>
  <si>
    <t>060726</t>
  </si>
  <si>
    <t>060756</t>
  </si>
  <si>
    <t>060804</t>
  </si>
  <si>
    <t>060810</t>
  </si>
  <si>
    <t>060828</t>
  </si>
  <si>
    <t>060846</t>
  </si>
  <si>
    <t>060906</t>
  </si>
  <si>
    <t>060930</t>
  </si>
  <si>
    <t>060942</t>
  </si>
  <si>
    <t>060960</t>
  </si>
  <si>
    <t>061032</t>
  </si>
  <si>
    <t>061116</t>
  </si>
  <si>
    <t>061122</t>
  </si>
  <si>
    <t>061146</t>
  </si>
  <si>
    <t>061152</t>
  </si>
  <si>
    <t>061212</t>
  </si>
  <si>
    <t>061230</t>
  </si>
  <si>
    <t>061266</t>
  </si>
  <si>
    <t>061332</t>
  </si>
  <si>
    <t>061380</t>
  </si>
  <si>
    <t>061404</t>
  </si>
  <si>
    <t>061410</t>
  </si>
  <si>
    <t>061416</t>
  </si>
  <si>
    <t>061428</t>
  </si>
  <si>
    <t>061440</t>
  </si>
  <si>
    <t>061452</t>
  </si>
  <si>
    <t>061464</t>
  </si>
  <si>
    <t>061470</t>
  </si>
  <si>
    <t>061476</t>
  </si>
  <si>
    <t>061566</t>
  </si>
  <si>
    <t>061596</t>
  </si>
  <si>
    <t>061602</t>
  </si>
  <si>
    <t>061614</t>
  </si>
  <si>
    <t>061638</t>
  </si>
  <si>
    <t>061692</t>
  </si>
  <si>
    <t>061698</t>
  </si>
  <si>
    <t>061728</t>
  </si>
  <si>
    <t>061740</t>
  </si>
  <si>
    <t>061750</t>
  </si>
  <si>
    <t>061854</t>
  </si>
  <si>
    <t>061860</t>
  </si>
  <si>
    <t>061869</t>
  </si>
  <si>
    <t>061870</t>
  </si>
  <si>
    <t>061890</t>
  </si>
  <si>
    <t>061896</t>
  </si>
  <si>
    <t>061914</t>
  </si>
  <si>
    <t>062034</t>
  </si>
  <si>
    <t>062046</t>
  </si>
  <si>
    <t>062088</t>
  </si>
  <si>
    <t>062118</t>
  </si>
  <si>
    <t>062148</t>
  </si>
  <si>
    <t>062166</t>
  </si>
  <si>
    <t>062240</t>
  </si>
  <si>
    <t>062250</t>
  </si>
  <si>
    <t>062274</t>
  </si>
  <si>
    <t>062286</t>
  </si>
  <si>
    <t>062292</t>
  </si>
  <si>
    <t>062328</t>
  </si>
  <si>
    <t>062334</t>
  </si>
  <si>
    <t>062340</t>
  </si>
  <si>
    <t>062367</t>
  </si>
  <si>
    <t>062382</t>
  </si>
  <si>
    <t>062406</t>
  </si>
  <si>
    <t>062412</t>
  </si>
  <si>
    <t>062454</t>
  </si>
  <si>
    <t>062490</t>
  </si>
  <si>
    <t>062508</t>
  </si>
  <si>
    <t>062532</t>
  </si>
  <si>
    <t>062556</t>
  </si>
  <si>
    <t>062568</t>
  </si>
  <si>
    <t>062622</t>
  </si>
  <si>
    <t>062658</t>
  </si>
  <si>
    <t>062670</t>
  </si>
  <si>
    <t>062676</t>
  </si>
  <si>
    <t>062682</t>
  </si>
  <si>
    <t>062700</t>
  </si>
  <si>
    <t>062706</t>
  </si>
  <si>
    <t>062724</t>
  </si>
  <si>
    <t>062754</t>
  </si>
  <si>
    <t>062760</t>
  </si>
  <si>
    <t>062766</t>
  </si>
  <si>
    <t>062790</t>
  </si>
  <si>
    <t>062826</t>
  </si>
  <si>
    <t>062850</t>
  </si>
  <si>
    <t>062862</t>
  </si>
  <si>
    <t>062928</t>
  </si>
  <si>
    <t>062930</t>
  </si>
  <si>
    <t>062949</t>
  </si>
  <si>
    <t>062958</t>
  </si>
  <si>
    <t>062964</t>
  </si>
  <si>
    <t>062970</t>
  </si>
  <si>
    <t>062976</t>
  </si>
  <si>
    <t>062988</t>
  </si>
  <si>
    <t>063000</t>
  </si>
  <si>
    <t>063048</t>
  </si>
  <si>
    <t>063054</t>
  </si>
  <si>
    <t>063102</t>
  </si>
  <si>
    <t>063108</t>
  </si>
  <si>
    <t>063144</t>
  </si>
  <si>
    <t>063162</t>
  </si>
  <si>
    <t>063180</t>
  </si>
  <si>
    <t>063198</t>
  </si>
  <si>
    <t>063210</t>
  </si>
  <si>
    <t>063228</t>
  </si>
  <si>
    <t>063258</t>
  </si>
  <si>
    <t>063276</t>
  </si>
  <si>
    <t>063294</t>
  </si>
  <si>
    <t>063312</t>
  </si>
  <si>
    <t>063342</t>
  </si>
  <si>
    <t>063348</t>
  </si>
  <si>
    <t>063354</t>
  </si>
  <si>
    <t>063356</t>
  </si>
  <si>
    <t>063360</t>
  </si>
  <si>
    <t>063372</t>
  </si>
  <si>
    <t>063384</t>
  </si>
  <si>
    <t>063396</t>
  </si>
  <si>
    <t>063408</t>
  </si>
  <si>
    <t>063444</t>
  </si>
  <si>
    <t>063480</t>
  </si>
  <si>
    <t>063528</t>
  </si>
  <si>
    <t>063564</t>
  </si>
  <si>
    <t>063624</t>
  </si>
  <si>
    <t>063660</t>
  </si>
  <si>
    <t>063712</t>
  </si>
  <si>
    <t>063732</t>
  </si>
  <si>
    <t>063744</t>
  </si>
  <si>
    <t>063768</t>
  </si>
  <si>
    <t>063798</t>
  </si>
  <si>
    <t>063804</t>
  </si>
  <si>
    <t>063846</t>
  </si>
  <si>
    <t>063852</t>
  </si>
  <si>
    <t>063858</t>
  </si>
  <si>
    <t>063876</t>
  </si>
  <si>
    <t>063888</t>
  </si>
  <si>
    <t>063900</t>
  </si>
  <si>
    <t>063918</t>
  </si>
  <si>
    <t>063924</t>
  </si>
  <si>
    <t>063942</t>
  </si>
  <si>
    <t>063966</t>
  </si>
  <si>
    <t>064002</t>
  </si>
  <si>
    <t>064014</t>
  </si>
  <si>
    <t>064074</t>
  </si>
  <si>
    <t>064134</t>
  </si>
  <si>
    <t>064158</t>
  </si>
  <si>
    <t>064176</t>
  </si>
  <si>
    <t>069001</t>
  </si>
  <si>
    <t>069013</t>
  </si>
  <si>
    <t>069019</t>
  </si>
  <si>
    <t>069029</t>
  </si>
  <si>
    <t>069037</t>
  </si>
  <si>
    <t>069041</t>
  </si>
  <si>
    <t>069053</t>
  </si>
  <si>
    <t>069059</t>
  </si>
  <si>
    <t>069065</t>
  </si>
  <si>
    <t>069067</t>
  </si>
  <si>
    <t>069071</t>
  </si>
  <si>
    <t>069073</t>
  </si>
  <si>
    <t>069077</t>
  </si>
  <si>
    <t>069079</t>
  </si>
  <si>
    <t>069081</t>
  </si>
  <si>
    <t>069083</t>
  </si>
  <si>
    <t>069085</t>
  </si>
  <si>
    <t>069097</t>
  </si>
  <si>
    <t>069099</t>
  </si>
  <si>
    <t>069111</t>
  </si>
  <si>
    <t>080000</t>
  </si>
  <si>
    <t>080054</t>
  </si>
  <si>
    <t>080072</t>
  </si>
  <si>
    <t>080144</t>
  </si>
  <si>
    <t>080180</t>
  </si>
  <si>
    <t>080238</t>
  </si>
  <si>
    <t>080288</t>
  </si>
  <si>
    <t>080390</t>
  </si>
  <si>
    <t>080552</t>
  </si>
  <si>
    <t>080672</t>
  </si>
  <si>
    <t>080690</t>
  </si>
  <si>
    <t>080906</t>
  </si>
  <si>
    <t>080978</t>
  </si>
  <si>
    <t>080990</t>
  </si>
  <si>
    <t>081278</t>
  </si>
  <si>
    <t>081524</t>
  </si>
  <si>
    <t>081614</t>
  </si>
  <si>
    <t>089001</t>
  </si>
  <si>
    <t>089005</t>
  </si>
  <si>
    <t>089035</t>
  </si>
  <si>
    <t>089041</t>
  </si>
  <si>
    <t>089059</t>
  </si>
  <si>
    <t>090000</t>
  </si>
  <si>
    <t>090102</t>
  </si>
  <si>
    <t>090114</t>
  </si>
  <si>
    <t>090258</t>
  </si>
  <si>
    <t>090336</t>
  </si>
  <si>
    <t>090390</t>
  </si>
  <si>
    <t>090438</t>
  </si>
  <si>
    <t>090480</t>
  </si>
  <si>
    <t>090492</t>
  </si>
  <si>
    <t>090594</t>
  </si>
  <si>
    <t>090612</t>
  </si>
  <si>
    <t>090630</t>
  </si>
  <si>
    <t>090636</t>
  </si>
  <si>
    <t>090696</t>
  </si>
  <si>
    <t>090726</t>
  </si>
  <si>
    <t>090738</t>
  </si>
  <si>
    <t>090810</t>
  </si>
  <si>
    <t>090816</t>
  </si>
  <si>
    <t>091074</t>
  </si>
  <si>
    <t>091104</t>
  </si>
  <si>
    <t>091194</t>
  </si>
  <si>
    <t>091230</t>
  </si>
  <si>
    <t>091236</t>
  </si>
  <si>
    <t>110006</t>
  </si>
  <si>
    <t>100000</t>
  </si>
  <si>
    <t>100090</t>
  </si>
  <si>
    <t>100336</t>
  </si>
  <si>
    <t>109003</t>
  </si>
  <si>
    <t>120000</t>
  </si>
  <si>
    <t>120234</t>
  </si>
  <si>
    <t>120264</t>
  </si>
  <si>
    <t>120270</t>
  </si>
  <si>
    <t>120402</t>
  </si>
  <si>
    <t>120492</t>
  </si>
  <si>
    <t>120516</t>
  </si>
  <si>
    <t>120534</t>
  </si>
  <si>
    <t>120588</t>
  </si>
  <si>
    <t>120684</t>
  </si>
  <si>
    <t>120690</t>
  </si>
  <si>
    <t>120708</t>
  </si>
  <si>
    <t>120732</t>
  </si>
  <si>
    <t>120738</t>
  </si>
  <si>
    <t>120954</t>
  </si>
  <si>
    <t>120966</t>
  </si>
  <si>
    <t>120996</t>
  </si>
  <si>
    <t>121008</t>
  </si>
  <si>
    <t>121038</t>
  </si>
  <si>
    <t>121236</t>
  </si>
  <si>
    <t>121320</t>
  </si>
  <si>
    <t>121344</t>
  </si>
  <si>
    <t>121512</t>
  </si>
  <si>
    <t>121572</t>
  </si>
  <si>
    <t>121662</t>
  </si>
  <si>
    <t>121710</t>
  </si>
  <si>
    <t>121728</t>
  </si>
  <si>
    <t>121874</t>
  </si>
  <si>
    <t>121878</t>
  </si>
  <si>
    <t>121926</t>
  </si>
  <si>
    <t>121968</t>
  </si>
  <si>
    <t>121974</t>
  </si>
  <si>
    <t>121976</t>
  </si>
  <si>
    <t>122022</t>
  </si>
  <si>
    <t>122064</t>
  </si>
  <si>
    <t>122142</t>
  </si>
  <si>
    <t>122214</t>
  </si>
  <si>
    <t>122292</t>
  </si>
  <si>
    <t>122358</t>
  </si>
  <si>
    <t>122374</t>
  </si>
  <si>
    <t>122406</t>
  </si>
  <si>
    <t>122448</t>
  </si>
  <si>
    <t>122466</t>
  </si>
  <si>
    <t>122514</t>
  </si>
  <si>
    <t>122538</t>
  </si>
  <si>
    <t>122568</t>
  </si>
  <si>
    <t>122586</t>
  </si>
  <si>
    <t>122598</t>
  </si>
  <si>
    <t>122724</t>
  </si>
  <si>
    <t>122754</t>
  </si>
  <si>
    <t>122766</t>
  </si>
  <si>
    <t>122958</t>
  </si>
  <si>
    <t>123000</t>
  </si>
  <si>
    <t>123006</t>
  </si>
  <si>
    <t>123012</t>
  </si>
  <si>
    <t>123048</t>
  </si>
  <si>
    <t>123213</t>
  </si>
  <si>
    <t>123249</t>
  </si>
  <si>
    <t>123252</t>
  </si>
  <si>
    <t>123342</t>
  </si>
  <si>
    <t>129009</t>
  </si>
  <si>
    <t>129011</t>
  </si>
  <si>
    <t>129021</t>
  </si>
  <si>
    <t>129031</t>
  </si>
  <si>
    <t>129033</t>
  </si>
  <si>
    <t>129057</t>
  </si>
  <si>
    <t>129069</t>
  </si>
  <si>
    <t>129071</t>
  </si>
  <si>
    <t>129081</t>
  </si>
  <si>
    <t>129083</t>
  </si>
  <si>
    <t>129086</t>
  </si>
  <si>
    <t>129095</t>
  </si>
  <si>
    <t>129097</t>
  </si>
  <si>
    <t>129099</t>
  </si>
  <si>
    <t>129101</t>
  </si>
  <si>
    <t>129103</t>
  </si>
  <si>
    <t>129105</t>
  </si>
  <si>
    <t>129115</t>
  </si>
  <si>
    <t>129117</t>
  </si>
  <si>
    <t>129127</t>
  </si>
  <si>
    <t>130000</t>
  </si>
  <si>
    <t>130054</t>
  </si>
  <si>
    <t>130168</t>
  </si>
  <si>
    <t>130174</t>
  </si>
  <si>
    <t>130192</t>
  </si>
  <si>
    <t>130444</t>
  </si>
  <si>
    <t>130750</t>
  </si>
  <si>
    <t>130882</t>
  </si>
  <si>
    <t>131314</t>
  </si>
  <si>
    <t>131566</t>
  </si>
  <si>
    <t>131713</t>
  </si>
  <si>
    <t>131968</t>
  </si>
  <si>
    <t>131998</t>
  </si>
  <si>
    <t>132814</t>
  </si>
  <si>
    <t>132832</t>
  </si>
  <si>
    <t>132890</t>
  </si>
  <si>
    <t>132916</t>
  </si>
  <si>
    <t>133000</t>
  </si>
  <si>
    <t>133354</t>
  </si>
  <si>
    <t>133432</t>
  </si>
  <si>
    <t>139057</t>
  </si>
  <si>
    <t>139063</t>
  </si>
  <si>
    <t>139067</t>
  </si>
  <si>
    <t>139089</t>
  </si>
  <si>
    <t>139121</t>
  </si>
  <si>
    <t>139135</t>
  </si>
  <si>
    <t>139151</t>
  </si>
  <si>
    <t>150144</t>
  </si>
  <si>
    <t>190000</t>
  </si>
  <si>
    <t>190138</t>
  </si>
  <si>
    <t>190798</t>
  </si>
  <si>
    <t>190804</t>
  </si>
  <si>
    <t>191134</t>
  </si>
  <si>
    <t>191254</t>
  </si>
  <si>
    <t>191362</t>
  </si>
  <si>
    <t>191464</t>
  </si>
  <si>
    <t>192466</t>
  </si>
  <si>
    <t>194812</t>
  </si>
  <si>
    <t>195394</t>
  </si>
  <si>
    <t>195508</t>
  </si>
  <si>
    <t>160000</t>
  </si>
  <si>
    <t>160102</t>
  </si>
  <si>
    <t>160198</t>
  </si>
  <si>
    <t>160510</t>
  </si>
  <si>
    <t>160618</t>
  </si>
  <si>
    <t>160684</t>
  </si>
  <si>
    <t>160762</t>
  </si>
  <si>
    <t>160906</t>
  </si>
  <si>
    <t>170000</t>
  </si>
  <si>
    <t>170126</t>
  </si>
  <si>
    <t>170222</t>
  </si>
  <si>
    <t>170342</t>
  </si>
  <si>
    <t>170522</t>
  </si>
  <si>
    <t>170606</t>
  </si>
  <si>
    <t>170660</t>
  </si>
  <si>
    <t>170690</t>
  </si>
  <si>
    <t>171218</t>
  </si>
  <si>
    <t>171296</t>
  </si>
  <si>
    <t>171302</t>
  </si>
  <si>
    <t>171332</t>
  </si>
  <si>
    <t>171692</t>
  </si>
  <si>
    <t>171716</t>
  </si>
  <si>
    <t>171746</t>
  </si>
  <si>
    <t>171776</t>
  </si>
  <si>
    <t>171878</t>
  </si>
  <si>
    <t>172022</t>
  </si>
  <si>
    <t>172094</t>
  </si>
  <si>
    <t>172238</t>
  </si>
  <si>
    <t>172814</t>
  </si>
  <si>
    <t>173228</t>
  </si>
  <si>
    <t>173480</t>
  </si>
  <si>
    <t>173540</t>
  </si>
  <si>
    <t>174596</t>
  </si>
  <si>
    <t>174734</t>
  </si>
  <si>
    <t>174806</t>
  </si>
  <si>
    <t>175010</t>
  </si>
  <si>
    <t>175052</t>
  </si>
  <si>
    <t>175148</t>
  </si>
  <si>
    <t>175154</t>
  </si>
  <si>
    <t>175364</t>
  </si>
  <si>
    <t>175520</t>
  </si>
  <si>
    <t>175526</t>
  </si>
  <si>
    <t>175808</t>
  </si>
  <si>
    <t>176000</t>
  </si>
  <si>
    <t>176006</t>
  </si>
  <si>
    <t>176300</t>
  </si>
  <si>
    <t>176498</t>
  </si>
  <si>
    <t>176648</t>
  </si>
  <si>
    <t>177122</t>
  </si>
  <si>
    <t>177404</t>
  </si>
  <si>
    <t>177548</t>
  </si>
  <si>
    <t>179031</t>
  </si>
  <si>
    <t>179043</t>
  </si>
  <si>
    <t>179089</t>
  </si>
  <si>
    <t>179097</t>
  </si>
  <si>
    <t>179111</t>
  </si>
  <si>
    <t>179119</t>
  </si>
  <si>
    <t>179163</t>
  </si>
  <si>
    <t>179197</t>
  </si>
  <si>
    <t>180000</t>
  </si>
  <si>
    <t>180084</t>
  </si>
  <si>
    <t>180246</t>
  </si>
  <si>
    <t>180450</t>
  </si>
  <si>
    <t>180624</t>
  </si>
  <si>
    <t>180846</t>
  </si>
  <si>
    <t>180912</t>
  </si>
  <si>
    <t>180954</t>
  </si>
  <si>
    <t>181014</t>
  </si>
  <si>
    <t>181104</t>
  </si>
  <si>
    <t>181158</t>
  </si>
  <si>
    <t>181272</t>
  </si>
  <si>
    <t>181404</t>
  </si>
  <si>
    <t>181536</t>
  </si>
  <si>
    <t>181566</t>
  </si>
  <si>
    <t>181602</t>
  </si>
  <si>
    <t>181884</t>
  </si>
  <si>
    <t>181950</t>
  </si>
  <si>
    <t>182100</t>
  </si>
  <si>
    <t>182130</t>
  </si>
  <si>
    <t>182886</t>
  </si>
  <si>
    <t>183042</t>
  </si>
  <si>
    <t>183282</t>
  </si>
  <si>
    <t>189057</t>
  </si>
  <si>
    <t>189089</t>
  </si>
  <si>
    <t>200000</t>
  </si>
  <si>
    <t>201776</t>
  </si>
  <si>
    <t>201902</t>
  </si>
  <si>
    <t>201908</t>
  </si>
  <si>
    <t>202190</t>
  </si>
  <si>
    <t>202688</t>
  </si>
  <si>
    <t>203216</t>
  </si>
  <si>
    <t>203408</t>
  </si>
  <si>
    <t>203696</t>
  </si>
  <si>
    <t>209091</t>
  </si>
  <si>
    <t>210000</t>
  </si>
  <si>
    <t>210048</t>
  </si>
  <si>
    <t>210210</t>
  </si>
  <si>
    <t>210534</t>
  </si>
  <si>
    <t>210696</t>
  </si>
  <si>
    <t>211032</t>
  </si>
  <si>
    <t>211086</t>
  </si>
  <si>
    <t>211314</t>
  </si>
  <si>
    <t>211374</t>
  </si>
  <si>
    <t>211680</t>
  </si>
  <si>
    <t>220000</t>
  </si>
  <si>
    <t>220030</t>
  </si>
  <si>
    <t>220126</t>
  </si>
  <si>
    <t>220192</t>
  </si>
  <si>
    <t>220828</t>
  </si>
  <si>
    <t>220924</t>
  </si>
  <si>
    <t>220954</t>
  </si>
  <si>
    <t>220978</t>
  </si>
  <si>
    <t>221206</t>
  </si>
  <si>
    <t>221296</t>
  </si>
  <si>
    <t>221650</t>
  </si>
  <si>
    <t>221698</t>
  </si>
  <si>
    <t>221794</t>
  </si>
  <si>
    <t>229051</t>
  </si>
  <si>
    <t>229103</t>
  </si>
  <si>
    <t>250000</t>
  </si>
  <si>
    <t>250078</t>
  </si>
  <si>
    <t>250126</t>
  </si>
  <si>
    <t>250168</t>
  </si>
  <si>
    <t>250282</t>
  </si>
  <si>
    <t>250354</t>
  </si>
  <si>
    <t>250372</t>
  </si>
  <si>
    <t>250396</t>
  </si>
  <si>
    <t>250486</t>
  </si>
  <si>
    <t>250744</t>
  </si>
  <si>
    <t>250774</t>
  </si>
  <si>
    <t>250804</t>
  </si>
  <si>
    <t>250858</t>
  </si>
  <si>
    <t>251020</t>
  </si>
  <si>
    <t>251074</t>
  </si>
  <si>
    <t>251194</t>
  </si>
  <si>
    <t>251236</t>
  </si>
  <si>
    <t>251284</t>
  </si>
  <si>
    <t>251302</t>
  </si>
  <si>
    <t>251314</t>
  </si>
  <si>
    <t>251410</t>
  </si>
  <si>
    <t>251614</t>
  </si>
  <si>
    <t>251650</t>
  </si>
  <si>
    <t>251674</t>
  </si>
  <si>
    <t>251884</t>
  </si>
  <si>
    <t>251938</t>
  </si>
  <si>
    <t>251962</t>
  </si>
  <si>
    <t>251992</t>
  </si>
  <si>
    <t>252028</t>
  </si>
  <si>
    <t>252118</t>
  </si>
  <si>
    <t>252250</t>
  </si>
  <si>
    <t>252340</t>
  </si>
  <si>
    <t>252418</t>
  </si>
  <si>
    <t>252544</t>
  </si>
  <si>
    <t>252700</t>
  </si>
  <si>
    <t>252784</t>
  </si>
  <si>
    <t>252880</t>
  </si>
  <si>
    <t>252904</t>
  </si>
  <si>
    <t>240000</t>
  </si>
  <si>
    <t>240036</t>
  </si>
  <si>
    <t>240066</t>
  </si>
  <si>
    <t>240156</t>
  </si>
  <si>
    <t>240378</t>
  </si>
  <si>
    <t>240552</t>
  </si>
  <si>
    <t>240582</t>
  </si>
  <si>
    <t>240660</t>
  </si>
  <si>
    <t>241278</t>
  </si>
  <si>
    <t>249003</t>
  </si>
  <si>
    <t>249005</t>
  </si>
  <si>
    <t>249025</t>
  </si>
  <si>
    <t>249027</t>
  </si>
  <si>
    <t>249031</t>
  </si>
  <si>
    <t>249033</t>
  </si>
  <si>
    <t>230000</t>
  </si>
  <si>
    <t>230120</t>
  </si>
  <si>
    <t>230162</t>
  </si>
  <si>
    <t>230252</t>
  </si>
  <si>
    <t>231602</t>
  </si>
  <si>
    <t>232484</t>
  </si>
  <si>
    <t>239005</t>
  </si>
  <si>
    <t>260000</t>
  </si>
  <si>
    <t>260432</t>
  </si>
  <si>
    <t>260444</t>
  </si>
  <si>
    <t>260570</t>
  </si>
  <si>
    <t>261074</t>
  </si>
  <si>
    <t>261410</t>
  </si>
  <si>
    <t>261638</t>
  </si>
  <si>
    <t>261644</t>
  </si>
  <si>
    <t>261698</t>
  </si>
  <si>
    <t>261848</t>
  </si>
  <si>
    <t>262096</t>
  </si>
  <si>
    <t>262172</t>
  </si>
  <si>
    <t>262544</t>
  </si>
  <si>
    <t>262940</t>
  </si>
  <si>
    <t>263174</t>
  </si>
  <si>
    <t>263222</t>
  </si>
  <si>
    <t>263456</t>
  </si>
  <si>
    <t>263588</t>
  </si>
  <si>
    <t>263648</t>
  </si>
  <si>
    <t>264086</t>
  </si>
  <si>
    <t>264164</t>
  </si>
  <si>
    <t>264296</t>
  </si>
  <si>
    <t>264302</t>
  </si>
  <si>
    <t>264386</t>
  </si>
  <si>
    <t>264452</t>
  </si>
  <si>
    <t>264962</t>
  </si>
  <si>
    <t>264974</t>
  </si>
  <si>
    <t>265010</t>
  </si>
  <si>
    <t>265148</t>
  </si>
  <si>
    <t>265286</t>
  </si>
  <si>
    <t>265304</t>
  </si>
  <si>
    <t>265340</t>
  </si>
  <si>
    <t>265370</t>
  </si>
  <si>
    <t>265664</t>
  </si>
  <si>
    <t>265814</t>
  </si>
  <si>
    <t>265934</t>
  </si>
  <si>
    <t>266252</t>
  </si>
  <si>
    <t>266267</t>
  </si>
  <si>
    <t>266378</t>
  </si>
  <si>
    <t>266624</t>
  </si>
  <si>
    <t>269049</t>
  </si>
  <si>
    <t>269081</t>
  </si>
  <si>
    <t>269099</t>
  </si>
  <si>
    <t>269125</t>
  </si>
  <si>
    <t>269161</t>
  </si>
  <si>
    <t>269163</t>
  </si>
  <si>
    <t>270000</t>
  </si>
  <si>
    <t>270456</t>
  </si>
  <si>
    <t>270996</t>
  </si>
  <si>
    <t>271266</t>
  </si>
  <si>
    <t>271338</t>
  </si>
  <si>
    <t>272922</t>
  </si>
  <si>
    <t>273120</t>
  </si>
  <si>
    <t>273150</t>
  </si>
  <si>
    <t>273198</t>
  </si>
  <si>
    <t>273456</t>
  </si>
  <si>
    <t>273768</t>
  </si>
  <si>
    <t>273930</t>
  </si>
  <si>
    <t>274104</t>
  </si>
  <si>
    <t>274164</t>
  </si>
  <si>
    <t>275040</t>
  </si>
  <si>
    <t>279003</t>
  </si>
  <si>
    <t>279037</t>
  </si>
  <si>
    <t>279053</t>
  </si>
  <si>
    <t>279123</t>
  </si>
  <si>
    <t>279137</t>
  </si>
  <si>
    <t>279163</t>
  </si>
  <si>
    <t>290000</t>
  </si>
  <si>
    <t>290534</t>
  </si>
  <si>
    <t>291152</t>
  </si>
  <si>
    <t>291806</t>
  </si>
  <si>
    <t>292562</t>
  </si>
  <si>
    <t>292628</t>
  </si>
  <si>
    <t>292652</t>
  </si>
  <si>
    <t>292670</t>
  </si>
  <si>
    <t>292958</t>
  </si>
  <si>
    <t>293852</t>
  </si>
  <si>
    <t>294578</t>
  </si>
  <si>
    <t>294614</t>
  </si>
  <si>
    <t>294626</t>
  </si>
  <si>
    <t>294884</t>
  </si>
  <si>
    <t>299099</t>
  </si>
  <si>
    <t>299183</t>
  </si>
  <si>
    <t>299189</t>
  </si>
  <si>
    <t>280000</t>
  </si>
  <si>
    <t>280132</t>
  </si>
  <si>
    <t>280612</t>
  </si>
  <si>
    <t>280630</t>
  </si>
  <si>
    <t>280726</t>
  </si>
  <si>
    <t>281002</t>
  </si>
  <si>
    <t>281134</t>
  </si>
  <si>
    <t>300000</t>
  </si>
  <si>
    <t>300066</t>
  </si>
  <si>
    <t>300342</t>
  </si>
  <si>
    <t>300540</t>
  </si>
  <si>
    <t>370000</t>
  </si>
  <si>
    <t>370108</t>
  </si>
  <si>
    <t>370432</t>
  </si>
  <si>
    <t>370504</t>
  </si>
  <si>
    <t>370552</t>
  </si>
  <si>
    <t>370558</t>
  </si>
  <si>
    <t>370660</t>
  </si>
  <si>
    <t>370828</t>
  </si>
  <si>
    <t>371002</t>
  </si>
  <si>
    <t>371092</t>
  </si>
  <si>
    <t>371158</t>
  </si>
  <si>
    <t>371188</t>
  </si>
  <si>
    <t>371194</t>
  </si>
  <si>
    <t>371338</t>
  </si>
  <si>
    <t>371356</t>
  </si>
  <si>
    <t>371452</t>
  </si>
  <si>
    <t>371494</t>
  </si>
  <si>
    <t>371644</t>
  </si>
  <si>
    <t>371944</t>
  </si>
  <si>
    <t>372304</t>
  </si>
  <si>
    <t>372406</t>
  </si>
  <si>
    <t>372508</t>
  </si>
  <si>
    <t>373144</t>
  </si>
  <si>
    <t>373180</t>
  </si>
  <si>
    <t>379051</t>
  </si>
  <si>
    <t>379119</t>
  </si>
  <si>
    <t>379183</t>
  </si>
  <si>
    <t>380000</t>
  </si>
  <si>
    <t>380228</t>
  </si>
  <si>
    <t>380636</t>
  </si>
  <si>
    <t>380816</t>
  </si>
  <si>
    <t>310000</t>
  </si>
  <si>
    <t>310276</t>
  </si>
  <si>
    <t>311710</t>
  </si>
  <si>
    <t>312208</t>
  </si>
  <si>
    <t>330000</t>
  </si>
  <si>
    <t>330378</t>
  </si>
  <si>
    <t>330930</t>
  </si>
  <si>
    <t>331026</t>
  </si>
  <si>
    <t>331254</t>
  </si>
  <si>
    <t>331284</t>
  </si>
  <si>
    <t>340000</t>
  </si>
  <si>
    <t>340072</t>
  </si>
  <si>
    <t>340078</t>
  </si>
  <si>
    <t>340138</t>
  </si>
  <si>
    <t>340246</t>
  </si>
  <si>
    <t>340318</t>
  </si>
  <si>
    <t>340324</t>
  </si>
  <si>
    <t>340414</t>
  </si>
  <si>
    <t>340474</t>
  </si>
  <si>
    <t>340540</t>
  </si>
  <si>
    <t>340672</t>
  </si>
  <si>
    <t>340732</t>
  </si>
  <si>
    <t>340780</t>
  </si>
  <si>
    <t>340798</t>
  </si>
  <si>
    <t>340870</t>
  </si>
  <si>
    <t>341008</t>
  </si>
  <si>
    <t>341110</t>
  </si>
  <si>
    <t>341206</t>
  </si>
  <si>
    <t>341416</t>
  </si>
  <si>
    <t>341434</t>
  </si>
  <si>
    <t>341446</t>
  </si>
  <si>
    <t>341464</t>
  </si>
  <si>
    <t>341566</t>
  </si>
  <si>
    <t>341716</t>
  </si>
  <si>
    <t>341974</t>
  </si>
  <si>
    <t>342016</t>
  </si>
  <si>
    <t>342190</t>
  </si>
  <si>
    <t>342196</t>
  </si>
  <si>
    <t>342250</t>
  </si>
  <si>
    <t>342340</t>
  </si>
  <si>
    <t>342378</t>
  </si>
  <si>
    <t>342448</t>
  </si>
  <si>
    <t>342454</t>
  </si>
  <si>
    <t>342466</t>
  </si>
  <si>
    <t>342532</t>
  </si>
  <si>
    <t>342886</t>
  </si>
  <si>
    <t>343216</t>
  </si>
  <si>
    <t>343234</t>
  </si>
  <si>
    <t>343252</t>
  </si>
  <si>
    <t>343330</t>
  </si>
  <si>
    <t>343402</t>
  </si>
  <si>
    <t>343438</t>
  </si>
  <si>
    <t>343624</t>
  </si>
  <si>
    <t>349001</t>
  </si>
  <si>
    <t>349003</t>
  </si>
  <si>
    <t>349005</t>
  </si>
  <si>
    <t>349007</t>
  </si>
  <si>
    <t>349013</t>
  </si>
  <si>
    <t>349015</t>
  </si>
  <si>
    <t>349017</t>
  </si>
  <si>
    <t>349023</t>
  </si>
  <si>
    <t>349025</t>
  </si>
  <si>
    <t>349027</t>
  </si>
  <si>
    <t>349029</t>
  </si>
  <si>
    <t>349031</t>
  </si>
  <si>
    <t>349035</t>
  </si>
  <si>
    <t>349039</t>
  </si>
  <si>
    <t>350000</t>
  </si>
  <si>
    <t>350012</t>
  </si>
  <si>
    <t>350204</t>
  </si>
  <si>
    <t>350336</t>
  </si>
  <si>
    <t>350479</t>
  </si>
  <si>
    <t>350534</t>
  </si>
  <si>
    <t>320000</t>
  </si>
  <si>
    <t>320036</t>
  </si>
  <si>
    <t>320096</t>
  </si>
  <si>
    <t>320108</t>
  </si>
  <si>
    <t>320138</t>
  </si>
  <si>
    <t>320150</t>
  </si>
  <si>
    <t>320156</t>
  </si>
  <si>
    <t>329003</t>
  </si>
  <si>
    <t>360000</t>
  </si>
  <si>
    <t>360040</t>
  </si>
  <si>
    <t>360152</t>
  </si>
  <si>
    <t>360300</t>
  </si>
  <si>
    <t>360352</t>
  </si>
  <si>
    <t>360556</t>
  </si>
  <si>
    <t>360784</t>
  </si>
  <si>
    <t>361152</t>
  </si>
  <si>
    <t>361256</t>
  </si>
  <si>
    <t>361380</t>
  </si>
  <si>
    <t>361756</t>
  </si>
  <si>
    <t>362000</t>
  </si>
  <si>
    <t>362480</t>
  </si>
  <si>
    <t>362572</t>
  </si>
  <si>
    <t>362688</t>
  </si>
  <si>
    <t>363088</t>
  </si>
  <si>
    <t>363140</t>
  </si>
  <si>
    <t>363160</t>
  </si>
  <si>
    <t>363168</t>
  </si>
  <si>
    <t>363180</t>
  </si>
  <si>
    <t>363300</t>
  </si>
  <si>
    <t>364004</t>
  </si>
  <si>
    <t>364212</t>
  </si>
  <si>
    <t>364320</t>
  </si>
  <si>
    <t>364408</t>
  </si>
  <si>
    <t>364436</t>
  </si>
  <si>
    <t>364448</t>
  </si>
  <si>
    <t>365312</t>
  </si>
  <si>
    <t>365544</t>
  </si>
  <si>
    <t>365572</t>
  </si>
  <si>
    <t>365800</t>
  </si>
  <si>
    <t>365848</t>
  </si>
  <si>
    <t>366376</t>
  </si>
  <si>
    <t>366468</t>
  </si>
  <si>
    <t>366500</t>
  </si>
  <si>
    <t>366588</t>
  </si>
  <si>
    <t>366612</t>
  </si>
  <si>
    <t>367024</t>
  </si>
  <si>
    <t>367096</t>
  </si>
  <si>
    <t>367260</t>
  </si>
  <si>
    <t>369027</t>
  </si>
  <si>
    <t>369029</t>
  </si>
  <si>
    <t>369055</t>
  </si>
  <si>
    <t>369059</t>
  </si>
  <si>
    <t>369067</t>
  </si>
  <si>
    <t>369071</t>
  </si>
  <si>
    <t>369087</t>
  </si>
  <si>
    <t>369103</t>
  </si>
  <si>
    <t>369119</t>
  </si>
  <si>
    <t>390000</t>
  </si>
  <si>
    <t>390042</t>
  </si>
  <si>
    <t>390066</t>
  </si>
  <si>
    <t>390294</t>
  </si>
  <si>
    <t>390600</t>
  </si>
  <si>
    <t>390858</t>
  </si>
  <si>
    <t>391062</t>
  </si>
  <si>
    <t>391104</t>
  </si>
  <si>
    <t>391110</t>
  </si>
  <si>
    <t>391176</t>
  </si>
  <si>
    <t>391320</t>
  </si>
  <si>
    <t>391362</t>
  </si>
  <si>
    <t>391500</t>
  </si>
  <si>
    <t>391602</t>
  </si>
  <si>
    <t>391626</t>
  </si>
  <si>
    <t>391638</t>
  </si>
  <si>
    <t>392118</t>
  </si>
  <si>
    <t>392508</t>
  </si>
  <si>
    <t>392526</t>
  </si>
  <si>
    <t>392628</t>
  </si>
  <si>
    <t>392634</t>
  </si>
  <si>
    <t>392730</t>
  </si>
  <si>
    <t>392820</t>
  </si>
  <si>
    <t>393012</t>
  </si>
  <si>
    <t>393054</t>
  </si>
  <si>
    <t>393114</t>
  </si>
  <si>
    <t>393168</t>
  </si>
  <si>
    <t>393222</t>
  </si>
  <si>
    <t>393558</t>
  </si>
  <si>
    <t>394098</t>
  </si>
  <si>
    <t>394680</t>
  </si>
  <si>
    <t>394998</t>
  </si>
  <si>
    <t>395016</t>
  </si>
  <si>
    <t>395214</t>
  </si>
  <si>
    <t>395454</t>
  </si>
  <si>
    <t>395874</t>
  </si>
  <si>
    <t>399017</t>
  </si>
  <si>
    <t>399035</t>
  </si>
  <si>
    <t>399049</t>
  </si>
  <si>
    <t>399061</t>
  </si>
  <si>
    <t>399085</t>
  </si>
  <si>
    <t>399113</t>
  </si>
  <si>
    <t>399151</t>
  </si>
  <si>
    <t>399153</t>
  </si>
  <si>
    <t>399165</t>
  </si>
  <si>
    <t>400000</t>
  </si>
  <si>
    <t>400918</t>
  </si>
  <si>
    <t>400966</t>
  </si>
  <si>
    <t>401734</t>
  </si>
  <si>
    <t>402016</t>
  </si>
  <si>
    <t>402046</t>
  </si>
  <si>
    <t>402190</t>
  </si>
  <si>
    <t>402268</t>
  </si>
  <si>
    <t>402718</t>
  </si>
  <si>
    <t>403036</t>
  </si>
  <si>
    <t>409143</t>
  </si>
  <si>
    <t>410000</t>
  </si>
  <si>
    <t>410012</t>
  </si>
  <si>
    <t>410042</t>
  </si>
  <si>
    <t>410108</t>
  </si>
  <si>
    <t>410114</t>
  </si>
  <si>
    <t>410288</t>
  </si>
  <si>
    <t>410426</t>
  </si>
  <si>
    <t>410564</t>
  </si>
  <si>
    <t>410636</t>
  </si>
  <si>
    <t>410888</t>
  </si>
  <si>
    <t>411098</t>
  </si>
  <si>
    <t>411200</t>
  </si>
  <si>
    <t>411290</t>
  </si>
  <si>
    <t>419005</t>
  </si>
  <si>
    <t>419051</t>
  </si>
  <si>
    <t>419067</t>
  </si>
  <si>
    <t>420000</t>
  </si>
  <si>
    <t>420015</t>
  </si>
  <si>
    <t>420096</t>
  </si>
  <si>
    <t>420114</t>
  </si>
  <si>
    <t>420438</t>
  </si>
  <si>
    <t>420504</t>
  </si>
  <si>
    <t>420726</t>
  </si>
  <si>
    <t>420930</t>
  </si>
  <si>
    <t>421116</t>
  </si>
  <si>
    <t>421950</t>
  </si>
  <si>
    <t>422178</t>
  </si>
  <si>
    <t>422898</t>
  </si>
  <si>
    <t>422937</t>
  </si>
  <si>
    <t>422958</t>
  </si>
  <si>
    <t>423411</t>
  </si>
  <si>
    <t>423573</t>
  </si>
  <si>
    <t>423657</t>
  </si>
  <si>
    <t>423951</t>
  </si>
  <si>
    <t>424086</t>
  </si>
  <si>
    <t>424434</t>
  </si>
  <si>
    <t>424914</t>
  </si>
  <si>
    <t>425340</t>
  </si>
  <si>
    <t>425451</t>
  </si>
  <si>
    <t>425529</t>
  </si>
  <si>
    <t>425793</t>
  </si>
  <si>
    <t>426201</t>
  </si>
  <si>
    <t>426258</t>
  </si>
  <si>
    <t>426711</t>
  </si>
  <si>
    <t>427227</t>
  </si>
  <si>
    <t>427947</t>
  </si>
  <si>
    <t>427962</t>
  </si>
  <si>
    <t>428136</t>
  </si>
  <si>
    <t>429003</t>
  </si>
  <si>
    <t>429007</t>
  </si>
  <si>
    <t>429011</t>
  </si>
  <si>
    <t>429017</t>
  </si>
  <si>
    <t>429029</t>
  </si>
  <si>
    <t>429041</t>
  </si>
  <si>
    <t>429043</t>
  </si>
  <si>
    <t>429045</t>
  </si>
  <si>
    <t>429071</t>
  </si>
  <si>
    <t>429077</t>
  </si>
  <si>
    <t>429079</t>
  </si>
  <si>
    <t>429091</t>
  </si>
  <si>
    <t>429095</t>
  </si>
  <si>
    <t>429125</t>
  </si>
  <si>
    <t>429129</t>
  </si>
  <si>
    <t>429133</t>
  </si>
  <si>
    <t>720000</t>
  </si>
  <si>
    <t>729005</t>
  </si>
  <si>
    <t>729013</t>
  </si>
  <si>
    <t>729021</t>
  </si>
  <si>
    <t>729023</t>
  </si>
  <si>
    <t>729025</t>
  </si>
  <si>
    <t>729029</t>
  </si>
  <si>
    <t>729031</t>
  </si>
  <si>
    <t>729035</t>
  </si>
  <si>
    <t>729041</t>
  </si>
  <si>
    <t>729053</t>
  </si>
  <si>
    <t>729057</t>
  </si>
  <si>
    <t>729061</t>
  </si>
  <si>
    <t>729069</t>
  </si>
  <si>
    <t>729071</t>
  </si>
  <si>
    <t>729075</t>
  </si>
  <si>
    <t>729091</t>
  </si>
  <si>
    <t>729097</t>
  </si>
  <si>
    <t>729113</t>
  </si>
  <si>
    <t>729119</t>
  </si>
  <si>
    <t>729125</t>
  </si>
  <si>
    <t>729127</t>
  </si>
  <si>
    <t>729131</t>
  </si>
  <si>
    <t>729135</t>
  </si>
  <si>
    <t>729137</t>
  </si>
  <si>
    <t>729139</t>
  </si>
  <si>
    <t>729145</t>
  </si>
  <si>
    <t>729153</t>
  </si>
  <si>
    <t>440000</t>
  </si>
  <si>
    <t>440054</t>
  </si>
  <si>
    <t>440072</t>
  </si>
  <si>
    <t>440210</t>
  </si>
  <si>
    <t>440222</t>
  </si>
  <si>
    <t>440276</t>
  </si>
  <si>
    <t>440306</t>
  </si>
  <si>
    <t>450000</t>
  </si>
  <si>
    <t>450012</t>
  </si>
  <si>
    <t>450030</t>
  </si>
  <si>
    <t>450300</t>
  </si>
  <si>
    <t>450372</t>
  </si>
  <si>
    <t>450534</t>
  </si>
  <si>
    <t>450648</t>
  </si>
  <si>
    <t>451386</t>
  </si>
  <si>
    <t>451554</t>
  </si>
  <si>
    <t>451608</t>
  </si>
  <si>
    <t>451620</t>
  </si>
  <si>
    <t>459019</t>
  </si>
  <si>
    <t>459045</t>
  </si>
  <si>
    <t>459051</t>
  </si>
  <si>
    <t>459063</t>
  </si>
  <si>
    <t>459079</t>
  </si>
  <si>
    <t>459083</t>
  </si>
  <si>
    <t>460000</t>
  </si>
  <si>
    <t>461392</t>
  </si>
  <si>
    <t>461518</t>
  </si>
  <si>
    <t>470000</t>
  </si>
  <si>
    <t>470228</t>
  </si>
  <si>
    <t>470336</t>
  </si>
  <si>
    <t>470354</t>
  </si>
  <si>
    <t>470360</t>
  </si>
  <si>
    <t>470672</t>
  </si>
  <si>
    <t>470834</t>
  </si>
  <si>
    <t>470924</t>
  </si>
  <si>
    <t>470954</t>
  </si>
  <si>
    <t>470990</t>
  </si>
  <si>
    <t>471014</t>
  </si>
  <si>
    <t>471242</t>
  </si>
  <si>
    <t>471326</t>
  </si>
  <si>
    <t>471362</t>
  </si>
  <si>
    <t>471368</t>
  </si>
  <si>
    <t>471422</t>
  </si>
  <si>
    <t>479093</t>
  </si>
  <si>
    <t>479157</t>
  </si>
  <si>
    <t>480000</t>
  </si>
  <si>
    <t>480018</t>
  </si>
  <si>
    <t>480090</t>
  </si>
  <si>
    <t>480132</t>
  </si>
  <si>
    <t>480222</t>
  </si>
  <si>
    <t>480264</t>
  </si>
  <si>
    <t>480390</t>
  </si>
  <si>
    <t>480402</t>
  </si>
  <si>
    <t>480726</t>
  </si>
  <si>
    <t>480738</t>
  </si>
  <si>
    <t>480900</t>
  </si>
  <si>
    <t>481104</t>
  </si>
  <si>
    <t>481158</t>
  </si>
  <si>
    <t>481206</t>
  </si>
  <si>
    <t>481338</t>
  </si>
  <si>
    <t>481410</t>
  </si>
  <si>
    <t>481416</t>
  </si>
  <si>
    <t>481608</t>
  </si>
  <si>
    <t>481680</t>
  </si>
  <si>
    <t>481722</t>
  </si>
  <si>
    <t>481824</t>
  </si>
  <si>
    <t>481896</t>
  </si>
  <si>
    <t>481944</t>
  </si>
  <si>
    <t>481986</t>
  </si>
  <si>
    <t>481998</t>
  </si>
  <si>
    <t>482142</t>
  </si>
  <si>
    <t>482178</t>
  </si>
  <si>
    <t>482304</t>
  </si>
  <si>
    <t>482514</t>
  </si>
  <si>
    <t>482628</t>
  </si>
  <si>
    <t>482820</t>
  </si>
  <si>
    <t>483042</t>
  </si>
  <si>
    <t>483084</t>
  </si>
  <si>
    <t>483132</t>
  </si>
  <si>
    <t>483246</t>
  </si>
  <si>
    <t>483288</t>
  </si>
  <si>
    <t>483330</t>
  </si>
  <si>
    <t>483348</t>
  </si>
  <si>
    <t>483396</t>
  </si>
  <si>
    <t>483438</t>
  </si>
  <si>
    <t>483546</t>
  </si>
  <si>
    <t>483564</t>
  </si>
  <si>
    <t>483606</t>
  </si>
  <si>
    <t>483612</t>
  </si>
  <si>
    <t>483798</t>
  </si>
  <si>
    <t>483888</t>
  </si>
  <si>
    <t>483924</t>
  </si>
  <si>
    <t>483966</t>
  </si>
  <si>
    <t>484068</t>
  </si>
  <si>
    <t>484080</t>
  </si>
  <si>
    <t>484146</t>
  </si>
  <si>
    <t>484206</t>
  </si>
  <si>
    <t>484248</t>
  </si>
  <si>
    <t>484674</t>
  </si>
  <si>
    <t>484686</t>
  </si>
  <si>
    <t>484752</t>
  </si>
  <si>
    <t>484758</t>
  </si>
  <si>
    <t>484770</t>
  </si>
  <si>
    <t>484812</t>
  </si>
  <si>
    <t>484962</t>
  </si>
  <si>
    <t>485202</t>
  </si>
  <si>
    <t>485316</t>
  </si>
  <si>
    <t>485340</t>
  </si>
  <si>
    <t>485346</t>
  </si>
  <si>
    <t>485496</t>
  </si>
  <si>
    <t>485580</t>
  </si>
  <si>
    <t>485592</t>
  </si>
  <si>
    <t>485826</t>
  </si>
  <si>
    <t>489029</t>
  </si>
  <si>
    <t>489039</t>
  </si>
  <si>
    <t>489113</t>
  </si>
  <si>
    <t>489157</t>
  </si>
  <si>
    <t>489201</t>
  </si>
  <si>
    <t>489215</t>
  </si>
  <si>
    <t>489339</t>
  </si>
  <si>
    <t>489439</t>
  </si>
  <si>
    <t>489453</t>
  </si>
  <si>
    <t>489491</t>
  </si>
  <si>
    <t>490000</t>
  </si>
  <si>
    <t>490174</t>
  </si>
  <si>
    <t>490624</t>
  </si>
  <si>
    <t>490672</t>
  </si>
  <si>
    <t>490888</t>
  </si>
  <si>
    <t>490918</t>
  </si>
  <si>
    <t>491014</t>
  </si>
  <si>
    <t>491074</t>
  </si>
  <si>
    <t>491092</t>
  </si>
  <si>
    <t>491098</t>
  </si>
  <si>
    <t>491152</t>
  </si>
  <si>
    <t>491239</t>
  </si>
  <si>
    <t>491338</t>
  </si>
  <si>
    <t>491346</t>
  </si>
  <si>
    <t>499011</t>
  </si>
  <si>
    <t>499035</t>
  </si>
  <si>
    <t>499049</t>
  </si>
  <si>
    <t>510000</t>
  </si>
  <si>
    <t>510024</t>
  </si>
  <si>
    <t>510114</t>
  </si>
  <si>
    <t>510186</t>
  </si>
  <si>
    <t>510264</t>
  </si>
  <si>
    <t>510288</t>
  </si>
  <si>
    <t>510312</t>
  </si>
  <si>
    <t>510384</t>
  </si>
  <si>
    <t>510450</t>
  </si>
  <si>
    <t>510612</t>
  </si>
  <si>
    <t>510720</t>
  </si>
  <si>
    <t>510726</t>
  </si>
  <si>
    <t>510780</t>
  </si>
  <si>
    <t>510960</t>
  </si>
  <si>
    <t>511098</t>
  </si>
  <si>
    <t>511116</t>
  </si>
  <si>
    <t>511200</t>
  </si>
  <si>
    <t>511236</t>
  </si>
  <si>
    <t>511272</t>
  </si>
  <si>
    <t>511308</t>
  </si>
  <si>
    <t>511320</t>
  </si>
  <si>
    <t>511488</t>
  </si>
  <si>
    <t>511590</t>
  </si>
  <si>
    <t>511674</t>
  </si>
  <si>
    <t>519013</t>
  </si>
  <si>
    <t>519041</t>
  </si>
  <si>
    <t>519059</t>
  </si>
  <si>
    <t>519087</t>
  </si>
  <si>
    <t>519107</t>
  </si>
  <si>
    <t>519153</t>
  </si>
  <si>
    <t>500000</t>
  </si>
  <si>
    <t>500288</t>
  </si>
  <si>
    <t>530000</t>
  </si>
  <si>
    <t>530036</t>
  </si>
  <si>
    <t>530054</t>
  </si>
  <si>
    <t>530084</t>
  </si>
  <si>
    <t>530090</t>
  </si>
  <si>
    <t>530132</t>
  </si>
  <si>
    <t>530396</t>
  </si>
  <si>
    <t>530480</t>
  </si>
  <si>
    <t>530514</t>
  </si>
  <si>
    <t>530720</t>
  </si>
  <si>
    <t>530726</t>
  </si>
  <si>
    <t>530795</t>
  </si>
  <si>
    <t>530840</t>
  </si>
  <si>
    <t>530906</t>
  </si>
  <si>
    <t>531020</t>
  </si>
  <si>
    <t>531134</t>
  </si>
  <si>
    <t>531188</t>
  </si>
  <si>
    <t>531296</t>
  </si>
  <si>
    <t>531302</t>
  </si>
  <si>
    <t>531314</t>
  </si>
  <si>
    <t>531392</t>
  </si>
  <si>
    <t>531420</t>
  </si>
  <si>
    <t>531488</t>
  </si>
  <si>
    <t>531554</t>
  </si>
  <si>
    <t>531668</t>
  </si>
  <si>
    <t>531728</t>
  </si>
  <si>
    <t>531830</t>
  </si>
  <si>
    <t>539011</t>
  </si>
  <si>
    <t>539033</t>
  </si>
  <si>
    <t>539035</t>
  </si>
  <si>
    <t>539053</t>
  </si>
  <si>
    <t>539061</t>
  </si>
  <si>
    <t>539063</t>
  </si>
  <si>
    <t>539067</t>
  </si>
  <si>
    <t>550000</t>
  </si>
  <si>
    <t>550216</t>
  </si>
  <si>
    <t>550568</t>
  </si>
  <si>
    <t>551920</t>
  </si>
  <si>
    <t>552264</t>
  </si>
  <si>
    <t>552664</t>
  </si>
  <si>
    <t>553224</t>
  </si>
  <si>
    <t>553316</t>
  </si>
  <si>
    <t>553428</t>
  </si>
  <si>
    <t>553944</t>
  </si>
  <si>
    <t>554340</t>
  </si>
  <si>
    <t>554588</t>
  </si>
  <si>
    <t>554960</t>
  </si>
  <si>
    <t>555424</t>
  </si>
  <si>
    <t>556000</t>
  </si>
  <si>
    <t>556492</t>
  </si>
  <si>
    <t>556948</t>
  </si>
  <si>
    <t>556980</t>
  </si>
  <si>
    <t>557008</t>
  </si>
  <si>
    <t>557056</t>
  </si>
  <si>
    <t>559025</t>
  </si>
  <si>
    <t>559079</t>
  </si>
  <si>
    <t>559133</t>
  </si>
  <si>
    <t>540000</t>
  </si>
  <si>
    <t>540264</t>
  </si>
  <si>
    <t>540666</t>
  </si>
  <si>
    <t>540846</t>
  </si>
  <si>
    <t>540930</t>
  </si>
  <si>
    <t>541038</t>
  </si>
  <si>
    <t>541368</t>
  </si>
  <si>
    <t>541392</t>
  </si>
  <si>
    <t>541446</t>
  </si>
  <si>
    <t>560000</t>
  </si>
  <si>
    <t>560054</t>
  </si>
  <si>
    <t>560060</t>
  </si>
  <si>
    <t>600001</t>
  </si>
  <si>
    <t>660001</t>
  </si>
  <si>
    <t>690001</t>
  </si>
  <si>
    <t>780001</t>
  </si>
  <si>
    <t>150001</t>
  </si>
  <si>
    <t>150002</t>
  </si>
  <si>
    <t>150003</t>
  </si>
  <si>
    <t>GA14</t>
  </si>
  <si>
    <t>42200</t>
  </si>
  <si>
    <t>11244</t>
  </si>
  <si>
    <t>Douglas city</t>
  </si>
  <si>
    <t>20050</t>
  </si>
  <si>
    <t>43420</t>
  </si>
  <si>
    <t>Sierra Vista city</t>
  </si>
  <si>
    <t>0408</t>
  </si>
  <si>
    <t>66820</t>
  </si>
  <si>
    <t>42034</t>
  </si>
  <si>
    <t>Sebastian city</t>
  </si>
  <si>
    <t>2808</t>
  </si>
  <si>
    <t>64825</t>
  </si>
  <si>
    <t>42680</t>
  </si>
  <si>
    <t>St. Johns County</t>
  </si>
  <si>
    <t>Macon-Bibb Consolidated</t>
  </si>
  <si>
    <t>14010</t>
  </si>
  <si>
    <t>20994</t>
  </si>
  <si>
    <t>Marion city</t>
  </si>
  <si>
    <t>29200</t>
  </si>
  <si>
    <t>14454</t>
  </si>
  <si>
    <t>43524</t>
  </si>
  <si>
    <t>47664</t>
  </si>
  <si>
    <t>33220</t>
  </si>
  <si>
    <t>New Bern city</t>
  </si>
  <si>
    <t>35100</t>
  </si>
  <si>
    <t>35614</t>
  </si>
  <si>
    <t>20524</t>
  </si>
  <si>
    <t>Watertown city</t>
  </si>
  <si>
    <t>6848</t>
  </si>
  <si>
    <t>78608</t>
  </si>
  <si>
    <t>48060</t>
  </si>
  <si>
    <t>48260</t>
  </si>
  <si>
    <t>10540</t>
  </si>
  <si>
    <t>Grants Pass city</t>
  </si>
  <si>
    <t>33874</t>
  </si>
  <si>
    <t>11640</t>
  </si>
  <si>
    <t>43620</t>
  </si>
  <si>
    <t>Pflugerville city</t>
  </si>
  <si>
    <t>4140</t>
  </si>
  <si>
    <t>57176</t>
  </si>
  <si>
    <t>Lehi city</t>
  </si>
  <si>
    <t>0642</t>
  </si>
  <si>
    <t>44320</t>
  </si>
  <si>
    <t>Waynesboro city</t>
  </si>
  <si>
    <t>1632</t>
  </si>
  <si>
    <t>820</t>
  </si>
  <si>
    <t>83680</t>
  </si>
  <si>
    <t>44420</t>
  </si>
  <si>
    <t>Walla Walla city</t>
  </si>
  <si>
    <t>75775</t>
  </si>
  <si>
    <t>47460</t>
  </si>
  <si>
    <t>Beckley city</t>
  </si>
  <si>
    <t>05332</t>
  </si>
  <si>
    <t>13220</t>
  </si>
  <si>
    <t>GA13</t>
  </si>
  <si>
    <t>UOGID</t>
  </si>
  <si>
    <t>Insular</t>
  </si>
  <si>
    <t>LOUISVILLE</t>
  </si>
  <si>
    <t>040114</t>
  </si>
  <si>
    <t>040408</t>
  </si>
  <si>
    <t>122808</t>
  </si>
  <si>
    <t>129109</t>
  </si>
  <si>
    <t>139021</t>
  </si>
  <si>
    <t>174290</t>
  </si>
  <si>
    <t>372028</t>
  </si>
  <si>
    <t>366848</t>
  </si>
  <si>
    <t>410540</t>
  </si>
  <si>
    <t>484140</t>
  </si>
  <si>
    <t>490642</t>
  </si>
  <si>
    <t>511632</t>
  </si>
  <si>
    <t>531680</t>
  </si>
  <si>
    <t>540090</t>
  </si>
  <si>
    <t>Row Labels</t>
  </si>
  <si>
    <t>Grand Total</t>
  </si>
  <si>
    <t>Sum of GA14</t>
  </si>
  <si>
    <t>Redmond</t>
  </si>
  <si>
    <t>1140</t>
  </si>
  <si>
    <t>61200</t>
  </si>
  <si>
    <t>60</t>
  </si>
  <si>
    <t>69</t>
  </si>
  <si>
    <t>78</t>
  </si>
  <si>
    <t>$ Diff</t>
  </si>
  <si>
    <t>Pct Diff</t>
  </si>
  <si>
    <t>New</t>
  </si>
  <si>
    <t>411140</t>
  </si>
  <si>
    <t>Fairhope</t>
  </si>
  <si>
    <t>25240</t>
  </si>
  <si>
    <t>Casa Grande</t>
  </si>
  <si>
    <t>10530</t>
  </si>
  <si>
    <t>Aliso Viejo</t>
  </si>
  <si>
    <t>0032</t>
  </si>
  <si>
    <t>00947</t>
  </si>
  <si>
    <t>2802</t>
  </si>
  <si>
    <t>Placentia</t>
  </si>
  <si>
    <t>57526</t>
  </si>
  <si>
    <t>Palm Beach Gardens</t>
  </si>
  <si>
    <t>2370</t>
  </si>
  <si>
    <t>54075</t>
  </si>
  <si>
    <t>32250</t>
  </si>
  <si>
    <t>Clermont County</t>
  </si>
  <si>
    <t>Grants Pass</t>
  </si>
  <si>
    <t>30550</t>
  </si>
  <si>
    <t>Chambersburg</t>
  </si>
  <si>
    <t>1047</t>
  </si>
  <si>
    <t>12536</t>
  </si>
  <si>
    <t>Hilton Head Island</t>
  </si>
  <si>
    <t>0716</t>
  </si>
  <si>
    <t>34045</t>
  </si>
  <si>
    <t>20092</t>
  </si>
  <si>
    <t>35940</t>
  </si>
  <si>
    <t>removed?</t>
  </si>
  <si>
    <t>9999</t>
  </si>
  <si>
    <t>Key</t>
  </si>
  <si>
    <t>POP$</t>
  </si>
  <si>
    <t>POV$</t>
  </si>
  <si>
    <t>PRE40$</t>
  </si>
  <si>
    <t>OCROWD$</t>
  </si>
  <si>
    <t>GRLAG$</t>
  </si>
  <si>
    <t>Union County</t>
  </si>
  <si>
    <t>19300</t>
  </si>
  <si>
    <t>West Sacramento</t>
  </si>
  <si>
    <t>4050</t>
  </si>
  <si>
    <t>84816</t>
  </si>
  <si>
    <t>Commerce City</t>
  </si>
  <si>
    <t>16495</t>
  </si>
  <si>
    <t>9109</t>
  </si>
  <si>
    <t>Caldwell City</t>
  </si>
  <si>
    <t>12250</t>
  </si>
  <si>
    <t>Lenexa</t>
  </si>
  <si>
    <t>39350</t>
  </si>
  <si>
    <t>15500</t>
  </si>
  <si>
    <t>9179</t>
  </si>
  <si>
    <t>Grand Island</t>
  </si>
  <si>
    <t>19595</t>
  </si>
  <si>
    <t>24260</t>
  </si>
  <si>
    <t>24420</t>
  </si>
  <si>
    <t>Berwick Borough</t>
  </si>
  <si>
    <t>05888</t>
  </si>
  <si>
    <t>Bloomsburg</t>
  </si>
  <si>
    <t>07128</t>
  </si>
  <si>
    <t>16540</t>
  </si>
  <si>
    <t>25940</t>
  </si>
  <si>
    <t>36220</t>
  </si>
  <si>
    <t>11540</t>
  </si>
  <si>
    <t>GA FY16</t>
  </si>
  <si>
    <t>42524</t>
  </si>
  <si>
    <t>Check Cells G6 and G7 to make sure all rows are referenced.</t>
  </si>
  <si>
    <t>CDBG FY17 DATA SOURCES:</t>
  </si>
  <si>
    <t>American Community Survey 2010-2014</t>
  </si>
  <si>
    <t>1980 Census</t>
  </si>
  <si>
    <t>1980 Deccenial Census;</t>
  </si>
  <si>
    <t>Census July 2015 Population Estimates;</t>
  </si>
  <si>
    <t>1960 Deccenial Census;</t>
  </si>
  <si>
    <t>Roanoke</t>
  </si>
  <si>
    <t>Clinton Twp</t>
  </si>
  <si>
    <t>Honolulu</t>
  </si>
  <si>
    <t>Kenosha</t>
  </si>
  <si>
    <t>Benton Harbor</t>
  </si>
  <si>
    <t>Erie</t>
  </si>
  <si>
    <t>Lakewood Township</t>
  </si>
  <si>
    <t>Compton</t>
  </si>
  <si>
    <t>Tuscaloosa</t>
  </si>
  <si>
    <t>League City</t>
  </si>
  <si>
    <t>Flint</t>
  </si>
  <si>
    <t>Allen</t>
  </si>
  <si>
    <t>Riverside County</t>
  </si>
  <si>
    <t>Hillsborough County</t>
  </si>
  <si>
    <t>Mission Viejo</t>
  </si>
  <si>
    <t>Clark County</t>
  </si>
  <si>
    <t>Vacaville</t>
  </si>
  <si>
    <t>Greece</t>
  </si>
  <si>
    <t>Lawton</t>
  </si>
  <si>
    <t>Beaverton</t>
  </si>
  <si>
    <t>South Gate</t>
  </si>
  <si>
    <t>Montgomery County</t>
  </si>
  <si>
    <t>Portsmouth</t>
  </si>
  <si>
    <t>Sparks</t>
  </si>
  <si>
    <t>Brockton</t>
  </si>
  <si>
    <t>Dearborn</t>
  </si>
  <si>
    <t>Federal Way</t>
  </si>
  <si>
    <t>Lees Summit</t>
  </si>
  <si>
    <t>New Bedford</t>
  </si>
  <si>
    <t>Livonia</t>
  </si>
  <si>
    <t>Maine</t>
  </si>
  <si>
    <t>Roswell</t>
  </si>
  <si>
    <t>Orem</t>
  </si>
  <si>
    <t>Rio Rancho</t>
  </si>
  <si>
    <t>Yuma</t>
  </si>
  <si>
    <t>Lawrence</t>
  </si>
  <si>
    <t>Bergen County</t>
  </si>
  <si>
    <t>Yakima</t>
  </si>
  <si>
    <t>Quincy</t>
  </si>
  <si>
    <t>Sandy City</t>
  </si>
  <si>
    <t>Hesperia</t>
  </si>
  <si>
    <t>Carson</t>
  </si>
  <si>
    <t>Boca Raton</t>
  </si>
  <si>
    <t>Santa Monica</t>
  </si>
  <si>
    <t>Austin</t>
  </si>
  <si>
    <t>San Marcos City</t>
  </si>
  <si>
    <t>Sunrise</t>
  </si>
  <si>
    <t>Plantation</t>
  </si>
  <si>
    <t>Lynn</t>
  </si>
  <si>
    <t>Miami Beach</t>
  </si>
  <si>
    <t>Westminster</t>
  </si>
  <si>
    <t>Longmont</t>
  </si>
  <si>
    <t>Santa Barbara</t>
  </si>
  <si>
    <t>St Louis County</t>
  </si>
  <si>
    <t>Redding</t>
  </si>
  <si>
    <t>Jacksonville-Duval County</t>
  </si>
  <si>
    <t>Orange County</t>
  </si>
  <si>
    <t>Guaynabo Municipio</t>
  </si>
  <si>
    <t>Toms River Township</t>
  </si>
  <si>
    <t>Meridian</t>
  </si>
  <si>
    <t>San Leandro</t>
  </si>
  <si>
    <t>Greenville</t>
  </si>
  <si>
    <t>Chico</t>
  </si>
  <si>
    <t>Gwinnett County</t>
  </si>
  <si>
    <t>Edmond</t>
  </si>
  <si>
    <t>Canton Twp</t>
  </si>
  <si>
    <t>Palm Beach County</t>
  </si>
  <si>
    <t>Nampa</t>
  </si>
  <si>
    <t>Arecibo Municipio</t>
  </si>
  <si>
    <t>Oakland County</t>
  </si>
  <si>
    <t>Hamilton</t>
  </si>
  <si>
    <t>Newton</t>
  </si>
  <si>
    <t>Fall River</t>
  </si>
  <si>
    <t>Carmel</t>
  </si>
  <si>
    <t>Asheville</t>
  </si>
  <si>
    <t>Norwalk</t>
  </si>
  <si>
    <t>Waukegan</t>
  </si>
  <si>
    <t>Deltona</t>
  </si>
  <si>
    <t>Hawthorne</t>
  </si>
  <si>
    <t>Fort Smith</t>
  </si>
  <si>
    <t>Suffolk</t>
  </si>
  <si>
    <t>Sugar Land</t>
  </si>
  <si>
    <t>Livermore</t>
  </si>
  <si>
    <t>Nashua</t>
  </si>
  <si>
    <t>Reading</t>
  </si>
  <si>
    <t>Concord</t>
  </si>
  <si>
    <t>Indio City</t>
  </si>
  <si>
    <t>Cheektowaga Town</t>
  </si>
  <si>
    <t>Whittier</t>
  </si>
  <si>
    <t>Kirkland City</t>
  </si>
  <si>
    <t>Menifee</t>
  </si>
  <si>
    <t>Newport Beach</t>
  </si>
  <si>
    <t>Citrus Heights</t>
  </si>
  <si>
    <t>Bend</t>
  </si>
  <si>
    <t>San Francisco</t>
  </si>
  <si>
    <t>Bloomington</t>
  </si>
  <si>
    <t>Allegheny County</t>
  </si>
  <si>
    <t>Clifton</t>
  </si>
  <si>
    <t>Indianapolis</t>
  </si>
  <si>
    <t>Duluth</t>
  </si>
  <si>
    <t>Champaign</t>
  </si>
  <si>
    <t>New Jersey</t>
  </si>
  <si>
    <t>Chino</t>
  </si>
  <si>
    <t>Alhambra</t>
  </si>
  <si>
    <t>New York</t>
  </si>
  <si>
    <t>Ogden</t>
  </si>
  <si>
    <t>Redwood City</t>
  </si>
  <si>
    <t>Bellingham</t>
  </si>
  <si>
    <t>O'Fallon</t>
  </si>
  <si>
    <t>Columbus</t>
  </si>
  <si>
    <t>Danbury</t>
  </si>
  <si>
    <t>Edinburg</t>
  </si>
  <si>
    <t>Trenton</t>
  </si>
  <si>
    <t>Santa Fe</t>
  </si>
  <si>
    <t>Cicero</t>
  </si>
  <si>
    <t>Hemet</t>
  </si>
  <si>
    <t>Prince Georges County</t>
  </si>
  <si>
    <t>Colonie Town</t>
  </si>
  <si>
    <t>Fort Worth</t>
  </si>
  <si>
    <t>Mission</t>
  </si>
  <si>
    <t>Buena Park</t>
  </si>
  <si>
    <t>Baltimore County</t>
  </si>
  <si>
    <t>Palm Coast</t>
  </si>
  <si>
    <t>Upper Darby</t>
  </si>
  <si>
    <t>Fayetteville</t>
  </si>
  <si>
    <t>Sioux City</t>
  </si>
  <si>
    <t>Charlotte</t>
  </si>
  <si>
    <t>Lake Forest</t>
  </si>
  <si>
    <t>Merced</t>
  </si>
  <si>
    <t>Longview</t>
  </si>
  <si>
    <t>Utah</t>
  </si>
  <si>
    <t>Bryan</t>
  </si>
  <si>
    <t>Toa Baja Municipio</t>
  </si>
  <si>
    <t>Westland</t>
  </si>
  <si>
    <t>Warwick</t>
  </si>
  <si>
    <t>Lakewood</t>
  </si>
  <si>
    <t>Farmington Hills</t>
  </si>
  <si>
    <t>Cranston</t>
  </si>
  <si>
    <t>Largo</t>
  </si>
  <si>
    <t>Avondale City</t>
  </si>
  <si>
    <t>Tustin</t>
  </si>
  <si>
    <t>Mountain View</t>
  </si>
  <si>
    <t>Napa City</t>
  </si>
  <si>
    <t>Somerville</t>
  </si>
  <si>
    <t>St George</t>
  </si>
  <si>
    <t>Melbourne</t>
  </si>
  <si>
    <t>Parma</t>
  </si>
  <si>
    <t>New Rochelle</t>
  </si>
  <si>
    <t>Lynchburg</t>
  </si>
  <si>
    <t>Medford</t>
  </si>
  <si>
    <t>Deerfield Beach</t>
  </si>
  <si>
    <t>Mayaguez Municipio</t>
  </si>
  <si>
    <t>Pleasanton City</t>
  </si>
  <si>
    <t>Kennewick</t>
  </si>
  <si>
    <t>Alameda</t>
  </si>
  <si>
    <t>Bellflower</t>
  </si>
  <si>
    <t>Chino Hills</t>
  </si>
  <si>
    <t>Springdale</t>
  </si>
  <si>
    <t>Racine</t>
  </si>
  <si>
    <t>Hammond</t>
  </si>
  <si>
    <t>Milpitas City</t>
  </si>
  <si>
    <t>Gary</t>
  </si>
  <si>
    <t>Scranton</t>
  </si>
  <si>
    <t>Baldwin Park</t>
  </si>
  <si>
    <t>Auburn</t>
  </si>
  <si>
    <t>St Joseph</t>
  </si>
  <si>
    <t>Pharr</t>
  </si>
  <si>
    <t>Upland</t>
  </si>
  <si>
    <t>Baytown City</t>
  </si>
  <si>
    <t>Camden</t>
  </si>
  <si>
    <t>Lake Charles</t>
  </si>
  <si>
    <t>Kalamazoo</t>
  </si>
  <si>
    <t>Arlington Heights</t>
  </si>
  <si>
    <t>Plymouth</t>
  </si>
  <si>
    <t>Evanston</t>
  </si>
  <si>
    <t>Wyoming</t>
  </si>
  <si>
    <t>Loveland</t>
  </si>
  <si>
    <t>Montana</t>
  </si>
  <si>
    <t>Brick Township</t>
  </si>
  <si>
    <t>Perris City</t>
  </si>
  <si>
    <t>Contra Costa County</t>
  </si>
  <si>
    <t>Bethlehem</t>
  </si>
  <si>
    <t>Schaumburg Village</t>
  </si>
  <si>
    <t>Gastonia</t>
  </si>
  <si>
    <t>Union City</t>
  </si>
  <si>
    <t>Toa Alta Municipio</t>
  </si>
  <si>
    <t>Bolingbrook</t>
  </si>
  <si>
    <t>Iowa City</t>
  </si>
  <si>
    <t>Layton</t>
  </si>
  <si>
    <t>Missouri City</t>
  </si>
  <si>
    <t>Appleton</t>
  </si>
  <si>
    <t>Texas</t>
  </si>
  <si>
    <t>Ft Myers</t>
  </si>
  <si>
    <t>Boynton Beach</t>
  </si>
  <si>
    <t>Jonesboro</t>
  </si>
  <si>
    <t>Suffolk County</t>
  </si>
  <si>
    <t>Rapid City</t>
  </si>
  <si>
    <t>Warner Robins</t>
  </si>
  <si>
    <t>Decatur</t>
  </si>
  <si>
    <t>Southfield</t>
  </si>
  <si>
    <t>Waterford Township</t>
  </si>
  <si>
    <t>Tonawanda Town</t>
  </si>
  <si>
    <t>New Britain</t>
  </si>
  <si>
    <t>Franklin City</t>
  </si>
  <si>
    <t>San Bernardino County</t>
  </si>
  <si>
    <t>Turlock</t>
  </si>
  <si>
    <t>Temple</t>
  </si>
  <si>
    <t>Apple Valley</t>
  </si>
  <si>
    <t>Lynwood</t>
  </si>
  <si>
    <t>Waukesha</t>
  </si>
  <si>
    <t>Wilmington</t>
  </si>
  <si>
    <t>Canton</t>
  </si>
  <si>
    <t>Gulfport</t>
  </si>
  <si>
    <t>Pawtucket</t>
  </si>
  <si>
    <t>Lauderhill</t>
  </si>
  <si>
    <t>Rock Hill</t>
  </si>
  <si>
    <t>Cherry Hill</t>
  </si>
  <si>
    <t>Flower Mound Town</t>
  </si>
  <si>
    <t>Framingham</t>
  </si>
  <si>
    <t>Bismarck</t>
  </si>
  <si>
    <t>Lafayette</t>
  </si>
  <si>
    <t>Passaic</t>
  </si>
  <si>
    <t>Missoula</t>
  </si>
  <si>
    <t>Rancho Cordova City</t>
  </si>
  <si>
    <t>New Braunfels</t>
  </si>
  <si>
    <t>Flagstaff</t>
  </si>
  <si>
    <t>Muncie</t>
  </si>
  <si>
    <t>Weston City</t>
  </si>
  <si>
    <t>King County</t>
  </si>
  <si>
    <t>Trujillo Alto Municipio</t>
  </si>
  <si>
    <t>Frederick</t>
  </si>
  <si>
    <t>Pasco</t>
  </si>
  <si>
    <t>Pittsburg</t>
  </si>
  <si>
    <t>Palatine Village</t>
  </si>
  <si>
    <t>North Richland Hills</t>
  </si>
  <si>
    <t>Kissimmee</t>
  </si>
  <si>
    <t>Walnut Creek</t>
  </si>
  <si>
    <t>St Charles</t>
  </si>
  <si>
    <t>Mount Vernon</t>
  </si>
  <si>
    <t>Conroe</t>
  </si>
  <si>
    <t>Dothan</t>
  </si>
  <si>
    <t>Sacramento County</t>
  </si>
  <si>
    <t>Waterloo</t>
  </si>
  <si>
    <t>Seattle</t>
  </si>
  <si>
    <t>Du Page County</t>
  </si>
  <si>
    <t>Denver</t>
  </si>
  <si>
    <t>Redondo Beach</t>
  </si>
  <si>
    <t>El Paso</t>
  </si>
  <si>
    <t>Bossier City</t>
  </si>
  <si>
    <t>Yorba Linda</t>
  </si>
  <si>
    <t>Nashville-Davidson</t>
  </si>
  <si>
    <t>Woodbury City</t>
  </si>
  <si>
    <t>Eau Claire</t>
  </si>
  <si>
    <t>Detroit</t>
  </si>
  <si>
    <t>Davis</t>
  </si>
  <si>
    <t>Camarillo</t>
  </si>
  <si>
    <t>Victoria</t>
  </si>
  <si>
    <t>Gaithersburg</t>
  </si>
  <si>
    <t>Jacksonville</t>
  </si>
  <si>
    <t>South San Francisco</t>
  </si>
  <si>
    <t>District Of Columbia</t>
  </si>
  <si>
    <t>Old Bridge Township</t>
  </si>
  <si>
    <t>St Cloud</t>
  </si>
  <si>
    <t>Kenner</t>
  </si>
  <si>
    <t>Jackson</t>
  </si>
  <si>
    <t>Yuba City</t>
  </si>
  <si>
    <t>Portland City</t>
  </si>
  <si>
    <t>Palo Alto</t>
  </si>
  <si>
    <t>Marysville</t>
  </si>
  <si>
    <t>Boston</t>
  </si>
  <si>
    <t>South Jordan</t>
  </si>
  <si>
    <t>Oshkosh</t>
  </si>
  <si>
    <t>North Little Rock</t>
  </si>
  <si>
    <t>Homestead City</t>
  </si>
  <si>
    <t>Bayonne</t>
  </si>
  <si>
    <t>Delray Beach</t>
  </si>
  <si>
    <t>Franklin Township</t>
  </si>
  <si>
    <t>Johnson City</t>
  </si>
  <si>
    <t>Middletown</t>
  </si>
  <si>
    <t>Laguna Niguel</t>
  </si>
  <si>
    <t>Harlingen</t>
  </si>
  <si>
    <t>Memphis</t>
  </si>
  <si>
    <t>San Clemente</t>
  </si>
  <si>
    <t>San Diego County</t>
  </si>
  <si>
    <t>Schenectady</t>
  </si>
  <si>
    <t>De Kalb County</t>
  </si>
  <si>
    <t>Broomfield City/County</t>
  </si>
  <si>
    <t>Ames</t>
  </si>
  <si>
    <t>Shawnee</t>
  </si>
  <si>
    <t>Conway</t>
  </si>
  <si>
    <t>East Orange</t>
  </si>
  <si>
    <t>Skokie</t>
  </si>
  <si>
    <t>Daytona Beach</t>
  </si>
  <si>
    <t>Tamarac</t>
  </si>
  <si>
    <t>Youngstown</t>
  </si>
  <si>
    <t>Lodi</t>
  </si>
  <si>
    <t>Mansfield</t>
  </si>
  <si>
    <t>Santa Cruz</t>
  </si>
  <si>
    <t>Pico Rivera</t>
  </si>
  <si>
    <t>Madera</t>
  </si>
  <si>
    <t>Janesville</t>
  </si>
  <si>
    <t>West Des Moines</t>
  </si>
  <si>
    <t>Gloucester Twp</t>
  </si>
  <si>
    <t>Montebello</t>
  </si>
  <si>
    <t>Lorain</t>
  </si>
  <si>
    <t>Bowling Green</t>
  </si>
  <si>
    <t>Eden Prairie</t>
  </si>
  <si>
    <t>Waltham</t>
  </si>
  <si>
    <t>Cheyenne</t>
  </si>
  <si>
    <t>Portland</t>
  </si>
  <si>
    <t>Rogers</t>
  </si>
  <si>
    <t>Oklahoma City</t>
  </si>
  <si>
    <t>West Hartford</t>
  </si>
  <si>
    <t>North Bergen Township</t>
  </si>
  <si>
    <t>Encinitas</t>
  </si>
  <si>
    <t>Haverhill</t>
  </si>
  <si>
    <t>Jupiter</t>
  </si>
  <si>
    <t>Greenwich</t>
  </si>
  <si>
    <t>Cobb County</t>
  </si>
  <si>
    <t>Council Bluffs</t>
  </si>
  <si>
    <t>Wellington</t>
  </si>
  <si>
    <t>North Miami</t>
  </si>
  <si>
    <t>Hamilton City</t>
  </si>
  <si>
    <t>Las Vegas</t>
  </si>
  <si>
    <t>Tulare</t>
  </si>
  <si>
    <t>Coon Rapids</t>
  </si>
  <si>
    <t>Baltimore</t>
  </si>
  <si>
    <t>La Habra</t>
  </si>
  <si>
    <t>Lake Elsinore</t>
  </si>
  <si>
    <t>Taylor</t>
  </si>
  <si>
    <t>Fairfield</t>
  </si>
  <si>
    <t>Monterey Park</t>
  </si>
  <si>
    <t>Cuyahoga County</t>
  </si>
  <si>
    <t>Hamden Town</t>
  </si>
  <si>
    <t>Rocklin City</t>
  </si>
  <si>
    <t>Utica</t>
  </si>
  <si>
    <t>Malden</t>
  </si>
  <si>
    <t>National City</t>
  </si>
  <si>
    <t>Springfield</t>
  </si>
  <si>
    <t>Terre Haute</t>
  </si>
  <si>
    <t>Vineland</t>
  </si>
  <si>
    <t>San Marcos</t>
  </si>
  <si>
    <t>West Allis</t>
  </si>
  <si>
    <t>Cupertino City</t>
  </si>
  <si>
    <t>Taylorsville</t>
  </si>
  <si>
    <t>Bristol</t>
  </si>
  <si>
    <t>Moore City</t>
  </si>
  <si>
    <t>Gardena</t>
  </si>
  <si>
    <t>Petaluma</t>
  </si>
  <si>
    <t>Bensalem Township</t>
  </si>
  <si>
    <t>Grand Junction</t>
  </si>
  <si>
    <t>Casper</t>
  </si>
  <si>
    <t>Rowlett</t>
  </si>
  <si>
    <t>La Mesa</t>
  </si>
  <si>
    <t>Milwaukee</t>
  </si>
  <si>
    <t>Meriden</t>
  </si>
  <si>
    <t>Pontiac</t>
  </si>
  <si>
    <t>St Clair Shores</t>
  </si>
  <si>
    <t>Clay Town</t>
  </si>
  <si>
    <t>Port Orange</t>
  </si>
  <si>
    <t>Great Falls</t>
  </si>
  <si>
    <t>Chapel Hill</t>
  </si>
  <si>
    <t>Snohomish County</t>
  </si>
  <si>
    <t>Huntington Park</t>
  </si>
  <si>
    <t>Lancaster City</t>
  </si>
  <si>
    <t>Coconut Creek</t>
  </si>
  <si>
    <t>Brookline</t>
  </si>
  <si>
    <t>Idaho Falls</t>
  </si>
  <si>
    <t>Marietta</t>
  </si>
  <si>
    <t>Owensboro</t>
  </si>
  <si>
    <t>Lake County</t>
  </si>
  <si>
    <t>Royal Oak</t>
  </si>
  <si>
    <t>Plymouth Town</t>
  </si>
  <si>
    <t>Dubuque</t>
  </si>
  <si>
    <t>Des Plaines</t>
  </si>
  <si>
    <t>Woodland</t>
  </si>
  <si>
    <t>Lehi City</t>
  </si>
  <si>
    <t>White Plains</t>
  </si>
  <si>
    <t>Vermont</t>
  </si>
  <si>
    <t>Ocala</t>
  </si>
  <si>
    <t>Lower Merion</t>
  </si>
  <si>
    <t>Union Township</t>
  </si>
  <si>
    <t>Sanford</t>
  </si>
  <si>
    <t>Bowie City</t>
  </si>
  <si>
    <t>Hamburg Town</t>
  </si>
  <si>
    <t>Manchester</t>
  </si>
  <si>
    <t>Kokomo</t>
  </si>
  <si>
    <t>Santee</t>
  </si>
  <si>
    <t>North Carolina</t>
  </si>
  <si>
    <t>Midwest City</t>
  </si>
  <si>
    <t>Margate</t>
  </si>
  <si>
    <t>Pflugerville City</t>
  </si>
  <si>
    <t>New Brunswick</t>
  </si>
  <si>
    <t>Grand Forks</t>
  </si>
  <si>
    <t>Fountain Valley</t>
  </si>
  <si>
    <t>Taunton</t>
  </si>
  <si>
    <t>Oak Lawn</t>
  </si>
  <si>
    <t>Chicopee</t>
  </si>
  <si>
    <t>South Dakota</t>
  </si>
  <si>
    <t>Jackson Township</t>
  </si>
  <si>
    <t>Berwyn</t>
  </si>
  <si>
    <t>Manhattan City</t>
  </si>
  <si>
    <t>Smyrna City</t>
  </si>
  <si>
    <t>Dearborn Heights</t>
  </si>
  <si>
    <t>Porterville</t>
  </si>
  <si>
    <t>Hendersonville</t>
  </si>
  <si>
    <t>Weymouth Town</t>
  </si>
  <si>
    <t>Albuquerque</t>
  </si>
  <si>
    <t>Rocky Mount</t>
  </si>
  <si>
    <t>Aguadilla Municipio</t>
  </si>
  <si>
    <t>Corvallis</t>
  </si>
  <si>
    <t>Valdosta</t>
  </si>
  <si>
    <t>Hanford</t>
  </si>
  <si>
    <t>Abington</t>
  </si>
  <si>
    <t>Kettering</t>
  </si>
  <si>
    <t>Bellevue</t>
  </si>
  <si>
    <t>Shoreline</t>
  </si>
  <si>
    <t>Paramount City</t>
  </si>
  <si>
    <t>Rhode Island</t>
  </si>
  <si>
    <t>Port Arthur</t>
  </si>
  <si>
    <t>Anderson</t>
  </si>
  <si>
    <t>Wayne Township</t>
  </si>
  <si>
    <t>Sarasota</t>
  </si>
  <si>
    <t>Union Town</t>
  </si>
  <si>
    <t>West Haven</t>
  </si>
  <si>
    <t>Rosemead</t>
  </si>
  <si>
    <t>Humacao Municipio</t>
  </si>
  <si>
    <t>Vega Baja Municipio</t>
  </si>
  <si>
    <t>Mount Prospect</t>
  </si>
  <si>
    <t>Pierce County</t>
  </si>
  <si>
    <t>Irvington</t>
  </si>
  <si>
    <t>Pocatello</t>
  </si>
  <si>
    <t>Bradenton</t>
  </si>
  <si>
    <t>Normal</t>
  </si>
  <si>
    <t>Richland</t>
  </si>
  <si>
    <t>Euless City</t>
  </si>
  <si>
    <t>Blue Springs</t>
  </si>
  <si>
    <t>Bristol Township</t>
  </si>
  <si>
    <t>Hennepin County</t>
  </si>
  <si>
    <t>Millcreek Township</t>
  </si>
  <si>
    <t>Cathedral City</t>
  </si>
  <si>
    <t>Elyria</t>
  </si>
  <si>
    <t>Wheaton City</t>
  </si>
  <si>
    <t>Parsippany-Troyhills Twp</t>
  </si>
  <si>
    <t>Hoboken City</t>
  </si>
  <si>
    <t>Watsonville</t>
  </si>
  <si>
    <t>Maricopa County</t>
  </si>
  <si>
    <t>Milford Town</t>
  </si>
  <si>
    <t>Revere City</t>
  </si>
  <si>
    <t>Gilroy City</t>
  </si>
  <si>
    <t>Pensacola</t>
  </si>
  <si>
    <t>Tucson</t>
  </si>
  <si>
    <t>Kingsport</t>
  </si>
  <si>
    <t>Jefferson County</t>
  </si>
  <si>
    <t>Delano City</t>
  </si>
  <si>
    <t>Perth Amboy</t>
  </si>
  <si>
    <t>Stratford</t>
  </si>
  <si>
    <t>Harrisonburg</t>
  </si>
  <si>
    <t>Peabody City</t>
  </si>
  <si>
    <t>Desoto</t>
  </si>
  <si>
    <t>Burlington</t>
  </si>
  <si>
    <t>Anne Arundel County</t>
  </si>
  <si>
    <t>Elkhart</t>
  </si>
  <si>
    <t>La Crosse</t>
  </si>
  <si>
    <t>Oak Park</t>
  </si>
  <si>
    <t>Florissant</t>
  </si>
  <si>
    <t>Hoffman Estates</t>
  </si>
  <si>
    <t>Howell Township</t>
  </si>
  <si>
    <t>Glendora City</t>
  </si>
  <si>
    <t>Fresno</t>
  </si>
  <si>
    <t>Palm Desert</t>
  </si>
  <si>
    <t>Wayne County</t>
  </si>
  <si>
    <t>Joplin</t>
  </si>
  <si>
    <t>Enid</t>
  </si>
  <si>
    <t>Rio Grande Municipio</t>
  </si>
  <si>
    <t>Minnetonka</t>
  </si>
  <si>
    <t>Chester County</t>
  </si>
  <si>
    <t>Battle Creek</t>
  </si>
  <si>
    <t>Grapevine</t>
  </si>
  <si>
    <t>Fort Bend County</t>
  </si>
  <si>
    <t>Irondequoit</t>
  </si>
  <si>
    <t>Prince William County</t>
  </si>
  <si>
    <t>East Hartford</t>
  </si>
  <si>
    <t>Logan</t>
  </si>
  <si>
    <t>Olympia</t>
  </si>
  <si>
    <t>Galveston</t>
  </si>
  <si>
    <t>Cerritos</t>
  </si>
  <si>
    <t>Troy</t>
  </si>
  <si>
    <t>Pinellas County</t>
  </si>
  <si>
    <t>Cabo Rojo Municipio</t>
  </si>
  <si>
    <t>Charleston</t>
  </si>
  <si>
    <t>Downers Grove</t>
  </si>
  <si>
    <t>Georgia</t>
  </si>
  <si>
    <t>Ohio</t>
  </si>
  <si>
    <t>Monroe</t>
  </si>
  <si>
    <t>Saginaw</t>
  </si>
  <si>
    <t>Rancho Santa Margarita</t>
  </si>
  <si>
    <t>Cuyahoga Falls</t>
  </si>
  <si>
    <t>Coeur D'Alene</t>
  </si>
  <si>
    <t>Harrisburg</t>
  </si>
  <si>
    <t>Sacramento</t>
  </si>
  <si>
    <t>Haverford</t>
  </si>
  <si>
    <t>North Dakota</t>
  </si>
  <si>
    <t>Niagara Falls</t>
  </si>
  <si>
    <t>Summerville</t>
  </si>
  <si>
    <t>Sheboygan</t>
  </si>
  <si>
    <t>Huntington</t>
  </si>
  <si>
    <t>New Castle County</t>
  </si>
  <si>
    <t>East Lansing</t>
  </si>
  <si>
    <t>Bloomfield</t>
  </si>
  <si>
    <t>Mishawaka</t>
  </si>
  <si>
    <t>Portage</t>
  </si>
  <si>
    <t>Juana Diaz Municipio</t>
  </si>
  <si>
    <t>Tarrant County</t>
  </si>
  <si>
    <t>Newark</t>
  </si>
  <si>
    <t>Alexandria</t>
  </si>
  <si>
    <t>Washington Township</t>
  </si>
  <si>
    <t>Lancaster County</t>
  </si>
  <si>
    <t>Euclid</t>
  </si>
  <si>
    <t>Roseville</t>
  </si>
  <si>
    <t>Pasco County</t>
  </si>
  <si>
    <t>Texas City</t>
  </si>
  <si>
    <t>Wauwatosa</t>
  </si>
  <si>
    <t>Kansas City</t>
  </si>
  <si>
    <t>Long Beach</t>
  </si>
  <si>
    <t>East Providence</t>
  </si>
  <si>
    <t>Redford</t>
  </si>
  <si>
    <t>Palm Springs</t>
  </si>
  <si>
    <t>Bucks County</t>
  </si>
  <si>
    <t>Multnomah County</t>
  </si>
  <si>
    <t>Mesa</t>
  </si>
  <si>
    <t>Canovanas Municipio</t>
  </si>
  <si>
    <t>Mentor</t>
  </si>
  <si>
    <t>Hattiesburg</t>
  </si>
  <si>
    <t>Pima County</t>
  </si>
  <si>
    <t>Charlottesville</t>
  </si>
  <si>
    <t>Atlanta</t>
  </si>
  <si>
    <t>Kannapolis</t>
  </si>
  <si>
    <t>Binghamton</t>
  </si>
  <si>
    <t>Hamilton County</t>
  </si>
  <si>
    <t>Hidalgo County</t>
  </si>
  <si>
    <t>Monmouth County</t>
  </si>
  <si>
    <t>Polk County</t>
  </si>
  <si>
    <t>Colorado Springs</t>
  </si>
  <si>
    <t>Biloxi</t>
  </si>
  <si>
    <t>West Seneca</t>
  </si>
  <si>
    <t>West Lafayette</t>
  </si>
  <si>
    <t>Cayey Municipio</t>
  </si>
  <si>
    <t>Titusville</t>
  </si>
  <si>
    <t>Altoona</t>
  </si>
  <si>
    <t>Virginia Beach</t>
  </si>
  <si>
    <t>Raleigh</t>
  </si>
  <si>
    <t>Cleveland Heights</t>
  </si>
  <si>
    <t>Sayreville</t>
  </si>
  <si>
    <t>Arlington</t>
  </si>
  <si>
    <t>Salt Lake County</t>
  </si>
  <si>
    <t>Pine Bluff</t>
  </si>
  <si>
    <t>Franklin County</t>
  </si>
  <si>
    <t>Fort Pierce</t>
  </si>
  <si>
    <t>Omaha</t>
  </si>
  <si>
    <t>Barnstable</t>
  </si>
  <si>
    <t>Attleboro</t>
  </si>
  <si>
    <t>Blacksburg</t>
  </si>
  <si>
    <t>Lompoc</t>
  </si>
  <si>
    <t>Miami</t>
  </si>
  <si>
    <t>York</t>
  </si>
  <si>
    <t>El Centro</t>
  </si>
  <si>
    <t>Cleveland</t>
  </si>
  <si>
    <t>Greenville County</t>
  </si>
  <si>
    <t>Isabela Municipio</t>
  </si>
  <si>
    <t>Dakota County</t>
  </si>
  <si>
    <t>Bexar County</t>
  </si>
  <si>
    <t>Sierra Vista City</t>
  </si>
  <si>
    <t>Pittsfield</t>
  </si>
  <si>
    <t>Hawaii</t>
  </si>
  <si>
    <t>Dekalb</t>
  </si>
  <si>
    <t>Jefferson City</t>
  </si>
  <si>
    <t>Fond Du Lac</t>
  </si>
  <si>
    <t>Farmington</t>
  </si>
  <si>
    <t>Salem</t>
  </si>
  <si>
    <t>Morris County</t>
  </si>
  <si>
    <t>Guayama Municipio</t>
  </si>
  <si>
    <t>Moline</t>
  </si>
  <si>
    <t>Urbana</t>
  </si>
  <si>
    <t>Midland</t>
  </si>
  <si>
    <t>Lee County</t>
  </si>
  <si>
    <t>State College</t>
  </si>
  <si>
    <t>Will County</t>
  </si>
  <si>
    <t>Danville</t>
  </si>
  <si>
    <t>Belleville</t>
  </si>
  <si>
    <t>Moorhead</t>
  </si>
  <si>
    <t>Oakland</t>
  </si>
  <si>
    <t>Penn Hills</t>
  </si>
  <si>
    <t>Prescott</t>
  </si>
  <si>
    <t>Westfield</t>
  </si>
  <si>
    <t>Leominster</t>
  </si>
  <si>
    <t>Woonsocket</t>
  </si>
  <si>
    <t>Middlesex County</t>
  </si>
  <si>
    <t>Cedar Falls</t>
  </si>
  <si>
    <t>Cidra Municipio</t>
  </si>
  <si>
    <t>Minneapolis</t>
  </si>
  <si>
    <t>Mankato City</t>
  </si>
  <si>
    <t>Covington</t>
  </si>
  <si>
    <t>Sumter</t>
  </si>
  <si>
    <t>Wilkes-Barre</t>
  </si>
  <si>
    <t>Manati Municipio</t>
  </si>
  <si>
    <t>Holyoke</t>
  </si>
  <si>
    <t>Sherman</t>
  </si>
  <si>
    <t>Clackamas County</t>
  </si>
  <si>
    <t>Fitchburg</t>
  </si>
  <si>
    <t>Hagerstown</t>
  </si>
  <si>
    <t>Hickory</t>
  </si>
  <si>
    <t>Tulsa</t>
  </si>
  <si>
    <t>San Mateo County</t>
  </si>
  <si>
    <t>Warren</t>
  </si>
  <si>
    <t>Michigan</t>
  </si>
  <si>
    <t>Florence</t>
  </si>
  <si>
    <t>Norwich</t>
  </si>
  <si>
    <t>York County</t>
  </si>
  <si>
    <t>Delaware County</t>
  </si>
  <si>
    <t>Lancaster</t>
  </si>
  <si>
    <t>Los Angeles</t>
  </si>
  <si>
    <t>Bremerton</t>
  </si>
  <si>
    <t>Annapolis</t>
  </si>
  <si>
    <t>Atlantic City</t>
  </si>
  <si>
    <t>Monroe County</t>
  </si>
  <si>
    <t>Seminole County</t>
  </si>
  <si>
    <t>Wausau</t>
  </si>
  <si>
    <t>Macomb County</t>
  </si>
  <si>
    <t>San Sebastian Municipio</t>
  </si>
  <si>
    <t>Wichita</t>
  </si>
  <si>
    <t>New Orleans</t>
  </si>
  <si>
    <t>Baton Rouge</t>
  </si>
  <si>
    <t>Gainesville</t>
  </si>
  <si>
    <t>Rock Island</t>
  </si>
  <si>
    <t>Wake County</t>
  </si>
  <si>
    <t>Muskegon</t>
  </si>
  <si>
    <t>Kern County</t>
  </si>
  <si>
    <t>Panama City</t>
  </si>
  <si>
    <t>Fulton County</t>
  </si>
  <si>
    <t>Lima</t>
  </si>
  <si>
    <t>Spartanburg</t>
  </si>
  <si>
    <t>Indiana</t>
  </si>
  <si>
    <t>Nevada</t>
  </si>
  <si>
    <t>Winter Haven</t>
  </si>
  <si>
    <t>Yauco Municipio</t>
  </si>
  <si>
    <t>Loudoun County</t>
  </si>
  <si>
    <t>Burlington County</t>
  </si>
  <si>
    <t>Dover</t>
  </si>
  <si>
    <t>Bakersfield</t>
  </si>
  <si>
    <t>Texarkana</t>
  </si>
  <si>
    <t>Washington County</t>
  </si>
  <si>
    <t>Lincoln Park</t>
  </si>
  <si>
    <t>Tampa</t>
  </si>
  <si>
    <t>Beloit</t>
  </si>
  <si>
    <t>Massachusetts</t>
  </si>
  <si>
    <t>New Albany</t>
  </si>
  <si>
    <t>Tennessee</t>
  </si>
  <si>
    <t>Ewing Township</t>
  </si>
  <si>
    <t>Rome</t>
  </si>
  <si>
    <t>Kent County</t>
  </si>
  <si>
    <t>Lewiston</t>
  </si>
  <si>
    <t>Gadsden</t>
  </si>
  <si>
    <t>Alaska</t>
  </si>
  <si>
    <t>Jefferson Parish</t>
  </si>
  <si>
    <t>Leavenworth</t>
  </si>
  <si>
    <t>Aurora</t>
  </si>
  <si>
    <t>Goldsboro</t>
  </si>
  <si>
    <t>Pennsylvania</t>
  </si>
  <si>
    <t>Hot Springs</t>
  </si>
  <si>
    <t>San Joaquin County</t>
  </si>
  <si>
    <t>San Juan Municipio</t>
  </si>
  <si>
    <t>Delaware</t>
  </si>
  <si>
    <t>Anaheim</t>
  </si>
  <si>
    <t>Essex County</t>
  </si>
  <si>
    <t>Sarasota County</t>
  </si>
  <si>
    <t>Florida</t>
  </si>
  <si>
    <t>Seaside</t>
  </si>
  <si>
    <t>Norristown</t>
  </si>
  <si>
    <t>Chester</t>
  </si>
  <si>
    <t>Salisbury</t>
  </si>
  <si>
    <t>Bay City</t>
  </si>
  <si>
    <t>Dalton</t>
  </si>
  <si>
    <t>Holland</t>
  </si>
  <si>
    <t>Broward County</t>
  </si>
  <si>
    <t>Wenatchee</t>
  </si>
  <si>
    <t>Islip Town</t>
  </si>
  <si>
    <t>Dallas County</t>
  </si>
  <si>
    <t>Chesterfield County</t>
  </si>
  <si>
    <t>Santa Ana</t>
  </si>
  <si>
    <t>Fairborn</t>
  </si>
  <si>
    <t>Hinesville</t>
  </si>
  <si>
    <t>Williamson County</t>
  </si>
  <si>
    <t>Pekin</t>
  </si>
  <si>
    <t>Fajardo Municipio</t>
  </si>
  <si>
    <t>Goshen</t>
  </si>
  <si>
    <t>San German Municipio</t>
  </si>
  <si>
    <t>Washtenaw County</t>
  </si>
  <si>
    <t>Berks County</t>
  </si>
  <si>
    <t>Henrico County</t>
  </si>
  <si>
    <t>Petersburg</t>
  </si>
  <si>
    <t>Corpus Christi</t>
  </si>
  <si>
    <t>Bangor</t>
  </si>
  <si>
    <t>Massillon</t>
  </si>
  <si>
    <t>Riverside</t>
  </si>
  <si>
    <t>Walla Walla City</t>
  </si>
  <si>
    <t>Hopkinsville</t>
  </si>
  <si>
    <t>Collier County</t>
  </si>
  <si>
    <t>Rockland County</t>
  </si>
  <si>
    <t>St Louis</t>
  </si>
  <si>
    <t>Waukesha County</t>
  </si>
  <si>
    <t>Michigan City</t>
  </si>
  <si>
    <t>Lexington-Fayette</t>
  </si>
  <si>
    <t>Howard County</t>
  </si>
  <si>
    <t>Mchenry County</t>
  </si>
  <si>
    <t>Parkersburg</t>
  </si>
  <si>
    <t>Goleta</t>
  </si>
  <si>
    <t>Long Branch</t>
  </si>
  <si>
    <t>Ithaca</t>
  </si>
  <si>
    <t>Wisconsin</t>
  </si>
  <si>
    <t>Kentucky</t>
  </si>
  <si>
    <t>Morgantown</t>
  </si>
  <si>
    <t>Clearfield</t>
  </si>
  <si>
    <t>Aiken</t>
  </si>
  <si>
    <t>Stockton</t>
  </si>
  <si>
    <t>Genesee County</t>
  </si>
  <si>
    <t>Westmoreland County</t>
  </si>
  <si>
    <t>Virginia</t>
  </si>
  <si>
    <t>Pittsburgh</t>
  </si>
  <si>
    <t>Poughkeepsie</t>
  </si>
  <si>
    <t>Chicago Heights</t>
  </si>
  <si>
    <t>Missouri</t>
  </si>
  <si>
    <t>St Paul</t>
  </si>
  <si>
    <t>Jamestown</t>
  </si>
  <si>
    <t>New Bern City</t>
  </si>
  <si>
    <t>Manatee County</t>
  </si>
  <si>
    <t>Rochester</t>
  </si>
  <si>
    <t>Volusia County</t>
  </si>
  <si>
    <t>California</t>
  </si>
  <si>
    <t>Anchorage</t>
  </si>
  <si>
    <t>Cincinnati</t>
  </si>
  <si>
    <t>Kent</t>
  </si>
  <si>
    <t>Gloucester</t>
  </si>
  <si>
    <t>Illinois</t>
  </si>
  <si>
    <t>Elizabethtown</t>
  </si>
  <si>
    <t>Alameda County</t>
  </si>
  <si>
    <t>Opelika</t>
  </si>
  <si>
    <t>North Chicago</t>
  </si>
  <si>
    <t>Morristown</t>
  </si>
  <si>
    <t>Alabama</t>
  </si>
  <si>
    <t>Port Huron</t>
  </si>
  <si>
    <t>Oak Ridge</t>
  </si>
  <si>
    <t>Williamsport</t>
  </si>
  <si>
    <t>Kane County</t>
  </si>
  <si>
    <t>Granite City</t>
  </si>
  <si>
    <t>Lexington County</t>
  </si>
  <si>
    <t>Fresno County</t>
  </si>
  <si>
    <t>Henderson</t>
  </si>
  <si>
    <t>Camden County</t>
  </si>
  <si>
    <t>East Chicago</t>
  </si>
  <si>
    <t>Northampton</t>
  </si>
  <si>
    <t>Greensboro</t>
  </si>
  <si>
    <t>Horry County</t>
  </si>
  <si>
    <t>Plano</t>
  </si>
  <si>
    <t>Monterey</t>
  </si>
  <si>
    <t>Newburgh</t>
  </si>
  <si>
    <t>Millville</t>
  </si>
  <si>
    <t>Shelby County</t>
  </si>
  <si>
    <t>Elmira</t>
  </si>
  <si>
    <t>Anoka County</t>
  </si>
  <si>
    <t>Fredericksburg</t>
  </si>
  <si>
    <t>Toledo</t>
  </si>
  <si>
    <t>Charleston County</t>
  </si>
  <si>
    <t>Slidell</t>
  </si>
  <si>
    <t>Johnson County</t>
  </si>
  <si>
    <t>Spokane County</t>
  </si>
  <si>
    <t>Saratoga Springs</t>
  </si>
  <si>
    <t>Marion County</t>
  </si>
  <si>
    <t>Lincoln</t>
  </si>
  <si>
    <t>Wheeling</t>
  </si>
  <si>
    <t>Brevard County</t>
  </si>
  <si>
    <t>Erie County</t>
  </si>
  <si>
    <t>Santa Clara County</t>
  </si>
  <si>
    <t>Winchester</t>
  </si>
  <si>
    <t>Clayton County</t>
  </si>
  <si>
    <t>Chicago</t>
  </si>
  <si>
    <t>New London</t>
  </si>
  <si>
    <t>Orlando</t>
  </si>
  <si>
    <t>Alton City</t>
  </si>
  <si>
    <t>Easton</t>
  </si>
  <si>
    <t>East St Louis</t>
  </si>
  <si>
    <t>Summit County</t>
  </si>
  <si>
    <t>Watertown City</t>
  </si>
  <si>
    <t>Bessemer</t>
  </si>
  <si>
    <t>Ocean County</t>
  </si>
  <si>
    <t>Kankakee</t>
  </si>
  <si>
    <t>Sonoma County</t>
  </si>
  <si>
    <t>Somerset County</t>
  </si>
  <si>
    <t>Douglas County</t>
  </si>
  <si>
    <t>Superior</t>
  </si>
  <si>
    <t>Chula Vista</t>
  </si>
  <si>
    <t>Tulsa County</t>
  </si>
  <si>
    <t>Butler County</t>
  </si>
  <si>
    <t>Dutchess County</t>
  </si>
  <si>
    <t>Paradise</t>
  </si>
  <si>
    <t>Jersey City</t>
  </si>
  <si>
    <t>Onondaga County</t>
  </si>
  <si>
    <t>Barberton</t>
  </si>
  <si>
    <t>Mississippi</t>
  </si>
  <si>
    <t>Marin County</t>
  </si>
  <si>
    <t>Chandler</t>
  </si>
  <si>
    <t>Fort Wayne</t>
  </si>
  <si>
    <t>San Luis Obispo County</t>
  </si>
  <si>
    <t>Buffalo</t>
  </si>
  <si>
    <t>Dane County</t>
  </si>
  <si>
    <t>Neenah</t>
  </si>
  <si>
    <t>Durham</t>
  </si>
  <si>
    <t>St Petersburg</t>
  </si>
  <si>
    <t>Irvine</t>
  </si>
  <si>
    <t>Escambia County</t>
  </si>
  <si>
    <t>Laredo</t>
  </si>
  <si>
    <t>Lebanon</t>
  </si>
  <si>
    <t>Osceola County</t>
  </si>
  <si>
    <t>Sandusky</t>
  </si>
  <si>
    <t>Stark County</t>
  </si>
  <si>
    <t>Richland County</t>
  </si>
  <si>
    <t>West Memphis</t>
  </si>
  <si>
    <t>Bridgeton</t>
  </si>
  <si>
    <t>Harford County</t>
  </si>
  <si>
    <t>Lubbock</t>
  </si>
  <si>
    <t>Madison</t>
  </si>
  <si>
    <t>Hazleton</t>
  </si>
  <si>
    <t>Milwaukee County</t>
  </si>
  <si>
    <t>Utah County</t>
  </si>
  <si>
    <t>Gilbert</t>
  </si>
  <si>
    <t>Norfolk</t>
  </si>
  <si>
    <t>South Carolina</t>
  </si>
  <si>
    <t>Louisiana</t>
  </si>
  <si>
    <t>San Benito</t>
  </si>
  <si>
    <t>Knox County</t>
  </si>
  <si>
    <t>Gloucester County</t>
  </si>
  <si>
    <t>Arlington County</t>
  </si>
  <si>
    <t>Norton Shores</t>
  </si>
  <si>
    <t>Brazoria County</t>
  </si>
  <si>
    <t>Reno</t>
  </si>
  <si>
    <t>Winston-Salem</t>
  </si>
  <si>
    <t>Glendale</t>
  </si>
  <si>
    <t>Sebastian City</t>
  </si>
  <si>
    <t>Marshall</t>
  </si>
  <si>
    <t>Ramsey County</t>
  </si>
  <si>
    <t>Hialeah</t>
  </si>
  <si>
    <t>Garland</t>
  </si>
  <si>
    <t>Scottsdale</t>
  </si>
  <si>
    <t>Irving</t>
  </si>
  <si>
    <t>Cherokee County</t>
  </si>
  <si>
    <t>Chesapeake</t>
  </si>
  <si>
    <t>Luzerne County</t>
  </si>
  <si>
    <t>North Las Vegas</t>
  </si>
  <si>
    <t>Louisville-CDBG</t>
  </si>
  <si>
    <t>Yarmouth</t>
  </si>
  <si>
    <t>Kingston</t>
  </si>
  <si>
    <t>Los Angeles County</t>
  </si>
  <si>
    <t>Fremont</t>
  </si>
  <si>
    <t>Denison</t>
  </si>
  <si>
    <t>Atlantic County</t>
  </si>
  <si>
    <t>Stanislaus County</t>
  </si>
  <si>
    <t>Houston</t>
  </si>
  <si>
    <t>Spartanburg County</t>
  </si>
  <si>
    <t>Hopewell</t>
  </si>
  <si>
    <t>Anniston</t>
  </si>
  <si>
    <t>St. Tammany Parish</t>
  </si>
  <si>
    <t>Pascagoula</t>
  </si>
  <si>
    <t>Alliance</t>
  </si>
  <si>
    <t>Richmond</t>
  </si>
  <si>
    <t>Mobile County</t>
  </si>
  <si>
    <t>Minnesota</t>
  </si>
  <si>
    <t>Christiansburg</t>
  </si>
  <si>
    <t>La Porte</t>
  </si>
  <si>
    <t>Kitsap County</t>
  </si>
  <si>
    <t>Thurston County</t>
  </si>
  <si>
    <t>Northampton County</t>
  </si>
  <si>
    <t>Boise</t>
  </si>
  <si>
    <t>Davis County</t>
  </si>
  <si>
    <t>Fort Walton Beach</t>
  </si>
  <si>
    <t>El Paso County</t>
  </si>
  <si>
    <t>Henry County</t>
  </si>
  <si>
    <t>Warren County</t>
  </si>
  <si>
    <t>Lehigh County</t>
  </si>
  <si>
    <t>Iowa</t>
  </si>
  <si>
    <t>San Bernardino</t>
  </si>
  <si>
    <t>Naples</t>
  </si>
  <si>
    <t>Waynesboro City</t>
  </si>
  <si>
    <t>St. Charles County</t>
  </si>
  <si>
    <t>Dauphin County</t>
  </si>
  <si>
    <t>Babylon Town</t>
  </si>
  <si>
    <t>Madison County</t>
  </si>
  <si>
    <t>Spokane</t>
  </si>
  <si>
    <t>Biddeford</t>
  </si>
  <si>
    <t>Birmingham</t>
  </si>
  <si>
    <t>Modesto</t>
  </si>
  <si>
    <t>Ashland</t>
  </si>
  <si>
    <t>Des Moines</t>
  </si>
  <si>
    <t>Ventura County</t>
  </si>
  <si>
    <t>Arkansas</t>
  </si>
  <si>
    <t>Tacoma</t>
  </si>
  <si>
    <t>Fontana</t>
  </si>
  <si>
    <t>Oxnard</t>
  </si>
  <si>
    <t>St Clair County</t>
  </si>
  <si>
    <t>Huntington Town</t>
  </si>
  <si>
    <t>Moreno Valley</t>
  </si>
  <si>
    <t>Cumberland County</t>
  </si>
  <si>
    <t>Huntington Beach</t>
  </si>
  <si>
    <t>Augusta-Richmond County</t>
  </si>
  <si>
    <t>Cumberland</t>
  </si>
  <si>
    <t>Yonkers</t>
  </si>
  <si>
    <t>Montgomery</t>
  </si>
  <si>
    <t>Columbus-Muscogee County</t>
  </si>
  <si>
    <t>Harris County</t>
  </si>
  <si>
    <t>Arapahoe County</t>
  </si>
  <si>
    <t>Johnstown</t>
  </si>
  <si>
    <t>Amarillo</t>
  </si>
  <si>
    <t>Little Rock</t>
  </si>
  <si>
    <t>Akron</t>
  </si>
  <si>
    <t>Shreveport</t>
  </si>
  <si>
    <t>Connecticut</t>
  </si>
  <si>
    <t>Grand Rapids</t>
  </si>
  <si>
    <t>Mckeesport</t>
  </si>
  <si>
    <t>Mobile</t>
  </si>
  <si>
    <t>Orange</t>
  </si>
  <si>
    <t>Travis County</t>
  </si>
  <si>
    <t>Salt Lake City</t>
  </si>
  <si>
    <t>Weirton</t>
  </si>
  <si>
    <t>Carlisle</t>
  </si>
  <si>
    <t>Huntsville</t>
  </si>
  <si>
    <t>Tallahassee</t>
  </si>
  <si>
    <t>Bayamon Municipio</t>
  </si>
  <si>
    <t>Adams County</t>
  </si>
  <si>
    <t>Grand Prairie</t>
  </si>
  <si>
    <t>Overland Park</t>
  </si>
  <si>
    <t>Knoxville</t>
  </si>
  <si>
    <t>Worcester</t>
  </si>
  <si>
    <t>Brownsville</t>
  </si>
  <si>
    <t>Newport News</t>
  </si>
  <si>
    <t>Santa Clarita</t>
  </si>
  <si>
    <t>Steubenville</t>
  </si>
  <si>
    <t>Punta Gorda</t>
  </si>
  <si>
    <t>Mecklenburg County</t>
  </si>
  <si>
    <t>Port St Lucie</t>
  </si>
  <si>
    <t>Providence</t>
  </si>
  <si>
    <t>Lenoir</t>
  </si>
  <si>
    <t>Ft Lauderdale</t>
  </si>
  <si>
    <t>Colonial Heights</t>
  </si>
  <si>
    <t>Cocoa</t>
  </si>
  <si>
    <t>Martinsburg</t>
  </si>
  <si>
    <t>Marco Island City</t>
  </si>
  <si>
    <t>Chattanooga</t>
  </si>
  <si>
    <t>Tempe</t>
  </si>
  <si>
    <t>Oceanside</t>
  </si>
  <si>
    <t>Garden Grove</t>
  </si>
  <si>
    <t>Rancho Cucamonga</t>
  </si>
  <si>
    <t>Cape Coral</t>
  </si>
  <si>
    <t>Santa Rosa</t>
  </si>
  <si>
    <t>Oklahoma</t>
  </si>
  <si>
    <t>Radford</t>
  </si>
  <si>
    <t>East Cleveland</t>
  </si>
  <si>
    <t>Vancouver</t>
  </si>
  <si>
    <t>Sioux Falls</t>
  </si>
  <si>
    <t>Peoria City</t>
  </si>
  <si>
    <t>Ontario</t>
  </si>
  <si>
    <t>Beckley City</t>
  </si>
  <si>
    <t>Beaver County</t>
  </si>
  <si>
    <t>Cook County</t>
  </si>
  <si>
    <t>Morganton</t>
  </si>
  <si>
    <t>Elk Grove</t>
  </si>
  <si>
    <t>Pembroke Pines</t>
  </si>
  <si>
    <t>Douglas City</t>
  </si>
  <si>
    <t>Santa Barbara County</t>
  </si>
  <si>
    <t>Corona</t>
  </si>
  <si>
    <t>Anacortes</t>
  </si>
  <si>
    <t>Eugene</t>
  </si>
  <si>
    <t>Mckinney City</t>
  </si>
  <si>
    <t>Miami-Dade County</t>
  </si>
  <si>
    <t>Carolina Municipio</t>
  </si>
  <si>
    <t>Brunswick</t>
  </si>
  <si>
    <t>Fort Collins</t>
  </si>
  <si>
    <t>Cary</t>
  </si>
  <si>
    <t>West Virginia</t>
  </si>
  <si>
    <t>Hudson County</t>
  </si>
  <si>
    <t>Palmdale</t>
  </si>
  <si>
    <t>Hayward</t>
  </si>
  <si>
    <t>Asbury Park</t>
  </si>
  <si>
    <t>Salinas</t>
  </si>
  <si>
    <t>Philadelphia</t>
  </si>
  <si>
    <t>Phoenix</t>
  </si>
  <si>
    <t>Frisco</t>
  </si>
  <si>
    <t>Pasadena</t>
  </si>
  <si>
    <t>Macon-Bibb</t>
  </si>
  <si>
    <t>Pomona</t>
  </si>
  <si>
    <t>Puerto Rico</t>
  </si>
  <si>
    <t>Sunnyvale</t>
  </si>
  <si>
    <t>Escondido</t>
  </si>
  <si>
    <t>Oregon</t>
  </si>
  <si>
    <t>Hollywood</t>
  </si>
  <si>
    <t>Clarksville</t>
  </si>
  <si>
    <t>Ponce Municipio</t>
  </si>
  <si>
    <t>Torrance</t>
  </si>
  <si>
    <t>Rockford</t>
  </si>
  <si>
    <t>Joliet</t>
  </si>
  <si>
    <t>Paterson</t>
  </si>
  <si>
    <t>Bridgeport</t>
  </si>
  <si>
    <t>Kansas</t>
  </si>
  <si>
    <t>Naperville</t>
  </si>
  <si>
    <t>San Antonio</t>
  </si>
  <si>
    <t>Thibodaux</t>
  </si>
  <si>
    <t>Savannah</t>
  </si>
  <si>
    <t>Mesquite</t>
  </si>
  <si>
    <t>Syracuse</t>
  </si>
  <si>
    <t>Glen Falls</t>
  </si>
  <si>
    <t>Fullerton</t>
  </si>
  <si>
    <t>Killeen</t>
  </si>
  <si>
    <t>Dayton</t>
  </si>
  <si>
    <t>Mc Allen</t>
  </si>
  <si>
    <t>Washington</t>
  </si>
  <si>
    <t>San Diego</t>
  </si>
  <si>
    <t>Passaic County</t>
  </si>
  <si>
    <t>Colorado</t>
  </si>
  <si>
    <t>Miramar</t>
  </si>
  <si>
    <t>East Wenatchee City</t>
  </si>
  <si>
    <t>Moss Point</t>
  </si>
  <si>
    <t>Hampton</t>
  </si>
  <si>
    <t>West Valley</t>
  </si>
  <si>
    <t>Sharon</t>
  </si>
  <si>
    <t>North Mankato City</t>
  </si>
  <si>
    <t>Caguas Municipio</t>
  </si>
  <si>
    <t>Columbia</t>
  </si>
  <si>
    <t>Maryland</t>
  </si>
  <si>
    <t>Thornton</t>
  </si>
  <si>
    <t>Carrollton</t>
  </si>
  <si>
    <t>Waco</t>
  </si>
  <si>
    <t>Monterey County</t>
  </si>
  <si>
    <t>Sterling Heights</t>
  </si>
  <si>
    <t>Denton</t>
  </si>
  <si>
    <t>Cedar Rapids</t>
  </si>
  <si>
    <t>New Haven</t>
  </si>
  <si>
    <t>Visalia</t>
  </si>
  <si>
    <t>Rantoul</t>
  </si>
  <si>
    <t>Dallas</t>
  </si>
  <si>
    <t>Coral Springs</t>
  </si>
  <si>
    <t>Thousand Oaks</t>
  </si>
  <si>
    <t>Elizabeth</t>
  </si>
  <si>
    <t>Stamford</t>
  </si>
  <si>
    <t>Surprise City</t>
  </si>
  <si>
    <t>Topeka</t>
  </si>
  <si>
    <t>Kent City</t>
  </si>
  <si>
    <t>Nassau County</t>
  </si>
  <si>
    <t>Simi Valley</t>
  </si>
  <si>
    <t>Santa Clara</t>
  </si>
  <si>
    <t>Murfreesboro</t>
  </si>
  <si>
    <t>Amherst Town</t>
  </si>
  <si>
    <t>Hartford</t>
  </si>
  <si>
    <t>Athens-Clarke County</t>
  </si>
  <si>
    <t>Arizona</t>
  </si>
  <si>
    <t>Victorville</t>
  </si>
  <si>
    <t>Abilene</t>
  </si>
  <si>
    <t>Vallejo</t>
  </si>
  <si>
    <t>Berkeley</t>
  </si>
  <si>
    <t>Dunkirk</t>
  </si>
  <si>
    <t>Norman</t>
  </si>
  <si>
    <t>Allentown</t>
  </si>
  <si>
    <t>Evansville</t>
  </si>
  <si>
    <t>Odessa</t>
  </si>
  <si>
    <t>Fargo</t>
  </si>
  <si>
    <t>Beaumont</t>
  </si>
  <si>
    <t>Independence</t>
  </si>
  <si>
    <t>El Monte</t>
  </si>
  <si>
    <t>Fairfax County</t>
  </si>
  <si>
    <t>Round Rock</t>
  </si>
  <si>
    <t>Arvada</t>
  </si>
  <si>
    <t>Provo</t>
  </si>
  <si>
    <t>Peoria</t>
  </si>
  <si>
    <t>Lansing</t>
  </si>
  <si>
    <t>Downey</t>
  </si>
  <si>
    <t>Houma-Terrebonne</t>
  </si>
  <si>
    <t>Ocean City</t>
  </si>
  <si>
    <t>Carlsbad</t>
  </si>
  <si>
    <t>Niles</t>
  </si>
  <si>
    <t>Costa Mesa</t>
  </si>
  <si>
    <t>Miami Gardens City</t>
  </si>
  <si>
    <t>Clearwater</t>
  </si>
  <si>
    <t>Elgin</t>
  </si>
  <si>
    <t>Temecula</t>
  </si>
  <si>
    <t>West Jordan</t>
  </si>
  <si>
    <t>Inglewood</t>
  </si>
  <si>
    <t>Lowell</t>
  </si>
  <si>
    <t>Gresham</t>
  </si>
  <si>
    <t>Antioch</t>
  </si>
  <si>
    <t>Cambridge</t>
  </si>
  <si>
    <t>High Point</t>
  </si>
  <si>
    <t>Billings</t>
  </si>
  <si>
    <t>New Mexico</t>
  </si>
  <si>
    <t>Centennial</t>
  </si>
  <si>
    <t>San Buenaventura</t>
  </si>
  <si>
    <t>Pueblo</t>
  </si>
  <si>
    <t>Pearland</t>
  </si>
  <si>
    <t>Waterbury</t>
  </si>
  <si>
    <t>West Covina</t>
  </si>
  <si>
    <t>Everett</t>
  </si>
  <si>
    <t>Muskegon Hts</t>
  </si>
  <si>
    <t>College Station</t>
  </si>
  <si>
    <t>Palm Bay</t>
  </si>
  <si>
    <t>Pompano Beach</t>
  </si>
  <si>
    <t>Boulder</t>
  </si>
  <si>
    <t>West Palm Beach</t>
  </si>
  <si>
    <t>Daly City</t>
  </si>
  <si>
    <t>Nebraska</t>
  </si>
  <si>
    <t>Vienna City</t>
  </si>
  <si>
    <t>Sandy Springs City</t>
  </si>
  <si>
    <t>Burbank</t>
  </si>
  <si>
    <t>Green Bay</t>
  </si>
  <si>
    <t>Santa Maria</t>
  </si>
  <si>
    <t>New Hampshire</t>
  </si>
  <si>
    <t>Wichita Falls</t>
  </si>
  <si>
    <t>Lakeland</t>
  </si>
  <si>
    <t>Clovis City</t>
  </si>
  <si>
    <t>Lewisville</t>
  </si>
  <si>
    <t>Tyler</t>
  </si>
  <si>
    <t>El Cajon</t>
  </si>
  <si>
    <t>San Mateo</t>
  </si>
  <si>
    <t>Rialto</t>
  </si>
  <si>
    <t>Edison</t>
  </si>
  <si>
    <t>San Jose</t>
  </si>
  <si>
    <t>Davenport</t>
  </si>
  <si>
    <t>Hillsboro</t>
  </si>
  <si>
    <t>Woodbridge</t>
  </si>
  <si>
    <t>Las Cruces</t>
  </si>
  <si>
    <t>South Bend</t>
  </si>
  <si>
    <t>Vista</t>
  </si>
  <si>
    <t>Greeley</t>
  </si>
  <si>
    <t>Davie</t>
  </si>
  <si>
    <t>San Angelo</t>
  </si>
  <si>
    <t>Renton City</t>
  </si>
  <si>
    <t>Idaho</t>
  </si>
  <si>
    <t>POP15</t>
  </si>
  <si>
    <t>Data Source:  Census July 2015 Population Estimates; American Community Survey 2010-2014</t>
  </si>
  <si>
    <t>Data Source:  Midyear Population: http://www.census.gov/population/international/data/index.html</t>
  </si>
  <si>
    <t>PCT Diff</t>
  </si>
  <si>
    <t>FY 2017 CDBG Insular Area Allocations</t>
  </si>
  <si>
    <t xml:space="preserve">FY 2017 CDBG Hawaii County Allocations </t>
  </si>
  <si>
    <t>Hawaii Non Entitlement FY17</t>
  </si>
  <si>
    <t>GA15</t>
  </si>
  <si>
    <t>GA16 (Formula Only)</t>
  </si>
  <si>
    <t>Reduction</t>
  </si>
  <si>
    <t>Reallocation</t>
  </si>
  <si>
    <t>GA16 Total</t>
  </si>
  <si>
    <t>029999</t>
  </si>
  <si>
    <t>019999</t>
  </si>
  <si>
    <t>010750</t>
  </si>
  <si>
    <t>Hoover</t>
  </si>
  <si>
    <t>059999</t>
  </si>
  <si>
    <t>Bentonville</t>
  </si>
  <si>
    <t>049999</t>
  </si>
  <si>
    <t>040054</t>
  </si>
  <si>
    <t>069999</t>
  </si>
  <si>
    <t>060032</t>
  </si>
  <si>
    <t>062064</t>
  </si>
  <si>
    <t>062802</t>
  </si>
  <si>
    <t>064050</t>
  </si>
  <si>
    <t>089999</t>
  </si>
  <si>
    <t>080300</t>
  </si>
  <si>
    <t>099999</t>
  </si>
  <si>
    <t>109999</t>
  </si>
  <si>
    <t>129999</t>
  </si>
  <si>
    <t>122370</t>
  </si>
  <si>
    <t>139999</t>
  </si>
  <si>
    <t>State balance</t>
  </si>
  <si>
    <t>199999</t>
  </si>
  <si>
    <t>169999</t>
  </si>
  <si>
    <t>160138</t>
  </si>
  <si>
    <t>179999</t>
  </si>
  <si>
    <t>189999</t>
  </si>
  <si>
    <t>209999</t>
  </si>
  <si>
    <t>201944</t>
  </si>
  <si>
    <t>219999</t>
  </si>
  <si>
    <t>Louisville-Cdbg</t>
  </si>
  <si>
    <t>229999</t>
  </si>
  <si>
    <t>259999</t>
  </si>
  <si>
    <t>249999</t>
  </si>
  <si>
    <t>239999</t>
  </si>
  <si>
    <t>269999</t>
  </si>
  <si>
    <t>279999</t>
  </si>
  <si>
    <t>299999</t>
  </si>
  <si>
    <t>289999</t>
  </si>
  <si>
    <t>309999</t>
  </si>
  <si>
    <t>379999</t>
  </si>
  <si>
    <t>379179</t>
  </si>
  <si>
    <t>389999</t>
  </si>
  <si>
    <t>319999</t>
  </si>
  <si>
    <t>311254</t>
  </si>
  <si>
    <t>339999</t>
  </si>
  <si>
    <t>349999</t>
  </si>
  <si>
    <t>341362</t>
  </si>
  <si>
    <t>359999</t>
  </si>
  <si>
    <t>329999</t>
  </si>
  <si>
    <t>Carson City</t>
  </si>
  <si>
    <t>369999</t>
  </si>
  <si>
    <t>399999</t>
  </si>
  <si>
    <t>399025</t>
  </si>
  <si>
    <t>409999</t>
  </si>
  <si>
    <t>419999</t>
  </si>
  <si>
    <t>429999</t>
  </si>
  <si>
    <t>420474</t>
  </si>
  <si>
    <t>420588</t>
  </si>
  <si>
    <t>421047</t>
  </si>
  <si>
    <t>729999</t>
  </si>
  <si>
    <t>449999</t>
  </si>
  <si>
    <t>459999</t>
  </si>
  <si>
    <t>450716</t>
  </si>
  <si>
    <t>469999</t>
  </si>
  <si>
    <t>479999</t>
  </si>
  <si>
    <t>489999</t>
  </si>
  <si>
    <t>481434</t>
  </si>
  <si>
    <t>499999</t>
  </si>
  <si>
    <t>519999</t>
  </si>
  <si>
    <t>509999</t>
  </si>
  <si>
    <t>539999</t>
  </si>
  <si>
    <t>530738</t>
  </si>
  <si>
    <t>559999</t>
  </si>
  <si>
    <t>549999</t>
  </si>
  <si>
    <t>569999</t>
  </si>
  <si>
    <t>Insular Area</t>
  </si>
  <si>
    <t>TOTAL:</t>
  </si>
  <si>
    <t>GA FY17</t>
  </si>
  <si>
    <t>Pop 2016</t>
  </si>
  <si>
    <t>GA16</t>
  </si>
  <si>
    <t>GA17</t>
  </si>
  <si>
    <t>Total Appropriation:</t>
  </si>
  <si>
    <t>Grant Number</t>
  </si>
  <si>
    <t>SOURCE YEAR FUNDS</t>
  </si>
  <si>
    <t>WHY FUNDS REDUCED</t>
  </si>
  <si>
    <t>AMOUNT</t>
  </si>
  <si>
    <t>DISPOSITION OF FUNDS (Short)</t>
  </si>
  <si>
    <t>B-16-DC-06-0001</t>
  </si>
  <si>
    <t>Voluntary Grant Reduction</t>
  </si>
  <si>
    <t>To be re-allocated in FY17 nationally</t>
  </si>
  <si>
    <t>B-16-DC-26-0001</t>
  </si>
  <si>
    <t>B-16-MC-01-0015</t>
  </si>
  <si>
    <t>Did not Apply</t>
  </si>
  <si>
    <t>B-16-MC-12-0064</t>
  </si>
  <si>
    <t>B-16-UC-08-0004</t>
  </si>
  <si>
    <t>To be re-allocated in FY17 among other grantees in MSA</t>
  </si>
  <si>
    <t>B-16-MC-12-0023</t>
  </si>
  <si>
    <t>B-16-MC-12-0063</t>
  </si>
  <si>
    <t>B-16-MC-28-0004</t>
  </si>
  <si>
    <t>B-16-MC-48-0017</t>
  </si>
  <si>
    <t>MSA Reallocation</t>
  </si>
  <si>
    <t>Marco Island city</t>
  </si>
  <si>
    <t>MSA CODE</t>
  </si>
  <si>
    <t>Failure to comply with Timely Expenditure performance standard</t>
  </si>
  <si>
    <t>Fund Year</t>
  </si>
  <si>
    <t>Reason</t>
  </si>
  <si>
    <t>Amount</t>
  </si>
  <si>
    <t>State</t>
  </si>
  <si>
    <t>Total Check</t>
  </si>
  <si>
    <t>UGOID</t>
  </si>
  <si>
    <t>appropriation</t>
  </si>
  <si>
    <t>reallocations</t>
  </si>
  <si>
    <t>reductions</t>
  </si>
  <si>
    <t>total:</t>
  </si>
  <si>
    <t>MSA Name</t>
  </si>
  <si>
    <t>Field Office Name</t>
  </si>
  <si>
    <t>Denver-Aurora-Broomfield, CO</t>
  </si>
  <si>
    <t>Lakeland-Winter Haven, FL</t>
  </si>
  <si>
    <t>Naples-Marco Island, FL</t>
  </si>
  <si>
    <t>Gulfport-Biloxi, MS</t>
  </si>
  <si>
    <t>FY 2017 CDBG</t>
  </si>
  <si>
    <t>Tenative amount of FY16 Funds to be Reallocated Within Metropolitan Statistical Area</t>
  </si>
  <si>
    <t>Reallocaitons Within Metropolitan Area</t>
  </si>
  <si>
    <t>Place/County</t>
  </si>
  <si>
    <t>Total:</t>
  </si>
  <si>
    <t>Amount in Dollars:</t>
  </si>
  <si>
    <t>Denver-Aurora-Lakewood, CO</t>
  </si>
  <si>
    <t>Gulfport-Biloxi-Pascagoula, MS</t>
  </si>
  <si>
    <t>Houston-The Woodlands-Sugar Land, TX</t>
  </si>
  <si>
    <t>Naples-Immokalee-Marco Island, FL</t>
  </si>
  <si>
    <t>21420</t>
  </si>
  <si>
    <t>RecNo</t>
  </si>
  <si>
    <t>RGN</t>
  </si>
  <si>
    <t>FO</t>
  </si>
  <si>
    <t>HFO Code</t>
  </si>
  <si>
    <t>NameProper</t>
  </si>
  <si>
    <t>Oracle Intenral Org</t>
  </si>
  <si>
    <t>STA (KEYED IN, NEED TO CHECK)</t>
  </si>
  <si>
    <t>1AD</t>
  </si>
  <si>
    <t>HUDCDO1AF0000</t>
  </si>
  <si>
    <t>1ED</t>
  </si>
  <si>
    <t>HUDCDO1EF0000</t>
  </si>
  <si>
    <t>2AD</t>
  </si>
  <si>
    <t>New York City</t>
  </si>
  <si>
    <t>HUDCDO2AF0000</t>
  </si>
  <si>
    <t>2CD</t>
  </si>
  <si>
    <t>HUDCDO2CF0000</t>
  </si>
  <si>
    <t>2FD</t>
  </si>
  <si>
    <t>HUDCDO2FF0000</t>
  </si>
  <si>
    <t>3AD</t>
  </si>
  <si>
    <t>HUDCDO3AF0000</t>
  </si>
  <si>
    <t>3BD</t>
  </si>
  <si>
    <t>HUDCDO3BF0000</t>
  </si>
  <si>
    <t>3ED</t>
  </si>
  <si>
    <t>HUDCDO3EF0000</t>
  </si>
  <si>
    <t>3FD</t>
  </si>
  <si>
    <t>HUDCDO3FF0000</t>
  </si>
  <si>
    <t>WASHINGTON DC</t>
  </si>
  <si>
    <t>3GD</t>
  </si>
  <si>
    <t>Washington D.C.</t>
  </si>
  <si>
    <t>HUDCDO3GF0000</t>
  </si>
  <si>
    <t>4AD</t>
  </si>
  <si>
    <t>HUDCDO4AF0000</t>
  </si>
  <si>
    <t>4CD</t>
  </si>
  <si>
    <t>HUDCDO4CF0000</t>
  </si>
  <si>
    <t>4DD</t>
  </si>
  <si>
    <t>HUDCDO4DF0000</t>
  </si>
  <si>
    <t>4ED</t>
  </si>
  <si>
    <t>HUDCDO4EF0000</t>
  </si>
  <si>
    <t>4FD</t>
  </si>
  <si>
    <t>HUDCDO4FF0000</t>
  </si>
  <si>
    <t>4GD</t>
  </si>
  <si>
    <t>HUDCDO4GF0000</t>
  </si>
  <si>
    <t>4HD</t>
  </si>
  <si>
    <t>HUDCDO4HF0000</t>
  </si>
  <si>
    <t>4ID</t>
  </si>
  <si>
    <t>Louisville</t>
  </si>
  <si>
    <t>HUDCDO4IF0000</t>
  </si>
  <si>
    <t>4JD</t>
  </si>
  <si>
    <t>HUDCDO4JF0000</t>
  </si>
  <si>
    <t>SAN JUAN</t>
  </si>
  <si>
    <t>4ND</t>
  </si>
  <si>
    <t>San Juan</t>
  </si>
  <si>
    <t>HUDCDO4NF0000</t>
  </si>
  <si>
    <t>5AD</t>
  </si>
  <si>
    <t>HUDCDO5AF0000</t>
  </si>
  <si>
    <t>5ED</t>
  </si>
  <si>
    <t>HUDCDO5EF0000</t>
  </si>
  <si>
    <t>5FD</t>
  </si>
  <si>
    <t>HUDCDO5FF0000</t>
  </si>
  <si>
    <t>5HD</t>
  </si>
  <si>
    <t>HUDCDO5HF0000</t>
  </si>
  <si>
    <t>5ID</t>
  </si>
  <si>
    <t>HUDCDO5IF0000</t>
  </si>
  <si>
    <t>MPLS ST PAUL</t>
  </si>
  <si>
    <t>5KD</t>
  </si>
  <si>
    <t>Minneapolis-Saint Paul</t>
  </si>
  <si>
    <t>HUDCDO5KF0000</t>
  </si>
  <si>
    <t>FT WORTH</t>
  </si>
  <si>
    <t>6AD</t>
  </si>
  <si>
    <t>HUDCDO6AF0000</t>
  </si>
  <si>
    <t>6BD</t>
  </si>
  <si>
    <t>HUDCDO6BF0000</t>
  </si>
  <si>
    <t>6ED</t>
  </si>
  <si>
    <t>HUDCDO6EF0000</t>
  </si>
  <si>
    <t>6FD</t>
  </si>
  <si>
    <t>HUDCDO6FF0000</t>
  </si>
  <si>
    <t>6HD</t>
  </si>
  <si>
    <t>HUDCDO6HF0000</t>
  </si>
  <si>
    <t>6ID</t>
  </si>
  <si>
    <t>HUDCDO6IF0000</t>
  </si>
  <si>
    <t>6JD</t>
  </si>
  <si>
    <t>HUDCDO6JF0000</t>
  </si>
  <si>
    <t>7AD</t>
  </si>
  <si>
    <t>HUDCDO7AF0000</t>
  </si>
  <si>
    <t>7DD</t>
  </si>
  <si>
    <t>HUDCDO7DF0000</t>
  </si>
  <si>
    <t>7ED</t>
  </si>
  <si>
    <t>St. Louis</t>
  </si>
  <si>
    <t>HUDCDO7EF0000</t>
  </si>
  <si>
    <t>8AD</t>
  </si>
  <si>
    <t>HUDCDO8AF0000</t>
  </si>
  <si>
    <t>9AD</t>
  </si>
  <si>
    <t>HUDCDO9AF0000</t>
  </si>
  <si>
    <t>9CD</t>
  </si>
  <si>
    <t>HUDCDO9CF0000</t>
  </si>
  <si>
    <t>9DD</t>
  </si>
  <si>
    <t>HUDCDO9DF0000</t>
  </si>
  <si>
    <t>0AD</t>
  </si>
  <si>
    <t>HUDCDO0AF0000</t>
  </si>
  <si>
    <t>0CD</t>
  </si>
  <si>
    <t>HUDCDO0CF0000</t>
  </si>
  <si>
    <t>0ED</t>
  </si>
  <si>
    <t>HUDCDO0EF0000</t>
  </si>
  <si>
    <t>Central</t>
  </si>
  <si>
    <t>Yuma County</t>
  </si>
  <si>
    <t>Metropolitan Statistical Area</t>
  </si>
  <si>
    <t>Yuma, AZ</t>
  </si>
  <si>
    <t>Yuba County</t>
  </si>
  <si>
    <t>Sacramento-Roseville, CA</t>
  </si>
  <si>
    <t>Yuba City, CA</t>
  </si>
  <si>
    <t>472</t>
  </si>
  <si>
    <t>Sutter County</t>
  </si>
  <si>
    <t>Mercer County</t>
  </si>
  <si>
    <t>Youngstown-Warren, OH-PA</t>
  </si>
  <si>
    <t>Youngstown-Warren-Boardman, OH-PA</t>
  </si>
  <si>
    <t>566</t>
  </si>
  <si>
    <t>Trumbull County</t>
  </si>
  <si>
    <t>Mahoning County</t>
  </si>
  <si>
    <t>Harrisburg-York-Lebanon, PA</t>
  </si>
  <si>
    <t>York-Hanover, PA</t>
  </si>
  <si>
    <t>276</t>
  </si>
  <si>
    <t>Yakima County</t>
  </si>
  <si>
    <t>Yakima, WA</t>
  </si>
  <si>
    <t>Worcester County</t>
  </si>
  <si>
    <t>Boston-Worcester-Providence, MA-RI-NH-CT</t>
  </si>
  <si>
    <t>Worcester, MA-CT</t>
  </si>
  <si>
    <t>148</t>
  </si>
  <si>
    <t>Windham County</t>
  </si>
  <si>
    <t>Outlying</t>
  </si>
  <si>
    <t>Yadkin County</t>
  </si>
  <si>
    <t>Greensboro--Winston-Salem--High Point, NC</t>
  </si>
  <si>
    <t>Winston-Salem, NC</t>
  </si>
  <si>
    <t>268</t>
  </si>
  <si>
    <t>Stokes County</t>
  </si>
  <si>
    <t>Forsyth County</t>
  </si>
  <si>
    <t>Davie County</t>
  </si>
  <si>
    <t>Davidson County</t>
  </si>
  <si>
    <t>Hampshire County</t>
  </si>
  <si>
    <t>Washington-Baltimore-Arlington, DC-MD-VA-WV-PA</t>
  </si>
  <si>
    <t>Winchester, VA-WV</t>
  </si>
  <si>
    <t>548</t>
  </si>
  <si>
    <t>Winchester city</t>
  </si>
  <si>
    <t>Frederick County</t>
  </si>
  <si>
    <t>Pender County</t>
  </si>
  <si>
    <t>Wilmington, NC</t>
  </si>
  <si>
    <t>New Hanover County</t>
  </si>
  <si>
    <t>Lycoming County</t>
  </si>
  <si>
    <t>Williamsport-Lock Haven, PA</t>
  </si>
  <si>
    <t>Williamsport, PA</t>
  </si>
  <si>
    <t>558</t>
  </si>
  <si>
    <t>Wichita County</t>
  </si>
  <si>
    <t>Wichita Falls, TX</t>
  </si>
  <si>
    <t>Clay County</t>
  </si>
  <si>
    <t>Archer County</t>
  </si>
  <si>
    <t>Sumner County</t>
  </si>
  <si>
    <t>Wichita-Arkansas City-Winfield, KS</t>
  </si>
  <si>
    <t>Wichita, KS</t>
  </si>
  <si>
    <t>556</t>
  </si>
  <si>
    <t>Sedgwick County</t>
  </si>
  <si>
    <t>Kingman County</t>
  </si>
  <si>
    <t>Harvey County</t>
  </si>
  <si>
    <t>Ohio County</t>
  </si>
  <si>
    <t>Wheeling, WV-OH</t>
  </si>
  <si>
    <t>Marshall County</t>
  </si>
  <si>
    <t>Belmont County</t>
  </si>
  <si>
    <t>Wenatchee, WA</t>
  </si>
  <si>
    <t>Chelan County</t>
  </si>
  <si>
    <t>Hancock County</t>
  </si>
  <si>
    <t>Pittsburgh-New Castle-Weirton, PA-OH-WV</t>
  </si>
  <si>
    <t>Weirton-Steubenville, WV-OH</t>
  </si>
  <si>
    <t>430</t>
  </si>
  <si>
    <t>Brooke County</t>
  </si>
  <si>
    <t>Marathon County</t>
  </si>
  <si>
    <t>Wausau-Stevens Point-Wisconsin Rapids, WI</t>
  </si>
  <si>
    <t>Wausau, WI</t>
  </si>
  <si>
    <t>554</t>
  </si>
  <si>
    <t>Watertown-Fort Drum, NY</t>
  </si>
  <si>
    <t>Grundy County</t>
  </si>
  <si>
    <t>Waterloo-Cedar Falls, IA</t>
  </si>
  <si>
    <t>Bremer County</t>
  </si>
  <si>
    <t>Black Hawk County</t>
  </si>
  <si>
    <t>Washington-Arlington-Alexandria, DC-VA-MD-WV</t>
  </si>
  <si>
    <t>685</t>
  </si>
  <si>
    <t>Manassas Park city</t>
  </si>
  <si>
    <t>683</t>
  </si>
  <si>
    <t>Manassas city</t>
  </si>
  <si>
    <t>Fredericksburg city</t>
  </si>
  <si>
    <t>610</t>
  </si>
  <si>
    <t>Falls Church city</t>
  </si>
  <si>
    <t>600</t>
  </si>
  <si>
    <t>Fairfax city</t>
  </si>
  <si>
    <t>Alexandria city</t>
  </si>
  <si>
    <t>Stafford County</t>
  </si>
  <si>
    <t>Spotsylvania County</t>
  </si>
  <si>
    <t>Rappahannock County</t>
  </si>
  <si>
    <t>Fauquier County</t>
  </si>
  <si>
    <t>Culpeper County</t>
  </si>
  <si>
    <t>Clarke County</t>
  </si>
  <si>
    <t>Prince George's County</t>
  </si>
  <si>
    <t>Charles County</t>
  </si>
  <si>
    <t>Calvert County</t>
  </si>
  <si>
    <t>District of Columbia</t>
  </si>
  <si>
    <t>Silver Spring-Frederick-Rockville, MD</t>
  </si>
  <si>
    <t>235</t>
  </si>
  <si>
    <t>Pulaski County</t>
  </si>
  <si>
    <t>Macon-Warner Robins, GA</t>
  </si>
  <si>
    <t>Warner Robins, GA</t>
  </si>
  <si>
    <t>356</t>
  </si>
  <si>
    <t>225</t>
  </si>
  <si>
    <t>Peach County</t>
  </si>
  <si>
    <t>Houston County</t>
  </si>
  <si>
    <t>Walla Walla County</t>
  </si>
  <si>
    <t>Walla Walla, WA</t>
  </si>
  <si>
    <t>Columbia County</t>
  </si>
  <si>
    <t>McLennan County</t>
  </si>
  <si>
    <t>Waco, TX</t>
  </si>
  <si>
    <t>Falls County</t>
  </si>
  <si>
    <t>Tulare County</t>
  </si>
  <si>
    <t>Visalia-Porterville-Hanford, CA</t>
  </si>
  <si>
    <t>Visalia-Porterville, CA</t>
  </si>
  <si>
    <t>546</t>
  </si>
  <si>
    <t>830</t>
  </si>
  <si>
    <t>Williamsburg city</t>
  </si>
  <si>
    <t>Virginia Beach-Norfolk, VA-NC</t>
  </si>
  <si>
    <t>Virginia Beach-Norfolk-Newport News, VA-NC</t>
  </si>
  <si>
    <t>545</t>
  </si>
  <si>
    <t>Virginia Beach city</t>
  </si>
  <si>
    <t>Suffolk city</t>
  </si>
  <si>
    <t>Portsmouth city</t>
  </si>
  <si>
    <t>735</t>
  </si>
  <si>
    <t>Poquoson city</t>
  </si>
  <si>
    <t>Norfolk city</t>
  </si>
  <si>
    <t>Newport News city</t>
  </si>
  <si>
    <t>Hampton city</t>
  </si>
  <si>
    <t>Chesapeake city</t>
  </si>
  <si>
    <t>199</t>
  </si>
  <si>
    <t>Mathews County</t>
  </si>
  <si>
    <t>James City County</t>
  </si>
  <si>
    <t>Isle of Wight County</t>
  </si>
  <si>
    <t>Gates County</t>
  </si>
  <si>
    <t>Currituck County</t>
  </si>
  <si>
    <t>Philadelphia-Reading-Camden, PA-NJ-DE-MD</t>
  </si>
  <si>
    <t>Vineland-Bridgeton, NJ</t>
  </si>
  <si>
    <t>428</t>
  </si>
  <si>
    <t>Victoria County</t>
  </si>
  <si>
    <t>Victoria-Port Lavaca, TX</t>
  </si>
  <si>
    <t>Victoria, TX</t>
  </si>
  <si>
    <t>544</t>
  </si>
  <si>
    <t>175</t>
  </si>
  <si>
    <t>Goliad County</t>
  </si>
  <si>
    <t>Solano County</t>
  </si>
  <si>
    <t>San Jose-San Francisco-Oakland, CA</t>
  </si>
  <si>
    <t>Vallejo-Fairfield, CA</t>
  </si>
  <si>
    <t>488</t>
  </si>
  <si>
    <t>Lowndes County</t>
  </si>
  <si>
    <t>Valdosta, GA</t>
  </si>
  <si>
    <t>Lanier County</t>
  </si>
  <si>
    <t>Echols County</t>
  </si>
  <si>
    <t>Brooks County</t>
  </si>
  <si>
    <t>Oneida County</t>
  </si>
  <si>
    <t>Utica-Rome, NY</t>
  </si>
  <si>
    <t>Herkimer County</t>
  </si>
  <si>
    <t>Honolulu County</t>
  </si>
  <si>
    <t>Urban Honolulu, HI</t>
  </si>
  <si>
    <t>Smith County</t>
  </si>
  <si>
    <t>Tyler-Jacksonville, TX</t>
  </si>
  <si>
    <t>Tyler, TX</t>
  </si>
  <si>
    <t>Tuscaloosa County</t>
  </si>
  <si>
    <t>Tuscaloosa, AL</t>
  </si>
  <si>
    <t>Pickens County</t>
  </si>
  <si>
    <t>Hale County</t>
  </si>
  <si>
    <t>Wagoner County</t>
  </si>
  <si>
    <t>Tulsa-Muskogee-Bartlesville, OK</t>
  </si>
  <si>
    <t>Tulsa, OK</t>
  </si>
  <si>
    <t>538</t>
  </si>
  <si>
    <t>Rogers County</t>
  </si>
  <si>
    <t>Pawnee County</t>
  </si>
  <si>
    <t>Osage County</t>
  </si>
  <si>
    <t>Okmulgee County</t>
  </si>
  <si>
    <t>Creek County</t>
  </si>
  <si>
    <t>Tucson-Nogales, AZ</t>
  </si>
  <si>
    <t>Tucson, AZ</t>
  </si>
  <si>
    <t>536</t>
  </si>
  <si>
    <t>New York-Newark, NY-NJ-CT-PA</t>
  </si>
  <si>
    <t>Trenton, NJ</t>
  </si>
  <si>
    <t>408</t>
  </si>
  <si>
    <t>Wabaunsee County</t>
  </si>
  <si>
    <t>Topeka, KS</t>
  </si>
  <si>
    <t>Shawnee County</t>
  </si>
  <si>
    <t>Jackson County</t>
  </si>
  <si>
    <t>Wood County</t>
  </si>
  <si>
    <t>Toledo-Port Clinton, OH</t>
  </si>
  <si>
    <t>Toledo, OH</t>
  </si>
  <si>
    <t>534</t>
  </si>
  <si>
    <t>Lucas County</t>
  </si>
  <si>
    <t>Sumter County</t>
  </si>
  <si>
    <t>Orlando-Deltona-Daytona Beach, FL</t>
  </si>
  <si>
    <t>The Villages, FL</t>
  </si>
  <si>
    <t>422</t>
  </si>
  <si>
    <t>45540</t>
  </si>
  <si>
    <t>Bowie County</t>
  </si>
  <si>
    <t>Texarkana, TX-AR</t>
  </si>
  <si>
    <t>Miller County</t>
  </si>
  <si>
    <t>Little River County</t>
  </si>
  <si>
    <t>Vigo County</t>
  </si>
  <si>
    <t>Terre Haute, IN</t>
  </si>
  <si>
    <t>Vermillion County</t>
  </si>
  <si>
    <t>Sullivan County</t>
  </si>
  <si>
    <t>Tampa-St. Petersburg-Clearwater, FL</t>
  </si>
  <si>
    <t>Hernando County</t>
  </si>
  <si>
    <t>Wakulla County</t>
  </si>
  <si>
    <t>Tallahassee-Bainbridge, FL-GA</t>
  </si>
  <si>
    <t>Tallahassee, FL</t>
  </si>
  <si>
    <t>533</t>
  </si>
  <si>
    <t>Leon County</t>
  </si>
  <si>
    <t>Gadsden County</t>
  </si>
  <si>
    <t>Oswego County</t>
  </si>
  <si>
    <t>Syracuse-Auburn, NY</t>
  </si>
  <si>
    <t>Syracuse, NY</t>
  </si>
  <si>
    <t>532</t>
  </si>
  <si>
    <t>Sumter, SC</t>
  </si>
  <si>
    <t>Stockton-Lodi, CA</t>
  </si>
  <si>
    <t>Harrisonburg-Staunton-Waynesboro, VA</t>
  </si>
  <si>
    <t>Staunton-Waynesboro, VA</t>
  </si>
  <si>
    <t>277</t>
  </si>
  <si>
    <t>790</t>
  </si>
  <si>
    <t>Staunton city</t>
  </si>
  <si>
    <t>Augusta County</t>
  </si>
  <si>
    <t>Centre County</t>
  </si>
  <si>
    <t>State College-DuBois, PA</t>
  </si>
  <si>
    <t>State College, PA</t>
  </si>
  <si>
    <t>524</t>
  </si>
  <si>
    <t>Dayton-Springfield-Sidney, OH</t>
  </si>
  <si>
    <t>Springfield, OH</t>
  </si>
  <si>
    <t>212</t>
  </si>
  <si>
    <t>Webster County</t>
  </si>
  <si>
    <t>Springfield-Branson, MO</t>
  </si>
  <si>
    <t>Springfield, MO</t>
  </si>
  <si>
    <t>Greene County</t>
  </si>
  <si>
    <t>Christian County</t>
  </si>
  <si>
    <t>Springfield-Greenfield Town, MA</t>
  </si>
  <si>
    <t>Springfield, MA</t>
  </si>
  <si>
    <t>521</t>
  </si>
  <si>
    <t>Hampden County</t>
  </si>
  <si>
    <t>Sangamon County</t>
  </si>
  <si>
    <t>Springfield-Jacksonville-Lincoln, IL</t>
  </si>
  <si>
    <t>Springfield, IL</t>
  </si>
  <si>
    <t>522</t>
  </si>
  <si>
    <t>Menard County</t>
  </si>
  <si>
    <t>Stevens County</t>
  </si>
  <si>
    <t>Spokane-Spokane Valley-Coeur d'Alene, WA-ID</t>
  </si>
  <si>
    <t>Spokane-Spokane Valley, WA</t>
  </si>
  <si>
    <t>518</t>
  </si>
  <si>
    <t>Pend Oreille County</t>
  </si>
  <si>
    <t>Greenville-Spartanburg-Anderson, SC</t>
  </si>
  <si>
    <t>Spartanburg, SC</t>
  </si>
  <si>
    <t>273</t>
  </si>
  <si>
    <t>Cass County</t>
  </si>
  <si>
    <t>South Bend-Elkhart-Mishawaka, IN-MI</t>
  </si>
  <si>
    <t>South Bend-Mishawaka, IN-MI</t>
  </si>
  <si>
    <t>515</t>
  </si>
  <si>
    <t>St. Joseph County</t>
  </si>
  <si>
    <t>Turner County</t>
  </si>
  <si>
    <t>Sioux Falls, SD</t>
  </si>
  <si>
    <t>Minnehaha County</t>
  </si>
  <si>
    <t>McCook County</t>
  </si>
  <si>
    <t>Lincoln County</t>
  </si>
  <si>
    <t>Sioux City-Vermillion, IA-SD-NE</t>
  </si>
  <si>
    <t>Sioux City, IA-NE-SD</t>
  </si>
  <si>
    <t>512</t>
  </si>
  <si>
    <t>Dixon County</t>
  </si>
  <si>
    <t>193</t>
  </si>
  <si>
    <t>Woodbury County</t>
  </si>
  <si>
    <t>Plymouth County</t>
  </si>
  <si>
    <t>Cochise County</t>
  </si>
  <si>
    <t>Sierra Vista-Douglas, AZ</t>
  </si>
  <si>
    <t>Webster Parish</t>
  </si>
  <si>
    <t>Shreveport-Bossier City, LA</t>
  </si>
  <si>
    <t>De Soto Parish</t>
  </si>
  <si>
    <t>Caddo Parish</t>
  </si>
  <si>
    <t>Bossier Parish</t>
  </si>
  <si>
    <t>Grayson County</t>
  </si>
  <si>
    <t>Dallas-Fort Worth, TX-OK</t>
  </si>
  <si>
    <t>Sherman-Denison, TX</t>
  </si>
  <si>
    <t>206</t>
  </si>
  <si>
    <t>Sheboygan County</t>
  </si>
  <si>
    <t>Sheboygan, WI</t>
  </si>
  <si>
    <t>Highlands County</t>
  </si>
  <si>
    <t>Sebring, FL</t>
  </si>
  <si>
    <t>42700</t>
  </si>
  <si>
    <t>Indian River County</t>
  </si>
  <si>
    <t>Miami-Fort Lauderdale-Port St. Lucie, FL</t>
  </si>
  <si>
    <t>Sebastian-Vero Beach, FL</t>
  </si>
  <si>
    <t>370</t>
  </si>
  <si>
    <t>Seattle-Tacoma, WA</t>
  </si>
  <si>
    <t>Tacoma-Lakewood, WA</t>
  </si>
  <si>
    <t>Seattle-Tacoma-Bellevue, WA</t>
  </si>
  <si>
    <t>500</t>
  </si>
  <si>
    <t>Seattle-Bellevue-Everett, WA</t>
  </si>
  <si>
    <t>Wyoming County</t>
  </si>
  <si>
    <t>Scranton--Wilkes-Barre--Hazleton, PA</t>
  </si>
  <si>
    <t>Lackawanna County</t>
  </si>
  <si>
    <t>Effingham County</t>
  </si>
  <si>
    <t>Savannah-Hinesville-Statesboro, GA</t>
  </si>
  <si>
    <t>Savannah, GA</t>
  </si>
  <si>
    <t>496</t>
  </si>
  <si>
    <t>Chatham County</t>
  </si>
  <si>
    <t>Bryan County</t>
  </si>
  <si>
    <t>Santa Rosa, CA</t>
  </si>
  <si>
    <t>Santa Maria-Santa Barbara, CA</t>
  </si>
  <si>
    <t>Santa Fe County</t>
  </si>
  <si>
    <t>Albuquerque-Santa Fe-Las Vegas, NM</t>
  </si>
  <si>
    <t>Santa Fe, NM</t>
  </si>
  <si>
    <t>106</t>
  </si>
  <si>
    <t>Santa Cruz County</t>
  </si>
  <si>
    <t>Santa Cruz-Watsonville, CA</t>
  </si>
  <si>
    <t>San Luis Obispo-Paso Robles-Arroyo Grande, CA</t>
  </si>
  <si>
    <t>Yabucoa Municipio</t>
  </si>
  <si>
    <t>San Juan-Carolina, PR</t>
  </si>
  <si>
    <t>San Juan-Carolina-Caguas, PR</t>
  </si>
  <si>
    <t>490</t>
  </si>
  <si>
    <t>Vega Alta Municipio</t>
  </si>
  <si>
    <t>San Lorenzo Municipio</t>
  </si>
  <si>
    <t>Río Grande Municipio</t>
  </si>
  <si>
    <t>Orocovis Municipio</t>
  </si>
  <si>
    <t>Naranjito Municipio</t>
  </si>
  <si>
    <t>Naguabo Municipio</t>
  </si>
  <si>
    <t>Morovis Municipio</t>
  </si>
  <si>
    <t>Maunabo Municipio</t>
  </si>
  <si>
    <t>Manatí Municipio</t>
  </si>
  <si>
    <t>Luquillo Municipio</t>
  </si>
  <si>
    <t>Loíza Municipio</t>
  </si>
  <si>
    <t>Las Piedras Municipio</t>
  </si>
  <si>
    <t>Juncos Municipio</t>
  </si>
  <si>
    <t>Gurabo Municipio</t>
  </si>
  <si>
    <t>054</t>
  </si>
  <si>
    <t>Florida Municipio</t>
  </si>
  <si>
    <t>Dorado Municipio</t>
  </si>
  <si>
    <t>Corozal Municipio</t>
  </si>
  <si>
    <t>Comerío Municipio</t>
  </si>
  <si>
    <t>Ciales Municipio</t>
  </si>
  <si>
    <t>Ceiba Municipio</t>
  </si>
  <si>
    <t>Cataño Municipio</t>
  </si>
  <si>
    <t>Canóvanas Municipio</t>
  </si>
  <si>
    <t>Bayamón Municipio</t>
  </si>
  <si>
    <t>Barranquitas Municipio</t>
  </si>
  <si>
    <t>Barceloneta Municipio</t>
  </si>
  <si>
    <t>Aibonito Municipio</t>
  </si>
  <si>
    <t>Aguas Buenas Municipio</t>
  </si>
  <si>
    <t>San Jose-Sunnyvale-Santa Clara, CA</t>
  </si>
  <si>
    <t>San Benito County</t>
  </si>
  <si>
    <t>San Germán Municipio</t>
  </si>
  <si>
    <t>Mayagüez-San Germán, PR</t>
  </si>
  <si>
    <t>San Germán, PR</t>
  </si>
  <si>
    <t>364</t>
  </si>
  <si>
    <t>Sabana Grande Municipio</t>
  </si>
  <si>
    <t>Lajas Municipio</t>
  </si>
  <si>
    <t>San Rafael, CA</t>
  </si>
  <si>
    <t>San Francisco-Oakland-Hayward, CA</t>
  </si>
  <si>
    <t>San Francisco-Redwood City-South San Francisco, CA</t>
  </si>
  <si>
    <t>San Francisco County</t>
  </si>
  <si>
    <t>Oakland-Hayward-Berkeley, CA</t>
  </si>
  <si>
    <t>San Diego-Carlsbad, CA</t>
  </si>
  <si>
    <t>493</t>
  </si>
  <si>
    <t>Wilson County</t>
  </si>
  <si>
    <t>San Antonio-New Braunfels, TX</t>
  </si>
  <si>
    <t>325</t>
  </si>
  <si>
    <t>Medina County</t>
  </si>
  <si>
    <t>259</t>
  </si>
  <si>
    <t>Kendall County</t>
  </si>
  <si>
    <t>Guadalupe County</t>
  </si>
  <si>
    <t>Comal County</t>
  </si>
  <si>
    <t>Bandera County</t>
  </si>
  <si>
    <t>Atascosa County</t>
  </si>
  <si>
    <t>Tom Green County</t>
  </si>
  <si>
    <t>San Angelo, TX</t>
  </si>
  <si>
    <t>Irion County</t>
  </si>
  <si>
    <t>Tooele County</t>
  </si>
  <si>
    <t>Salt Lake City-Provo-Orem, UT</t>
  </si>
  <si>
    <t>Salt Lake City, UT</t>
  </si>
  <si>
    <t>482</t>
  </si>
  <si>
    <t>Salisbury, MD-DE</t>
  </si>
  <si>
    <t>Wicomico County</t>
  </si>
  <si>
    <t>Sussex County</t>
  </si>
  <si>
    <t>Salinas, CA</t>
  </si>
  <si>
    <t>Portland-Vancouver-Salem, OR-WA</t>
  </si>
  <si>
    <t>Salem, OR</t>
  </si>
  <si>
    <t>440</t>
  </si>
  <si>
    <t>St. Louis city</t>
  </si>
  <si>
    <t>St. Louis-St. Charles-Farmington, MO-IL</t>
  </si>
  <si>
    <t>St. Louis, MO-IL</t>
  </si>
  <si>
    <t>476</t>
  </si>
  <si>
    <t>219</t>
  </si>
  <si>
    <t>St. Louis County</t>
  </si>
  <si>
    <t>St. Clair County</t>
  </si>
  <si>
    <t>Macoupin County</t>
  </si>
  <si>
    <t>Jersey County</t>
  </si>
  <si>
    <t>Clinton County</t>
  </si>
  <si>
    <t>Calhoun County</t>
  </si>
  <si>
    <t>Bond County</t>
  </si>
  <si>
    <t>DeKalb County</t>
  </si>
  <si>
    <t>Kansas City-Overland Park-Kansas City, MO-KS</t>
  </si>
  <si>
    <t>St. Joseph, MO-KS</t>
  </si>
  <si>
    <t>312</t>
  </si>
  <si>
    <t>Buchanan County</t>
  </si>
  <si>
    <t>Andrew County</t>
  </si>
  <si>
    <t>Doniphan County</t>
  </si>
  <si>
    <t>St. George, UT</t>
  </si>
  <si>
    <t>Stearns County</t>
  </si>
  <si>
    <t>Minneapolis-St. Paul, MN-WI</t>
  </si>
  <si>
    <t>St. Cloud, MN</t>
  </si>
  <si>
    <t>378</t>
  </si>
  <si>
    <t>Benton County</t>
  </si>
  <si>
    <t>Saginaw County</t>
  </si>
  <si>
    <t>Saginaw-Midland-Bay City, MI</t>
  </si>
  <si>
    <t>Saginaw, MI</t>
  </si>
  <si>
    <t>474</t>
  </si>
  <si>
    <t>Yolo County</t>
  </si>
  <si>
    <t>Sacramento--Roseville--Arden-Arcade, CA</t>
  </si>
  <si>
    <t>Placer County</t>
  </si>
  <si>
    <t>El Dorado County</t>
  </si>
  <si>
    <t>Floyd County</t>
  </si>
  <si>
    <t>Rome-Summerville, GA</t>
  </si>
  <si>
    <t>Rome, GA</t>
  </si>
  <si>
    <t>470</t>
  </si>
  <si>
    <t>Nash County</t>
  </si>
  <si>
    <t>Rocky Mount-Wilson-Roanoke Rapids, NC</t>
  </si>
  <si>
    <t>Rocky Mount, NC</t>
  </si>
  <si>
    <t>468</t>
  </si>
  <si>
    <t>Edgecombe County</t>
  </si>
  <si>
    <t>Winnebago County</t>
  </si>
  <si>
    <t>Rockford-Freeport-Rochelle, IL</t>
  </si>
  <si>
    <t>Rockford, IL</t>
  </si>
  <si>
    <t>466</t>
  </si>
  <si>
    <t>Boone County</t>
  </si>
  <si>
    <t>Yates County</t>
  </si>
  <si>
    <t>Rochester-Batavia-Seneca Falls, NY</t>
  </si>
  <si>
    <t>Rochester, NY</t>
  </si>
  <si>
    <t>464</t>
  </si>
  <si>
    <t>Orleans County</t>
  </si>
  <si>
    <t>Ontario County</t>
  </si>
  <si>
    <t>Livingston County</t>
  </si>
  <si>
    <t>Wabasha County</t>
  </si>
  <si>
    <t>Rochester-Austin, MN</t>
  </si>
  <si>
    <t>Rochester, MN</t>
  </si>
  <si>
    <t>462</t>
  </si>
  <si>
    <t>Olmsted County</t>
  </si>
  <si>
    <t>Fillmore County</t>
  </si>
  <si>
    <t>Dodge County</t>
  </si>
  <si>
    <t>775</t>
  </si>
  <si>
    <t>Salem city</t>
  </si>
  <si>
    <t>Roanoke, VA</t>
  </si>
  <si>
    <t>Roanoke city</t>
  </si>
  <si>
    <t>Roanoke County</t>
  </si>
  <si>
    <t>Craig County</t>
  </si>
  <si>
    <t>Botetourt County</t>
  </si>
  <si>
    <t>Los Angeles-Long Beach, CA</t>
  </si>
  <si>
    <t>Riverside-San Bernardino-Ontario, CA</t>
  </si>
  <si>
    <t>348</t>
  </si>
  <si>
    <t>Richmond city</t>
  </si>
  <si>
    <t>Richmond, VA</t>
  </si>
  <si>
    <t>Petersburg city</t>
  </si>
  <si>
    <t>Hopewell city</t>
  </si>
  <si>
    <t>Colonial Heights city</t>
  </si>
  <si>
    <t>Prince George County</t>
  </si>
  <si>
    <t>Powhatan County</t>
  </si>
  <si>
    <t>New Kent County</t>
  </si>
  <si>
    <t>King William County</t>
  </si>
  <si>
    <t>Hanover County</t>
  </si>
  <si>
    <t>Goochland County</t>
  </si>
  <si>
    <t>Dinwiddie County</t>
  </si>
  <si>
    <t>036</t>
  </si>
  <si>
    <t>Charles City County</t>
  </si>
  <si>
    <t>Caroline County</t>
  </si>
  <si>
    <t>Amelia County</t>
  </si>
  <si>
    <t>Washoe County</t>
  </si>
  <si>
    <t>Reno-Carson City-Fernley, NV</t>
  </si>
  <si>
    <t>Reno, NV</t>
  </si>
  <si>
    <t>456</t>
  </si>
  <si>
    <t>Storey County</t>
  </si>
  <si>
    <t>Shasta County</t>
  </si>
  <si>
    <t>Redding-Red Bluff, CA</t>
  </si>
  <si>
    <t>Redding, CA</t>
  </si>
  <si>
    <t>454</t>
  </si>
  <si>
    <t>Reading, PA</t>
  </si>
  <si>
    <t>Pennington County</t>
  </si>
  <si>
    <t>Rapid City-Spearfish, SD</t>
  </si>
  <si>
    <t>Rapid City, SD</t>
  </si>
  <si>
    <t>452</t>
  </si>
  <si>
    <t>Meade County</t>
  </si>
  <si>
    <t>Custer County</t>
  </si>
  <si>
    <t>Raleigh-Durham-Chapel Hill, NC</t>
  </si>
  <si>
    <t>Raleigh, NC</t>
  </si>
  <si>
    <t>450</t>
  </si>
  <si>
    <t>Johnston County</t>
  </si>
  <si>
    <t>Racine County</t>
  </si>
  <si>
    <t>Milwaukee-Racine-Waukesha, WI</t>
  </si>
  <si>
    <t>Racine, WI</t>
  </si>
  <si>
    <t>376</t>
  </si>
  <si>
    <t>Charlotte County</t>
  </si>
  <si>
    <t>North Port-Sarasota, FL</t>
  </si>
  <si>
    <t>Punta Gorda, FL</t>
  </si>
  <si>
    <t>412</t>
  </si>
  <si>
    <t>Pueblo County</t>
  </si>
  <si>
    <t>Pueblo-Cañon City, CO</t>
  </si>
  <si>
    <t>Pueblo, CO</t>
  </si>
  <si>
    <t>444</t>
  </si>
  <si>
    <t>Provo-Orem, UT</t>
  </si>
  <si>
    <t>Juab County</t>
  </si>
  <si>
    <t>Providence-Warwick, RI-MA</t>
  </si>
  <si>
    <t>Providence County</t>
  </si>
  <si>
    <t>Newport County</t>
  </si>
  <si>
    <t>Bristol County</t>
  </si>
  <si>
    <t>Yavapai County</t>
  </si>
  <si>
    <t>Prescott, AZ</t>
  </si>
  <si>
    <t>St. Lucie County</t>
  </si>
  <si>
    <t>Port St. Lucie, FL</t>
  </si>
  <si>
    <t>Martin County</t>
  </si>
  <si>
    <t>Skamania County</t>
  </si>
  <si>
    <t>Portland-Vancouver-Hillsboro, OR-WA</t>
  </si>
  <si>
    <t>Yamhill County</t>
  </si>
  <si>
    <t>Portland-Lewiston-South Portland, ME</t>
  </si>
  <si>
    <t>Portland-South Portland, ME</t>
  </si>
  <si>
    <t>438</t>
  </si>
  <si>
    <t>Sagadahoc County</t>
  </si>
  <si>
    <t>Ponce-Coamo-Santa Isabel, PR</t>
  </si>
  <si>
    <t>Ponce, PR</t>
  </si>
  <si>
    <t>434</t>
  </si>
  <si>
    <t>Villalba Municipio</t>
  </si>
  <si>
    <t>Peñuelas Municipio</t>
  </si>
  <si>
    <t>Juana Díaz Municipio</t>
  </si>
  <si>
    <t>Guayanilla Municipio</t>
  </si>
  <si>
    <t>Guánica Municipio</t>
  </si>
  <si>
    <t>Bannock County</t>
  </si>
  <si>
    <t>Pocatello, ID</t>
  </si>
  <si>
    <t>Berkshire County</t>
  </si>
  <si>
    <t>Pittsfield, MA</t>
  </si>
  <si>
    <t>Pittsburgh, PA</t>
  </si>
  <si>
    <t>Fayette County</t>
  </si>
  <si>
    <t>Armstrong County</t>
  </si>
  <si>
    <t>Little Rock-North Little Rock, AR</t>
  </si>
  <si>
    <t>Pine Bluff, AR</t>
  </si>
  <si>
    <t>340</t>
  </si>
  <si>
    <t>Cleveland County</t>
  </si>
  <si>
    <t>Pinal County</t>
  </si>
  <si>
    <t>Phoenix-Mesa-Scottsdale, AZ</t>
  </si>
  <si>
    <t>Salem County</t>
  </si>
  <si>
    <t>Wilmington, DE-MD-NJ</t>
  </si>
  <si>
    <t>Philadelphia-Camden-Wilmington, PA-NJ-DE-MD</t>
  </si>
  <si>
    <t>Cecil County</t>
  </si>
  <si>
    <t>Philadelphia County</t>
  </si>
  <si>
    <t>Philadelphia, PA</t>
  </si>
  <si>
    <t>Montgomery County-Bucks County-Chester County, PA</t>
  </si>
  <si>
    <t>Camden, NJ</t>
  </si>
  <si>
    <t>Woodford County</t>
  </si>
  <si>
    <t>Peoria-Canton, IL</t>
  </si>
  <si>
    <t>Peoria, IL</t>
  </si>
  <si>
    <t>426</t>
  </si>
  <si>
    <t>Tazewell County</t>
  </si>
  <si>
    <t>Peoria County</t>
  </si>
  <si>
    <t>Santa Rosa County</t>
  </si>
  <si>
    <t>Pensacola-Ferry Pass-Brent, FL</t>
  </si>
  <si>
    <t>Parkersburg-Marietta-Vienna, WV-OH</t>
  </si>
  <si>
    <t>Parkersburg-Vienna, WV</t>
  </si>
  <si>
    <t>425</t>
  </si>
  <si>
    <t>Wirt County</t>
  </si>
  <si>
    <t>Gulf County</t>
  </si>
  <si>
    <t>Panama City, FL</t>
  </si>
  <si>
    <t>Bay County</t>
  </si>
  <si>
    <t>Palm Bay-Melbourne-Titusville, FL</t>
  </si>
  <si>
    <t>Oxnard-Thousand Oaks-Ventura, CA</t>
  </si>
  <si>
    <t>McLean County</t>
  </si>
  <si>
    <t>Owensboro, KY</t>
  </si>
  <si>
    <t>Daviess County</t>
  </si>
  <si>
    <t>Appleton-Oshkosh-Neenah, WI</t>
  </si>
  <si>
    <t>Oshkosh-Neenah, WI</t>
  </si>
  <si>
    <t>118</t>
  </si>
  <si>
    <t>Orlando-Kissimmee-Sanford, FL</t>
  </si>
  <si>
    <t>Omaha-Council Bluffs-Fremont, NE-IA</t>
  </si>
  <si>
    <t>Omaha-Council Bluffs, NE-IA</t>
  </si>
  <si>
    <t>420</t>
  </si>
  <si>
    <t>Saunders County</t>
  </si>
  <si>
    <t>Sarpy County</t>
  </si>
  <si>
    <t>Pottawattamie County</t>
  </si>
  <si>
    <t>Mills County</t>
  </si>
  <si>
    <t>Harrison County</t>
  </si>
  <si>
    <t>Olympia-Tumwater, WA</t>
  </si>
  <si>
    <t>Oklahoma County</t>
  </si>
  <si>
    <t>Oklahoma City-Shawnee, OK</t>
  </si>
  <si>
    <t>Oklahoma City, OK</t>
  </si>
  <si>
    <t>416</t>
  </si>
  <si>
    <t>McClain County</t>
  </si>
  <si>
    <t>Logan County</t>
  </si>
  <si>
    <t>Grady County</t>
  </si>
  <si>
    <t>Canadian County</t>
  </si>
  <si>
    <t>Weber County</t>
  </si>
  <si>
    <t>Ogden-Clearfield, UT</t>
  </si>
  <si>
    <t>Morgan County</t>
  </si>
  <si>
    <t>Box Elder County</t>
  </si>
  <si>
    <t>Ector County</t>
  </si>
  <si>
    <t>Midland-Odessa, TX</t>
  </si>
  <si>
    <t>Odessa, TX</t>
  </si>
  <si>
    <t>372</t>
  </si>
  <si>
    <t>Cape May County</t>
  </si>
  <si>
    <t>Ocean City, NJ</t>
  </si>
  <si>
    <t>Ocala, FL</t>
  </si>
  <si>
    <t>New London County</t>
  </si>
  <si>
    <t>Hartford-West Hartford, CT</t>
  </si>
  <si>
    <t>Norwich-New London, CT</t>
  </si>
  <si>
    <t>278</t>
  </si>
  <si>
    <t>North Port-Sarasota-Bradenton, FL</t>
  </si>
  <si>
    <t>Berrien County</t>
  </si>
  <si>
    <t>Niles-Benton Harbor, MI</t>
  </si>
  <si>
    <t>Westchester County</t>
  </si>
  <si>
    <t>New York-Jersey City-White Plains, NY-NJ</t>
  </si>
  <si>
    <t>New York-Newark-Jersey City, NY-NJ-PA</t>
  </si>
  <si>
    <t>Richmond County</t>
  </si>
  <si>
    <t>Queens County</t>
  </si>
  <si>
    <t>New York County</t>
  </si>
  <si>
    <t>Kings County</t>
  </si>
  <si>
    <t>Bronx County</t>
  </si>
  <si>
    <t>Pike County</t>
  </si>
  <si>
    <t>Newark, NJ-PA</t>
  </si>
  <si>
    <t>Hunterdon County</t>
  </si>
  <si>
    <t>Nassau County-Suffolk County, NY</t>
  </si>
  <si>
    <t>Putnam County</t>
  </si>
  <si>
    <t>Dutchess County-Putnam County, NY</t>
  </si>
  <si>
    <t>New Orleans-Metairie-Hammond, LA-MS</t>
  </si>
  <si>
    <t>New Orleans-Metairie, LA</t>
  </si>
  <si>
    <t>406</t>
  </si>
  <si>
    <t>St. John the Baptist Parish</t>
  </si>
  <si>
    <t>St. James Parish</t>
  </si>
  <si>
    <t>St. Charles Parish</t>
  </si>
  <si>
    <t>St. Bernard Parish</t>
  </si>
  <si>
    <t>Plaquemines Parish</t>
  </si>
  <si>
    <t>Orleans Parish</t>
  </si>
  <si>
    <t>New Haven County</t>
  </si>
  <si>
    <t>New Haven-Milford, CT</t>
  </si>
  <si>
    <t>Pamlico County</t>
  </si>
  <si>
    <t>New Bern-Morehead City, NC</t>
  </si>
  <si>
    <t>New Bern, NC</t>
  </si>
  <si>
    <t>404</t>
  </si>
  <si>
    <t>Jones County</t>
  </si>
  <si>
    <t>Craven County</t>
  </si>
  <si>
    <t>Nashville-Davidson--Murfreesboro, TN</t>
  </si>
  <si>
    <t>Nashville-Davidson--Murfreesboro--Franklin, TN</t>
  </si>
  <si>
    <t>400</t>
  </si>
  <si>
    <t>Trousdale County</t>
  </si>
  <si>
    <t>Rutherford County</t>
  </si>
  <si>
    <t>Robertson County</t>
  </si>
  <si>
    <t>Maury County</t>
  </si>
  <si>
    <t>Macon County</t>
  </si>
  <si>
    <t>Hickman County</t>
  </si>
  <si>
    <t>Dickson County</t>
  </si>
  <si>
    <t>Cheatham County</t>
  </si>
  <si>
    <t>Cannon County</t>
  </si>
  <si>
    <t>Cape Coral-Fort Myers-Naples, FL</t>
  </si>
  <si>
    <t>162</t>
  </si>
  <si>
    <t>Napa County</t>
  </si>
  <si>
    <t>Napa, CA</t>
  </si>
  <si>
    <t>Myrtle Beach-Conway, SC-NC</t>
  </si>
  <si>
    <t>Myrtle Beach-Conway-North Myrtle Beach, SC-NC</t>
  </si>
  <si>
    <t>396</t>
  </si>
  <si>
    <t>Brunswick County</t>
  </si>
  <si>
    <t>Muskegon County</t>
  </si>
  <si>
    <t>Grand Rapids-Wyoming-Muskegon, MI</t>
  </si>
  <si>
    <t>Muskegon, MI</t>
  </si>
  <si>
    <t>266</t>
  </si>
  <si>
    <t>Indianapolis-Carmel-Muncie, IN</t>
  </si>
  <si>
    <t>Muncie, IN</t>
  </si>
  <si>
    <t>294</t>
  </si>
  <si>
    <t>Skagit County</t>
  </si>
  <si>
    <t>Mount Vernon-Anacortes, WA</t>
  </si>
  <si>
    <t>Knoxville-Morristown-Sevierville, TN</t>
  </si>
  <si>
    <t>Morristown, TN</t>
  </si>
  <si>
    <t>314</t>
  </si>
  <si>
    <t>Hamblen County</t>
  </si>
  <si>
    <t>Preston County</t>
  </si>
  <si>
    <t>Morgantown-Fairmont, WV</t>
  </si>
  <si>
    <t>Morgantown, WV</t>
  </si>
  <si>
    <t>390</t>
  </si>
  <si>
    <t>Monongalia County</t>
  </si>
  <si>
    <t>Montgomery, AL</t>
  </si>
  <si>
    <t>Elmore County</t>
  </si>
  <si>
    <t>Autauga County</t>
  </si>
  <si>
    <t>Detroit-Warren-Ann Arbor, MI</t>
  </si>
  <si>
    <t>Monroe, MI</t>
  </si>
  <si>
    <t>220</t>
  </si>
  <si>
    <t>Union Parish</t>
  </si>
  <si>
    <t>Monroe-Ruston-Bastrop, LA</t>
  </si>
  <si>
    <t>Monroe, LA</t>
  </si>
  <si>
    <t>384</t>
  </si>
  <si>
    <t>Ouachita Parish</t>
  </si>
  <si>
    <t>Modesto-Merced, CA</t>
  </si>
  <si>
    <t>Modesto, CA</t>
  </si>
  <si>
    <t>382</t>
  </si>
  <si>
    <t>Mobile-Daphne-Fairhope, AL</t>
  </si>
  <si>
    <t>Mobile, AL</t>
  </si>
  <si>
    <t>380</t>
  </si>
  <si>
    <t>Missoula County</t>
  </si>
  <si>
    <t>Missoula, MT</t>
  </si>
  <si>
    <t>St. Croix County</t>
  </si>
  <si>
    <t>Minneapolis-St. Paul-Bloomington, MN-WI</t>
  </si>
  <si>
    <t>171</t>
  </si>
  <si>
    <t>Wright County</t>
  </si>
  <si>
    <t>Sibley County</t>
  </si>
  <si>
    <t>Sherburne County</t>
  </si>
  <si>
    <t>Scott County</t>
  </si>
  <si>
    <t>Mille Lacs County</t>
  </si>
  <si>
    <t>Le Sueur County</t>
  </si>
  <si>
    <t>Isanti County</t>
  </si>
  <si>
    <t>Chisago County</t>
  </si>
  <si>
    <t>Carver County</t>
  </si>
  <si>
    <t>Milwaukee-Waukesha-West Allis, WI</t>
  </si>
  <si>
    <t>Ozaukee County</t>
  </si>
  <si>
    <t>329</t>
  </si>
  <si>
    <t>Midland County</t>
  </si>
  <si>
    <t>Midland, TX</t>
  </si>
  <si>
    <t>317</t>
  </si>
  <si>
    <t>Midland, MI</t>
  </si>
  <si>
    <t>LaPorte County</t>
  </si>
  <si>
    <t>Chicago-Naperville, IL-IN-WI</t>
  </si>
  <si>
    <t>Michigan City-La Porte, IN</t>
  </si>
  <si>
    <t>176</t>
  </si>
  <si>
    <t>West Palm Beach-Boca Raton-Delray Beach, FL</t>
  </si>
  <si>
    <t>Miami-Fort Lauderdale-West Palm Beach, FL</t>
  </si>
  <si>
    <t>Miami-Miami Beach-Kendall, FL</t>
  </si>
  <si>
    <t>Fort Lauderdale-Pompano Beach-Deerfield Beach, FL</t>
  </si>
  <si>
    <t>Merced County</t>
  </si>
  <si>
    <t>Merced, CA</t>
  </si>
  <si>
    <t>Tipton County</t>
  </si>
  <si>
    <t>Memphis-Forrest City, TN-MS-AR</t>
  </si>
  <si>
    <t>Memphis, TN-MS-AR</t>
  </si>
  <si>
    <t>368</t>
  </si>
  <si>
    <t>Tunica County</t>
  </si>
  <si>
    <t>Tate County</t>
  </si>
  <si>
    <t>DeSoto County</t>
  </si>
  <si>
    <t>Crittenden County</t>
  </si>
  <si>
    <t>Medford-Grants Pass, OR</t>
  </si>
  <si>
    <t>Medford, OR</t>
  </si>
  <si>
    <t>366</t>
  </si>
  <si>
    <t>McAllen-Edinburg, TX</t>
  </si>
  <si>
    <t>McAllen-Edinburg-Mission, TX</t>
  </si>
  <si>
    <t>365</t>
  </si>
  <si>
    <t>Mayagüez Municipio</t>
  </si>
  <si>
    <t>Mayagüez, PR</t>
  </si>
  <si>
    <t>Hormigueros Municipio</t>
  </si>
  <si>
    <t>Mansfield-Ashland-Bucyrus, OH</t>
  </si>
  <si>
    <t>Mansfield, OH</t>
  </si>
  <si>
    <t>360</t>
  </si>
  <si>
    <t>Nicollet County</t>
  </si>
  <si>
    <t>Mankato-New Ulm-North Mankato, MN</t>
  </si>
  <si>
    <t>Mankato-North Mankato, MN</t>
  </si>
  <si>
    <t>359</t>
  </si>
  <si>
    <t>Blue Earth County</t>
  </si>
  <si>
    <t>Riley County</t>
  </si>
  <si>
    <t>Manhattan-Junction City, KS</t>
  </si>
  <si>
    <t>Manhattan, KS</t>
  </si>
  <si>
    <t>358</t>
  </si>
  <si>
    <t>Pottawatomie County</t>
  </si>
  <si>
    <t>Manchester-Nashua, NH</t>
  </si>
  <si>
    <t>Iowa County</t>
  </si>
  <si>
    <t>Madison-Janesville-Beloit, WI</t>
  </si>
  <si>
    <t>Madison, WI</t>
  </si>
  <si>
    <t>357</t>
  </si>
  <si>
    <t>Green County</t>
  </si>
  <si>
    <t>Madera County</t>
  </si>
  <si>
    <t>Fresno-Madera, CA</t>
  </si>
  <si>
    <t>Madera, CA</t>
  </si>
  <si>
    <t>260</t>
  </si>
  <si>
    <t>289</t>
  </si>
  <si>
    <t>Twiggs County</t>
  </si>
  <si>
    <t>Macon, GA</t>
  </si>
  <si>
    <t>207</t>
  </si>
  <si>
    <t>Crawford County</t>
  </si>
  <si>
    <t>Bibb County</t>
  </si>
  <si>
    <t>Lynchburg city</t>
  </si>
  <si>
    <t>Lynchburg, VA</t>
  </si>
  <si>
    <t>Campbell County</t>
  </si>
  <si>
    <t>Bedford County</t>
  </si>
  <si>
    <t>Appomattox County</t>
  </si>
  <si>
    <t>Amherst County</t>
  </si>
  <si>
    <t>305</t>
  </si>
  <si>
    <t>Lynn County</t>
  </si>
  <si>
    <t>Lubbock-Levelland, TX</t>
  </si>
  <si>
    <t>Lubbock, TX</t>
  </si>
  <si>
    <t>352</t>
  </si>
  <si>
    <t>Lubbock County</t>
  </si>
  <si>
    <t>Crosby County</t>
  </si>
  <si>
    <t>223</t>
  </si>
  <si>
    <t>Trimble County</t>
  </si>
  <si>
    <t>Louisville/Jefferson County--Elizabethtown--Madison, KY-IN</t>
  </si>
  <si>
    <t>Louisville/Jefferson County, KY-IN</t>
  </si>
  <si>
    <t>350</t>
  </si>
  <si>
    <t>Spencer County</t>
  </si>
  <si>
    <t>211</t>
  </si>
  <si>
    <t>Oldham County</t>
  </si>
  <si>
    <t>Bullitt County</t>
  </si>
  <si>
    <t>Los Angeles-Long Beach-Glendale, CA</t>
  </si>
  <si>
    <t>Los Angeles-Long Beach-Anaheim, CA</t>
  </si>
  <si>
    <t>Anaheim-Santa Ana-Irvine, CA</t>
  </si>
  <si>
    <t>Cowlitz County</t>
  </si>
  <si>
    <t>Longview, WA</t>
  </si>
  <si>
    <t>459</t>
  </si>
  <si>
    <t>Upshur County</t>
  </si>
  <si>
    <t>Longview-Marshall, TX</t>
  </si>
  <si>
    <t>Longview, TX</t>
  </si>
  <si>
    <t>346</t>
  </si>
  <si>
    <t>401</t>
  </si>
  <si>
    <t>Rusk County</t>
  </si>
  <si>
    <t>Gregg County</t>
  </si>
  <si>
    <t>Cache County</t>
  </si>
  <si>
    <t>Logan, UT-ID</t>
  </si>
  <si>
    <t>Saline County</t>
  </si>
  <si>
    <t>Little Rock-North Little Rock-Conway, AR</t>
  </si>
  <si>
    <t>Perry County</t>
  </si>
  <si>
    <t>Lonoke County</t>
  </si>
  <si>
    <t>Grant County</t>
  </si>
  <si>
    <t>Faulkner County</t>
  </si>
  <si>
    <t>Seward County</t>
  </si>
  <si>
    <t>Lincoln-Beatrice, NE</t>
  </si>
  <si>
    <t>Lincoln, NE</t>
  </si>
  <si>
    <t>Allen County</t>
  </si>
  <si>
    <t>Lima-Van Wert-Celina, OH</t>
  </si>
  <si>
    <t>Lima, OH</t>
  </si>
  <si>
    <t>338</t>
  </si>
  <si>
    <t>239</t>
  </si>
  <si>
    <t>Lexington-Fayette--Richmond--Frankfort, KY</t>
  </si>
  <si>
    <t>Lexington-Fayette, KY</t>
  </si>
  <si>
    <t>336</t>
  </si>
  <si>
    <t>Jessamine County</t>
  </si>
  <si>
    <t>Bourbon County</t>
  </si>
  <si>
    <t>Androscoggin County</t>
  </si>
  <si>
    <t>Lewiston-Auburn, ME</t>
  </si>
  <si>
    <t>Asotin County</t>
  </si>
  <si>
    <t>Lewiston, ID-WA</t>
  </si>
  <si>
    <t>Nez Perce County</t>
  </si>
  <si>
    <t>Lebanon County</t>
  </si>
  <si>
    <t>Lebanon, PA</t>
  </si>
  <si>
    <t>Cotton County</t>
  </si>
  <si>
    <t>Lawton, OK</t>
  </si>
  <si>
    <t>Comanche County</t>
  </si>
  <si>
    <t>Lawrence, KS</t>
  </si>
  <si>
    <t>Las Vegas-Henderson, NV-AZ</t>
  </si>
  <si>
    <t>Las Vegas-Henderson-Paradise, NV</t>
  </si>
  <si>
    <t>332</t>
  </si>
  <si>
    <t>Doña Ana County</t>
  </si>
  <si>
    <t>El Paso-Las Cruces, TX-NM</t>
  </si>
  <si>
    <t>Las Cruces, NM</t>
  </si>
  <si>
    <t>238</t>
  </si>
  <si>
    <t>Webb County</t>
  </si>
  <si>
    <t>Laredo, TX</t>
  </si>
  <si>
    <t>Ingham County</t>
  </si>
  <si>
    <t>Lansing-East Lansing-Owosso, MI</t>
  </si>
  <si>
    <t>Lansing-East Lansing, MI</t>
  </si>
  <si>
    <t>330</t>
  </si>
  <si>
    <t>Eaton County</t>
  </si>
  <si>
    <t>Lancaster, PA</t>
  </si>
  <si>
    <t>Mohave County</t>
  </si>
  <si>
    <t>Lake Havasu City-Kingman, AZ</t>
  </si>
  <si>
    <t>29420</t>
  </si>
  <si>
    <t>Cameron Parish</t>
  </si>
  <si>
    <t>Lake Charles, LA</t>
  </si>
  <si>
    <t>Calcasieu Parish</t>
  </si>
  <si>
    <t>Tippecanoe County</t>
  </si>
  <si>
    <t>Lafayette-West Lafayette-Frankfort, IN</t>
  </si>
  <si>
    <t>Lafayette-West Lafayette, IN</t>
  </si>
  <si>
    <t>320</t>
  </si>
  <si>
    <t>Carroll County</t>
  </si>
  <si>
    <t>Vermilion Parish</t>
  </si>
  <si>
    <t>Lafayette-Opelousas-Morgan City, LA</t>
  </si>
  <si>
    <t>Lafayette, LA</t>
  </si>
  <si>
    <t>318</t>
  </si>
  <si>
    <t>St. Martin Parish</t>
  </si>
  <si>
    <t>Lafayette Parish</t>
  </si>
  <si>
    <t>Iberia Parish</t>
  </si>
  <si>
    <t>Acadia Parish</t>
  </si>
  <si>
    <t>La Crosse County</t>
  </si>
  <si>
    <t>La Crosse-Onalaska, WI-MN</t>
  </si>
  <si>
    <t>Kokomo-Peru, IN</t>
  </si>
  <si>
    <t>Kokomo, IN</t>
  </si>
  <si>
    <t>316</t>
  </si>
  <si>
    <t>Knoxville, TN</t>
  </si>
  <si>
    <t>Roane County</t>
  </si>
  <si>
    <t>Loudon County</t>
  </si>
  <si>
    <t>Grainger County</t>
  </si>
  <si>
    <t>Blount County</t>
  </si>
  <si>
    <t>Anderson County</t>
  </si>
  <si>
    <t>Ulster County</t>
  </si>
  <si>
    <t>Kingston, NY</t>
  </si>
  <si>
    <t>Bristol city</t>
  </si>
  <si>
    <t>Johnson City-Kingsport-Bristol, TN-VA</t>
  </si>
  <si>
    <t>Kingsport-Bristol-Bristol, TN-VA</t>
  </si>
  <si>
    <t>304</t>
  </si>
  <si>
    <t>Hawkins County</t>
  </si>
  <si>
    <t>281</t>
  </si>
  <si>
    <t>Lampasas County</t>
  </si>
  <si>
    <t>Killeen-Temple, TX</t>
  </si>
  <si>
    <t>Coryell County</t>
  </si>
  <si>
    <t>Bell County</t>
  </si>
  <si>
    <t>Kennewick-Richland, WA</t>
  </si>
  <si>
    <t>Ray County</t>
  </si>
  <si>
    <t>Kansas City, MO-KS</t>
  </si>
  <si>
    <t>Platte County</t>
  </si>
  <si>
    <t>Lafayette County</t>
  </si>
  <si>
    <t>Caldwell County</t>
  </si>
  <si>
    <t>Bates County</t>
  </si>
  <si>
    <t>Wyandotte County</t>
  </si>
  <si>
    <t>Miami County</t>
  </si>
  <si>
    <t>Linn County</t>
  </si>
  <si>
    <t>Leavenworth County</t>
  </si>
  <si>
    <t>Kankakee County</t>
  </si>
  <si>
    <t>Kankakee, IL</t>
  </si>
  <si>
    <t>Van Buren County</t>
  </si>
  <si>
    <t>Kalamazoo-Battle Creek-Portage, MI</t>
  </si>
  <si>
    <t>Kalamazoo-Portage, MI</t>
  </si>
  <si>
    <t>310</t>
  </si>
  <si>
    <t>Kalamazoo County</t>
  </si>
  <si>
    <t>Maui County</t>
  </si>
  <si>
    <t>Kahului-Wailuku-Lahaina, HI</t>
  </si>
  <si>
    <t>27980</t>
  </si>
  <si>
    <t>Kalawao County</t>
  </si>
  <si>
    <t>Newton County</t>
  </si>
  <si>
    <t>Joplin-Miami, MO-OK</t>
  </si>
  <si>
    <t>Joplin, MO</t>
  </si>
  <si>
    <t>Jasper County</t>
  </si>
  <si>
    <t>Poinsett County</t>
  </si>
  <si>
    <t>Jonesboro-Paragould, AR</t>
  </si>
  <si>
    <t>Jonesboro, AR</t>
  </si>
  <si>
    <t>308</t>
  </si>
  <si>
    <t>Craighead County</t>
  </si>
  <si>
    <t>Cambria County</t>
  </si>
  <si>
    <t>Johnstown-Somerset, PA</t>
  </si>
  <si>
    <t>Johnstown, PA</t>
  </si>
  <si>
    <t>306</t>
  </si>
  <si>
    <t>Johnson City, TN</t>
  </si>
  <si>
    <t>Unicoi County</t>
  </si>
  <si>
    <t>Carter County</t>
  </si>
  <si>
    <t>Jefferson City, MO</t>
  </si>
  <si>
    <t>Moniteau County</t>
  </si>
  <si>
    <t>Cole County</t>
  </si>
  <si>
    <t>Callaway County</t>
  </si>
  <si>
    <t>Rock County</t>
  </si>
  <si>
    <t>Janesville-Beloit, WI</t>
  </si>
  <si>
    <t>Onslow County</t>
  </si>
  <si>
    <t>Jacksonville, NC</t>
  </si>
  <si>
    <t>Jacksonville-St. Marys-Palatka, FL-GA</t>
  </si>
  <si>
    <t>Jacksonville, FL</t>
  </si>
  <si>
    <t>300</t>
  </si>
  <si>
    <t>Duval County</t>
  </si>
  <si>
    <t>Baker County</t>
  </si>
  <si>
    <t>Jackson, TN</t>
  </si>
  <si>
    <t>Crockett County</t>
  </si>
  <si>
    <t>Yazoo County</t>
  </si>
  <si>
    <t>Jackson-Vicksburg-Brookhaven, MS</t>
  </si>
  <si>
    <t>Jackson, MS</t>
  </si>
  <si>
    <t>298</t>
  </si>
  <si>
    <t>Simpson County</t>
  </si>
  <si>
    <t>Rankin County</t>
  </si>
  <si>
    <t>Hinds County</t>
  </si>
  <si>
    <t>Copiah County</t>
  </si>
  <si>
    <t>Jackson, MI</t>
  </si>
  <si>
    <t>Tompkins County</t>
  </si>
  <si>
    <t>Ithaca-Cortland, NY</t>
  </si>
  <si>
    <t>Ithaca, NY</t>
  </si>
  <si>
    <t>296</t>
  </si>
  <si>
    <t>Cedar Rapids-Iowa City, IA</t>
  </si>
  <si>
    <t>Iowa City, IA</t>
  </si>
  <si>
    <t>168</t>
  </si>
  <si>
    <t>Indianapolis-Carmel-Anderson, IN</t>
  </si>
  <si>
    <t>Hendricks County</t>
  </si>
  <si>
    <t>Brown County</t>
  </si>
  <si>
    <t>Idaho Falls-Rexburg-Blackfoot, ID</t>
  </si>
  <si>
    <t>Idaho Falls, ID</t>
  </si>
  <si>
    <t>292</t>
  </si>
  <si>
    <t>Butte County</t>
  </si>
  <si>
    <t>Bonneville County</t>
  </si>
  <si>
    <t>Huntsville-Decatur-Albertville, AL</t>
  </si>
  <si>
    <t>Huntsville, AL</t>
  </si>
  <si>
    <t>290</t>
  </si>
  <si>
    <t>Limestone County</t>
  </si>
  <si>
    <t>Charleston-Huntington-Ashland, WV-OH-KY</t>
  </si>
  <si>
    <t>Huntington-Ashland, WV-KY-OH</t>
  </si>
  <si>
    <t>170</t>
  </si>
  <si>
    <t>Cabell County</t>
  </si>
  <si>
    <t>Lawrence County</t>
  </si>
  <si>
    <t>Greenup County</t>
  </si>
  <si>
    <t>Boyd County</t>
  </si>
  <si>
    <t>473</t>
  </si>
  <si>
    <t>Waller County</t>
  </si>
  <si>
    <t>Houston-The Woodlands, TX</t>
  </si>
  <si>
    <t>288</t>
  </si>
  <si>
    <t>291</t>
  </si>
  <si>
    <t>Liberty County</t>
  </si>
  <si>
    <t>Galveston County</t>
  </si>
  <si>
    <t>Chambers County</t>
  </si>
  <si>
    <t>Austin County</t>
  </si>
  <si>
    <t>Terrebonne Parish</t>
  </si>
  <si>
    <t>Houma-Thibodaux, LA</t>
  </si>
  <si>
    <t>Lafourche Parish</t>
  </si>
  <si>
    <t>Garland County</t>
  </si>
  <si>
    <t>Hot Springs-Malvern, AR</t>
  </si>
  <si>
    <t>Hot Springs, AR</t>
  </si>
  <si>
    <t>284</t>
  </si>
  <si>
    <t>Citrus County</t>
  </si>
  <si>
    <t>Homosassa Springs, FL</t>
  </si>
  <si>
    <t>26140</t>
  </si>
  <si>
    <t>Long County</t>
  </si>
  <si>
    <t>Hinesville, GA</t>
  </si>
  <si>
    <t>Hilton Head Island-Bluffton-Beaufort, SC</t>
  </si>
  <si>
    <t>Beaufort County</t>
  </si>
  <si>
    <t>Catawba County</t>
  </si>
  <si>
    <t>Hickory-Lenoir, NC</t>
  </si>
  <si>
    <t>Hickory-Lenoir-Morganton, NC</t>
  </si>
  <si>
    <t>280</t>
  </si>
  <si>
    <t>Burke County</t>
  </si>
  <si>
    <t>Alexander County</t>
  </si>
  <si>
    <t>Hattiesburg, MS</t>
  </si>
  <si>
    <t>Lamar County</t>
  </si>
  <si>
    <t>Forrest County</t>
  </si>
  <si>
    <t>Tolland County</t>
  </si>
  <si>
    <t>Hartford-West Hartford-East Hartford, CT</t>
  </si>
  <si>
    <t>Hartford County</t>
  </si>
  <si>
    <t>Harrisonburg city</t>
  </si>
  <si>
    <t>Harrisonburg, VA</t>
  </si>
  <si>
    <t>Rockingham County</t>
  </si>
  <si>
    <t>Harrisburg-Carlisle, PA</t>
  </si>
  <si>
    <t>Hanford-Corcoran, CA</t>
  </si>
  <si>
    <t>Tangipahoa Parish</t>
  </si>
  <si>
    <t>Hammond, LA</t>
  </si>
  <si>
    <t>25220</t>
  </si>
  <si>
    <t>Berkeley County</t>
  </si>
  <si>
    <t>Hagerstown-Martinsburg, MD-WV</t>
  </si>
  <si>
    <t>Patillas Municipio</t>
  </si>
  <si>
    <t>Guayama, PR</t>
  </si>
  <si>
    <t>Arroyo Municipio</t>
  </si>
  <si>
    <t>Greenville-Anderson-Mauldin, SC</t>
  </si>
  <si>
    <t>Laurens County</t>
  </si>
  <si>
    <t>Pitt County</t>
  </si>
  <si>
    <t>Greenville-Washington, NC</t>
  </si>
  <si>
    <t>Greenville, NC</t>
  </si>
  <si>
    <t>274</t>
  </si>
  <si>
    <t>Greensboro-High Point, NC</t>
  </si>
  <si>
    <t>Randolph County</t>
  </si>
  <si>
    <t>Guilford County</t>
  </si>
  <si>
    <t>Oconto County</t>
  </si>
  <si>
    <t>Green Bay-Shawano, WI</t>
  </si>
  <si>
    <t>Green Bay, WI</t>
  </si>
  <si>
    <t>267</t>
  </si>
  <si>
    <t>Kewaunee County</t>
  </si>
  <si>
    <t>Weld County</t>
  </si>
  <si>
    <t>Denver-Aurora, CO</t>
  </si>
  <si>
    <t>Greeley, CO</t>
  </si>
  <si>
    <t>216</t>
  </si>
  <si>
    <t>Cascade County</t>
  </si>
  <si>
    <t>Great Falls, MT</t>
  </si>
  <si>
    <t>Josephine County</t>
  </si>
  <si>
    <t>Grants Pass, OR</t>
  </si>
  <si>
    <t>Ottawa County</t>
  </si>
  <si>
    <t>Grand Rapids-Wyoming, MI</t>
  </si>
  <si>
    <t>Montcalm County</t>
  </si>
  <si>
    <t>Barry County</t>
  </si>
  <si>
    <t>Mesa County</t>
  </si>
  <si>
    <t>Grand Junction, CO</t>
  </si>
  <si>
    <t>Merrick County</t>
  </si>
  <si>
    <t>Grand Island, NE</t>
  </si>
  <si>
    <t>Hall County</t>
  </si>
  <si>
    <t>Grand Forks County</t>
  </si>
  <si>
    <t>Grand Forks, ND-MN</t>
  </si>
  <si>
    <t>Goldsboro, NC</t>
  </si>
  <si>
    <t>Albany-Schenectady, NY</t>
  </si>
  <si>
    <t>Glens Falls, NY</t>
  </si>
  <si>
    <t>104</t>
  </si>
  <si>
    <t>Gettysburg, PA</t>
  </si>
  <si>
    <t>23900</t>
  </si>
  <si>
    <t>Atlanta--Athens-Clarke County--Sandy Springs, GA</t>
  </si>
  <si>
    <t>Gainesville, GA</t>
  </si>
  <si>
    <t>122</t>
  </si>
  <si>
    <t>Gilchrist County</t>
  </si>
  <si>
    <t>Gainesville-Lake City, FL</t>
  </si>
  <si>
    <t>Gainesville, FL</t>
  </si>
  <si>
    <t>264</t>
  </si>
  <si>
    <t>Alachua County</t>
  </si>
  <si>
    <t>Etowah County</t>
  </si>
  <si>
    <t>Gadsden, AL</t>
  </si>
  <si>
    <t>Fresno, CA</t>
  </si>
  <si>
    <t>Whitley County</t>
  </si>
  <si>
    <t>Fort Wayne-Huntington-Auburn, IN</t>
  </si>
  <si>
    <t>Fort Wayne, IN</t>
  </si>
  <si>
    <t>258</t>
  </si>
  <si>
    <t>Wells County</t>
  </si>
  <si>
    <t>Sequoyah County</t>
  </si>
  <si>
    <t>Fort Smith, AR-OK</t>
  </si>
  <si>
    <t>Le Flore County</t>
  </si>
  <si>
    <t>Sebastian County</t>
  </si>
  <si>
    <t>Larimer County</t>
  </si>
  <si>
    <t>Fort Collins, CO</t>
  </si>
  <si>
    <t>Fond du Lac County</t>
  </si>
  <si>
    <t>Fond du Lac, WI</t>
  </si>
  <si>
    <t>Lauderdale County</t>
  </si>
  <si>
    <t>Florence-Muscle Shoals, AL</t>
  </si>
  <si>
    <t>Colbert County</t>
  </si>
  <si>
    <t>Florence County</t>
  </si>
  <si>
    <t>Florence, SC</t>
  </si>
  <si>
    <t>Darlington County</t>
  </si>
  <si>
    <t>Flint, MI</t>
  </si>
  <si>
    <t>Coconino County</t>
  </si>
  <si>
    <t>Flagstaff, AZ</t>
  </si>
  <si>
    <t>McDonald County</t>
  </si>
  <si>
    <t>Fayetteville-Springdale-Rogers, AR-MO</t>
  </si>
  <si>
    <t>Hoke County</t>
  </si>
  <si>
    <t>Fayetteville-Lumberton-Laurinburg, NC</t>
  </si>
  <si>
    <t>Fayetteville, NC</t>
  </si>
  <si>
    <t>246</t>
  </si>
  <si>
    <t>San Juan County</t>
  </si>
  <si>
    <t>Farmington, NM</t>
  </si>
  <si>
    <t>Fargo-Wahpeton, ND-MN</t>
  </si>
  <si>
    <t>Fargo, ND-MN</t>
  </si>
  <si>
    <t>244</t>
  </si>
  <si>
    <t>090</t>
  </si>
  <si>
    <t>Fairbanks North Star Borough</t>
  </si>
  <si>
    <t>Fairbanks, AK</t>
  </si>
  <si>
    <t>21820</t>
  </si>
  <si>
    <t>Henderson County</t>
  </si>
  <si>
    <t>Evansville, IN-KY</t>
  </si>
  <si>
    <t>Warrick County</t>
  </si>
  <si>
    <t>Vanderburgh County</t>
  </si>
  <si>
    <t>Posey County</t>
  </si>
  <si>
    <t>Lane County</t>
  </si>
  <si>
    <t>Eugene, OR</t>
  </si>
  <si>
    <t>Erie-Meadville, PA</t>
  </si>
  <si>
    <t>Erie, PA</t>
  </si>
  <si>
    <t>240</t>
  </si>
  <si>
    <t>229</t>
  </si>
  <si>
    <t>Hudspeth County</t>
  </si>
  <si>
    <t>El Paso, TX</t>
  </si>
  <si>
    <t>Chemung County</t>
  </si>
  <si>
    <t>Elmira-Corning, NY</t>
  </si>
  <si>
    <t>Elmira, NY</t>
  </si>
  <si>
    <t>236</t>
  </si>
  <si>
    <t>Elkhart County</t>
  </si>
  <si>
    <t>Elkhart-Goshen, IN</t>
  </si>
  <si>
    <t>Elizabethtown-Fort Knox, KY</t>
  </si>
  <si>
    <t>Larue County</t>
  </si>
  <si>
    <t>Hardin County</t>
  </si>
  <si>
    <t>Imperial County</t>
  </si>
  <si>
    <t>El Centro, CA</t>
  </si>
  <si>
    <t>Eau Claire County</t>
  </si>
  <si>
    <t>Eau Claire-Menomonie, WI</t>
  </si>
  <si>
    <t>Eau Claire, WI</t>
  </si>
  <si>
    <t>232</t>
  </si>
  <si>
    <t>Chippewa County</t>
  </si>
  <si>
    <t>East Stroudsburg, PA</t>
  </si>
  <si>
    <t>20700</t>
  </si>
  <si>
    <t>Person County</t>
  </si>
  <si>
    <t>Durham-Chapel Hill, NC</t>
  </si>
  <si>
    <t>Durham County</t>
  </si>
  <si>
    <t>Duluth, MN-WI</t>
  </si>
  <si>
    <t>Carlton County</t>
  </si>
  <si>
    <t>Dubuque County</t>
  </si>
  <si>
    <t>Dubuque, IA</t>
  </si>
  <si>
    <t>Dover, DE</t>
  </si>
  <si>
    <t>Dothan-Enterprise-Ozark, AL</t>
  </si>
  <si>
    <t>Dothan, AL</t>
  </si>
  <si>
    <t>222</t>
  </si>
  <si>
    <t>Geneva County</t>
  </si>
  <si>
    <t>Warren-Troy-Farmington Hills, MI</t>
  </si>
  <si>
    <t>Detroit-Warren-Dearborn, MI</t>
  </si>
  <si>
    <t>Lapeer County</t>
  </si>
  <si>
    <t>Detroit-Dearborn-Livonia, MI</t>
  </si>
  <si>
    <t>Des Moines-Ames-West Des Moines, IA</t>
  </si>
  <si>
    <t>Des Moines-West Des Moines, IA</t>
  </si>
  <si>
    <t>218</t>
  </si>
  <si>
    <t>Guthrie County</t>
  </si>
  <si>
    <t>Park County</t>
  </si>
  <si>
    <t>Gilpin County</t>
  </si>
  <si>
    <t>Elbert County</t>
  </si>
  <si>
    <t>Denver County</t>
  </si>
  <si>
    <t>Clear Creek County</t>
  </si>
  <si>
    <t>Broomfield County</t>
  </si>
  <si>
    <t>Deltona-Daytona Beach-Ormond Beach, FL</t>
  </si>
  <si>
    <t>Flagler County</t>
  </si>
  <si>
    <t>Decatur, IL</t>
  </si>
  <si>
    <t>Decatur, AL</t>
  </si>
  <si>
    <t>Dayton, OH</t>
  </si>
  <si>
    <t>Davenport-Moline, IA-IL</t>
  </si>
  <si>
    <t>Davenport-Moline-Rock Island, IA-IL</t>
  </si>
  <si>
    <t>Rock Island County</t>
  </si>
  <si>
    <t>Baldwin County</t>
  </si>
  <si>
    <t>Daphne-Fairhope-Foley, AL</t>
  </si>
  <si>
    <t>Vermilion County</t>
  </si>
  <si>
    <t>Danville, IL</t>
  </si>
  <si>
    <t>Whitfield County</t>
  </si>
  <si>
    <t>Chattanooga-Cleveland-Dalton, TN-GA-AL</t>
  </si>
  <si>
    <t>Dalton, GA</t>
  </si>
  <si>
    <t>174</t>
  </si>
  <si>
    <t>213</t>
  </si>
  <si>
    <t>Murray County</t>
  </si>
  <si>
    <t>497</t>
  </si>
  <si>
    <t>Wise County</t>
  </si>
  <si>
    <t>Fort Worth-Arlington, TX</t>
  </si>
  <si>
    <t>Dallas-Fort Worth-Arlington, TX</t>
  </si>
  <si>
    <t>Somervell County</t>
  </si>
  <si>
    <t>367</t>
  </si>
  <si>
    <t>Parker County</t>
  </si>
  <si>
    <t>251</t>
  </si>
  <si>
    <t>221</t>
  </si>
  <si>
    <t>Hood County</t>
  </si>
  <si>
    <t>397</t>
  </si>
  <si>
    <t>Rockwall County</t>
  </si>
  <si>
    <t>Dallas-Plano-Irving, TX</t>
  </si>
  <si>
    <t>257</t>
  </si>
  <si>
    <t>Kaufman County</t>
  </si>
  <si>
    <t>231</t>
  </si>
  <si>
    <t>Hunt County</t>
  </si>
  <si>
    <t>Ellis County</t>
  </si>
  <si>
    <t>Denton County</t>
  </si>
  <si>
    <t>Collin County</t>
  </si>
  <si>
    <t>Mineral County</t>
  </si>
  <si>
    <t>Cumberland, MD-WV</t>
  </si>
  <si>
    <t>Allegany County</t>
  </si>
  <si>
    <t>Walton County</t>
  </si>
  <si>
    <t>Crestview-Fort Walton Beach-Destin, FL</t>
  </si>
  <si>
    <t>Okaloosa County</t>
  </si>
  <si>
    <t>Corvallis, OR</t>
  </si>
  <si>
    <t>409</t>
  </si>
  <si>
    <t>San Patricio County</t>
  </si>
  <si>
    <t>Corpus Christi-Kingsville-Alice, TX</t>
  </si>
  <si>
    <t>Corpus Christi, TX</t>
  </si>
  <si>
    <t>204</t>
  </si>
  <si>
    <t>355</t>
  </si>
  <si>
    <t>Nueces County</t>
  </si>
  <si>
    <t>Aransas County</t>
  </si>
  <si>
    <t>Columbus-Marion-Zanesville, OH</t>
  </si>
  <si>
    <t>Columbus, OH</t>
  </si>
  <si>
    <t>198</t>
  </si>
  <si>
    <t>Pickaway County</t>
  </si>
  <si>
    <t>Morrow County</t>
  </si>
  <si>
    <t>Licking County</t>
  </si>
  <si>
    <t>Hocking County</t>
  </si>
  <si>
    <t>Fairfield County</t>
  </si>
  <si>
    <t>Bartholomew County</t>
  </si>
  <si>
    <t>Columbus, IN</t>
  </si>
  <si>
    <t>Muscogee County</t>
  </si>
  <si>
    <t>Columbus-Auburn-Opelika, GA-AL</t>
  </si>
  <si>
    <t>Columbus, GA-AL</t>
  </si>
  <si>
    <t>194</t>
  </si>
  <si>
    <t>Chattahoochee County</t>
  </si>
  <si>
    <t>Russell County</t>
  </si>
  <si>
    <t>Saluda County</t>
  </si>
  <si>
    <t>Columbia-Orangeburg-Newberry, SC</t>
  </si>
  <si>
    <t>Columbia, SC</t>
  </si>
  <si>
    <t>192</t>
  </si>
  <si>
    <t>Kershaw County</t>
  </si>
  <si>
    <t>Columbia-Moberly-Mexico, MO</t>
  </si>
  <si>
    <t>Columbia, MO</t>
  </si>
  <si>
    <t>190</t>
  </si>
  <si>
    <t>Teller County</t>
  </si>
  <si>
    <t>Colorado Springs, CO</t>
  </si>
  <si>
    <t>395</t>
  </si>
  <si>
    <t>College Station-Bryan, TX</t>
  </si>
  <si>
    <t>Burleson County</t>
  </si>
  <si>
    <t>Brazos County</t>
  </si>
  <si>
    <t>Kootenai County</t>
  </si>
  <si>
    <t>Coeur d'Alene, ID</t>
  </si>
  <si>
    <t>Cleveland-Akron-Canton, OH</t>
  </si>
  <si>
    <t>Cleveland-Elyria, OH</t>
  </si>
  <si>
    <t>184</t>
  </si>
  <si>
    <t>Lorain County</t>
  </si>
  <si>
    <t>Geauga County</t>
  </si>
  <si>
    <t>Cleveland, TN</t>
  </si>
  <si>
    <t>Bradley County</t>
  </si>
  <si>
    <t>Clarksville, TN-KY</t>
  </si>
  <si>
    <t>Trigg County</t>
  </si>
  <si>
    <t>Cincinnati-Wilmington-Maysville, OH-KY-IN</t>
  </si>
  <si>
    <t>Cincinnati, OH-KY-IN</t>
  </si>
  <si>
    <t>178</t>
  </si>
  <si>
    <t>Pendleton County</t>
  </si>
  <si>
    <t>Kenton County</t>
  </si>
  <si>
    <t>Gallatin County</t>
  </si>
  <si>
    <t>Bracken County</t>
  </si>
  <si>
    <t>Dearborn County</t>
  </si>
  <si>
    <t>Chico, CA</t>
  </si>
  <si>
    <t>Kenosha County</t>
  </si>
  <si>
    <t>Lake County-Kenosha County, IL-WI</t>
  </si>
  <si>
    <t>Chicago-Naperville-Elgin, IL-IN-WI</t>
  </si>
  <si>
    <t>Porter County</t>
  </si>
  <si>
    <t>Gary, IN</t>
  </si>
  <si>
    <t>Elgin, IL</t>
  </si>
  <si>
    <t>Chicago-Naperville-Arlington Heights, IL</t>
  </si>
  <si>
    <t>McHenry County</t>
  </si>
  <si>
    <t>DuPage County</t>
  </si>
  <si>
    <t>Laramie County</t>
  </si>
  <si>
    <t>Cheyenne, WY</t>
  </si>
  <si>
    <t>Sequatchie County</t>
  </si>
  <si>
    <t>Chattanooga, TN-GA</t>
  </si>
  <si>
    <t>295</t>
  </si>
  <si>
    <t>Walker County</t>
  </si>
  <si>
    <t>Dade County</t>
  </si>
  <si>
    <t>Catoosa County</t>
  </si>
  <si>
    <t>Charlottesville city</t>
  </si>
  <si>
    <t>Charlottesville, VA</t>
  </si>
  <si>
    <t>Nelson County</t>
  </si>
  <si>
    <t>Fluvanna County</t>
  </si>
  <si>
    <t>Buckingham County</t>
  </si>
  <si>
    <t>Albemarle County</t>
  </si>
  <si>
    <t>Charlotte-Concord, NC-SC</t>
  </si>
  <si>
    <t>Charlotte-Concord-Gastonia, NC-SC</t>
  </si>
  <si>
    <t>172</t>
  </si>
  <si>
    <t>Rowan County</t>
  </si>
  <si>
    <t>Iredell County</t>
  </si>
  <si>
    <t>Gaston County</t>
  </si>
  <si>
    <t>Cabarrus County</t>
  </si>
  <si>
    <t>Dorchester County</t>
  </si>
  <si>
    <t>Charleston-North Charleston, SC</t>
  </si>
  <si>
    <t>Kanawha County</t>
  </si>
  <si>
    <t>Charleston, WV</t>
  </si>
  <si>
    <t>Piatt County</t>
  </si>
  <si>
    <t>Champaign-Urbana, IL</t>
  </si>
  <si>
    <t>Ford County</t>
  </si>
  <si>
    <t>Champaign County</t>
  </si>
  <si>
    <t>Chambersburg-Waynesboro, PA</t>
  </si>
  <si>
    <t>Cedar Rapids, IA</t>
  </si>
  <si>
    <t>Natrona County</t>
  </si>
  <si>
    <t>Casper, WY</t>
  </si>
  <si>
    <t>Carson City, NV</t>
  </si>
  <si>
    <t>16180</t>
  </si>
  <si>
    <t>Carbondale-Marion, IL</t>
  </si>
  <si>
    <t>16060</t>
  </si>
  <si>
    <t>Cape Girardeau County</t>
  </si>
  <si>
    <t>Cape Girardeau-Sikeston, MO-IL</t>
  </si>
  <si>
    <t>Cape Girardeau, MO-IL</t>
  </si>
  <si>
    <t>164</t>
  </si>
  <si>
    <t>16020</t>
  </si>
  <si>
    <t>Bollinger County</t>
  </si>
  <si>
    <t>Cape Coral-Fort Myers, FL</t>
  </si>
  <si>
    <t>Canton-Massillon, OH</t>
  </si>
  <si>
    <t>St. Mary's County</t>
  </si>
  <si>
    <t>California-Lexington Park, MD</t>
  </si>
  <si>
    <t>15680</t>
  </si>
  <si>
    <t>Grand Isle County</t>
  </si>
  <si>
    <t>Burlington-South Burlington, VT</t>
  </si>
  <si>
    <t>Chittenden County</t>
  </si>
  <si>
    <t>Alamance County</t>
  </si>
  <si>
    <t>Burlington, NC</t>
  </si>
  <si>
    <t>Niagara County</t>
  </si>
  <si>
    <t>Buffalo-Cheektowaga, NY</t>
  </si>
  <si>
    <t>Buffalo-Cheektowaga-Niagara Falls, NY</t>
  </si>
  <si>
    <t>160</t>
  </si>
  <si>
    <t>McIntosh County</t>
  </si>
  <si>
    <t>Brunswick, GA</t>
  </si>
  <si>
    <t>Glynn County</t>
  </si>
  <si>
    <t>Brantley County</t>
  </si>
  <si>
    <t>Cameron County</t>
  </si>
  <si>
    <t>Brownsville-Harlingen-Raymondville, TX</t>
  </si>
  <si>
    <t>Brownsville-Harlingen, TX</t>
  </si>
  <si>
    <t>154</t>
  </si>
  <si>
    <t>Bridgeport-Stamford-Norwalk, CT</t>
  </si>
  <si>
    <t>Bremerton-Silverdale, WA</t>
  </si>
  <si>
    <t>Bowling Green-Glasgow, KY</t>
  </si>
  <si>
    <t>Bowling Green, KY</t>
  </si>
  <si>
    <t>150</t>
  </si>
  <si>
    <t>Edmonson County</t>
  </si>
  <si>
    <t>Boulder County</t>
  </si>
  <si>
    <t>Boulder, CO</t>
  </si>
  <si>
    <t>Strafford County</t>
  </si>
  <si>
    <t>Rockingham County-Strafford County, NH</t>
  </si>
  <si>
    <t>Boston-Cambridge-Newton, MA-NH</t>
  </si>
  <si>
    <t>Cambridge-Newton-Framingham, MA</t>
  </si>
  <si>
    <t>Boston, MA</t>
  </si>
  <si>
    <t>Norfolk County</t>
  </si>
  <si>
    <t>Owyhee County</t>
  </si>
  <si>
    <t>Boise City-Mountain Home-Ontario, ID-OR</t>
  </si>
  <si>
    <t>Boise City, ID</t>
  </si>
  <si>
    <t>Gem County</t>
  </si>
  <si>
    <t>Canyon County</t>
  </si>
  <si>
    <t>Boise County</t>
  </si>
  <si>
    <t>Ada County</t>
  </si>
  <si>
    <t>Montour County</t>
  </si>
  <si>
    <t>Bloomsburg-Berwick-Sunbury, PA</t>
  </si>
  <si>
    <t>Bloomsburg-Berwick, PA</t>
  </si>
  <si>
    <t>146</t>
  </si>
  <si>
    <t>Owen County</t>
  </si>
  <si>
    <t>Bloomington-Bedford, IN</t>
  </si>
  <si>
    <t>Bloomington, IN</t>
  </si>
  <si>
    <t>144</t>
  </si>
  <si>
    <t>Bloomington-Pontiac, IL</t>
  </si>
  <si>
    <t>Bloomington, IL</t>
  </si>
  <si>
    <t>De Witt County</t>
  </si>
  <si>
    <t>Radford city</t>
  </si>
  <si>
    <t>Blacksburg-Christiansburg-Radford, VA</t>
  </si>
  <si>
    <t>Giles County</t>
  </si>
  <si>
    <t>Sioux County</t>
  </si>
  <si>
    <t>Bismarck, ND</t>
  </si>
  <si>
    <t>Oliver County</t>
  </si>
  <si>
    <t>Morton County</t>
  </si>
  <si>
    <t>Burleigh County</t>
  </si>
  <si>
    <t>Birmingham-Hoover-Talladega, AL</t>
  </si>
  <si>
    <t>Birmingham-Hoover, AL</t>
  </si>
  <si>
    <t>142</t>
  </si>
  <si>
    <t>Chilton County</t>
  </si>
  <si>
    <t>Tioga County</t>
  </si>
  <si>
    <t>Binghamton, NY</t>
  </si>
  <si>
    <t>Broome County</t>
  </si>
  <si>
    <t>Yellowstone County</t>
  </si>
  <si>
    <t>Billings, MT</t>
  </si>
  <si>
    <t>Golden Valley County</t>
  </si>
  <si>
    <t>Carbon County</t>
  </si>
  <si>
    <t>Deschutes County</t>
  </si>
  <si>
    <t>Bend-Redmond-Prineville, OR</t>
  </si>
  <si>
    <t>Bend-Redmond, OR</t>
  </si>
  <si>
    <t>140</t>
  </si>
  <si>
    <t>Whatcom County</t>
  </si>
  <si>
    <t>Bellingham, WA</t>
  </si>
  <si>
    <t>Raleigh County</t>
  </si>
  <si>
    <t>Beckley, WV</t>
  </si>
  <si>
    <t>Beaumont-Port Arthur, TX</t>
  </si>
  <si>
    <t>351</t>
  </si>
  <si>
    <t>Bay City, MI</t>
  </si>
  <si>
    <t>Battle Creek, MI</t>
  </si>
  <si>
    <t>West Feliciana Parish</t>
  </si>
  <si>
    <t>Baton Rouge, LA</t>
  </si>
  <si>
    <t>West Baton Rouge Parish</t>
  </si>
  <si>
    <t>St. Helena Parish</t>
  </si>
  <si>
    <t>Pointe Coupee Parish</t>
  </si>
  <si>
    <t>Livingston Parish</t>
  </si>
  <si>
    <t>Iberville Parish</t>
  </si>
  <si>
    <t>East Feliciana Parish</t>
  </si>
  <si>
    <t>East Baton Rouge Parish</t>
  </si>
  <si>
    <t>Ascension Parish</t>
  </si>
  <si>
    <t>Barnstable County</t>
  </si>
  <si>
    <t>Barnstable Town, MA</t>
  </si>
  <si>
    <t>Penobscot County</t>
  </si>
  <si>
    <t>Bangor, ME</t>
  </si>
  <si>
    <t>Baltimore city</t>
  </si>
  <si>
    <t>Baltimore-Columbia-Towson, MD</t>
  </si>
  <si>
    <t>Queen Anne's County</t>
  </si>
  <si>
    <t>Bakersfield, CA</t>
  </si>
  <si>
    <t>Austin-Round Rock, TX</t>
  </si>
  <si>
    <t>Hays County</t>
  </si>
  <si>
    <t>Bastrop County</t>
  </si>
  <si>
    <t>Edgefield County</t>
  </si>
  <si>
    <t>Augusta-Richmond County, GA-SC</t>
  </si>
  <si>
    <t>Aiken County</t>
  </si>
  <si>
    <t>McDuffie County</t>
  </si>
  <si>
    <t>Auburn-Opelika, AL</t>
  </si>
  <si>
    <t>Atlantic City-Hammonton, NJ</t>
  </si>
  <si>
    <t>297</t>
  </si>
  <si>
    <t>Atlanta-Sandy Springs-Roswell, GA</t>
  </si>
  <si>
    <t>255</t>
  </si>
  <si>
    <t>Spalding County</t>
  </si>
  <si>
    <t>247</t>
  </si>
  <si>
    <t>Rockdale County</t>
  </si>
  <si>
    <t>Paulding County</t>
  </si>
  <si>
    <t>217</t>
  </si>
  <si>
    <t>Meriwether County</t>
  </si>
  <si>
    <t>Heard County</t>
  </si>
  <si>
    <t>Haralson County</t>
  </si>
  <si>
    <t>Dawson County</t>
  </si>
  <si>
    <t>Coweta County</t>
  </si>
  <si>
    <t>Butts County</t>
  </si>
  <si>
    <t>Bartow County</t>
  </si>
  <si>
    <t>Barrow County</t>
  </si>
  <si>
    <t>Oglethorpe County</t>
  </si>
  <si>
    <t>Athens-Clarke County, GA</t>
  </si>
  <si>
    <t>Oconee County</t>
  </si>
  <si>
    <t>195</t>
  </si>
  <si>
    <t>Asheville-Brevard, NC</t>
  </si>
  <si>
    <t>Asheville, NC</t>
  </si>
  <si>
    <t>120</t>
  </si>
  <si>
    <t>Haywood County</t>
  </si>
  <si>
    <t>Buncombe County</t>
  </si>
  <si>
    <t>Quebradillas Municipio</t>
  </si>
  <si>
    <t>Arecibo, PR</t>
  </si>
  <si>
    <t>Hatillo Municipio</t>
  </si>
  <si>
    <t>Camuy Municipio</t>
  </si>
  <si>
    <t>Outagamie County</t>
  </si>
  <si>
    <t>Appleton, WI</t>
  </si>
  <si>
    <t>Calumet County</t>
  </si>
  <si>
    <t>Anniston-Oxford-Jacksonville, AL</t>
  </si>
  <si>
    <t>Ann Arbor, MI</t>
  </si>
  <si>
    <t>Matanuska-Susitna Borough</t>
  </si>
  <si>
    <t>Anchorage, AK</t>
  </si>
  <si>
    <t>Anchorage Municipality</t>
  </si>
  <si>
    <t>Story County</t>
  </si>
  <si>
    <t>Ames, IA</t>
  </si>
  <si>
    <t>381</t>
  </si>
  <si>
    <t>Randall County</t>
  </si>
  <si>
    <t>Amarillo-Borger, TX</t>
  </si>
  <si>
    <t>Amarillo, TX</t>
  </si>
  <si>
    <t>108</t>
  </si>
  <si>
    <t>375</t>
  </si>
  <si>
    <t>Potter County</t>
  </si>
  <si>
    <t>Carson County</t>
  </si>
  <si>
    <t>Blair County</t>
  </si>
  <si>
    <t>Altoona, PA</t>
  </si>
  <si>
    <t>Allentown-Bethlehem-Easton, PA-NJ</t>
  </si>
  <si>
    <t>Rapides Parish</t>
  </si>
  <si>
    <t>Alexandria, LA</t>
  </si>
  <si>
    <t>Grant Parish</t>
  </si>
  <si>
    <t>Valencia County</t>
  </si>
  <si>
    <t>Albuquerque, NM</t>
  </si>
  <si>
    <t>Torrance County</t>
  </si>
  <si>
    <t>Sandoval County</t>
  </si>
  <si>
    <t>Bernalillo County</t>
  </si>
  <si>
    <t>Schoharie County</t>
  </si>
  <si>
    <t>Albany-Schenectady-Troy, NY</t>
  </si>
  <si>
    <t>Schenectady County</t>
  </si>
  <si>
    <t>Saratoga County</t>
  </si>
  <si>
    <t>Rensselaer County</t>
  </si>
  <si>
    <t>Albany County</t>
  </si>
  <si>
    <t>Albany, OR</t>
  </si>
  <si>
    <t>321</t>
  </si>
  <si>
    <t>Worth County</t>
  </si>
  <si>
    <t>Albany, GA</t>
  </si>
  <si>
    <t>Terrell County</t>
  </si>
  <si>
    <t>Dougherty County</t>
  </si>
  <si>
    <t>Akron, OH</t>
  </si>
  <si>
    <t>Portage County</t>
  </si>
  <si>
    <t>Updated by SDED</t>
  </si>
  <si>
    <t>Garfield County</t>
  </si>
  <si>
    <t>Enid, OK</t>
  </si>
  <si>
    <t>Utuado Municipio</t>
  </si>
  <si>
    <t>Aguadilla-Isabela, PR</t>
  </si>
  <si>
    <t>San Sebastián Municipio</t>
  </si>
  <si>
    <t>Rincón Municipio</t>
  </si>
  <si>
    <t>Moca Municipio</t>
  </si>
  <si>
    <t>Lares Municipio</t>
  </si>
  <si>
    <t>Añasco Municipio</t>
  </si>
  <si>
    <t>Aguada Municipio</t>
  </si>
  <si>
    <t>441</t>
  </si>
  <si>
    <t>Taylor County</t>
  </si>
  <si>
    <t>Abilene, TX</t>
  </si>
  <si>
    <t>253</t>
  </si>
  <si>
    <t>Callahan County</t>
  </si>
  <si>
    <t>STCO</t>
  </si>
  <si>
    <t>note</t>
  </si>
  <si>
    <t>Central/Outlying County</t>
  </si>
  <si>
    <t>FIPS County Code</t>
  </si>
  <si>
    <t>FIPS State Code</t>
  </si>
  <si>
    <t>State Name</t>
  </si>
  <si>
    <t>County/County Equivalent</t>
  </si>
  <si>
    <t>CSA Title</t>
  </si>
  <si>
    <t>Metropolitan Division Title</t>
  </si>
  <si>
    <t>Metropolitan/Micropolitan Statistical Area</t>
  </si>
  <si>
    <t>CBSA Title</t>
  </si>
  <si>
    <t>CSA Code</t>
  </si>
  <si>
    <t>MSA</t>
  </si>
  <si>
    <t>Hawaii Non Entitlement Reallocations</t>
  </si>
  <si>
    <t>FY17 Formula</t>
  </si>
  <si>
    <t>Should Be</t>
  </si>
  <si>
    <t>Is</t>
  </si>
  <si>
    <t>National Reallocation</t>
  </si>
  <si>
    <t>5306(c) CHECK</t>
  </si>
  <si>
    <t>HUD sent a revised letter - the reduction should only have been for FY16.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</si>
</sst>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  <numFmt numFmtId="166" formatCode="_(&quot;$&quot;* #,##0.0_);_(&quot;$&quot;* \(#,##0.0\);_(&quot;$&quot;* &quot;-&quot;??_);_(@_)"/>
    <numFmt numFmtId="167" formatCode="_(* #,##0.00000_);_(* \(#,##0.00000\);_(* &quot;-&quot;??_);_(@_)"/>
    <numFmt numFmtId="168" formatCode="&quot;$&quot;#,##0.000_);\(&quot;$&quot;#,##0.000\)"/>
    <numFmt numFmtId="169" formatCode="&quot;$&quot;#,##0"/>
    <numFmt numFmtId="170" formatCode="&quot;$&quot;#,##0.00"/>
    <numFmt numFmtId="171" formatCode="0.0%"/>
    <numFmt numFmtId="172" formatCode="_(&quot;$&quot;* #,##0.000_);_(&quot;$&quot;* \(#,##0.000\);_(&quot;$&quot;* &quot;-&quot;??_);_(@_)"/>
    <numFmt numFmtId="173" formatCode="_(* #,##0.000_);_(* \(#,##0.000\);_(* &quot;-&quot;??_);_(@_)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b/>
      <sz val="11"/>
      <color theme="1" tint="4.9989318521683403E-2"/>
      <name val="Calibri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Helv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0"/>
      <name val="Arial"/>
      <family val="2"/>
    </font>
    <font>
      <sz val="11"/>
      <color theme="1" tint="0.499984740745262"/>
      <name val="Calibri"/>
      <family val="2"/>
      <scheme val="minor"/>
    </font>
    <font>
      <b/>
      <i/>
      <sz val="11"/>
      <color theme="1" tint="0.499984740745262"/>
      <name val="Calibri"/>
      <family val="2"/>
      <scheme val="minor"/>
    </font>
    <font>
      <b/>
      <i/>
      <sz val="12"/>
      <color theme="0" tint="-0.499984740745262"/>
      <name val="Calibri"/>
      <family val="2"/>
      <scheme val="minor"/>
    </font>
    <font>
      <i/>
      <sz val="12"/>
      <color theme="0" tint="-0.499984740745262"/>
      <name val="Calibri"/>
      <family val="2"/>
      <scheme val="minor"/>
    </font>
    <font>
      <sz val="10"/>
      <color rgb="FF000000"/>
      <name val="Arial"/>
      <family val="2"/>
    </font>
    <font>
      <i/>
      <sz val="11"/>
      <color theme="0" tint="-0.499984740745262"/>
      <name val="Calibri"/>
      <family val="2"/>
      <scheme val="minor"/>
    </font>
    <font>
      <b/>
      <sz val="16"/>
      <color theme="5" tint="-0.499984740745262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0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MS Sans Serif"/>
    </font>
    <font>
      <b/>
      <sz val="10"/>
      <name val="Times New Roman"/>
      <family val="1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0"/>
      </patternFill>
    </fill>
    <fill>
      <patternFill patternType="solid">
        <fgColor theme="6" tint="0.59999389629810485"/>
        <bgColor indexed="0"/>
      </patternFill>
    </fill>
  </fills>
  <borders count="6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 style="thin">
        <color indexed="22"/>
      </left>
      <right style="thin">
        <color indexed="22"/>
      </right>
      <top/>
      <bottom style="mediumDashed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DashDot">
        <color auto="1"/>
      </left>
      <right/>
      <top style="mediumDashDot">
        <color auto="1"/>
      </top>
      <bottom/>
      <diagonal/>
    </border>
    <border>
      <left/>
      <right/>
      <top style="mediumDashDot">
        <color auto="1"/>
      </top>
      <bottom/>
      <diagonal/>
    </border>
    <border>
      <left/>
      <right style="mediumDashDot">
        <color auto="1"/>
      </right>
      <top style="mediumDashDot">
        <color auto="1"/>
      </top>
      <bottom/>
      <diagonal/>
    </border>
    <border>
      <left style="mediumDashDot">
        <color auto="1"/>
      </left>
      <right/>
      <top/>
      <bottom style="mediumDashDot">
        <color auto="1"/>
      </bottom>
      <diagonal/>
    </border>
    <border>
      <left/>
      <right/>
      <top/>
      <bottom style="mediumDashDot">
        <color auto="1"/>
      </bottom>
      <diagonal/>
    </border>
    <border>
      <left/>
      <right style="mediumDashDot">
        <color auto="1"/>
      </right>
      <top/>
      <bottom style="mediumDashDot">
        <color auto="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indexed="8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6" fillId="0" borderId="0"/>
    <xf numFmtId="0" fontId="6" fillId="0" borderId="0"/>
    <xf numFmtId="0" fontId="15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5" fillId="0" borderId="0"/>
    <xf numFmtId="0" fontId="26" fillId="0" borderId="0"/>
    <xf numFmtId="0" fontId="27" fillId="0" borderId="0"/>
    <xf numFmtId="0" fontId="27" fillId="0" borderId="0"/>
    <xf numFmtId="0" fontId="5" fillId="0" borderId="0"/>
    <xf numFmtId="0" fontId="31" fillId="0" borderId="0"/>
  </cellStyleXfs>
  <cellXfs count="286">
    <xf numFmtId="0" fontId="0" fillId="0" borderId="0" xfId="0"/>
    <xf numFmtId="166" fontId="8" fillId="0" borderId="0" xfId="2" applyNumberFormat="1" applyFont="1" applyFill="1" applyBorder="1" applyAlignment="1">
      <alignment horizontal="right" wrapText="1"/>
    </xf>
    <xf numFmtId="0" fontId="0" fillId="0" borderId="0" xfId="0" applyFill="1"/>
    <xf numFmtId="5" fontId="8" fillId="0" borderId="0" xfId="2" applyNumberFormat="1" applyFont="1" applyFill="1" applyBorder="1" applyAlignment="1">
      <alignment horizontal="right" wrapText="1"/>
    </xf>
    <xf numFmtId="167" fontId="1" fillId="0" borderId="11" xfId="1" applyNumberFormat="1" applyFont="1" applyFill="1" applyBorder="1" applyAlignment="1">
      <alignment horizontal="right"/>
    </xf>
    <xf numFmtId="164" fontId="5" fillId="0" borderId="0" xfId="1" applyNumberFormat="1" applyFont="1"/>
    <xf numFmtId="9" fontId="7" fillId="4" borderId="9" xfId="3" applyFont="1" applyFill="1" applyBorder="1" applyAlignment="1">
      <alignment horizontal="right" wrapText="1"/>
    </xf>
    <xf numFmtId="9" fontId="7" fillId="4" borderId="10" xfId="3" applyFont="1" applyFill="1" applyBorder="1" applyAlignment="1">
      <alignment horizontal="right" wrapText="1"/>
    </xf>
    <xf numFmtId="9" fontId="7" fillId="4" borderId="8" xfId="3" applyFont="1" applyFill="1" applyBorder="1" applyAlignment="1">
      <alignment horizontal="right" wrapText="1"/>
    </xf>
    <xf numFmtId="9" fontId="7" fillId="4" borderId="12" xfId="3" applyFont="1" applyFill="1" applyBorder="1" applyAlignment="1">
      <alignment horizontal="right" wrapText="1"/>
    </xf>
    <xf numFmtId="9" fontId="7" fillId="4" borderId="13" xfId="3" applyFont="1" applyFill="1" applyBorder="1" applyAlignment="1">
      <alignment horizontal="right" wrapText="1"/>
    </xf>
    <xf numFmtId="9" fontId="7" fillId="4" borderId="14" xfId="3" applyFont="1" applyFill="1" applyBorder="1" applyAlignment="1">
      <alignment horizontal="right" wrapText="1"/>
    </xf>
    <xf numFmtId="164" fontId="11" fillId="5" borderId="24" xfId="1" applyNumberFormat="1" applyFont="1" applyFill="1" applyBorder="1"/>
    <xf numFmtId="164" fontId="11" fillId="5" borderId="25" xfId="1" applyNumberFormat="1" applyFont="1" applyFill="1" applyBorder="1"/>
    <xf numFmtId="0" fontId="4" fillId="2" borderId="1" xfId="5" applyFont="1" applyFill="1" applyBorder="1" applyAlignment="1">
      <alignment horizontal="left"/>
    </xf>
    <xf numFmtId="0" fontId="13" fillId="0" borderId="0" xfId="0" applyFont="1" applyFill="1"/>
    <xf numFmtId="0" fontId="13" fillId="0" borderId="0" xfId="0" applyFont="1" applyFill="1" applyBorder="1"/>
    <xf numFmtId="164" fontId="13" fillId="0" borderId="0" xfId="0" applyNumberFormat="1" applyFont="1" applyFill="1"/>
    <xf numFmtId="165" fontId="11" fillId="5" borderId="23" xfId="2" applyNumberFormat="1" applyFont="1" applyFill="1" applyBorder="1"/>
    <xf numFmtId="164" fontId="0" fillId="0" borderId="0" xfId="1" applyNumberFormat="1" applyFont="1"/>
    <xf numFmtId="9" fontId="7" fillId="4" borderId="21" xfId="3" applyFont="1" applyFill="1" applyBorder="1" applyAlignment="1">
      <alignment horizontal="right" wrapText="1"/>
    </xf>
    <xf numFmtId="9" fontId="7" fillId="4" borderId="22" xfId="3" applyFont="1" applyFill="1" applyBorder="1" applyAlignment="1">
      <alignment horizontal="right" wrapText="1"/>
    </xf>
    <xf numFmtId="164" fontId="4" fillId="0" borderId="27" xfId="1" applyNumberFormat="1" applyFont="1" applyFill="1" applyBorder="1" applyAlignment="1">
      <alignment horizontal="right" wrapText="1"/>
    </xf>
    <xf numFmtId="164" fontId="5" fillId="0" borderId="26" xfId="1" applyNumberFormat="1" applyFont="1" applyBorder="1"/>
    <xf numFmtId="164" fontId="4" fillId="3" borderId="35" xfId="1" applyNumberFormat="1" applyFont="1" applyFill="1" applyBorder="1" applyAlignment="1">
      <alignment wrapText="1"/>
    </xf>
    <xf numFmtId="169" fontId="0" fillId="3" borderId="0" xfId="0" applyNumberFormat="1" applyFill="1"/>
    <xf numFmtId="164" fontId="0" fillId="3" borderId="35" xfId="1" applyNumberFormat="1" applyFont="1" applyFill="1" applyBorder="1"/>
    <xf numFmtId="169" fontId="0" fillId="3" borderId="37" xfId="0" applyNumberFormat="1" applyFill="1" applyBorder="1"/>
    <xf numFmtId="165" fontId="8" fillId="0" borderId="2" xfId="2" applyNumberFormat="1" applyFont="1" applyFill="1" applyBorder="1" applyAlignment="1">
      <alignment horizontal="right" wrapText="1"/>
    </xf>
    <xf numFmtId="165" fontId="6" fillId="0" borderId="0" xfId="2" applyNumberFormat="1" applyFont="1"/>
    <xf numFmtId="43" fontId="11" fillId="5" borderId="23" xfId="1" applyFont="1" applyFill="1" applyBorder="1"/>
    <xf numFmtId="0" fontId="3" fillId="0" borderId="0" xfId="0" applyFont="1"/>
    <xf numFmtId="0" fontId="0" fillId="0" borderId="0" xfId="0" applyBorder="1"/>
    <xf numFmtId="0" fontId="17" fillId="0" borderId="0" xfId="8" applyFont="1"/>
    <xf numFmtId="165" fontId="17" fillId="0" borderId="0" xfId="9" applyNumberFormat="1" applyFont="1"/>
    <xf numFmtId="0" fontId="16" fillId="0" borderId="38" xfId="8" applyFont="1" applyBorder="1"/>
    <xf numFmtId="0" fontId="16" fillId="0" borderId="38" xfId="8" applyFont="1" applyBorder="1" applyAlignment="1">
      <alignment horizontal="right"/>
    </xf>
    <xf numFmtId="0" fontId="17" fillId="0" borderId="0" xfId="8" applyFont="1" applyAlignment="1" applyProtection="1">
      <alignment horizontal="left"/>
    </xf>
    <xf numFmtId="164" fontId="17" fillId="0" borderId="0" xfId="10" applyNumberFormat="1" applyFont="1" applyAlignment="1" applyProtection="1">
      <alignment horizontal="left"/>
    </xf>
    <xf numFmtId="165" fontId="17" fillId="0" borderId="0" xfId="9" applyNumberFormat="1" applyFont="1" applyAlignment="1" applyProtection="1">
      <alignment horizontal="left"/>
    </xf>
    <xf numFmtId="0" fontId="17" fillId="0" borderId="38" xfId="8" applyFont="1" applyBorder="1" applyAlignment="1" applyProtection="1">
      <alignment horizontal="left"/>
    </xf>
    <xf numFmtId="0" fontId="17" fillId="0" borderId="38" xfId="8" applyFont="1" applyBorder="1"/>
    <xf numFmtId="164" fontId="17" fillId="0" borderId="38" xfId="10" applyNumberFormat="1" applyFont="1" applyBorder="1" applyAlignment="1" applyProtection="1">
      <alignment horizontal="left"/>
    </xf>
    <xf numFmtId="165" fontId="17" fillId="0" borderId="38" xfId="9" applyNumberFormat="1" applyFont="1" applyBorder="1" applyAlignment="1" applyProtection="1">
      <alignment horizontal="left"/>
    </xf>
    <xf numFmtId="164" fontId="17" fillId="0" borderId="0" xfId="8" applyNumberFormat="1" applyFont="1"/>
    <xf numFmtId="164" fontId="1" fillId="0" borderId="0" xfId="1" applyNumberFormat="1" applyFont="1"/>
    <xf numFmtId="0" fontId="3" fillId="0" borderId="39" xfId="0" applyFont="1" applyBorder="1"/>
    <xf numFmtId="0" fontId="20" fillId="0" borderId="0" xfId="0" applyFont="1"/>
    <xf numFmtId="0" fontId="3" fillId="0" borderId="38" xfId="0" applyFont="1" applyBorder="1"/>
    <xf numFmtId="0" fontId="3" fillId="0" borderId="0" xfId="0" applyFont="1" applyFill="1" applyBorder="1"/>
    <xf numFmtId="0" fontId="3" fillId="0" borderId="38" xfId="0" applyFont="1" applyBorder="1" applyAlignment="1">
      <alignment horizontal="right"/>
    </xf>
    <xf numFmtId="0" fontId="3" fillId="0" borderId="38" xfId="0" applyFont="1" applyFill="1" applyBorder="1"/>
    <xf numFmtId="0" fontId="0" fillId="0" borderId="39" xfId="0" applyBorder="1"/>
    <xf numFmtId="170" fontId="0" fillId="0" borderId="0" xfId="0" applyNumberFormat="1"/>
    <xf numFmtId="169" fontId="0" fillId="0" borderId="0" xfId="0" applyNumberFormat="1"/>
    <xf numFmtId="169" fontId="1" fillId="0" borderId="0" xfId="2" applyNumberFormat="1" applyFont="1"/>
    <xf numFmtId="169" fontId="3" fillId="0" borderId="0" xfId="0" applyNumberFormat="1" applyFont="1"/>
    <xf numFmtId="169" fontId="1" fillId="0" borderId="38" xfId="2" applyNumberFormat="1" applyFont="1" applyBorder="1"/>
    <xf numFmtId="169" fontId="3" fillId="0" borderId="38" xfId="0" applyNumberFormat="1" applyFont="1" applyBorder="1"/>
    <xf numFmtId="169" fontId="19" fillId="0" borderId="0" xfId="2" applyNumberFormat="1" applyFont="1"/>
    <xf numFmtId="169" fontId="19" fillId="0" borderId="0" xfId="0" applyNumberFormat="1" applyFont="1"/>
    <xf numFmtId="169" fontId="3" fillId="0" borderId="39" xfId="0" applyNumberFormat="1" applyFont="1" applyBorder="1"/>
    <xf numFmtId="169" fontId="3" fillId="0" borderId="39" xfId="2" applyNumberFormat="1" applyFont="1" applyBorder="1"/>
    <xf numFmtId="169" fontId="0" fillId="0" borderId="0" xfId="0" applyNumberFormat="1" applyBorder="1"/>
    <xf numFmtId="0" fontId="4" fillId="0" borderId="0" xfId="11" applyFont="1" applyFill="1" applyBorder="1" applyAlignment="1">
      <alignment horizontal="right" wrapText="1"/>
    </xf>
    <xf numFmtId="3" fontId="4" fillId="0" borderId="0" xfId="11" applyNumberFormat="1" applyFont="1" applyFill="1" applyBorder="1" applyAlignment="1">
      <alignment horizontal="right" wrapText="1"/>
    </xf>
    <xf numFmtId="3" fontId="1" fillId="0" borderId="38" xfId="1" applyNumberFormat="1" applyFont="1" applyBorder="1"/>
    <xf numFmtId="3" fontId="3" fillId="0" borderId="39" xfId="1" applyNumberFormat="1" applyFont="1" applyBorder="1"/>
    <xf numFmtId="0" fontId="21" fillId="0" borderId="38" xfId="8" applyFont="1" applyBorder="1" applyAlignment="1">
      <alignment horizontal="right"/>
    </xf>
    <xf numFmtId="164" fontId="22" fillId="0" borderId="0" xfId="10" applyNumberFormat="1" applyFont="1" applyAlignment="1" applyProtection="1">
      <alignment horizontal="left"/>
    </xf>
    <xf numFmtId="164" fontId="22" fillId="0" borderId="38" xfId="10" applyNumberFormat="1" applyFont="1" applyBorder="1" applyAlignment="1" applyProtection="1">
      <alignment horizontal="left"/>
    </xf>
    <xf numFmtId="164" fontId="22" fillId="0" borderId="0" xfId="8" applyNumberFormat="1" applyFont="1"/>
    <xf numFmtId="3" fontId="17" fillId="0" borderId="0" xfId="8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7" fillId="0" borderId="0" xfId="8" quotePrefix="1" applyFont="1"/>
    <xf numFmtId="0" fontId="17" fillId="0" borderId="38" xfId="8" quotePrefix="1" applyFont="1" applyBorder="1"/>
    <xf numFmtId="169" fontId="0" fillId="0" borderId="0" xfId="2" applyNumberFormat="1" applyFont="1"/>
    <xf numFmtId="0" fontId="3" fillId="0" borderId="0" xfId="0" applyFont="1" applyAlignment="1">
      <alignment horizontal="right"/>
    </xf>
    <xf numFmtId="10" fontId="0" fillId="0" borderId="0" xfId="3" applyNumberFormat="1" applyFont="1" applyAlignment="1">
      <alignment horizontal="right"/>
    </xf>
    <xf numFmtId="3" fontId="23" fillId="0" borderId="0" xfId="0" applyNumberFormat="1" applyFont="1"/>
    <xf numFmtId="0" fontId="7" fillId="0" borderId="0" xfId="11" applyNumberFormat="1" applyFont="1" applyFill="1" applyBorder="1" applyAlignment="1">
      <alignment horizontal="right" wrapText="1"/>
    </xf>
    <xf numFmtId="0" fontId="3" fillId="0" borderId="38" xfId="1" applyNumberFormat="1" applyFont="1" applyBorder="1" applyAlignment="1">
      <alignment horizontal="right"/>
    </xf>
    <xf numFmtId="168" fontId="0" fillId="0" borderId="0" xfId="0" applyNumberFormat="1" applyFill="1"/>
    <xf numFmtId="168" fontId="24" fillId="0" borderId="11" xfId="2" applyNumberFormat="1" applyFont="1" applyFill="1" applyBorder="1"/>
    <xf numFmtId="0" fontId="24" fillId="0" borderId="0" xfId="0" applyFont="1" applyFill="1"/>
    <xf numFmtId="43" fontId="0" fillId="0" borderId="0" xfId="1" applyNumberFormat="1" applyFont="1"/>
    <xf numFmtId="9" fontId="9" fillId="8" borderId="9" xfId="3" applyFont="1" applyFill="1" applyBorder="1" applyAlignment="1">
      <alignment horizontal="right" wrapText="1"/>
    </xf>
    <xf numFmtId="9" fontId="9" fillId="8" borderId="10" xfId="3" applyFont="1" applyFill="1" applyBorder="1" applyAlignment="1">
      <alignment horizontal="right" wrapText="1"/>
    </xf>
    <xf numFmtId="164" fontId="9" fillId="8" borderId="21" xfId="1" applyNumberFormat="1" applyFont="1" applyFill="1" applyBorder="1" applyAlignment="1">
      <alignment horizontal="right" wrapText="1"/>
    </xf>
    <xf numFmtId="9" fontId="9" fillId="8" borderId="8" xfId="3" applyFont="1" applyFill="1" applyBorder="1" applyAlignment="1">
      <alignment horizontal="right" wrapText="1"/>
    </xf>
    <xf numFmtId="9" fontId="9" fillId="8" borderId="12" xfId="3" applyFont="1" applyFill="1" applyBorder="1" applyAlignment="1">
      <alignment horizontal="right" wrapText="1"/>
    </xf>
    <xf numFmtId="164" fontId="9" fillId="8" borderId="13" xfId="1" applyNumberFormat="1" applyFont="1" applyFill="1" applyBorder="1" applyAlignment="1">
      <alignment horizontal="right" wrapText="1"/>
    </xf>
    <xf numFmtId="9" fontId="9" fillId="8" borderId="13" xfId="3" applyFont="1" applyFill="1" applyBorder="1" applyAlignment="1">
      <alignment horizontal="right" wrapText="1"/>
    </xf>
    <xf numFmtId="9" fontId="9" fillId="8" borderId="14" xfId="3" applyFont="1" applyFill="1" applyBorder="1" applyAlignment="1">
      <alignment horizontal="right" wrapText="1"/>
    </xf>
    <xf numFmtId="0" fontId="10" fillId="7" borderId="22" xfId="6" applyFont="1" applyFill="1" applyBorder="1" applyAlignment="1">
      <alignment vertical="center"/>
    </xf>
    <xf numFmtId="0" fontId="9" fillId="8" borderId="17" xfId="7" applyFont="1" applyFill="1" applyBorder="1" applyAlignment="1"/>
    <xf numFmtId="0" fontId="9" fillId="8" borderId="10" xfId="7" applyFont="1" applyFill="1" applyBorder="1" applyAlignment="1"/>
    <xf numFmtId="3" fontId="23" fillId="0" borderId="38" xfId="0" applyNumberFormat="1" applyFont="1" applyBorder="1"/>
    <xf numFmtId="9" fontId="0" fillId="0" borderId="0" xfId="3" applyFont="1"/>
    <xf numFmtId="172" fontId="9" fillId="8" borderId="9" xfId="2" applyNumberFormat="1" applyFont="1" applyFill="1" applyBorder="1" applyAlignment="1">
      <alignment horizontal="right" wrapText="1"/>
    </xf>
    <xf numFmtId="172" fontId="9" fillId="8" borderId="10" xfId="2" applyNumberFormat="1" applyFont="1" applyFill="1" applyBorder="1" applyAlignment="1">
      <alignment horizontal="right" wrapText="1"/>
    </xf>
    <xf numFmtId="172" fontId="9" fillId="8" borderId="21" xfId="2" applyNumberFormat="1" applyFont="1" applyFill="1" applyBorder="1" applyAlignment="1">
      <alignment horizontal="right" wrapText="1"/>
    </xf>
    <xf numFmtId="172" fontId="9" fillId="8" borderId="8" xfId="2" applyNumberFormat="1" applyFont="1" applyFill="1" applyBorder="1" applyAlignment="1">
      <alignment horizontal="right" wrapText="1"/>
    </xf>
    <xf numFmtId="172" fontId="9" fillId="8" borderId="12" xfId="2" applyNumberFormat="1" applyFont="1" applyFill="1" applyBorder="1" applyAlignment="1">
      <alignment horizontal="right" wrapText="1"/>
    </xf>
    <xf numFmtId="172" fontId="9" fillId="8" borderId="13" xfId="2" applyNumberFormat="1" applyFont="1" applyFill="1" applyBorder="1" applyAlignment="1">
      <alignment horizontal="right" wrapText="1"/>
    </xf>
    <xf numFmtId="172" fontId="9" fillId="8" borderId="14" xfId="2" applyNumberFormat="1" applyFont="1" applyFill="1" applyBorder="1" applyAlignment="1">
      <alignment horizontal="right" wrapText="1"/>
    </xf>
    <xf numFmtId="172" fontId="12" fillId="4" borderId="10" xfId="2" applyNumberFormat="1" applyFont="1" applyFill="1" applyBorder="1" applyAlignment="1">
      <alignment horizontal="right" wrapText="1"/>
    </xf>
    <xf numFmtId="172" fontId="12" fillId="4" borderId="9" xfId="2" applyNumberFormat="1" applyFont="1" applyFill="1" applyBorder="1" applyAlignment="1">
      <alignment horizontal="right" wrapText="1"/>
    </xf>
    <xf numFmtId="172" fontId="12" fillId="4" borderId="12" xfId="2" applyNumberFormat="1" applyFont="1" applyFill="1" applyBorder="1" applyAlignment="1">
      <alignment horizontal="right" wrapText="1"/>
    </xf>
    <xf numFmtId="172" fontId="12" fillId="4" borderId="8" xfId="2" applyNumberFormat="1" applyFont="1" applyFill="1" applyBorder="1" applyAlignment="1">
      <alignment horizontal="right" wrapText="1"/>
    </xf>
    <xf numFmtId="172" fontId="12" fillId="4" borderId="14" xfId="2" applyNumberFormat="1" applyFont="1" applyFill="1" applyBorder="1" applyAlignment="1">
      <alignment horizontal="right" wrapText="1"/>
    </xf>
    <xf numFmtId="172" fontId="12" fillId="4" borderId="13" xfId="2" applyNumberFormat="1" applyFont="1" applyFill="1" applyBorder="1" applyAlignment="1">
      <alignment horizontal="right" wrapText="1"/>
    </xf>
    <xf numFmtId="173" fontId="3" fillId="3" borderId="5" xfId="1" applyNumberFormat="1" applyFont="1" applyFill="1" applyBorder="1"/>
    <xf numFmtId="7" fontId="1" fillId="0" borderId="11" xfId="2" applyNumberFormat="1" applyFont="1" applyFill="1" applyBorder="1"/>
    <xf numFmtId="0" fontId="0" fillId="5" borderId="0" xfId="0" applyFill="1"/>
    <xf numFmtId="0" fontId="10" fillId="7" borderId="44" xfId="6" applyFont="1" applyFill="1" applyBorder="1" applyAlignment="1">
      <alignment horizontal="left"/>
    </xf>
    <xf numFmtId="0" fontId="10" fillId="7" borderId="45" xfId="6" applyFont="1" applyFill="1" applyBorder="1" applyAlignment="1">
      <alignment horizontal="left"/>
    </xf>
    <xf numFmtId="0" fontId="10" fillId="7" borderId="22" xfId="6" applyFont="1" applyFill="1" applyBorder="1" applyAlignment="1">
      <alignment horizontal="left"/>
    </xf>
    <xf numFmtId="0" fontId="10" fillId="7" borderId="46" xfId="6" applyFont="1" applyFill="1" applyBorder="1" applyAlignment="1">
      <alignment horizontal="left"/>
    </xf>
    <xf numFmtId="0" fontId="10" fillId="7" borderId="41" xfId="6" applyFont="1" applyFill="1" applyBorder="1" applyAlignment="1">
      <alignment horizontal="left"/>
    </xf>
    <xf numFmtId="0" fontId="10" fillId="7" borderId="13" xfId="6" applyFont="1" applyFill="1" applyBorder="1" applyAlignment="1">
      <alignment vertical="center"/>
    </xf>
    <xf numFmtId="0" fontId="28" fillId="2" borderId="42" xfId="13" applyFont="1" applyFill="1" applyBorder="1" applyAlignment="1">
      <alignment horizontal="center"/>
    </xf>
    <xf numFmtId="0" fontId="28" fillId="0" borderId="43" xfId="13" applyFont="1" applyFill="1" applyBorder="1" applyAlignment="1">
      <alignment horizontal="right" wrapText="1"/>
    </xf>
    <xf numFmtId="0" fontId="27" fillId="0" borderId="0" xfId="13"/>
    <xf numFmtId="0" fontId="28" fillId="0" borderId="43" xfId="14" applyFont="1" applyFill="1" applyBorder="1" applyAlignment="1">
      <alignment wrapText="1"/>
    </xf>
    <xf numFmtId="0" fontId="28" fillId="0" borderId="43" xfId="14" applyFont="1" applyFill="1" applyBorder="1" applyAlignment="1">
      <alignment horizontal="right" wrapText="1"/>
    </xf>
    <xf numFmtId="3" fontId="23" fillId="11" borderId="0" xfId="0" applyNumberFormat="1" applyFont="1" applyFill="1" applyAlignment="1">
      <alignment horizontal="right" vertical="top"/>
    </xf>
    <xf numFmtId="171" fontId="17" fillId="0" borderId="0" xfId="3" applyNumberFormat="1" applyFont="1" applyAlignment="1" applyProtection="1">
      <alignment horizontal="right"/>
    </xf>
    <xf numFmtId="171" fontId="17" fillId="0" borderId="38" xfId="3" applyNumberFormat="1" applyFont="1" applyBorder="1" applyAlignment="1" applyProtection="1">
      <alignment horizontal="right"/>
    </xf>
    <xf numFmtId="0" fontId="3" fillId="0" borderId="47" xfId="0" applyFont="1" applyBorder="1"/>
    <xf numFmtId="0" fontId="3" fillId="0" borderId="41" xfId="0" applyFont="1" applyBorder="1"/>
    <xf numFmtId="0" fontId="0" fillId="0" borderId="51" xfId="0" applyBorder="1" applyAlignment="1">
      <alignment horizontal="right"/>
    </xf>
    <xf numFmtId="164" fontId="7" fillId="12" borderId="34" xfId="1" applyNumberFormat="1" applyFont="1" applyFill="1" applyBorder="1" applyAlignment="1">
      <alignment horizontal="center"/>
    </xf>
    <xf numFmtId="0" fontId="7" fillId="12" borderId="1" xfId="4" applyFont="1" applyFill="1" applyBorder="1" applyAlignment="1">
      <alignment horizontal="center"/>
    </xf>
    <xf numFmtId="0" fontId="7" fillId="12" borderId="36" xfId="4" applyFont="1" applyFill="1" applyBorder="1" applyAlignment="1">
      <alignment horizontal="center"/>
    </xf>
    <xf numFmtId="0" fontId="7" fillId="13" borderId="52" xfId="15" applyFont="1" applyFill="1" applyBorder="1" applyAlignment="1">
      <alignment horizontal="left"/>
    </xf>
    <xf numFmtId="0" fontId="7" fillId="13" borderId="52" xfId="15" applyFont="1" applyFill="1" applyBorder="1" applyAlignment="1">
      <alignment horizontal="right"/>
    </xf>
    <xf numFmtId="169" fontId="7" fillId="13" borderId="52" xfId="15" applyNumberFormat="1" applyFont="1" applyFill="1" applyBorder="1" applyAlignment="1">
      <alignment horizontal="right"/>
    </xf>
    <xf numFmtId="0" fontId="4" fillId="0" borderId="53" xfId="15" applyFont="1" applyFill="1" applyBorder="1" applyAlignment="1">
      <alignment wrapText="1"/>
    </xf>
    <xf numFmtId="0" fontId="0" fillId="0" borderId="53" xfId="0" applyBorder="1" applyAlignment="1">
      <alignment horizontal="left"/>
    </xf>
    <xf numFmtId="169" fontId="0" fillId="0" borderId="53" xfId="0" applyNumberFormat="1" applyBorder="1"/>
    <xf numFmtId="0" fontId="0" fillId="0" borderId="54" xfId="0" applyBorder="1"/>
    <xf numFmtId="0" fontId="0" fillId="0" borderId="54" xfId="0" quotePrefix="1" applyBorder="1"/>
    <xf numFmtId="0" fontId="0" fillId="0" borderId="54" xfId="0" applyBorder="1" applyAlignment="1">
      <alignment horizontal="left"/>
    </xf>
    <xf numFmtId="169" fontId="0" fillId="0" borderId="54" xfId="0" applyNumberFormat="1" applyBorder="1"/>
    <xf numFmtId="0" fontId="0" fillId="0" borderId="0" xfId="0" quotePrefix="1"/>
    <xf numFmtId="170" fontId="0" fillId="0" borderId="53" xfId="0" applyNumberFormat="1" applyBorder="1"/>
    <xf numFmtId="0" fontId="0" fillId="0" borderId="54" xfId="0" quotePrefix="1" applyFill="1" applyBorder="1"/>
    <xf numFmtId="0" fontId="0" fillId="0" borderId="55" xfId="0" applyBorder="1"/>
    <xf numFmtId="0" fontId="0" fillId="0" borderId="55" xfId="0" quotePrefix="1" applyFill="1" applyBorder="1"/>
    <xf numFmtId="0" fontId="0" fillId="0" borderId="55" xfId="0" applyBorder="1" applyAlignment="1">
      <alignment horizontal="left"/>
    </xf>
    <xf numFmtId="169" fontId="0" fillId="0" borderId="55" xfId="0" applyNumberFormat="1" applyBorder="1"/>
    <xf numFmtId="0" fontId="3" fillId="0" borderId="53" xfId="0" applyFont="1" applyBorder="1"/>
    <xf numFmtId="0" fontId="3" fillId="0" borderId="53" xfId="0" applyFont="1" applyBorder="1" applyAlignment="1">
      <alignment horizontal="left"/>
    </xf>
    <xf numFmtId="169" fontId="3" fillId="0" borderId="53" xfId="0" applyNumberFormat="1" applyFont="1" applyBorder="1"/>
    <xf numFmtId="170" fontId="3" fillId="0" borderId="53" xfId="0" applyNumberFormat="1" applyFont="1" applyBorder="1"/>
    <xf numFmtId="0" fontId="3" fillId="10" borderId="0" xfId="0" applyFont="1" applyFill="1"/>
    <xf numFmtId="0" fontId="3" fillId="10" borderId="0" xfId="0" applyFont="1" applyFill="1" applyAlignment="1">
      <alignment horizontal="right"/>
    </xf>
    <xf numFmtId="164" fontId="11" fillId="5" borderId="23" xfId="1" applyNumberFormat="1" applyFont="1" applyFill="1" applyBorder="1"/>
    <xf numFmtId="169" fontId="3" fillId="0" borderId="49" xfId="0" applyNumberFormat="1" applyFont="1" applyBorder="1"/>
    <xf numFmtId="0" fontId="29" fillId="0" borderId="5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 wrapText="1"/>
    </xf>
    <xf numFmtId="0" fontId="23" fillId="0" borderId="41" xfId="0" applyFont="1" applyBorder="1" applyAlignment="1">
      <alignment vertical="center"/>
    </xf>
    <xf numFmtId="0" fontId="23" fillId="0" borderId="39" xfId="0" applyFont="1" applyBorder="1" applyAlignment="1">
      <alignment horizontal="right" vertical="center"/>
    </xf>
    <xf numFmtId="0" fontId="23" fillId="0" borderId="22" xfId="0" applyFont="1" applyBorder="1" applyAlignment="1">
      <alignment vertical="center"/>
    </xf>
    <xf numFmtId="0" fontId="23" fillId="0" borderId="51" xfId="0" applyFont="1" applyBorder="1" applyAlignment="1">
      <alignment vertical="center"/>
    </xf>
    <xf numFmtId="0" fontId="23" fillId="0" borderId="51" xfId="0" applyFont="1" applyBorder="1" applyAlignment="1">
      <alignment horizontal="right" vertical="center"/>
    </xf>
    <xf numFmtId="0" fontId="23" fillId="0" borderId="51" xfId="0" applyFont="1" applyBorder="1" applyAlignment="1">
      <alignment vertical="center" wrapText="1"/>
    </xf>
    <xf numFmtId="0" fontId="23" fillId="0" borderId="51" xfId="0" quotePrefix="1" applyFont="1" applyBorder="1" applyAlignment="1">
      <alignment vertical="center"/>
    </xf>
    <xf numFmtId="44" fontId="0" fillId="0" borderId="0" xfId="2" applyFont="1"/>
    <xf numFmtId="0" fontId="7" fillId="2" borderId="42" xfId="14" applyFont="1" applyFill="1" applyBorder="1" applyAlignment="1">
      <alignment horizontal="center"/>
    </xf>
    <xf numFmtId="43" fontId="7" fillId="12" borderId="1" xfId="1" applyNumberFormat="1" applyFont="1" applyFill="1" applyBorder="1" applyAlignment="1">
      <alignment horizontal="center"/>
    </xf>
    <xf numFmtId="43" fontId="7" fillId="12" borderId="40" xfId="1" applyNumberFormat="1" applyFont="1" applyFill="1" applyBorder="1" applyAlignment="1">
      <alignment horizontal="center"/>
    </xf>
    <xf numFmtId="164" fontId="7" fillId="12" borderId="0" xfId="1" applyNumberFormat="1" applyFont="1" applyFill="1" applyBorder="1" applyAlignment="1">
      <alignment horizontal="center"/>
    </xf>
    <xf numFmtId="43" fontId="7" fillId="12" borderId="0" xfId="1" applyNumberFormat="1" applyFont="1" applyFill="1" applyBorder="1" applyAlignment="1">
      <alignment horizontal="center"/>
    </xf>
    <xf numFmtId="0" fontId="0" fillId="0" borderId="58" xfId="0" applyBorder="1"/>
    <xf numFmtId="0" fontId="0" fillId="0" borderId="59" xfId="0" applyBorder="1"/>
    <xf numFmtId="169" fontId="0" fillId="0" borderId="59" xfId="0" applyNumberFormat="1" applyBorder="1"/>
    <xf numFmtId="169" fontId="0" fillId="3" borderId="0" xfId="0" applyNumberFormat="1" applyFill="1" applyBorder="1"/>
    <xf numFmtId="165" fontId="23" fillId="0" borderId="51" xfId="2" applyNumberFormat="1" applyFont="1" applyBorder="1" applyAlignment="1">
      <alignment vertical="center"/>
    </xf>
    <xf numFmtId="44" fontId="0" fillId="0" borderId="0" xfId="0" applyNumberFormat="1"/>
    <xf numFmtId="165" fontId="0" fillId="0" borderId="0" xfId="0" applyNumberFormat="1"/>
    <xf numFmtId="0" fontId="7" fillId="2" borderId="6" xfId="14" applyFont="1" applyFill="1" applyBorder="1" applyAlignment="1">
      <alignment horizontal="center"/>
    </xf>
    <xf numFmtId="0" fontId="0" fillId="0" borderId="6" xfId="0" applyBorder="1"/>
    <xf numFmtId="0" fontId="7" fillId="2" borderId="6" xfId="14" applyFont="1" applyFill="1" applyBorder="1" applyAlignment="1">
      <alignment horizontal="right"/>
    </xf>
    <xf numFmtId="0" fontId="7" fillId="2" borderId="6" xfId="14" applyFont="1" applyFill="1" applyBorder="1" applyAlignment="1">
      <alignment horizontal="left"/>
    </xf>
    <xf numFmtId="169" fontId="0" fillId="0" borderId="6" xfId="0" applyNumberFormat="1" applyFill="1" applyBorder="1"/>
    <xf numFmtId="170" fontId="0" fillId="0" borderId="59" xfId="0" applyNumberFormat="1" applyBorder="1"/>
    <xf numFmtId="0" fontId="30" fillId="0" borderId="0" xfId="0" applyFont="1" applyBorder="1"/>
    <xf numFmtId="0" fontId="0" fillId="0" borderId="0" xfId="0" applyBorder="1" applyAlignment="1">
      <alignment horizontal="left" indent="1"/>
    </xf>
    <xf numFmtId="0" fontId="3" fillId="0" borderId="0" xfId="0" applyFont="1" applyBorder="1"/>
    <xf numFmtId="169" fontId="30" fillId="0" borderId="0" xfId="2" applyNumberFormat="1" applyFont="1" applyBorder="1"/>
    <xf numFmtId="169" fontId="0" fillId="0" borderId="0" xfId="2" applyNumberFormat="1" applyFont="1" applyBorder="1"/>
    <xf numFmtId="0" fontId="28" fillId="2" borderId="42" xfId="14" applyFont="1" applyFill="1" applyBorder="1" applyAlignment="1">
      <alignment horizontal="center"/>
    </xf>
    <xf numFmtId="0" fontId="28" fillId="0" borderId="43" xfId="13" applyFont="1" applyFill="1" applyBorder="1" applyAlignment="1">
      <alignment wrapText="1"/>
    </xf>
    <xf numFmtId="0" fontId="32" fillId="0" borderId="60" xfId="16" applyFont="1" applyBorder="1" applyAlignment="1">
      <alignment horizontal="left"/>
    </xf>
    <xf numFmtId="0" fontId="32" fillId="0" borderId="60" xfId="16" applyFont="1" applyBorder="1"/>
    <xf numFmtId="0" fontId="31" fillId="0" borderId="0" xfId="16"/>
    <xf numFmtId="0" fontId="31" fillId="0" borderId="60" xfId="16" applyBorder="1" applyAlignment="1">
      <alignment horizontal="left"/>
    </xf>
    <xf numFmtId="0" fontId="31" fillId="0" borderId="60" xfId="16" applyBorder="1"/>
    <xf numFmtId="0" fontId="31" fillId="0" borderId="0" xfId="16" applyAlignment="1">
      <alignment horizontal="left"/>
    </xf>
    <xf numFmtId="0" fontId="31" fillId="0" borderId="0" xfId="16" applyAlignment="1">
      <alignment horizontal="center"/>
    </xf>
    <xf numFmtId="9" fontId="0" fillId="0" borderId="0" xfId="3" applyFont="1" applyBorder="1"/>
    <xf numFmtId="0" fontId="3" fillId="0" borderId="60" xfId="0" applyFont="1" applyBorder="1"/>
    <xf numFmtId="0" fontId="0" fillId="0" borderId="60" xfId="0" applyBorder="1"/>
    <xf numFmtId="170" fontId="3" fillId="0" borderId="60" xfId="0" applyNumberFormat="1" applyFont="1" applyBorder="1"/>
    <xf numFmtId="170" fontId="0" fillId="0" borderId="60" xfId="0" applyNumberFormat="1" applyFont="1" applyBorder="1"/>
    <xf numFmtId="43" fontId="3" fillId="10" borderId="0" xfId="1" applyFont="1" applyFill="1" applyAlignment="1">
      <alignment horizontal="right"/>
    </xf>
    <xf numFmtId="43" fontId="0" fillId="0" borderId="0" xfId="1" applyFont="1" applyBorder="1" applyAlignment="1">
      <alignment horizontal="right"/>
    </xf>
    <xf numFmtId="43" fontId="0" fillId="0" borderId="59" xfId="1" applyFont="1" applyBorder="1" applyAlignment="1">
      <alignment horizontal="right"/>
    </xf>
    <xf numFmtId="43" fontId="0" fillId="0" borderId="0" xfId="1" applyFont="1"/>
    <xf numFmtId="164" fontId="0" fillId="0" borderId="60" xfId="1" applyNumberFormat="1" applyFont="1" applyBorder="1"/>
    <xf numFmtId="43" fontId="0" fillId="0" borderId="60" xfId="0" applyNumberFormat="1" applyBorder="1"/>
    <xf numFmtId="44" fontId="23" fillId="0" borderId="51" xfId="2" applyNumberFormat="1" applyFont="1" applyBorder="1" applyAlignment="1">
      <alignment vertical="center"/>
    </xf>
    <xf numFmtId="0" fontId="23" fillId="5" borderId="22" xfId="0" applyFont="1" applyFill="1" applyBorder="1" applyAlignment="1">
      <alignment vertical="center"/>
    </xf>
    <xf numFmtId="170" fontId="0" fillId="0" borderId="0" xfId="0" applyNumberFormat="1" applyBorder="1"/>
    <xf numFmtId="170" fontId="0" fillId="3" borderId="37" xfId="0" applyNumberFormat="1" applyFill="1" applyBorder="1"/>
    <xf numFmtId="0" fontId="0" fillId="0" borderId="0" xfId="0" applyFont="1" applyFill="1" applyBorder="1" applyAlignment="1">
      <alignment vertical="center"/>
    </xf>
    <xf numFmtId="0" fontId="33" fillId="0" borderId="0" xfId="0" applyFont="1" applyBorder="1"/>
    <xf numFmtId="0" fontId="0" fillId="0" borderId="0" xfId="0" applyFont="1" applyFill="1" applyBorder="1"/>
    <xf numFmtId="165" fontId="0" fillId="0" borderId="0" xfId="2" applyNumberFormat="1" applyFont="1" applyFill="1" applyBorder="1"/>
    <xf numFmtId="0" fontId="0" fillId="0" borderId="0" xfId="0" applyFont="1" applyFill="1" applyBorder="1" applyAlignment="1">
      <alignment wrapText="1"/>
    </xf>
    <xf numFmtId="0" fontId="34" fillId="0" borderId="0" xfId="0" applyFont="1" applyFill="1" applyBorder="1"/>
    <xf numFmtId="165" fontId="34" fillId="0" borderId="0" xfId="2" applyNumberFormat="1" applyFont="1" applyFill="1" applyBorder="1"/>
    <xf numFmtId="0" fontId="34" fillId="0" borderId="0" xfId="0" quotePrefix="1" applyFont="1" applyBorder="1"/>
    <xf numFmtId="165" fontId="3" fillId="0" borderId="0" xfId="0" applyNumberFormat="1" applyFont="1" applyBorder="1"/>
    <xf numFmtId="0" fontId="34" fillId="0" borderId="0" xfId="0" applyFont="1" applyFill="1" applyBorder="1" applyAlignment="1">
      <alignment vertical="center"/>
    </xf>
    <xf numFmtId="0" fontId="33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6" fillId="10" borderId="3" xfId="0" applyFont="1" applyFill="1" applyBorder="1" applyAlignment="1">
      <alignment horizontal="center"/>
    </xf>
    <xf numFmtId="0" fontId="16" fillId="10" borderId="4" xfId="0" applyFont="1" applyFill="1" applyBorder="1" applyAlignment="1">
      <alignment horizontal="center"/>
    </xf>
    <xf numFmtId="0" fontId="16" fillId="10" borderId="15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9" borderId="6" xfId="0" applyFont="1" applyFill="1" applyBorder="1" applyAlignment="1">
      <alignment horizontal="center" vertical="center" textRotation="90"/>
    </xf>
    <xf numFmtId="0" fontId="7" fillId="4" borderId="19" xfId="7" applyFont="1" applyFill="1" applyBorder="1" applyAlignment="1">
      <alignment horizontal="left" wrapText="1"/>
    </xf>
    <xf numFmtId="0" fontId="7" fillId="4" borderId="20" xfId="7" applyFont="1" applyFill="1" applyBorder="1" applyAlignment="1">
      <alignment horizontal="left" wrapText="1"/>
    </xf>
    <xf numFmtId="0" fontId="9" fillId="8" borderId="17" xfId="7" applyFont="1" applyFill="1" applyBorder="1" applyAlignment="1">
      <alignment horizontal="left" wrapText="1"/>
    </xf>
    <xf numFmtId="0" fontId="9" fillId="8" borderId="10" xfId="7" applyFont="1" applyFill="1" applyBorder="1" applyAlignment="1">
      <alignment horizontal="left" wrapText="1"/>
    </xf>
    <xf numFmtId="0" fontId="9" fillId="8" borderId="18" xfId="7" applyFont="1" applyFill="1" applyBorder="1" applyAlignment="1">
      <alignment horizontal="left" wrapText="1"/>
    </xf>
    <xf numFmtId="0" fontId="9" fillId="8" borderId="12" xfId="7" applyFont="1" applyFill="1" applyBorder="1" applyAlignment="1">
      <alignment horizontal="left" wrapText="1"/>
    </xf>
    <xf numFmtId="0" fontId="9" fillId="8" borderId="19" xfId="7" applyFont="1" applyFill="1" applyBorder="1" applyAlignment="1">
      <alignment horizontal="left" wrapText="1"/>
    </xf>
    <xf numFmtId="0" fontId="9" fillId="8" borderId="20" xfId="7" applyFont="1" applyFill="1" applyBorder="1" applyAlignment="1">
      <alignment horizontal="left" wrapText="1"/>
    </xf>
    <xf numFmtId="0" fontId="3" fillId="0" borderId="7" xfId="0" applyFont="1" applyFill="1" applyBorder="1" applyAlignment="1">
      <alignment horizontal="left"/>
    </xf>
    <xf numFmtId="0" fontId="3" fillId="0" borderId="16" xfId="0" applyFont="1" applyFill="1" applyBorder="1" applyAlignment="1">
      <alignment horizontal="left"/>
    </xf>
    <xf numFmtId="0" fontId="12" fillId="4" borderId="18" xfId="7" applyFont="1" applyFill="1" applyBorder="1" applyAlignment="1">
      <alignment horizontal="left" wrapText="1"/>
    </xf>
    <xf numFmtId="0" fontId="12" fillId="4" borderId="12" xfId="7" applyFont="1" applyFill="1" applyBorder="1" applyAlignment="1">
      <alignment horizontal="left" wrapText="1"/>
    </xf>
    <xf numFmtId="0" fontId="12" fillId="4" borderId="19" xfId="7" applyFont="1" applyFill="1" applyBorder="1" applyAlignment="1">
      <alignment horizontal="left" wrapText="1"/>
    </xf>
    <xf numFmtId="0" fontId="12" fillId="4" borderId="20" xfId="7" applyFont="1" applyFill="1" applyBorder="1" applyAlignment="1">
      <alignment horizontal="left" wrapText="1"/>
    </xf>
    <xf numFmtId="0" fontId="7" fillId="3" borderId="3" xfId="7" applyFont="1" applyFill="1" applyBorder="1" applyAlignment="1">
      <alignment horizontal="left" wrapText="1"/>
    </xf>
    <xf numFmtId="0" fontId="7" fillId="3" borderId="15" xfId="7" applyFont="1" applyFill="1" applyBorder="1" applyAlignment="1">
      <alignment horizontal="left" wrapText="1"/>
    </xf>
    <xf numFmtId="0" fontId="12" fillId="4" borderId="17" xfId="7" applyFont="1" applyFill="1" applyBorder="1" applyAlignment="1">
      <alignment horizontal="left" wrapText="1"/>
    </xf>
    <xf numFmtId="0" fontId="12" fillId="4" borderId="10" xfId="7" applyFont="1" applyFill="1" applyBorder="1" applyAlignment="1">
      <alignment horizontal="left" wrapText="1"/>
    </xf>
    <xf numFmtId="0" fontId="2" fillId="8" borderId="6" xfId="0" applyFont="1" applyFill="1" applyBorder="1" applyAlignment="1">
      <alignment horizontal="center" vertical="center" textRotation="90"/>
    </xf>
    <xf numFmtId="0" fontId="14" fillId="6" borderId="31" xfId="0" applyFont="1" applyFill="1" applyBorder="1" applyAlignment="1">
      <alignment horizontal="center"/>
    </xf>
    <xf numFmtId="0" fontId="14" fillId="6" borderId="32" xfId="0" applyFont="1" applyFill="1" applyBorder="1" applyAlignment="1">
      <alignment horizontal="center"/>
    </xf>
    <xf numFmtId="0" fontId="14" fillId="6" borderId="33" xfId="0" applyFont="1" applyFill="1" applyBorder="1" applyAlignment="1">
      <alignment horizontal="center"/>
    </xf>
    <xf numFmtId="0" fontId="14" fillId="6" borderId="28" xfId="0" applyFont="1" applyFill="1" applyBorder="1" applyAlignment="1">
      <alignment horizontal="center"/>
    </xf>
    <xf numFmtId="0" fontId="14" fillId="6" borderId="29" xfId="0" applyFont="1" applyFill="1" applyBorder="1" applyAlignment="1">
      <alignment horizontal="center"/>
    </xf>
    <xf numFmtId="0" fontId="14" fillId="6" borderId="30" xfId="0" applyFont="1" applyFill="1" applyBorder="1" applyAlignment="1">
      <alignment horizontal="center"/>
    </xf>
    <xf numFmtId="43" fontId="0" fillId="3" borderId="3" xfId="0" applyNumberFormat="1" applyFill="1" applyBorder="1" applyAlignment="1">
      <alignment horizontal="center"/>
    </xf>
    <xf numFmtId="43" fontId="0" fillId="3" borderId="4" xfId="0" applyNumberFormat="1" applyFill="1" applyBorder="1" applyAlignment="1">
      <alignment horizontal="center"/>
    </xf>
    <xf numFmtId="43" fontId="0" fillId="3" borderId="15" xfId="0" applyNumberFormat="1" applyFill="1" applyBorder="1" applyAlignment="1">
      <alignment horizontal="center"/>
    </xf>
    <xf numFmtId="0" fontId="25" fillId="10" borderId="47" xfId="6" applyFont="1" applyFill="1" applyBorder="1" applyAlignment="1">
      <alignment horizontal="center" vertical="center" wrapText="1"/>
    </xf>
    <xf numFmtId="0" fontId="25" fillId="10" borderId="48" xfId="6" applyFont="1" applyFill="1" applyBorder="1" applyAlignment="1">
      <alignment horizontal="center" vertical="center"/>
    </xf>
    <xf numFmtId="0" fontId="25" fillId="10" borderId="49" xfId="6" applyFont="1" applyFill="1" applyBorder="1" applyAlignment="1">
      <alignment horizontal="center" vertical="center"/>
    </xf>
    <xf numFmtId="0" fontId="25" fillId="10" borderId="50" xfId="6" applyFont="1" applyFill="1" applyBorder="1" applyAlignment="1">
      <alignment horizontal="center" vertical="center" wrapText="1"/>
    </xf>
    <xf numFmtId="0" fontId="25" fillId="10" borderId="0" xfId="6" applyFont="1" applyFill="1" applyBorder="1" applyAlignment="1">
      <alignment horizontal="center" vertical="center"/>
    </xf>
    <xf numFmtId="0" fontId="25" fillId="10" borderId="14" xfId="6" applyFont="1" applyFill="1" applyBorder="1" applyAlignment="1">
      <alignment horizontal="center" vertical="center"/>
    </xf>
    <xf numFmtId="0" fontId="7" fillId="4" borderId="17" xfId="7" applyFont="1" applyFill="1" applyBorder="1" applyAlignment="1">
      <alignment horizontal="left" wrapText="1"/>
    </xf>
    <xf numFmtId="0" fontId="7" fillId="4" borderId="10" xfId="7" applyFont="1" applyFill="1" applyBorder="1" applyAlignment="1">
      <alignment horizontal="left" wrapText="1"/>
    </xf>
    <xf numFmtId="0" fontId="7" fillId="4" borderId="18" xfId="7" applyFont="1" applyFill="1" applyBorder="1" applyAlignment="1">
      <alignment horizontal="left" wrapText="1"/>
    </xf>
    <xf numFmtId="0" fontId="7" fillId="4" borderId="12" xfId="7" applyFont="1" applyFill="1" applyBorder="1" applyAlignment="1">
      <alignment horizontal="left" wrapText="1"/>
    </xf>
    <xf numFmtId="0" fontId="23" fillId="0" borderId="21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56" xfId="0" applyFont="1" applyBorder="1" applyAlignment="1">
      <alignment horizontal="center" vertical="center" wrapText="1"/>
    </xf>
    <xf numFmtId="0" fontId="23" fillId="0" borderId="57" xfId="0" applyFont="1" applyBorder="1" applyAlignment="1">
      <alignment horizontal="center" vertical="center" wrapText="1"/>
    </xf>
    <xf numFmtId="0" fontId="16" fillId="10" borderId="3" xfId="8" applyFont="1" applyFill="1" applyBorder="1" applyAlignment="1">
      <alignment horizontal="left"/>
    </xf>
    <xf numFmtId="0" fontId="16" fillId="10" borderId="4" xfId="8" applyFont="1" applyFill="1" applyBorder="1" applyAlignment="1">
      <alignment horizontal="left"/>
    </xf>
    <xf numFmtId="0" fontId="16" fillId="10" borderId="15" xfId="8" applyFont="1" applyFill="1" applyBorder="1" applyAlignment="1">
      <alignment horizontal="left"/>
    </xf>
    <xf numFmtId="0" fontId="33" fillId="0" borderId="0" xfId="0" applyFont="1" applyFill="1" applyBorder="1"/>
  </cellXfs>
  <cellStyles count="17">
    <cellStyle name="Comma" xfId="1" builtinId="3"/>
    <cellStyle name="Comma 2" xfId="10"/>
    <cellStyle name="Currency" xfId="2" builtinId="4"/>
    <cellStyle name="Currency 2" xfId="9"/>
    <cellStyle name="Normal" xfId="0" builtinId="0"/>
    <cellStyle name="Normal 2" xfId="8"/>
    <cellStyle name="Normal 3" xfId="12"/>
    <cellStyle name="Normal 4" xfId="16"/>
    <cellStyle name="Normal_CALCS" xfId="14"/>
    <cellStyle name="Normal_CALCS_1" xfId="15"/>
    <cellStyle name="Normal_Hawaii FY11" xfId="11"/>
    <cellStyle name="Normal_Sheet1" xfId="4"/>
    <cellStyle name="Normal_Sheet1 2" xfId="7"/>
    <cellStyle name="Normal_Sheet3" xfId="5"/>
    <cellStyle name="Normal_Unit Value Calc" xfId="6"/>
    <cellStyle name="Normal_UNIT VALUES" xfId="13"/>
    <cellStyle name="Percent" xfId="3" builtinId="5"/>
  </cellStyles>
  <dxfs count="0"/>
  <tableStyles count="0" defaultTableStyle="TableStyleMedium9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45562" refreshedDate="41669.433723842594" createdVersion="4" refreshedVersion="4" minRefreshableVersion="3" recordCount="1251">
  <cacheSource type="worksheet">
    <worksheetSource ref="A1:D1251" sheet="CDBG14final"/>
  </cacheSource>
  <cacheFields count="9">
    <cacheField name="NAME" numFmtId="0">
      <sharedItems/>
    </cacheField>
    <cacheField name="STA" numFmtId="0">
      <sharedItems count="56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PR"/>
        <s v="RI"/>
        <s v="SC"/>
        <s v="SD"/>
        <s v="TN"/>
        <s v="TX"/>
        <s v="UT"/>
        <s v="VA"/>
        <s v="VT"/>
        <s v="WA"/>
        <s v="WI"/>
        <s v="WV"/>
        <s v="WY"/>
        <s v="AS"/>
        <s v="GU"/>
        <s v="MP"/>
        <s v="VI"/>
      </sharedItems>
    </cacheField>
    <cacheField name="TY" numFmtId="0">
      <sharedItems/>
    </cacheField>
    <cacheField name="TYPE" numFmtId="0">
      <sharedItems/>
    </cacheField>
    <cacheField name="UOGID" numFmtId="0">
      <sharedItems containsBlank="1"/>
    </cacheField>
    <cacheField name="GA13" numFmtId="165">
      <sharedItems containsSemiMixedTypes="0" containsString="0" containsNumber="1" containsInteger="1" minValue="0" maxValue="155708779"/>
    </cacheField>
    <cacheField name="GA14" numFmtId="165">
      <sharedItems containsSemiMixedTypes="0" containsString="0" containsNumber="1" containsInteger="1" minValue="63796" maxValue="152546196"/>
    </cacheField>
    <cacheField name="$ Diff" numFmtId="165">
      <sharedItems containsSemiMixedTypes="0" containsString="0" containsNumber="1" containsInteger="1" minValue="-3162583" maxValue="884271"/>
    </cacheField>
    <cacheField name="Pct Diff" numFmtId="171">
      <sharedItems containsMixedTypes="1" containsNumber="1" minValue="-0.1688883687537838" maxValue="0.461180305546264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1">
  <r>
    <s v="ALASKA"/>
    <x v="0"/>
    <s v="22"/>
    <s v="State Balance"/>
    <s v="020000"/>
    <n v="2440509"/>
    <n v="2422174"/>
    <n v="-18335"/>
    <n v="-7.512777047738812E-3"/>
  </r>
  <r>
    <s v="ANCHORAGE"/>
    <x v="0"/>
    <s v="51"/>
    <s v="PC"/>
    <s v="020078"/>
    <n v="1772393"/>
    <n v="1689951"/>
    <n v="-82442"/>
    <n v="-4.6514514557437318E-2"/>
  </r>
  <r>
    <s v="ALABAMA"/>
    <x v="1"/>
    <s v="22"/>
    <s v="State Balance"/>
    <s v="010000"/>
    <n v="22273294"/>
    <n v="22243078"/>
    <n v="-30216"/>
    <n v="-1.356602216088918E-3"/>
  </r>
  <r>
    <s v="ANNISTON"/>
    <x v="1"/>
    <s v="51"/>
    <s v="PC"/>
    <s v="010072"/>
    <n v="538763"/>
    <n v="528150"/>
    <n v="-10613"/>
    <n v="-1.9698828612952263E-2"/>
  </r>
  <r>
    <s v="AUBURN"/>
    <x v="1"/>
    <s v="51"/>
    <s v="PC"/>
    <s v="010144"/>
    <n v="450095"/>
    <n v="456436"/>
    <n v="6341"/>
    <n v="1.4088136948866351E-2"/>
  </r>
  <r>
    <s v="BESSEMER"/>
    <x v="1"/>
    <s v="52"/>
    <s v="MC"/>
    <s v="010216"/>
    <n v="508154"/>
    <n v="497677"/>
    <n v="-10477"/>
    <n v="-2.0617765480543299E-2"/>
  </r>
  <r>
    <s v="BIRMINGHAM"/>
    <x v="1"/>
    <s v="51"/>
    <s v="PC"/>
    <s v="010228"/>
    <n v="5587695"/>
    <n v="5465394"/>
    <n v="-122301"/>
    <n v="-2.1887558286556443E-2"/>
  </r>
  <r>
    <s v="DECATUR"/>
    <x v="1"/>
    <s v="51"/>
    <s v="PC"/>
    <s v="010594"/>
    <n v="432666"/>
    <n v="421698"/>
    <n v="-10968"/>
    <n v="-2.5349807934989112E-2"/>
  </r>
  <r>
    <s v="DOTHAN"/>
    <x v="1"/>
    <s v="51"/>
    <s v="PC"/>
    <s v="010624"/>
    <n v="466487"/>
    <n v="447394"/>
    <n v="-19093"/>
    <n v="-4.0929329220321255E-2"/>
  </r>
  <r>
    <s v="FLORENCE"/>
    <x v="1"/>
    <s v="51"/>
    <s v="PC"/>
    <s v="010810"/>
    <n v="353415"/>
    <n v="334480"/>
    <n v="-18935"/>
    <n v="-5.3577239223009776E-2"/>
  </r>
  <r>
    <s v="GADSDEN"/>
    <x v="1"/>
    <s v="51"/>
    <s v="PC"/>
    <s v="010882"/>
    <n v="888772"/>
    <n v="903155"/>
    <n v="14383"/>
    <n v="1.6183003064903036E-2"/>
  </r>
  <r>
    <s v="HOOVER"/>
    <x v="1"/>
    <s v="51"/>
    <s v="PC"/>
    <s v="011206"/>
    <n v="301287"/>
    <n v="303532"/>
    <n v="2245"/>
    <n v="7.4513669690361682E-3"/>
  </r>
  <r>
    <s v="HUNTSVILLE"/>
    <x v="1"/>
    <s v="51"/>
    <s v="PC"/>
    <s v="011218"/>
    <n v="1189911"/>
    <n v="1171708"/>
    <n v="-18203"/>
    <n v="-1.5297782775350426E-2"/>
  </r>
  <r>
    <s v="MOBILE"/>
    <x v="1"/>
    <s v="51"/>
    <s v="PC"/>
    <s v="011542"/>
    <n v="2262346"/>
    <n v="2228795"/>
    <n v="-33551"/>
    <n v="-1.4830180706222655E-2"/>
  </r>
  <r>
    <s v="MONTGOMERY"/>
    <x v="1"/>
    <s v="51"/>
    <s v="PC"/>
    <s v="011560"/>
    <n v="1666077"/>
    <n v="1621789"/>
    <n v="-44288"/>
    <n v="-2.6582204784052599E-2"/>
  </r>
  <r>
    <s v="OPELIKA"/>
    <x v="1"/>
    <s v="51"/>
    <s v="PC"/>
    <s v="011740"/>
    <n v="225410"/>
    <n v="207587"/>
    <n v="-17823"/>
    <n v="-7.906925158599884E-2"/>
  </r>
  <r>
    <s v="TUSCALOOSA"/>
    <x v="1"/>
    <s v="51"/>
    <s v="PC"/>
    <s v="012268"/>
    <n v="879229"/>
    <n v="832355"/>
    <n v="-46874"/>
    <n v="-5.3312618214367363E-2"/>
  </r>
  <r>
    <s v="JEFFERSON COUNTY"/>
    <x v="1"/>
    <s v="66"/>
    <s v="UC"/>
    <s v="019073"/>
    <n v="1766008"/>
    <n v="1745396"/>
    <n v="-20612"/>
    <n v="-1.1671521306811747E-2"/>
  </r>
  <r>
    <s v="MOBILE COUNTY"/>
    <x v="1"/>
    <s v="66"/>
    <s v="UC"/>
    <s v="019097"/>
    <n v="1652536"/>
    <n v="1576160"/>
    <n v="-76376"/>
    <n v="-4.621745002832011E-2"/>
  </r>
  <r>
    <s v="ARKANSAS"/>
    <x v="2"/>
    <s v="22"/>
    <s v="State Balance"/>
    <s v="050000"/>
    <n v="16595930"/>
    <n v="16404373"/>
    <n v="-191557"/>
    <n v="-1.1542408289261282E-2"/>
  </r>
  <r>
    <s v="BENTONVILLE"/>
    <x v="2"/>
    <s v="51"/>
    <s v="PC"/>
    <s v="050228"/>
    <n v="178362"/>
    <n v="168062"/>
    <n v="-10300"/>
    <n v="-5.7747726533678698E-2"/>
  </r>
  <r>
    <s v="CONWAY"/>
    <x v="2"/>
    <s v="51"/>
    <s v="PC"/>
    <s v="050600"/>
    <n v="417514"/>
    <n v="405731"/>
    <n v="-11783"/>
    <n v="-2.8221808130984828E-2"/>
  </r>
  <r>
    <s v="FAYETTEVILLE"/>
    <x v="2"/>
    <s v="51"/>
    <s v="PC"/>
    <s v="050894"/>
    <n v="586996"/>
    <n v="585082"/>
    <n v="-1914"/>
    <n v="-3.2606695786683384E-3"/>
  </r>
  <r>
    <s v="FORT SMITH"/>
    <x v="2"/>
    <s v="51"/>
    <s v="PC"/>
    <s v="050930"/>
    <n v="823768"/>
    <n v="801149"/>
    <n v="-22619"/>
    <n v="-2.7457973604218665E-2"/>
  </r>
  <r>
    <s v="HOT SPRINGS"/>
    <x v="2"/>
    <s v="51"/>
    <s v="PC"/>
    <s v="051302"/>
    <n v="340318"/>
    <n v="355424"/>
    <n v="15106"/>
    <n v="4.4387896026657422E-2"/>
  </r>
  <r>
    <s v="JACKSONVILLE"/>
    <x v="2"/>
    <s v="52"/>
    <s v="MC"/>
    <s v="051374"/>
    <n v="204006"/>
    <n v="207946"/>
    <n v="3940"/>
    <n v="1.9313157456153252E-2"/>
  </r>
  <r>
    <s v="JONESBORO"/>
    <x v="2"/>
    <s v="51"/>
    <s v="PC"/>
    <s v="051410"/>
    <n v="583680"/>
    <n v="572756"/>
    <n v="-10924"/>
    <n v="-1.8715734649122805E-2"/>
  </r>
  <r>
    <s v="LITTLE ROCK"/>
    <x v="2"/>
    <s v="51"/>
    <s v="PC"/>
    <s v="051560"/>
    <n v="1487082"/>
    <n v="1409616"/>
    <n v="-77466"/>
    <n v="-5.2092621657716255E-2"/>
  </r>
  <r>
    <s v="NORTH LITTLE ROCK"/>
    <x v="2"/>
    <s v="51"/>
    <s v="PC"/>
    <s v="051938"/>
    <n v="618278"/>
    <n v="574462"/>
    <n v="-43816"/>
    <n v="-7.0867797333885402E-2"/>
  </r>
  <r>
    <s v="PINE BLUFF"/>
    <x v="2"/>
    <s v="51"/>
    <s v="PC"/>
    <s v="052130"/>
    <n v="550759"/>
    <n v="544177"/>
    <n v="-6582"/>
    <n v="-1.195078064997576E-2"/>
  </r>
  <r>
    <s v="ROGERS"/>
    <x v="2"/>
    <s v="51"/>
    <s v="PC"/>
    <s v="052304"/>
    <n v="419761"/>
    <n v="387469"/>
    <n v="-32292"/>
    <n v="-7.6929490829305253E-2"/>
  </r>
  <r>
    <s v="SPRINGDALE"/>
    <x v="2"/>
    <s v="51"/>
    <s v="PC"/>
    <s v="052466"/>
    <n v="796728"/>
    <n v="799924"/>
    <n v="3196"/>
    <n v="4.0114066532116353E-3"/>
  </r>
  <r>
    <s v="TEXARKANA"/>
    <x v="2"/>
    <s v="51"/>
    <s v="PC"/>
    <s v="052556"/>
    <n v="242280"/>
    <n v="248810"/>
    <n v="6530"/>
    <n v="2.6952286610533269E-2"/>
  </r>
  <r>
    <s v="WEST MEMPHIS"/>
    <x v="2"/>
    <s v="52"/>
    <s v="MC"/>
    <s v="052754"/>
    <n v="367911"/>
    <n v="330807"/>
    <n v="-37104"/>
    <n v="-0.10085047742524687"/>
  </r>
  <r>
    <s v="ARIZONA"/>
    <x v="3"/>
    <s v="22"/>
    <s v="State Balance"/>
    <s v="040000"/>
    <n v="9560059"/>
    <n v="9159419"/>
    <n v="-400640"/>
    <n v="-4.1907691155462536E-2"/>
  </r>
  <r>
    <s v="AVONDALE CITY"/>
    <x v="3"/>
    <s v="52"/>
    <s v="MC"/>
    <s v="040018"/>
    <n v="572513"/>
    <n v="601547"/>
    <n v="29034"/>
    <n v="5.0713258912898046E-2"/>
  </r>
  <r>
    <s v="CHANDLER"/>
    <x v="3"/>
    <s v="52"/>
    <s v="MC"/>
    <s v="040072"/>
    <n v="1201662"/>
    <n v="1190245"/>
    <n v="-11417"/>
    <n v="-9.5010077709039645E-3"/>
  </r>
  <r>
    <s v="Douglas city"/>
    <x v="3"/>
    <s v="51"/>
    <s v="PC"/>
    <s v="040114"/>
    <n v="0"/>
    <n v="191466"/>
    <n v="191466"/>
    <s v="New"/>
  </r>
  <r>
    <s v="FLAGSTAFF"/>
    <x v="3"/>
    <s v="51"/>
    <s v="PC"/>
    <s v="040144"/>
    <n v="565772"/>
    <n v="570549"/>
    <n v="4777"/>
    <n v="8.4433305289056369E-3"/>
  </r>
  <r>
    <s v="GILBERT"/>
    <x v="3"/>
    <s v="52"/>
    <s v="MC"/>
    <s v="040180"/>
    <n v="799911"/>
    <n v="814065"/>
    <n v="14154"/>
    <n v="1.7694468509621697E-2"/>
  </r>
  <r>
    <s v="GLENDALE"/>
    <x v="3"/>
    <s v="51"/>
    <s v="PC"/>
    <s v="040186"/>
    <n v="2090571"/>
    <n v="2079069"/>
    <n v="-11502"/>
    <n v="-5.5018461463399232E-3"/>
  </r>
  <r>
    <s v="MESA"/>
    <x v="3"/>
    <s v="51"/>
    <s v="PC"/>
    <s v="040270"/>
    <n v="3164427"/>
    <n v="3170756"/>
    <n v="6329"/>
    <n v="2.0000461378947912E-3"/>
  </r>
  <r>
    <s v="PEORIA CITY"/>
    <x v="3"/>
    <s v="52"/>
    <s v="MC"/>
    <s v="040324"/>
    <n v="695381"/>
    <n v="695307"/>
    <n v="-74"/>
    <n v="-1.0641648247507482E-4"/>
  </r>
  <r>
    <s v="PHOENIX"/>
    <x v="3"/>
    <s v="51"/>
    <s v="PC"/>
    <s v="040330"/>
    <n v="14793217"/>
    <n v="14634708"/>
    <n v="-158509"/>
    <n v="-1.0714978357986637E-2"/>
  </r>
  <r>
    <s v="PRESCOTT"/>
    <x v="3"/>
    <s v="51"/>
    <s v="PC"/>
    <s v="040348"/>
    <n v="224169"/>
    <n v="238491"/>
    <n v="14322"/>
    <n v="6.3889297806565576E-2"/>
  </r>
  <r>
    <s v="SCOTTSDALE"/>
    <x v="3"/>
    <s v="51"/>
    <s v="PC"/>
    <s v="040384"/>
    <n v="908128"/>
    <n v="894458"/>
    <n v="-13670"/>
    <n v="-1.5052944078367807E-2"/>
  </r>
  <r>
    <s v="Sierra Vista city"/>
    <x v="3"/>
    <s v="51"/>
    <s v="PC"/>
    <s v="040408"/>
    <n v="0"/>
    <n v="206188"/>
    <n v="206188"/>
    <s v="New"/>
  </r>
  <r>
    <s v="SURPRISE CITY"/>
    <x v="3"/>
    <s v="52"/>
    <s v="MC"/>
    <s v="040456"/>
    <n v="512181"/>
    <n v="541574"/>
    <n v="29393"/>
    <n v="5.7387915600149164E-2"/>
  </r>
  <r>
    <s v="TEMPE"/>
    <x v="3"/>
    <s v="51"/>
    <s v="PC"/>
    <s v="040468"/>
    <n v="1445943"/>
    <n v="1379888"/>
    <n v="-66055"/>
    <n v="-4.5682990270017557E-2"/>
  </r>
  <r>
    <s v="TUCSON"/>
    <x v="3"/>
    <s v="51"/>
    <s v="PC"/>
    <s v="040492"/>
    <n v="5231416"/>
    <n v="5110361"/>
    <n v="-121055"/>
    <n v="-2.3140006453319713E-2"/>
  </r>
  <r>
    <s v="YUMA"/>
    <x v="3"/>
    <s v="51"/>
    <s v="PC"/>
    <s v="040558"/>
    <n v="922860"/>
    <n v="867734"/>
    <n v="-55126"/>
    <n v="-5.9733870792969684E-2"/>
  </r>
  <r>
    <s v="MARICOPA COUNTY"/>
    <x v="3"/>
    <s v="66"/>
    <s v="UC"/>
    <s v="049013"/>
    <n v="2589851"/>
    <n v="2646562"/>
    <n v="56711"/>
    <n v="2.1897398730660565E-2"/>
  </r>
  <r>
    <s v="PIMA COUNTY"/>
    <x v="3"/>
    <s v="66"/>
    <s v="UC"/>
    <s v="049019"/>
    <n v="2516935"/>
    <n v="2497132"/>
    <n v="-19803"/>
    <n v="-7.8679028262549494E-3"/>
  </r>
  <r>
    <s v="CALIFORNIA"/>
    <x v="4"/>
    <s v="22"/>
    <s v="State Balance"/>
    <s v="060000"/>
    <n v="30042398"/>
    <n v="29567056"/>
    <n v="-475342"/>
    <n v="-1.582237210225362E-2"/>
  </r>
  <r>
    <s v="ALAMEDA"/>
    <x v="4"/>
    <s v="52"/>
    <s v="MC"/>
    <s v="060012"/>
    <n v="1092103"/>
    <n v="1073591"/>
    <n v="-18512"/>
    <n v="-1.6950782114873782E-2"/>
  </r>
  <r>
    <s v="ALHAMBRA"/>
    <x v="4"/>
    <s v="52"/>
    <s v="MC"/>
    <s v="060030"/>
    <n v="807904"/>
    <n v="776767"/>
    <n v="-31137"/>
    <n v="-3.8540470154869888E-2"/>
  </r>
  <r>
    <s v="ANAHEIM"/>
    <x v="4"/>
    <s v="51"/>
    <s v="PC"/>
    <s v="060078"/>
    <n v="4310871"/>
    <n v="4233259"/>
    <n v="-77612"/>
    <n v="-1.8003786241805889E-2"/>
  </r>
  <r>
    <s v="ANTIOCH"/>
    <x v="4"/>
    <s v="52"/>
    <s v="MC"/>
    <s v="060102"/>
    <n v="737881"/>
    <n v="743906"/>
    <n v="6025"/>
    <n v="8.1652732622197882E-3"/>
  </r>
  <r>
    <s v="APPLE VALLEY"/>
    <x v="4"/>
    <s v="52"/>
    <s v="MC"/>
    <s v="060108"/>
    <n v="578801"/>
    <n v="530691"/>
    <n v="-48110"/>
    <n v="-8.3120105182955803E-2"/>
  </r>
  <r>
    <s v="BAKERSFIELD"/>
    <x v="4"/>
    <s v="51"/>
    <s v="PC"/>
    <s v="060228"/>
    <n v="3206980"/>
    <n v="3199049"/>
    <n v="-7931"/>
    <n v="-2.4730431745754572E-3"/>
  </r>
  <r>
    <s v="BALDWIN PARK"/>
    <x v="4"/>
    <s v="52"/>
    <s v="MC"/>
    <s v="060234"/>
    <n v="1004061"/>
    <n v="973989"/>
    <n v="-30072"/>
    <n v="-2.9950371541171302E-2"/>
  </r>
  <r>
    <s v="BELLFLOWER"/>
    <x v="4"/>
    <s v="52"/>
    <s v="MC"/>
    <s v="060288"/>
    <n v="876572"/>
    <n v="881877"/>
    <n v="5305"/>
    <n v="6.0519843207403386E-3"/>
  </r>
  <r>
    <s v="BERKELEY"/>
    <x v="4"/>
    <s v="51"/>
    <s v="PC"/>
    <s v="060324"/>
    <n v="2502381"/>
    <n v="2496052"/>
    <n v="-6329"/>
    <n v="-2.5291911983027363E-3"/>
  </r>
  <r>
    <s v="BUENA PARK"/>
    <x v="4"/>
    <s v="52"/>
    <s v="MC"/>
    <s v="060450"/>
    <n v="723384"/>
    <n v="720159"/>
    <n v="-3225"/>
    <n v="-4.458213065259945E-3"/>
  </r>
  <r>
    <s v="BURBANK"/>
    <x v="4"/>
    <s v="51"/>
    <s v="PC"/>
    <s v="060456"/>
    <n v="921848"/>
    <n v="898332"/>
    <n v="-23516"/>
    <n v="-2.5509628485390217E-2"/>
  </r>
  <r>
    <s v="CAMARILLO"/>
    <x v="4"/>
    <s v="51"/>
    <s v="PC"/>
    <s v="060516"/>
    <n v="279930"/>
    <n v="299701"/>
    <n v="19771"/>
    <n v="7.062837137855893E-2"/>
  </r>
  <r>
    <s v="CARLSBAD"/>
    <x v="4"/>
    <s v="51"/>
    <s v="PC"/>
    <s v="060564"/>
    <n v="470769"/>
    <n v="483971"/>
    <n v="13202"/>
    <n v="2.8043477799090423E-2"/>
  </r>
  <r>
    <s v="CARSON"/>
    <x v="4"/>
    <s v="51"/>
    <s v="PC"/>
    <s v="060594"/>
    <n v="734063"/>
    <n v="655086"/>
    <n v="-78977"/>
    <n v="-0.10758885817702295"/>
  </r>
  <r>
    <s v="CATHEDRAL CITY"/>
    <x v="4"/>
    <s v="52"/>
    <s v="MC"/>
    <s v="060624"/>
    <n v="504334"/>
    <n v="511168"/>
    <n v="6834"/>
    <n v="1.3550543885599623E-2"/>
  </r>
  <r>
    <s v="CERRITOS"/>
    <x v="4"/>
    <s v="51"/>
    <s v="PC"/>
    <s v="060654"/>
    <n v="240702"/>
    <n v="229007"/>
    <n v="-11695"/>
    <n v="-4.8587049546742443E-2"/>
  </r>
  <r>
    <s v="CHICO"/>
    <x v="4"/>
    <s v="51"/>
    <s v="PC"/>
    <s v="060684"/>
    <n v="764374"/>
    <n v="738720"/>
    <n v="-25654"/>
    <n v="-3.3562104414854507E-2"/>
  </r>
  <r>
    <s v="CHINO"/>
    <x v="4"/>
    <s v="51"/>
    <s v="PC"/>
    <s v="060708"/>
    <n v="487492"/>
    <n v="480641"/>
    <n v="-6851"/>
    <n v="-1.4053563955921328E-2"/>
  </r>
  <r>
    <s v="CHINO HILLS"/>
    <x v="4"/>
    <s v="52"/>
    <s v="MC"/>
    <s v="060709"/>
    <n v="307984"/>
    <n v="311516"/>
    <n v="3532"/>
    <n v="1.14681282144527E-2"/>
  </r>
  <r>
    <s v="CHULA VISTA"/>
    <x v="4"/>
    <s v="52"/>
    <s v="MC"/>
    <s v="060720"/>
    <n v="1746692"/>
    <n v="1718317"/>
    <n v="-28375"/>
    <n v="-1.6244993393225594E-2"/>
  </r>
  <r>
    <s v="CITRUS HEIGHTS"/>
    <x v="4"/>
    <s v="52"/>
    <s v="MC"/>
    <s v="060726"/>
    <n v="566574"/>
    <n v="556836"/>
    <n v="-9738"/>
    <n v="-1.7187516546823538E-2"/>
  </r>
  <r>
    <s v="CLOVIS CITY"/>
    <x v="4"/>
    <s v="52"/>
    <s v="MC"/>
    <s v="060756"/>
    <n v="573961"/>
    <n v="578308"/>
    <n v="4347"/>
    <n v="7.5736853200827235E-3"/>
  </r>
  <r>
    <s v="COMPTON"/>
    <x v="4"/>
    <s v="51"/>
    <s v="PC"/>
    <s v="060804"/>
    <n v="1598996"/>
    <n v="1534402"/>
    <n v="-64594"/>
    <n v="-4.039659886578828E-2"/>
  </r>
  <r>
    <s v="CONCORD"/>
    <x v="4"/>
    <s v="52"/>
    <s v="MC"/>
    <s v="060810"/>
    <n v="871573"/>
    <n v="907237"/>
    <n v="35664"/>
    <n v="4.0919119798341619E-2"/>
  </r>
  <r>
    <s v="CORONA"/>
    <x v="4"/>
    <s v="52"/>
    <s v="MC"/>
    <s v="060828"/>
    <n v="1159381"/>
    <n v="1091355"/>
    <n v="-68026"/>
    <n v="-5.8674413329181691E-2"/>
  </r>
  <r>
    <s v="COSTA MESA"/>
    <x v="4"/>
    <s v="51"/>
    <s v="PC"/>
    <s v="060846"/>
    <n v="1056094"/>
    <n v="1031048"/>
    <n v="-25046"/>
    <n v="-2.3715691974388643E-2"/>
  </r>
  <r>
    <s v="CUPERTINO CITY"/>
    <x v="4"/>
    <s v="51"/>
    <s v="PC"/>
    <s v="060906"/>
    <n v="342702"/>
    <n v="310729"/>
    <n v="-31973"/>
    <n v="-9.3296800135394597E-2"/>
  </r>
  <r>
    <s v="DALY CITY"/>
    <x v="4"/>
    <s v="52"/>
    <s v="MC"/>
    <s v="060930"/>
    <n v="971597"/>
    <n v="955736"/>
    <n v="-15861"/>
    <n v="-1.6324669590375433E-2"/>
  </r>
  <r>
    <s v="DAVIS"/>
    <x v="4"/>
    <s v="52"/>
    <s v="MC"/>
    <s v="060942"/>
    <n v="595811"/>
    <n v="612559"/>
    <n v="16748"/>
    <n v="2.8109585086545902E-2"/>
  </r>
  <r>
    <s v="DELANO CITY"/>
    <x v="4"/>
    <s v="51"/>
    <s v="PC"/>
    <s v="060960"/>
    <n v="636903"/>
    <n v="625227"/>
    <n v="-11676"/>
    <n v="-1.8332461929053561E-2"/>
  </r>
  <r>
    <s v="DOWNEY"/>
    <x v="4"/>
    <s v="52"/>
    <s v="MC"/>
    <s v="061032"/>
    <n v="1075671"/>
    <n v="1089678"/>
    <n v="14007"/>
    <n v="1.3021639516171767E-2"/>
  </r>
  <r>
    <s v="EL CAJON"/>
    <x v="4"/>
    <s v="52"/>
    <s v="MC"/>
    <s v="061116"/>
    <n v="1177181"/>
    <n v="1156803"/>
    <n v="-20378"/>
    <n v="-1.7310846845132566E-2"/>
  </r>
  <r>
    <s v="EL CENTRO"/>
    <x v="4"/>
    <s v="51"/>
    <s v="PC"/>
    <s v="061122"/>
    <n v="506337"/>
    <n v="539293"/>
    <n v="32956"/>
    <n v="6.5087086268631369E-2"/>
  </r>
  <r>
    <s v="ELK GROVE"/>
    <x v="4"/>
    <s v="52"/>
    <s v="MC"/>
    <s v="061146"/>
    <n v="762299"/>
    <n v="794118"/>
    <n v="31819"/>
    <n v="4.1740839224503772E-2"/>
  </r>
  <r>
    <s v="EL MONTE"/>
    <x v="4"/>
    <s v="52"/>
    <s v="MC"/>
    <s v="061152"/>
    <n v="1857563"/>
    <n v="1808944"/>
    <n v="-48619"/>
    <n v="-2.6173540278310883E-2"/>
  </r>
  <r>
    <s v="ENCINITAS"/>
    <x v="4"/>
    <s v="52"/>
    <s v="MC"/>
    <s v="061212"/>
    <n v="305694"/>
    <n v="278106"/>
    <n v="-27588"/>
    <n v="-9.0247109854952989E-2"/>
  </r>
  <r>
    <s v="ESCONDIDO"/>
    <x v="4"/>
    <s v="52"/>
    <s v="MC"/>
    <s v="061230"/>
    <n v="1482973"/>
    <n v="1451351"/>
    <n v="-31622"/>
    <n v="-2.1323382151933988E-2"/>
  </r>
  <r>
    <s v="FAIRFIELD"/>
    <x v="4"/>
    <s v="51"/>
    <s v="PC"/>
    <s v="061266"/>
    <n v="723180"/>
    <n v="699355"/>
    <n v="-23825"/>
    <n v="-3.2944771702757267E-2"/>
  </r>
  <r>
    <s v="FONTANA"/>
    <x v="4"/>
    <s v="52"/>
    <s v="MC"/>
    <s v="061332"/>
    <n v="1840795"/>
    <n v="1863695"/>
    <n v="22900"/>
    <n v="1.2440277162856266E-2"/>
  </r>
  <r>
    <s v="FOUNTAIN VALLEY"/>
    <x v="4"/>
    <s v="51"/>
    <s v="PC"/>
    <s v="061380"/>
    <n v="279382"/>
    <n v="269859"/>
    <n v="-9523"/>
    <n v="-3.4085946839810727E-2"/>
  </r>
  <r>
    <s v="FREMONT"/>
    <x v="4"/>
    <s v="51"/>
    <s v="PC"/>
    <s v="061404"/>
    <n v="1137766"/>
    <n v="1079993"/>
    <n v="-57773"/>
    <n v="-5.077757640850579E-2"/>
  </r>
  <r>
    <s v="FRESNO"/>
    <x v="4"/>
    <s v="51"/>
    <s v="PC"/>
    <s v="061410"/>
    <n v="6371149"/>
    <n v="6276496"/>
    <n v="-94653"/>
    <n v="-1.4856503905339524E-2"/>
  </r>
  <r>
    <s v="FULLERTON"/>
    <x v="4"/>
    <s v="51"/>
    <s v="PC"/>
    <s v="061416"/>
    <n v="1303988"/>
    <n v="1316194"/>
    <n v="12206"/>
    <n v="9.3605155875667572E-3"/>
  </r>
  <r>
    <s v="GARDENA"/>
    <x v="4"/>
    <s v="51"/>
    <s v="PC"/>
    <s v="061428"/>
    <n v="673837"/>
    <n v="655993"/>
    <n v="-17844"/>
    <n v="-2.64811816507553E-2"/>
  </r>
  <r>
    <s v="GARDEN GROVE"/>
    <x v="4"/>
    <s v="52"/>
    <s v="MC"/>
    <s v="061440"/>
    <n v="1964040"/>
    <n v="1971792"/>
    <n v="7752"/>
    <n v="3.9469664568949712E-3"/>
  </r>
  <r>
    <s v="GILROY CITY"/>
    <x v="4"/>
    <s v="52"/>
    <s v="MC"/>
    <s v="061452"/>
    <n v="336294"/>
    <n v="364257"/>
    <n v="27963"/>
    <n v="8.3150457635283406E-2"/>
  </r>
  <r>
    <s v="GLENDALE"/>
    <x v="4"/>
    <s v="51"/>
    <s v="PC"/>
    <s v="061464"/>
    <n v="1933676"/>
    <n v="1746665"/>
    <n v="-187011"/>
    <n v="-9.671268609632637E-2"/>
  </r>
  <r>
    <s v="GLENDORA CITY"/>
    <x v="4"/>
    <s v="52"/>
    <s v="MC"/>
    <s v="061470"/>
    <n v="232004"/>
    <n v="226526"/>
    <n v="-5478"/>
    <n v="-2.3611661867898828E-2"/>
  </r>
  <r>
    <s v="GOLETA"/>
    <x v="4"/>
    <s v="51"/>
    <s v="PC"/>
    <s v="061476"/>
    <n v="217108"/>
    <n v="183999"/>
    <n v="-33109"/>
    <n v="-0.15250013818007627"/>
  </r>
  <r>
    <s v="HANFORD"/>
    <x v="4"/>
    <s v="51"/>
    <s v="PC"/>
    <s v="061566"/>
    <n v="479714"/>
    <n v="456241"/>
    <n v="-23473"/>
    <n v="-4.8931238196091839E-2"/>
  </r>
  <r>
    <s v="HAWTHORNE"/>
    <x v="4"/>
    <s v="52"/>
    <s v="MC"/>
    <s v="061596"/>
    <n v="1167298"/>
    <n v="1154018"/>
    <n v="-13280"/>
    <n v="-1.1376700722523298E-2"/>
  </r>
  <r>
    <s v="HAYWARD"/>
    <x v="4"/>
    <s v="51"/>
    <s v="PC"/>
    <s v="061602"/>
    <n v="1356206"/>
    <n v="1409303"/>
    <n v="53097"/>
    <n v="3.915113190768954E-2"/>
  </r>
  <r>
    <s v="HEMET"/>
    <x v="4"/>
    <s v="51"/>
    <s v="PC"/>
    <s v="061614"/>
    <n v="763730"/>
    <n v="752236"/>
    <n v="-11494"/>
    <n v="-1.5049821271915467E-2"/>
  </r>
  <r>
    <s v="HESPERIA"/>
    <x v="4"/>
    <s v="52"/>
    <s v="MC"/>
    <s v="061638"/>
    <n v="913452"/>
    <n v="894873"/>
    <n v="-18579"/>
    <n v="-2.0339328174879469E-2"/>
  </r>
  <r>
    <s v="HUNTINGTON BEACH"/>
    <x v="4"/>
    <s v="52"/>
    <s v="MC"/>
    <s v="061692"/>
    <n v="996679"/>
    <n v="963239"/>
    <n v="-33440"/>
    <n v="-3.3551424280033992E-2"/>
  </r>
  <r>
    <s v="HUNTINGTON PARK"/>
    <x v="4"/>
    <s v="52"/>
    <s v="MC"/>
    <s v="061698"/>
    <n v="1319058"/>
    <n v="1307913"/>
    <n v="-11145"/>
    <n v="-8.4492114827399555E-3"/>
  </r>
  <r>
    <s v="INDIO CITY"/>
    <x v="4"/>
    <s v="52"/>
    <s v="MC"/>
    <s v="061728"/>
    <n v="869671"/>
    <n v="869932"/>
    <n v="261"/>
    <n v="3.0011349119379627E-4"/>
  </r>
  <r>
    <s v="INGLEWOOD"/>
    <x v="4"/>
    <s v="52"/>
    <s v="MC"/>
    <s v="061740"/>
    <n v="1522849"/>
    <n v="1463411"/>
    <n v="-59438"/>
    <n v="-3.9030790314732451E-2"/>
  </r>
  <r>
    <s v="IRVINE"/>
    <x v="4"/>
    <s v="51"/>
    <s v="PC"/>
    <s v="061750"/>
    <n v="1213624"/>
    <n v="1236849"/>
    <n v="23225"/>
    <n v="1.9136899072529877E-2"/>
  </r>
  <r>
    <s v="LAGUNA NIGUEL"/>
    <x v="4"/>
    <s v="52"/>
    <s v="MC"/>
    <s v="061854"/>
    <n v="257779"/>
    <n v="269211"/>
    <n v="11432"/>
    <n v="4.4348065591068318E-2"/>
  </r>
  <r>
    <s v="LA HABRA"/>
    <x v="4"/>
    <s v="52"/>
    <s v="MC"/>
    <s v="061860"/>
    <n v="736457"/>
    <n v="792361"/>
    <n v="55904"/>
    <n v="7.5909387785030216E-2"/>
  </r>
  <r>
    <s v="LAKE FOREST"/>
    <x v="4"/>
    <s v="52"/>
    <s v="MC"/>
    <s v="061869"/>
    <n v="441041"/>
    <n v="419931"/>
    <n v="-21110"/>
    <n v="-4.7864030781718706E-2"/>
  </r>
  <r>
    <s v="LAKE ELSINORE"/>
    <x v="4"/>
    <s v="52"/>
    <s v="MC"/>
    <s v="061870"/>
    <n v="382565"/>
    <n v="386549"/>
    <n v="3984"/>
    <n v="1.041391658933776E-2"/>
  </r>
  <r>
    <s v="LAKEWOOD"/>
    <x v="4"/>
    <s v="52"/>
    <s v="MC"/>
    <s v="061890"/>
    <n v="475961"/>
    <n v="483883"/>
    <n v="7922"/>
    <n v="1.6644220850027629E-2"/>
  </r>
  <r>
    <s v="LA MESA"/>
    <x v="4"/>
    <s v="52"/>
    <s v="MC"/>
    <s v="061896"/>
    <n v="374398"/>
    <n v="379135"/>
    <n v="4737"/>
    <n v="1.2652311176875946E-2"/>
  </r>
  <r>
    <s v="LANCASTER"/>
    <x v="4"/>
    <s v="52"/>
    <s v="MC"/>
    <s v="061914"/>
    <n v="1418375"/>
    <n v="1326799"/>
    <n v="-91576"/>
    <n v="-6.4564025733674105E-2"/>
  </r>
  <r>
    <s v="LIVERMORE"/>
    <x v="4"/>
    <s v="52"/>
    <s v="MC"/>
    <s v="062034"/>
    <n v="384708"/>
    <n v="391038"/>
    <n v="6330"/>
    <n v="1.6454037867681463E-2"/>
  </r>
  <r>
    <s v="LODI"/>
    <x v="4"/>
    <s v="52"/>
    <s v="MC"/>
    <s v="062046"/>
    <n v="649980"/>
    <n v="601968"/>
    <n v="-48012"/>
    <n v="-7.3866888211944981E-2"/>
  </r>
  <r>
    <s v="LONG BEACH"/>
    <x v="4"/>
    <s v="51"/>
    <s v="PC"/>
    <s v="062088"/>
    <n v="6066024"/>
    <n v="5707114"/>
    <n v="-358910"/>
    <n v="-5.9167256839076136E-2"/>
  </r>
  <r>
    <s v="LOS ANGELES"/>
    <x v="4"/>
    <s v="51"/>
    <s v="PC"/>
    <s v="062118"/>
    <n v="53304104"/>
    <n v="51055840"/>
    <n v="-2248264"/>
    <n v="-4.2178065688900805E-2"/>
  </r>
  <r>
    <s v="LYNWOOD"/>
    <x v="4"/>
    <s v="52"/>
    <s v="MC"/>
    <s v="062148"/>
    <n v="1115144"/>
    <n v="1125842"/>
    <n v="10698"/>
    <n v="9.5933798684295479E-3"/>
  </r>
  <r>
    <s v="MADERA"/>
    <x v="4"/>
    <s v="51"/>
    <s v="PC"/>
    <s v="062166"/>
    <n v="919667"/>
    <n v="893678"/>
    <n v="-25989"/>
    <n v="-2.8259141624087849E-2"/>
  </r>
  <r>
    <s v="MENIFEE"/>
    <x v="4"/>
    <s v="52"/>
    <s v="MC"/>
    <s v="062240"/>
    <n v="445280"/>
    <n v="438074"/>
    <n v="-7206"/>
    <n v="-1.6183075817463168E-2"/>
  </r>
  <r>
    <s v="MERCED"/>
    <x v="4"/>
    <s v="51"/>
    <s v="PC"/>
    <s v="062250"/>
    <n v="940877"/>
    <n v="948941"/>
    <n v="8064"/>
    <n v="8.5707270982285678E-3"/>
  </r>
  <r>
    <s v="MILPITAS CITY"/>
    <x v="4"/>
    <s v="51"/>
    <s v="PC"/>
    <s v="062274"/>
    <n v="375646"/>
    <n v="395184"/>
    <n v="19538"/>
    <n v="5.2011734452117153E-2"/>
  </r>
  <r>
    <s v="MISSION VIEJO"/>
    <x v="4"/>
    <s v="52"/>
    <s v="MC"/>
    <s v="062286"/>
    <n v="401522"/>
    <n v="417721"/>
    <n v="16199"/>
    <n v="4.0343991113811949E-2"/>
  </r>
  <r>
    <s v="MODESTO"/>
    <x v="4"/>
    <s v="51"/>
    <s v="PC"/>
    <s v="062292"/>
    <n v="1867649"/>
    <n v="1882434"/>
    <n v="14785"/>
    <n v="7.9163697247180819E-3"/>
  </r>
  <r>
    <s v="MONTEBELLO"/>
    <x v="4"/>
    <s v="51"/>
    <s v="PC"/>
    <s v="062328"/>
    <n v="756147"/>
    <n v="686653"/>
    <n v="-69494"/>
    <n v="-9.1905409926905754E-2"/>
  </r>
  <r>
    <s v="MONTEREY"/>
    <x v="4"/>
    <s v="52"/>
    <s v="MC"/>
    <s v="062334"/>
    <n v="195976"/>
    <n v="183970"/>
    <n v="-12006"/>
    <n v="-6.1262603584112341E-2"/>
  </r>
  <r>
    <s v="MONTEREY PARK"/>
    <x v="4"/>
    <s v="51"/>
    <s v="PC"/>
    <s v="062340"/>
    <n v="570771"/>
    <n v="598987"/>
    <n v="28216"/>
    <n v="4.9434887196441304E-2"/>
  </r>
  <r>
    <s v="MORENO VALLEY"/>
    <x v="4"/>
    <s v="52"/>
    <s v="MC"/>
    <s v="062367"/>
    <n v="1915206"/>
    <n v="1968931"/>
    <n v="53725"/>
    <n v="2.8051812703176578E-2"/>
  </r>
  <r>
    <s v="MOUNTAIN VIEW"/>
    <x v="4"/>
    <s v="51"/>
    <s v="PC"/>
    <s v="062382"/>
    <n v="565424"/>
    <n v="540225"/>
    <n v="-25199"/>
    <n v="-4.4566555363762417E-2"/>
  </r>
  <r>
    <s v="NAPA CITY"/>
    <x v="4"/>
    <s v="51"/>
    <s v="PC"/>
    <s v="062406"/>
    <n v="694568"/>
    <n v="637209"/>
    <n v="-57359"/>
    <n v="-8.2582266963061937E-2"/>
  </r>
  <r>
    <s v="NATIONAL CITY"/>
    <x v="4"/>
    <s v="51"/>
    <s v="PC"/>
    <s v="062412"/>
    <n v="808047"/>
    <n v="774034"/>
    <n v="-34013"/>
    <n v="-4.2092848559551609E-2"/>
  </r>
  <r>
    <s v="NEWPORT BEACH"/>
    <x v="4"/>
    <s v="51"/>
    <s v="PC"/>
    <s v="062454"/>
    <n v="367271"/>
    <n v="366578"/>
    <n v="-693"/>
    <n v="-1.8868900621067278E-3"/>
  </r>
  <r>
    <s v="NORWALK"/>
    <x v="4"/>
    <s v="52"/>
    <s v="MC"/>
    <s v="062490"/>
    <n v="1181803"/>
    <n v="1157782"/>
    <n v="-24021"/>
    <n v="-2.0325722645821682E-2"/>
  </r>
  <r>
    <s v="OAKLAND"/>
    <x v="4"/>
    <s v="51"/>
    <s v="PC"/>
    <s v="062508"/>
    <n v="7427578"/>
    <n v="7293799"/>
    <n v="-133779"/>
    <n v="-1.801112017941784E-2"/>
  </r>
  <r>
    <s v="OCEANSIDE"/>
    <x v="4"/>
    <s v="52"/>
    <s v="MC"/>
    <s v="062532"/>
    <n v="1260686"/>
    <n v="1199820"/>
    <n v="-60866"/>
    <n v="-4.8280063394056889E-2"/>
  </r>
  <r>
    <s v="ONTARIO"/>
    <x v="4"/>
    <s v="51"/>
    <s v="PC"/>
    <s v="062556"/>
    <n v="1725456"/>
    <n v="1801308"/>
    <n v="75852"/>
    <n v="4.3960553036414725E-2"/>
  </r>
  <r>
    <s v="ORANGE"/>
    <x v="4"/>
    <s v="51"/>
    <s v="PC"/>
    <s v="062568"/>
    <n v="1204054"/>
    <n v="1155162"/>
    <n v="-48892"/>
    <n v="-4.0606152215764406E-2"/>
  </r>
  <r>
    <s v="OXNARD"/>
    <x v="4"/>
    <s v="51"/>
    <s v="PC"/>
    <s v="062622"/>
    <n v="2185785"/>
    <n v="2143758"/>
    <n v="-42027"/>
    <n v="-1.9227417152190174E-2"/>
  </r>
  <r>
    <s v="PALMDALE"/>
    <x v="4"/>
    <s v="52"/>
    <s v="MC"/>
    <s v="062658"/>
    <n v="1395259"/>
    <n v="1370268"/>
    <n v="-24991"/>
    <n v="-1.7911369860362843E-2"/>
  </r>
  <r>
    <s v="PALM DESERT"/>
    <x v="4"/>
    <s v="51"/>
    <s v="PC"/>
    <s v="062670"/>
    <n v="290224"/>
    <n v="280033"/>
    <n v="-10191"/>
    <n v="-3.5114256574232318E-2"/>
  </r>
  <r>
    <s v="PALM SPRINGS"/>
    <x v="4"/>
    <s v="52"/>
    <s v="MC"/>
    <s v="062676"/>
    <n v="317336"/>
    <n v="328007"/>
    <n v="10671"/>
    <n v="3.3626818262031413E-2"/>
  </r>
  <r>
    <s v="PALO ALTO"/>
    <x v="4"/>
    <s v="51"/>
    <s v="PC"/>
    <s v="062682"/>
    <n v="467192"/>
    <n v="434188"/>
    <n v="-33004"/>
    <n v="-7.064333293378311E-2"/>
  </r>
  <r>
    <s v="PARADISE"/>
    <x v="4"/>
    <s v="52"/>
    <s v="MC"/>
    <s v="062700"/>
    <n v="159159"/>
    <n v="173506"/>
    <n v="14347"/>
    <n v="9.0142561840675053E-2"/>
  </r>
  <r>
    <s v="PARAMOUNT CITY"/>
    <x v="4"/>
    <s v="51"/>
    <s v="PC"/>
    <s v="062706"/>
    <n v="826026"/>
    <n v="867605"/>
    <n v="41579"/>
    <n v="5.0336187965027736E-2"/>
  </r>
  <r>
    <s v="PASADENA"/>
    <x v="4"/>
    <s v="51"/>
    <s v="PC"/>
    <s v="062724"/>
    <n v="1775309"/>
    <n v="1795249"/>
    <n v="19940"/>
    <n v="1.1231847526261626E-2"/>
  </r>
  <r>
    <s v="PERRIS CITY"/>
    <x v="4"/>
    <s v="52"/>
    <s v="MC"/>
    <s v="062754"/>
    <n v="813368"/>
    <n v="861297"/>
    <n v="47929"/>
    <n v="5.8926586735647331E-2"/>
  </r>
  <r>
    <s v="PETALUMA"/>
    <x v="4"/>
    <s v="51"/>
    <s v="PC"/>
    <s v="062760"/>
    <n v="322092"/>
    <n v="328117"/>
    <n v="6025"/>
    <n v="1.8705835599766525E-2"/>
  </r>
  <r>
    <s v="PICO RIVERA"/>
    <x v="4"/>
    <s v="52"/>
    <s v="MC"/>
    <s v="062766"/>
    <n v="675535"/>
    <n v="652913"/>
    <n v="-22622"/>
    <n v="-3.3487532104184092E-2"/>
  </r>
  <r>
    <s v="PITTSBURG"/>
    <x v="4"/>
    <s v="52"/>
    <s v="MC"/>
    <s v="062790"/>
    <n v="539436"/>
    <n v="592223"/>
    <n v="52787"/>
    <n v="9.7855908763968297E-2"/>
  </r>
  <r>
    <s v="PLEASANTON CITY"/>
    <x v="4"/>
    <s v="51"/>
    <s v="PC"/>
    <s v="062826"/>
    <n v="272444"/>
    <n v="266083"/>
    <n v="-6361"/>
    <n v="-2.3347917370175154E-2"/>
  </r>
  <r>
    <s v="POMONA"/>
    <x v="4"/>
    <s v="51"/>
    <s v="PC"/>
    <s v="062850"/>
    <n v="2124323"/>
    <n v="2024042"/>
    <n v="-100281"/>
    <n v="-4.72060981310281E-2"/>
  </r>
  <r>
    <s v="PORTERVILLE"/>
    <x v="4"/>
    <s v="51"/>
    <s v="PC"/>
    <s v="062862"/>
    <n v="717586"/>
    <n v="667162"/>
    <n v="-50424"/>
    <n v="-7.0268929438422709E-2"/>
  </r>
  <r>
    <s v="RANCHO CORDOVA CITY"/>
    <x v="4"/>
    <s v="51"/>
    <s v="PC"/>
    <s v="062928"/>
    <n v="591889"/>
    <n v="563792"/>
    <n v="-28097"/>
    <n v="-4.7470049282889192E-2"/>
  </r>
  <r>
    <s v="RANCHO CUCAMONGA"/>
    <x v="4"/>
    <s v="52"/>
    <s v="MC"/>
    <s v="062930"/>
    <n v="807488"/>
    <n v="802153"/>
    <n v="-5335"/>
    <n v="-6.6069093286835225E-3"/>
  </r>
  <r>
    <s v="RANCHO SANTA MARGARITA"/>
    <x v="4"/>
    <s v="52"/>
    <s v="MC"/>
    <s v="062949"/>
    <n v="220140"/>
    <n v="204672"/>
    <n v="-15468"/>
    <n v="-7.0264377214499865E-2"/>
  </r>
  <r>
    <s v="REDDING"/>
    <x v="4"/>
    <s v="51"/>
    <s v="PC"/>
    <s v="062958"/>
    <n v="723852"/>
    <n v="727056"/>
    <n v="3204"/>
    <n v="4.4263191923210824E-3"/>
  </r>
  <r>
    <s v="REDLANDS"/>
    <x v="4"/>
    <s v="51"/>
    <s v="PC"/>
    <s v="062964"/>
    <n v="437105"/>
    <n v="432752"/>
    <n v="-4353"/>
    <n v="-9.9587055741755422E-3"/>
  </r>
  <r>
    <s v="REDONDO BEACH"/>
    <x v="4"/>
    <s v="52"/>
    <s v="MC"/>
    <s v="062970"/>
    <n v="287842"/>
    <n v="274336"/>
    <n v="-13506"/>
    <n v="-4.6921575030746038E-2"/>
  </r>
  <r>
    <s v="REDWOOD CITY"/>
    <x v="4"/>
    <s v="51"/>
    <s v="PC"/>
    <s v="062976"/>
    <n v="700166"/>
    <n v="691897"/>
    <n v="-8269"/>
    <n v="-1.1810056472322278E-2"/>
  </r>
  <r>
    <s v="RIALTO"/>
    <x v="4"/>
    <s v="52"/>
    <s v="MC"/>
    <s v="062988"/>
    <n v="1076348"/>
    <n v="1097545"/>
    <n v="21197"/>
    <n v="1.9693444870989681E-2"/>
  </r>
  <r>
    <s v="RICHMOND"/>
    <x v="4"/>
    <s v="52"/>
    <s v="MC"/>
    <s v="063000"/>
    <n v="1077675"/>
    <n v="1091573"/>
    <n v="13898"/>
    <n v="1.2896281346417056E-2"/>
  </r>
  <r>
    <s v="RIVERSIDE"/>
    <x v="4"/>
    <s v="51"/>
    <s v="PC"/>
    <s v="063048"/>
    <n v="3015388"/>
    <n v="2978976"/>
    <n v="-36412"/>
    <n v="-1.2075394609250948E-2"/>
  </r>
  <r>
    <s v="ROCKLIN CITY"/>
    <x v="4"/>
    <s v="52"/>
    <s v="MC"/>
    <s v="063054"/>
    <n v="192092"/>
    <n v="211277"/>
    <n v="19185"/>
    <n v="9.9874018699373221E-2"/>
  </r>
  <r>
    <s v="ROSEMEAD"/>
    <x v="4"/>
    <s v="52"/>
    <s v="MC"/>
    <s v="063102"/>
    <n v="675126"/>
    <n v="634285"/>
    <n v="-40841"/>
    <n v="-6.0493892991826712E-2"/>
  </r>
  <r>
    <s v="ROSEVILLE"/>
    <x v="4"/>
    <s v="51"/>
    <s v="PC"/>
    <s v="063108"/>
    <n v="555028"/>
    <n v="573747"/>
    <n v="18719"/>
    <n v="3.3726226424612815E-2"/>
  </r>
  <r>
    <s v="SACRAMENTO"/>
    <x v="4"/>
    <s v="51"/>
    <s v="PC"/>
    <s v="063144"/>
    <n v="4285920"/>
    <n v="4266827"/>
    <n v="-19093"/>
    <n v="-4.4548195019972377E-3"/>
  </r>
  <r>
    <s v="SALINAS"/>
    <x v="4"/>
    <s v="51"/>
    <s v="PC"/>
    <s v="063162"/>
    <n v="1964458"/>
    <n v="1993797"/>
    <n v="29339"/>
    <n v="1.4934908254592361E-2"/>
  </r>
  <r>
    <s v="SAN BERNARDINO"/>
    <x v="4"/>
    <s v="51"/>
    <s v="PC"/>
    <s v="063180"/>
    <n v="3226732"/>
    <n v="3149959"/>
    <n v="-76773"/>
    <n v="-2.3792803368857408E-2"/>
  </r>
  <r>
    <s v="SAN CLEMENTE"/>
    <x v="4"/>
    <s v="52"/>
    <s v="MC"/>
    <s v="063198"/>
    <n v="341371"/>
    <n v="324596"/>
    <n v="-16775"/>
    <n v="-4.9140085127324817E-2"/>
  </r>
  <r>
    <s v="SAN DIEGO"/>
    <x v="4"/>
    <s v="51"/>
    <s v="PC"/>
    <s v="063210"/>
    <n v="11327381"/>
    <n v="10970922"/>
    <n v="-356459"/>
    <n v="-3.1468792300709231E-2"/>
  </r>
  <r>
    <s v="SAN FRANCISCO"/>
    <x v="4"/>
    <s v="51"/>
    <s v="PC"/>
    <s v="063228"/>
    <n v="17155981"/>
    <n v="16623265"/>
    <n v="-532716"/>
    <n v="-3.1051328396784771E-2"/>
  </r>
  <r>
    <s v="SAN JOSE"/>
    <x v="4"/>
    <s v="51"/>
    <s v="PC"/>
    <s v="063258"/>
    <n v="8259160"/>
    <n v="8136186"/>
    <n v="-122974"/>
    <n v="-1.4889407639517821E-2"/>
  </r>
  <r>
    <s v="SAN LEANDRO"/>
    <x v="4"/>
    <s v="51"/>
    <s v="PC"/>
    <s v="063276"/>
    <n v="649471"/>
    <n v="691044"/>
    <n v="41573"/>
    <n v="6.4010556283498415E-2"/>
  </r>
  <r>
    <s v="SAN MARCOS CITY"/>
    <x v="4"/>
    <s v="51"/>
    <s v="PC"/>
    <s v="063294"/>
    <n v="596407"/>
    <n v="568229"/>
    <n v="-28178"/>
    <n v="-4.7246259685080824E-2"/>
  </r>
  <r>
    <s v="SAN MATEO"/>
    <x v="4"/>
    <s v="51"/>
    <s v="PC"/>
    <s v="063312"/>
    <n v="682391"/>
    <n v="683491"/>
    <n v="1100"/>
    <n v="1.6119790559957561E-3"/>
  </r>
  <r>
    <s v="SANTA ANA"/>
    <x v="4"/>
    <s v="51"/>
    <s v="PC"/>
    <s v="063342"/>
    <n v="5682340"/>
    <n v="5556368"/>
    <n v="-125972"/>
    <n v="-2.2169035995734152E-2"/>
  </r>
  <r>
    <s v="SANTA BARBARA"/>
    <x v="4"/>
    <s v="51"/>
    <s v="PC"/>
    <s v="063348"/>
    <n v="787989"/>
    <n v="788419"/>
    <n v="430"/>
    <n v="5.4569289672825379E-4"/>
  </r>
  <r>
    <s v="SANTA CLARA"/>
    <x v="4"/>
    <s v="51"/>
    <s v="PC"/>
    <s v="063354"/>
    <n v="822597"/>
    <n v="855570"/>
    <n v="32973"/>
    <n v="4.0084026564648302E-2"/>
  </r>
  <r>
    <s v="SANTA CLARITA"/>
    <x v="4"/>
    <s v="52"/>
    <s v="MC"/>
    <s v="063356"/>
    <n v="1157956"/>
    <n v="1137308"/>
    <n v="-20648"/>
    <n v="-1.7831420192131651E-2"/>
  </r>
  <r>
    <s v="SANTA CRUZ"/>
    <x v="4"/>
    <s v="51"/>
    <s v="PC"/>
    <s v="063360"/>
    <n v="506178"/>
    <n v="506065"/>
    <n v="-113"/>
    <n v="-2.2324162646341801E-4"/>
  </r>
  <r>
    <s v="SANTA MARIA"/>
    <x v="4"/>
    <s v="51"/>
    <s v="PC"/>
    <s v="063372"/>
    <n v="1339618"/>
    <n v="1275451"/>
    <n v="-64167"/>
    <n v="-4.7899475820719038E-2"/>
  </r>
  <r>
    <s v="SANTA MONICA"/>
    <x v="4"/>
    <s v="51"/>
    <s v="PC"/>
    <s v="063384"/>
    <n v="1027619"/>
    <n v="995561"/>
    <n v="-32058"/>
    <n v="-3.1196386987784382E-2"/>
  </r>
  <r>
    <s v="SANTA ROSA"/>
    <x v="4"/>
    <s v="51"/>
    <s v="PC"/>
    <s v="063396"/>
    <n v="1333924"/>
    <n v="1312399"/>
    <n v="-21525"/>
    <n v="-1.6136601485541906E-2"/>
  </r>
  <r>
    <s v="SANTEE"/>
    <x v="4"/>
    <s v="52"/>
    <s v="MC"/>
    <s v="063408"/>
    <n v="253737"/>
    <n v="279480"/>
    <n v="25743"/>
    <n v="0.10145544402274796"/>
  </r>
  <r>
    <s v="SEASIDE"/>
    <x v="4"/>
    <s v="52"/>
    <s v="MC"/>
    <s v="063444"/>
    <n v="357425"/>
    <n v="374456"/>
    <n v="17031"/>
    <n v="4.7649157165838986E-2"/>
  </r>
  <r>
    <s v="SIMI VALLEY"/>
    <x v="4"/>
    <s v="52"/>
    <s v="MC"/>
    <s v="063480"/>
    <n v="583097"/>
    <n v="571908"/>
    <n v="-11189"/>
    <n v="-1.9188917109846219E-2"/>
  </r>
  <r>
    <s v="SOUTH GATE"/>
    <x v="4"/>
    <s v="52"/>
    <s v="MC"/>
    <s v="063528"/>
    <n v="1596165"/>
    <n v="1465182"/>
    <n v="-130983"/>
    <n v="-8.2061065115448598E-2"/>
  </r>
  <r>
    <s v="SOUTH SAN FRANCISCO"/>
    <x v="4"/>
    <s v="51"/>
    <s v="PC"/>
    <s v="063564"/>
    <n v="421298"/>
    <n v="416962"/>
    <n v="-4336"/>
    <n v="-1.0292002335638907E-2"/>
  </r>
  <r>
    <s v="STOCKTON"/>
    <x v="4"/>
    <s v="51"/>
    <s v="PC"/>
    <s v="063624"/>
    <n v="3274588"/>
    <n v="3310256"/>
    <n v="35668"/>
    <n v="1.0892362642262171E-2"/>
  </r>
  <r>
    <s v="SUNNYVALE"/>
    <x v="4"/>
    <s v="51"/>
    <s v="PC"/>
    <s v="063660"/>
    <n v="1063453"/>
    <n v="1016742"/>
    <n v="-46711"/>
    <n v="-4.392389696582736E-2"/>
  </r>
  <r>
    <s v="TEMECULA"/>
    <x v="4"/>
    <s v="51"/>
    <s v="PC"/>
    <s v="063712"/>
    <n v="517195"/>
    <n v="543697"/>
    <n v="26502"/>
    <n v="5.1241794680923054E-2"/>
  </r>
  <r>
    <s v="THOUSAND OAKS"/>
    <x v="4"/>
    <s v="51"/>
    <s v="PC"/>
    <s v="063732"/>
    <n v="563128"/>
    <n v="556906"/>
    <n v="-6222"/>
    <n v="-1.1048997741188504E-2"/>
  </r>
  <r>
    <s v="TORRANCE"/>
    <x v="4"/>
    <s v="51"/>
    <s v="PC"/>
    <s v="063744"/>
    <n v="814514"/>
    <n v="853789"/>
    <n v="39275"/>
    <n v="4.8218937918808026E-2"/>
  </r>
  <r>
    <s v="TULARE"/>
    <x v="4"/>
    <s v="52"/>
    <s v="MC"/>
    <s v="063768"/>
    <n v="653440"/>
    <n v="616613"/>
    <n v="-36827"/>
    <n v="-5.6358655729676785E-2"/>
  </r>
  <r>
    <s v="TURLOCK"/>
    <x v="4"/>
    <s v="52"/>
    <s v="MC"/>
    <s v="063798"/>
    <n v="540434"/>
    <n v="541210"/>
    <n v="776"/>
    <n v="1.4358830125417721E-3"/>
  </r>
  <r>
    <s v="TUSTIN"/>
    <x v="4"/>
    <s v="51"/>
    <s v="PC"/>
    <s v="063804"/>
    <n v="676859"/>
    <n v="688202"/>
    <n v="11343"/>
    <n v="1.6758290870033492E-2"/>
  </r>
  <r>
    <s v="UNION CITY"/>
    <x v="4"/>
    <s v="52"/>
    <s v="MC"/>
    <s v="063846"/>
    <n v="448019"/>
    <n v="451344"/>
    <n v="3325"/>
    <n v="7.4215602463288391E-3"/>
  </r>
  <r>
    <s v="UPLAND"/>
    <x v="4"/>
    <s v="52"/>
    <s v="MC"/>
    <s v="063852"/>
    <n v="553126"/>
    <n v="516804"/>
    <n v="-36322"/>
    <n v="-6.5666773935775941E-2"/>
  </r>
  <r>
    <s v="VACAVILLE"/>
    <x v="4"/>
    <s v="52"/>
    <s v="MC"/>
    <s v="063858"/>
    <n v="413532"/>
    <n v="411883"/>
    <n v="-1649"/>
    <n v="-3.9875995086232742E-3"/>
  </r>
  <r>
    <s v="VALLEJO"/>
    <x v="4"/>
    <s v="51"/>
    <s v="PC"/>
    <s v="063876"/>
    <n v="967040"/>
    <n v="943349"/>
    <n v="-23691"/>
    <n v="-2.4498469556585044E-2"/>
  </r>
  <r>
    <s v="SAN BUENAVENTURA"/>
    <x v="4"/>
    <s v="51"/>
    <s v="PC"/>
    <s v="063888"/>
    <n v="738810"/>
    <n v="738790"/>
    <n v="-20"/>
    <n v="-2.7070559413110273E-5"/>
  </r>
  <r>
    <s v="VICTORVILLE"/>
    <x v="4"/>
    <s v="51"/>
    <s v="PC"/>
    <s v="063900"/>
    <n v="1033465"/>
    <n v="1069499"/>
    <n v="36034"/>
    <n v="3.4867170150900129E-2"/>
  </r>
  <r>
    <s v="VISALIA"/>
    <x v="4"/>
    <s v="51"/>
    <s v="PC"/>
    <s v="063918"/>
    <n v="1071981"/>
    <n v="1072100"/>
    <n v="119"/>
    <n v="1.1100943020445325E-4"/>
  </r>
  <r>
    <s v="VISTA"/>
    <x v="4"/>
    <s v="52"/>
    <s v="MC"/>
    <s v="063924"/>
    <n v="903527"/>
    <n v="853635"/>
    <n v="-49892"/>
    <n v="-5.5219157811554051E-2"/>
  </r>
  <r>
    <s v="WALNUT CREEK"/>
    <x v="4"/>
    <s v="51"/>
    <s v="PC"/>
    <s v="063942"/>
    <n v="246968"/>
    <n v="232055"/>
    <n v="-14913"/>
    <n v="-6.0384341291179422E-2"/>
  </r>
  <r>
    <s v="WATSONVILLE"/>
    <x v="4"/>
    <s v="51"/>
    <s v="PC"/>
    <s v="063966"/>
    <n v="725251"/>
    <n v="748627"/>
    <n v="23376"/>
    <n v="3.2231599818545578E-2"/>
  </r>
  <r>
    <s v="WEST COVINA"/>
    <x v="4"/>
    <s v="52"/>
    <s v="MC"/>
    <s v="064002"/>
    <n v="822867"/>
    <n v="789047"/>
    <n v="-33820"/>
    <n v="-4.1100202098273475E-2"/>
  </r>
  <r>
    <s v="WESTMINSTER"/>
    <x v="4"/>
    <s v="52"/>
    <s v="MC"/>
    <s v="064014"/>
    <n v="929260"/>
    <n v="934943"/>
    <n v="5683"/>
    <n v="6.1156188795385572E-3"/>
  </r>
  <r>
    <s v="WHITTIER"/>
    <x v="4"/>
    <s v="52"/>
    <s v="MC"/>
    <s v="064074"/>
    <n v="687321"/>
    <n v="700346"/>
    <n v="13025"/>
    <n v="1.895038853752468E-2"/>
  </r>
  <r>
    <s v="WOODLAND"/>
    <x v="4"/>
    <s v="51"/>
    <s v="PC"/>
    <s v="064134"/>
    <n v="464500"/>
    <n v="445962"/>
    <n v="-18538"/>
    <n v="-3.9909580193756726E-2"/>
  </r>
  <r>
    <s v="YORBA LINDA"/>
    <x v="4"/>
    <s v="52"/>
    <s v="MC"/>
    <s v="064158"/>
    <n v="212515"/>
    <n v="197518"/>
    <n v="-14997"/>
    <n v="-7.0569136296261437E-2"/>
  </r>
  <r>
    <s v="YUBA CITY"/>
    <x v="4"/>
    <s v="51"/>
    <s v="PC"/>
    <s v="064176"/>
    <n v="543592"/>
    <n v="547899"/>
    <n v="4307"/>
    <n v="7.9232218281358076E-3"/>
  </r>
  <r>
    <s v="ALAMEDA COUNTY"/>
    <x v="4"/>
    <s v="66"/>
    <s v="UC"/>
    <s v="069001"/>
    <n v="1582591"/>
    <n v="1584048"/>
    <n v="1457"/>
    <n v="9.206421621252743E-4"/>
  </r>
  <r>
    <s v="CONTRA COSTA COUNTY"/>
    <x v="4"/>
    <s v="66"/>
    <s v="UC"/>
    <s v="069013"/>
    <n v="2912880"/>
    <n v="2974550"/>
    <n v="61670"/>
    <n v="2.1171486638653154E-2"/>
  </r>
  <r>
    <s v="FRESNO COUNTY"/>
    <x v="4"/>
    <s v="66"/>
    <s v="UC"/>
    <s v="069019"/>
    <n v="3251515"/>
    <n v="3173000"/>
    <n v="-78515"/>
    <n v="-2.4147205225871632E-2"/>
  </r>
  <r>
    <s v="KERN COUNTY"/>
    <x v="4"/>
    <s v="66"/>
    <s v="UC"/>
    <s v="069029"/>
    <n v="4769103"/>
    <n v="4651329"/>
    <n v="-117774"/>
    <n v="-2.4695209979738328E-2"/>
  </r>
  <r>
    <s v="LOS ANGELES COUNTY"/>
    <x v="4"/>
    <s v="66"/>
    <s v="UC"/>
    <s v="069037"/>
    <n v="21747244"/>
    <n v="21069964"/>
    <n v="-677280"/>
    <n v="-3.114325658920275E-2"/>
  </r>
  <r>
    <s v="MARIN COUNTY"/>
    <x v="4"/>
    <s v="66"/>
    <s v="UC"/>
    <s v="069041"/>
    <n v="1290667"/>
    <n v="1282731"/>
    <n v="-7936"/>
    <n v="-6.1487587425726386E-3"/>
  </r>
  <r>
    <s v="MONTEREY COUNTY"/>
    <x v="4"/>
    <s v="66"/>
    <s v="UC"/>
    <s v="069053"/>
    <n v="856820"/>
    <n v="864473"/>
    <n v="7653"/>
    <n v="8.931864335566397E-3"/>
  </r>
  <r>
    <s v="ORANGE COUNTY"/>
    <x v="4"/>
    <s v="66"/>
    <s v="UC"/>
    <s v="069059"/>
    <n v="3069555"/>
    <n v="3040698"/>
    <n v="-28857"/>
    <n v="-9.4010369581258527E-3"/>
  </r>
  <r>
    <s v="RIVERSIDE COUNTY"/>
    <x v="4"/>
    <s v="66"/>
    <s v="UC"/>
    <s v="069065"/>
    <n v="7180090"/>
    <n v="7050934"/>
    <n v="-129156"/>
    <n v="-1.7988075358386871E-2"/>
  </r>
  <r>
    <s v="SACRAMENTO COUNTY"/>
    <x v="4"/>
    <s v="66"/>
    <s v="UC"/>
    <s v="069067"/>
    <n v="4825869"/>
    <n v="4812293"/>
    <n v="-13576"/>
    <n v="-2.8131720939793435E-3"/>
  </r>
  <r>
    <s v="SAN BERNARDINO COUNTY"/>
    <x v="4"/>
    <s v="66"/>
    <s v="UC"/>
    <s v="069071"/>
    <n v="6109679"/>
    <n v="6042654"/>
    <n v="-67025"/>
    <n v="-1.0970298112224882E-2"/>
  </r>
  <r>
    <s v="SAN DIEGO COUNTY"/>
    <x v="4"/>
    <s v="66"/>
    <s v="UC"/>
    <s v="069073"/>
    <n v="3513491"/>
    <n v="3590055"/>
    <n v="76564"/>
    <n v="2.1791431940483125E-2"/>
  </r>
  <r>
    <s v="SAN JOAQUIN COUNTY"/>
    <x v="4"/>
    <s v="66"/>
    <s v="UC"/>
    <s v="069077"/>
    <n v="2579454"/>
    <n v="2420299"/>
    <n v="-159155"/>
    <n v="-6.1701042158534322E-2"/>
  </r>
  <r>
    <s v="SAN LUIS OBISPO COUNTY"/>
    <x v="4"/>
    <s v="66"/>
    <s v="UC"/>
    <s v="069079"/>
    <n v="1667872"/>
    <n v="1626555"/>
    <n v="-41317"/>
    <n v="-2.4772284683716735E-2"/>
  </r>
  <r>
    <s v="SAN MATEO COUNTY"/>
    <x v="4"/>
    <s v="66"/>
    <s v="UC"/>
    <s v="069081"/>
    <n v="2444448"/>
    <n v="2392072"/>
    <n v="-52376"/>
    <n v="-2.142651428870649E-2"/>
  </r>
  <r>
    <s v="SANTA BARBARA COUNTY"/>
    <x v="4"/>
    <s v="66"/>
    <s v="UC"/>
    <s v="069083"/>
    <n v="1560771"/>
    <n v="1510635"/>
    <n v="-50136"/>
    <n v="-3.2122585568286441E-2"/>
  </r>
  <r>
    <s v="SANTA CLARA COUNTY"/>
    <x v="4"/>
    <s v="66"/>
    <s v="UC"/>
    <s v="069085"/>
    <n v="1469642"/>
    <n v="1454036"/>
    <n v="-15606"/>
    <n v="-1.061891263314467E-2"/>
  </r>
  <r>
    <s v="SONOMA COUNTY"/>
    <x v="4"/>
    <s v="66"/>
    <s v="UC"/>
    <s v="069097"/>
    <n v="1672392"/>
    <n v="1616179"/>
    <n v="-56213"/>
    <n v="-3.3612334907127034E-2"/>
  </r>
  <r>
    <s v="STANISLAUS COUNTY"/>
    <x v="4"/>
    <s v="66"/>
    <s v="UC"/>
    <s v="069099"/>
    <n v="2112059"/>
    <n v="2137595"/>
    <n v="25536"/>
    <n v="1.2090571333471271E-2"/>
  </r>
  <r>
    <s v="VENTURA COUNTY"/>
    <x v="4"/>
    <s v="66"/>
    <s v="UC"/>
    <s v="069111"/>
    <n v="1514082"/>
    <n v="1530781"/>
    <n v="16699"/>
    <n v="1.1029125238923651E-2"/>
  </r>
  <r>
    <s v="COLORADO"/>
    <x v="5"/>
    <s v="22"/>
    <s v="State Balance"/>
    <s v="080000"/>
    <n v="8407804"/>
    <n v="8303917"/>
    <n v="-103887"/>
    <n v="-1.2356020668417103E-2"/>
  </r>
  <r>
    <s v="ARVADA"/>
    <x v="5"/>
    <s v="52"/>
    <s v="MC"/>
    <s v="080054"/>
    <n v="457928"/>
    <n v="458038"/>
    <n v="110"/>
    <n v="2.4021243514264252E-4"/>
  </r>
  <r>
    <s v="AURORA"/>
    <x v="5"/>
    <s v="51"/>
    <s v="PC"/>
    <s v="080072"/>
    <n v="2718700"/>
    <n v="2709849"/>
    <n v="-8851"/>
    <n v="-3.2556001029903996E-3"/>
  </r>
  <r>
    <s v="BOULDER"/>
    <x v="5"/>
    <s v="51"/>
    <s v="PC"/>
    <s v="080144"/>
    <n v="754180"/>
    <n v="720327"/>
    <n v="-33853"/>
    <n v="-4.4887162215916626E-2"/>
  </r>
  <r>
    <s v="BROOMFIELD CITY/COUNTY"/>
    <x v="5"/>
    <s v="51"/>
    <s v="PC"/>
    <s v="080180"/>
    <n v="203934"/>
    <n v="201390"/>
    <n v="-2544"/>
    <n v="-1.2474624143105122E-2"/>
  </r>
  <r>
    <s v="CENTENNIAL"/>
    <x v="5"/>
    <s v="52"/>
    <s v="MC"/>
    <s v="080238"/>
    <n v="306907"/>
    <n v="311710"/>
    <n v="4803"/>
    <n v="1.5649691926218692E-2"/>
  </r>
  <r>
    <s v="COLORADO SPRINGS"/>
    <x v="5"/>
    <s v="51"/>
    <s v="PC"/>
    <s v="080288"/>
    <n v="2499838"/>
    <n v="2558297"/>
    <n v="58459"/>
    <n v="2.3385115355475036E-2"/>
  </r>
  <r>
    <s v="DENVER"/>
    <x v="5"/>
    <s v="51"/>
    <s v="PC"/>
    <s v="080390"/>
    <n v="7170263"/>
    <n v="6859878"/>
    <n v="-310385"/>
    <n v="-4.3287812455414812E-2"/>
  </r>
  <r>
    <s v="FORT COLLINS"/>
    <x v="5"/>
    <s v="51"/>
    <s v="PC"/>
    <s v="080552"/>
    <n v="995649"/>
    <n v="923401"/>
    <n v="-72248"/>
    <n v="-7.2563724766458865E-2"/>
  </r>
  <r>
    <s v="GRAND JUNCTION"/>
    <x v="5"/>
    <s v="51"/>
    <s v="PC"/>
    <s v="080672"/>
    <n v="384441"/>
    <n v="376090"/>
    <n v="-8351"/>
    <n v="-2.1722448958357718E-2"/>
  </r>
  <r>
    <s v="GREELEY"/>
    <x v="5"/>
    <s v="51"/>
    <s v="PC"/>
    <s v="080690"/>
    <n v="871110"/>
    <n v="847807"/>
    <n v="-23303"/>
    <n v="-2.6750926978223188E-2"/>
  </r>
  <r>
    <s v="LAKEWOOD"/>
    <x v="5"/>
    <s v="52"/>
    <s v="MC"/>
    <s v="080906"/>
    <n v="923522"/>
    <n v="875204"/>
    <n v="-48318"/>
    <n v="-5.2319273390346956E-2"/>
  </r>
  <r>
    <s v="LONGMONT"/>
    <x v="5"/>
    <s v="52"/>
    <s v="MC"/>
    <s v="080978"/>
    <n v="568555"/>
    <n v="579696"/>
    <n v="11141"/>
    <n v="1.9595289813650395E-2"/>
  </r>
  <r>
    <s v="LOVELAND"/>
    <x v="5"/>
    <s v="51"/>
    <s v="PC"/>
    <s v="080990"/>
    <n v="291967"/>
    <n v="301440"/>
    <n v="9473"/>
    <n v="3.2445447601955016E-2"/>
  </r>
  <r>
    <s v="PUEBLO"/>
    <x v="5"/>
    <s v="51"/>
    <s v="PC"/>
    <s v="081278"/>
    <n v="1331590"/>
    <n v="1340137"/>
    <n v="8547"/>
    <n v="6.4186423749051889E-3"/>
  </r>
  <r>
    <s v="THORNTON"/>
    <x v="5"/>
    <s v="52"/>
    <s v="MC"/>
    <s v="081524"/>
    <n v="677901"/>
    <n v="606486"/>
    <n v="-71415"/>
    <n v="-0.10534724096881402"/>
  </r>
  <r>
    <s v="WESTMINSTER"/>
    <x v="5"/>
    <s v="52"/>
    <s v="MC"/>
    <s v="081614"/>
    <n v="591925"/>
    <n v="613588"/>
    <n v="21663"/>
    <n v="3.6597541918317357E-2"/>
  </r>
  <r>
    <s v="ADAMS COUNTY"/>
    <x v="5"/>
    <s v="66"/>
    <s v="UC"/>
    <s v="089001"/>
    <n v="1631744"/>
    <n v="1614570"/>
    <n v="-17174"/>
    <n v="-1.0524935283966112E-2"/>
  </r>
  <r>
    <s v="ARAPAHOE COUNTY"/>
    <x v="5"/>
    <s v="66"/>
    <s v="UC"/>
    <s v="089005"/>
    <n v="1096205"/>
    <n v="1095779"/>
    <n v="-426"/>
    <n v="-3.8861344365333125E-4"/>
  </r>
  <r>
    <s v="DOUGLAS COUNTY"/>
    <x v="5"/>
    <s v="66"/>
    <s v="UC"/>
    <s v="089035"/>
    <n v="797883"/>
    <n v="852687"/>
    <n v="54804"/>
    <n v="6.8686762344855073E-2"/>
  </r>
  <r>
    <s v="EL PASO COUNTY"/>
    <x v="5"/>
    <s v="66"/>
    <s v="UC"/>
    <s v="089041"/>
    <n v="978912"/>
    <n v="932175"/>
    <n v="-46737"/>
    <n v="-4.7743821712268313E-2"/>
  </r>
  <r>
    <s v="JEFFERSON COUNTY"/>
    <x v="5"/>
    <s v="66"/>
    <s v="UC"/>
    <s v="089059"/>
    <n v="975742"/>
    <n v="974345"/>
    <n v="-1397"/>
    <n v="-1.4317309288725912E-3"/>
  </r>
  <r>
    <s v="CONNECTICUT"/>
    <x v="6"/>
    <s v="22"/>
    <s v="State Balance"/>
    <s v="090000"/>
    <n v="12017705"/>
    <n v="11969428"/>
    <n v="-48277"/>
    <n v="-4.0171563538961893E-3"/>
  </r>
  <r>
    <s v="BRIDGEPORT"/>
    <x v="6"/>
    <s v="51"/>
    <s v="PC"/>
    <s v="090102"/>
    <n v="2969088"/>
    <n v="2825696"/>
    <n v="-143392"/>
    <n v="-4.8294964649077426E-2"/>
  </r>
  <r>
    <s v="BRISTOL"/>
    <x v="6"/>
    <s v="52"/>
    <s v="MC"/>
    <s v="090114"/>
    <n v="536356"/>
    <n v="546582"/>
    <n v="10226"/>
    <n v="1.9065695172609236E-2"/>
  </r>
  <r>
    <s v="DANBURY"/>
    <x v="6"/>
    <s v="51"/>
    <s v="PC"/>
    <s v="090258"/>
    <n v="526230"/>
    <n v="571288"/>
    <n v="45058"/>
    <n v="8.5624156737548224E-2"/>
  </r>
  <r>
    <s v="EAST HARTFORD"/>
    <x v="6"/>
    <s v="51"/>
    <s v="PC"/>
    <s v="090336"/>
    <n v="558810"/>
    <n v="547583"/>
    <n v="-11227"/>
    <n v="-2.0090907464075446E-2"/>
  </r>
  <r>
    <s v="FAIRFIELD"/>
    <x v="6"/>
    <s v="52"/>
    <s v="MC"/>
    <s v="090390"/>
    <n v="436986"/>
    <n v="456805"/>
    <n v="19819"/>
    <n v="4.535385572993185E-2"/>
  </r>
  <r>
    <s v="GREENWICH"/>
    <x v="6"/>
    <s v="52"/>
    <s v="MC"/>
    <s v="090438"/>
    <n v="756681"/>
    <n v="735638"/>
    <n v="-21043"/>
    <n v="-2.7809605368708874E-2"/>
  </r>
  <r>
    <s v="HAMDEN TOWN"/>
    <x v="6"/>
    <s v="52"/>
    <s v="MC"/>
    <s v="090480"/>
    <n v="384711"/>
    <n v="379412"/>
    <n v="-5299"/>
    <n v="-1.3773975789618701E-2"/>
  </r>
  <r>
    <s v="HARTFORD"/>
    <x v="6"/>
    <s v="51"/>
    <s v="PC"/>
    <s v="090492"/>
    <n v="3667730"/>
    <n v="3466514"/>
    <n v="-201216"/>
    <n v="-5.4861181166552607E-2"/>
  </r>
  <r>
    <s v="MANCHESTER"/>
    <x v="6"/>
    <s v="52"/>
    <s v="MC"/>
    <s v="090594"/>
    <n v="571965"/>
    <n v="553806"/>
    <n v="-18159"/>
    <n v="-3.1748446146180276E-2"/>
  </r>
  <r>
    <s v="MERIDEN"/>
    <x v="6"/>
    <s v="52"/>
    <s v="MC"/>
    <s v="090612"/>
    <n v="829341"/>
    <n v="814093"/>
    <n v="-15248"/>
    <n v="-1.83856821259289E-2"/>
  </r>
  <r>
    <s v="MIDDLETOWN"/>
    <x v="6"/>
    <s v="51"/>
    <s v="PC"/>
    <s v="090630"/>
    <n v="419044"/>
    <n v="414480"/>
    <n v="-4564"/>
    <n v="-1.0891457698952854E-2"/>
  </r>
  <r>
    <s v="MILFORD TOWN"/>
    <x v="6"/>
    <s v="51"/>
    <s v="PC"/>
    <s v="090636"/>
    <n v="441457"/>
    <n v="426050"/>
    <n v="-15407"/>
    <n v="-3.4900341369601115E-2"/>
  </r>
  <r>
    <s v="NEW BRITAIN"/>
    <x v="6"/>
    <s v="52"/>
    <s v="MC"/>
    <s v="090696"/>
    <n v="1598691"/>
    <n v="1500971"/>
    <n v="-97720"/>
    <n v="-6.1125007897085804E-2"/>
  </r>
  <r>
    <s v="NEW HAVEN"/>
    <x v="6"/>
    <s v="51"/>
    <s v="PC"/>
    <s v="090726"/>
    <n v="3507455"/>
    <n v="3493011"/>
    <n v="-14444"/>
    <n v="-4.118085620485509E-3"/>
  </r>
  <r>
    <s v="NEW LONDON"/>
    <x v="6"/>
    <s v="51"/>
    <s v="PC"/>
    <s v="090738"/>
    <n v="714846"/>
    <n v="717976"/>
    <n v="3130"/>
    <n v="4.3785654532584638E-3"/>
  </r>
  <r>
    <s v="NORWALK"/>
    <x v="6"/>
    <s v="51"/>
    <s v="PC"/>
    <s v="090810"/>
    <n v="903348"/>
    <n v="889481"/>
    <n v="-13867"/>
    <n v="-1.5350673273201469E-2"/>
  </r>
  <r>
    <s v="NORWICH"/>
    <x v="6"/>
    <s v="51"/>
    <s v="PC"/>
    <s v="090816"/>
    <n v="801926"/>
    <n v="814102"/>
    <n v="12176"/>
    <n v="1.5183445854106239E-2"/>
  </r>
  <r>
    <s v="STAMFORD"/>
    <x v="6"/>
    <s v="51"/>
    <s v="PC"/>
    <s v="091074"/>
    <n v="933989"/>
    <n v="897122"/>
    <n v="-36867"/>
    <n v="-3.9472627621952722E-2"/>
  </r>
  <r>
    <s v="STRATFORD"/>
    <x v="6"/>
    <s v="51"/>
    <s v="PC"/>
    <s v="091104"/>
    <n v="551127"/>
    <n v="552365"/>
    <n v="1238"/>
    <n v="2.2463062052848074E-3"/>
  </r>
  <r>
    <s v="WATERBURY"/>
    <x v="6"/>
    <s v="52"/>
    <s v="MC"/>
    <s v="091194"/>
    <n v="1996547"/>
    <n v="1913172"/>
    <n v="-83375"/>
    <n v="-4.1759597945853516E-2"/>
  </r>
  <r>
    <s v="WEST HARTFORD"/>
    <x v="6"/>
    <s v="51"/>
    <s v="PC"/>
    <s v="091230"/>
    <n v="850974"/>
    <n v="853740"/>
    <n v="2766"/>
    <n v="3.2503930789894876E-3"/>
  </r>
  <r>
    <s v="WEST HAVEN"/>
    <x v="6"/>
    <s v="52"/>
    <s v="MC"/>
    <s v="091236"/>
    <n v="621094"/>
    <n v="619233"/>
    <n v="-1861"/>
    <n v="-2.9963258379568955E-3"/>
  </r>
  <r>
    <s v="DISTRICT OF COLUMBIA"/>
    <x v="7"/>
    <s v="51"/>
    <s v="PC"/>
    <s v="110006"/>
    <n v="14344993"/>
    <n v="13968599"/>
    <n v="-376394"/>
    <n v="-2.6238702242657071E-2"/>
  </r>
  <r>
    <s v="DELAWARE"/>
    <x v="8"/>
    <s v="22"/>
    <s v="State Balance"/>
    <s v="100000"/>
    <n v="2005029"/>
    <n v="1934112"/>
    <n v="-70917"/>
    <n v="-3.5369563233249995E-2"/>
  </r>
  <r>
    <s v="DOVER"/>
    <x v="8"/>
    <s v="51"/>
    <s v="PC"/>
    <s v="100090"/>
    <n v="236261"/>
    <n v="226317"/>
    <n v="-9944"/>
    <n v="-4.2089045589411712E-2"/>
  </r>
  <r>
    <s v="WILMINGTON"/>
    <x v="8"/>
    <s v="51"/>
    <s v="PC"/>
    <s v="100336"/>
    <n v="2189229"/>
    <n v="2148345"/>
    <n v="-40884"/>
    <n v="-1.8675067797841158E-2"/>
  </r>
  <r>
    <s v="NEW CASTLE COUNTY"/>
    <x v="8"/>
    <s v="66"/>
    <s v="UC"/>
    <s v="109003"/>
    <n v="2209154"/>
    <n v="2215682"/>
    <n v="6528"/>
    <n v="2.9549773352151999E-3"/>
  </r>
  <r>
    <s v="FLORIDA"/>
    <x v="9"/>
    <s v="22"/>
    <s v="State Balance"/>
    <s v="120000"/>
    <n v="24214007"/>
    <n v="23211546"/>
    <n v="-1002461"/>
    <n v="-4.1400045849495297E-2"/>
  </r>
  <r>
    <s v="BOCA RATON"/>
    <x v="9"/>
    <s v="51"/>
    <s v="PC"/>
    <s v="120234"/>
    <n v="424501"/>
    <n v="416549"/>
    <n v="-7952"/>
    <n v="-1.8732582490971754E-2"/>
  </r>
  <r>
    <s v="BOYNTON BEACH"/>
    <x v="9"/>
    <s v="51"/>
    <s v="PC"/>
    <s v="120264"/>
    <n v="462182"/>
    <n v="477863"/>
    <n v="15681"/>
    <n v="3.3928192789853345E-2"/>
  </r>
  <r>
    <s v="BRADENTON"/>
    <x v="9"/>
    <s v="51"/>
    <s v="PC"/>
    <s v="120270"/>
    <n v="421006"/>
    <n v="383336"/>
    <n v="-37670"/>
    <n v="-8.947615948466292E-2"/>
  </r>
  <r>
    <s v="CAPE CORAL"/>
    <x v="9"/>
    <s v="51"/>
    <s v="PC"/>
    <s v="120402"/>
    <n v="781408"/>
    <n v="859197"/>
    <n v="77789"/>
    <n v="9.954978705106679E-2"/>
  </r>
  <r>
    <s v="CLEARWATER"/>
    <x v="9"/>
    <s v="51"/>
    <s v="PC"/>
    <s v="120492"/>
    <n v="756486"/>
    <n v="725799"/>
    <n v="-30687"/>
    <n v="-4.0565192217701322E-2"/>
  </r>
  <r>
    <s v="COCOA"/>
    <x v="9"/>
    <s v="52"/>
    <s v="MC"/>
    <s v="120516"/>
    <n v="217804"/>
    <n v="181021"/>
    <n v="-36783"/>
    <n v="-0.16888119593763201"/>
  </r>
  <r>
    <s v="COCONUT CREEK"/>
    <x v="9"/>
    <s v="52"/>
    <s v="MC"/>
    <s v="120534"/>
    <n v="253123"/>
    <n v="253177"/>
    <n v="54"/>
    <n v="2.1333501894335957E-4"/>
  </r>
  <r>
    <s v="CORAL SPRINGS"/>
    <x v="9"/>
    <s v="52"/>
    <s v="MC"/>
    <s v="120588"/>
    <n v="618469"/>
    <n v="612776"/>
    <n v="-5693"/>
    <n v="-9.2049884472786836E-3"/>
  </r>
  <r>
    <s v="DAVIE"/>
    <x v="9"/>
    <s v="52"/>
    <s v="MC"/>
    <s v="120684"/>
    <n v="552107"/>
    <n v="542359"/>
    <n v="-9748"/>
    <n v="-1.7655997840998212E-2"/>
  </r>
  <r>
    <s v="DAYTONA BEACH"/>
    <x v="9"/>
    <s v="51"/>
    <s v="PC"/>
    <s v="120690"/>
    <n v="554139"/>
    <n v="560680"/>
    <n v="6541"/>
    <n v="1.1803897578044498E-2"/>
  </r>
  <r>
    <s v="DEERFIELD BEACH"/>
    <x v="9"/>
    <s v="51"/>
    <s v="PC"/>
    <s v="120708"/>
    <n v="625688"/>
    <n v="605300"/>
    <n v="-20388"/>
    <n v="-3.258493050849625E-2"/>
  </r>
  <r>
    <s v="DELRAY BEACH"/>
    <x v="9"/>
    <s v="51"/>
    <s v="PC"/>
    <s v="120732"/>
    <n v="413556"/>
    <n v="404686"/>
    <n v="-8870"/>
    <n v="-2.1448123107874147E-2"/>
  </r>
  <r>
    <s v="DELTONA"/>
    <x v="9"/>
    <s v="51"/>
    <s v="PC"/>
    <s v="120738"/>
    <n v="453929"/>
    <n v="439792"/>
    <n v="-14137"/>
    <n v="-3.1143637000500077E-2"/>
  </r>
  <r>
    <s v="FT LAUDERDALE"/>
    <x v="9"/>
    <s v="51"/>
    <s v="PC"/>
    <s v="120954"/>
    <n v="1520691"/>
    <n v="1453635"/>
    <n v="-67056"/>
    <n v="-4.4095743316689584E-2"/>
  </r>
  <r>
    <s v="FT MYERS"/>
    <x v="9"/>
    <s v="51"/>
    <s v="PC"/>
    <s v="120966"/>
    <n v="706509"/>
    <n v="651261"/>
    <n v="-55248"/>
    <n v="-7.8198579211305158E-2"/>
  </r>
  <r>
    <s v="FORT PIERCE"/>
    <x v="9"/>
    <s v="52"/>
    <s v="MC"/>
    <s v="120996"/>
    <n v="501323"/>
    <n v="502356"/>
    <n v="1033"/>
    <n v="2.0605477905462147E-3"/>
  </r>
  <r>
    <s v="FORT WALTON BEACH"/>
    <x v="9"/>
    <s v="51"/>
    <s v="PC"/>
    <s v="121008"/>
    <n v="117639"/>
    <n v="115320"/>
    <n v="-2319"/>
    <n v="-1.9712850330247621E-2"/>
  </r>
  <r>
    <s v="GAINESVILLE"/>
    <x v="9"/>
    <s v="51"/>
    <s v="PC"/>
    <s v="121038"/>
    <n v="1353663"/>
    <n v="1303993"/>
    <n v="-49670"/>
    <n v="-3.6693032165317364E-2"/>
  </r>
  <r>
    <s v="HIALEAH"/>
    <x v="9"/>
    <s v="52"/>
    <s v="MC"/>
    <s v="121236"/>
    <n v="2116982"/>
    <n v="2129366"/>
    <n v="12384"/>
    <n v="5.8498371738635469E-3"/>
  </r>
  <r>
    <s v="HOLLYWOOD"/>
    <x v="9"/>
    <s v="52"/>
    <s v="MC"/>
    <s v="121320"/>
    <n v="1034316"/>
    <n v="1027484"/>
    <n v="-6832"/>
    <n v="-6.6053314460957774E-3"/>
  </r>
  <r>
    <s v="HOMESTEAD CITY"/>
    <x v="9"/>
    <s v="51"/>
    <s v="PC"/>
    <s v="121344"/>
    <n v="747787"/>
    <n v="769506"/>
    <n v="21719"/>
    <n v="2.9044366911968246E-2"/>
  </r>
  <r>
    <s v="JUPITER"/>
    <x v="9"/>
    <s v="52"/>
    <s v="MC"/>
    <s v="121512"/>
    <n v="257521"/>
    <n v="256881"/>
    <n v="-640"/>
    <n v="-2.4852342139087685E-3"/>
  </r>
  <r>
    <s v="KISSIMMEE"/>
    <x v="9"/>
    <s v="51"/>
    <s v="PC"/>
    <s v="121572"/>
    <n v="491359"/>
    <n v="513341"/>
    <n v="21982"/>
    <n v="4.4737147381039115E-2"/>
  </r>
  <r>
    <s v="LAKELAND"/>
    <x v="9"/>
    <s v="51"/>
    <s v="PC"/>
    <s v="121662"/>
    <n v="719332"/>
    <n v="765814"/>
    <n v="46482"/>
    <n v="6.4618284741955037E-2"/>
  </r>
  <r>
    <s v="LARGO"/>
    <x v="9"/>
    <s v="51"/>
    <s v="PC"/>
    <s v="121710"/>
    <n v="448641"/>
    <n v="439090"/>
    <n v="-9551"/>
    <n v="-2.1288736428458389E-2"/>
  </r>
  <r>
    <s v="LAUDERHILL"/>
    <x v="9"/>
    <s v="52"/>
    <s v="MC"/>
    <s v="121728"/>
    <n v="724995"/>
    <n v="744391"/>
    <n v="19396"/>
    <n v="2.6753287953710025E-2"/>
  </r>
  <r>
    <s v="MARCO ISLAND CITY"/>
    <x v="9"/>
    <s v="51"/>
    <s v="PC"/>
    <s v="121874"/>
    <n v="84371"/>
    <n v="73852"/>
    <n v="-10519"/>
    <n v="-0.12467554017375639"/>
  </r>
  <r>
    <s v="MARGATE"/>
    <x v="9"/>
    <s v="52"/>
    <s v="MC"/>
    <s v="121878"/>
    <n v="325458"/>
    <n v="337953"/>
    <n v="12495"/>
    <n v="3.8392050587172537E-2"/>
  </r>
  <r>
    <s v="MELBOURNE"/>
    <x v="9"/>
    <s v="51"/>
    <s v="PC"/>
    <s v="121926"/>
    <n v="465269"/>
    <n v="449164"/>
    <n v="-16105"/>
    <n v="-3.4614384366893132E-2"/>
  </r>
  <r>
    <s v="MIAMI"/>
    <x v="9"/>
    <s v="51"/>
    <s v="PC"/>
    <s v="121968"/>
    <n v="4918077"/>
    <n v="4731389"/>
    <n v="-186688"/>
    <n v="-3.7959552076960161E-2"/>
  </r>
  <r>
    <s v="MIAMI BEACH"/>
    <x v="9"/>
    <s v="51"/>
    <s v="PC"/>
    <s v="121974"/>
    <n v="953576"/>
    <n v="934967"/>
    <n v="-18609"/>
    <n v="-1.9514962624898279E-2"/>
  </r>
  <r>
    <s v="MIAMI GARDENS CITY"/>
    <x v="9"/>
    <s v="52"/>
    <s v="MC"/>
    <s v="121976"/>
    <n v="1014829"/>
    <n v="999164"/>
    <n v="-15665"/>
    <n v="-1.5436098101256467E-2"/>
  </r>
  <r>
    <s v="MIRAMAR"/>
    <x v="9"/>
    <s v="52"/>
    <s v="MC"/>
    <s v="122022"/>
    <n v="717297"/>
    <n v="679086"/>
    <n v="-38211"/>
    <n v="-5.3270820873362081E-2"/>
  </r>
  <r>
    <s v="NAPLES"/>
    <x v="9"/>
    <s v="51"/>
    <s v="PC"/>
    <s v="122064"/>
    <n v="80459"/>
    <n v="87622"/>
    <n v="7163"/>
    <n v="8.9026709255645736E-2"/>
  </r>
  <r>
    <s v="NORTH MIAMI"/>
    <x v="9"/>
    <s v="52"/>
    <s v="MC"/>
    <s v="122142"/>
    <n v="789881"/>
    <n v="762772"/>
    <n v="-27109"/>
    <n v="-3.4320359649111704E-2"/>
  </r>
  <r>
    <s v="OCALA"/>
    <x v="9"/>
    <s v="51"/>
    <s v="PC"/>
    <s v="122214"/>
    <n v="469165"/>
    <n v="450643"/>
    <n v="-18522"/>
    <n v="-3.9478648236761053E-2"/>
  </r>
  <r>
    <s v="ORLANDO"/>
    <x v="9"/>
    <s v="51"/>
    <s v="PC"/>
    <s v="122292"/>
    <n v="1930932"/>
    <n v="1805015"/>
    <n v="-125917"/>
    <n v="-6.5210478670403721E-2"/>
  </r>
  <r>
    <s v="PALM BAY"/>
    <x v="9"/>
    <s v="51"/>
    <s v="PC"/>
    <s v="122358"/>
    <n v="609854"/>
    <n v="611039"/>
    <n v="1185"/>
    <n v="1.943088017787864E-3"/>
  </r>
  <r>
    <s v="PALM COAST"/>
    <x v="9"/>
    <s v="51"/>
    <s v="PC"/>
    <s v="122374"/>
    <n v="410007"/>
    <n v="417814"/>
    <n v="7807"/>
    <n v="1.9041138322028649E-2"/>
  </r>
  <r>
    <s v="PANAMA CITY"/>
    <x v="9"/>
    <s v="51"/>
    <s v="PC"/>
    <s v="122406"/>
    <n v="324618"/>
    <n v="324920"/>
    <n v="302"/>
    <n v="9.3032425805100153E-4"/>
  </r>
  <r>
    <s v="PEMBROKE PINES"/>
    <x v="9"/>
    <s v="52"/>
    <s v="MC"/>
    <s v="122448"/>
    <n v="697393"/>
    <n v="711912"/>
    <n v="14519"/>
    <n v="2.0818964342917121E-2"/>
  </r>
  <r>
    <s v="PENSACOLA"/>
    <x v="9"/>
    <s v="51"/>
    <s v="PC"/>
    <s v="122466"/>
    <n v="728047"/>
    <n v="704678"/>
    <n v="-23369"/>
    <n v="-3.2098202451215377E-2"/>
  </r>
  <r>
    <s v="PLANTATION"/>
    <x v="9"/>
    <s v="52"/>
    <s v="MC"/>
    <s v="122514"/>
    <n v="413811"/>
    <n v="418173"/>
    <n v="4362"/>
    <n v="1.0541044099842682E-2"/>
  </r>
  <r>
    <s v="POMPANO BEACH"/>
    <x v="9"/>
    <s v="51"/>
    <s v="PC"/>
    <s v="122538"/>
    <n v="917772"/>
    <n v="917979"/>
    <n v="207"/>
    <n v="2.2554621409238897E-4"/>
  </r>
  <r>
    <s v="PORT ORANGE"/>
    <x v="9"/>
    <s v="52"/>
    <s v="MC"/>
    <s v="122568"/>
    <n v="288380"/>
    <n v="266572"/>
    <n v="-21808"/>
    <n v="-7.5622442610444554E-2"/>
  </r>
  <r>
    <s v="PORT ST LUCIE"/>
    <x v="9"/>
    <s v="51"/>
    <s v="PC"/>
    <s v="122586"/>
    <n v="879675"/>
    <n v="926738"/>
    <n v="47063"/>
    <n v="5.3500440503595079E-2"/>
  </r>
  <r>
    <s v="PUNTA GORDA"/>
    <x v="9"/>
    <s v="51"/>
    <s v="PC"/>
    <s v="122598"/>
    <n v="67070"/>
    <n v="74960"/>
    <n v="7890"/>
    <n v="0.11763828835544952"/>
  </r>
  <r>
    <s v="ST PETERSBURG"/>
    <x v="9"/>
    <s v="51"/>
    <s v="PC"/>
    <s v="122724"/>
    <n v="1613306"/>
    <n v="1591395"/>
    <n v="-21911"/>
    <n v="-1.3581428445688543E-2"/>
  </r>
  <r>
    <s v="SANFORD"/>
    <x v="9"/>
    <s v="51"/>
    <s v="PC"/>
    <s v="122754"/>
    <n v="428791"/>
    <n v="379290"/>
    <n v="-49501"/>
    <n v="-0.11544318794004538"/>
  </r>
  <r>
    <s v="SARASOTA"/>
    <x v="9"/>
    <s v="51"/>
    <s v="PC"/>
    <s v="122766"/>
    <n v="431656"/>
    <n v="402389"/>
    <n v="-29267"/>
    <n v="-6.7801675408195414E-2"/>
  </r>
  <r>
    <s v="Sebastian city"/>
    <x v="9"/>
    <s v="51"/>
    <s v="PC"/>
    <s v="122808"/>
    <n v="0"/>
    <n v="97018"/>
    <n v="97018"/>
    <s v="New"/>
  </r>
  <r>
    <s v="SUNRISE"/>
    <x v="9"/>
    <s v="52"/>
    <s v="MC"/>
    <s v="122958"/>
    <n v="538289"/>
    <n v="509854"/>
    <n v="-28435"/>
    <n v="-5.2824783712838268E-2"/>
  </r>
  <r>
    <s v="TALLAHASSEE"/>
    <x v="9"/>
    <s v="51"/>
    <s v="PC"/>
    <s v="123000"/>
    <n v="1796075"/>
    <n v="1760651"/>
    <n v="-35424"/>
    <n v="-1.9723007112731929E-2"/>
  </r>
  <r>
    <s v="TAMARAC"/>
    <x v="9"/>
    <s v="52"/>
    <s v="MC"/>
    <s v="123006"/>
    <n v="363286"/>
    <n v="348019"/>
    <n v="-15267"/>
    <n v="-4.2024740837797218E-2"/>
  </r>
  <r>
    <s v="TAMPA"/>
    <x v="9"/>
    <s v="51"/>
    <s v="PC"/>
    <s v="123012"/>
    <n v="2783703"/>
    <n v="2631369"/>
    <n v="-152334"/>
    <n v="-5.4723510374490379E-2"/>
  </r>
  <r>
    <s v="TITUSVILLE"/>
    <x v="9"/>
    <s v="51"/>
    <s v="PC"/>
    <s v="123048"/>
    <n v="249400"/>
    <n v="242211"/>
    <n v="-7189"/>
    <n v="-2.8825180433039294E-2"/>
  </r>
  <r>
    <s v="WELLINGTON"/>
    <x v="9"/>
    <s v="52"/>
    <s v="MC"/>
    <s v="123213"/>
    <n v="253335"/>
    <n v="258422"/>
    <n v="5087"/>
    <n v="2.0080131051769395E-2"/>
  </r>
  <r>
    <s v="WESTON CITY"/>
    <x v="9"/>
    <s v="52"/>
    <s v="MC"/>
    <s v="123249"/>
    <n v="254374"/>
    <n v="244313"/>
    <n v="-10061"/>
    <n v="-3.9551998238813717E-2"/>
  </r>
  <r>
    <s v="WEST PALM BEACH"/>
    <x v="9"/>
    <s v="51"/>
    <s v="PC"/>
    <s v="123252"/>
    <n v="841728"/>
    <n v="823633"/>
    <n v="-18095"/>
    <n v="-2.1497443354622871E-2"/>
  </r>
  <r>
    <s v="WINTER HAVEN"/>
    <x v="9"/>
    <s v="51"/>
    <s v="PC"/>
    <s v="123342"/>
    <n v="337894"/>
    <n v="319814"/>
    <n v="-18080"/>
    <n v="-5.3507904845898416E-2"/>
  </r>
  <r>
    <s v="BREVARD COUNTY"/>
    <x v="9"/>
    <s v="66"/>
    <s v="UC"/>
    <s v="129009"/>
    <n v="1146491"/>
    <n v="1169284"/>
    <n v="22793"/>
    <n v="1.9880661950246448E-2"/>
  </r>
  <r>
    <s v="BROWARD COUNTY"/>
    <x v="9"/>
    <s v="66"/>
    <s v="UC"/>
    <s v="129011"/>
    <n v="2410101"/>
    <n v="2316657"/>
    <n v="-93444"/>
    <n v="-3.877181910633621E-2"/>
  </r>
  <r>
    <s v="COLLIER COUNTY"/>
    <x v="9"/>
    <s v="66"/>
    <s v="UC"/>
    <s v="129021"/>
    <n v="2011848"/>
    <n v="2023301"/>
    <n v="11453"/>
    <n v="5.6927759950055872E-3"/>
  </r>
  <r>
    <s v="JACKSONVILLE-DUVAL COUNT"/>
    <x v="9"/>
    <s v="66"/>
    <s v="UC"/>
    <s v="129031"/>
    <n v="5675980"/>
    <n v="5590451"/>
    <n v="-85529"/>
    <n v="-1.5068587274796598E-2"/>
  </r>
  <r>
    <s v="ESCAMBIA COUNTY"/>
    <x v="9"/>
    <s v="66"/>
    <s v="UC"/>
    <s v="129033"/>
    <n v="1678503"/>
    <n v="1652254"/>
    <n v="-26249"/>
    <n v="-1.563833963954786E-2"/>
  </r>
  <r>
    <s v="HILLSBOROUGH COUNTY"/>
    <x v="9"/>
    <s v="66"/>
    <s v="UC"/>
    <s v="129057"/>
    <n v="5549768"/>
    <n v="5637325"/>
    <n v="87557"/>
    <n v="1.5776695530335682E-2"/>
  </r>
  <r>
    <s v="LAKE COUNTY"/>
    <x v="9"/>
    <s v="66"/>
    <s v="UC"/>
    <s v="129069"/>
    <n v="964089"/>
    <n v="953850"/>
    <n v="-10239"/>
    <n v="-1.0620388781533655E-2"/>
  </r>
  <r>
    <s v="LEE COUNTY"/>
    <x v="9"/>
    <s v="66"/>
    <s v="UC"/>
    <s v="129071"/>
    <n v="2433479"/>
    <n v="2497552"/>
    <n v="64073"/>
    <n v="2.6329793682213817E-2"/>
  </r>
  <r>
    <s v="MANATEE COUNTY"/>
    <x v="9"/>
    <s v="66"/>
    <s v="UC"/>
    <s v="129081"/>
    <n v="1657872"/>
    <n v="1598773"/>
    <n v="-59099"/>
    <n v="-3.5647504753081059E-2"/>
  </r>
  <r>
    <s v="MARION COUNTY"/>
    <x v="9"/>
    <s v="66"/>
    <s v="UC"/>
    <s v="129083"/>
    <n v="1741200"/>
    <n v="1756525"/>
    <n v="15325"/>
    <n v="8.8014013324144262E-3"/>
  </r>
  <r>
    <s v="MIAMI-DADE COUNTY"/>
    <x v="9"/>
    <s v="66"/>
    <s v="UC"/>
    <s v="129086"/>
    <n v="11001601"/>
    <n v="10773747"/>
    <n v="-227854"/>
    <n v="-2.0710985610185282E-2"/>
  </r>
  <r>
    <s v="ORANGE COUNTY"/>
    <x v="9"/>
    <s v="66"/>
    <s v="UC"/>
    <s v="129095"/>
    <n v="5201032"/>
    <n v="5344909"/>
    <n v="143877"/>
    <n v="2.766316377211292E-2"/>
  </r>
  <r>
    <s v="OSCEOLA COUNTY"/>
    <x v="9"/>
    <s v="66"/>
    <s v="UC"/>
    <s v="129097"/>
    <n v="1273716"/>
    <n v="1254900"/>
    <n v="-18816"/>
    <n v="-1.4772523859321858E-2"/>
  </r>
  <r>
    <s v="PALM BEACH COUNTY"/>
    <x v="9"/>
    <s v="66"/>
    <s v="UC"/>
    <s v="129099"/>
    <n v="5892217"/>
    <n v="5861725"/>
    <n v="-30492"/>
    <n v="-5.1749621577073619E-3"/>
  </r>
  <r>
    <s v="PASCO COUNTY"/>
    <x v="9"/>
    <s v="66"/>
    <s v="UC"/>
    <s v="129101"/>
    <n v="2491086"/>
    <n v="2622477"/>
    <n v="131391"/>
    <n v="5.2744465666781475E-2"/>
  </r>
  <r>
    <s v="PINELLAS COUNTY"/>
    <x v="9"/>
    <s v="66"/>
    <s v="UC"/>
    <s v="129103"/>
    <n v="2517880"/>
    <n v="2420744"/>
    <n v="-97136"/>
    <n v="-3.8578486663383482E-2"/>
  </r>
  <r>
    <s v="POLK COUNTY"/>
    <x v="9"/>
    <s v="66"/>
    <s v="UC"/>
    <s v="129105"/>
    <n v="2951285"/>
    <n v="2951446"/>
    <n v="161"/>
    <n v="5.4552508483592738E-5"/>
  </r>
  <r>
    <s v="St. Johns County"/>
    <x v="9"/>
    <s v="66"/>
    <s v="UC"/>
    <s v="129109"/>
    <n v="0"/>
    <n v="884271"/>
    <n v="884271"/>
    <s v="New"/>
  </r>
  <r>
    <s v="SARASOTA COUNTY"/>
    <x v="9"/>
    <s v="66"/>
    <s v="UC"/>
    <s v="129115"/>
    <n v="1552846"/>
    <n v="1555791"/>
    <n v="2945"/>
    <n v="1.8965177487014165E-3"/>
  </r>
  <r>
    <s v="SEMINOLE COUNTY"/>
    <x v="9"/>
    <s v="66"/>
    <s v="UC"/>
    <s v="129117"/>
    <n v="1761371"/>
    <n v="1693892"/>
    <n v="-67479"/>
    <n v="-3.8310497901918449E-2"/>
  </r>
  <r>
    <s v="VOLUSIA COUNTY"/>
    <x v="9"/>
    <s v="66"/>
    <s v="UC"/>
    <s v="129127"/>
    <n v="1716917"/>
    <n v="1713969"/>
    <n v="-2948"/>
    <n v="-1.7170311669113883E-3"/>
  </r>
  <r>
    <s v="GEORGIA"/>
    <x v="10"/>
    <s v="22"/>
    <s v="State Balance"/>
    <s v="130000"/>
    <n v="37110886"/>
    <n v="36980348"/>
    <n v="-130538"/>
    <n v="-3.5175123547306307E-3"/>
  </r>
  <r>
    <s v="ALBANY"/>
    <x v="10"/>
    <s v="51"/>
    <s v="PC"/>
    <s v="130054"/>
    <n v="885186"/>
    <n v="881797"/>
    <n v="-3389"/>
    <n v="-3.828573881647473E-3"/>
  </r>
  <r>
    <s v="ATHENS-CLARKE COUNTY"/>
    <x v="10"/>
    <s v="51"/>
    <s v="PC"/>
    <s v="130168"/>
    <n v="1312994"/>
    <n v="1268829"/>
    <n v="-44165"/>
    <n v="-3.3636863534791478E-2"/>
  </r>
  <r>
    <s v="ATLANTA"/>
    <x v="10"/>
    <s v="51"/>
    <s v="PC"/>
    <s v="130174"/>
    <n v="7129466"/>
    <n v="6861840"/>
    <n v="-267626"/>
    <n v="-3.7538014768567517E-2"/>
  </r>
  <r>
    <s v="AUGUSTA-RICHMOND COUNTY"/>
    <x v="10"/>
    <s v="51"/>
    <s v="PC"/>
    <s v="130192"/>
    <n v="1758771"/>
    <n v="1702051"/>
    <n v="-56720"/>
    <n v="-3.2249792610862929E-2"/>
  </r>
  <r>
    <s v="BRUNSWICK"/>
    <x v="10"/>
    <s v="51"/>
    <s v="PC"/>
    <s v="130444"/>
    <n v="344975"/>
    <n v="345752"/>
    <n v="777"/>
    <n v="2.2523371258786869E-3"/>
  </r>
  <r>
    <s v="COLUMBUS-MUSCOGEE COUNTY"/>
    <x v="10"/>
    <s v="51"/>
    <s v="PC"/>
    <s v="130750"/>
    <n v="1411869"/>
    <n v="1340793"/>
    <n v="-71076"/>
    <n v="-5.0341781000928558E-2"/>
  </r>
  <r>
    <s v="DALTON"/>
    <x v="10"/>
    <s v="51"/>
    <s v="PC"/>
    <s v="130882"/>
    <n v="383617"/>
    <n v="378755"/>
    <n v="-4862"/>
    <n v="-1.2674099427293369E-2"/>
  </r>
  <r>
    <s v="GAINESVILLE"/>
    <x v="10"/>
    <s v="51"/>
    <s v="PC"/>
    <s v="131314"/>
    <n v="415452"/>
    <n v="417471"/>
    <n v="2019"/>
    <n v="4.8597671933219722E-3"/>
  </r>
  <r>
    <s v="HINESVILLE"/>
    <x v="10"/>
    <s v="51"/>
    <s v="PC"/>
    <s v="131566"/>
    <n v="230701"/>
    <n v="224850"/>
    <n v="-5851"/>
    <n v="-2.5361831981655911E-2"/>
  </r>
  <r>
    <s v="JOHNS CREEK CITY"/>
    <x v="10"/>
    <s v="52"/>
    <s v="MC"/>
    <s v="131713"/>
    <n v="271791"/>
    <n v="269931"/>
    <n v="-1860"/>
    <n v="-6.8434937139198867E-3"/>
  </r>
  <r>
    <s v="MARIETTA"/>
    <x v="10"/>
    <s v="51"/>
    <s v="PC"/>
    <s v="131998"/>
    <n v="558394"/>
    <n v="542011"/>
    <n v="-16383"/>
    <n v="-2.9339498633581308E-2"/>
  </r>
  <r>
    <s v="ROME"/>
    <x v="10"/>
    <s v="51"/>
    <s v="PC"/>
    <s v="132814"/>
    <n v="406803"/>
    <n v="406085"/>
    <n v="-718"/>
    <n v="-1.7649820674872114E-3"/>
  </r>
  <r>
    <s v="ROSWELL"/>
    <x v="10"/>
    <s v="52"/>
    <s v="MC"/>
    <s v="132832"/>
    <n v="452094"/>
    <n v="431624"/>
    <n v="-20470"/>
    <n v="-4.5278194357810546E-2"/>
  </r>
  <r>
    <s v="SANDY SPRINGS CITY"/>
    <x v="10"/>
    <s v="51"/>
    <s v="PC"/>
    <s v="132890"/>
    <n v="533275"/>
    <n v="545269"/>
    <n v="11994"/>
    <n v="2.2491209976091137E-2"/>
  </r>
  <r>
    <s v="SAVANNAH"/>
    <x v="10"/>
    <s v="51"/>
    <s v="PC"/>
    <s v="132916"/>
    <n v="2151551"/>
    <n v="2114280"/>
    <n v="-37271"/>
    <n v="-1.7322852212194831E-2"/>
  </r>
  <r>
    <s v="SMYRNA CITY"/>
    <x v="10"/>
    <s v="52"/>
    <s v="MC"/>
    <s v="133000"/>
    <n v="322629"/>
    <n v="292824"/>
    <n v="-29805"/>
    <n v="-9.2381651990366645E-2"/>
  </r>
  <r>
    <s v="VALDOSTA"/>
    <x v="10"/>
    <s v="51"/>
    <s v="PC"/>
    <s v="133354"/>
    <n v="560352"/>
    <n v="550147"/>
    <n v="-10205"/>
    <n v="-1.8211766889383817E-2"/>
  </r>
  <r>
    <s v="WARNER ROBINS"/>
    <x v="10"/>
    <s v="51"/>
    <s v="PC"/>
    <s v="133432"/>
    <n v="471958"/>
    <n v="472502"/>
    <n v="544"/>
    <n v="1.1526449387445493E-3"/>
  </r>
  <r>
    <s v="Macon-Bibb Consolidated"/>
    <x v="10"/>
    <s v="66"/>
    <s v="UC"/>
    <s v="139021"/>
    <n v="1010518"/>
    <n v="1476549"/>
    <n v="466031"/>
    <n v="0.46118030554626438"/>
  </r>
  <r>
    <s v="CHEROKEE COUNTY"/>
    <x v="10"/>
    <s v="66"/>
    <s v="UC"/>
    <s v="139057"/>
    <n v="975232"/>
    <n v="982708"/>
    <n v="7476"/>
    <n v="7.6658682241764007E-3"/>
  </r>
  <r>
    <s v="CLAYTON COUNTY"/>
    <x v="10"/>
    <s v="66"/>
    <s v="UC"/>
    <s v="139063"/>
    <n v="2021218"/>
    <n v="2077007"/>
    <n v="55789"/>
    <n v="2.7601673842208015E-2"/>
  </r>
  <r>
    <s v="COBB COUNTY"/>
    <x v="10"/>
    <s v="66"/>
    <s v="UC"/>
    <s v="139067"/>
    <n v="3074864"/>
    <n v="3058382"/>
    <n v="-16482"/>
    <n v="-5.3602370706476773E-3"/>
  </r>
  <r>
    <s v="DE KALB COUNTY"/>
    <x v="10"/>
    <s v="66"/>
    <s v="UC"/>
    <s v="139089"/>
    <n v="4713207"/>
    <n v="4622137"/>
    <n v="-91070"/>
    <n v="-1.9322300081451971E-2"/>
  </r>
  <r>
    <s v="FULTON COUNTY"/>
    <x v="10"/>
    <s v="66"/>
    <s v="UC"/>
    <s v="139121"/>
    <n v="1677472"/>
    <n v="1675767"/>
    <n v="-1705"/>
    <n v="-1.0164104080425784E-3"/>
  </r>
  <r>
    <s v="GWINNETT COUNTY"/>
    <x v="10"/>
    <s v="66"/>
    <s v="UC"/>
    <s v="139135"/>
    <n v="4888570"/>
    <n v="5095031"/>
    <n v="206461"/>
    <n v="4.2233413861313227E-2"/>
  </r>
  <r>
    <s v="HENRY COUNTY"/>
    <x v="10"/>
    <s v="66"/>
    <s v="UC"/>
    <s v="139151"/>
    <n v="971360"/>
    <n v="1001948"/>
    <n v="30588"/>
    <n v="3.1489869873167521E-2"/>
  </r>
  <r>
    <s v="HAWAII COUNTY"/>
    <x v="11"/>
    <s v="77"/>
    <s v="Hawaii County"/>
    <m/>
    <n v="2627655"/>
    <n v="2680880"/>
    <n v="53225"/>
    <n v="2.0255703279159556E-2"/>
  </r>
  <r>
    <s v="KAUAI COUNTY"/>
    <x v="11"/>
    <s v="77"/>
    <s v="Hawaii County"/>
    <m/>
    <n v="708555"/>
    <n v="721405"/>
    <n v="12850"/>
    <n v="1.813550112553013E-2"/>
  </r>
  <r>
    <s v="MAUI COUNTY"/>
    <x v="11"/>
    <s v="77"/>
    <s v="Hawaii County"/>
    <m/>
    <n v="1615114"/>
    <n v="1573364"/>
    <n v="-41750"/>
    <n v="-2.584956851343001E-2"/>
  </r>
  <r>
    <s v="HONOLULU"/>
    <x v="11"/>
    <s v="51"/>
    <s v="PC"/>
    <s v="150144"/>
    <n v="7817498"/>
    <n v="7587860"/>
    <n v="-229638"/>
    <n v="-2.937487160214176E-2"/>
  </r>
  <r>
    <s v="IOWA"/>
    <x v="12"/>
    <s v="22"/>
    <s v="State Balance"/>
    <s v="190000"/>
    <n v="21858155"/>
    <n v="21631289"/>
    <n v="-226866"/>
    <n v="-1.0379009573314857E-2"/>
  </r>
  <r>
    <s v="AMES"/>
    <x v="12"/>
    <s v="51"/>
    <s v="PC"/>
    <s v="190138"/>
    <n v="509171"/>
    <n v="487942"/>
    <n v="-21229"/>
    <n v="-4.1693262185002682E-2"/>
  </r>
  <r>
    <s v="CEDAR FALLS"/>
    <x v="12"/>
    <s v="51"/>
    <s v="PC"/>
    <s v="190798"/>
    <n v="265976"/>
    <n v="249781"/>
    <n v="-16195"/>
    <n v="-6.0888952386681502E-2"/>
  </r>
  <r>
    <s v="CEDAR RAPIDS"/>
    <x v="12"/>
    <s v="51"/>
    <s v="PC"/>
    <s v="190804"/>
    <n v="1085181"/>
    <n v="1050755"/>
    <n v="-34426"/>
    <n v="-3.172374009497033E-2"/>
  </r>
  <r>
    <s v="COUNCIL BLUFFS"/>
    <x v="12"/>
    <s v="51"/>
    <s v="PC"/>
    <s v="191134"/>
    <n v="866376"/>
    <n v="877920"/>
    <n v="11544"/>
    <n v="1.332446882185102E-2"/>
  </r>
  <r>
    <s v="DAVENPORT"/>
    <x v="12"/>
    <s v="51"/>
    <s v="PC"/>
    <s v="191254"/>
    <n v="1316865"/>
    <n v="1211256"/>
    <n v="-105609"/>
    <n v="-8.0197286737820506E-2"/>
  </r>
  <r>
    <s v="DES MOINES"/>
    <x v="12"/>
    <s v="51"/>
    <s v="PC"/>
    <s v="191362"/>
    <n v="3516662"/>
    <n v="3453869"/>
    <n v="-62793"/>
    <n v="-1.7855853078857165E-2"/>
  </r>
  <r>
    <s v="DUBUQUE"/>
    <x v="12"/>
    <s v="51"/>
    <s v="PC"/>
    <s v="191464"/>
    <n v="974408"/>
    <n v="954344"/>
    <n v="-20064"/>
    <n v="-2.0590963949392863E-2"/>
  </r>
  <r>
    <s v="IOWA CITY"/>
    <x v="12"/>
    <s v="51"/>
    <s v="PC"/>
    <s v="192466"/>
    <n v="596122"/>
    <n v="599975"/>
    <n v="3853"/>
    <n v="6.4634420470977413E-3"/>
  </r>
  <r>
    <s v="SIOUX CITY"/>
    <x v="12"/>
    <s v="51"/>
    <s v="PC"/>
    <s v="194812"/>
    <n v="1534726"/>
    <n v="1525109"/>
    <n v="-9617"/>
    <n v="-6.2662651183338263E-3"/>
  </r>
  <r>
    <s v="WATERLOO"/>
    <x v="12"/>
    <s v="51"/>
    <s v="PC"/>
    <s v="195394"/>
    <n v="1190399"/>
    <n v="1172826"/>
    <n v="-17573"/>
    <n v="-1.4762277186052743E-2"/>
  </r>
  <r>
    <s v="WEST DES MOINES"/>
    <x v="12"/>
    <s v="51"/>
    <s v="PC"/>
    <s v="195508"/>
    <n v="227165"/>
    <n v="234601"/>
    <n v="7436"/>
    <n v="3.2733915876125286E-2"/>
  </r>
  <r>
    <s v="IDAHO"/>
    <x v="13"/>
    <s v="22"/>
    <s v="State Balance"/>
    <s v="160000"/>
    <n v="7742858"/>
    <n v="7846884"/>
    <n v="104026"/>
    <n v="1.3435090763643088E-2"/>
  </r>
  <r>
    <s v="BOISE"/>
    <x v="13"/>
    <s v="51"/>
    <s v="PC"/>
    <s v="160102"/>
    <n v="1235766"/>
    <n v="1286092"/>
    <n v="50326"/>
    <n v="4.0724538464401834E-2"/>
  </r>
  <r>
    <s v="COEUR D'ALENE"/>
    <x v="13"/>
    <s v="51"/>
    <s v="PC"/>
    <s v="160198"/>
    <n v="297298"/>
    <n v="295163"/>
    <n v="-2135"/>
    <n v="-7.1813466622715257E-3"/>
  </r>
  <r>
    <s v="IDAHO FALLS"/>
    <x v="13"/>
    <s v="51"/>
    <s v="PC"/>
    <s v="160510"/>
    <n v="361453"/>
    <n v="342137"/>
    <n v="-19316"/>
    <n v="-5.3439866317335862E-2"/>
  </r>
  <r>
    <s v="LEWISTON"/>
    <x v="13"/>
    <s v="51"/>
    <s v="PC"/>
    <s v="160618"/>
    <n v="216143"/>
    <n v="197888"/>
    <n v="-18255"/>
    <n v="-8.4457974581642711E-2"/>
  </r>
  <r>
    <s v="MERIDIAN"/>
    <x v="13"/>
    <s v="52"/>
    <s v="MC"/>
    <s v="160684"/>
    <n v="293913"/>
    <n v="299885"/>
    <n v="5972"/>
    <n v="2.031893791700265E-2"/>
  </r>
  <r>
    <s v="NAMPA"/>
    <x v="13"/>
    <s v="51"/>
    <s v="PC"/>
    <s v="160762"/>
    <n v="719538"/>
    <n v="731527"/>
    <n v="11989"/>
    <n v="1.6662080390472775E-2"/>
  </r>
  <r>
    <s v="POCATELLO"/>
    <x v="13"/>
    <s v="51"/>
    <s v="PC"/>
    <s v="160906"/>
    <n v="371835"/>
    <n v="379389"/>
    <n v="7554"/>
    <n v="2.031546250352979E-2"/>
  </r>
  <r>
    <s v="ILLINOIS"/>
    <x v="14"/>
    <s v="22"/>
    <s v="State Balance"/>
    <s v="170000"/>
    <n v="27143465"/>
    <n v="26566035"/>
    <n v="-577430"/>
    <n v="-2.1273260433036092E-2"/>
  </r>
  <r>
    <s v="ALTON CITY"/>
    <x v="14"/>
    <s v="52"/>
    <s v="MC"/>
    <s v="170126"/>
    <n v="824508"/>
    <n v="840914"/>
    <n v="16406"/>
    <n v="1.9897927006166102E-2"/>
  </r>
  <r>
    <s v="ARLINGTON HEIGHTS"/>
    <x v="14"/>
    <s v="51"/>
    <s v="PC"/>
    <s v="170222"/>
    <n v="250756"/>
    <n v="249538"/>
    <n v="-1218"/>
    <n v="-4.8573114900540768E-3"/>
  </r>
  <r>
    <s v="AURORA"/>
    <x v="14"/>
    <s v="52"/>
    <s v="MC"/>
    <s v="170342"/>
    <n v="1358765"/>
    <n v="1436301"/>
    <n v="77536"/>
    <n v="5.7063583474699454E-2"/>
  </r>
  <r>
    <s v="BELLEVILLE"/>
    <x v="14"/>
    <s v="52"/>
    <s v="MC"/>
    <s v="170522"/>
    <n v="588351"/>
    <n v="591720"/>
    <n v="3369"/>
    <n v="5.7261736616407554E-3"/>
  </r>
  <r>
    <s v="BERWYN"/>
    <x v="14"/>
    <s v="52"/>
    <s v="MC"/>
    <s v="170606"/>
    <n v="1172275"/>
    <n v="1171431"/>
    <n v="-844"/>
    <n v="-7.1996758439785884E-4"/>
  </r>
  <r>
    <s v="BLOOMINGTON"/>
    <x v="14"/>
    <s v="51"/>
    <s v="PC"/>
    <s v="170660"/>
    <n v="593216"/>
    <n v="567588"/>
    <n v="-25628"/>
    <n v="-4.3201801704606753E-2"/>
  </r>
  <r>
    <s v="BOLINGBROOK"/>
    <x v="14"/>
    <s v="52"/>
    <s v="MC"/>
    <s v="170690"/>
    <n v="343508"/>
    <n v="353600"/>
    <n v="10092"/>
    <n v="2.9379228431361131E-2"/>
  </r>
  <r>
    <s v="CHAMPAIGN"/>
    <x v="14"/>
    <s v="51"/>
    <s v="PC"/>
    <s v="171218"/>
    <n v="704817"/>
    <n v="687778"/>
    <n v="-17039"/>
    <n v="-2.4175069557062331E-2"/>
  </r>
  <r>
    <s v="CHICAGO"/>
    <x v="14"/>
    <s v="51"/>
    <s v="PC"/>
    <s v="171296"/>
    <n v="73834686"/>
    <n v="72801318"/>
    <n v="-1033368"/>
    <n v="-1.3995698444495315E-2"/>
  </r>
  <r>
    <s v="CHICAGO HEIGHTS"/>
    <x v="14"/>
    <s v="52"/>
    <s v="MC"/>
    <s v="171302"/>
    <n v="568844"/>
    <n v="547943"/>
    <n v="-20901"/>
    <n v="-3.674293830997602E-2"/>
  </r>
  <r>
    <s v="CICERO"/>
    <x v="14"/>
    <s v="52"/>
    <s v="MC"/>
    <s v="171332"/>
    <n v="1515196"/>
    <n v="1515865"/>
    <n v="669"/>
    <n v="4.4152703676620053E-4"/>
  </r>
  <r>
    <s v="DANVILLE"/>
    <x v="14"/>
    <s v="51"/>
    <s v="PC"/>
    <s v="171692"/>
    <n v="874165"/>
    <n v="875960"/>
    <n v="1795"/>
    <n v="2.0533880903490761E-3"/>
  </r>
  <r>
    <s v="DECATUR"/>
    <x v="14"/>
    <s v="51"/>
    <s v="PC"/>
    <s v="171716"/>
    <n v="1252331"/>
    <n v="1220804"/>
    <n v="-31527"/>
    <n v="-2.5174654304652683E-2"/>
  </r>
  <r>
    <s v="DEKALB"/>
    <x v="14"/>
    <s v="52"/>
    <s v="MC"/>
    <s v="171746"/>
    <n v="415584"/>
    <n v="408566"/>
    <n v="-7018"/>
    <n v="-1.6887079387079389E-2"/>
  </r>
  <r>
    <s v="DES PLAINES"/>
    <x v="14"/>
    <s v="51"/>
    <s v="PC"/>
    <s v="171776"/>
    <n v="278375"/>
    <n v="283724"/>
    <n v="5349"/>
    <n v="1.9215087561742256E-2"/>
  </r>
  <r>
    <s v="DOWNERS GROVE"/>
    <x v="14"/>
    <s v="52"/>
    <s v="MC"/>
    <s v="171878"/>
    <n v="171651"/>
    <n v="167114"/>
    <n v="-4537"/>
    <n v="-2.6431538412243449E-2"/>
  </r>
  <r>
    <s v="EAST ST LOUIS"/>
    <x v="14"/>
    <s v="52"/>
    <s v="MC"/>
    <s v="172022"/>
    <n v="1504085"/>
    <n v="1499967"/>
    <n v="-4118"/>
    <n v="-2.737877181143353E-3"/>
  </r>
  <r>
    <s v="ELGIN"/>
    <x v="14"/>
    <s v="51"/>
    <s v="PC"/>
    <s v="172094"/>
    <n v="774315"/>
    <n v="785875"/>
    <n v="11560"/>
    <n v="1.4929324628865514E-2"/>
  </r>
  <r>
    <s v="EVANSTON"/>
    <x v="14"/>
    <s v="51"/>
    <s v="PC"/>
    <s v="172238"/>
    <n v="1668544"/>
    <n v="1624352"/>
    <n v="-44192"/>
    <n v="-2.6485366882743278E-2"/>
  </r>
  <r>
    <s v="GRANITE CITY"/>
    <x v="14"/>
    <s v="52"/>
    <s v="MC"/>
    <s v="172814"/>
    <n v="656661"/>
    <n v="649669"/>
    <n v="-6992"/>
    <n v="-1.0647807620674899E-2"/>
  </r>
  <r>
    <s v="HOFFMAN ESTATES"/>
    <x v="14"/>
    <s v="51"/>
    <s v="PC"/>
    <s v="173228"/>
    <n v="273435"/>
    <n v="251195"/>
    <n v="-22240"/>
    <n v="-8.1335600782635728E-2"/>
  </r>
  <r>
    <s v="JOLIET"/>
    <x v="14"/>
    <s v="51"/>
    <s v="PC"/>
    <s v="173480"/>
    <n v="969913"/>
    <n v="907375"/>
    <n v="-62538"/>
    <n v="-6.4477948022142198E-2"/>
  </r>
  <r>
    <s v="KANKAKEE"/>
    <x v="14"/>
    <s v="51"/>
    <s v="PC"/>
    <s v="173540"/>
    <n v="478467"/>
    <n v="459295"/>
    <n v="-19172"/>
    <n v="-4.0069639076467135E-2"/>
  </r>
  <r>
    <s v="Marion city"/>
    <x v="14"/>
    <s v="51"/>
    <s v="PC"/>
    <s v="174290"/>
    <n v="0"/>
    <n v="137383"/>
    <n v="137383"/>
    <s v="New"/>
  </r>
  <r>
    <s v="MOLINE"/>
    <x v="14"/>
    <s v="51"/>
    <s v="PC"/>
    <s v="174596"/>
    <n v="702955"/>
    <n v="709752"/>
    <n v="6797"/>
    <n v="9.6691822378388373E-3"/>
  </r>
  <r>
    <s v="MOUNT PROSPECT"/>
    <x v="14"/>
    <s v="52"/>
    <s v="MC"/>
    <s v="174734"/>
    <n v="276063"/>
    <n v="271318"/>
    <n v="-4745"/>
    <n v="-1.7188105613573715E-2"/>
  </r>
  <r>
    <s v="NAPERVILLE"/>
    <x v="14"/>
    <s v="51"/>
    <s v="PC"/>
    <s v="174806"/>
    <n v="430399"/>
    <n v="423959"/>
    <n v="-6440"/>
    <n v="-1.4962860043819805E-2"/>
  </r>
  <r>
    <s v="NORMAL"/>
    <x v="14"/>
    <s v="51"/>
    <s v="PC"/>
    <s v="175010"/>
    <n v="410582"/>
    <n v="408820"/>
    <n v="-1762"/>
    <n v="-4.2914691827698245E-3"/>
  </r>
  <r>
    <s v="NORTH CHICAGO"/>
    <x v="14"/>
    <s v="52"/>
    <s v="MC"/>
    <s v="175052"/>
    <n v="221247"/>
    <n v="226300"/>
    <n v="5053"/>
    <n v="2.2838727756760543E-2"/>
  </r>
  <r>
    <s v="OAK LAWN"/>
    <x v="14"/>
    <s v="52"/>
    <s v="MC"/>
    <s v="175148"/>
    <n v="231383"/>
    <n v="250637"/>
    <n v="19254"/>
    <n v="8.3212682003431543E-2"/>
  </r>
  <r>
    <s v="OAK PARK"/>
    <x v="14"/>
    <s v="52"/>
    <s v="MC"/>
    <s v="175154"/>
    <n v="1530800"/>
    <n v="1542279"/>
    <n v="11479"/>
    <n v="7.4986934935981188E-3"/>
  </r>
  <r>
    <s v="PALATINE VILLAGE"/>
    <x v="14"/>
    <s v="52"/>
    <s v="MC"/>
    <s v="175364"/>
    <n v="388787"/>
    <n v="371211"/>
    <n v="-17576"/>
    <n v="-4.5207272876922326E-2"/>
  </r>
  <r>
    <s v="PEKIN"/>
    <x v="14"/>
    <s v="52"/>
    <s v="MC"/>
    <s v="175520"/>
    <n v="337498"/>
    <n v="350287"/>
    <n v="12789"/>
    <n v="3.7893557887750444E-2"/>
  </r>
  <r>
    <s v="PEORIA"/>
    <x v="14"/>
    <s v="51"/>
    <s v="PC"/>
    <s v="175526"/>
    <n v="1609901"/>
    <n v="1581807"/>
    <n v="-28094"/>
    <n v="-1.7450762500302815E-2"/>
  </r>
  <r>
    <s v="RANTOUL"/>
    <x v="14"/>
    <s v="52"/>
    <s v="MC"/>
    <s v="175808"/>
    <n v="299705"/>
    <n v="300701"/>
    <n v="996"/>
    <n v="3.3232678800820805E-3"/>
  </r>
  <r>
    <s v="ROCKFORD"/>
    <x v="14"/>
    <s v="51"/>
    <s v="PC"/>
    <s v="176000"/>
    <n v="2054135"/>
    <n v="2091545"/>
    <n v="37410"/>
    <n v="1.8212045459524324E-2"/>
  </r>
  <r>
    <s v="ROCK ISLAND"/>
    <x v="14"/>
    <s v="51"/>
    <s v="PC"/>
    <s v="176006"/>
    <n v="952980"/>
    <n v="949287"/>
    <n v="-3693"/>
    <n v="-3.8752124913429453E-3"/>
  </r>
  <r>
    <s v="SCHAUMBURG VILLAGE"/>
    <x v="14"/>
    <s v="51"/>
    <s v="PC"/>
    <s v="176300"/>
    <n v="312944"/>
    <n v="307325"/>
    <n v="-5619"/>
    <n v="-1.79552891252109E-2"/>
  </r>
  <r>
    <s v="SKOKIE"/>
    <x v="14"/>
    <s v="51"/>
    <s v="PC"/>
    <s v="176498"/>
    <n v="483992"/>
    <n v="470664"/>
    <n v="-13328"/>
    <n v="-2.7537645250334718E-2"/>
  </r>
  <r>
    <s v="SPRINGFIELD"/>
    <x v="14"/>
    <s v="51"/>
    <s v="PC"/>
    <s v="176648"/>
    <n v="1015014"/>
    <n v="1038250"/>
    <n v="23236"/>
    <n v="2.2892295081644195E-2"/>
  </r>
  <r>
    <s v="URBANA"/>
    <x v="14"/>
    <s v="51"/>
    <s v="PC"/>
    <s v="177122"/>
    <n v="373708"/>
    <n v="386469"/>
    <n v="12761"/>
    <n v="3.4146981065430765E-2"/>
  </r>
  <r>
    <s v="WAUKEGAN"/>
    <x v="14"/>
    <s v="52"/>
    <s v="MC"/>
    <s v="177404"/>
    <n v="750775"/>
    <n v="782196"/>
    <n v="31421"/>
    <n v="4.1851420199127569E-2"/>
  </r>
  <r>
    <s v="WHEATON CITY"/>
    <x v="14"/>
    <s v="52"/>
    <s v="MC"/>
    <s v="177548"/>
    <n v="180888"/>
    <n v="183108"/>
    <n v="2220"/>
    <n v="1.2272787581265756E-2"/>
  </r>
  <r>
    <s v="COOK COUNTY"/>
    <x v="14"/>
    <s v="66"/>
    <s v="UC"/>
    <s v="179031"/>
    <n v="9311072"/>
    <n v="9188377"/>
    <n v="-122695"/>
    <n v="-1.3177322654147665E-2"/>
  </r>
  <r>
    <s v="DU PAGE COUNTY"/>
    <x v="14"/>
    <s v="66"/>
    <s v="UC"/>
    <s v="179043"/>
    <n v="3140454"/>
    <n v="3140883"/>
    <n v="429"/>
    <n v="1.3660445273199352E-4"/>
  </r>
  <r>
    <s v="KANE COUNTY"/>
    <x v="14"/>
    <s v="66"/>
    <s v="UC"/>
    <s v="179089"/>
    <n v="1072166"/>
    <n v="1110338"/>
    <n v="38172"/>
    <n v="3.5602695851202147E-2"/>
  </r>
  <r>
    <s v="LAKE COUNTY"/>
    <x v="14"/>
    <s v="66"/>
    <s v="UC"/>
    <s v="179097"/>
    <n v="2427142"/>
    <n v="2465497"/>
    <n v="38355"/>
    <n v="1.5802536481178273E-2"/>
  </r>
  <r>
    <s v="MCHENRY COUNTY"/>
    <x v="14"/>
    <s v="66"/>
    <s v="UC"/>
    <s v="179111"/>
    <n v="1327276"/>
    <n v="1335394"/>
    <n v="8118"/>
    <n v="6.1162862886091516E-3"/>
  </r>
  <r>
    <s v="MADISON COUNTY"/>
    <x v="14"/>
    <s v="66"/>
    <s v="UC"/>
    <s v="179119"/>
    <n v="1138341"/>
    <n v="1164836"/>
    <n v="26495"/>
    <n v="2.3275099464923076E-2"/>
  </r>
  <r>
    <s v="ST CLAIR COUNTY"/>
    <x v="14"/>
    <s v="66"/>
    <s v="UC"/>
    <s v="179163"/>
    <n v="1159897"/>
    <n v="1174630"/>
    <n v="14733"/>
    <n v="1.2701989918070311E-2"/>
  </r>
  <r>
    <s v="WILL COUNTY"/>
    <x v="14"/>
    <s v="66"/>
    <s v="UC"/>
    <s v="179197"/>
    <n v="1579445"/>
    <n v="1544695"/>
    <n v="-34750"/>
    <n v="-2.2001399225677374E-2"/>
  </r>
  <r>
    <s v="INDIANA"/>
    <x v="15"/>
    <s v="22"/>
    <s v="State Balance"/>
    <s v="180000"/>
    <n v="28252635"/>
    <n v="28050524"/>
    <n v="-202111"/>
    <n v="-7.1537044243837784E-3"/>
  </r>
  <r>
    <s v="ANDERSON"/>
    <x v="15"/>
    <s v="51"/>
    <s v="PC"/>
    <s v="180084"/>
    <n v="859063"/>
    <n v="852220"/>
    <n v="-6843"/>
    <n v="-7.965655603838136E-3"/>
  </r>
  <r>
    <s v="BLOOMINGTON"/>
    <x v="15"/>
    <s v="51"/>
    <s v="PC"/>
    <s v="180246"/>
    <n v="867243"/>
    <n v="845946"/>
    <n v="-21297"/>
    <n v="-2.4557131046315739E-2"/>
  </r>
  <r>
    <s v="CARMEL"/>
    <x v="15"/>
    <s v="51"/>
    <s v="PC"/>
    <s v="180450"/>
    <n v="218194"/>
    <n v="230959"/>
    <n v="12765"/>
    <n v="5.8502983583416594E-2"/>
  </r>
  <r>
    <s v="COLUMBUS"/>
    <x v="15"/>
    <s v="51"/>
    <s v="PC"/>
    <s v="180624"/>
    <n v="254352"/>
    <n v="255079"/>
    <n v="727"/>
    <n v="2.8582436937787002E-3"/>
  </r>
  <r>
    <s v="EAST CHICAGO"/>
    <x v="15"/>
    <s v="52"/>
    <s v="MC"/>
    <s v="180846"/>
    <n v="1153253"/>
    <n v="1185643"/>
    <n v="32390"/>
    <n v="2.8085771292162259E-2"/>
  </r>
  <r>
    <s v="ELKHART"/>
    <x v="15"/>
    <s v="51"/>
    <s v="PC"/>
    <s v="180912"/>
    <n v="731269"/>
    <n v="745926"/>
    <n v="14657"/>
    <n v="2.0043239902142712E-2"/>
  </r>
  <r>
    <s v="EVANSVILLE"/>
    <x v="15"/>
    <s v="51"/>
    <s v="PC"/>
    <s v="180954"/>
    <n v="2543327"/>
    <n v="2502133"/>
    <n v="-41194"/>
    <n v="-1.619689485465298E-2"/>
  </r>
  <r>
    <s v="FORT WAYNE"/>
    <x v="15"/>
    <s v="51"/>
    <s v="PC"/>
    <s v="181014"/>
    <n v="2019292"/>
    <n v="1996300"/>
    <n v="-22992"/>
    <n v="-1.1386169013693909E-2"/>
  </r>
  <r>
    <s v="GARY"/>
    <x v="15"/>
    <s v="51"/>
    <s v="PC"/>
    <s v="181104"/>
    <n v="3211351"/>
    <n v="3139842"/>
    <n v="-71509"/>
    <n v="-2.2267575235469433E-2"/>
  </r>
  <r>
    <s v="GOSHEN"/>
    <x v="15"/>
    <s v="51"/>
    <s v="PC"/>
    <s v="181158"/>
    <n v="269233"/>
    <n v="271901"/>
    <n v="2668"/>
    <n v="9.9096321773333874E-3"/>
  </r>
  <r>
    <s v="HAMMOND"/>
    <x v="15"/>
    <s v="52"/>
    <s v="MC"/>
    <s v="181272"/>
    <n v="2003315"/>
    <n v="1987042"/>
    <n v="-16273"/>
    <n v="-8.1230360677177586E-3"/>
  </r>
  <r>
    <s v="INDIANAPOLIS"/>
    <x v="15"/>
    <s v="51"/>
    <s v="PC"/>
    <s v="181404"/>
    <n v="8561730"/>
    <n v="8405169"/>
    <n v="-156561"/>
    <n v="-1.8286140768279308E-2"/>
  </r>
  <r>
    <s v="KOKOMO"/>
    <x v="15"/>
    <s v="51"/>
    <s v="PC"/>
    <s v="181536"/>
    <n v="888658"/>
    <n v="738574"/>
    <n v="-150084"/>
    <n v="-0.1688883687537838"/>
  </r>
  <r>
    <s v="LAFAYETTE"/>
    <x v="15"/>
    <s v="51"/>
    <s v="PC"/>
    <s v="181566"/>
    <n v="633859"/>
    <n v="614336"/>
    <n v="-19523"/>
    <n v="-3.0800225286696254E-2"/>
  </r>
  <r>
    <s v="LA PORTE"/>
    <x v="15"/>
    <s v="51"/>
    <s v="PC"/>
    <s v="181602"/>
    <n v="416003"/>
    <n v="405904"/>
    <n v="-10099"/>
    <n v="-2.4276267238457414E-2"/>
  </r>
  <r>
    <s v="MICHIGAN CITY"/>
    <x v="15"/>
    <s v="51"/>
    <s v="PC"/>
    <s v="181884"/>
    <n v="615477"/>
    <n v="616418"/>
    <n v="941"/>
    <n v="1.5288954745668808E-3"/>
  </r>
  <r>
    <s v="MISHAWAKA"/>
    <x v="15"/>
    <s v="51"/>
    <s v="PC"/>
    <s v="181950"/>
    <n v="470758"/>
    <n v="464879"/>
    <n v="-5879"/>
    <n v="-1.2488369820587222E-2"/>
  </r>
  <r>
    <s v="MUNCIE"/>
    <x v="15"/>
    <s v="51"/>
    <s v="PC"/>
    <s v="182100"/>
    <n v="1176528"/>
    <n v="1162347"/>
    <n v="-14181"/>
    <n v="-1.205326180082412E-2"/>
  </r>
  <r>
    <s v="NEW ALBANY"/>
    <x v="15"/>
    <s v="52"/>
    <s v="MC"/>
    <s v="182130"/>
    <n v="637248"/>
    <n v="622958"/>
    <n v="-14290"/>
    <n v="-2.2424550567439992E-2"/>
  </r>
  <r>
    <s v="SOUTH BEND"/>
    <x v="15"/>
    <s v="51"/>
    <s v="PC"/>
    <s v="182886"/>
    <n v="2359629"/>
    <n v="2380729"/>
    <n v="21100"/>
    <n v="8.9420836919702207E-3"/>
  </r>
  <r>
    <s v="TERRE HAUTE"/>
    <x v="15"/>
    <s v="51"/>
    <s v="PC"/>
    <s v="183042"/>
    <n v="1528095"/>
    <n v="1496927"/>
    <n v="-31168"/>
    <n v="-2.0396637643602E-2"/>
  </r>
  <r>
    <s v="WEST LAFAYETTE"/>
    <x v="15"/>
    <s v="52"/>
    <s v="MC"/>
    <s v="183282"/>
    <n v="334283"/>
    <n v="332061"/>
    <n v="-2222"/>
    <n v="-6.6470625188837004E-3"/>
  </r>
  <r>
    <s v="HAMILTON COUNTY"/>
    <x v="15"/>
    <s v="66"/>
    <s v="UC"/>
    <s v="189057"/>
    <n v="636836"/>
    <n v="625091"/>
    <n v="-11745"/>
    <n v="-1.844273878989253E-2"/>
  </r>
  <r>
    <s v="LAKE COUNTY"/>
    <x v="15"/>
    <s v="66"/>
    <s v="UC"/>
    <s v="189089"/>
    <n v="1340462"/>
    <n v="1290392"/>
    <n v="-50070"/>
    <n v="-3.7352793290671427E-2"/>
  </r>
  <r>
    <s v="KANSAS"/>
    <x v="16"/>
    <s v="22"/>
    <s v="State Balance"/>
    <s v="200000"/>
    <n v="14072004"/>
    <n v="13854256"/>
    <n v="-217748"/>
    <n v="-1.5473844379236958E-2"/>
  </r>
  <r>
    <s v="KANSAS CITY"/>
    <x v="16"/>
    <s v="51"/>
    <s v="PC"/>
    <s v="201776"/>
    <n v="2121735"/>
    <n v="2056610"/>
    <n v="-65125"/>
    <n v="-3.0694219589156985E-2"/>
  </r>
  <r>
    <s v="LAWRENCE"/>
    <x v="16"/>
    <s v="51"/>
    <s v="PC"/>
    <s v="201902"/>
    <n v="704879"/>
    <n v="686597"/>
    <n v="-18282"/>
    <n v="-2.5936366383450208E-2"/>
  </r>
  <r>
    <s v="LEAVENWORTH"/>
    <x v="16"/>
    <s v="52"/>
    <s v="MC"/>
    <s v="201908"/>
    <n v="325370"/>
    <n v="331183"/>
    <n v="5813"/>
    <n v="1.7865814303715769E-2"/>
  </r>
  <r>
    <s v="MANHATTAN CITY"/>
    <x v="16"/>
    <s v="51"/>
    <s v="PC"/>
    <s v="202190"/>
    <n v="587647"/>
    <n v="618120"/>
    <n v="30473"/>
    <n v="5.185596114674286E-2"/>
  </r>
  <r>
    <s v="OVERLAND PARK"/>
    <x v="16"/>
    <s v="51"/>
    <s v="PC"/>
    <s v="202688"/>
    <n v="621257"/>
    <n v="653163"/>
    <n v="31906"/>
    <n v="5.1357167806559925E-2"/>
  </r>
  <r>
    <s v="SHAWNEE"/>
    <x v="16"/>
    <s v="52"/>
    <s v="MC"/>
    <s v="203216"/>
    <n v="228674"/>
    <n v="223645"/>
    <n v="-5029"/>
    <n v="-2.199200608726834E-2"/>
  </r>
  <r>
    <s v="TOPEKA"/>
    <x v="16"/>
    <s v="51"/>
    <s v="PC"/>
    <s v="203408"/>
    <n v="1667495"/>
    <n v="1649002"/>
    <n v="-18493"/>
    <n v="-1.109028812680098E-2"/>
  </r>
  <r>
    <s v="WICHITA"/>
    <x v="16"/>
    <s v="51"/>
    <s v="PC"/>
    <s v="203696"/>
    <n v="2780875"/>
    <n v="2677269"/>
    <n v="-103606"/>
    <n v="-3.7256618869959991E-2"/>
  </r>
  <r>
    <s v="JOHNSON COUNTY"/>
    <x v="16"/>
    <s v="66"/>
    <s v="UC"/>
    <s v="209091"/>
    <n v="1228430"/>
    <n v="1247923"/>
    <n v="19493"/>
    <n v="1.5868222039513852E-2"/>
  </r>
  <r>
    <s v="KENTUCKY"/>
    <x v="17"/>
    <s v="22"/>
    <s v="State Balance"/>
    <s v="210000"/>
    <n v="23886525"/>
    <n v="23613978"/>
    <n v="-272547"/>
    <n v="-1.1410073252597438E-2"/>
  </r>
  <r>
    <s v="ASHLAND"/>
    <x v="17"/>
    <s v="51"/>
    <s v="PC"/>
    <s v="210048"/>
    <n v="522683"/>
    <n v="526154"/>
    <n v="3471"/>
    <n v="6.6407363545399412E-3"/>
  </r>
  <r>
    <s v="BOWLING GREEN"/>
    <x v="17"/>
    <s v="51"/>
    <s v="PC"/>
    <s v="210210"/>
    <n v="551834"/>
    <n v="520925"/>
    <n v="-30909"/>
    <n v="-5.6011409228137445E-2"/>
  </r>
  <r>
    <s v="COVINGTON"/>
    <x v="17"/>
    <s v="52"/>
    <s v="MC"/>
    <s v="210534"/>
    <n v="1444654"/>
    <n v="1419759"/>
    <n v="-24895"/>
    <n v="-1.7232499961928601E-2"/>
  </r>
  <r>
    <s v="ELIZABETHTOWN"/>
    <x v="17"/>
    <s v="51"/>
    <s v="PC"/>
    <s v="210696"/>
    <n v="164600"/>
    <n v="167208"/>
    <n v="2608"/>
    <n v="1.5844471445929525E-2"/>
  </r>
  <r>
    <s v="HENDERSON"/>
    <x v="17"/>
    <s v="52"/>
    <s v="MC"/>
    <s v="211032"/>
    <n v="228840"/>
    <n v="210434"/>
    <n v="-18406"/>
    <n v="-8.0431742702324768E-2"/>
  </r>
  <r>
    <s v="HOPKINSVILLE"/>
    <x v="17"/>
    <s v="52"/>
    <s v="MC"/>
    <s v="211086"/>
    <n v="270834"/>
    <n v="278571"/>
    <n v="7737"/>
    <n v="2.8567314295841733E-2"/>
  </r>
  <r>
    <s v="LEXINGTON-FAYETTE"/>
    <x v="17"/>
    <s v="51"/>
    <s v="PC"/>
    <s v="211314"/>
    <n v="2109443"/>
    <n v="2042843"/>
    <n v="-66600"/>
    <n v="-3.1572315535428074E-2"/>
  </r>
  <r>
    <s v="LOUISVILLE"/>
    <x v="17"/>
    <s v="51"/>
    <s v="PC"/>
    <s v="211374"/>
    <n v="10449251"/>
    <n v="10398411"/>
    <n v="-50840"/>
    <n v="-4.8654204976031293E-3"/>
  </r>
  <r>
    <s v="OWENSBORO"/>
    <x v="17"/>
    <s v="51"/>
    <s v="PC"/>
    <s v="211680"/>
    <n v="438864"/>
    <n v="411345"/>
    <n v="-27519"/>
    <n v="-6.270507492070436E-2"/>
  </r>
  <r>
    <s v="LOUISIANA"/>
    <x v="18"/>
    <s v="22"/>
    <s v="State Balance"/>
    <s v="220000"/>
    <n v="21237602"/>
    <n v="20518941"/>
    <n v="-718661"/>
    <n v="-3.383908409245074E-2"/>
  </r>
  <r>
    <s v="ALEXANDRIA"/>
    <x v="18"/>
    <s v="51"/>
    <s v="PC"/>
    <s v="220030"/>
    <n v="497088"/>
    <n v="465591"/>
    <n v="-31497"/>
    <n v="-6.3363026264967162E-2"/>
  </r>
  <r>
    <s v="BATON ROUGE"/>
    <x v="18"/>
    <s v="51"/>
    <s v="PC"/>
    <s v="220126"/>
    <n v="3191953"/>
    <n v="2997138"/>
    <n v="-194815"/>
    <n v="-6.1033166841742342E-2"/>
  </r>
  <r>
    <s v="BOSSIER CITY"/>
    <x v="18"/>
    <s v="51"/>
    <s v="PC"/>
    <s v="220192"/>
    <n v="468799"/>
    <n v="463361"/>
    <n v="-5438"/>
    <n v="-1.159985409525191E-2"/>
  </r>
  <r>
    <s v="HOUMA-TERREBONNE"/>
    <x v="18"/>
    <s v="51"/>
    <s v="PC"/>
    <s v="220828"/>
    <n v="961454"/>
    <n v="889778"/>
    <n v="-71676"/>
    <n v="-7.4549588435848205E-2"/>
  </r>
  <r>
    <s v="KENNER"/>
    <x v="18"/>
    <s v="51"/>
    <s v="PC"/>
    <s v="220924"/>
    <n v="506677"/>
    <n v="495892"/>
    <n v="-10785"/>
    <n v="-2.1285750093254677E-2"/>
  </r>
  <r>
    <s v="LAFAYETTE"/>
    <x v="18"/>
    <s v="51"/>
    <s v="PC"/>
    <s v="220954"/>
    <n v="1360907"/>
    <n v="1307453"/>
    <n v="-53454"/>
    <n v="-3.9278216659918715E-2"/>
  </r>
  <r>
    <s v="LAKE CHARLES"/>
    <x v="18"/>
    <s v="51"/>
    <s v="PC"/>
    <s v="220978"/>
    <n v="669566"/>
    <n v="653891"/>
    <n v="-15675"/>
    <n v="-2.3410686922573726E-2"/>
  </r>
  <r>
    <s v="MONROE"/>
    <x v="18"/>
    <s v="51"/>
    <s v="PC"/>
    <s v="221206"/>
    <n v="700339"/>
    <n v="667591"/>
    <n v="-32748"/>
    <n v="-4.6760211840265929E-2"/>
  </r>
  <r>
    <s v="NEW ORLEANS"/>
    <x v="18"/>
    <s v="51"/>
    <s v="PC"/>
    <s v="221296"/>
    <n v="11108080"/>
    <n v="11325703"/>
    <n v="217623"/>
    <n v="1.9591414537885935E-2"/>
  </r>
  <r>
    <s v="SHREVEPORT"/>
    <x v="18"/>
    <s v="51"/>
    <s v="PC"/>
    <s v="221650"/>
    <n v="1764325"/>
    <n v="1666202"/>
    <n v="-98123"/>
    <n v="-5.5615036912133535E-2"/>
  </r>
  <r>
    <s v="SLIDELL"/>
    <x v="18"/>
    <s v="52"/>
    <s v="MC"/>
    <s v="221698"/>
    <n v="167082"/>
    <n v="182097"/>
    <n v="15015"/>
    <n v="8.9866053793945494E-2"/>
  </r>
  <r>
    <s v="THIBODAUX"/>
    <x v="18"/>
    <s v="51"/>
    <s v="PC"/>
    <s v="221794"/>
    <n v="144379"/>
    <n v="143221"/>
    <n v="-1158"/>
    <n v="-8.0205570062128143E-3"/>
  </r>
  <r>
    <s v="JEFFERSON PARISH"/>
    <x v="18"/>
    <s v="66"/>
    <s v="UC"/>
    <s v="229051"/>
    <n v="2551477"/>
    <n v="2538448"/>
    <n v="-13029"/>
    <n v="-5.1064540264325331E-3"/>
  </r>
  <r>
    <s v="ST. TAMMANY PARISH"/>
    <x v="18"/>
    <s v="66"/>
    <s v="UC"/>
    <s v="229103"/>
    <n v="1019255"/>
    <n v="929532"/>
    <n v="-89723"/>
    <n v="-8.8028020465928544E-2"/>
  </r>
  <r>
    <s v="MASSACHUSETTS"/>
    <x v="19"/>
    <s v="22"/>
    <s v="State Balance"/>
    <s v="250000"/>
    <n v="29397541"/>
    <n v="29310857"/>
    <n v="-86684"/>
    <n v="-2.9486820003074405E-3"/>
  </r>
  <r>
    <s v="ARLINGTON"/>
    <x v="19"/>
    <s v="52"/>
    <s v="MC"/>
    <s v="250078"/>
    <n v="1089484"/>
    <n v="1084630"/>
    <n v="-4854"/>
    <n v="-4.4553201332006714E-3"/>
  </r>
  <r>
    <s v="ATTLEBORO"/>
    <x v="19"/>
    <s v="52"/>
    <s v="MC"/>
    <s v="250126"/>
    <n v="365657"/>
    <n v="374396"/>
    <n v="8739"/>
    <n v="2.3899446749275962E-2"/>
  </r>
  <r>
    <s v="BARNSTABLE"/>
    <x v="19"/>
    <s v="51"/>
    <s v="PC"/>
    <s v="250168"/>
    <n v="296843"/>
    <n v="289429"/>
    <n v="-7414"/>
    <n v="-2.4976165851982361E-2"/>
  </r>
  <r>
    <s v="BOSTON"/>
    <x v="19"/>
    <s v="51"/>
    <s v="PC"/>
    <s v="250282"/>
    <n v="16834371"/>
    <n v="16386139"/>
    <n v="-448232"/>
    <n v="-2.6626002242673634E-2"/>
  </r>
  <r>
    <s v="BROCKTON"/>
    <x v="19"/>
    <s v="52"/>
    <s v="MC"/>
    <s v="250354"/>
    <n v="1408420"/>
    <n v="1376238"/>
    <n v="-32182"/>
    <n v="-2.2849718123855101E-2"/>
  </r>
  <r>
    <s v="BROOKLINE"/>
    <x v="19"/>
    <s v="52"/>
    <s v="MC"/>
    <s v="250372"/>
    <n v="1337252"/>
    <n v="1331568"/>
    <n v="-5684"/>
    <n v="-4.2505077577001194E-3"/>
  </r>
  <r>
    <s v="CAMBRIDGE"/>
    <x v="19"/>
    <s v="51"/>
    <s v="PC"/>
    <s v="250396"/>
    <n v="2773814"/>
    <n v="2633173"/>
    <n v="-140641"/>
    <n v="-5.0703111311717369E-2"/>
  </r>
  <r>
    <s v="CHICOPEE"/>
    <x v="19"/>
    <s v="52"/>
    <s v="MC"/>
    <s v="250486"/>
    <n v="1072530"/>
    <n v="1043938"/>
    <n v="-28592"/>
    <n v="-2.6658461767969193E-2"/>
  </r>
  <r>
    <s v="FALL RIVER"/>
    <x v="19"/>
    <s v="51"/>
    <s v="PC"/>
    <s v="250744"/>
    <n v="2636629"/>
    <n v="2621671"/>
    <n v="-14958"/>
    <n v="-5.673153105727048E-3"/>
  </r>
  <r>
    <s v="FITCHBURG"/>
    <x v="19"/>
    <s v="52"/>
    <s v="MC"/>
    <s v="250774"/>
    <n v="944981"/>
    <n v="907287"/>
    <n v="-37694"/>
    <n v="-3.9888632681503652E-2"/>
  </r>
  <r>
    <s v="FRAMINGHAM"/>
    <x v="19"/>
    <s v="51"/>
    <s v="PC"/>
    <s v="250804"/>
    <n v="477548"/>
    <n v="481690"/>
    <n v="4142"/>
    <n v="8.6734736612864051E-3"/>
  </r>
  <r>
    <s v="GLOUCESTER"/>
    <x v="19"/>
    <s v="52"/>
    <s v="MC"/>
    <s v="250858"/>
    <n v="637000"/>
    <n v="633319"/>
    <n v="-3681"/>
    <n v="-5.7786499215070645E-3"/>
  </r>
  <r>
    <s v="HAVERHILL"/>
    <x v="19"/>
    <s v="52"/>
    <s v="MC"/>
    <s v="251020"/>
    <n v="897026"/>
    <n v="884459"/>
    <n v="-12567"/>
    <n v="-1.4009627368660441E-2"/>
  </r>
  <r>
    <s v="HOLYOKE"/>
    <x v="19"/>
    <s v="52"/>
    <s v="MC"/>
    <s v="251074"/>
    <n v="1109335"/>
    <n v="1098941"/>
    <n v="-10394"/>
    <n v="-9.3695772692649198E-3"/>
  </r>
  <r>
    <s v="LAWRENCE"/>
    <x v="19"/>
    <s v="52"/>
    <s v="MC"/>
    <s v="251194"/>
    <n v="1458364"/>
    <n v="1498015"/>
    <n v="39651"/>
    <n v="2.7188685403644084E-2"/>
  </r>
  <r>
    <s v="LEOMINSTER"/>
    <x v="19"/>
    <s v="52"/>
    <s v="MC"/>
    <s v="251236"/>
    <n v="410149"/>
    <n v="389671"/>
    <n v="-20478"/>
    <n v="-4.9928196826031515E-2"/>
  </r>
  <r>
    <s v="LOWELL"/>
    <x v="19"/>
    <s v="52"/>
    <s v="MC"/>
    <s v="251284"/>
    <n v="2015178"/>
    <n v="1971606"/>
    <n v="-43572"/>
    <n v="-2.1621911315030235E-2"/>
  </r>
  <r>
    <s v="LYNN"/>
    <x v="19"/>
    <s v="52"/>
    <s v="MC"/>
    <s v="251302"/>
    <n v="2347168"/>
    <n v="2322298"/>
    <n v="-24870"/>
    <n v="-1.0595747726622039E-2"/>
  </r>
  <r>
    <s v="MALDEN"/>
    <x v="19"/>
    <s v="52"/>
    <s v="MC"/>
    <s v="251314"/>
    <n v="1261135"/>
    <n v="1231056"/>
    <n v="-30079"/>
    <n v="-2.3850737629199096E-2"/>
  </r>
  <r>
    <s v="MEDFORD"/>
    <x v="19"/>
    <s v="52"/>
    <s v="MC"/>
    <s v="251410"/>
    <n v="1476311"/>
    <n v="1439434"/>
    <n v="-36877"/>
    <n v="-2.4979154121319964E-2"/>
  </r>
  <r>
    <s v="NEW BEDFORD"/>
    <x v="19"/>
    <s v="51"/>
    <s v="PC"/>
    <s v="251614"/>
    <n v="2664667"/>
    <n v="2549006"/>
    <n v="-115661"/>
    <n v="-4.3405423642053582E-2"/>
  </r>
  <r>
    <s v="NEWTON"/>
    <x v="19"/>
    <s v="51"/>
    <s v="PC"/>
    <s v="251650"/>
    <n v="1762730"/>
    <n v="1789194"/>
    <n v="26464"/>
    <n v="1.5013076307772603E-2"/>
  </r>
  <r>
    <s v="NORTHAMPTON"/>
    <x v="19"/>
    <s v="52"/>
    <s v="MC"/>
    <s v="251674"/>
    <n v="621640"/>
    <n v="618635"/>
    <n v="-3005"/>
    <n v="-4.833987516890805E-3"/>
  </r>
  <r>
    <s v="PEABODY CITY"/>
    <x v="19"/>
    <s v="51"/>
    <s v="PC"/>
    <s v="251884"/>
    <n v="383028"/>
    <n v="382331"/>
    <n v="-697"/>
    <n v="-1.8197103083847656E-3"/>
  </r>
  <r>
    <s v="PITTSFIELD"/>
    <x v="19"/>
    <s v="51"/>
    <s v="PC"/>
    <s v="251938"/>
    <n v="1198937"/>
    <n v="1166752"/>
    <n v="-32185"/>
    <n v="-2.6844613186514387E-2"/>
  </r>
  <r>
    <s v="PLYMOUTH TOWN"/>
    <x v="19"/>
    <s v="52"/>
    <s v="MC"/>
    <s v="251962"/>
    <n v="337833"/>
    <n v="327034"/>
    <n v="-10799"/>
    <n v="-3.1965497745927725E-2"/>
  </r>
  <r>
    <s v="QUINCY"/>
    <x v="19"/>
    <s v="51"/>
    <s v="PC"/>
    <s v="251992"/>
    <n v="1762855"/>
    <n v="1744341"/>
    <n v="-18514"/>
    <n v="-1.0502281809904956E-2"/>
  </r>
  <r>
    <s v="REVERE CITY"/>
    <x v="19"/>
    <s v="51"/>
    <s v="PC"/>
    <s v="252028"/>
    <n v="704934"/>
    <n v="718962"/>
    <n v="14028"/>
    <n v="1.9899735294367983E-2"/>
  </r>
  <r>
    <s v="SALEM"/>
    <x v="19"/>
    <s v="52"/>
    <s v="MC"/>
    <s v="252118"/>
    <n v="968058"/>
    <n v="952217"/>
    <n v="-15841"/>
    <n v="-1.6363688952521441E-2"/>
  </r>
  <r>
    <s v="SOMERVILLE"/>
    <x v="19"/>
    <s v="52"/>
    <s v="MC"/>
    <s v="252250"/>
    <n v="2489992"/>
    <n v="2372804"/>
    <n v="-117188"/>
    <n v="-4.7063605023630599E-2"/>
  </r>
  <r>
    <s v="SPRINGFIELD"/>
    <x v="19"/>
    <s v="51"/>
    <s v="PC"/>
    <s v="252340"/>
    <n v="3759776"/>
    <n v="3656230"/>
    <n v="-103546"/>
    <n v="-2.7540470496114661E-2"/>
  </r>
  <r>
    <s v="TAUNTON"/>
    <x v="19"/>
    <s v="52"/>
    <s v="MC"/>
    <s v="252418"/>
    <n v="718872"/>
    <n v="697790"/>
    <n v="-21082"/>
    <n v="-2.9326500406191922E-2"/>
  </r>
  <r>
    <s v="WALTHAM"/>
    <x v="19"/>
    <s v="51"/>
    <s v="PC"/>
    <s v="252544"/>
    <n v="954972"/>
    <n v="958975"/>
    <n v="4003"/>
    <n v="4.1917459360065008E-3"/>
  </r>
  <r>
    <s v="WESTFIELD"/>
    <x v="19"/>
    <s v="52"/>
    <s v="MC"/>
    <s v="252700"/>
    <n v="338260"/>
    <n v="332777"/>
    <n v="-5483"/>
    <n v="-1.6209424702891266E-2"/>
  </r>
  <r>
    <s v="WEYMOUTH TOWN"/>
    <x v="19"/>
    <s v="52"/>
    <s v="MC"/>
    <s v="252784"/>
    <n v="690330"/>
    <n v="670309"/>
    <n v="-20021"/>
    <n v="-2.9002071473063606E-2"/>
  </r>
  <r>
    <s v="WORCESTER"/>
    <x v="19"/>
    <s v="51"/>
    <s v="PC"/>
    <s v="252880"/>
    <n v="4201332"/>
    <n v="4110544"/>
    <n v="-90788"/>
    <n v="-2.1609337229240633E-2"/>
  </r>
  <r>
    <s v="YARMOUTH"/>
    <x v="19"/>
    <s v="52"/>
    <s v="MC"/>
    <s v="252904"/>
    <n v="120600"/>
    <n v="136948"/>
    <n v="16348"/>
    <n v="0.13555555555555557"/>
  </r>
  <r>
    <s v="MARYLAND"/>
    <x v="20"/>
    <s v="22"/>
    <s v="State Balance"/>
    <s v="240000"/>
    <n v="7069743"/>
    <n v="7121306"/>
    <n v="51563"/>
    <n v="7.2934758731682328E-3"/>
  </r>
  <r>
    <s v="ANNAPOLIS"/>
    <x v="20"/>
    <s v="52"/>
    <s v="MC"/>
    <s v="240036"/>
    <n v="247308"/>
    <n v="247526"/>
    <n v="218"/>
    <n v="8.8149190483122262E-4"/>
  </r>
  <r>
    <s v="BALTIMORE"/>
    <x v="20"/>
    <s v="51"/>
    <s v="PC"/>
    <s v="240066"/>
    <n v="18807719"/>
    <n v="18837260"/>
    <n v="29541"/>
    <n v="1.5706848874124501E-3"/>
  </r>
  <r>
    <s v="BOWIE CITY"/>
    <x v="20"/>
    <s v="52"/>
    <s v="MC"/>
    <s v="240156"/>
    <n v="156398"/>
    <n v="170032"/>
    <n v="13634"/>
    <n v="8.7175027813654909E-2"/>
  </r>
  <r>
    <s v="CUMBERLAND"/>
    <x v="20"/>
    <s v="51"/>
    <s v="PC"/>
    <s v="240378"/>
    <n v="741218"/>
    <n v="743205"/>
    <n v="1987"/>
    <n v="2.6807228102933281E-3"/>
  </r>
  <r>
    <s v="FREDERICK"/>
    <x v="20"/>
    <s v="51"/>
    <s v="PC"/>
    <s v="240552"/>
    <n v="347270"/>
    <n v="354384"/>
    <n v="7114"/>
    <n v="2.0485501195035564E-2"/>
  </r>
  <r>
    <s v="GAITHERSBURG"/>
    <x v="20"/>
    <s v="51"/>
    <s v="PC"/>
    <s v="240582"/>
    <n v="335356"/>
    <n v="319674"/>
    <n v="-15682"/>
    <n v="-4.676224668710266E-2"/>
  </r>
  <r>
    <s v="HAGERSTOWN"/>
    <x v="20"/>
    <s v="51"/>
    <s v="PC"/>
    <s v="240660"/>
    <n v="666490"/>
    <n v="646093"/>
    <n v="-20397"/>
    <n v="-3.0603609956638508E-2"/>
  </r>
  <r>
    <s v="SALISBURY"/>
    <x v="20"/>
    <s v="51"/>
    <s v="PC"/>
    <s v="241278"/>
    <n v="304170"/>
    <n v="287120"/>
    <n v="-17050"/>
    <n v="-5.605418022816188E-2"/>
  </r>
  <r>
    <s v="ANNE ARUNDEL COUNTY"/>
    <x v="20"/>
    <s v="66"/>
    <s v="UC"/>
    <s v="249003"/>
    <n v="1825830"/>
    <n v="1776439"/>
    <n v="-49391"/>
    <n v="-2.7051258879523286E-2"/>
  </r>
  <r>
    <s v="BALTIMORE COUNTY"/>
    <x v="20"/>
    <s v="66"/>
    <s v="UC"/>
    <s v="249005"/>
    <n v="3767580"/>
    <n v="3678981"/>
    <n v="-88599"/>
    <n v="-2.3516156259455672E-2"/>
  </r>
  <r>
    <s v="HARFORD COUNTY"/>
    <x v="20"/>
    <s v="66"/>
    <s v="UC"/>
    <s v="249025"/>
    <n v="893987"/>
    <n v="930769"/>
    <n v="36782"/>
    <n v="4.1143775021337002E-2"/>
  </r>
  <r>
    <s v="HOWARD COUNTY"/>
    <x v="20"/>
    <s v="66"/>
    <s v="UC"/>
    <s v="249027"/>
    <n v="978221"/>
    <n v="1001198"/>
    <n v="22977"/>
    <n v="2.3488557289201521E-2"/>
  </r>
  <r>
    <s v="MONTGOMERY COUNTY"/>
    <x v="20"/>
    <s v="66"/>
    <s v="UC"/>
    <s v="249031"/>
    <n v="4182362"/>
    <n v="4116701"/>
    <n v="-65661"/>
    <n v="-1.5699501860431977E-2"/>
  </r>
  <r>
    <s v="PRINCE GEORGES COUNTY"/>
    <x v="20"/>
    <s v="66"/>
    <s v="UC"/>
    <s v="249033"/>
    <n v="4469730"/>
    <n v="4363284"/>
    <n v="-106446"/>
    <n v="-2.3814861300347E-2"/>
  </r>
  <r>
    <s v="MAINE"/>
    <x v="21"/>
    <s v="22"/>
    <s v="State Balance"/>
    <s v="230000"/>
    <n v="11129112"/>
    <n v="10945540"/>
    <n v="-183572"/>
    <n v="-1.6494757173797874E-2"/>
  </r>
  <r>
    <s v="AUBURN"/>
    <x v="21"/>
    <s v="51"/>
    <s v="PC"/>
    <s v="230120"/>
    <n v="522224"/>
    <n v="530791"/>
    <n v="8567"/>
    <n v="1.6404837770765037E-2"/>
  </r>
  <r>
    <s v="BANGOR"/>
    <x v="21"/>
    <s v="51"/>
    <s v="PC"/>
    <s v="230162"/>
    <n v="794883"/>
    <n v="782721"/>
    <n v="-12162"/>
    <n v="-1.530036495937138E-2"/>
  </r>
  <r>
    <s v="BIDDEFORD"/>
    <x v="21"/>
    <s v="51"/>
    <s v="PC"/>
    <s v="230252"/>
    <n v="437098"/>
    <n v="426114"/>
    <n v="-10984"/>
    <n v="-2.5129376020938097E-2"/>
  </r>
  <r>
    <s v="LEWISTON"/>
    <x v="21"/>
    <s v="51"/>
    <s v="PC"/>
    <s v="231602"/>
    <n v="794492"/>
    <n v="780647"/>
    <n v="-13845"/>
    <n v="-1.742622959073219E-2"/>
  </r>
  <r>
    <s v="PORTLAND CITY"/>
    <x v="21"/>
    <s v="51"/>
    <s v="PC"/>
    <s v="232484"/>
    <n v="1850549"/>
    <n v="1815062"/>
    <n v="-35487"/>
    <n v="-1.9176471414699098E-2"/>
  </r>
  <r>
    <s v="CUMBERLAND COUNTY"/>
    <x v="21"/>
    <s v="66"/>
    <s v="UC"/>
    <s v="239005"/>
    <n v="1534022"/>
    <n v="1455936"/>
    <n v="-78086"/>
    <n v="-5.0902790181627119E-2"/>
  </r>
  <r>
    <s v="MICHIGAN"/>
    <x v="22"/>
    <s v="22"/>
    <s v="State Balance"/>
    <s v="260000"/>
    <n v="31650432"/>
    <n v="31364641"/>
    <n v="-285791"/>
    <n v="-9.0296081898660965E-3"/>
  </r>
  <r>
    <s v="BATTLE CREEK"/>
    <x v="22"/>
    <s v="51"/>
    <s v="PC"/>
    <s v="260432"/>
    <n v="1165723"/>
    <n v="1139758"/>
    <n v="-25965"/>
    <n v="-2.227373055176916E-2"/>
  </r>
  <r>
    <s v="BAY CITY"/>
    <x v="22"/>
    <s v="51"/>
    <s v="PC"/>
    <s v="260444"/>
    <n v="1182781"/>
    <n v="1144069"/>
    <n v="-38712"/>
    <n v="-3.2729643103837483E-2"/>
  </r>
  <r>
    <s v="BENTON HARBOR"/>
    <x v="22"/>
    <s v="51"/>
    <s v="PC"/>
    <s v="260570"/>
    <n v="440846"/>
    <n v="422532"/>
    <n v="-18314"/>
    <n v="-4.1542851698779165E-2"/>
  </r>
  <r>
    <s v="CANTON TWP"/>
    <x v="22"/>
    <s v="52"/>
    <s v="MC"/>
    <s v="261074"/>
    <n v="350969"/>
    <n v="332183"/>
    <n v="-18786"/>
    <n v="-5.3526094897270129E-2"/>
  </r>
  <r>
    <s v="CLINTON TWP"/>
    <x v="22"/>
    <s v="52"/>
    <s v="MC"/>
    <s v="261410"/>
    <n v="512523"/>
    <n v="501866"/>
    <n v="-10657"/>
    <n v="-2.07932131826279E-2"/>
  </r>
  <r>
    <s v="DEARBORN"/>
    <x v="22"/>
    <s v="51"/>
    <s v="PC"/>
    <s v="261638"/>
    <n v="1727246"/>
    <n v="1737644"/>
    <n v="10398"/>
    <n v="6.0199878882336386E-3"/>
  </r>
  <r>
    <s v="DEARBORN HEIGHTS"/>
    <x v="22"/>
    <s v="52"/>
    <s v="MC"/>
    <s v="261644"/>
    <n v="899907"/>
    <n v="904020"/>
    <n v="4113"/>
    <n v="4.5704722821358207E-3"/>
  </r>
  <r>
    <s v="DETROIT"/>
    <x v="22"/>
    <s v="51"/>
    <s v="PC"/>
    <s v="261698"/>
    <n v="32877085"/>
    <n v="32105198"/>
    <n v="-771887"/>
    <n v="-2.3477963450835134E-2"/>
  </r>
  <r>
    <s v="EAST LANSING"/>
    <x v="22"/>
    <s v="51"/>
    <s v="PC"/>
    <s v="261848"/>
    <n v="440512"/>
    <n v="423939"/>
    <n v="-16573"/>
    <n v="-3.7622130611651899E-2"/>
  </r>
  <r>
    <s v="FARMINGTON HILLS"/>
    <x v="22"/>
    <s v="51"/>
    <s v="PC"/>
    <s v="262096"/>
    <n v="345210"/>
    <n v="316667"/>
    <n v="-28543"/>
    <n v="-8.268300454795631E-2"/>
  </r>
  <r>
    <s v="FLINT"/>
    <x v="22"/>
    <s v="51"/>
    <s v="PC"/>
    <s v="262172"/>
    <n v="3678128"/>
    <n v="3629230"/>
    <n v="-48898"/>
    <n v="-1.3294262733651465E-2"/>
  </r>
  <r>
    <s v="GRAND RAPIDS"/>
    <x v="22"/>
    <s v="51"/>
    <s v="PC"/>
    <s v="262544"/>
    <n v="3663067"/>
    <n v="3584774"/>
    <n v="-78293"/>
    <n v="-2.1373619428746458E-2"/>
  </r>
  <r>
    <s v="HOLLAND"/>
    <x v="22"/>
    <s v="51"/>
    <s v="PC"/>
    <s v="262940"/>
    <n v="306036"/>
    <n v="300472"/>
    <n v="-5564"/>
    <n v="-1.8180867610346495E-2"/>
  </r>
  <r>
    <s v="JACKSON"/>
    <x v="22"/>
    <s v="51"/>
    <s v="PC"/>
    <s v="263174"/>
    <n v="1237915"/>
    <n v="1207993"/>
    <n v="-29922"/>
    <n v="-2.4171288012504899E-2"/>
  </r>
  <r>
    <s v="KALAMAZOO"/>
    <x v="22"/>
    <s v="51"/>
    <s v="PC"/>
    <s v="263222"/>
    <n v="1636501"/>
    <n v="1578102"/>
    <n v="-58399"/>
    <n v="-3.5685282196588945E-2"/>
  </r>
  <r>
    <s v="LANSING"/>
    <x v="22"/>
    <s v="51"/>
    <s v="PC"/>
    <s v="263456"/>
    <n v="1903932"/>
    <n v="1869772"/>
    <n v="-34160"/>
    <n v="-1.7941817249775727E-2"/>
  </r>
  <r>
    <s v="LINCOLN PARK"/>
    <x v="22"/>
    <s v="52"/>
    <s v="MC"/>
    <s v="263588"/>
    <n v="693079"/>
    <n v="701759"/>
    <n v="8680"/>
    <n v="1.2523824845363948E-2"/>
  </r>
  <r>
    <s v="LIVONIA"/>
    <x v="22"/>
    <s v="51"/>
    <s v="PC"/>
    <s v="263648"/>
    <n v="324936"/>
    <n v="328031"/>
    <n v="3095"/>
    <n v="9.524952606051653E-3"/>
  </r>
  <r>
    <s v="MIDLAND"/>
    <x v="22"/>
    <s v="52"/>
    <s v="MC"/>
    <s v="264086"/>
    <n v="226754"/>
    <n v="209409"/>
    <n v="-17345"/>
    <n v="-7.6492586679838062E-2"/>
  </r>
  <r>
    <s v="MONROE"/>
    <x v="22"/>
    <s v="51"/>
    <s v="PC"/>
    <s v="264164"/>
    <n v="410296"/>
    <n v="416700"/>
    <n v="6404"/>
    <n v="1.5608243804472868E-2"/>
  </r>
  <r>
    <s v="MUSKEGON"/>
    <x v="22"/>
    <s v="51"/>
    <s v="PC"/>
    <s v="264296"/>
    <n v="887919"/>
    <n v="896882"/>
    <n v="8963"/>
    <n v="1.0094389240459996E-2"/>
  </r>
  <r>
    <s v="MUSKEGON HTS"/>
    <x v="22"/>
    <s v="52"/>
    <s v="MC"/>
    <s v="264302"/>
    <n v="407063"/>
    <n v="391628"/>
    <n v="-15435"/>
    <n v="-3.7917963558466383E-2"/>
  </r>
  <r>
    <s v="NILES"/>
    <x v="22"/>
    <s v="51"/>
    <s v="PC"/>
    <s v="264386"/>
    <n v="273173"/>
    <n v="271535"/>
    <n v="-1638"/>
    <n v="-5.9962002101232549E-3"/>
  </r>
  <r>
    <s v="NORTON SHORES"/>
    <x v="22"/>
    <s v="51"/>
    <s v="PC"/>
    <s v="264452"/>
    <n v="112578"/>
    <n v="112460"/>
    <n v="-118"/>
    <n v="-1.0481621631224572E-3"/>
  </r>
  <r>
    <s v="PONTIAC"/>
    <x v="22"/>
    <s v="52"/>
    <s v="MC"/>
    <s v="264962"/>
    <n v="1420670"/>
    <n v="1424505"/>
    <n v="3835"/>
    <n v="2.6994305503741192E-3"/>
  </r>
  <r>
    <s v="PORTAGE"/>
    <x v="22"/>
    <s v="51"/>
    <s v="PC"/>
    <s v="264974"/>
    <n v="218364"/>
    <n v="218522"/>
    <n v="158"/>
    <n v="7.2356249198585849E-4"/>
  </r>
  <r>
    <s v="PORT HURON"/>
    <x v="22"/>
    <s v="52"/>
    <s v="MC"/>
    <s v="265010"/>
    <n v="694652"/>
    <n v="686409"/>
    <n v="-8243"/>
    <n v="-1.1866373378324687E-2"/>
  </r>
  <r>
    <s v="REDFORD"/>
    <x v="22"/>
    <s v="52"/>
    <s v="MC"/>
    <s v="265148"/>
    <n v="823391"/>
    <n v="827420"/>
    <n v="4029"/>
    <n v="4.8931795465337853E-3"/>
  </r>
  <r>
    <s v="ROSEVILLE"/>
    <x v="22"/>
    <s v="52"/>
    <s v="MC"/>
    <s v="265286"/>
    <n v="515331"/>
    <n v="526244"/>
    <n v="10913"/>
    <n v="2.117668061886438E-2"/>
  </r>
  <r>
    <s v="ROYAL OAK"/>
    <x v="22"/>
    <s v="52"/>
    <s v="MC"/>
    <s v="265304"/>
    <n v="1126827"/>
    <n v="1097651"/>
    <n v="-29176"/>
    <n v="-2.5892173332729869E-2"/>
  </r>
  <r>
    <s v="SAGINAW"/>
    <x v="22"/>
    <s v="51"/>
    <s v="PC"/>
    <s v="265340"/>
    <n v="2131785"/>
    <n v="2058401"/>
    <n v="-73384"/>
    <n v="-3.4423734100765324E-2"/>
  </r>
  <r>
    <s v="ST CLAIR SHORES"/>
    <x v="22"/>
    <s v="52"/>
    <s v="MC"/>
    <s v="265370"/>
    <n v="824530"/>
    <n v="821839"/>
    <n v="-2691"/>
    <n v="-3.2636774889937296E-3"/>
  </r>
  <r>
    <s v="SOUTHFIELD"/>
    <x v="22"/>
    <s v="51"/>
    <s v="PC"/>
    <s v="265664"/>
    <n v="422900"/>
    <n v="415200"/>
    <n v="-7700"/>
    <n v="-1.8207614093166232E-2"/>
  </r>
  <r>
    <s v="STERLING HEIGHTS"/>
    <x v="22"/>
    <s v="52"/>
    <s v="MC"/>
    <s v="265814"/>
    <n v="672539"/>
    <n v="692374"/>
    <n v="19835"/>
    <n v="2.9492713433719085E-2"/>
  </r>
  <r>
    <s v="TAYLOR"/>
    <x v="22"/>
    <s v="51"/>
    <s v="PC"/>
    <s v="265934"/>
    <n v="469120"/>
    <n v="477263"/>
    <n v="8143"/>
    <n v="1.7358032060027284E-2"/>
  </r>
  <r>
    <s v="WARREN"/>
    <x v="22"/>
    <s v="51"/>
    <s v="PC"/>
    <s v="266252"/>
    <n v="931209"/>
    <n v="897139"/>
    <n v="-34070"/>
    <n v="-3.658684570273698E-2"/>
  </r>
  <r>
    <s v="WATERFORD TOWNSHIP"/>
    <x v="22"/>
    <s v="52"/>
    <s v="MC"/>
    <s v="266267"/>
    <n v="367486"/>
    <n v="405853"/>
    <n v="38367"/>
    <n v="0.10440397729437312"/>
  </r>
  <r>
    <s v="WESTLAND"/>
    <x v="22"/>
    <s v="52"/>
    <s v="MC"/>
    <s v="266378"/>
    <n v="990040"/>
    <n v="987683"/>
    <n v="-2357"/>
    <n v="-2.3807118904286694E-3"/>
  </r>
  <r>
    <s v="WYOMING"/>
    <x v="22"/>
    <s v="51"/>
    <s v="PC"/>
    <s v="266624"/>
    <n v="529825"/>
    <n v="479302"/>
    <n v="-50523"/>
    <n v="-9.5357901193790409E-2"/>
  </r>
  <r>
    <s v="GENESEE COUNTY"/>
    <x v="22"/>
    <s v="66"/>
    <s v="UC"/>
    <s v="269049"/>
    <n v="1751082"/>
    <n v="1690822"/>
    <n v="-60260"/>
    <n v="-3.4413008642656367E-2"/>
  </r>
  <r>
    <s v="KENT COUNTY"/>
    <x v="22"/>
    <s v="66"/>
    <s v="UC"/>
    <s v="269081"/>
    <n v="1548668"/>
    <n v="1518685"/>
    <n v="-29983"/>
    <n v="-1.9360508514413677E-2"/>
  </r>
  <r>
    <s v="MACOMB COUNTY"/>
    <x v="22"/>
    <s v="66"/>
    <s v="UC"/>
    <s v="269099"/>
    <n v="1669898"/>
    <n v="1690020"/>
    <n v="20122"/>
    <n v="1.2049837774522756E-2"/>
  </r>
  <r>
    <s v="OAKLAND COUNTY"/>
    <x v="22"/>
    <s v="66"/>
    <s v="UC"/>
    <s v="269125"/>
    <n v="3714792"/>
    <n v="3704784"/>
    <n v="-10008"/>
    <n v="-2.6940943126829175E-3"/>
  </r>
  <r>
    <s v="WASHTENAW COUNTY"/>
    <x v="22"/>
    <s v="66"/>
    <s v="UC"/>
    <s v="269161"/>
    <n v="1922178"/>
    <n v="1831453"/>
    <n v="-90725"/>
    <n v="-4.7199062729882453E-2"/>
  </r>
  <r>
    <s v="WAYNE COUNTY"/>
    <x v="22"/>
    <s v="66"/>
    <s v="UC"/>
    <s v="269163"/>
    <n v="5022842"/>
    <n v="4948550"/>
    <n v="-74292"/>
    <n v="-1.4790829574173346E-2"/>
  </r>
  <r>
    <s v="MINNESOTA"/>
    <x v="23"/>
    <s v="22"/>
    <s v="State Balance"/>
    <s v="270000"/>
    <n v="17307283"/>
    <n v="17174613"/>
    <n v="-132670"/>
    <n v="-7.6655590597322527E-3"/>
  </r>
  <r>
    <s v="BLOOMINGTON"/>
    <x v="23"/>
    <s v="51"/>
    <s v="PC"/>
    <s v="270456"/>
    <n v="397782"/>
    <n v="419033"/>
    <n v="21251"/>
    <n v="5.3423734608403599E-2"/>
  </r>
  <r>
    <s v="COON RAPIDS"/>
    <x v="23"/>
    <s v="52"/>
    <s v="MC"/>
    <s v="270996"/>
    <n v="283236"/>
    <n v="269508"/>
    <n v="-13728"/>
    <n v="-4.8468415031987462E-2"/>
  </r>
  <r>
    <s v="DULUTH"/>
    <x v="23"/>
    <s v="51"/>
    <s v="PC"/>
    <s v="271266"/>
    <n v="2263106"/>
    <n v="2224290"/>
    <n v="-38816"/>
    <n v="-1.7151649105256229E-2"/>
  </r>
  <r>
    <s v="EDEN PRAIRIE"/>
    <x v="23"/>
    <s v="51"/>
    <s v="PC"/>
    <s v="271338"/>
    <n v="253017"/>
    <n v="224821"/>
    <n v="-28196"/>
    <n v="-0.11143915230992384"/>
  </r>
  <r>
    <s v="MANKATO CITY"/>
    <x v="23"/>
    <s v="51"/>
    <s v="PC"/>
    <s v="272922"/>
    <n v="373564"/>
    <n v="372625"/>
    <n v="-939"/>
    <n v="-2.513625509952779E-3"/>
  </r>
  <r>
    <s v="MINNEAPOLIS"/>
    <x v="23"/>
    <s v="51"/>
    <s v="PC"/>
    <s v="273120"/>
    <n v="11046767"/>
    <n v="10720083"/>
    <n v="-326684"/>
    <n v="-2.9572815286137564E-2"/>
  </r>
  <r>
    <s v="MINNETONKA"/>
    <x v="23"/>
    <s v="51"/>
    <s v="PC"/>
    <s v="273150"/>
    <n v="157843"/>
    <n v="155668"/>
    <n v="-2175"/>
    <n v="-1.3779515087777095E-2"/>
  </r>
  <r>
    <s v="MOORHEAD"/>
    <x v="23"/>
    <s v="52"/>
    <s v="MC"/>
    <s v="273198"/>
    <n v="224340"/>
    <n v="228490"/>
    <n v="4150"/>
    <n v="1.8498707319247569E-2"/>
  </r>
  <r>
    <s v="NORTH MANKATO CITY"/>
    <x v="23"/>
    <s v="51"/>
    <s v="PC"/>
    <s v="273456"/>
    <n v="61128"/>
    <n v="63796"/>
    <n v="2668"/>
    <n v="4.3646119617851066E-2"/>
  </r>
  <r>
    <s v="PLYMOUTH"/>
    <x v="23"/>
    <s v="51"/>
    <s v="PC"/>
    <s v="273768"/>
    <n v="237844"/>
    <n v="236657"/>
    <n v="-1187"/>
    <n v="-4.9906661509224537E-3"/>
  </r>
  <r>
    <s v="ROCHESTER"/>
    <x v="23"/>
    <s v="51"/>
    <s v="PC"/>
    <s v="273930"/>
    <n v="582421"/>
    <n v="542416"/>
    <n v="-40005"/>
    <n v="-6.8687427136040771E-2"/>
  </r>
  <r>
    <s v="ST CLOUD"/>
    <x v="23"/>
    <s v="51"/>
    <s v="PC"/>
    <s v="274104"/>
    <n v="561535"/>
    <n v="536209"/>
    <n v="-25326"/>
    <n v="-4.5101373912578915E-2"/>
  </r>
  <r>
    <s v="ST PAUL"/>
    <x v="23"/>
    <s v="51"/>
    <s v="PC"/>
    <s v="274164"/>
    <n v="6669327"/>
    <n v="6504485"/>
    <n v="-164842"/>
    <n v="-2.4716436905852721E-2"/>
  </r>
  <r>
    <s v="WOODBURY CITY"/>
    <x v="23"/>
    <s v="52"/>
    <s v="MC"/>
    <s v="275040"/>
    <n v="195510"/>
    <n v="185843"/>
    <n v="-9667"/>
    <n v="-4.9445041174364483E-2"/>
  </r>
  <r>
    <s v="ANOKA COUNTY"/>
    <x v="23"/>
    <s v="66"/>
    <s v="UC"/>
    <s v="279003"/>
    <n v="1155626"/>
    <n v="1135738"/>
    <n v="-19888"/>
    <n v="-1.7209720099755459E-2"/>
  </r>
  <r>
    <s v="DAKOTA COUNTY"/>
    <x v="23"/>
    <s v="66"/>
    <s v="UC"/>
    <s v="279037"/>
    <n v="1698552"/>
    <n v="1678959"/>
    <n v="-19593"/>
    <n v="-1.1535119325166376E-2"/>
  </r>
  <r>
    <s v="HENNEPIN COUNTY"/>
    <x v="23"/>
    <s v="66"/>
    <s v="UC"/>
    <s v="279053"/>
    <n v="2501229"/>
    <n v="2543527"/>
    <n v="42298"/>
    <n v="1.6910886608143438E-2"/>
  </r>
  <r>
    <s v="RAMSEY COUNTY"/>
    <x v="23"/>
    <s v="66"/>
    <s v="UC"/>
    <s v="279123"/>
    <n v="1036034"/>
    <n v="1094694"/>
    <n v="58660"/>
    <n v="5.6619763444056857E-2"/>
  </r>
  <r>
    <s v="ST LOUIS COUNTY"/>
    <x v="23"/>
    <s v="66"/>
    <s v="UC"/>
    <s v="279137"/>
    <n v="1834411"/>
    <n v="1819681"/>
    <n v="-14730"/>
    <n v="-8.0298253771919157E-3"/>
  </r>
  <r>
    <s v="WASHINGTON COUNTY"/>
    <x v="23"/>
    <s v="66"/>
    <s v="UC"/>
    <s v="279163"/>
    <n v="669694"/>
    <n v="692348"/>
    <n v="22654"/>
    <n v="3.3827389822814601E-2"/>
  </r>
  <r>
    <s v="MISSOURI"/>
    <x v="24"/>
    <s v="22"/>
    <s v="State Balance"/>
    <s v="290000"/>
    <n v="20966693"/>
    <n v="20800041"/>
    <n v="-166652"/>
    <n v="-7.9484160902246245E-3"/>
  </r>
  <r>
    <s v="BLUE SPRINGS"/>
    <x v="24"/>
    <s v="52"/>
    <s v="MC"/>
    <s v="290534"/>
    <n v="212434"/>
    <n v="228203"/>
    <n v="15769"/>
    <n v="7.423011382358756E-2"/>
  </r>
  <r>
    <s v="COLUMBIA"/>
    <x v="24"/>
    <s v="51"/>
    <s v="PC"/>
    <s v="291152"/>
    <n v="886726"/>
    <n v="852193"/>
    <n v="-34533"/>
    <n v="-3.8944386428276606E-2"/>
  </r>
  <r>
    <s v="FLORISSANT"/>
    <x v="24"/>
    <s v="52"/>
    <s v="MC"/>
    <s v="291806"/>
    <n v="226151"/>
    <n v="213931"/>
    <n v="-12220"/>
    <n v="-5.4034693633899476E-2"/>
  </r>
  <r>
    <s v="INDEPENDENCE"/>
    <x v="24"/>
    <s v="52"/>
    <s v="MC"/>
    <s v="292562"/>
    <n v="788842"/>
    <n v="762089"/>
    <n v="-26753"/>
    <n v="-3.3914269270652428E-2"/>
  </r>
  <r>
    <s v="JEFFERSON CITY"/>
    <x v="24"/>
    <s v="51"/>
    <s v="PC"/>
    <s v="292628"/>
    <n v="233794"/>
    <n v="243264"/>
    <n v="9470"/>
    <n v="4.0505744373251669E-2"/>
  </r>
  <r>
    <s v="JOPLIN"/>
    <x v="24"/>
    <s v="51"/>
    <s v="PC"/>
    <s v="292652"/>
    <n v="499692"/>
    <n v="504321"/>
    <n v="4629"/>
    <n v="9.2637064431689928E-3"/>
  </r>
  <r>
    <s v="KANSAS CITY"/>
    <x v="24"/>
    <s v="51"/>
    <s v="PC"/>
    <s v="292670"/>
    <n v="7638008"/>
    <n v="7530596"/>
    <n v="-107412"/>
    <n v="-1.4062828947023884E-2"/>
  </r>
  <r>
    <s v="LEES SUMMIT"/>
    <x v="24"/>
    <s v="52"/>
    <s v="MC"/>
    <s v="292958"/>
    <n v="305228"/>
    <n v="337838"/>
    <n v="32610"/>
    <n v="0.10683816687853015"/>
  </r>
  <r>
    <s v="O'FALLON"/>
    <x v="24"/>
    <s v="52"/>
    <s v="MC"/>
    <s v="293852"/>
    <n v="240326"/>
    <n v="230152"/>
    <n v="-10174"/>
    <n v="-4.2334162762247947E-2"/>
  </r>
  <r>
    <s v="ST CHARLES"/>
    <x v="24"/>
    <s v="51"/>
    <s v="PC"/>
    <s v="294578"/>
    <n v="332729"/>
    <n v="337697"/>
    <n v="4968"/>
    <n v="1.4931070029964326E-2"/>
  </r>
  <r>
    <s v="ST JOSEPH"/>
    <x v="24"/>
    <s v="51"/>
    <s v="PC"/>
    <s v="294614"/>
    <n v="1367828"/>
    <n v="1341628"/>
    <n v="-26200"/>
    <n v="-1.9154455092306927E-2"/>
  </r>
  <r>
    <s v="ST LOUIS"/>
    <x v="24"/>
    <s v="51"/>
    <s v="PC"/>
    <s v="294626"/>
    <n v="17139557"/>
    <n v="16679941"/>
    <n v="-459616"/>
    <n v="-2.6816095655214426E-2"/>
  </r>
  <r>
    <s v="SPRINGFIELD"/>
    <x v="24"/>
    <s v="51"/>
    <s v="PC"/>
    <s v="294884"/>
    <n v="1280828"/>
    <n v="1250134"/>
    <n v="-30694"/>
    <n v="-2.3964185667396404E-2"/>
  </r>
  <r>
    <s v="JEFFERSON COUNTY"/>
    <x v="24"/>
    <s v="66"/>
    <s v="UC"/>
    <s v="299099"/>
    <n v="1103292"/>
    <n v="1085382"/>
    <n v="-17910"/>
    <n v="-1.623323653212386E-2"/>
  </r>
  <r>
    <s v="ST. CHARLES COUNTY"/>
    <x v="24"/>
    <s v="66"/>
    <s v="UC"/>
    <s v="299183"/>
    <n v="685881"/>
    <n v="633135"/>
    <n v="-52746"/>
    <n v="-7.6902553066785631E-2"/>
  </r>
  <r>
    <s v="ST LOUIS COUNTY"/>
    <x v="24"/>
    <s v="66"/>
    <s v="UC"/>
    <s v="299189"/>
    <n v="4879333"/>
    <n v="4828532"/>
    <n v="-50801"/>
    <n v="-1.0411464025923215E-2"/>
  </r>
  <r>
    <s v="MISSISSIPPI"/>
    <x v="25"/>
    <s v="22"/>
    <s v="State Balance"/>
    <s v="280000"/>
    <n v="24504655"/>
    <n v="23517709"/>
    <n v="-986946"/>
    <n v="-4.0275857791101322E-2"/>
  </r>
  <r>
    <s v="BILOXI"/>
    <x v="25"/>
    <s v="51"/>
    <s v="PC"/>
    <s v="280132"/>
    <n v="377951"/>
    <n v="415216"/>
    <n v="37265"/>
    <n v="9.8597437233927152E-2"/>
  </r>
  <r>
    <s v="GULFPORT"/>
    <x v="25"/>
    <s v="51"/>
    <s v="PC"/>
    <s v="280612"/>
    <n v="512516"/>
    <n v="520293"/>
    <n v="7777"/>
    <n v="1.5174160416455291E-2"/>
  </r>
  <r>
    <s v="HATTIESBURG"/>
    <x v="25"/>
    <s v="51"/>
    <s v="PC"/>
    <s v="280630"/>
    <n v="524702"/>
    <n v="507957"/>
    <n v="-16745"/>
    <n v="-3.1913352722116553E-2"/>
  </r>
  <r>
    <s v="JACKSON"/>
    <x v="25"/>
    <s v="51"/>
    <s v="PC"/>
    <s v="280726"/>
    <n v="1822410"/>
    <n v="1752917"/>
    <n v="-69493"/>
    <n v="-3.8132472934191537E-2"/>
  </r>
  <r>
    <s v="MOSS POINT"/>
    <x v="25"/>
    <s v="52"/>
    <s v="MC"/>
    <s v="281002"/>
    <n v="105303"/>
    <n v="98369"/>
    <n v="-6934"/>
    <n v="-6.5848076503043598E-2"/>
  </r>
  <r>
    <s v="PASCAGOULA"/>
    <x v="25"/>
    <s v="51"/>
    <s v="PC"/>
    <s v="281134"/>
    <n v="206668"/>
    <n v="184817"/>
    <n v="-21851"/>
    <n v="-0.10572996303249657"/>
  </r>
  <r>
    <s v="MONTANA"/>
    <x v="26"/>
    <s v="22"/>
    <s v="State Balance"/>
    <s v="300000"/>
    <n v="5983857"/>
    <n v="5853565"/>
    <n v="-130292"/>
    <n v="-2.1773916054477906E-2"/>
  </r>
  <r>
    <s v="BILLINGS"/>
    <x v="26"/>
    <s v="51"/>
    <s v="PC"/>
    <s v="300066"/>
    <n v="583761"/>
    <n v="555969"/>
    <n v="-27792"/>
    <n v="-4.7608524721589829E-2"/>
  </r>
  <r>
    <s v="GREAT FALLS"/>
    <x v="26"/>
    <s v="51"/>
    <s v="PC"/>
    <s v="300342"/>
    <n v="744287"/>
    <n v="720321"/>
    <n v="-23966"/>
    <n v="-3.2199944376295704E-2"/>
  </r>
  <r>
    <s v="MISSOULA"/>
    <x v="26"/>
    <s v="51"/>
    <s v="PC"/>
    <s v="300540"/>
    <n v="547815"/>
    <n v="557295"/>
    <n v="9480"/>
    <n v="1.7305112127269241E-2"/>
  </r>
  <r>
    <s v="NORTH CAROLINA"/>
    <x v="27"/>
    <s v="22"/>
    <s v="State Balance"/>
    <s v="370000"/>
    <n v="43757560"/>
    <n v="43573326"/>
    <n v="-184234"/>
    <n v="-4.2103353112010813E-3"/>
  </r>
  <r>
    <s v="ASHEVILLE"/>
    <x v="27"/>
    <s v="51"/>
    <s v="PC"/>
    <s v="370108"/>
    <n v="993543"/>
    <n v="955898"/>
    <n v="-37645"/>
    <n v="-3.7889653492601733E-2"/>
  </r>
  <r>
    <s v="BURLINGTON"/>
    <x v="27"/>
    <s v="51"/>
    <s v="PC"/>
    <s v="370432"/>
    <n v="458906"/>
    <n v="412310"/>
    <n v="-46596"/>
    <n v="-0.10153713396643321"/>
  </r>
  <r>
    <s v="CARY"/>
    <x v="27"/>
    <s v="51"/>
    <s v="PC"/>
    <s v="370504"/>
    <n v="511488"/>
    <n v="504038"/>
    <n v="-7450"/>
    <n v="-1.4565346596596597E-2"/>
  </r>
  <r>
    <s v="CHAPEL HILL"/>
    <x v="27"/>
    <s v="51"/>
    <s v="PC"/>
    <s v="370552"/>
    <n v="406248"/>
    <n v="403228"/>
    <n v="-3020"/>
    <n v="-7.4338827514227766E-3"/>
  </r>
  <r>
    <s v="CHARLOTTE"/>
    <x v="27"/>
    <s v="51"/>
    <s v="PC"/>
    <s v="370558"/>
    <n v="4865370"/>
    <n v="4981651"/>
    <n v="116281"/>
    <n v="2.389972396755026E-2"/>
  </r>
  <r>
    <s v="CONCORD"/>
    <x v="27"/>
    <s v="51"/>
    <s v="PC"/>
    <s v="370660"/>
    <n v="481036"/>
    <n v="481096"/>
    <n v="60"/>
    <n v="1.2473078937958905E-4"/>
  </r>
  <r>
    <s v="DURHAM"/>
    <x v="27"/>
    <s v="51"/>
    <s v="PC"/>
    <s v="370828"/>
    <n v="1813876"/>
    <n v="1794275"/>
    <n v="-19601"/>
    <n v="-1.080614110336098E-2"/>
  </r>
  <r>
    <s v="FAYETTEVILLE"/>
    <x v="27"/>
    <s v="51"/>
    <s v="PC"/>
    <s v="371002"/>
    <n v="1362046"/>
    <n v="1315378"/>
    <n v="-46668"/>
    <n v="-3.426315998138095E-2"/>
  </r>
  <r>
    <s v="GASTONIA"/>
    <x v="27"/>
    <s v="51"/>
    <s v="PC"/>
    <s v="371092"/>
    <n v="661507"/>
    <n v="705915"/>
    <n v="44408"/>
    <n v="6.7131564745346609E-2"/>
  </r>
  <r>
    <s v="GOLDSBORO"/>
    <x v="27"/>
    <s v="51"/>
    <s v="PC"/>
    <s v="371158"/>
    <n v="325794"/>
    <n v="325424"/>
    <n v="-370"/>
    <n v="-1.1356869678385729E-3"/>
  </r>
  <r>
    <s v="GREENSBORO"/>
    <x v="27"/>
    <s v="51"/>
    <s v="PC"/>
    <s v="371188"/>
    <n v="2020932"/>
    <n v="1985562"/>
    <n v="-35370"/>
    <n v="-1.7501825890232824E-2"/>
  </r>
  <r>
    <s v="GREENVILLE"/>
    <x v="27"/>
    <s v="51"/>
    <s v="PC"/>
    <s v="371194"/>
    <n v="851448"/>
    <n v="839566"/>
    <n v="-11882"/>
    <n v="-1.395505069011848E-2"/>
  </r>
  <r>
    <s v="HICKORY"/>
    <x v="27"/>
    <s v="51"/>
    <s v="PC"/>
    <s v="371338"/>
    <n v="301142"/>
    <n v="310101"/>
    <n v="8959"/>
    <n v="2.9750084677660372E-2"/>
  </r>
  <r>
    <s v="HIGH POINT"/>
    <x v="27"/>
    <s v="51"/>
    <s v="PC"/>
    <s v="371356"/>
    <n v="844953"/>
    <n v="809342"/>
    <n v="-35611"/>
    <n v="-4.214553945604075E-2"/>
  </r>
  <r>
    <s v="JACKSONVILLE"/>
    <x v="27"/>
    <s v="51"/>
    <s v="PC"/>
    <s v="371452"/>
    <n v="370853"/>
    <n v="365493"/>
    <n v="-5360"/>
    <n v="-1.4453166079282088E-2"/>
  </r>
  <r>
    <s v="KANNAPOLIS"/>
    <x v="27"/>
    <s v="52"/>
    <s v="MC"/>
    <s v="371494"/>
    <n v="352879"/>
    <n v="325535"/>
    <n v="-27344"/>
    <n v="-7.7488317525270703E-2"/>
  </r>
  <r>
    <s v="LENOIR"/>
    <x v="27"/>
    <s v="51"/>
    <s v="PC"/>
    <s v="371644"/>
    <n v="155258"/>
    <n v="154897"/>
    <n v="-361"/>
    <n v="-2.3251619884321582E-3"/>
  </r>
  <r>
    <s v="MORGANTON"/>
    <x v="27"/>
    <s v="51"/>
    <s v="PC"/>
    <s v="371944"/>
    <n v="169129"/>
    <n v="153381"/>
    <n v="-15748"/>
    <n v="-9.311235802257449E-2"/>
  </r>
  <r>
    <s v="New Bern city"/>
    <x v="27"/>
    <s v="51"/>
    <s v="PC"/>
    <s v="372028"/>
    <n v="0"/>
    <n v="263195"/>
    <n v="263195"/>
    <s v="New"/>
  </r>
  <r>
    <s v="RALEIGH"/>
    <x v="27"/>
    <s v="51"/>
    <s v="PC"/>
    <s v="372304"/>
    <n v="2672184"/>
    <n v="2688905"/>
    <n v="16721"/>
    <n v="6.2574283806803724E-3"/>
  </r>
  <r>
    <s v="ROCKY MOUNT"/>
    <x v="27"/>
    <s v="51"/>
    <s v="PC"/>
    <s v="372406"/>
    <n v="462307"/>
    <n v="464239"/>
    <n v="1932"/>
    <n v="4.1790411998953074E-3"/>
  </r>
  <r>
    <s v="SALISBURY"/>
    <x v="27"/>
    <s v="52"/>
    <s v="MC"/>
    <s v="372508"/>
    <n v="304428"/>
    <n v="276559"/>
    <n v="-27869"/>
    <n v="-9.1545455739945075E-2"/>
  </r>
  <r>
    <s v="WILMINGTON"/>
    <x v="27"/>
    <s v="51"/>
    <s v="PC"/>
    <s v="373144"/>
    <n v="904120"/>
    <n v="900925"/>
    <n v="-3195"/>
    <n v="-3.5338229438570102E-3"/>
  </r>
  <r>
    <s v="WINSTON-SALEM"/>
    <x v="27"/>
    <s v="51"/>
    <s v="PC"/>
    <s v="373180"/>
    <n v="1956148"/>
    <n v="1957854"/>
    <n v="1706"/>
    <n v="8.7212215026674872E-4"/>
  </r>
  <r>
    <s v="CUMBERLAND COUNTY"/>
    <x v="27"/>
    <s v="66"/>
    <s v="UC"/>
    <s v="379051"/>
    <n v="902145"/>
    <n v="795167"/>
    <n v="-106978"/>
    <n v="-0.11858182442955401"/>
  </r>
  <r>
    <s v="MECKLENBURG COUNTY"/>
    <x v="27"/>
    <s v="66"/>
    <s v="UC"/>
    <s v="379119"/>
    <n v="630579"/>
    <n v="673994"/>
    <n v="43415"/>
    <n v="6.8849422514863326E-2"/>
  </r>
  <r>
    <s v="WAKE COUNTY"/>
    <x v="27"/>
    <s v="66"/>
    <s v="UC"/>
    <s v="379183"/>
    <n v="1495938"/>
    <n v="1512642"/>
    <n v="16704"/>
    <n v="1.1166238172972409E-2"/>
  </r>
  <r>
    <s v="NORTH DAKOTA"/>
    <x v="28"/>
    <s v="22"/>
    <s v="State Balance"/>
    <s v="380000"/>
    <n v="3751646"/>
    <n v="3661888"/>
    <n v="-89758"/>
    <n v="-2.3924965201940696E-2"/>
  </r>
  <r>
    <s v="BISMARCK"/>
    <x v="28"/>
    <s v="51"/>
    <s v="PC"/>
    <s v="380228"/>
    <n v="299550"/>
    <n v="304322"/>
    <n v="4772"/>
    <n v="1.5930562510432317E-2"/>
  </r>
  <r>
    <s v="FARGO"/>
    <x v="28"/>
    <s v="51"/>
    <s v="PC"/>
    <s v="380636"/>
    <n v="678296"/>
    <n v="681575"/>
    <n v="3279"/>
    <n v="4.834172691568283E-3"/>
  </r>
  <r>
    <s v="GRAND FORKS"/>
    <x v="28"/>
    <s v="51"/>
    <s v="PC"/>
    <s v="380816"/>
    <n v="392621"/>
    <n v="356356"/>
    <n v="-36265"/>
    <n v="-9.2366429712114229E-2"/>
  </r>
  <r>
    <s v="NEBRASKA"/>
    <x v="29"/>
    <s v="22"/>
    <s v="State Balance"/>
    <s v="310000"/>
    <n v="10423511"/>
    <n v="10357381"/>
    <n v="-66130"/>
    <n v="-6.3443114321076648E-3"/>
  </r>
  <r>
    <s v="BELLEVUE"/>
    <x v="29"/>
    <s v="52"/>
    <s v="MC"/>
    <s v="310276"/>
    <n v="278842"/>
    <n v="291624"/>
    <n v="12782"/>
    <n v="4.5839579403389737E-2"/>
  </r>
  <r>
    <s v="LINCOLN"/>
    <x v="29"/>
    <s v="51"/>
    <s v="PC"/>
    <s v="311710"/>
    <n v="1693897"/>
    <n v="1669797"/>
    <n v="-24100"/>
    <s v="New"/>
  </r>
  <r>
    <s v="OMAHA"/>
    <x v="29"/>
    <s v="51"/>
    <s v="PC"/>
    <s v="312208"/>
    <n v="4538759"/>
    <n v="4402015"/>
    <n v="-136744"/>
    <n v="-3.012805923381259E-2"/>
  </r>
  <r>
    <s v="NEW HAMPSHIRE"/>
    <x v="30"/>
    <s v="22"/>
    <s v="State Balance"/>
    <s v="330000"/>
    <n v="8194036"/>
    <n v="8080773"/>
    <n v="-113263"/>
    <n v="-1.3822614399058047E-2"/>
  </r>
  <r>
    <s v="DOVER"/>
    <x v="30"/>
    <s v="52"/>
    <s v="MC"/>
    <s v="330378"/>
    <n v="280168"/>
    <n v="283895"/>
    <n v="3727"/>
    <n v="1.330273264612661E-2"/>
  </r>
  <r>
    <s v="MANCHESTER"/>
    <x v="30"/>
    <s v="51"/>
    <s v="PC"/>
    <s v="330930"/>
    <n v="1673231"/>
    <n v="1659437"/>
    <n v="-13794"/>
    <n v="-8.2439304555079369E-3"/>
  </r>
  <r>
    <s v="NASHUA"/>
    <x v="30"/>
    <s v="51"/>
    <s v="PC"/>
    <s v="331026"/>
    <n v="574043"/>
    <n v="561284"/>
    <n v="-12759"/>
    <n v="-2.222655794078144E-2"/>
  </r>
  <r>
    <s v="PORTSMOUTH"/>
    <x v="30"/>
    <s v="52"/>
    <s v="MC"/>
    <s v="331254"/>
    <n v="514312"/>
    <n v="507305"/>
    <n v="-7007"/>
    <n v="-1.3624025883121529E-2"/>
  </r>
  <r>
    <s v="ROCHESTER"/>
    <x v="30"/>
    <s v="52"/>
    <s v="MC"/>
    <s v="331284"/>
    <n v="224505"/>
    <n v="238836"/>
    <n v="14331"/>
    <n v="6.3833767622101953E-2"/>
  </r>
  <r>
    <s v="NEW JERSEY"/>
    <x v="31"/>
    <s v="22"/>
    <s v="State Balance"/>
    <s v="340000"/>
    <n v="6039582"/>
    <n v="5971490"/>
    <n v="-68092"/>
    <n v="-1.1274290174386241E-2"/>
  </r>
  <r>
    <s v="ASBURY PARK"/>
    <x v="31"/>
    <s v="52"/>
    <s v="MC"/>
    <s v="340072"/>
    <n v="427144"/>
    <n v="423591"/>
    <n v="-3553"/>
    <n v="-8.3180379450489769E-3"/>
  </r>
  <r>
    <s v="ATLANTIC CITY"/>
    <x v="31"/>
    <s v="51"/>
    <s v="PC"/>
    <s v="340078"/>
    <n v="1109364"/>
    <n v="1117142"/>
    <n v="7778"/>
    <n v="7.0112244493241169E-3"/>
  </r>
  <r>
    <s v="BAYONNE"/>
    <x v="31"/>
    <s v="52"/>
    <s v="MC"/>
    <s v="340138"/>
    <n v="1491359"/>
    <n v="1437677"/>
    <n v="-53682"/>
    <n v="-3.5995357254691863E-2"/>
  </r>
  <r>
    <s v="BLOOMFIELD"/>
    <x v="31"/>
    <s v="52"/>
    <s v="MC"/>
    <s v="340246"/>
    <n v="831949"/>
    <n v="807653"/>
    <n v="-24296"/>
    <n v="-2.9203713208381762E-2"/>
  </r>
  <r>
    <s v="BRICK TOWNSHIP"/>
    <x v="31"/>
    <s v="52"/>
    <s v="MC"/>
    <s v="340318"/>
    <n v="271768"/>
    <n v="258780"/>
    <n v="-12988"/>
    <n v="-4.7790762709369758E-2"/>
  </r>
  <r>
    <s v="BRIDGETON"/>
    <x v="31"/>
    <s v="51"/>
    <s v="PC"/>
    <s v="340324"/>
    <n v="312119"/>
    <n v="288338"/>
    <n v="-23781"/>
    <n v="-7.6192093400273608E-2"/>
  </r>
  <r>
    <s v="CAMDEN"/>
    <x v="31"/>
    <s v="51"/>
    <s v="PC"/>
    <s v="340414"/>
    <n v="2206769"/>
    <n v="2222565"/>
    <n v="15796"/>
    <n v="7.1579762086561843E-3"/>
  </r>
  <r>
    <s v="CHERRY HILL"/>
    <x v="31"/>
    <s v="52"/>
    <s v="MC"/>
    <s v="340474"/>
    <n v="399759"/>
    <n v="406061"/>
    <n v="6302"/>
    <n v="1.5764498110111342E-2"/>
  </r>
  <r>
    <s v="CLIFTON"/>
    <x v="31"/>
    <s v="52"/>
    <s v="MC"/>
    <s v="340540"/>
    <n v="1069216"/>
    <n v="1028897"/>
    <n v="-40319"/>
    <n v="-3.7708938137850534E-2"/>
  </r>
  <r>
    <s v="TOMS RIVER TOWNSHIP"/>
    <x v="31"/>
    <s v="52"/>
    <s v="MC"/>
    <s v="340672"/>
    <n v="368442"/>
    <n v="349109"/>
    <n v="-19333"/>
    <n v="-5.2472302289098417E-2"/>
  </r>
  <r>
    <s v="EAST ORANGE"/>
    <x v="31"/>
    <s v="52"/>
    <s v="MC"/>
    <s v="340732"/>
    <n v="1331541"/>
    <n v="1324363"/>
    <n v="-7178"/>
    <n v="-5.3907465109974085E-3"/>
  </r>
  <r>
    <s v="EDISON"/>
    <x v="31"/>
    <s v="51"/>
    <s v="PC"/>
    <s v="340780"/>
    <n v="536810"/>
    <n v="527926"/>
    <n v="-8884"/>
    <n v="-1.6549617182988394E-2"/>
  </r>
  <r>
    <s v="ELIZABETH"/>
    <x v="31"/>
    <s v="52"/>
    <s v="MC"/>
    <s v="340798"/>
    <n v="2076492"/>
    <n v="2272976"/>
    <n v="196484"/>
    <n v="9.462304694648474E-2"/>
  </r>
  <r>
    <s v="EWING TOWNSHIP"/>
    <x v="31"/>
    <s v="51"/>
    <s v="PC"/>
    <s v="340870"/>
    <n v="194937"/>
    <n v="194445"/>
    <n v="-492"/>
    <n v="-2.5238923344465137E-3"/>
  </r>
  <r>
    <s v="FRANKLIN TOWNSHIP"/>
    <x v="31"/>
    <s v="52"/>
    <s v="MC"/>
    <s v="341008"/>
    <n v="254714"/>
    <n v="253995"/>
    <n v="-719"/>
    <n v="-2.822773777648657E-3"/>
  </r>
  <r>
    <s v="GLOUCESTER TWP"/>
    <x v="31"/>
    <s v="52"/>
    <s v="MC"/>
    <s v="341110"/>
    <n v="263822"/>
    <n v="257974"/>
    <n v="-5848"/>
    <n v="-2.2166460719727697E-2"/>
  </r>
  <r>
    <s v="HAMILTON"/>
    <x v="31"/>
    <s v="52"/>
    <s v="MC"/>
    <s v="341206"/>
    <n v="549130"/>
    <n v="542210"/>
    <n v="-6920"/>
    <n v="-1.2601751862036312E-2"/>
  </r>
  <r>
    <s v="HOWELL TOWNSHIP"/>
    <x v="31"/>
    <s v="52"/>
    <s v="MC"/>
    <s v="341416"/>
    <n v="176829"/>
    <n v="177468"/>
    <n v="639"/>
    <n v="3.61366065520927E-3"/>
  </r>
  <r>
    <s v="IRVINGTON"/>
    <x v="31"/>
    <s v="52"/>
    <s v="MC"/>
    <s v="341434"/>
    <n v="891563"/>
    <n v="931233"/>
    <n v="39670"/>
    <n v="4.4494892677242104E-2"/>
  </r>
  <r>
    <s v="JACKSON TOWNSHIP"/>
    <x v="31"/>
    <s v="52"/>
    <s v="MC"/>
    <s v="341446"/>
    <n v="199855"/>
    <n v="182457"/>
    <n v="-17398"/>
    <n v="-8.7053113507292793E-2"/>
  </r>
  <r>
    <s v="JERSEY CITY"/>
    <x v="31"/>
    <s v="52"/>
    <s v="MC"/>
    <s v="341464"/>
    <n v="5450102"/>
    <n v="5295053"/>
    <n v="-155049"/>
    <n v="-2.8448825361433602E-2"/>
  </r>
  <r>
    <s v="LAKEWOOD TOWNSHIP"/>
    <x v="31"/>
    <s v="52"/>
    <s v="MC"/>
    <s v="341566"/>
    <n v="1105795"/>
    <n v="1127047"/>
    <n v="21252"/>
    <n v="1.9218752119515823E-2"/>
  </r>
  <r>
    <s v="LONG BRANCH"/>
    <x v="31"/>
    <s v="52"/>
    <s v="MC"/>
    <s v="341716"/>
    <n v="406863"/>
    <n v="406862"/>
    <n v="-1"/>
    <n v="-2.4578297854560378E-6"/>
  </r>
  <r>
    <s v="MIDDLETOWN"/>
    <x v="31"/>
    <s v="52"/>
    <s v="MC"/>
    <s v="341974"/>
    <n v="214687"/>
    <n v="208116"/>
    <n v="-6571"/>
    <n v="-3.0607349303870286E-2"/>
  </r>
  <r>
    <s v="MILLVILLE"/>
    <x v="31"/>
    <s v="51"/>
    <s v="PC"/>
    <s v="342016"/>
    <n v="251114"/>
    <n v="236252"/>
    <n v="-14862"/>
    <n v="-5.9184274871174052E-2"/>
  </r>
  <r>
    <s v="NEWARK"/>
    <x v="31"/>
    <s v="51"/>
    <s v="PC"/>
    <s v="342190"/>
    <n v="6752671"/>
    <n v="6569134"/>
    <n v="-183537"/>
    <n v="-2.7179911475029659E-2"/>
  </r>
  <r>
    <s v="NEW BRUNSWICK"/>
    <x v="31"/>
    <s v="51"/>
    <s v="PC"/>
    <s v="342196"/>
    <n v="784264"/>
    <n v="762637"/>
    <n v="-21627"/>
    <n v="-2.7576173329389084E-2"/>
  </r>
  <r>
    <s v="NORTH BERGEN TOWNSHIP"/>
    <x v="31"/>
    <s v="52"/>
    <s v="MC"/>
    <s v="342250"/>
    <n v="541661"/>
    <n v="542147"/>
    <n v="486"/>
    <n v="8.9724015574316781E-4"/>
  </r>
  <r>
    <s v="OCEAN CITY"/>
    <x v="31"/>
    <s v="51"/>
    <s v="PC"/>
    <s v="342340"/>
    <n v="277894"/>
    <n v="298031"/>
    <n v="20137"/>
    <n v="7.2462881530367701E-2"/>
  </r>
  <r>
    <s v="OLD BRIDGE TOWNSHIP"/>
    <x v="31"/>
    <s v="52"/>
    <s v="MC"/>
    <s v="342378"/>
    <n v="244389"/>
    <n v="237013"/>
    <n v="-7376"/>
    <n v="-3.0181391142809211E-2"/>
  </r>
  <r>
    <s v="PARSIPPANY-TROYHILLS TWP"/>
    <x v="31"/>
    <s v="52"/>
    <s v="MC"/>
    <s v="342448"/>
    <n v="212798"/>
    <n v="226964"/>
    <n v="14166"/>
    <n v="6.6570174531715529E-2"/>
  </r>
  <r>
    <s v="PASSAIC"/>
    <x v="31"/>
    <s v="52"/>
    <s v="MC"/>
    <s v="342454"/>
    <n v="1572226"/>
    <n v="1610118"/>
    <n v="37892"/>
    <n v="2.4100860817719588E-2"/>
  </r>
  <r>
    <s v="PATERSON"/>
    <x v="31"/>
    <s v="52"/>
    <s v="MC"/>
    <s v="342466"/>
    <n v="2376755"/>
    <n v="2311356"/>
    <n v="-65399"/>
    <n v="-2.7516088111732173E-2"/>
  </r>
  <r>
    <s v="PERTH AMBOY"/>
    <x v="31"/>
    <s v="52"/>
    <s v="MC"/>
    <s v="342532"/>
    <n v="581927"/>
    <n v="542001"/>
    <n v="-39926"/>
    <n v="-6.8609980289623951E-2"/>
  </r>
  <r>
    <s v="SAYREVILLE"/>
    <x v="31"/>
    <s v="52"/>
    <s v="MC"/>
    <s v="342886"/>
    <n v="195452"/>
    <n v="178352"/>
    <n v="-17100"/>
    <n v="-8.7489511491312441E-2"/>
  </r>
  <r>
    <s v="TRENTON"/>
    <x v="31"/>
    <s v="51"/>
    <s v="PC"/>
    <s v="343216"/>
    <n v="2484586"/>
    <n v="2460396"/>
    <n v="-24190"/>
    <n v="-9.7360284570548166E-3"/>
  </r>
  <r>
    <s v="UNION CITY"/>
    <x v="31"/>
    <s v="51"/>
    <s v="PC"/>
    <s v="343234"/>
    <n v="976360"/>
    <n v="991975"/>
    <n v="15615"/>
    <n v="1.5993076324306608E-2"/>
  </r>
  <r>
    <s v="UNION TOWNSHIP"/>
    <x v="31"/>
    <s v="52"/>
    <s v="MC"/>
    <s v="343252"/>
    <n v="494153"/>
    <n v="456385"/>
    <n v="-37768"/>
    <n v="-7.6429769727189761E-2"/>
  </r>
  <r>
    <s v="VINELAND"/>
    <x v="31"/>
    <s v="51"/>
    <s v="PC"/>
    <s v="343330"/>
    <n v="428193"/>
    <n v="421127"/>
    <n v="-7066"/>
    <n v="-1.6501904515020097E-2"/>
  </r>
  <r>
    <s v="WASHINGTON TOWNSHIP"/>
    <x v="31"/>
    <s v="52"/>
    <s v="MC"/>
    <s v="343402"/>
    <n v="155322"/>
    <n v="147735"/>
    <n v="-7587"/>
    <n v="-4.8846911577239541E-2"/>
  </r>
  <r>
    <s v="WAYNE TOWNSHIP"/>
    <x v="31"/>
    <s v="51"/>
    <s v="PC"/>
    <s v="343438"/>
    <n v="162819"/>
    <n v="157962"/>
    <n v="-4857"/>
    <n v="-2.983067086765058E-2"/>
  </r>
  <r>
    <s v="WOODBRIDGE"/>
    <x v="31"/>
    <s v="52"/>
    <s v="MC"/>
    <s v="343624"/>
    <n v="556572"/>
    <n v="547474"/>
    <n v="-9098"/>
    <n v="-1.6346492457399942E-2"/>
  </r>
  <r>
    <s v="ATLANTIC COUNTY"/>
    <x v="31"/>
    <s v="66"/>
    <s v="UC"/>
    <s v="349001"/>
    <n v="1069866"/>
    <n v="1048023"/>
    <n v="-21843"/>
    <n v="-2.0416575533758433E-2"/>
  </r>
  <r>
    <s v="BERGEN COUNTY"/>
    <x v="31"/>
    <s v="66"/>
    <s v="UC"/>
    <s v="349003"/>
    <n v="8390768"/>
    <n v="8247597"/>
    <n v="-143171"/>
    <n v="-1.7062919627857664E-2"/>
  </r>
  <r>
    <s v="BURLINGTON COUNTY"/>
    <x v="31"/>
    <s v="66"/>
    <s v="UC"/>
    <s v="349005"/>
    <n v="1330754"/>
    <n v="1262858"/>
    <n v="-67896"/>
    <n v="-5.1020699543266448E-2"/>
  </r>
  <r>
    <s v="CAMDEN COUNTY"/>
    <x v="31"/>
    <s v="66"/>
    <s v="UC"/>
    <s v="349007"/>
    <n v="2184336"/>
    <n v="2127454"/>
    <n v="-56882"/>
    <n v="-2.6040865507870586E-2"/>
  </r>
  <r>
    <s v="ESSEX COUNTY"/>
    <x v="31"/>
    <s v="66"/>
    <s v="UC"/>
    <s v="349013"/>
    <n v="4711432"/>
    <n v="4602385"/>
    <n v="-109047"/>
    <n v="-2.3145192374632594E-2"/>
  </r>
  <r>
    <s v="GLOUCESTER COUNTY"/>
    <x v="31"/>
    <s v="66"/>
    <s v="UC"/>
    <s v="349015"/>
    <n v="1094145"/>
    <n v="1052587"/>
    <n v="-41558"/>
    <n v="-3.7982168725351761E-2"/>
  </r>
  <r>
    <s v="HUDSON COUNTY"/>
    <x v="31"/>
    <s v="66"/>
    <s v="UC"/>
    <s v="349017"/>
    <n v="2947915"/>
    <n v="2897274"/>
    <n v="-50641"/>
    <n v="-1.7178582150435138E-2"/>
  </r>
  <r>
    <s v="MIDDLESEX COUNTY"/>
    <x v="31"/>
    <s v="66"/>
    <s v="UC"/>
    <s v="349023"/>
    <n v="1647021"/>
    <n v="1589847"/>
    <n v="-57174"/>
    <n v="-3.4713582886921293E-2"/>
  </r>
  <r>
    <s v="MONMOUTH COUNTY"/>
    <x v="31"/>
    <s v="66"/>
    <s v="UC"/>
    <s v="349025"/>
    <n v="2367235"/>
    <n v="2301748"/>
    <n v="-65487"/>
    <n v="-2.7663920143120562E-2"/>
  </r>
  <r>
    <s v="MORRIS COUNTY"/>
    <x v="31"/>
    <s v="66"/>
    <s v="UC"/>
    <s v="349027"/>
    <n v="1703655"/>
    <n v="1705233"/>
    <n v="1578"/>
    <n v="9.2624386979758225E-4"/>
  </r>
  <r>
    <s v="OCEAN COUNTY"/>
    <x v="31"/>
    <s v="66"/>
    <s v="UC"/>
    <s v="349029"/>
    <n v="1068906"/>
    <n v="1043199"/>
    <n v="-25707"/>
    <n v="-2.4049822903042924E-2"/>
  </r>
  <r>
    <s v="PASSAIC COUNTY"/>
    <x v="31"/>
    <s v="66"/>
    <s v="UC"/>
    <s v="349031"/>
    <n v="832897"/>
    <n v="815978"/>
    <n v="-16919"/>
    <n v="-2.0313436115149894E-2"/>
  </r>
  <r>
    <s v="SOMERSET COUNTY"/>
    <x v="31"/>
    <s v="66"/>
    <s v="UC"/>
    <s v="349035"/>
    <n v="917492"/>
    <n v="898058"/>
    <n v="-19434"/>
    <n v="-2.1181656079835028E-2"/>
  </r>
  <r>
    <s v="UNION COUNTY"/>
    <x v="31"/>
    <s v="66"/>
    <s v="UC"/>
    <s v="349039"/>
    <n v="4190127"/>
    <n v="4102770"/>
    <n v="-87357"/>
    <n v="-2.0848294097052428E-2"/>
  </r>
  <r>
    <s v="NEW MEXICO"/>
    <x v="32"/>
    <s v="22"/>
    <s v="State Balance"/>
    <s v="350000"/>
    <n v="8975336"/>
    <n v="9028702"/>
    <n v="53366"/>
    <n v="5.9458498266805829E-3"/>
  </r>
  <r>
    <s v="ALBUQUERQUE"/>
    <x v="32"/>
    <s v="51"/>
    <s v="PC"/>
    <s v="350012"/>
    <n v="3926914"/>
    <n v="3915323"/>
    <n v="-11591"/>
    <n v="-2.9516816512915739E-3"/>
  </r>
  <r>
    <s v="FARMINGTON"/>
    <x v="32"/>
    <s v="51"/>
    <s v="PC"/>
    <s v="350204"/>
    <n v="400902"/>
    <n v="371911"/>
    <n v="-28991"/>
    <n v="-7.2314430958189277E-2"/>
  </r>
  <r>
    <s v="LAS CRUCES"/>
    <x v="32"/>
    <s v="51"/>
    <s v="PC"/>
    <s v="350336"/>
    <n v="769526"/>
    <n v="763361"/>
    <n v="-6165"/>
    <n v="-8.0114252150024819E-3"/>
  </r>
  <r>
    <s v="RIO RANCHO"/>
    <x v="32"/>
    <s v="52"/>
    <s v="MC"/>
    <s v="350479"/>
    <n v="379649"/>
    <n v="422562"/>
    <n v="42913"/>
    <n v="0.11303335449322927"/>
  </r>
  <r>
    <s v="SANTA FE"/>
    <x v="32"/>
    <s v="51"/>
    <s v="PC"/>
    <s v="350534"/>
    <n v="516201"/>
    <n v="526040"/>
    <n v="9839"/>
    <n v="1.9060404764810607E-2"/>
  </r>
  <r>
    <s v="NEVADA"/>
    <x v="33"/>
    <s v="22"/>
    <s v="State Balance"/>
    <s v="320000"/>
    <n v="2316003"/>
    <n v="2389258"/>
    <n v="73255"/>
    <n v="3.1629924486280887E-2"/>
  </r>
  <r>
    <s v="CARSON CITY"/>
    <x v="33"/>
    <s v="51"/>
    <s v="PC"/>
    <s v="320036"/>
    <n v="378067"/>
    <n v="362712"/>
    <n v="-15355"/>
    <n v="-4.0614494256309065E-2"/>
  </r>
  <r>
    <s v="HENDERSON"/>
    <x v="33"/>
    <s v="52"/>
    <s v="MC"/>
    <s v="320096"/>
    <n v="1193143"/>
    <n v="1193481"/>
    <n v="338"/>
    <n v="2.8328540669475495E-4"/>
  </r>
  <r>
    <s v="LAS VEGAS"/>
    <x v="33"/>
    <s v="51"/>
    <s v="PC"/>
    <s v="320108"/>
    <n v="4473199"/>
    <n v="4621287"/>
    <n v="148088"/>
    <n v="3.3105614125372024E-2"/>
  </r>
  <r>
    <s v="NORTH LAS VEGAS"/>
    <x v="33"/>
    <s v="52"/>
    <s v="MC"/>
    <s v="320138"/>
    <n v="1671898"/>
    <n v="1749562"/>
    <n v="77664"/>
    <n v="4.6452594596081816E-2"/>
  </r>
  <r>
    <s v="RENO"/>
    <x v="33"/>
    <s v="51"/>
    <s v="PC"/>
    <s v="320150"/>
    <n v="1872940"/>
    <n v="1836475"/>
    <n v="-36465"/>
    <n v="-1.9469390370220083E-2"/>
  </r>
  <r>
    <s v="SPARKS"/>
    <x v="33"/>
    <s v="51"/>
    <s v="PC"/>
    <s v="320156"/>
    <n v="631300"/>
    <n v="631271"/>
    <n v="-29"/>
    <n v="-4.5936955488674166E-5"/>
  </r>
  <r>
    <s v="CLARK COUNTY"/>
    <x v="33"/>
    <s v="66"/>
    <s v="UC"/>
    <s v="329003"/>
    <n v="6401850"/>
    <n v="6389539"/>
    <n v="-12311"/>
    <n v="-1.9230378718651639E-3"/>
  </r>
  <r>
    <s v="NEW YORK"/>
    <x v="34"/>
    <s v="22"/>
    <s v="State Balance"/>
    <s v="360000"/>
    <n v="42689894"/>
    <n v="41900284"/>
    <n v="-789610"/>
    <n v="-1.849641510002344E-2"/>
  </r>
  <r>
    <s v="ALBANY"/>
    <x v="34"/>
    <s v="51"/>
    <s v="PC"/>
    <s v="360040"/>
    <n v="3212719"/>
    <n v="3151205"/>
    <n v="-61514"/>
    <n v="-1.9147021572692789E-2"/>
  </r>
  <r>
    <s v="AMHERST TOWN"/>
    <x v="34"/>
    <s v="52"/>
    <s v="MC"/>
    <s v="360152"/>
    <n v="509174"/>
    <n v="494160"/>
    <n v="-15014"/>
    <n v="-2.9486973019046535E-2"/>
  </r>
  <r>
    <s v="AUBURN"/>
    <x v="34"/>
    <s v="52"/>
    <s v="MC"/>
    <s v="360300"/>
    <n v="864194"/>
    <n v="845446"/>
    <n v="-18748"/>
    <n v="-2.1694202922029081E-2"/>
  </r>
  <r>
    <s v="BABYLON TOWN"/>
    <x v="34"/>
    <s v="52"/>
    <s v="MC"/>
    <s v="360352"/>
    <n v="960835"/>
    <n v="891688"/>
    <n v="-69147"/>
    <n v="-7.1965529981734638E-2"/>
  </r>
  <r>
    <s v="BINGHAMTON"/>
    <x v="34"/>
    <s v="51"/>
    <s v="PC"/>
    <s v="360556"/>
    <n v="1819712"/>
    <n v="1776091"/>
    <n v="-43621"/>
    <n v="-2.3971375690219111E-2"/>
  </r>
  <r>
    <s v="BUFFALO"/>
    <x v="34"/>
    <s v="51"/>
    <s v="PC"/>
    <s v="360784"/>
    <n v="13423963"/>
    <n v="13000034"/>
    <n v="-423929"/>
    <n v="-3.1580018508692256E-2"/>
  </r>
  <r>
    <s v="CHEEKTOWAGA TOWN"/>
    <x v="34"/>
    <s v="51"/>
    <s v="PC"/>
    <s v="361152"/>
    <n v="929383"/>
    <n v="943977"/>
    <n v="14594"/>
    <n v="1.5702891057830841E-2"/>
  </r>
  <r>
    <s v="CLAY TOWN"/>
    <x v="34"/>
    <s v="52"/>
    <s v="MC"/>
    <s v="361256"/>
    <n v="192219"/>
    <n v="186612"/>
    <n v="-5607"/>
    <n v="-2.9169853136266445E-2"/>
  </r>
  <r>
    <s v="COLONIE TOWN"/>
    <x v="34"/>
    <s v="52"/>
    <s v="MC"/>
    <s v="361380"/>
    <n v="314736"/>
    <n v="324296"/>
    <n v="9560"/>
    <n v="3.0374663209801232E-2"/>
  </r>
  <r>
    <s v="DUNKIRK"/>
    <x v="34"/>
    <s v="52"/>
    <s v="MC"/>
    <s v="361756"/>
    <n v="485925"/>
    <n v="472589"/>
    <n v="-13336"/>
    <n v="-2.7444564490404898E-2"/>
  </r>
  <r>
    <s v="ELMIRA"/>
    <x v="34"/>
    <s v="51"/>
    <s v="PC"/>
    <s v="362000"/>
    <n v="1077388"/>
    <n v="1078937"/>
    <n v="1549"/>
    <n v="1.4377364514919417E-3"/>
  </r>
  <r>
    <s v="GLEN FALLS"/>
    <x v="34"/>
    <s v="51"/>
    <s v="PC"/>
    <s v="362480"/>
    <n v="463979"/>
    <n v="449430"/>
    <n v="-14549"/>
    <n v="-3.1357022623868754E-2"/>
  </r>
  <r>
    <s v="GREECE"/>
    <x v="34"/>
    <s v="52"/>
    <s v="MC"/>
    <s v="362572"/>
    <n v="405091"/>
    <n v="434391"/>
    <n v="29300"/>
    <n v="7.2329427215119563E-2"/>
  </r>
  <r>
    <s v="HAMBURG TOWN"/>
    <x v="34"/>
    <s v="52"/>
    <s v="MC"/>
    <s v="362688"/>
    <n v="390067"/>
    <n v="374084"/>
    <n v="-15983"/>
    <n v="-4.0975011985120505E-2"/>
  </r>
  <r>
    <s v="HUNTINGTON TOWN"/>
    <x v="34"/>
    <s v="52"/>
    <s v="MC"/>
    <s v="363088"/>
    <n v="786923"/>
    <n v="750783"/>
    <n v="-36140"/>
    <n v="-4.5925713189219272E-2"/>
  </r>
  <r>
    <s v="IRONDEQUOIT"/>
    <x v="34"/>
    <s v="52"/>
    <s v="MC"/>
    <s v="363140"/>
    <n v="806723"/>
    <n v="815574"/>
    <n v="8851"/>
    <n v="1.0971547854715932E-2"/>
  </r>
  <r>
    <s v="ISLIP TOWN"/>
    <x v="34"/>
    <s v="52"/>
    <s v="MC"/>
    <s v="363160"/>
    <n v="1615578"/>
    <n v="1577547"/>
    <n v="-38031"/>
    <n v="-2.3540181903937786E-2"/>
  </r>
  <r>
    <s v="ITHACA"/>
    <x v="34"/>
    <s v="51"/>
    <s v="PC"/>
    <s v="363168"/>
    <n v="715930"/>
    <n v="675348"/>
    <n v="-40582"/>
    <n v="-5.6684312712136663E-2"/>
  </r>
  <r>
    <s v="JAMESTOWN"/>
    <x v="34"/>
    <s v="52"/>
    <s v="MC"/>
    <s v="363180"/>
    <n v="1070178"/>
    <n v="1054313"/>
    <n v="-15865"/>
    <n v="-1.4824636649230316E-2"/>
  </r>
  <r>
    <s v="KINGSTON"/>
    <x v="34"/>
    <s v="51"/>
    <s v="PC"/>
    <s v="363300"/>
    <n v="693190"/>
    <n v="691895"/>
    <n v="-1295"/>
    <n v="-1.868174670725198E-3"/>
  </r>
  <r>
    <s v="MIDDLETOWN"/>
    <x v="34"/>
    <s v="51"/>
    <s v="PC"/>
    <s v="364004"/>
    <n v="519735"/>
    <n v="516275"/>
    <n v="-3460"/>
    <n v="-6.6572387851501248E-3"/>
  </r>
  <r>
    <s v="MOUNT VERNON"/>
    <x v="34"/>
    <s v="52"/>
    <s v="MC"/>
    <s v="364212"/>
    <n v="1360200"/>
    <n v="1323716"/>
    <n v="-36484"/>
    <n v="-2.6822526099103072E-2"/>
  </r>
  <r>
    <s v="NEWBURGH"/>
    <x v="34"/>
    <s v="51"/>
    <s v="PC"/>
    <s v="364320"/>
    <n v="779561"/>
    <n v="786944"/>
    <n v="7383"/>
    <n v="9.4707149280171786E-3"/>
  </r>
  <r>
    <s v="NEW ROCHELLE"/>
    <x v="34"/>
    <s v="52"/>
    <s v="MC"/>
    <s v="364408"/>
    <n v="1419575"/>
    <n v="1379441"/>
    <n v="-40134"/>
    <n v="-2.8271841924519661E-2"/>
  </r>
  <r>
    <s v="NEW YORK"/>
    <x v="34"/>
    <s v="51"/>
    <s v="PC"/>
    <s v="364436"/>
    <n v="155708779"/>
    <n v="152546196"/>
    <n v="-3162583"/>
    <n v="-2.0310884333631568E-2"/>
  </r>
  <r>
    <s v="NIAGARA FALLS"/>
    <x v="34"/>
    <s v="51"/>
    <s v="PC"/>
    <s v="364448"/>
    <n v="2229497"/>
    <n v="2236303"/>
    <n v="6806"/>
    <n v="3.052706507342239E-3"/>
  </r>
  <r>
    <s v="POUGHKEEPSIE"/>
    <x v="34"/>
    <s v="51"/>
    <s v="PC"/>
    <s v="365312"/>
    <n v="862923"/>
    <n v="845631"/>
    <n v="-17292"/>
    <n v="-2.0038867894354422E-2"/>
  </r>
  <r>
    <s v="ROCHESTER"/>
    <x v="34"/>
    <s v="51"/>
    <s v="PC"/>
    <s v="365544"/>
    <n v="8198055"/>
    <n v="7961706"/>
    <n v="-236349"/>
    <n v="-2.8829887089071738E-2"/>
  </r>
  <r>
    <s v="ROME"/>
    <x v="34"/>
    <s v="51"/>
    <s v="PC"/>
    <s v="365572"/>
    <n v="933401"/>
    <n v="923733"/>
    <n v="-9668"/>
    <n v="-1.0357820486586152E-2"/>
  </r>
  <r>
    <s v="SARATOGA SPRINGS"/>
    <x v="34"/>
    <s v="52"/>
    <s v="MC"/>
    <s v="365800"/>
    <n v="350923"/>
    <n v="342851"/>
    <n v="-8072"/>
    <n v="-2.3002197063173403E-2"/>
  </r>
  <r>
    <s v="SCHENECTADY"/>
    <x v="34"/>
    <s v="51"/>
    <s v="PC"/>
    <s v="365848"/>
    <n v="2109112"/>
    <n v="2092914"/>
    <n v="-16198"/>
    <n v="-7.6800094068024839E-3"/>
  </r>
  <r>
    <s v="SYRACUSE"/>
    <x v="34"/>
    <s v="51"/>
    <s v="PC"/>
    <s v="366376"/>
    <n v="4900013"/>
    <n v="4776203"/>
    <n v="-123810"/>
    <n v="-2.5267279903134952E-2"/>
  </r>
  <r>
    <s v="TONAWANDA TOWN"/>
    <x v="34"/>
    <s v="52"/>
    <s v="MC"/>
    <s v="366468"/>
    <n v="1529726"/>
    <n v="1518049"/>
    <n v="-11677"/>
    <n v="-7.6333931697571984E-3"/>
  </r>
  <r>
    <s v="TROY"/>
    <x v="34"/>
    <s v="51"/>
    <s v="PC"/>
    <s v="366500"/>
    <n v="1722090"/>
    <n v="1672929"/>
    <n v="-49161"/>
    <n v="-2.8547288469243769E-2"/>
  </r>
  <r>
    <s v="UNION TOWN"/>
    <x v="34"/>
    <s v="52"/>
    <s v="MC"/>
    <s v="366588"/>
    <n v="1160310"/>
    <n v="1093934"/>
    <n v="-66376"/>
    <n v="-5.7205402004636689E-2"/>
  </r>
  <r>
    <s v="UTICA"/>
    <x v="34"/>
    <s v="51"/>
    <s v="PC"/>
    <s v="366612"/>
    <n v="2294959"/>
    <n v="2215310"/>
    <n v="-79649"/>
    <n v="-3.4706066644327849E-2"/>
  </r>
  <r>
    <s v="Watertown city"/>
    <x v="34"/>
    <s v="51"/>
    <s v="PC"/>
    <s v="366848"/>
    <n v="0"/>
    <n v="795961"/>
    <n v="795961"/>
    <e v="#DIV/0!"/>
  </r>
  <r>
    <s v="WEST SENECA"/>
    <x v="34"/>
    <s v="52"/>
    <s v="MC"/>
    <s v="367024"/>
    <n v="287011"/>
    <n v="267882"/>
    <n v="-19129"/>
    <s v="New"/>
  </r>
  <r>
    <s v="WHITE PLAINS"/>
    <x v="34"/>
    <s v="51"/>
    <s v="PC"/>
    <s v="367096"/>
    <n v="819632"/>
    <n v="809848"/>
    <n v="-9784"/>
    <n v="-1.1937064438674918E-2"/>
  </r>
  <r>
    <s v="YONKERS"/>
    <x v="34"/>
    <s v="52"/>
    <s v="MC"/>
    <s v="367260"/>
    <n v="3091469"/>
    <n v="3149053"/>
    <n v="57584"/>
    <n v="1.8626743467264267E-2"/>
  </r>
  <r>
    <s v="DUTCHESS COUNTY"/>
    <x v="34"/>
    <s v="66"/>
    <s v="UC"/>
    <s v="369027"/>
    <n v="1346653"/>
    <n v="1366085"/>
    <n v="19432"/>
    <n v="1.4429849411838091E-2"/>
  </r>
  <r>
    <s v="ERIE COUNTY"/>
    <x v="34"/>
    <s v="66"/>
    <s v="UC"/>
    <s v="369029"/>
    <n v="2469242"/>
    <n v="2412944"/>
    <n v="-56298"/>
    <n v="-2.2799709384499371E-2"/>
  </r>
  <r>
    <s v="MONROE COUNTY"/>
    <x v="34"/>
    <s v="66"/>
    <s v="UC"/>
    <s v="369055"/>
    <n v="1663576"/>
    <n v="1652789"/>
    <n v="-10787"/>
    <n v="-6.4842243456265302E-3"/>
  </r>
  <r>
    <s v="NASSAU COUNTY"/>
    <x v="34"/>
    <s v="66"/>
    <s v="UC"/>
    <s v="369059"/>
    <n v="12871690"/>
    <n v="12808866"/>
    <n v="-62824"/>
    <n v="-4.8807887697730444E-3"/>
  </r>
  <r>
    <s v="ONONDAGA COUNTY"/>
    <x v="34"/>
    <s v="66"/>
    <s v="UC"/>
    <s v="369067"/>
    <n v="1767464"/>
    <n v="1721909"/>
    <n v="-45555"/>
    <n v="-2.5774216617707631E-2"/>
  </r>
  <r>
    <s v="ORANGE COUNTY"/>
    <x v="34"/>
    <s v="66"/>
    <s v="UC"/>
    <s v="369071"/>
    <n v="1467925"/>
    <n v="1450186"/>
    <n v="-17739"/>
    <n v="-1.2084404857196383E-2"/>
  </r>
  <r>
    <s v="ROCKLAND COUNTY"/>
    <x v="34"/>
    <s v="66"/>
    <s v="UC"/>
    <s v="369087"/>
    <n v="2065279"/>
    <n v="2047610"/>
    <n v="-17669"/>
    <n v="-8.5552605725424998E-3"/>
  </r>
  <r>
    <s v="SUFFOLK COUNTY"/>
    <x v="34"/>
    <s v="66"/>
    <s v="UC"/>
    <s v="369103"/>
    <n v="3032794"/>
    <n v="2948155"/>
    <n v="-84639"/>
    <n v="-2.7907929124101408E-2"/>
  </r>
  <r>
    <s v="WESTCHESTER COUNTY"/>
    <x v="34"/>
    <s v="66"/>
    <s v="UC"/>
    <s v="369119"/>
    <n v="4160843"/>
    <n v="4129055"/>
    <n v="-31788"/>
    <n v="-7.6397979928586584E-3"/>
  </r>
  <r>
    <s v="OHIO"/>
    <x v="35"/>
    <s v="22"/>
    <s v="State Balance"/>
    <s v="390000"/>
    <n v="42217684"/>
    <n v="41871005"/>
    <n v="-346679"/>
    <n v="-8.2117010492569892E-3"/>
  </r>
  <r>
    <s v="AKRON"/>
    <x v="35"/>
    <s v="51"/>
    <s v="PC"/>
    <s v="390042"/>
    <n v="5765282"/>
    <n v="5678109"/>
    <n v="-87173"/>
    <n v="-1.5120335830927265E-2"/>
  </r>
  <r>
    <s v="ALLIANCE"/>
    <x v="35"/>
    <s v="52"/>
    <s v="MC"/>
    <s v="390066"/>
    <n v="582058"/>
    <n v="563201"/>
    <n v="-18857"/>
    <n v="-3.23971150641345E-2"/>
  </r>
  <r>
    <s v="BARBERTON"/>
    <x v="35"/>
    <s v="52"/>
    <s v="MC"/>
    <s v="390294"/>
    <n v="634542"/>
    <n v="614384"/>
    <n v="-20158"/>
    <n v="-3.1767794724383888E-2"/>
  </r>
  <r>
    <s v="BOWLING GREEN"/>
    <x v="35"/>
    <s v="52"/>
    <s v="MC"/>
    <s v="390600"/>
    <n v="253562"/>
    <n v="247310"/>
    <n v="-6252"/>
    <n v="-2.4656691460076825E-2"/>
  </r>
  <r>
    <s v="CANTON"/>
    <x v="35"/>
    <s v="51"/>
    <s v="PC"/>
    <s v="390858"/>
    <n v="2493431"/>
    <n v="2409987"/>
    <n v="-83444"/>
    <n v="-3.346553403723624E-2"/>
  </r>
  <r>
    <s v="CINCINNATI"/>
    <x v="35"/>
    <s v="51"/>
    <s v="PC"/>
    <s v="391062"/>
    <n v="11275150"/>
    <n v="11057684"/>
    <n v="-217466"/>
    <n v="-1.9287193518489777E-2"/>
  </r>
  <r>
    <s v="CLEVELAND"/>
    <x v="35"/>
    <s v="51"/>
    <s v="PC"/>
    <s v="391104"/>
    <n v="20265802"/>
    <n v="19982295"/>
    <n v="-283507"/>
    <n v="-1.3989429088471308E-2"/>
  </r>
  <r>
    <s v="CLEVELAND HEIGHTS"/>
    <x v="35"/>
    <s v="52"/>
    <s v="MC"/>
    <s v="391110"/>
    <n v="1496443"/>
    <n v="1476294"/>
    <n v="-20149"/>
    <n v="-1.3464595711296722E-2"/>
  </r>
  <r>
    <s v="COLUMBUS"/>
    <x v="35"/>
    <s v="51"/>
    <s v="PC"/>
    <s v="391176"/>
    <n v="6877408"/>
    <n v="6677379"/>
    <n v="-200029"/>
    <n v="-2.908494014023888E-2"/>
  </r>
  <r>
    <s v="CUYAHOGA FALLS"/>
    <x v="35"/>
    <s v="52"/>
    <s v="MC"/>
    <s v="391320"/>
    <n v="626420"/>
    <n v="604722"/>
    <n v="-21698"/>
    <n v="-3.4638102231729508E-2"/>
  </r>
  <r>
    <s v="DAYTON"/>
    <x v="35"/>
    <s v="51"/>
    <s v="PC"/>
    <s v="391362"/>
    <n v="5205993"/>
    <n v="5124668"/>
    <n v="-81325"/>
    <n v="-1.5621419391074863E-2"/>
  </r>
  <r>
    <s v="EAST CLEVELAND"/>
    <x v="35"/>
    <s v="52"/>
    <s v="MC"/>
    <s v="391500"/>
    <n v="1064094"/>
    <n v="1001414"/>
    <n v="-62680"/>
    <n v="-5.8904570460880337E-2"/>
  </r>
  <r>
    <s v="ELYRIA"/>
    <x v="35"/>
    <s v="51"/>
    <s v="PC"/>
    <s v="391602"/>
    <n v="609876"/>
    <n v="628815"/>
    <n v="18939"/>
    <n v="3.105385357023395E-2"/>
  </r>
  <r>
    <s v="EUCLID"/>
    <x v="35"/>
    <s v="52"/>
    <s v="MC"/>
    <s v="391626"/>
    <n v="919541"/>
    <n v="910731"/>
    <n v="-8810"/>
    <n v="-9.5808669760239079E-3"/>
  </r>
  <r>
    <s v="FAIRBORN"/>
    <x v="35"/>
    <s v="52"/>
    <s v="MC"/>
    <s v="391638"/>
    <n v="236419"/>
    <n v="253765"/>
    <n v="17346"/>
    <n v="7.3369737626840487E-2"/>
  </r>
  <r>
    <s v="HAMILTON CITY"/>
    <x v="35"/>
    <s v="52"/>
    <s v="MC"/>
    <s v="392118"/>
    <n v="1347097"/>
    <n v="1280466"/>
    <n v="-66631"/>
    <n v="-4.9462659333366493E-2"/>
  </r>
  <r>
    <s v="KENT"/>
    <x v="35"/>
    <s v="52"/>
    <s v="MC"/>
    <s v="392508"/>
    <n v="275277"/>
    <n v="268594"/>
    <n v="-6683"/>
    <n v="-2.4277364254914141E-2"/>
  </r>
  <r>
    <s v="KETTERING"/>
    <x v="35"/>
    <s v="52"/>
    <s v="MC"/>
    <s v="392526"/>
    <n v="490874"/>
    <n v="477753"/>
    <n v="-13121"/>
    <n v="-2.6729873653931559E-2"/>
  </r>
  <r>
    <s v="LAKEWOOD"/>
    <x v="35"/>
    <s v="52"/>
    <s v="MC"/>
    <s v="392628"/>
    <n v="1851409"/>
    <n v="1838388"/>
    <n v="-13021"/>
    <n v="-7.0330218768516299E-3"/>
  </r>
  <r>
    <s v="LANCASTER"/>
    <x v="35"/>
    <s v="52"/>
    <s v="MC"/>
    <s v="392634"/>
    <n v="469476"/>
    <n v="465810"/>
    <n v="-3666"/>
    <n v="-7.8087058763387264E-3"/>
  </r>
  <r>
    <s v="LIMA"/>
    <x v="35"/>
    <s v="51"/>
    <s v="PC"/>
    <s v="392730"/>
    <n v="977246"/>
    <n v="982277"/>
    <n v="5031"/>
    <n v="5.1481407956645514E-3"/>
  </r>
  <r>
    <s v="LORAIN"/>
    <x v="35"/>
    <s v="52"/>
    <s v="MC"/>
    <s v="392820"/>
    <n v="1190853"/>
    <n v="1177876"/>
    <n v="-12977"/>
    <n v="-1.0897230808504492E-2"/>
  </r>
  <r>
    <s v="MANSFIELD"/>
    <x v="35"/>
    <s v="51"/>
    <s v="PC"/>
    <s v="393012"/>
    <n v="807747"/>
    <n v="787671"/>
    <n v="-20076"/>
    <n v="-2.4854317007676908E-2"/>
  </r>
  <r>
    <s v="MARIETTA"/>
    <x v="35"/>
    <s v="51"/>
    <s v="PC"/>
    <s v="393054"/>
    <n v="345743"/>
    <n v="338865"/>
    <n v="-6878"/>
    <n v="-1.989338902016816E-2"/>
  </r>
  <r>
    <s v="MASSILLON"/>
    <x v="35"/>
    <s v="51"/>
    <s v="PC"/>
    <s v="393114"/>
    <n v="607065"/>
    <n v="611626"/>
    <n v="4561"/>
    <n v="7.5131987513692936E-3"/>
  </r>
  <r>
    <s v="MENTOR"/>
    <x v="35"/>
    <s v="51"/>
    <s v="PC"/>
    <s v="393168"/>
    <n v="159260"/>
    <n v="164752"/>
    <n v="5492"/>
    <n v="3.4484490769810375E-2"/>
  </r>
  <r>
    <s v="MIDDLETOWN"/>
    <x v="35"/>
    <s v="51"/>
    <s v="PC"/>
    <s v="393222"/>
    <n v="665817"/>
    <n v="682304"/>
    <n v="16487"/>
    <n v="2.4762059244507126E-2"/>
  </r>
  <r>
    <s v="NEWARK"/>
    <x v="35"/>
    <s v="52"/>
    <s v="MC"/>
    <s v="393558"/>
    <n v="731270"/>
    <n v="728546"/>
    <n v="-2724"/>
    <n v="-3.7250263240663503E-3"/>
  </r>
  <r>
    <s v="PARMA"/>
    <x v="35"/>
    <s v="52"/>
    <s v="MC"/>
    <s v="394098"/>
    <n v="827644"/>
    <n v="829183"/>
    <n v="1539"/>
    <n v="1.8594951452556897E-3"/>
  </r>
  <r>
    <s v="SANDUSKY"/>
    <x v="35"/>
    <s v="51"/>
    <s v="PC"/>
    <s v="394680"/>
    <n v="710779"/>
    <n v="702302"/>
    <n v="-8477"/>
    <n v="-1.1926351228722289E-2"/>
  </r>
  <r>
    <s v="SPRINGFIELD"/>
    <x v="35"/>
    <s v="51"/>
    <s v="PC"/>
    <s v="394998"/>
    <n v="1612130"/>
    <n v="1595856"/>
    <n v="-16274"/>
    <n v="-1.0094719408484427E-2"/>
  </r>
  <r>
    <s v="STEUBENVILLE"/>
    <x v="35"/>
    <s v="51"/>
    <s v="PC"/>
    <s v="395016"/>
    <n v="595549"/>
    <n v="588373"/>
    <n v="-7176"/>
    <n v="-1.2049386364514088E-2"/>
  </r>
  <r>
    <s v="TOLEDO"/>
    <x v="35"/>
    <s v="51"/>
    <s v="PC"/>
    <s v="395214"/>
    <n v="7008842"/>
    <n v="6887769"/>
    <n v="-121073"/>
    <n v="-1.7274322919535068E-2"/>
  </r>
  <r>
    <s v="WARREN"/>
    <x v="35"/>
    <s v="51"/>
    <s v="PC"/>
    <s v="395454"/>
    <n v="1109402"/>
    <n v="1099641"/>
    <n v="-9761"/>
    <n v="-8.798433750795474E-3"/>
  </r>
  <r>
    <s v="YOUNGSTOWN"/>
    <x v="35"/>
    <s v="51"/>
    <s v="PC"/>
    <s v="395874"/>
    <n v="3385047"/>
    <n v="3288217"/>
    <n v="-96830"/>
    <n v="-2.8605215821227888E-2"/>
  </r>
  <r>
    <s v="BUTLER COUNTY"/>
    <x v="35"/>
    <s v="66"/>
    <s v="UC"/>
    <s v="399017"/>
    <n v="1179443"/>
    <n v="1136227"/>
    <n v="-43216"/>
    <n v="-3.6641024619248237E-2"/>
  </r>
  <r>
    <s v="CUYAHOGA COUNTY"/>
    <x v="35"/>
    <s v="66"/>
    <s v="UC"/>
    <s v="399035"/>
    <n v="3373039"/>
    <n v="3345044"/>
    <n v="-27995"/>
    <n v="-8.2996372114286249E-3"/>
  </r>
  <r>
    <s v="FRANKLIN COUNTY"/>
    <x v="35"/>
    <s v="66"/>
    <s v="UC"/>
    <s v="399049"/>
    <n v="1906140"/>
    <n v="1845431"/>
    <n v="-60709"/>
    <n v="-3.1849182116738539E-2"/>
  </r>
  <r>
    <s v="HAMILTON COUNTY"/>
    <x v="35"/>
    <s v="66"/>
    <s v="UC"/>
    <s v="399061"/>
    <n v="2910391"/>
    <n v="2894119"/>
    <n v="-16272"/>
    <n v="-5.5910013465544665E-3"/>
  </r>
  <r>
    <s v="LAKE COUNTY"/>
    <x v="35"/>
    <s v="66"/>
    <s v="UC"/>
    <s v="399085"/>
    <n v="1269623"/>
    <n v="1264831"/>
    <n v="-4792"/>
    <n v="-3.7743487633730643E-3"/>
  </r>
  <r>
    <s v="MONTGOMERY COUNTY"/>
    <x v="35"/>
    <s v="66"/>
    <s v="UC"/>
    <s v="399113"/>
    <n v="1709644"/>
    <n v="1674307"/>
    <n v="-35337"/>
    <n v="-2.0669215345416939E-2"/>
  </r>
  <r>
    <s v="STARK COUNTY"/>
    <x v="35"/>
    <s v="66"/>
    <s v="UC"/>
    <s v="399151"/>
    <n v="1127340"/>
    <n v="1129306"/>
    <n v="1966"/>
    <n v="1.7439281849308992E-3"/>
  </r>
  <r>
    <s v="SUMMIT COUNTY"/>
    <x v="35"/>
    <s v="66"/>
    <s v="UC"/>
    <s v="399153"/>
    <n v="971770"/>
    <n v="932810"/>
    <n v="-38960"/>
    <n v="-4.009179126748099E-2"/>
  </r>
  <r>
    <s v="WARREN COUNTY"/>
    <x v="35"/>
    <s v="66"/>
    <s v="UC"/>
    <s v="399165"/>
    <n v="762286"/>
    <n v="733570"/>
    <n v="-28716"/>
    <n v="-3.7670900423200739E-2"/>
  </r>
  <r>
    <s v="OKLAHOMA"/>
    <x v="36"/>
    <s v="22"/>
    <s v="State Balance"/>
    <s v="400000"/>
    <n v="13497021"/>
    <n v="13133166"/>
    <n v="-363855"/>
    <n v="-2.6958170991954446E-2"/>
  </r>
  <r>
    <s v="EDMOND"/>
    <x v="36"/>
    <s v="52"/>
    <s v="MC"/>
    <s v="400918"/>
    <n v="384483"/>
    <n v="379522"/>
    <n v="-4961"/>
    <n v="-1.2903041226790261E-2"/>
  </r>
  <r>
    <s v="ENID"/>
    <x v="36"/>
    <s v="52"/>
    <s v="MC"/>
    <s v="400966"/>
    <n v="454097"/>
    <n v="430876"/>
    <n v="-23221"/>
    <n v="-5.1136651420291258E-2"/>
  </r>
  <r>
    <s v="LAWTON"/>
    <x v="36"/>
    <s v="51"/>
    <s v="PC"/>
    <s v="401734"/>
    <n v="705758"/>
    <n v="662566"/>
    <n v="-43192"/>
    <n v="-6.119944796941728E-2"/>
  </r>
  <r>
    <s v="MIDWEST CITY"/>
    <x v="36"/>
    <s v="52"/>
    <s v="MC"/>
    <s v="402016"/>
    <n v="393945"/>
    <n v="365574"/>
    <n v="-28371"/>
    <n v="-7.2017667440886418E-2"/>
  </r>
  <r>
    <s v="MOORE CITY"/>
    <x v="36"/>
    <s v="52"/>
    <s v="MC"/>
    <s v="402046"/>
    <n v="309731"/>
    <n v="296818"/>
    <n v="-12913"/>
    <n v="-4.1691015752378678E-2"/>
  </r>
  <r>
    <s v="NORMAN"/>
    <x v="36"/>
    <s v="52"/>
    <s v="MC"/>
    <s v="402190"/>
    <n v="761709"/>
    <n v="721491"/>
    <n v="-40218"/>
    <n v="-5.2799691220663011E-2"/>
  </r>
  <r>
    <s v="OKLAHOMA CITY"/>
    <x v="36"/>
    <s v="51"/>
    <s v="PC"/>
    <s v="402268"/>
    <n v="4438600"/>
    <n v="4368280"/>
    <n v="-70320"/>
    <n v="-1.5842833325823459E-2"/>
  </r>
  <r>
    <s v="SHAWNEE"/>
    <x v="36"/>
    <s v="52"/>
    <s v="MC"/>
    <s v="402718"/>
    <n v="308553"/>
    <n v="289212"/>
    <n v="-19341"/>
    <n v="-6.2682910229360914E-2"/>
  </r>
  <r>
    <s v="TULSA"/>
    <x v="36"/>
    <s v="51"/>
    <s v="PC"/>
    <s v="403036"/>
    <n v="3354605"/>
    <n v="3217845"/>
    <n v="-136760"/>
    <n v="-4.0767840028855855E-2"/>
  </r>
  <r>
    <s v="TULSA COUNTY"/>
    <x v="36"/>
    <s v="66"/>
    <s v="UC"/>
    <s v="409143"/>
    <n v="1299556"/>
    <n v="1277499"/>
    <n v="-22057"/>
    <n v="-1.697271991357048E-2"/>
  </r>
  <r>
    <s v="OREGON"/>
    <x v="37"/>
    <s v="22"/>
    <s v="State Balance"/>
    <s v="410000"/>
    <n v="12178221"/>
    <n v="11842473"/>
    <n v="-335748"/>
    <n v="-2.7569544024533633E-2"/>
  </r>
  <r>
    <s v="Albany"/>
    <x v="37"/>
    <s v="52"/>
    <s v="MC"/>
    <s v="410012"/>
    <n v="402361"/>
    <n v="389189"/>
    <n v="-13172"/>
    <n v="-3.2736771207945103E-2"/>
  </r>
  <r>
    <s v="ASHLAND"/>
    <x v="37"/>
    <s v="52"/>
    <s v="MC"/>
    <s v="410042"/>
    <n v="169591"/>
    <n v="169961"/>
    <n v="370"/>
    <n v="2.1817195487968113E-3"/>
  </r>
  <r>
    <s v="BEAVERTON"/>
    <x v="37"/>
    <s v="51"/>
    <s v="PC"/>
    <s v="410108"/>
    <n v="551016"/>
    <n v="585755"/>
    <n v="34739"/>
    <n v="6.3045356214701573E-2"/>
  </r>
  <r>
    <s v="BEND"/>
    <x v="37"/>
    <s v="51"/>
    <s v="PC"/>
    <s v="410114"/>
    <n v="410006"/>
    <n v="415482"/>
    <n v="5476"/>
    <n v="1.3355902108749628E-2"/>
  </r>
  <r>
    <s v="CORVALLIS"/>
    <x v="37"/>
    <s v="51"/>
    <s v="PC"/>
    <s v="410288"/>
    <n v="493675"/>
    <n v="509051"/>
    <n v="15376"/>
    <n v="3.1145996860282573E-2"/>
  </r>
  <r>
    <s v="EUGENE"/>
    <x v="37"/>
    <s v="51"/>
    <s v="PC"/>
    <s v="410426"/>
    <n v="1242049"/>
    <n v="1246273"/>
    <n v="4224"/>
    <n v="3.4008320122636063E-3"/>
  </r>
  <r>
    <s v="Grants Pass city"/>
    <x v="37"/>
    <s v="51"/>
    <s v="PC"/>
    <s v="410540"/>
    <n v="0"/>
    <n v="269487"/>
    <n v="269487"/>
    <e v="#DIV/0!"/>
  </r>
  <r>
    <s v="GRESHAM"/>
    <x v="37"/>
    <s v="52"/>
    <s v="MC"/>
    <s v="410564"/>
    <n v="900954"/>
    <n v="895977"/>
    <n v="-4977"/>
    <s v="New"/>
  </r>
  <r>
    <s v="HILLSBORO"/>
    <x v="37"/>
    <s v="51"/>
    <s v="PC"/>
    <s v="410636"/>
    <n v="675729"/>
    <n v="641653"/>
    <n v="-34076"/>
    <n v="-5.0428500182765575E-2"/>
  </r>
  <r>
    <s v="MEDFORD"/>
    <x v="37"/>
    <s v="51"/>
    <s v="PC"/>
    <s v="410888"/>
    <n v="567833"/>
    <n v="599365"/>
    <n v="31532"/>
    <n v="5.553041123006236E-2"/>
  </r>
  <r>
    <s v="PORTLAND"/>
    <x v="37"/>
    <s v="51"/>
    <s v="PC"/>
    <s v="411098"/>
    <n v="8163351"/>
    <n v="7944075"/>
    <n v="-219276"/>
    <n v="-2.6861028026358293E-2"/>
  </r>
  <r>
    <s v="SALEM"/>
    <x v="37"/>
    <s v="51"/>
    <s v="PC"/>
    <s v="411200"/>
    <n v="1253852"/>
    <n v="1239503"/>
    <n v="-14349"/>
    <n v="-1.1443934371839739E-2"/>
  </r>
  <r>
    <s v="SPRINGFIELD"/>
    <x v="37"/>
    <s v="51"/>
    <s v="PC"/>
    <s v="411290"/>
    <n v="479568"/>
    <n v="450832"/>
    <n v="-28736"/>
    <n v="-5.9920595202348784E-2"/>
  </r>
  <r>
    <s v="CLACKAMAS COUNTY"/>
    <x v="37"/>
    <s v="66"/>
    <s v="UC"/>
    <s v="419005"/>
    <n v="2047968"/>
    <n v="2032447"/>
    <n v="-15521"/>
    <n v="-7.5787316989327962E-3"/>
  </r>
  <r>
    <s v="MULTNOMAH COUNTY"/>
    <x v="37"/>
    <s v="66"/>
    <s v="UC"/>
    <s v="419051"/>
    <n v="313153"/>
    <n v="294146"/>
    <n v="-19007"/>
    <n v="-6.0695570535808374E-2"/>
  </r>
  <r>
    <s v="WASHINGTON COUNTY"/>
    <x v="37"/>
    <s v="66"/>
    <s v="UC"/>
    <s v="419067"/>
    <n v="1874936"/>
    <n v="1850472"/>
    <n v="-24464"/>
    <n v="-1.3047912035397475E-2"/>
  </r>
  <r>
    <s v="PENNSYLVANIA"/>
    <x v="38"/>
    <s v="22"/>
    <s v="State Balance"/>
    <s v="420000"/>
    <n v="38870107"/>
    <n v="38190970"/>
    <n v="-679137"/>
    <n v="-1.7471961165427201E-2"/>
  </r>
  <r>
    <s v="ABINGTON"/>
    <x v="38"/>
    <s v="52"/>
    <s v="MC"/>
    <s v="420015"/>
    <n v="681561"/>
    <n v="705629"/>
    <n v="24068"/>
    <n v="3.5313053417082255E-2"/>
  </r>
  <r>
    <s v="ALLENTOWN"/>
    <x v="38"/>
    <s v="51"/>
    <s v="PC"/>
    <s v="420096"/>
    <n v="2179911"/>
    <n v="2136559"/>
    <n v="-43352"/>
    <n v="-1.9887050434627837E-2"/>
  </r>
  <r>
    <s v="ALTOONA"/>
    <x v="38"/>
    <s v="51"/>
    <s v="PC"/>
    <s v="420114"/>
    <n v="1489572"/>
    <n v="1455885"/>
    <n v="-33687"/>
    <n v="-2.2615221016506756E-2"/>
  </r>
  <r>
    <s v="BENSALEM TOWNSHIP"/>
    <x v="38"/>
    <s v="52"/>
    <s v="MC"/>
    <s v="420438"/>
    <n v="270999"/>
    <n v="271296"/>
    <n v="297"/>
    <n v="1.0959450034870978E-3"/>
  </r>
  <r>
    <s v="BETHLEHEM"/>
    <x v="38"/>
    <s v="51"/>
    <s v="PC"/>
    <s v="420504"/>
    <n v="1282874"/>
    <n v="1269962"/>
    <n v="-12912"/>
    <n v="-1.0064901151632975E-2"/>
  </r>
  <r>
    <s v="BRISTOL TOWNSHIP"/>
    <x v="38"/>
    <s v="52"/>
    <s v="MC"/>
    <s v="420726"/>
    <n v="539509"/>
    <n v="529383"/>
    <n v="-10126"/>
    <n v="-1.8768917664024141E-2"/>
  </r>
  <r>
    <s v="CARLISLE"/>
    <x v="38"/>
    <s v="51"/>
    <s v="PC"/>
    <s v="420930"/>
    <n v="321271"/>
    <n v="319815"/>
    <n v="-1456"/>
    <n v="-4.5319994646264372E-3"/>
  </r>
  <r>
    <s v="CHESTER"/>
    <x v="38"/>
    <s v="52"/>
    <s v="MC"/>
    <s v="421116"/>
    <n v="1195159"/>
    <n v="1134680"/>
    <n v="-60479"/>
    <n v="-5.0603308848446105E-2"/>
  </r>
  <r>
    <s v="EASTON"/>
    <x v="38"/>
    <s v="52"/>
    <s v="MC"/>
    <s v="421950"/>
    <n v="786235"/>
    <n v="803974"/>
    <n v="17739"/>
    <n v="2.2561956666899845E-2"/>
  </r>
  <r>
    <s v="ERIE"/>
    <x v="38"/>
    <s v="51"/>
    <s v="PC"/>
    <s v="422178"/>
    <n v="2887689"/>
    <n v="2849433"/>
    <n v="-38256"/>
    <n v="-1.3247964029367428E-2"/>
  </r>
  <r>
    <s v="HARRISBURG"/>
    <x v="38"/>
    <s v="51"/>
    <s v="PC"/>
    <s v="422898"/>
    <n v="1980417"/>
    <n v="1995830"/>
    <n v="15413"/>
    <n v="7.782704349639495E-3"/>
  </r>
  <r>
    <s v="HAVERFORD"/>
    <x v="38"/>
    <s v="52"/>
    <s v="MC"/>
    <s v="422937"/>
    <n v="782664"/>
    <n v="766498"/>
    <n v="-16166"/>
    <n v="-2.0655095928776589E-2"/>
  </r>
  <r>
    <s v="HAZLETON"/>
    <x v="38"/>
    <s v="52"/>
    <s v="MC"/>
    <s v="422958"/>
    <n v="710662"/>
    <n v="695405"/>
    <n v="-15257"/>
    <n v="-2.1468715085371105E-2"/>
  </r>
  <r>
    <s v="JOHNSTOWN"/>
    <x v="38"/>
    <s v="51"/>
    <s v="PC"/>
    <s v="423411"/>
    <n v="1215698"/>
    <n v="1173660"/>
    <n v="-42038"/>
    <n v="-3.4579311638252265E-2"/>
  </r>
  <r>
    <s v="LANCASTER CITY"/>
    <x v="38"/>
    <s v="51"/>
    <s v="PC"/>
    <s v="423573"/>
    <n v="1558850"/>
    <n v="1559514"/>
    <n v="664"/>
    <n v="4.2595503095230457E-4"/>
  </r>
  <r>
    <s v="LEBANON"/>
    <x v="38"/>
    <s v="51"/>
    <s v="PC"/>
    <s v="423657"/>
    <n v="647881"/>
    <n v="659114"/>
    <n v="11233"/>
    <n v="1.7338060538895261E-2"/>
  </r>
  <r>
    <s v="LOWER MERION"/>
    <x v="38"/>
    <s v="52"/>
    <s v="MC"/>
    <s v="423951"/>
    <n v="937431"/>
    <n v="929665"/>
    <n v="-7766"/>
    <n v="-8.2843430609826213E-3"/>
  </r>
  <r>
    <s v="MCKEESPORT"/>
    <x v="38"/>
    <s v="52"/>
    <s v="MC"/>
    <s v="424086"/>
    <n v="972757"/>
    <n v="948827"/>
    <n v="-23930"/>
    <n v="-2.4600182779460852E-2"/>
  </r>
  <r>
    <s v="MILLCREEK TOWNSHIP"/>
    <x v="38"/>
    <s v="52"/>
    <s v="MC"/>
    <s v="424434"/>
    <n v="210482"/>
    <n v="207574"/>
    <n v="-2908"/>
    <n v="-1.3815908248686349E-2"/>
  </r>
  <r>
    <s v="NORRISTOWN"/>
    <x v="38"/>
    <s v="52"/>
    <s v="MC"/>
    <s v="424914"/>
    <n v="795465"/>
    <n v="809450"/>
    <n v="13985"/>
    <n v="1.7580911793730711E-2"/>
  </r>
  <r>
    <s v="PENN HILLS"/>
    <x v="38"/>
    <s v="52"/>
    <s v="MC"/>
    <s v="425340"/>
    <n v="667951"/>
    <n v="646240"/>
    <n v="-21711"/>
    <n v="-3.2503881272728088E-2"/>
  </r>
  <r>
    <s v="PHILADELPHIA"/>
    <x v="38"/>
    <s v="51"/>
    <s v="PC"/>
    <s v="425451"/>
    <n v="40049151"/>
    <n v="39302222"/>
    <n v="-746929"/>
    <n v="-1.8650307967826834E-2"/>
  </r>
  <r>
    <s v="PITTSBURGH"/>
    <x v="38"/>
    <s v="51"/>
    <s v="PC"/>
    <s v="425529"/>
    <n v="13338643"/>
    <n v="13003281"/>
    <n v="-335362"/>
    <n v="-2.5142137772185671E-2"/>
  </r>
  <r>
    <s v="READING"/>
    <x v="38"/>
    <s v="51"/>
    <s v="PC"/>
    <s v="425793"/>
    <n v="2549335"/>
    <n v="2503403"/>
    <n v="-45932"/>
    <n v="-1.8017247635167603E-2"/>
  </r>
  <r>
    <s v="SCRANTON"/>
    <x v="38"/>
    <s v="51"/>
    <s v="PC"/>
    <s v="426201"/>
    <n v="2628295"/>
    <n v="2580187"/>
    <n v="-48108"/>
    <n v="-1.8303881413616052E-2"/>
  </r>
  <r>
    <s v="SHARON"/>
    <x v="38"/>
    <s v="52"/>
    <s v="MC"/>
    <s v="426258"/>
    <n v="563406"/>
    <n v="526804"/>
    <n v="-36602"/>
    <n v="-6.4965584321075742E-2"/>
  </r>
  <r>
    <s v="STATE COLLEGE"/>
    <x v="38"/>
    <s v="51"/>
    <s v="PC"/>
    <s v="426711"/>
    <n v="486590"/>
    <n v="508713"/>
    <n v="22123"/>
    <n v="4.5465381532707204E-2"/>
  </r>
  <r>
    <s v="UPPER DARBY"/>
    <x v="38"/>
    <s v="52"/>
    <s v="MC"/>
    <s v="427227"/>
    <n v="1446327"/>
    <n v="1446225"/>
    <n v="-102"/>
    <n v="-7.0523470833359255E-5"/>
  </r>
  <r>
    <s v="WILKES-BARRE"/>
    <x v="38"/>
    <s v="51"/>
    <s v="PC"/>
    <s v="427947"/>
    <n v="1563671"/>
    <n v="1516173"/>
    <n v="-47498"/>
    <n v="-3.0375955044251637E-2"/>
  </r>
  <r>
    <s v="WILLIAMSPORT"/>
    <x v="38"/>
    <s v="51"/>
    <s v="PC"/>
    <s v="427962"/>
    <n v="1033343"/>
    <n v="994371"/>
    <n v="-38972"/>
    <n v="-3.7714485896744837E-2"/>
  </r>
  <r>
    <s v="YORK"/>
    <x v="38"/>
    <s v="51"/>
    <s v="PC"/>
    <s v="428136"/>
    <n v="1310254"/>
    <n v="1208023"/>
    <n v="-102231"/>
    <n v="-7.8023803018346063E-2"/>
  </r>
  <r>
    <s v="ALLEGHENY COUNTY"/>
    <x v="38"/>
    <s v="66"/>
    <s v="UC"/>
    <s v="429003"/>
    <n v="12911124"/>
    <n v="12638488"/>
    <n v="-272636"/>
    <n v="-2.1116364462149075E-2"/>
  </r>
  <r>
    <s v="BEAVER COUNTY"/>
    <x v="38"/>
    <s v="66"/>
    <s v="UC"/>
    <s v="429007"/>
    <n v="3072398"/>
    <n v="2942587"/>
    <n v="-129811"/>
    <n v="-4.2250711008144128E-2"/>
  </r>
  <r>
    <s v="BERKS COUNTY"/>
    <x v="38"/>
    <s v="66"/>
    <s v="UC"/>
    <s v="429011"/>
    <n v="2137630"/>
    <n v="2083433"/>
    <n v="-54197"/>
    <n v="-2.5353779653167294E-2"/>
  </r>
  <r>
    <s v="BUCKS COUNTY"/>
    <x v="38"/>
    <s v="66"/>
    <s v="UC"/>
    <s v="429017"/>
    <n v="1771991"/>
    <n v="1760256"/>
    <n v="-11735"/>
    <n v="-6.6224941323065412E-3"/>
  </r>
  <r>
    <s v="CHESTER COUNTY"/>
    <x v="38"/>
    <s v="66"/>
    <s v="UC"/>
    <s v="429029"/>
    <n v="2259114"/>
    <n v="2235498"/>
    <n v="-23616"/>
    <n v="-1.0453655725209086E-2"/>
  </r>
  <r>
    <s v="CUMBERLAND COUNTY"/>
    <x v="38"/>
    <s v="66"/>
    <s v="UC"/>
    <s v="429041"/>
    <n v="1106216"/>
    <n v="1085376"/>
    <n v="-20840"/>
    <n v="-1.8838997085560145E-2"/>
  </r>
  <r>
    <s v="DAUPHIN COUNTY"/>
    <x v="38"/>
    <s v="66"/>
    <s v="UC"/>
    <s v="429043"/>
    <n v="1201620"/>
    <n v="1146974"/>
    <n v="-54646"/>
    <n v="-4.5476939465055509E-2"/>
  </r>
  <r>
    <s v="DELAWARE COUNTY"/>
    <x v="38"/>
    <s v="66"/>
    <s v="UC"/>
    <s v="429045"/>
    <n v="3319680"/>
    <n v="3312467"/>
    <n v="-7213"/>
    <n v="-2.1727997879313669E-3"/>
  </r>
  <r>
    <s v="LANCASTER COUNTY"/>
    <x v="38"/>
    <s v="66"/>
    <s v="UC"/>
    <s v="429071"/>
    <n v="2624751"/>
    <n v="2637953"/>
    <n v="13202"/>
    <n v="5.0298104467814278E-3"/>
  </r>
  <r>
    <s v="LEHIGH COUNTY"/>
    <x v="38"/>
    <s v="66"/>
    <s v="UC"/>
    <s v="429077"/>
    <n v="1151731"/>
    <n v="1151921"/>
    <n v="190"/>
    <n v="1.6496907698064912E-4"/>
  </r>
  <r>
    <s v="LUZERNE COUNTY"/>
    <x v="38"/>
    <s v="66"/>
    <s v="UC"/>
    <s v="429079"/>
    <n v="3989585"/>
    <n v="3912664"/>
    <n v="-76921"/>
    <n v="-1.9280451475529408E-2"/>
  </r>
  <r>
    <s v="MONTGOMERY COUNTY"/>
    <x v="38"/>
    <s v="66"/>
    <s v="UC"/>
    <s v="429091"/>
    <n v="3012733"/>
    <n v="2944744"/>
    <n v="-67989"/>
    <n v="-2.2567217207764511E-2"/>
  </r>
  <r>
    <s v="NORTHAMPTON COUNTY"/>
    <x v="38"/>
    <s v="66"/>
    <s v="UC"/>
    <s v="429095"/>
    <n v="1473782"/>
    <n v="1420278"/>
    <n v="-53504"/>
    <n v="-3.6303876692753742E-2"/>
  </r>
  <r>
    <s v="WASHINGTON COUNTY"/>
    <x v="38"/>
    <s v="66"/>
    <s v="UC"/>
    <s v="429125"/>
    <n v="3301371"/>
    <n v="3208013"/>
    <n v="-93358"/>
    <n v="-2.8278554576265436E-2"/>
  </r>
  <r>
    <s v="WESTMORELAND COUNTY"/>
    <x v="38"/>
    <s v="66"/>
    <s v="UC"/>
    <s v="429129"/>
    <n v="3601281"/>
    <n v="3533844"/>
    <n v="-67437"/>
    <n v="-1.8725836723099364E-2"/>
  </r>
  <r>
    <s v="YORK COUNTY"/>
    <x v="38"/>
    <s v="66"/>
    <s v="UC"/>
    <s v="429133"/>
    <n v="2014331"/>
    <n v="2003517"/>
    <n v="-10814"/>
    <n v="-5.3685317854910639E-3"/>
  </r>
  <r>
    <s v="PUERTO RICO"/>
    <x v="39"/>
    <s v="22"/>
    <s v="State Balance"/>
    <s v="720000"/>
    <n v="27793428"/>
    <n v="26145029"/>
    <n v="-1648399"/>
    <n v="-5.9308948863738581E-2"/>
  </r>
  <r>
    <s v="AGUADILLA MUNICIPIO"/>
    <x v="39"/>
    <s v="51"/>
    <s v="PC"/>
    <s v="729005"/>
    <n v="1124241"/>
    <n v="997370"/>
    <n v="-126871"/>
    <n v="-0.11285035859748933"/>
  </r>
  <r>
    <s v="ARECIBO MUNICIPIO"/>
    <x v="39"/>
    <s v="52"/>
    <s v="MC"/>
    <s v="729013"/>
    <n v="1535954"/>
    <n v="1437870"/>
    <n v="-98084"/>
    <n v="-6.3858683267858277E-2"/>
  </r>
  <r>
    <s v="BAYAMON MUNICIPIO"/>
    <x v="39"/>
    <s v="52"/>
    <s v="MC"/>
    <s v="729021"/>
    <n v="2683168"/>
    <n v="2514252"/>
    <n v="-168916"/>
    <n v="-6.295394101301148E-2"/>
  </r>
  <r>
    <s v="CABO ROJO MUNICIPIO"/>
    <x v="39"/>
    <s v="51"/>
    <s v="PC"/>
    <s v="729023"/>
    <n v="874684"/>
    <n v="826330"/>
    <n v="-48354"/>
    <n v="-5.5281678869168752E-2"/>
  </r>
  <r>
    <s v="CAGUAS MUNICIPIO"/>
    <x v="39"/>
    <s v="51"/>
    <s v="PC"/>
    <s v="729025"/>
    <n v="1963042"/>
    <n v="1818608"/>
    <n v="-144434"/>
    <n v="-7.3576622405429934E-2"/>
  </r>
  <r>
    <s v="CANOVANAS MUNICIPIO"/>
    <x v="39"/>
    <s v="52"/>
    <s v="MC"/>
    <s v="729029"/>
    <n v="773744"/>
    <n v="749935"/>
    <n v="-23809"/>
    <n v="-3.0771159453255856E-2"/>
  </r>
  <r>
    <s v="CAROLINA MUNICIPIO"/>
    <x v="39"/>
    <s v="52"/>
    <s v="MC"/>
    <s v="729031"/>
    <n v="2341634"/>
    <n v="2179440"/>
    <n v="-162194"/>
    <n v="-6.9265307900380671E-2"/>
  </r>
  <r>
    <s v="CAYEY MUNICIPIO"/>
    <x v="39"/>
    <s v="52"/>
    <s v="MC"/>
    <s v="729035"/>
    <n v="767693"/>
    <n v="662298"/>
    <n v="-105395"/>
    <n v="-0.13728795234553395"/>
  </r>
  <r>
    <s v="CIDRA MUNICIPIO"/>
    <x v="39"/>
    <s v="52"/>
    <s v="MC"/>
    <s v="729041"/>
    <n v="686238"/>
    <n v="614488"/>
    <n v="-71750"/>
    <n v="-0.10455556235591733"/>
  </r>
  <r>
    <s v="FAJARDO MUNICIPIO"/>
    <x v="39"/>
    <s v="51"/>
    <s v="PC"/>
    <s v="729053"/>
    <n v="622298"/>
    <n v="580150"/>
    <n v="-42148"/>
    <n v="-6.7729608644090125E-2"/>
  </r>
  <r>
    <s v="GUAYAMA MUNICIPIO"/>
    <x v="39"/>
    <s v="51"/>
    <s v="PC"/>
    <s v="729057"/>
    <n v="796200"/>
    <n v="714546"/>
    <n v="-81654"/>
    <n v="-0.10255463451394121"/>
  </r>
  <r>
    <s v="GUAYNABO MUNICIPIO"/>
    <x v="39"/>
    <s v="51"/>
    <s v="PC"/>
    <s v="729061"/>
    <n v="1106419"/>
    <n v="1022716"/>
    <n v="-83703"/>
    <n v="-7.5652171555260717E-2"/>
  </r>
  <r>
    <s v="HUMACAO MUNICIPIO"/>
    <x v="39"/>
    <s v="52"/>
    <s v="MC"/>
    <s v="729069"/>
    <n v="1029153"/>
    <n v="894732"/>
    <n v="-134421"/>
    <n v="-0.13061323243482748"/>
  </r>
  <r>
    <s v="ISABELA MUNICIPIO"/>
    <x v="39"/>
    <s v="51"/>
    <s v="PC"/>
    <s v="729071"/>
    <n v="883565"/>
    <n v="837925"/>
    <n v="-45640"/>
    <n v="-5.1654377436860896E-2"/>
  </r>
  <r>
    <s v="JUANA DIAZ MUNICIPIO"/>
    <x v="39"/>
    <s v="52"/>
    <s v="MC"/>
    <s v="729075"/>
    <n v="1031489"/>
    <n v="981733"/>
    <n v="-49756"/>
    <n v="-4.8237063119432197E-2"/>
  </r>
  <r>
    <s v="MANATI MUNICIPIO"/>
    <x v="39"/>
    <s v="52"/>
    <s v="MC"/>
    <s v="729091"/>
    <n v="861956"/>
    <n v="799577"/>
    <n v="-62379"/>
    <n v="-7.2369123249910669E-2"/>
  </r>
  <r>
    <s v="MAYAGUEZ MUNICIPIO"/>
    <x v="39"/>
    <s v="51"/>
    <s v="PC"/>
    <s v="729097"/>
    <n v="1631700"/>
    <n v="1503468"/>
    <n v="-128232"/>
    <n v="-7.8587975730832871E-2"/>
  </r>
  <r>
    <s v="PONCE MUNICIPIO"/>
    <x v="39"/>
    <s v="51"/>
    <s v="PC"/>
    <s v="729113"/>
    <n v="2983012"/>
    <n v="2780563"/>
    <n v="-202449"/>
    <n v="-6.7867309953831903E-2"/>
  </r>
  <r>
    <s v="RIO GRANDE MUNICIPIO"/>
    <x v="39"/>
    <s v="52"/>
    <s v="MC"/>
    <s v="729119"/>
    <n v="907451"/>
    <n v="851382"/>
    <n v="-56069"/>
    <n v="-6.1787358215484915E-2"/>
  </r>
  <r>
    <s v="SAN GERMAN MUNICIPIO"/>
    <x v="39"/>
    <s v="51"/>
    <s v="PC"/>
    <s v="729125"/>
    <n v="639957"/>
    <n v="572288"/>
    <n v="-67669"/>
    <n v="-0.10573991690066677"/>
  </r>
  <r>
    <s v="SAN JUAN MUNICIPIO"/>
    <x v="39"/>
    <s v="51"/>
    <s v="PC"/>
    <s v="729127"/>
    <n v="6404731"/>
    <n v="6367445"/>
    <n v="-37286"/>
    <n v="-5.8216340389627601E-3"/>
  </r>
  <r>
    <s v="SAN SEBASTIAN MUNICIPIO"/>
    <x v="39"/>
    <s v="51"/>
    <s v="PC"/>
    <s v="729131"/>
    <n v="841796"/>
    <n v="752821"/>
    <n v="-88975"/>
    <n v="-0.1056966295872159"/>
  </r>
  <r>
    <s v="TOA ALTA MUNICIPIO"/>
    <x v="39"/>
    <s v="52"/>
    <s v="MC"/>
    <s v="729135"/>
    <n v="1134244"/>
    <n v="1044052"/>
    <n v="-90192"/>
    <n v="-7.9517281995761052E-2"/>
  </r>
  <r>
    <s v="TOA BAJA MUNICIPIO"/>
    <x v="39"/>
    <s v="52"/>
    <s v="MC"/>
    <s v="729137"/>
    <n v="1357185"/>
    <n v="1287863"/>
    <n v="-69322"/>
    <n v="-5.1077782321496332E-2"/>
  </r>
  <r>
    <s v="TRUJILLO ALTO MUNICIPIO"/>
    <x v="39"/>
    <s v="52"/>
    <s v="MC"/>
    <s v="729139"/>
    <n v="933852"/>
    <n v="915047"/>
    <n v="-18805"/>
    <n v="-2.0137023853886913E-2"/>
  </r>
  <r>
    <s v="VEGA BAJA MUNICIPIO"/>
    <x v="39"/>
    <s v="52"/>
    <s v="MC"/>
    <s v="729145"/>
    <n v="1036905"/>
    <n v="978532"/>
    <n v="-58373"/>
    <n v="-5.6295417612992511E-2"/>
  </r>
  <r>
    <s v="YAUCO MUNICIPIO"/>
    <x v="39"/>
    <s v="51"/>
    <s v="PC"/>
    <s v="729153"/>
    <n v="862113"/>
    <n v="794836"/>
    <n v="-67277"/>
    <n v="-7.8037333852986793E-2"/>
  </r>
  <r>
    <s v="RHODE ISLAND"/>
    <x v="40"/>
    <s v="22"/>
    <s v="State Balance"/>
    <s v="440000"/>
    <n v="4922042"/>
    <n v="4928250"/>
    <n v="6208"/>
    <n v="1.2612651415814819E-3"/>
  </r>
  <r>
    <s v="CRANSTON"/>
    <x v="40"/>
    <s v="51"/>
    <s v="PC"/>
    <s v="440054"/>
    <n v="1042493"/>
    <n v="1033857"/>
    <n v="-8636"/>
    <n v="-8.2839884776204735E-3"/>
  </r>
  <r>
    <s v="EAST PROVIDENCE"/>
    <x v="40"/>
    <s v="52"/>
    <s v="MC"/>
    <s v="440072"/>
    <n v="692602"/>
    <n v="673020"/>
    <n v="-19582"/>
    <n v="-2.8273091905596577E-2"/>
  </r>
  <r>
    <s v="PAWTUCKET"/>
    <x v="40"/>
    <s v="52"/>
    <s v="MC"/>
    <s v="440210"/>
    <n v="1906299"/>
    <n v="1879576"/>
    <n v="-26723"/>
    <n v="-1.4018262612528256E-2"/>
  </r>
  <r>
    <s v="PROVIDENCE"/>
    <x v="40"/>
    <s v="51"/>
    <s v="PC"/>
    <s v="440222"/>
    <n v="5168772"/>
    <n v="5027338"/>
    <n v="-141434"/>
    <n v="-2.7363172529181013E-2"/>
  </r>
  <r>
    <s v="WARWICK"/>
    <x v="40"/>
    <s v="51"/>
    <s v="PC"/>
    <s v="440276"/>
    <n v="893415"/>
    <n v="870950"/>
    <n v="-22465"/>
    <n v="-2.5145089348175258E-2"/>
  </r>
  <r>
    <s v="WOONSOCKET"/>
    <x v="40"/>
    <s v="52"/>
    <s v="MC"/>
    <s v="440306"/>
    <n v="1175620"/>
    <n v="1148608"/>
    <n v="-27012"/>
    <n v="-2.2976812235246082E-2"/>
  </r>
  <r>
    <s v="SOUTH CAROLINA"/>
    <x v="41"/>
    <s v="22"/>
    <s v="State Balance"/>
    <s v="450000"/>
    <n v="19333299"/>
    <n v="19321787"/>
    <n v="-11512"/>
    <n v="-5.9544933329795397E-4"/>
  </r>
  <r>
    <s v="AIKEN"/>
    <x v="41"/>
    <s v="52"/>
    <s v="MC"/>
    <s v="450012"/>
    <n v="178805"/>
    <n v="186489"/>
    <n v="7684"/>
    <n v="4.2974189759794189E-2"/>
  </r>
  <r>
    <s v="ANDERSON"/>
    <x v="41"/>
    <s v="51"/>
    <s v="PC"/>
    <s v="450030"/>
    <n v="580837"/>
    <n v="568359"/>
    <n v="-12478"/>
    <n v="-2.148279121336967E-2"/>
  </r>
  <r>
    <s v="CHARLESTON"/>
    <x v="41"/>
    <s v="51"/>
    <s v="PC"/>
    <s v="450300"/>
    <n v="891460"/>
    <n v="921662"/>
    <n v="30202"/>
    <n v="3.3879254257061453E-2"/>
  </r>
  <r>
    <s v="COLUMBIA"/>
    <x v="41"/>
    <s v="51"/>
    <s v="PC"/>
    <s v="450372"/>
    <n v="956664"/>
    <n v="950527"/>
    <n v="-6137"/>
    <n v="-6.415000459931596E-3"/>
  </r>
  <r>
    <s v="FLORENCE"/>
    <x v="41"/>
    <s v="51"/>
    <s v="PC"/>
    <s v="450534"/>
    <n v="266626"/>
    <n v="282266"/>
    <n v="15640"/>
    <n v="5.8658945489187098E-2"/>
  </r>
  <r>
    <s v="GREENVILLE"/>
    <x v="41"/>
    <s v="51"/>
    <s v="PC"/>
    <s v="450648"/>
    <n v="813463"/>
    <n v="784861"/>
    <n v="-28602"/>
    <n v="-3.5160787890782988E-2"/>
  </r>
  <r>
    <s v="ROCK HILL"/>
    <x v="41"/>
    <s v="51"/>
    <s v="PC"/>
    <s v="451386"/>
    <n v="485682"/>
    <n v="456641"/>
    <n v="-29041"/>
    <n v="-5.9794268677859176E-2"/>
  </r>
  <r>
    <s v="SPARTANBURG"/>
    <x v="41"/>
    <s v="51"/>
    <s v="PC"/>
    <s v="451554"/>
    <n v="620490"/>
    <n v="620583"/>
    <n v="93"/>
    <n v="1.4988154523038245E-4"/>
  </r>
  <r>
    <s v="SUMMERVILLE"/>
    <x v="41"/>
    <s v="51"/>
    <s v="PC"/>
    <s v="451608"/>
    <n v="223075"/>
    <n v="241232"/>
    <n v="18157"/>
    <n v="8.1394149949568534E-2"/>
  </r>
  <r>
    <s v="SUMTER"/>
    <x v="41"/>
    <s v="51"/>
    <s v="PC"/>
    <s v="451620"/>
    <n v="354152"/>
    <n v="298657"/>
    <n v="-55495"/>
    <n v="-0.1566982538571009"/>
  </r>
  <r>
    <s v="CHARLESTON COUNTY"/>
    <x v="41"/>
    <s v="66"/>
    <s v="UC"/>
    <s v="459019"/>
    <n v="1658075"/>
    <n v="1577746"/>
    <n v="-80329"/>
    <n v="-4.8447145032643274E-2"/>
  </r>
  <r>
    <s v="GREENVILLE COUNTY"/>
    <x v="41"/>
    <s v="66"/>
    <s v="UC"/>
    <s v="459045"/>
    <n v="2466703"/>
    <n v="2418744"/>
    <n v="-47959"/>
    <n v="-1.9442551454309658E-2"/>
  </r>
  <r>
    <s v="HORRY COUNTY"/>
    <x v="41"/>
    <s v="66"/>
    <s v="UC"/>
    <s v="459051"/>
    <n v="2277074"/>
    <n v="2236441"/>
    <n v="-40633"/>
    <n v="-1.7844391530534361E-2"/>
  </r>
  <r>
    <s v="LEXINGTON COUNTY"/>
    <x v="41"/>
    <s v="66"/>
    <s v="UC"/>
    <s v="459063"/>
    <n v="1453995"/>
    <n v="1429506"/>
    <n v="-24489"/>
    <n v="-1.684256135681347E-2"/>
  </r>
  <r>
    <s v="RICHLAND COUNTY"/>
    <x v="41"/>
    <s v="66"/>
    <s v="UC"/>
    <s v="459079"/>
    <n v="1270319"/>
    <n v="1295182"/>
    <n v="24863"/>
    <n v="1.9572249175207172E-2"/>
  </r>
  <r>
    <s v="SPARTANBURG COUNTY"/>
    <x v="41"/>
    <s v="66"/>
    <s v="UC"/>
    <s v="459083"/>
    <n v="1310823"/>
    <n v="1349852"/>
    <n v="39029"/>
    <n v="2.9774424159478435E-2"/>
  </r>
  <r>
    <s v="SOUTH DAKOTA"/>
    <x v="42"/>
    <s v="22"/>
    <s v="State Balance"/>
    <s v="460000"/>
    <n v="5413726"/>
    <n v="5261215"/>
    <n v="-152511"/>
    <n v="-2.8171170835021943E-2"/>
  </r>
  <r>
    <s v="RAPID CITY"/>
    <x v="42"/>
    <s v="51"/>
    <s v="PC"/>
    <s v="461392"/>
    <n v="466188"/>
    <n v="442807"/>
    <n v="-23381"/>
    <n v="-5.0153586106892495E-2"/>
  </r>
  <r>
    <s v="SIOUX FALLS"/>
    <x v="42"/>
    <s v="51"/>
    <s v="PC"/>
    <s v="461518"/>
    <n v="822322"/>
    <n v="830764"/>
    <n v="8442"/>
    <n v="1.0266051498074963E-2"/>
  </r>
  <r>
    <s v="TENNESSEE"/>
    <x v="43"/>
    <s v="22"/>
    <s v="State Balance"/>
    <s v="470000"/>
    <n v="25612067"/>
    <n v="25195061"/>
    <n v="-417006"/>
    <n v="-1.6281622252510897E-2"/>
  </r>
  <r>
    <s v="BRISTOL"/>
    <x v="43"/>
    <s v="51"/>
    <s v="PC"/>
    <s v="470228"/>
    <n v="168219"/>
    <n v="166533"/>
    <n v="-1686"/>
    <n v="-1.0022649046778307E-2"/>
  </r>
  <r>
    <s v="CHATTANOOGA"/>
    <x v="43"/>
    <s v="51"/>
    <s v="PC"/>
    <s v="470336"/>
    <n v="1700550"/>
    <n v="1693379"/>
    <n v="-7171"/>
    <n v="-4.2168710123195435E-3"/>
  </r>
  <r>
    <s v="CLARKSVILLE"/>
    <x v="43"/>
    <s v="51"/>
    <s v="PC"/>
    <s v="470354"/>
    <n v="893374"/>
    <n v="909084"/>
    <n v="15710"/>
    <n v="1.7585020383400457E-2"/>
  </r>
  <r>
    <s v="CLEVELAND"/>
    <x v="43"/>
    <s v="51"/>
    <s v="PC"/>
    <s v="470360"/>
    <n v="353451"/>
    <n v="352093"/>
    <n v="-1358"/>
    <n v="-3.8421167290515518E-3"/>
  </r>
  <r>
    <s v="FRANKLIN CITY"/>
    <x v="43"/>
    <s v="51"/>
    <s v="PC"/>
    <s v="470672"/>
    <n v="246747"/>
    <n v="264447"/>
    <n v="17700"/>
    <n v="7.1733394934892822E-2"/>
  </r>
  <r>
    <s v="HENDERSONVILLE"/>
    <x v="43"/>
    <s v="52"/>
    <s v="MC"/>
    <s v="470834"/>
    <n v="241569"/>
    <n v="248736"/>
    <n v="7167"/>
    <n v="2.9668541907281149E-2"/>
  </r>
  <r>
    <s v="JACKSON"/>
    <x v="43"/>
    <s v="51"/>
    <s v="PC"/>
    <s v="470924"/>
    <n v="545640"/>
    <n v="528068"/>
    <n v="-17572"/>
    <n v="-3.220438384282677E-2"/>
  </r>
  <r>
    <s v="JOHNSON CITY"/>
    <x v="43"/>
    <s v="51"/>
    <s v="PC"/>
    <s v="470954"/>
    <n v="498030"/>
    <n v="483197"/>
    <n v="-14833"/>
    <n v="-2.9783346384755938E-2"/>
  </r>
  <r>
    <s v="KINGSPORT"/>
    <x v="43"/>
    <s v="51"/>
    <s v="PC"/>
    <s v="470990"/>
    <n v="337029"/>
    <n v="329905"/>
    <n v="-7124"/>
    <n v="-2.1137646908722989E-2"/>
  </r>
  <r>
    <s v="KNOXVILLE"/>
    <x v="43"/>
    <s v="51"/>
    <s v="PC"/>
    <s v="471014"/>
    <n v="1470637"/>
    <n v="1409696"/>
    <n v="-60941"/>
    <n v="-4.1438505899144384E-2"/>
  </r>
  <r>
    <s v="MEMPHIS"/>
    <x v="43"/>
    <s v="51"/>
    <s v="PC"/>
    <s v="471242"/>
    <n v="6749099"/>
    <n v="6458926"/>
    <n v="-290173"/>
    <n v="-4.2994331539661812E-2"/>
  </r>
  <r>
    <s v="MORRISTOWN"/>
    <x v="43"/>
    <s v="51"/>
    <s v="PC"/>
    <s v="471326"/>
    <n v="266742"/>
    <n v="249552"/>
    <n v="-17190"/>
    <n v="-6.4444294486807482E-2"/>
  </r>
  <r>
    <s v="MURFREESBORO"/>
    <x v="43"/>
    <s v="51"/>
    <s v="PC"/>
    <s v="471362"/>
    <n v="772837"/>
    <n v="754952"/>
    <n v="-17885"/>
    <n v="-2.31420079525178E-2"/>
  </r>
  <r>
    <s v="NASHVILLE-DAVIDSON"/>
    <x v="43"/>
    <s v="51"/>
    <s v="PC"/>
    <s v="471368"/>
    <n v="4694678"/>
    <n v="4603118"/>
    <n v="-91560"/>
    <n v="-1.950293502557577E-2"/>
  </r>
  <r>
    <s v="OAK RIDGE"/>
    <x v="43"/>
    <s v="52"/>
    <s v="MC"/>
    <s v="471422"/>
    <n v="239341"/>
    <n v="227288"/>
    <n v="-12053"/>
    <n v="-5.0359111059116488E-2"/>
  </r>
  <r>
    <s v="KNOX COUNTY"/>
    <x v="43"/>
    <s v="66"/>
    <s v="UC"/>
    <s v="479093"/>
    <n v="962832"/>
    <n v="921364"/>
    <n v="-41468"/>
    <n v="-4.3068780431061701E-2"/>
  </r>
  <r>
    <s v="SHELBY COUNTY"/>
    <x v="43"/>
    <s v="66"/>
    <s v="UC"/>
    <s v="479157"/>
    <n v="1056831"/>
    <n v="1064752"/>
    <n v="7921"/>
    <n v="7.4950488772566283E-3"/>
  </r>
  <r>
    <s v="TEXAS"/>
    <x v="44"/>
    <s v="22"/>
    <s v="State Balance"/>
    <s v="480000"/>
    <n v="62566661"/>
    <n v="61574996"/>
    <n v="-991665"/>
    <n v="-1.5849735052986126E-2"/>
  </r>
  <r>
    <s v="ABILENE"/>
    <x v="44"/>
    <s v="51"/>
    <s v="PC"/>
    <s v="480018"/>
    <n v="876072"/>
    <n v="821023"/>
    <n v="-55049"/>
    <n v="-6.2836159585056936E-2"/>
  </r>
  <r>
    <s v="ALLEN"/>
    <x v="44"/>
    <s v="52"/>
    <s v="MC"/>
    <s v="480090"/>
    <n v="283670"/>
    <n v="270837"/>
    <n v="-12833"/>
    <n v="-4.5239186378538444E-2"/>
  </r>
  <r>
    <s v="AMARILLO"/>
    <x v="44"/>
    <s v="51"/>
    <s v="PC"/>
    <s v="480132"/>
    <n v="1537811"/>
    <n v="1500513"/>
    <n v="-37298"/>
    <n v="-2.4253955785203774E-2"/>
  </r>
  <r>
    <s v="ARLINGTON"/>
    <x v="44"/>
    <s v="51"/>
    <s v="PC"/>
    <s v="480222"/>
    <n v="2959380"/>
    <n v="2964861"/>
    <n v="5481"/>
    <n v="1.8520771242625145E-3"/>
  </r>
  <r>
    <s v="AUSTIN"/>
    <x v="44"/>
    <s v="51"/>
    <s v="PC"/>
    <s v="480264"/>
    <n v="7185072"/>
    <n v="6978570"/>
    <n v="-206502"/>
    <n v="-2.8740421807881673E-2"/>
  </r>
  <r>
    <s v="BAYTOWN CITY"/>
    <x v="44"/>
    <s v="51"/>
    <s v="PC"/>
    <s v="480390"/>
    <n v="660650"/>
    <n v="682341"/>
    <n v="21691"/>
    <n v="3.283281616589722E-2"/>
  </r>
  <r>
    <s v="BEAUMONT"/>
    <x v="44"/>
    <s v="51"/>
    <s v="PC"/>
    <s v="480402"/>
    <n v="1375562"/>
    <n v="1307679"/>
    <n v="-67883"/>
    <n v="-4.9349284147134041E-2"/>
  </r>
  <r>
    <s v="BROWNSVILLE"/>
    <x v="44"/>
    <s v="51"/>
    <s v="PC"/>
    <s v="480726"/>
    <n v="2824627"/>
    <n v="2641991"/>
    <n v="-182636"/>
    <n v="-6.4658448708448932E-2"/>
  </r>
  <r>
    <s v="BRYAN"/>
    <x v="44"/>
    <s v="51"/>
    <s v="PC"/>
    <s v="480738"/>
    <n v="907014"/>
    <n v="864059"/>
    <n v="-42955"/>
    <n v="-4.7358695676141711E-2"/>
  </r>
  <r>
    <s v="CARROLLTON"/>
    <x v="44"/>
    <s v="51"/>
    <s v="PC"/>
    <s v="480900"/>
    <n v="747699"/>
    <n v="730577"/>
    <n v="-17122"/>
    <n v="-2.2899589273223584E-2"/>
  </r>
  <r>
    <s v="COLLEGE STATION"/>
    <x v="44"/>
    <s v="51"/>
    <s v="PC"/>
    <s v="481104"/>
    <n v="1028957"/>
    <n v="1001803"/>
    <n v="-27154"/>
    <n v="-2.6389829701338345E-2"/>
  </r>
  <r>
    <s v="CONROE"/>
    <x v="44"/>
    <s v="51"/>
    <s v="PC"/>
    <s v="481158"/>
    <n v="579288"/>
    <n v="625666"/>
    <n v="46378"/>
    <n v="8.0060349946831283E-2"/>
  </r>
  <r>
    <s v="CORPUS CHRISTI"/>
    <x v="44"/>
    <s v="51"/>
    <s v="PC"/>
    <s v="481206"/>
    <n v="2727941"/>
    <n v="2557657"/>
    <n v="-170284"/>
    <n v="-6.2422171153994899E-2"/>
  </r>
  <r>
    <s v="DALLAS"/>
    <x v="44"/>
    <s v="51"/>
    <s v="PC"/>
    <s v="481338"/>
    <n v="13921262"/>
    <n v="13563175"/>
    <n v="-358087"/>
    <n v="-2.5722308796429519E-2"/>
  </r>
  <r>
    <s v="DENISON"/>
    <x v="44"/>
    <s v="51"/>
    <s v="PC"/>
    <s v="481410"/>
    <n v="309246"/>
    <n v="302056"/>
    <n v="-7190"/>
    <n v="-2.3250098626983049E-2"/>
  </r>
  <r>
    <s v="DENTON"/>
    <x v="44"/>
    <s v="51"/>
    <s v="PC"/>
    <s v="481416"/>
    <n v="874379"/>
    <n v="848212"/>
    <n v="-26167"/>
    <n v="-2.9926382037994966E-2"/>
  </r>
  <r>
    <s v="EDINBURG"/>
    <x v="44"/>
    <s v="51"/>
    <s v="PC"/>
    <s v="481608"/>
    <n v="910339"/>
    <n v="906786"/>
    <n v="-3553"/>
    <n v="-3.9029416514067836E-3"/>
  </r>
  <r>
    <s v="EL PASO"/>
    <x v="44"/>
    <s v="51"/>
    <s v="PC"/>
    <s v="481680"/>
    <n v="6978352"/>
    <n v="6611503"/>
    <n v="-366849"/>
    <n v="-5.2569575166171036E-2"/>
  </r>
  <r>
    <s v="EULESS CITY"/>
    <x v="44"/>
    <s v="52"/>
    <s v="MC"/>
    <s v="481722"/>
    <n v="350343"/>
    <n v="332669"/>
    <n v="-17674"/>
    <n v="-5.044770410711788E-2"/>
  </r>
  <r>
    <s v="FLOWER MOUND TOWN"/>
    <x v="44"/>
    <s v="52"/>
    <s v="MC"/>
    <s v="481824"/>
    <n v="193287"/>
    <n v="176045"/>
    <n v="-17242"/>
    <n v="-8.9204136853487298E-2"/>
  </r>
  <r>
    <s v="FORT WORTH"/>
    <x v="44"/>
    <s v="51"/>
    <s v="PC"/>
    <s v="481896"/>
    <n v="6079622"/>
    <n v="6189696"/>
    <n v="110074"/>
    <n v="1.810540194768688E-2"/>
  </r>
  <r>
    <s v="FRISCO"/>
    <x v="44"/>
    <s v="52"/>
    <s v="MC"/>
    <s v="481944"/>
    <n v="390928"/>
    <n v="380141"/>
    <n v="-10787"/>
    <n v="-2.7593316416322188E-2"/>
  </r>
  <r>
    <s v="GALVESTON"/>
    <x v="44"/>
    <s v="51"/>
    <s v="PC"/>
    <s v="481986"/>
    <n v="1210918"/>
    <n v="1195184"/>
    <n v="-15734"/>
    <n v="-1.2993447946103701E-2"/>
  </r>
  <r>
    <s v="GARLAND"/>
    <x v="44"/>
    <s v="52"/>
    <s v="MC"/>
    <s v="481998"/>
    <n v="1815557"/>
    <n v="1826739"/>
    <n v="11182"/>
    <n v="6.1589914279749965E-3"/>
  </r>
  <r>
    <s v="GRAND PRAIRIE"/>
    <x v="44"/>
    <s v="52"/>
    <s v="MC"/>
    <s v="482142"/>
    <n v="1353847"/>
    <n v="1349326"/>
    <n v="-4521"/>
    <n v="-3.3393729128919293E-3"/>
  </r>
  <r>
    <s v="GRAPEVINE"/>
    <x v="44"/>
    <s v="52"/>
    <s v="MC"/>
    <s v="482178"/>
    <n v="248122"/>
    <n v="221826"/>
    <n v="-26296"/>
    <n v="-0.10598012268158406"/>
  </r>
  <r>
    <s v="HARLINGEN"/>
    <x v="44"/>
    <s v="51"/>
    <s v="PC"/>
    <s v="482304"/>
    <n v="828799"/>
    <n v="801379"/>
    <n v="-27420"/>
    <n v="-3.3084016751950711E-2"/>
  </r>
  <r>
    <s v="HOUSTON"/>
    <x v="44"/>
    <s v="51"/>
    <s v="PC"/>
    <s v="482514"/>
    <n v="23714902"/>
    <n v="22731798"/>
    <n v="-983104"/>
    <n v="-4.1455115437542184E-2"/>
  </r>
  <r>
    <s v="IRVING"/>
    <x v="44"/>
    <s v="51"/>
    <s v="PC"/>
    <s v="482628"/>
    <n v="2115029"/>
    <n v="2036579"/>
    <n v="-78450"/>
    <n v="-3.7091689995740008E-2"/>
  </r>
  <r>
    <s v="KILLEEN"/>
    <x v="44"/>
    <s v="51"/>
    <s v="PC"/>
    <s v="482820"/>
    <n v="959678"/>
    <n v="983730"/>
    <n v="24052"/>
    <n v="2.5062573071384361E-2"/>
  </r>
  <r>
    <s v="LAREDO"/>
    <x v="44"/>
    <s v="51"/>
    <s v="PC"/>
    <s v="483042"/>
    <n v="3605219"/>
    <n v="3550764"/>
    <n v="-54455"/>
    <n v="-1.510449157180188E-2"/>
  </r>
  <r>
    <s v="LEAGUE CITY"/>
    <x v="44"/>
    <s v="52"/>
    <s v="MC"/>
    <s v="483084"/>
    <n v="354186"/>
    <n v="338981"/>
    <n v="-15205"/>
    <n v="-4.2929421264533321E-2"/>
  </r>
  <r>
    <s v="LEWISVILLE"/>
    <x v="44"/>
    <s v="52"/>
    <s v="MC"/>
    <s v="483132"/>
    <n v="591137"/>
    <n v="586713"/>
    <n v="-4424"/>
    <n v="-7.4838827547590494E-3"/>
  </r>
  <r>
    <s v="LONGVIEW"/>
    <x v="44"/>
    <s v="51"/>
    <s v="PC"/>
    <s v="483246"/>
    <n v="668608"/>
    <n v="618607"/>
    <n v="-50001"/>
    <n v="-7.4783729778883895E-2"/>
  </r>
  <r>
    <s v="LUBBOCK"/>
    <x v="44"/>
    <s v="51"/>
    <s v="PC"/>
    <s v="483288"/>
    <n v="2069185"/>
    <n v="1924708"/>
    <n v="-144477"/>
    <n v="-6.9823142928254367E-2"/>
  </r>
  <r>
    <s v="MC ALLEN"/>
    <x v="44"/>
    <s v="51"/>
    <s v="PC"/>
    <s v="483330"/>
    <n v="1535436"/>
    <n v="1493076"/>
    <n v="-42360"/>
    <n v="-2.7588255062405725E-2"/>
  </r>
  <r>
    <s v="MCKINNEY CITY"/>
    <x v="44"/>
    <s v="51"/>
    <s v="PC"/>
    <s v="483348"/>
    <n v="710285"/>
    <n v="730245"/>
    <n v="19960"/>
    <n v="2.8101395918539742E-2"/>
  </r>
  <r>
    <s v="MANSFIELD"/>
    <x v="44"/>
    <s v="52"/>
    <s v="MC"/>
    <s v="483396"/>
    <n v="259324"/>
    <n v="254709"/>
    <n v="-4615"/>
    <n v="-1.7796270302787246E-2"/>
  </r>
  <r>
    <s v="MARSHALL"/>
    <x v="44"/>
    <s v="52"/>
    <s v="MC"/>
    <s v="483438"/>
    <n v="304203"/>
    <n v="297100"/>
    <n v="-7103"/>
    <n v="-2.3349539616637573E-2"/>
  </r>
  <r>
    <s v="MESQUITE"/>
    <x v="44"/>
    <s v="52"/>
    <s v="MC"/>
    <s v="483546"/>
    <n v="923667"/>
    <n v="911095"/>
    <n v="-12572"/>
    <n v="-1.3610965856742744E-2"/>
  </r>
  <r>
    <s v="MIDLAND"/>
    <x v="44"/>
    <s v="51"/>
    <s v="PC"/>
    <s v="483564"/>
    <n v="743626"/>
    <n v="729775"/>
    <n v="-13851"/>
    <n v="-1.8626298703918368E-2"/>
  </r>
  <r>
    <s v="MISSION"/>
    <x v="44"/>
    <s v="51"/>
    <s v="PC"/>
    <s v="483606"/>
    <n v="869443"/>
    <n v="928792"/>
    <n v="59349"/>
    <n v="6.8260944075689833E-2"/>
  </r>
  <r>
    <s v="MISSOURI CITY"/>
    <x v="44"/>
    <s v="52"/>
    <s v="MC"/>
    <s v="483612"/>
    <n v="365549"/>
    <n v="329984"/>
    <n v="-35565"/>
    <n v="-9.7292018306711275E-2"/>
  </r>
  <r>
    <s v="NEW BRAUNFELS"/>
    <x v="44"/>
    <s v="51"/>
    <s v="PC"/>
    <s v="483798"/>
    <n v="391948"/>
    <n v="360493"/>
    <n v="-31455"/>
    <n v="-8.0252992743935422E-2"/>
  </r>
  <r>
    <s v="NORTH RICHLAND HILLS"/>
    <x v="44"/>
    <s v="52"/>
    <s v="MC"/>
    <s v="483888"/>
    <n v="285194"/>
    <n v="285198"/>
    <n v="4"/>
    <n v="1.4025540509267376E-5"/>
  </r>
  <r>
    <s v="ODESSA"/>
    <x v="44"/>
    <s v="51"/>
    <s v="PC"/>
    <s v="483924"/>
    <n v="825583"/>
    <n v="767408"/>
    <n v="-58175"/>
    <n v="-7.0465355996913698E-2"/>
  </r>
  <r>
    <s v="ORANGE"/>
    <x v="44"/>
    <s v="52"/>
    <s v="MC"/>
    <s v="483966"/>
    <n v="335827"/>
    <n v="314414"/>
    <n v="-21413"/>
    <n v="-6.3761996504152429E-2"/>
  </r>
  <r>
    <s v="PASADENA"/>
    <x v="44"/>
    <s v="52"/>
    <s v="MC"/>
    <s v="484068"/>
    <n v="1634463"/>
    <n v="1643926"/>
    <n v="9463"/>
    <n v="5.7896691451565438E-3"/>
  </r>
  <r>
    <s v="PEARLAND"/>
    <x v="44"/>
    <s v="52"/>
    <s v="MC"/>
    <s v="484080"/>
    <n v="333253"/>
    <n v="313578"/>
    <n v="-19675"/>
    <n v="-5.903922845405743E-2"/>
  </r>
  <r>
    <s v="Pflugerville city"/>
    <x v="44"/>
    <s v="51"/>
    <s v="PC"/>
    <s v="484140"/>
    <n v="0"/>
    <n v="232341"/>
    <n v="232341"/>
    <e v="#DIV/0!"/>
  </r>
  <r>
    <s v="PHARR"/>
    <x v="44"/>
    <s v="51"/>
    <s v="PC"/>
    <s v="484146"/>
    <n v="1220873"/>
    <n v="1152768"/>
    <n v="-68105"/>
    <s v="New"/>
  </r>
  <r>
    <s v="PLANO"/>
    <x v="44"/>
    <s v="51"/>
    <s v="PC"/>
    <s v="484206"/>
    <n v="1179994"/>
    <n v="1174523"/>
    <n v="-5471"/>
    <n v="-4.6364642532080672E-3"/>
  </r>
  <r>
    <s v="PORT ARTHUR"/>
    <x v="44"/>
    <s v="51"/>
    <s v="PC"/>
    <s v="484248"/>
    <n v="1074229"/>
    <n v="1043807"/>
    <n v="-30422"/>
    <n v="-2.8319846140813551E-2"/>
  </r>
  <r>
    <s v="ROUND ROCK"/>
    <x v="44"/>
    <s v="51"/>
    <s v="PC"/>
    <s v="484674"/>
    <n v="514534"/>
    <n v="502231"/>
    <n v="-12303"/>
    <n v="-2.3910956321642494E-2"/>
  </r>
  <r>
    <s v="ROWLETT"/>
    <x v="44"/>
    <s v="52"/>
    <s v="MC"/>
    <s v="484686"/>
    <n v="191254"/>
    <n v="186081"/>
    <n v="-5173"/>
    <n v="-2.7047800307444549E-2"/>
  </r>
  <r>
    <s v="SAN ANGELO"/>
    <x v="44"/>
    <s v="51"/>
    <s v="PC"/>
    <s v="484752"/>
    <n v="739584"/>
    <n v="701190"/>
    <n v="-38394"/>
    <n v="-5.1912967289719628E-2"/>
  </r>
  <r>
    <s v="SAN ANTONIO"/>
    <x v="44"/>
    <s v="51"/>
    <s v="PC"/>
    <s v="484758"/>
    <n v="11772041"/>
    <n v="11500709"/>
    <n v="-271332"/>
    <n v="-2.3048849388139236E-2"/>
  </r>
  <r>
    <s v="SAN BENITO"/>
    <x v="44"/>
    <s v="52"/>
    <s v="MC"/>
    <s v="484770"/>
    <n v="392734"/>
    <n v="386314"/>
    <n v="-6420"/>
    <n v="-1.6346942205156673E-2"/>
  </r>
  <r>
    <s v="SAN MARCOS"/>
    <x v="44"/>
    <s v="51"/>
    <s v="PC"/>
    <s v="484812"/>
    <n v="513665"/>
    <n v="491591"/>
    <n v="-22074"/>
    <n v="-4.2973533333982267E-2"/>
  </r>
  <r>
    <s v="SHERMAN"/>
    <x v="44"/>
    <s v="51"/>
    <s v="PC"/>
    <s v="484962"/>
    <n v="311726"/>
    <n v="301115"/>
    <n v="-10611"/>
    <n v="-3.4039509056029975E-2"/>
  </r>
  <r>
    <s v="SUGAR LAND"/>
    <x v="44"/>
    <s v="51"/>
    <s v="PC"/>
    <s v="485202"/>
    <n v="318011"/>
    <n v="301433"/>
    <n v="-16578"/>
    <n v="-5.2130272223287873E-2"/>
  </r>
  <r>
    <s v="TEMPLE"/>
    <x v="44"/>
    <s v="51"/>
    <s v="PC"/>
    <s v="485316"/>
    <n v="408865"/>
    <n v="390000"/>
    <n v="-18865"/>
    <n v="-4.6139923935773423E-2"/>
  </r>
  <r>
    <s v="TEXARKANA"/>
    <x v="44"/>
    <s v="51"/>
    <s v="PC"/>
    <s v="485340"/>
    <n v="308239"/>
    <n v="311697"/>
    <n v="3458"/>
    <n v="1.1218567410353654E-2"/>
  </r>
  <r>
    <s v="TEXAS CITY"/>
    <x v="44"/>
    <s v="52"/>
    <s v="MC"/>
    <s v="485346"/>
    <n v="351904"/>
    <n v="372194"/>
    <n v="20290"/>
    <n v="5.765777030099118E-2"/>
  </r>
  <r>
    <s v="TYLER"/>
    <x v="44"/>
    <s v="51"/>
    <s v="PC"/>
    <s v="485496"/>
    <n v="905642"/>
    <n v="853460"/>
    <n v="-52182"/>
    <n v="-5.7618794181365264E-2"/>
  </r>
  <r>
    <s v="VICTORIA"/>
    <x v="44"/>
    <s v="51"/>
    <s v="PC"/>
    <s v="485580"/>
    <n v="564209"/>
    <n v="560647"/>
    <n v="-3562"/>
    <n v="-6.3132633474474887E-3"/>
  </r>
  <r>
    <s v="WACO"/>
    <x v="44"/>
    <s v="51"/>
    <s v="PC"/>
    <s v="485592"/>
    <n v="1384313"/>
    <n v="1346469"/>
    <n v="-37844"/>
    <n v="-2.7337748038196562E-2"/>
  </r>
  <r>
    <s v="WICHITA FALLS"/>
    <x v="44"/>
    <s v="51"/>
    <s v="PC"/>
    <s v="485826"/>
    <n v="1156356"/>
    <n v="1113042"/>
    <n v="-43314"/>
    <n v="-3.7457322831377191E-2"/>
  </r>
  <r>
    <s v="BEXAR COUNTY"/>
    <x v="44"/>
    <s v="66"/>
    <s v="UC"/>
    <s v="489029"/>
    <n v="2069603"/>
    <n v="2081559"/>
    <n v="11956"/>
    <n v="5.7769533577212637E-3"/>
  </r>
  <r>
    <s v="BRAZORIA COUNTY"/>
    <x v="44"/>
    <s v="66"/>
    <s v="UC"/>
    <s v="489039"/>
    <n v="1633442"/>
    <n v="1624887"/>
    <n v="-8555"/>
    <n v="-5.2374066541695389E-3"/>
  </r>
  <r>
    <s v="DALLAS COUNTY"/>
    <x v="44"/>
    <s v="66"/>
    <s v="UC"/>
    <s v="489113"/>
    <n v="2127902"/>
    <n v="2118087"/>
    <n v="-9815"/>
    <n v="-4.6125244489642848E-3"/>
  </r>
  <r>
    <s v="FORT BEND COUNTY"/>
    <x v="44"/>
    <s v="66"/>
    <s v="UC"/>
    <s v="489157"/>
    <n v="2114257"/>
    <n v="2189253"/>
    <n v="74996"/>
    <n v="3.5471562823251854E-2"/>
  </r>
  <r>
    <s v="HARRIS COUNTY"/>
    <x v="44"/>
    <s v="66"/>
    <s v="UC"/>
    <s v="489201"/>
    <n v="11799679"/>
    <n v="11836098"/>
    <n v="36419"/>
    <n v="3.0864398938310104E-3"/>
  </r>
  <r>
    <s v="HIDALGO COUNTY"/>
    <x v="44"/>
    <s v="66"/>
    <s v="UC"/>
    <s v="489215"/>
    <n v="7728140"/>
    <n v="7575913"/>
    <n v="-152227"/>
    <n v="-1.9697753922677384E-2"/>
  </r>
  <r>
    <s v="MONTGOMERY COUNTY"/>
    <x v="44"/>
    <s v="66"/>
    <s v="UC"/>
    <s v="489339"/>
    <n v="2118292"/>
    <n v="2130286"/>
    <n v="11994"/>
    <n v="5.6621089066096648E-3"/>
  </r>
  <r>
    <s v="TARRANT COUNTY"/>
    <x v="44"/>
    <s v="66"/>
    <s v="UC"/>
    <s v="489439"/>
    <n v="2495862"/>
    <n v="2409293"/>
    <n v="-86569"/>
    <n v="-3.4685010629594101E-2"/>
  </r>
  <r>
    <s v="TRAVIS COUNTY"/>
    <x v="44"/>
    <s v="66"/>
    <s v="UC"/>
    <s v="489453"/>
    <n v="909925"/>
    <n v="996964"/>
    <n v="87039"/>
    <n v="9.5655136412341676E-2"/>
  </r>
  <r>
    <s v="WILLIAMSON COUNTY"/>
    <x v="44"/>
    <s v="66"/>
    <s v="UC"/>
    <s v="489491"/>
    <n v="1281490"/>
    <n v="1254103"/>
    <n v="-27387"/>
    <n v="-2.1371216318504242E-2"/>
  </r>
  <r>
    <s v="UTAH"/>
    <x v="45"/>
    <s v="22"/>
    <s v="State Balance"/>
    <s v="490000"/>
    <n v="4502609"/>
    <n v="4405015"/>
    <n v="-97594"/>
    <n v="-2.1674988878670122E-2"/>
  </r>
  <r>
    <s v="CLEARFIELD"/>
    <x v="45"/>
    <s v="51"/>
    <s v="PC"/>
    <s v="490174"/>
    <n v="237641"/>
    <n v="228495"/>
    <n v="-9146"/>
    <n v="-3.8486624782760548E-2"/>
  </r>
  <r>
    <s v="LAYTON"/>
    <x v="45"/>
    <s v="52"/>
    <s v="MC"/>
    <s v="490624"/>
    <n v="310299"/>
    <n v="307264"/>
    <n v="-3035"/>
    <n v="-9.7808887556840342E-3"/>
  </r>
  <r>
    <s v="Lehi city"/>
    <x v="45"/>
    <s v="52"/>
    <s v="MC"/>
    <s v="490642"/>
    <n v="0"/>
    <n v="195616"/>
    <n v="195616"/>
    <e v="#DIV/0!"/>
  </r>
  <r>
    <s v="LOGAN"/>
    <x v="45"/>
    <s v="51"/>
    <s v="PC"/>
    <s v="490672"/>
    <n v="482244"/>
    <n v="474559"/>
    <n v="-7685"/>
    <s v="New"/>
  </r>
  <r>
    <s v="OGDEN"/>
    <x v="45"/>
    <s v="51"/>
    <s v="PC"/>
    <s v="490888"/>
    <n v="948191"/>
    <n v="955714"/>
    <n v="7523"/>
    <n v="7.9340554803831714E-3"/>
  </r>
  <r>
    <s v="OREM"/>
    <x v="45"/>
    <s v="51"/>
    <s v="PC"/>
    <s v="490918"/>
    <n v="623757"/>
    <n v="609315"/>
    <n v="-14442"/>
    <n v="-2.3153247177987581E-2"/>
  </r>
  <r>
    <s v="PROVO"/>
    <x v="45"/>
    <s v="51"/>
    <s v="PC"/>
    <s v="491014"/>
    <n v="1427322"/>
    <n v="1351914"/>
    <n v="-75408"/>
    <n v="-5.2831806698138195E-2"/>
  </r>
  <r>
    <s v="ST GEORGE"/>
    <x v="45"/>
    <s v="51"/>
    <s v="PC"/>
    <s v="491074"/>
    <n v="510240"/>
    <n v="492039"/>
    <n v="-18201"/>
    <n v="-3.5671448730009409E-2"/>
  </r>
  <r>
    <s v="SALT LAKE CITY"/>
    <x v="45"/>
    <s v="51"/>
    <s v="PC"/>
    <s v="491092"/>
    <n v="3338569"/>
    <n v="3270281"/>
    <n v="-68288"/>
    <n v="-2.0454272474224735E-2"/>
  </r>
  <r>
    <s v="SANDY CITY"/>
    <x v="45"/>
    <s v="52"/>
    <s v="MC"/>
    <s v="491098"/>
    <n v="386477"/>
    <n v="376576"/>
    <n v="-9901"/>
    <n v="-2.5618600848174664E-2"/>
  </r>
  <r>
    <s v="SOUTH JORDAN"/>
    <x v="45"/>
    <s v="52"/>
    <s v="MC"/>
    <s v="491152"/>
    <n v="167646"/>
    <n v="194669"/>
    <n v="27023"/>
    <n v="0.16119084260883051"/>
  </r>
  <r>
    <s v="TAYLORSVILLE"/>
    <x v="45"/>
    <s v="52"/>
    <s v="MC"/>
    <s v="491239"/>
    <n v="389763"/>
    <n v="392201"/>
    <n v="2438"/>
    <n v="6.2550832172371413E-3"/>
  </r>
  <r>
    <s v="WEST JORDAN"/>
    <x v="45"/>
    <s v="52"/>
    <s v="MC"/>
    <s v="491338"/>
    <n v="510725"/>
    <n v="533792"/>
    <n v="23067"/>
    <n v="4.5165206324342844E-2"/>
  </r>
  <r>
    <s v="WEST VALLEY"/>
    <x v="45"/>
    <s v="52"/>
    <s v="MC"/>
    <s v="491346"/>
    <n v="1035984"/>
    <n v="1096983"/>
    <n v="60999"/>
    <n v="5.8880252976879953E-2"/>
  </r>
  <r>
    <s v="DAVIS COUNTY"/>
    <x v="45"/>
    <s v="66"/>
    <s v="UC"/>
    <s v="499011"/>
    <n v="787193"/>
    <n v="805588"/>
    <n v="18395"/>
    <n v="2.3367839907112994E-2"/>
  </r>
  <r>
    <s v="SALT LAKE COUNTY"/>
    <x v="45"/>
    <s v="66"/>
    <s v="UC"/>
    <s v="499035"/>
    <n v="2276949"/>
    <n v="2259800"/>
    <n v="-17149"/>
    <n v="-7.5315696574670757E-3"/>
  </r>
  <r>
    <s v="UTAH COUNTY"/>
    <x v="45"/>
    <s v="66"/>
    <s v="UC"/>
    <s v="499049"/>
    <n v="1352686"/>
    <n v="1191634"/>
    <n v="-161052"/>
    <n v="-0.11906089070190717"/>
  </r>
  <r>
    <s v="VIRGINIA"/>
    <x v="46"/>
    <s v="22"/>
    <s v="State Balance"/>
    <s v="510000"/>
    <n v="17200032"/>
    <n v="16811175"/>
    <n v="-388857"/>
    <n v="-2.2607923055026874E-2"/>
  </r>
  <r>
    <s v="ALEXANDRIA"/>
    <x v="46"/>
    <s v="51"/>
    <s v="PC"/>
    <s v="510024"/>
    <n v="724748"/>
    <n v="722422"/>
    <n v="-2326"/>
    <n v="-3.2093914022529209E-3"/>
  </r>
  <r>
    <s v="BLACKSBURG"/>
    <x v="46"/>
    <s v="51"/>
    <s v="PC"/>
    <s v="510114"/>
    <n v="432854"/>
    <n v="435188"/>
    <n v="2334"/>
    <n v="5.392118358615145E-3"/>
  </r>
  <r>
    <s v="BRISTOL"/>
    <x v="46"/>
    <s v="51"/>
    <s v="PC"/>
    <s v="510186"/>
    <n v="251570"/>
    <n v="234742"/>
    <n v="-16828"/>
    <n v="-6.6891918750248441E-2"/>
  </r>
  <r>
    <s v="CHARLOTTESVILLE"/>
    <x v="46"/>
    <s v="51"/>
    <s v="PC"/>
    <s v="510264"/>
    <n v="407522"/>
    <n v="391228"/>
    <n v="-16294"/>
    <n v="-3.9983117475866331E-2"/>
  </r>
  <r>
    <s v="CHESAPEAKE"/>
    <x v="46"/>
    <s v="52"/>
    <s v="MC"/>
    <s v="510288"/>
    <n v="931554"/>
    <n v="989058"/>
    <n v="57504"/>
    <n v="6.1729110711778383E-2"/>
  </r>
  <r>
    <s v="CHRISTIANSBURG"/>
    <x v="46"/>
    <s v="51"/>
    <s v="PC"/>
    <s v="510312"/>
    <n v="108256"/>
    <n v="108477"/>
    <n v="221"/>
    <n v="2.041457286432161E-3"/>
  </r>
  <r>
    <s v="COLONIAL HEIGHTS"/>
    <x v="46"/>
    <s v="52"/>
    <s v="MC"/>
    <s v="510384"/>
    <n v="79555"/>
    <n v="66986"/>
    <n v="-12569"/>
    <n v="-0.1579913267550751"/>
  </r>
  <r>
    <s v="DANVILLE"/>
    <x v="46"/>
    <s v="51"/>
    <s v="PC"/>
    <s v="510450"/>
    <n v="853699"/>
    <n v="846483"/>
    <n v="-7216"/>
    <n v="-8.4526279168653119E-3"/>
  </r>
  <r>
    <s v="FREDERICKSBURG"/>
    <x v="46"/>
    <s v="52"/>
    <s v="MC"/>
    <s v="510612"/>
    <n v="166265"/>
    <n v="149272"/>
    <n v="-16993"/>
    <n v="-0.10220431239286681"/>
  </r>
  <r>
    <s v="HAMPTON"/>
    <x v="46"/>
    <s v="51"/>
    <s v="PC"/>
    <s v="510720"/>
    <n v="1086522"/>
    <n v="1147896"/>
    <n v="61374"/>
    <n v="5.6486661107644394E-2"/>
  </r>
  <r>
    <s v="HARRISONBURG"/>
    <x v="46"/>
    <s v="51"/>
    <s v="PC"/>
    <s v="510726"/>
    <n v="531114"/>
    <n v="504808"/>
    <n v="-26306"/>
    <n v="-4.9529856113753358E-2"/>
  </r>
  <r>
    <s v="HOPEWELL"/>
    <x v="46"/>
    <s v="52"/>
    <s v="MC"/>
    <s v="510780"/>
    <n v="208694"/>
    <n v="188951"/>
    <n v="-19743"/>
    <n v="-9.4602623937439498E-2"/>
  </r>
  <r>
    <s v="LYNCHBURG"/>
    <x v="46"/>
    <s v="51"/>
    <s v="PC"/>
    <s v="510960"/>
    <n v="687496"/>
    <n v="671484"/>
    <n v="-16012"/>
    <n v="-2.3290317325482621E-2"/>
  </r>
  <r>
    <s v="NEWPORT NEWS"/>
    <x v="46"/>
    <s v="51"/>
    <s v="PC"/>
    <s v="511098"/>
    <n v="1128810"/>
    <n v="1135003"/>
    <n v="6193"/>
    <n v="5.4863085904625223E-3"/>
  </r>
  <r>
    <s v="NORFOLK"/>
    <x v="46"/>
    <s v="51"/>
    <s v="PC"/>
    <s v="511116"/>
    <n v="4018211"/>
    <n v="3887252"/>
    <n v="-130959"/>
    <n v="-3.2591369641863009E-2"/>
  </r>
  <r>
    <s v="PETERSBURG"/>
    <x v="46"/>
    <s v="52"/>
    <s v="MC"/>
    <s v="511200"/>
    <n v="634377"/>
    <n v="636571"/>
    <n v="2194"/>
    <n v="3.4585112638068531E-3"/>
  </r>
  <r>
    <s v="PORTSMOUTH"/>
    <x v="46"/>
    <s v="51"/>
    <s v="PC"/>
    <s v="511236"/>
    <n v="1452052"/>
    <n v="1416721"/>
    <n v="-35331"/>
    <n v="-2.4331773242280579E-2"/>
  </r>
  <r>
    <s v="RADFORD"/>
    <x v="46"/>
    <s v="51"/>
    <s v="PC"/>
    <s v="511272"/>
    <n v="135753"/>
    <n v="141661"/>
    <n v="5908"/>
    <n v="4.352021686445235E-2"/>
  </r>
  <r>
    <s v="RICHMOND"/>
    <x v="46"/>
    <s v="51"/>
    <s v="PC"/>
    <s v="511308"/>
    <n v="4273733"/>
    <n v="4199829"/>
    <n v="-73904"/>
    <n v="-1.7292610464902696E-2"/>
  </r>
  <r>
    <s v="ROANOKE"/>
    <x v="46"/>
    <s v="51"/>
    <s v="PC"/>
    <s v="511320"/>
    <n v="1578101"/>
    <n v="1553047"/>
    <n v="-25054"/>
    <n v="-1.5876043421808872E-2"/>
  </r>
  <r>
    <s v="SUFFOLK"/>
    <x v="46"/>
    <s v="52"/>
    <s v="MC"/>
    <s v="511488"/>
    <n v="448648"/>
    <n v="448798"/>
    <n v="150"/>
    <n v="3.3433783277758954E-4"/>
  </r>
  <r>
    <s v="VIRGINIA BEACH"/>
    <x v="46"/>
    <s v="51"/>
    <s v="PC"/>
    <s v="511590"/>
    <n v="1845351"/>
    <n v="1759429"/>
    <n v="-85922"/>
    <n v="-4.6561331692453092E-2"/>
  </r>
  <r>
    <s v="Waynesboro city"/>
    <x v="46"/>
    <s v="51"/>
    <s v="PC"/>
    <s v="511632"/>
    <n v="0"/>
    <n v="188366"/>
    <n v="188366"/>
    <e v="#DIV/0!"/>
  </r>
  <r>
    <s v="WINCHESTER"/>
    <x v="46"/>
    <s v="51"/>
    <s v="PC"/>
    <s v="511674"/>
    <n v="237014"/>
    <n v="237989"/>
    <n v="975"/>
    <s v="New"/>
  </r>
  <r>
    <s v="ARLINGTON COUNTY"/>
    <x v="46"/>
    <s v="66"/>
    <s v="UC"/>
    <s v="519013"/>
    <n v="1151014"/>
    <n v="1124860"/>
    <n v="-26154"/>
    <n v="-2.2722573313617385E-2"/>
  </r>
  <r>
    <s v="CHESTERFIELD COUNTY"/>
    <x v="46"/>
    <s v="66"/>
    <s v="UC"/>
    <s v="519041"/>
    <n v="1228938"/>
    <n v="1206610"/>
    <n v="-22328"/>
    <n v="-1.8168532505301326E-2"/>
  </r>
  <r>
    <s v="FAIRFAX COUNTY"/>
    <x v="46"/>
    <s v="66"/>
    <s v="UC"/>
    <s v="519059"/>
    <n v="4750027"/>
    <n v="4834352"/>
    <n v="84325"/>
    <n v="1.7752530669825666E-2"/>
  </r>
  <r>
    <s v="HENRICO COUNTY"/>
    <x v="46"/>
    <s v="66"/>
    <s v="UC"/>
    <s v="519087"/>
    <n v="1553090"/>
    <n v="1563102"/>
    <n v="10012"/>
    <n v="6.4465034222099173E-3"/>
  </r>
  <r>
    <s v="LOUDOUN COUNTY"/>
    <x v="46"/>
    <s v="66"/>
    <s v="UC"/>
    <s v="519107"/>
    <n v="1016624"/>
    <n v="1091020"/>
    <n v="74396"/>
    <n v="7.3179464580808637E-2"/>
  </r>
  <r>
    <s v="PRINCE WILLIAM COUNTY"/>
    <x v="46"/>
    <s v="66"/>
    <s v="UC"/>
    <s v="519153"/>
    <n v="2058343"/>
    <n v="2088695"/>
    <n v="30352"/>
    <n v="1.4745841679447983E-2"/>
  </r>
  <r>
    <s v="VERMONT"/>
    <x v="47"/>
    <s v="22"/>
    <s v="State Balance"/>
    <s v="500000"/>
    <n v="6571638"/>
    <n v="6474277"/>
    <n v="-97361"/>
    <n v="-1.4815332189630652E-2"/>
  </r>
  <r>
    <s v="BURLINGTON"/>
    <x v="47"/>
    <s v="51"/>
    <s v="PC"/>
    <s v="500288"/>
    <n v="689742"/>
    <n v="716530"/>
    <n v="26788"/>
    <n v="3.8837710332269168E-2"/>
  </r>
  <r>
    <s v="WASHINGTON"/>
    <x v="48"/>
    <s v="22"/>
    <s v="State Balance"/>
    <s v="530000"/>
    <n v="11671256"/>
    <n v="11210063"/>
    <n v="-461193"/>
    <n v="-3.9515284387558629E-2"/>
  </r>
  <r>
    <s v="ANACORTES"/>
    <x v="48"/>
    <s v="51"/>
    <s v="PC"/>
    <s v="530036"/>
    <n v="91984"/>
    <n v="89180"/>
    <n v="-2804"/>
    <n v="-3.0483562358671074E-2"/>
  </r>
  <r>
    <s v="AUBURN"/>
    <x v="48"/>
    <s v="51"/>
    <s v="PC"/>
    <s v="530054"/>
    <n v="531551"/>
    <n v="498895"/>
    <n v="-32656"/>
    <n v="-6.1435309123677694E-2"/>
  </r>
  <r>
    <s v="BELLEVUE"/>
    <x v="48"/>
    <s v="51"/>
    <s v="PC"/>
    <s v="530084"/>
    <n v="573803"/>
    <n v="577943"/>
    <n v="4140"/>
    <n v="7.2150197890216679E-3"/>
  </r>
  <r>
    <s v="BELLINGHAM"/>
    <x v="48"/>
    <s v="51"/>
    <s v="PC"/>
    <s v="530090"/>
    <n v="746106"/>
    <n v="738957"/>
    <n v="-7149"/>
    <n v="-9.5817484378895226E-3"/>
  </r>
  <r>
    <s v="BREMERTON"/>
    <x v="48"/>
    <s v="51"/>
    <s v="PC"/>
    <s v="530132"/>
    <n v="403595"/>
    <n v="396714"/>
    <n v="-6881"/>
    <n v="-1.7049269688673051E-2"/>
  </r>
  <r>
    <s v="EAST WENATCHEE CITY"/>
    <x v="48"/>
    <s v="51"/>
    <s v="PC"/>
    <s v="530396"/>
    <n v="118950"/>
    <n v="110065"/>
    <n v="-8885"/>
    <n v="-7.4695250105086167E-2"/>
  </r>
  <r>
    <s v="EVERETT"/>
    <x v="48"/>
    <s v="51"/>
    <s v="PC"/>
    <s v="530480"/>
    <n v="852221"/>
    <n v="836832"/>
    <n v="-15389"/>
    <n v="-1.8057522637907303E-2"/>
  </r>
  <r>
    <s v="FEDERAL WAY"/>
    <x v="48"/>
    <s v="52"/>
    <s v="MC"/>
    <s v="530514"/>
    <n v="606711"/>
    <n v="648608"/>
    <n v="41897"/>
    <n v="6.9055942615182511E-2"/>
  </r>
  <r>
    <s v="KENNEWICK"/>
    <x v="48"/>
    <s v="51"/>
    <s v="PC"/>
    <s v="530720"/>
    <n v="592344"/>
    <n v="539600"/>
    <n v="-52744"/>
    <n v="-8.9042853477033612E-2"/>
  </r>
  <r>
    <s v="KENT CITY"/>
    <x v="48"/>
    <s v="51"/>
    <s v="PC"/>
    <s v="530726"/>
    <n v="914499"/>
    <n v="914103"/>
    <n v="-396"/>
    <n v="-4.3302398362382024E-4"/>
  </r>
  <r>
    <s v="LAKEWOOD"/>
    <x v="48"/>
    <s v="52"/>
    <s v="MC"/>
    <s v="530795"/>
    <n v="481598"/>
    <n v="471428"/>
    <n v="-10170"/>
    <n v="-2.11171973305537E-2"/>
  </r>
  <r>
    <s v="LONGVIEW"/>
    <x v="48"/>
    <s v="51"/>
    <s v="PC"/>
    <s v="530840"/>
    <n v="317752"/>
    <n v="309937"/>
    <n v="-7815"/>
    <n v="-2.4594652433344244E-2"/>
  </r>
  <r>
    <s v="MARYSVILLE"/>
    <x v="48"/>
    <s v="52"/>
    <s v="MC"/>
    <s v="530906"/>
    <n v="323711"/>
    <n v="358040"/>
    <n v="34329"/>
    <n v="0.1060482961654068"/>
  </r>
  <r>
    <s v="MOUNT VERNON"/>
    <x v="48"/>
    <s v="51"/>
    <s v="PC"/>
    <s v="531020"/>
    <n v="302701"/>
    <n v="272872"/>
    <n v="-29829"/>
    <n v="-9.85427864460309E-2"/>
  </r>
  <r>
    <s v="OLYMPIA"/>
    <x v="48"/>
    <s v="51"/>
    <s v="PC"/>
    <s v="531134"/>
    <n v="357512"/>
    <n v="342140"/>
    <n v="-15372"/>
    <n v="-4.2997158137349237E-2"/>
  </r>
  <r>
    <s v="PASCO"/>
    <x v="48"/>
    <s v="51"/>
    <s v="PC"/>
    <s v="531188"/>
    <n v="619417"/>
    <n v="639633"/>
    <n v="20216"/>
    <n v="3.263714105360363E-2"/>
  </r>
  <r>
    <s v="REDMOND"/>
    <x v="48"/>
    <s v="52"/>
    <s v="MC"/>
    <s v="531296"/>
    <n v="230984"/>
    <n v="242353"/>
    <n v="11369"/>
    <n v="4.9219859384199774E-2"/>
  </r>
  <r>
    <s v="RENTON CITY"/>
    <x v="48"/>
    <s v="51"/>
    <s v="PC"/>
    <s v="531302"/>
    <n v="593693"/>
    <n v="586319"/>
    <n v="-7374"/>
    <n v="-1.2420560794888942E-2"/>
  </r>
  <r>
    <s v="RICHLAND"/>
    <x v="48"/>
    <s v="51"/>
    <s v="PC"/>
    <s v="531314"/>
    <n v="239678"/>
    <n v="221790"/>
    <n v="-17888"/>
    <n v="-7.4633466567644927E-2"/>
  </r>
  <r>
    <s v="SEATTLE"/>
    <x v="48"/>
    <s v="51"/>
    <s v="PC"/>
    <s v="531392"/>
    <n v="9606960"/>
    <n v="9354865"/>
    <n v="-252095"/>
    <n v="-2.624087120171209E-2"/>
  </r>
  <r>
    <s v="SHORELINE"/>
    <x v="48"/>
    <s v="52"/>
    <s v="MC"/>
    <s v="531420"/>
    <n v="264995"/>
    <n v="259120"/>
    <n v="-5875"/>
    <n v="-2.2170229626974094E-2"/>
  </r>
  <r>
    <s v="SPOKANE"/>
    <x v="48"/>
    <s v="51"/>
    <s v="PC"/>
    <s v="531488"/>
    <n v="3069679"/>
    <n v="3017428"/>
    <n v="-52251"/>
    <n v="-1.7021649494947191E-2"/>
  </r>
  <r>
    <s v="TACOMA"/>
    <x v="48"/>
    <s v="51"/>
    <s v="PC"/>
    <s v="531554"/>
    <n v="2334943"/>
    <n v="2234122"/>
    <n v="-100821"/>
    <n v="-4.3179212511825771E-2"/>
  </r>
  <r>
    <s v="VANCOUVER"/>
    <x v="48"/>
    <s v="51"/>
    <s v="PC"/>
    <s v="531668"/>
    <n v="1151823"/>
    <n v="1145660"/>
    <n v="-6163"/>
    <n v="-5.3506484937355823E-3"/>
  </r>
  <r>
    <s v="Walla Walla city"/>
    <x v="48"/>
    <s v="51"/>
    <s v="PC"/>
    <s v="531680"/>
    <n v="0"/>
    <n v="384043"/>
    <n v="384043"/>
    <e v="#DIV/0!"/>
  </r>
  <r>
    <s v="WENATCHEE"/>
    <x v="48"/>
    <s v="51"/>
    <s v="PC"/>
    <s v="531728"/>
    <n v="205206"/>
    <n v="196686"/>
    <n v="-8520"/>
    <s v="New"/>
  </r>
  <r>
    <s v="YAKIMA"/>
    <x v="48"/>
    <s v="51"/>
    <s v="PC"/>
    <s v="531830"/>
    <n v="912849"/>
    <n v="841308"/>
    <n v="-71541"/>
    <n v="-7.8371121620333703E-2"/>
  </r>
  <r>
    <s v="CLARK COUNTY"/>
    <x v="48"/>
    <s v="66"/>
    <s v="UC"/>
    <s v="539011"/>
    <n v="1398533"/>
    <n v="1428465"/>
    <n v="29932"/>
    <n v="2.1402426685677062E-2"/>
  </r>
  <r>
    <s v="KING COUNTY"/>
    <x v="48"/>
    <s v="66"/>
    <s v="UC"/>
    <s v="539033"/>
    <n v="3781055"/>
    <n v="3655972"/>
    <n v="-125083"/>
    <n v="-3.3081507674445357E-2"/>
  </r>
  <r>
    <s v="KITSAP COUNTY"/>
    <x v="48"/>
    <s v="66"/>
    <s v="UC"/>
    <s v="539035"/>
    <n v="976625"/>
    <n v="961411"/>
    <n v="-15214"/>
    <n v="-1.5578138999104056E-2"/>
  </r>
  <r>
    <s v="PIERCE COUNTY"/>
    <x v="48"/>
    <s v="66"/>
    <s v="UC"/>
    <s v="539053"/>
    <n v="2593493"/>
    <n v="2545420"/>
    <n v="-48073"/>
    <n v="-1.85360053025013E-2"/>
  </r>
  <r>
    <s v="SNOHOMISH COUNTY"/>
    <x v="48"/>
    <s v="66"/>
    <s v="UC"/>
    <s v="539061"/>
    <n v="2408384"/>
    <n v="2463469"/>
    <n v="55085"/>
    <n v="2.2872183173447424E-2"/>
  </r>
  <r>
    <s v="SPOKANE COUNTY"/>
    <x v="48"/>
    <s v="66"/>
    <s v="UC"/>
    <s v="539063"/>
    <n v="1334154"/>
    <n v="1341670"/>
    <n v="7516"/>
    <n v="5.633532560708884E-3"/>
  </r>
  <r>
    <s v="THURSTON COUNTY"/>
    <x v="48"/>
    <s v="66"/>
    <s v="UC"/>
    <s v="539067"/>
    <n v="1032731"/>
    <n v="1044919"/>
    <n v="12188"/>
    <n v="1.1801717969151696E-2"/>
  </r>
  <r>
    <s v="WISCONSIN"/>
    <x v="49"/>
    <s v="22"/>
    <s v="State Balance"/>
    <s v="550000"/>
    <n v="24885052"/>
    <n v="24668940"/>
    <n v="-216112"/>
    <n v="-8.6844102234546264E-3"/>
  </r>
  <r>
    <s v="APPLETON"/>
    <x v="49"/>
    <s v="51"/>
    <s v="PC"/>
    <s v="550216"/>
    <n v="523133"/>
    <n v="525266"/>
    <n v="2133"/>
    <n v="4.0773570009920998E-3"/>
  </r>
  <r>
    <s v="BELOIT"/>
    <x v="49"/>
    <s v="52"/>
    <s v="MC"/>
    <s v="550568"/>
    <n v="552913"/>
    <n v="572254"/>
    <n v="19341"/>
    <n v="3.4980186756325138E-2"/>
  </r>
  <r>
    <s v="EAU CLAIRE"/>
    <x v="49"/>
    <s v="51"/>
    <s v="PC"/>
    <s v="551920"/>
    <n v="533107"/>
    <n v="533550"/>
    <n v="443"/>
    <n v="8.3097764613858003E-4"/>
  </r>
  <r>
    <s v="FOND DU LAC"/>
    <x v="49"/>
    <s v="51"/>
    <s v="PC"/>
    <s v="552264"/>
    <n v="475205"/>
    <n v="466384"/>
    <n v="-8821"/>
    <n v="-1.8562515125051294E-2"/>
  </r>
  <r>
    <s v="GREEN BAY"/>
    <x v="49"/>
    <s v="51"/>
    <s v="PC"/>
    <s v="552664"/>
    <n v="925407"/>
    <n v="944214"/>
    <n v="18807"/>
    <n v="2.0322949793982539E-2"/>
  </r>
  <r>
    <s v="JANESVILLE"/>
    <x v="49"/>
    <s v="51"/>
    <s v="PC"/>
    <s v="553224"/>
    <n v="471443"/>
    <n v="468653"/>
    <n v="-2790"/>
    <n v="-5.9180006914939876E-3"/>
  </r>
  <r>
    <s v="KENOSHA"/>
    <x v="49"/>
    <s v="52"/>
    <s v="MC"/>
    <s v="553316"/>
    <n v="947399"/>
    <n v="921249"/>
    <n v="-26150"/>
    <n v="-2.7601886850207778E-2"/>
  </r>
  <r>
    <s v="LA CROSSE"/>
    <x v="49"/>
    <s v="51"/>
    <s v="PC"/>
    <s v="553428"/>
    <n v="887476"/>
    <n v="887248"/>
    <n v="-228"/>
    <n v="-2.5690835583159431E-4"/>
  </r>
  <r>
    <s v="MADISON"/>
    <x v="49"/>
    <s v="51"/>
    <s v="PC"/>
    <s v="553944"/>
    <n v="1777823"/>
    <n v="1713719"/>
    <n v="-64104"/>
    <n v="-3.60575827852379E-2"/>
  </r>
  <r>
    <s v="MILWAUKEE"/>
    <x v="49"/>
    <s v="51"/>
    <s v="PC"/>
    <s v="554340"/>
    <n v="15225290"/>
    <n v="14983739"/>
    <n v="-241551"/>
    <n v="-1.5865116526516079E-2"/>
  </r>
  <r>
    <s v="NEENAH"/>
    <x v="49"/>
    <s v="51"/>
    <s v="PC"/>
    <s v="554588"/>
    <n v="177274"/>
    <n v="182522"/>
    <n v="5248"/>
    <n v="2.9603890023353677E-2"/>
  </r>
  <r>
    <s v="OSHKOSH"/>
    <x v="49"/>
    <s v="51"/>
    <s v="PC"/>
    <s v="554960"/>
    <n v="721916"/>
    <n v="734989"/>
    <n v="13073"/>
    <n v="1.8108755035211851E-2"/>
  </r>
  <r>
    <s v="RACINE"/>
    <x v="49"/>
    <s v="51"/>
    <s v="PC"/>
    <s v="555424"/>
    <n v="1695827"/>
    <n v="1708504"/>
    <n v="12677"/>
    <n v="7.4754087533693003E-3"/>
  </r>
  <r>
    <s v="SHEBOYGAN"/>
    <x v="49"/>
    <s v="51"/>
    <s v="PC"/>
    <s v="556000"/>
    <n v="863004"/>
    <n v="822902"/>
    <n v="-40102"/>
    <n v="-4.6467919036296469E-2"/>
  </r>
  <r>
    <s v="SUPERIOR"/>
    <x v="49"/>
    <s v="52"/>
    <s v="MC"/>
    <s v="556492"/>
    <n v="669493"/>
    <n v="657428"/>
    <n v="-12065"/>
    <n v="-1.8021099548464287E-2"/>
  </r>
  <r>
    <s v="WAUKESHA"/>
    <x v="49"/>
    <s v="51"/>
    <s v="PC"/>
    <s v="556948"/>
    <n v="406112"/>
    <n v="418396"/>
    <n v="12284"/>
    <n v="3.0247813411078718E-2"/>
  </r>
  <r>
    <s v="WAUSAU"/>
    <x v="49"/>
    <s v="51"/>
    <s v="PC"/>
    <s v="556980"/>
    <n v="580731"/>
    <n v="577487"/>
    <n v="-3244"/>
    <n v="-5.5860630825631833E-3"/>
  </r>
  <r>
    <s v="WAUWATOSA"/>
    <x v="49"/>
    <s v="52"/>
    <s v="MC"/>
    <s v="557008"/>
    <n v="905241"/>
    <n v="905665"/>
    <n v="424"/>
    <n v="4.6838355752777439E-4"/>
  </r>
  <r>
    <s v="WEST ALLIS"/>
    <x v="49"/>
    <s v="51"/>
    <s v="PC"/>
    <s v="557056"/>
    <n v="1182664"/>
    <n v="1165640"/>
    <n v="-17024"/>
    <n v="-1.4394620957431697E-2"/>
  </r>
  <r>
    <s v="DANE COUNTY"/>
    <x v="49"/>
    <s v="66"/>
    <s v="UC"/>
    <s v="559025"/>
    <n v="1005838"/>
    <n v="1005820"/>
    <n v="-18"/>
    <n v="-1.7895525919680903E-5"/>
  </r>
  <r>
    <s v="MILWAUKEE COUNTY"/>
    <x v="49"/>
    <s v="66"/>
    <s v="UC"/>
    <s v="559079"/>
    <n v="1391173"/>
    <n v="1395053"/>
    <n v="3880"/>
    <n v="2.7890133002868803E-3"/>
  </r>
  <r>
    <s v="WAUKESHA COUNTY"/>
    <x v="49"/>
    <s v="66"/>
    <s v="UC"/>
    <s v="559133"/>
    <n v="913079"/>
    <n v="914716"/>
    <n v="1637"/>
    <n v="1.7928350120854821E-3"/>
  </r>
  <r>
    <s v="WEST VIRGINIA"/>
    <x v="50"/>
    <s v="22"/>
    <s v="State Balance"/>
    <s v="540000"/>
    <n v="13429610"/>
    <n v="12844211"/>
    <n v="-585399"/>
    <n v="-4.3590171270796396E-2"/>
  </r>
  <r>
    <s v="Beckley city"/>
    <x v="50"/>
    <s v="51"/>
    <s v="PC"/>
    <s v="540090"/>
    <n v="0"/>
    <n v="275396"/>
    <n v="275396"/>
    <e v="#DIV/0!"/>
  </r>
  <r>
    <s v="CHARLESTON"/>
    <x v="50"/>
    <s v="51"/>
    <s v="PC"/>
    <s v="540264"/>
    <n v="1422479"/>
    <n v="1390879"/>
    <n v="-31600"/>
    <s v="New"/>
  </r>
  <r>
    <s v="HUNTINGTON"/>
    <x v="50"/>
    <s v="51"/>
    <s v="PC"/>
    <s v="540666"/>
    <n v="1614731"/>
    <n v="1562577"/>
    <n v="-52154"/>
    <n v="-3.2298878265172339E-2"/>
  </r>
  <r>
    <s v="MARTINSBURG"/>
    <x v="50"/>
    <s v="51"/>
    <s v="PC"/>
    <s v="540846"/>
    <n v="259147"/>
    <n v="268540"/>
    <n v="9393"/>
    <n v="3.6245837304695792E-2"/>
  </r>
  <r>
    <s v="MORGANTOWN"/>
    <x v="50"/>
    <s v="51"/>
    <s v="PC"/>
    <s v="540930"/>
    <n v="348385"/>
    <n v="359606"/>
    <n v="11221"/>
    <n v="3.2208619774100493E-2"/>
  </r>
  <r>
    <s v="PARKERSBURG"/>
    <x v="50"/>
    <s v="51"/>
    <s v="PC"/>
    <s v="541038"/>
    <n v="814973"/>
    <n v="784738"/>
    <n v="-30235"/>
    <n v="-3.7099388568701049E-2"/>
  </r>
  <r>
    <s v="VIENNA CITY"/>
    <x v="50"/>
    <s v="51"/>
    <s v="PC"/>
    <s v="541368"/>
    <n v="91837"/>
    <n v="85278"/>
    <n v="-6559"/>
    <n v="-7.1420015897731851E-2"/>
  </r>
  <r>
    <s v="WEIRTON"/>
    <x v="50"/>
    <s v="51"/>
    <s v="PC"/>
    <s v="541392"/>
    <n v="390315"/>
    <n v="377096"/>
    <n v="-13219"/>
    <n v="-3.3867517261698885E-2"/>
  </r>
  <r>
    <s v="WHEELING"/>
    <x v="50"/>
    <s v="51"/>
    <s v="PC"/>
    <s v="541446"/>
    <n v="1155997"/>
    <n v="1134199"/>
    <n v="-21798"/>
    <n v="-1.885645031950775E-2"/>
  </r>
  <r>
    <s v="WYOMING"/>
    <x v="51"/>
    <s v="22"/>
    <s v="State Balance"/>
    <s v="560000"/>
    <n v="2725095"/>
    <n v="2717986"/>
    <n v="-7109"/>
    <n v="-2.608716393373442E-3"/>
  </r>
  <r>
    <s v="CASPER"/>
    <x v="51"/>
    <s v="51"/>
    <s v="PC"/>
    <s v="560054"/>
    <n v="255443"/>
    <n v="264353"/>
    <n v="8910"/>
    <n v="3.488058001197919E-2"/>
  </r>
  <r>
    <s v="CHEYENNE"/>
    <x v="51"/>
    <s v="51"/>
    <s v="PC"/>
    <s v="560060"/>
    <n v="415070"/>
    <n v="406179"/>
    <n v="-8891"/>
    <n v="-2.1420483291974848E-2"/>
  </r>
  <r>
    <s v="American Samoas"/>
    <x v="52"/>
    <s v="77"/>
    <s v="Insular"/>
    <s v="600001"/>
    <n v="1035254"/>
    <n v="1032423"/>
    <n v="-2831"/>
    <n v="-2.7345946019044602E-3"/>
  </r>
  <r>
    <s v="Guam"/>
    <x v="53"/>
    <s v="77"/>
    <s v="Insular"/>
    <s v="660001"/>
    <n v="3012933"/>
    <n v="3025967"/>
    <n v="13034"/>
    <n v="4.3260172064894901E-3"/>
  </r>
  <r>
    <s v="Northern Mariana Islands"/>
    <x v="54"/>
    <s v="77"/>
    <s v="Insular"/>
    <s v="690001"/>
    <n v="968331"/>
    <n v="965461"/>
    <n v="-2870"/>
    <n v="-2.9638625635242497E-3"/>
  </r>
  <r>
    <s v="Virgin Islands"/>
    <x v="55"/>
    <s v="77"/>
    <s v="Insular"/>
    <s v="780001"/>
    <n v="1983482"/>
    <n v="1976149"/>
    <n v="-7333"/>
    <n v="-3.697033802172139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0" firstHeaderRow="1" firstDataRow="1" firstDataCol="1"/>
  <pivotFields count="9">
    <pivotField showAll="0"/>
    <pivotField axis="axisRow" showAll="0">
      <items count="57">
        <item x="0"/>
        <item x="1"/>
        <item x="2"/>
        <item x="52"/>
        <item x="3"/>
        <item x="4"/>
        <item x="5"/>
        <item x="6"/>
        <item x="7"/>
        <item x="8"/>
        <item x="9"/>
        <item x="10"/>
        <item x="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5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55"/>
        <item x="47"/>
        <item x="48"/>
        <item x="49"/>
        <item x="50"/>
        <item x="51"/>
        <item t="default"/>
      </items>
    </pivotField>
    <pivotField showAll="0"/>
    <pivotField showAll="0"/>
    <pivotField showAll="0"/>
    <pivotField numFmtId="165" showAll="0"/>
    <pivotField dataField="1" numFmtId="165" showAll="0"/>
    <pivotField numFmtId="165" showAll="0"/>
    <pivotField showAll="0"/>
  </pivotFields>
  <rowFields count="1">
    <field x="1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um of GA14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3"/>
  <sheetViews>
    <sheetView showGridLines="0" tabSelected="1" workbookViewId="0">
      <pane ySplit="1" topLeftCell="A2" activePane="bottomLeft" state="frozen"/>
      <selection activeCell="B28" sqref="B28:D36"/>
      <selection pane="bottomLeft"/>
    </sheetView>
  </sheetViews>
  <sheetFormatPr defaultColWidth="8.85546875" defaultRowHeight="15" x14ac:dyDescent="0.25"/>
  <cols>
    <col min="1" max="1" width="26.85546875" bestFit="1" customWidth="1"/>
    <col min="2" max="2" width="6.42578125" bestFit="1" customWidth="1"/>
    <col min="3" max="3" width="5.42578125" bestFit="1" customWidth="1"/>
    <col min="4" max="4" width="13.85546875" bestFit="1" customWidth="1"/>
    <col min="5" max="5" width="13.28515625" style="213" bestFit="1" customWidth="1"/>
    <col min="6" max="6" width="12.140625" hidden="1" customWidth="1"/>
    <col min="7" max="7" width="15.7109375" customWidth="1"/>
    <col min="8" max="8" width="21.42578125" bestFit="1" customWidth="1"/>
    <col min="9" max="9" width="17" bestFit="1" customWidth="1"/>
    <col min="10" max="10" width="13.5703125" bestFit="1" customWidth="1"/>
    <col min="11" max="11" width="14.85546875" style="87" bestFit="1" customWidth="1"/>
    <col min="12" max="12" width="7" bestFit="1" customWidth="1"/>
    <col min="13" max="13" width="10.85546875" bestFit="1" customWidth="1"/>
    <col min="14" max="14" width="9.7109375" bestFit="1" customWidth="1"/>
  </cols>
  <sheetData>
    <row r="1" spans="1:14" x14ac:dyDescent="0.25">
      <c r="A1" s="158" t="str">
        <f>CALCS!A1</f>
        <v>NAME</v>
      </c>
      <c r="B1" s="158" t="str">
        <f>CALCS!B1</f>
        <v>STA</v>
      </c>
      <c r="C1" s="158" t="str">
        <f>CALCS!C1</f>
        <v>TY</v>
      </c>
      <c r="D1" s="158" t="str">
        <f>CALCS!D1</f>
        <v>TYPE</v>
      </c>
      <c r="E1" s="210" t="str">
        <f>CALCS!O1</f>
        <v>POP</v>
      </c>
      <c r="F1" s="159" t="s">
        <v>6019</v>
      </c>
      <c r="G1" s="159" t="s">
        <v>7720</v>
      </c>
      <c r="H1" s="159" t="str">
        <f>CALCS!AE1</f>
        <v>National Reallocation</v>
      </c>
      <c r="I1" s="159" t="str">
        <f>CALCS!AF1</f>
        <v>MSA Reallocation</v>
      </c>
      <c r="J1" s="159" t="str">
        <f>CALCS!AG1</f>
        <v>Reduction</v>
      </c>
      <c r="K1" s="159" t="s">
        <v>6020</v>
      </c>
      <c r="L1" s="159" t="str">
        <f>CALCS!AD1</f>
        <v>Key</v>
      </c>
      <c r="M1" s="159" t="s">
        <v>4714</v>
      </c>
      <c r="N1" s="159" t="s">
        <v>4715</v>
      </c>
    </row>
    <row r="2" spans="1:14" x14ac:dyDescent="0.25">
      <c r="A2" s="32" t="str">
        <f>CALCS!A5</f>
        <v>Anniston</v>
      </c>
      <c r="B2" s="32" t="str">
        <f>CALCS!B5</f>
        <v>AL</v>
      </c>
      <c r="C2" s="32" t="str">
        <f>CALCS!C5</f>
        <v>51</v>
      </c>
      <c r="D2" s="32" t="str">
        <f>CALCS!D5</f>
        <v>PC</v>
      </c>
      <c r="E2" s="211">
        <f>CALCS!O5</f>
        <v>22347</v>
      </c>
      <c r="F2" s="63">
        <f ca="1">OFFSET(CDBG16!$J$1,MATCH(L2,CDBG16!$E$2:$E$1269,0),)</f>
        <v>507227</v>
      </c>
      <c r="G2" s="190">
        <f>CALCS!X5</f>
        <v>486116</v>
      </c>
      <c r="H2" s="190">
        <f ca="1">CALCS!AE5</f>
        <v>41</v>
      </c>
      <c r="I2" s="190">
        <f ca="1">CALCS!AF5</f>
        <v>0</v>
      </c>
      <c r="J2" s="190">
        <f ca="1">CALCS!AG5</f>
        <v>0</v>
      </c>
      <c r="K2" s="218">
        <f ca="1">CALCS!AH5</f>
        <v>486157</v>
      </c>
      <c r="L2" s="32" t="str">
        <f>CALCS!AD5</f>
        <v>010072</v>
      </c>
      <c r="M2" s="63">
        <f t="shared" ref="M2" ca="1" si="0">K2-F2</f>
        <v>-21070</v>
      </c>
      <c r="N2" s="205">
        <f t="shared" ref="N2" ca="1" si="1">M2/F2</f>
        <v>-4.1539586812216228E-2</v>
      </c>
    </row>
    <row r="3" spans="1:14" x14ac:dyDescent="0.25">
      <c r="A3" s="178" t="str">
        <f>CALCS!A6</f>
        <v>Auburn</v>
      </c>
      <c r="B3" s="179" t="str">
        <f>CALCS!B6</f>
        <v>AL</v>
      </c>
      <c r="C3" s="179" t="str">
        <f>CALCS!C6</f>
        <v>51</v>
      </c>
      <c r="D3" s="179" t="str">
        <f>CALCS!D6</f>
        <v>PC</v>
      </c>
      <c r="E3" s="212">
        <f>CALCS!O6</f>
        <v>62059</v>
      </c>
      <c r="F3" s="180">
        <f ca="1">OFFSET(CDBG16!$J$1,MATCH(L3,CDBG16!$E$2:$E$1269,0),)</f>
        <v>488410</v>
      </c>
      <c r="G3" s="190">
        <f>CALCS!X6</f>
        <v>512523</v>
      </c>
      <c r="H3" s="190">
        <f ca="1">CALCS!AE6</f>
        <v>43</v>
      </c>
      <c r="I3" s="190">
        <f ca="1">CALCS!AF6</f>
        <v>0</v>
      </c>
      <c r="J3" s="190">
        <f ca="1">CALCS!AG6</f>
        <v>0</v>
      </c>
      <c r="K3" s="190">
        <f ca="1">CALCS!AH6</f>
        <v>512566</v>
      </c>
      <c r="L3" s="179" t="str">
        <f>CALCS!AD6</f>
        <v>010144</v>
      </c>
      <c r="M3" s="63">
        <f t="shared" ref="M3:M45" ca="1" si="2">K3-F3</f>
        <v>24156</v>
      </c>
      <c r="N3" s="205">
        <f t="shared" ref="N3:N45" ca="1" si="3">M3/F3</f>
        <v>4.9458446796748635E-2</v>
      </c>
    </row>
    <row r="4" spans="1:14" x14ac:dyDescent="0.25">
      <c r="A4" s="178" t="str">
        <f>CALCS!A7</f>
        <v>Bessemer</v>
      </c>
      <c r="B4" s="179" t="str">
        <f>CALCS!B7</f>
        <v>AL</v>
      </c>
      <c r="C4" s="179" t="str">
        <f>CALCS!C7</f>
        <v>52</v>
      </c>
      <c r="D4" s="179" t="str">
        <f>CALCS!D7</f>
        <v>MC</v>
      </c>
      <c r="E4" s="212">
        <f>CALCS!O7</f>
        <v>26730</v>
      </c>
      <c r="F4" s="180">
        <f ca="1">OFFSET(CDBG16!$J$1,MATCH(L4,CDBG16!$E$2:$E$1269,0),)</f>
        <v>522131</v>
      </c>
      <c r="G4" s="190">
        <f>CALCS!X7</f>
        <v>515236</v>
      </c>
      <c r="H4" s="190">
        <f ca="1">CALCS!AE7</f>
        <v>43</v>
      </c>
      <c r="I4" s="190">
        <f ca="1">CALCS!AF7</f>
        <v>0</v>
      </c>
      <c r="J4" s="190">
        <f ca="1">CALCS!AG7</f>
        <v>0</v>
      </c>
      <c r="K4" s="190">
        <f ca="1">CALCS!AH7</f>
        <v>515279</v>
      </c>
      <c r="L4" s="179" t="str">
        <f>CALCS!AD7</f>
        <v>010216</v>
      </c>
      <c r="M4" s="63">
        <f t="shared" ca="1" si="2"/>
        <v>-6852</v>
      </c>
      <c r="N4" s="205">
        <f t="shared" ca="1" si="3"/>
        <v>-1.312314342569202E-2</v>
      </c>
    </row>
    <row r="5" spans="1:14" x14ac:dyDescent="0.25">
      <c r="A5" s="178" t="str">
        <f>CALCS!A8</f>
        <v>Birmingham</v>
      </c>
      <c r="B5" s="179" t="str">
        <f>CALCS!B8</f>
        <v>AL</v>
      </c>
      <c r="C5" s="179" t="str">
        <f>CALCS!C8</f>
        <v>51</v>
      </c>
      <c r="D5" s="179" t="str">
        <f>CALCS!D8</f>
        <v>PC</v>
      </c>
      <c r="E5" s="212">
        <f>CALCS!O8</f>
        <v>212461</v>
      </c>
      <c r="F5" s="180">
        <f ca="1">OFFSET(CDBG16!$J$1,MATCH(L5,CDBG16!$E$2:$E$1269,0),)</f>
        <v>5540741</v>
      </c>
      <c r="G5" s="190">
        <f>CALCS!X8</f>
        <v>5348521</v>
      </c>
      <c r="H5" s="190">
        <f ca="1">CALCS!AE8</f>
        <v>450</v>
      </c>
      <c r="I5" s="190">
        <f ca="1">CALCS!AF8</f>
        <v>0</v>
      </c>
      <c r="J5" s="190">
        <f ca="1">CALCS!AG8</f>
        <v>0</v>
      </c>
      <c r="K5" s="190">
        <f ca="1">CALCS!AH8</f>
        <v>5348971</v>
      </c>
      <c r="L5" s="179" t="str">
        <f>CALCS!AD8</f>
        <v>010228</v>
      </c>
      <c r="M5" s="63">
        <f t="shared" ca="1" si="2"/>
        <v>-191770</v>
      </c>
      <c r="N5" s="205">
        <f t="shared" ca="1" si="3"/>
        <v>-3.4610894102431428E-2</v>
      </c>
    </row>
    <row r="6" spans="1:14" x14ac:dyDescent="0.25">
      <c r="A6" s="178" t="str">
        <f>CALCS!A9</f>
        <v>Decatur</v>
      </c>
      <c r="B6" s="179" t="str">
        <f>CALCS!B9</f>
        <v>AL</v>
      </c>
      <c r="C6" s="179" t="str">
        <f>CALCS!C9</f>
        <v>51</v>
      </c>
      <c r="D6" s="179" t="str">
        <f>CALCS!D9</f>
        <v>PC</v>
      </c>
      <c r="E6" s="212">
        <f>CALCS!O9</f>
        <v>55437</v>
      </c>
      <c r="F6" s="180">
        <f ca="1">OFFSET(CDBG16!$J$1,MATCH(L6,CDBG16!$E$2:$E$1269,0),)</f>
        <v>414155</v>
      </c>
      <c r="G6" s="190">
        <f>CALCS!X9</f>
        <v>416023</v>
      </c>
      <c r="H6" s="190">
        <f ca="1">CALCS!AE9</f>
        <v>35</v>
      </c>
      <c r="I6" s="190">
        <f ca="1">CALCS!AF9</f>
        <v>0</v>
      </c>
      <c r="J6" s="190">
        <f ca="1">CALCS!AG9</f>
        <v>0</v>
      </c>
      <c r="K6" s="190">
        <f ca="1">CALCS!AH9</f>
        <v>416058</v>
      </c>
      <c r="L6" s="179" t="str">
        <f>CALCS!AD9</f>
        <v>010594</v>
      </c>
      <c r="M6" s="63">
        <f t="shared" ca="1" si="2"/>
        <v>1903</v>
      </c>
      <c r="N6" s="205">
        <f t="shared" ca="1" si="3"/>
        <v>4.5948980454177781E-3</v>
      </c>
    </row>
    <row r="7" spans="1:14" x14ac:dyDescent="0.25">
      <c r="A7" s="178" t="str">
        <f>CALCS!A10</f>
        <v>Dothan</v>
      </c>
      <c r="B7" s="179" t="str">
        <f>CALCS!B10</f>
        <v>AL</v>
      </c>
      <c r="C7" s="179" t="str">
        <f>CALCS!C10</f>
        <v>51</v>
      </c>
      <c r="D7" s="179" t="str">
        <f>CALCS!D10</f>
        <v>PC</v>
      </c>
      <c r="E7" s="212">
        <f>CALCS!O10</f>
        <v>68567</v>
      </c>
      <c r="F7" s="180">
        <f ca="1">OFFSET(CDBG16!$J$1,MATCH(L7,CDBG16!$E$2:$E$1269,0),)</f>
        <v>433055</v>
      </c>
      <c r="G7" s="190">
        <f>CALCS!X10</f>
        <v>435144</v>
      </c>
      <c r="H7" s="190">
        <f ca="1">CALCS!AE10</f>
        <v>37</v>
      </c>
      <c r="I7" s="190">
        <f ca="1">CALCS!AF10</f>
        <v>0</v>
      </c>
      <c r="J7" s="190">
        <f ca="1">CALCS!AG10</f>
        <v>0</v>
      </c>
      <c r="K7" s="190">
        <f ca="1">CALCS!AH10</f>
        <v>435181</v>
      </c>
      <c r="L7" s="179" t="str">
        <f>CALCS!AD10</f>
        <v>010624</v>
      </c>
      <c r="M7" s="63">
        <f t="shared" ca="1" si="2"/>
        <v>2126</v>
      </c>
      <c r="N7" s="205">
        <f t="shared" ca="1" si="3"/>
        <v>4.909307131888559E-3</v>
      </c>
    </row>
    <row r="8" spans="1:14" x14ac:dyDescent="0.25">
      <c r="A8" s="178" t="str">
        <f>CALCS!A11</f>
        <v>Fairhope</v>
      </c>
      <c r="B8" s="179" t="str">
        <f>CALCS!B11</f>
        <v>AL</v>
      </c>
      <c r="C8" s="179" t="str">
        <f>CALCS!C11</f>
        <v>51</v>
      </c>
      <c r="D8" s="179" t="str">
        <f>CALCS!D11</f>
        <v>PC</v>
      </c>
      <c r="E8" s="212">
        <f>CALCS!O11</f>
        <v>18730</v>
      </c>
      <c r="F8" s="180">
        <f ca="1">OFFSET(CDBG16!$J$1,MATCH(L8,CDBG16!$E$2:$E$1269,0),)</f>
        <v>66961</v>
      </c>
      <c r="G8" s="190">
        <f>CALCS!X11</f>
        <v>80114</v>
      </c>
      <c r="H8" s="190">
        <f ca="1">CALCS!AE11</f>
        <v>7</v>
      </c>
      <c r="I8" s="190">
        <f ca="1">CALCS!AF11</f>
        <v>0</v>
      </c>
      <c r="J8" s="190">
        <f ca="1">CALCS!AG11</f>
        <v>0</v>
      </c>
      <c r="K8" s="190">
        <f ca="1">CALCS!AH11</f>
        <v>80121</v>
      </c>
      <c r="L8" s="179" t="str">
        <f>CALCS!AD11</f>
        <v>010750</v>
      </c>
      <c r="M8" s="63">
        <f t="shared" ca="1" si="2"/>
        <v>13160</v>
      </c>
      <c r="N8" s="205">
        <f t="shared" ca="1" si="3"/>
        <v>0.1965323098520034</v>
      </c>
    </row>
    <row r="9" spans="1:14" x14ac:dyDescent="0.25">
      <c r="A9" s="178" t="str">
        <f>CALCS!A12</f>
        <v>Florence</v>
      </c>
      <c r="B9" s="179" t="str">
        <f>CALCS!B12</f>
        <v>AL</v>
      </c>
      <c r="C9" s="179" t="str">
        <f>CALCS!C12</f>
        <v>51</v>
      </c>
      <c r="D9" s="179" t="str">
        <f>CALCS!D12</f>
        <v>PC</v>
      </c>
      <c r="E9" s="212">
        <f>CALCS!O12</f>
        <v>40026</v>
      </c>
      <c r="F9" s="180">
        <f ca="1">OFFSET(CDBG16!$J$1,MATCH(L9,CDBG16!$E$2:$E$1269,0),)</f>
        <v>305470</v>
      </c>
      <c r="G9" s="190">
        <f>CALCS!X12</f>
        <v>304770</v>
      </c>
      <c r="H9" s="190">
        <f ca="1">CALCS!AE12</f>
        <v>26</v>
      </c>
      <c r="I9" s="190">
        <f ca="1">CALCS!AF12</f>
        <v>0</v>
      </c>
      <c r="J9" s="190">
        <f ca="1">CALCS!AG12</f>
        <v>0</v>
      </c>
      <c r="K9" s="190">
        <f ca="1">CALCS!AH12</f>
        <v>304796</v>
      </c>
      <c r="L9" s="179" t="str">
        <f>CALCS!AD12</f>
        <v>010810</v>
      </c>
      <c r="M9" s="63">
        <f t="shared" ca="1" si="2"/>
        <v>-674</v>
      </c>
      <c r="N9" s="205">
        <f t="shared" ca="1" si="3"/>
        <v>-2.2064359838936719E-3</v>
      </c>
    </row>
    <row r="10" spans="1:14" x14ac:dyDescent="0.25">
      <c r="A10" s="178" t="str">
        <f>CALCS!A13</f>
        <v>Gadsden</v>
      </c>
      <c r="B10" s="179" t="str">
        <f>CALCS!B13</f>
        <v>AL</v>
      </c>
      <c r="C10" s="179" t="str">
        <f>CALCS!C13</f>
        <v>51</v>
      </c>
      <c r="D10" s="179" t="str">
        <f>CALCS!D13</f>
        <v>PC</v>
      </c>
      <c r="E10" s="212">
        <f>CALCS!O13</f>
        <v>36084</v>
      </c>
      <c r="F10" s="180">
        <f ca="1">OFFSET(CDBG16!$J$1,MATCH(L10,CDBG16!$E$2:$E$1269,0),)</f>
        <v>924849</v>
      </c>
      <c r="G10" s="190">
        <f>CALCS!X13</f>
        <v>952155</v>
      </c>
      <c r="H10" s="190">
        <f ca="1">CALCS!AE13</f>
        <v>80</v>
      </c>
      <c r="I10" s="190">
        <f ca="1">CALCS!AF13</f>
        <v>0</v>
      </c>
      <c r="J10" s="190">
        <f ca="1">CALCS!AG13</f>
        <v>0</v>
      </c>
      <c r="K10" s="190">
        <f ca="1">CALCS!AH13</f>
        <v>952235</v>
      </c>
      <c r="L10" s="179" t="str">
        <f>CALCS!AD13</f>
        <v>010882</v>
      </c>
      <c r="M10" s="63">
        <f t="shared" ca="1" si="2"/>
        <v>27386</v>
      </c>
      <c r="N10" s="205">
        <f t="shared" ca="1" si="3"/>
        <v>2.9611320334454596E-2</v>
      </c>
    </row>
    <row r="11" spans="1:14" x14ac:dyDescent="0.25">
      <c r="A11" s="178" t="str">
        <f>CALCS!A14</f>
        <v>Huntsville</v>
      </c>
      <c r="B11" s="179" t="str">
        <f>CALCS!B14</f>
        <v>AL</v>
      </c>
      <c r="C11" s="179" t="str">
        <f>CALCS!C14</f>
        <v>51</v>
      </c>
      <c r="D11" s="179" t="str">
        <f>CALCS!D14</f>
        <v>PC</v>
      </c>
      <c r="E11" s="212">
        <f>CALCS!O14</f>
        <v>190582</v>
      </c>
      <c r="F11" s="180">
        <f ca="1">OFFSET(CDBG16!$J$1,MATCH(L11,CDBG16!$E$2:$E$1269,0),)</f>
        <v>1148002</v>
      </c>
      <c r="G11" s="190">
        <f>CALCS!X14</f>
        <v>1194514</v>
      </c>
      <c r="H11" s="190">
        <f ca="1">CALCS!AE14</f>
        <v>100</v>
      </c>
      <c r="I11" s="190">
        <f ca="1">CALCS!AF14</f>
        <v>0</v>
      </c>
      <c r="J11" s="190">
        <f ca="1">CALCS!AG14</f>
        <v>0</v>
      </c>
      <c r="K11" s="190">
        <f ca="1">CALCS!AH14</f>
        <v>1194614</v>
      </c>
      <c r="L11" s="179" t="str">
        <f>CALCS!AD14</f>
        <v>011218</v>
      </c>
      <c r="M11" s="63">
        <f t="shared" ca="1" si="2"/>
        <v>46612</v>
      </c>
      <c r="N11" s="205">
        <f t="shared" ca="1" si="3"/>
        <v>4.0602716720005712E-2</v>
      </c>
    </row>
    <row r="12" spans="1:14" x14ac:dyDescent="0.25">
      <c r="A12" s="178" t="str">
        <f>CALCS!A15</f>
        <v>Mobile</v>
      </c>
      <c r="B12" s="179" t="str">
        <f>CALCS!B15</f>
        <v>AL</v>
      </c>
      <c r="C12" s="179" t="str">
        <f>CALCS!C15</f>
        <v>51</v>
      </c>
      <c r="D12" s="179" t="str">
        <f>CALCS!D15</f>
        <v>PC</v>
      </c>
      <c r="E12" s="212">
        <f>CALCS!O15</f>
        <v>194288</v>
      </c>
      <c r="F12" s="180">
        <f ca="1">OFFSET(CDBG16!$J$1,MATCH(L12,CDBG16!$E$2:$E$1269,0),)</f>
        <v>2186272</v>
      </c>
      <c r="G12" s="190">
        <f>CALCS!X15</f>
        <v>2145081</v>
      </c>
      <c r="H12" s="190">
        <f ca="1">CALCS!AE15</f>
        <v>180</v>
      </c>
      <c r="I12" s="190">
        <f ca="1">CALCS!AF15</f>
        <v>0</v>
      </c>
      <c r="J12" s="190">
        <f ca="1">CALCS!AG15</f>
        <v>0</v>
      </c>
      <c r="K12" s="190">
        <f ca="1">CALCS!AH15</f>
        <v>2145261</v>
      </c>
      <c r="L12" s="179" t="str">
        <f>CALCS!AD15</f>
        <v>011542</v>
      </c>
      <c r="M12" s="63">
        <f t="shared" ca="1" si="2"/>
        <v>-41011</v>
      </c>
      <c r="N12" s="205">
        <f t="shared" ca="1" si="3"/>
        <v>-1.875841615315935E-2</v>
      </c>
    </row>
    <row r="13" spans="1:14" x14ac:dyDescent="0.25">
      <c r="A13" s="178" t="str">
        <f>CALCS!A16</f>
        <v>Montgomery</v>
      </c>
      <c r="B13" s="179" t="str">
        <f>CALCS!B16</f>
        <v>AL</v>
      </c>
      <c r="C13" s="179" t="str">
        <f>CALCS!C16</f>
        <v>51</v>
      </c>
      <c r="D13" s="179" t="str">
        <f>CALCS!D16</f>
        <v>PC</v>
      </c>
      <c r="E13" s="212">
        <f>CALCS!O16</f>
        <v>200602</v>
      </c>
      <c r="F13" s="180">
        <f ca="1">OFFSET(CDBG16!$J$1,MATCH(L13,CDBG16!$E$2:$E$1269,0),)</f>
        <v>1558068</v>
      </c>
      <c r="G13" s="190">
        <f>CALCS!X16</f>
        <v>1549566</v>
      </c>
      <c r="H13" s="190">
        <f ca="1">CALCS!AE16</f>
        <v>130</v>
      </c>
      <c r="I13" s="190">
        <f ca="1">CALCS!AF16</f>
        <v>0</v>
      </c>
      <c r="J13" s="190">
        <f ca="1">CALCS!AG16</f>
        <v>0</v>
      </c>
      <c r="K13" s="190">
        <f ca="1">CALCS!AH16</f>
        <v>1549696</v>
      </c>
      <c r="L13" s="179" t="str">
        <f>CALCS!AD16</f>
        <v>011560</v>
      </c>
      <c r="M13" s="63">
        <f t="shared" ca="1" si="2"/>
        <v>-8372</v>
      </c>
      <c r="N13" s="205">
        <f t="shared" ca="1" si="3"/>
        <v>-5.3733213184533665E-3</v>
      </c>
    </row>
    <row r="14" spans="1:14" x14ac:dyDescent="0.25">
      <c r="A14" s="178" t="str">
        <f>CALCS!A17</f>
        <v>Opelika</v>
      </c>
      <c r="B14" s="179" t="str">
        <f>CALCS!B17</f>
        <v>AL</v>
      </c>
      <c r="C14" s="179" t="str">
        <f>CALCS!C17</f>
        <v>51</v>
      </c>
      <c r="D14" s="179" t="str">
        <f>CALCS!D17</f>
        <v>PC</v>
      </c>
      <c r="E14" s="212">
        <f>CALCS!O17</f>
        <v>29527</v>
      </c>
      <c r="F14" s="180">
        <f ca="1">OFFSET(CDBG16!$J$1,MATCH(L14,CDBG16!$E$2:$E$1269,0),)</f>
        <v>220270</v>
      </c>
      <c r="G14" s="190">
        <f>CALCS!X17</f>
        <v>226344</v>
      </c>
      <c r="H14" s="190">
        <f ca="1">CALCS!AE17</f>
        <v>19</v>
      </c>
      <c r="I14" s="190">
        <f ca="1">CALCS!AF17</f>
        <v>0</v>
      </c>
      <c r="J14" s="190">
        <f ca="1">CALCS!AG17</f>
        <v>0</v>
      </c>
      <c r="K14" s="190">
        <f ca="1">CALCS!AH17</f>
        <v>226363</v>
      </c>
      <c r="L14" s="179" t="str">
        <f>CALCS!AD17</f>
        <v>011740</v>
      </c>
      <c r="M14" s="63">
        <f t="shared" ca="1" si="2"/>
        <v>6093</v>
      </c>
      <c r="N14" s="205">
        <f t="shared" ca="1" si="3"/>
        <v>2.7661506333136604E-2</v>
      </c>
    </row>
    <row r="15" spans="1:14" x14ac:dyDescent="0.25">
      <c r="A15" s="178" t="str">
        <f>CALCS!A18</f>
        <v>Tuscaloosa</v>
      </c>
      <c r="B15" s="179" t="str">
        <f>CALCS!B18</f>
        <v>AL</v>
      </c>
      <c r="C15" s="179" t="str">
        <f>CALCS!C18</f>
        <v>51</v>
      </c>
      <c r="D15" s="179" t="str">
        <f>CALCS!D18</f>
        <v>PC</v>
      </c>
      <c r="E15" s="212">
        <f>CALCS!O18</f>
        <v>98332</v>
      </c>
      <c r="F15" s="180">
        <f ca="1">OFFSET(CDBG16!$J$1,MATCH(L15,CDBG16!$E$2:$E$1269,0),)</f>
        <v>734285</v>
      </c>
      <c r="G15" s="190">
        <f>CALCS!X18</f>
        <v>702990</v>
      </c>
      <c r="H15" s="190">
        <f ca="1">CALCS!AE18</f>
        <v>59</v>
      </c>
      <c r="I15" s="190">
        <f ca="1">CALCS!AF18</f>
        <v>0</v>
      </c>
      <c r="J15" s="190">
        <f ca="1">CALCS!AG18</f>
        <v>0</v>
      </c>
      <c r="K15" s="190">
        <f ca="1">CALCS!AH18</f>
        <v>703049</v>
      </c>
      <c r="L15" s="179" t="str">
        <f>CALCS!AD18</f>
        <v>012268</v>
      </c>
      <c r="M15" s="63">
        <f t="shared" ca="1" si="2"/>
        <v>-31236</v>
      </c>
      <c r="N15" s="205">
        <f t="shared" ca="1" si="3"/>
        <v>-4.2539340991576843E-2</v>
      </c>
    </row>
    <row r="16" spans="1:14" x14ac:dyDescent="0.25">
      <c r="A16" s="178" t="str">
        <f>CALCS!A19</f>
        <v>Jefferson County</v>
      </c>
      <c r="B16" s="179" t="str">
        <f>CALCS!B19</f>
        <v>AL</v>
      </c>
      <c r="C16" s="179" t="str">
        <f>CALCS!C19</f>
        <v>66</v>
      </c>
      <c r="D16" s="179" t="str">
        <f>CALCS!D19</f>
        <v>UC</v>
      </c>
      <c r="E16" s="212">
        <f>CALCS!O19</f>
        <v>447516</v>
      </c>
      <c r="F16" s="180">
        <f ca="1">OFFSET(CDBG16!$J$1,MATCH(L16,CDBG16!$E$2:$E$1269,0),)</f>
        <v>2122181</v>
      </c>
      <c r="G16" s="190">
        <f>CALCS!X19</f>
        <v>2099267</v>
      </c>
      <c r="H16" s="190">
        <f ca="1">CALCS!AE19</f>
        <v>177</v>
      </c>
      <c r="I16" s="190">
        <f ca="1">CALCS!AF19</f>
        <v>0</v>
      </c>
      <c r="J16" s="190">
        <f ca="1">CALCS!AG19</f>
        <v>0</v>
      </c>
      <c r="K16" s="190">
        <f ca="1">CALCS!AH19</f>
        <v>2099444</v>
      </c>
      <c r="L16" s="179" t="str">
        <f>CALCS!AD19</f>
        <v>019073</v>
      </c>
      <c r="M16" s="63">
        <f t="shared" ca="1" si="2"/>
        <v>-22737</v>
      </c>
      <c r="N16" s="205">
        <f t="shared" ca="1" si="3"/>
        <v>-1.0713977742709034E-2</v>
      </c>
    </row>
    <row r="17" spans="1:14" x14ac:dyDescent="0.25">
      <c r="A17" s="178" t="str">
        <f>CALCS!A20</f>
        <v>Mobile County</v>
      </c>
      <c r="B17" s="179" t="str">
        <f>CALCS!B20</f>
        <v>AL</v>
      </c>
      <c r="C17" s="179" t="str">
        <f>CALCS!C20</f>
        <v>66</v>
      </c>
      <c r="D17" s="179" t="str">
        <f>CALCS!D20</f>
        <v>UC</v>
      </c>
      <c r="E17" s="212">
        <f>CALCS!O20</f>
        <v>219856</v>
      </c>
      <c r="F17" s="180">
        <f ca="1">OFFSET(CDBG16!$J$1,MATCH(L17,CDBG16!$E$2:$E$1269,0),)</f>
        <v>1434173</v>
      </c>
      <c r="G17" s="190">
        <f>CALCS!X20</f>
        <v>1384674</v>
      </c>
      <c r="H17" s="190">
        <f ca="1">CALCS!AE20</f>
        <v>116</v>
      </c>
      <c r="I17" s="190">
        <f ca="1">CALCS!AF20</f>
        <v>0</v>
      </c>
      <c r="J17" s="190">
        <f ca="1">CALCS!AG20</f>
        <v>0</v>
      </c>
      <c r="K17" s="190">
        <f ca="1">CALCS!AH20</f>
        <v>1384790</v>
      </c>
      <c r="L17" s="179" t="str">
        <f>CALCS!AD20</f>
        <v>019097</v>
      </c>
      <c r="M17" s="63">
        <f t="shared" ca="1" si="2"/>
        <v>-49383</v>
      </c>
      <c r="N17" s="205">
        <f t="shared" ca="1" si="3"/>
        <v>-3.4433084432631211E-2</v>
      </c>
    </row>
    <row r="18" spans="1:14" x14ac:dyDescent="0.25">
      <c r="A18" s="178" t="str">
        <f>CALCS!A4</f>
        <v>Alabama</v>
      </c>
      <c r="B18" s="179" t="str">
        <f>CALCS!B4</f>
        <v>AL</v>
      </c>
      <c r="C18" s="179" t="str">
        <f>CALCS!C4</f>
        <v>22</v>
      </c>
      <c r="D18" s="179" t="str">
        <f>CALCS!D4</f>
        <v>State Balance</v>
      </c>
      <c r="E18" s="212">
        <f>CALCS!O4</f>
        <v>2935619</v>
      </c>
      <c r="F18" s="180">
        <f ca="1">OFFSET(CDBG16!$J$1,MATCH(L18,CDBG16!$E$2:$E$1269,0),)</f>
        <v>21904212</v>
      </c>
      <c r="G18" s="190">
        <f>CALCS!X4</f>
        <v>21365351</v>
      </c>
      <c r="H18" s="190">
        <f ca="1">CALCS!AE4</f>
        <v>33089</v>
      </c>
      <c r="I18" s="190">
        <f ca="1">CALCS!AF4</f>
        <v>0</v>
      </c>
      <c r="J18" s="190">
        <f ca="1">CALCS!AG4</f>
        <v>0</v>
      </c>
      <c r="K18" s="190">
        <f ca="1">CALCS!AH4</f>
        <v>21398440</v>
      </c>
      <c r="L18" s="179" t="str">
        <f>CALCS!AD4</f>
        <v>019999</v>
      </c>
      <c r="M18" s="63">
        <f t="shared" ca="1" si="2"/>
        <v>-505772</v>
      </c>
      <c r="N18" s="205">
        <f t="shared" ca="1" si="3"/>
        <v>-2.3090170968031173E-2</v>
      </c>
    </row>
    <row r="19" spans="1:14" x14ac:dyDescent="0.25">
      <c r="A19" s="178" t="str">
        <f>CALCS!A3</f>
        <v>Anchorage</v>
      </c>
      <c r="B19" s="179" t="str">
        <f>CALCS!B3</f>
        <v>AK</v>
      </c>
      <c r="C19" s="179" t="str">
        <f>CALCS!C3</f>
        <v>51</v>
      </c>
      <c r="D19" s="179" t="str">
        <f>CALCS!D3</f>
        <v>PC</v>
      </c>
      <c r="E19" s="212">
        <f>CALCS!O3</f>
        <v>298695</v>
      </c>
      <c r="F19" s="180">
        <f ca="1">OFFSET(CDBG16!$J$1,MATCH(L19,CDBG16!$E$2:$E$1269,0),)</f>
        <v>1606172</v>
      </c>
      <c r="G19" s="190">
        <f>CALCS!X3</f>
        <v>1612771</v>
      </c>
      <c r="H19" s="190">
        <f ca="1">CALCS!AE3</f>
        <v>136</v>
      </c>
      <c r="I19" s="190">
        <f ca="1">CALCS!AF3</f>
        <v>0</v>
      </c>
      <c r="J19" s="190">
        <f ca="1">CALCS!AG3</f>
        <v>0</v>
      </c>
      <c r="K19" s="190">
        <f ca="1">CALCS!AH3</f>
        <v>1612907</v>
      </c>
      <c r="L19" s="179" t="str">
        <f>CALCS!AD3</f>
        <v>020078</v>
      </c>
      <c r="M19" s="63">
        <f t="shared" ca="1" si="2"/>
        <v>6735</v>
      </c>
      <c r="N19" s="205">
        <f t="shared" ca="1" si="3"/>
        <v>4.1931997320336801E-3</v>
      </c>
    </row>
    <row r="20" spans="1:14" x14ac:dyDescent="0.25">
      <c r="A20" s="178" t="str">
        <f>CALCS!A2</f>
        <v>Alaska</v>
      </c>
      <c r="B20" s="179" t="str">
        <f>CALCS!B2</f>
        <v>AK</v>
      </c>
      <c r="C20" s="179" t="str">
        <f>CALCS!C2</f>
        <v>22</v>
      </c>
      <c r="D20" s="179" t="str">
        <f>CALCS!D2</f>
        <v>State Balance</v>
      </c>
      <c r="E20" s="212">
        <f>CALCS!O2</f>
        <v>360346</v>
      </c>
      <c r="F20" s="180">
        <f ca="1">OFFSET(CDBG16!$J$1,MATCH(L20,CDBG16!$E$2:$E$1269,0),)</f>
        <v>2592884</v>
      </c>
      <c r="G20" s="190">
        <f>CALCS!X2</f>
        <v>2612190</v>
      </c>
      <c r="H20" s="190">
        <f ca="1">CALCS!AE2</f>
        <v>16799</v>
      </c>
      <c r="I20" s="190">
        <f ca="1">CALCS!AF2</f>
        <v>0</v>
      </c>
      <c r="J20" s="190">
        <f ca="1">CALCS!AG2</f>
        <v>0</v>
      </c>
      <c r="K20" s="190">
        <f ca="1">CALCS!AH2</f>
        <v>2628989</v>
      </c>
      <c r="L20" s="179" t="str">
        <f>CALCS!AD2</f>
        <v>029999</v>
      </c>
      <c r="M20" s="63">
        <f t="shared" ca="1" si="2"/>
        <v>36105</v>
      </c>
      <c r="N20" s="205">
        <f t="shared" ca="1" si="3"/>
        <v>1.3924649155149247E-2</v>
      </c>
    </row>
    <row r="21" spans="1:14" x14ac:dyDescent="0.25">
      <c r="A21" s="178" t="str">
        <f>CALCS!A36</f>
        <v>Avondale City</v>
      </c>
      <c r="B21" s="179" t="str">
        <f>CALCS!B36</f>
        <v>AZ</v>
      </c>
      <c r="C21" s="179" t="str">
        <f>CALCS!C36</f>
        <v>52</v>
      </c>
      <c r="D21" s="179" t="str">
        <f>CALCS!D36</f>
        <v>MC</v>
      </c>
      <c r="E21" s="212">
        <f>CALCS!O36</f>
        <v>80684</v>
      </c>
      <c r="F21" s="180">
        <f ca="1">OFFSET(CDBG16!$J$1,MATCH(L21,CDBG16!$E$2:$E$1269,0),)</f>
        <v>574039</v>
      </c>
      <c r="G21" s="190">
        <f>CALCS!X36</f>
        <v>590612</v>
      </c>
      <c r="H21" s="190">
        <f ca="1">CALCS!AE36</f>
        <v>50</v>
      </c>
      <c r="I21" s="190">
        <f ca="1">CALCS!AF36</f>
        <v>0</v>
      </c>
      <c r="J21" s="190">
        <f ca="1">CALCS!AG36</f>
        <v>0</v>
      </c>
      <c r="K21" s="190">
        <f ca="1">CALCS!AH36</f>
        <v>590662</v>
      </c>
      <c r="L21" s="179" t="str">
        <f>CALCS!AD36</f>
        <v>040018</v>
      </c>
      <c r="M21" s="63">
        <f t="shared" ca="1" si="2"/>
        <v>16623</v>
      </c>
      <c r="N21" s="205">
        <f t="shared" ca="1" si="3"/>
        <v>2.895796278650057E-2</v>
      </c>
    </row>
    <row r="22" spans="1:14" x14ac:dyDescent="0.25">
      <c r="A22" s="178" t="str">
        <f>CALCS!A37</f>
        <v>Casa Grande</v>
      </c>
      <c r="B22" s="179" t="str">
        <f>CALCS!B37</f>
        <v>AZ</v>
      </c>
      <c r="C22" s="179" t="str">
        <f>CALCS!C37</f>
        <v>52</v>
      </c>
      <c r="D22" s="179" t="str">
        <f>CALCS!D37</f>
        <v>MC</v>
      </c>
      <c r="E22" s="212">
        <f>CALCS!O37</f>
        <v>51460</v>
      </c>
      <c r="F22" s="180">
        <f ca="1">OFFSET(CDBG16!$J$1,MATCH(L22,CDBG16!$E$2:$E$1269,0),)</f>
        <v>318914</v>
      </c>
      <c r="G22" s="190">
        <f>CALCS!X37</f>
        <v>348152</v>
      </c>
      <c r="H22" s="190">
        <f ca="1">CALCS!AE37</f>
        <v>29</v>
      </c>
      <c r="I22" s="190">
        <f ca="1">CALCS!AF37</f>
        <v>0</v>
      </c>
      <c r="J22" s="190">
        <f ca="1">CALCS!AG37</f>
        <v>0</v>
      </c>
      <c r="K22" s="190">
        <f ca="1">CALCS!AH37</f>
        <v>348181</v>
      </c>
      <c r="L22" s="179" t="str">
        <f>CALCS!AD37</f>
        <v>040054</v>
      </c>
      <c r="M22" s="63">
        <f t="shared" ca="1" si="2"/>
        <v>29267</v>
      </c>
      <c r="N22" s="205">
        <f t="shared" ca="1" si="3"/>
        <v>9.1770822227936061E-2</v>
      </c>
    </row>
    <row r="23" spans="1:14" x14ac:dyDescent="0.25">
      <c r="A23" s="178" t="str">
        <f>CALCS!A38</f>
        <v>Chandler</v>
      </c>
      <c r="B23" s="179" t="str">
        <f>CALCS!B38</f>
        <v>AZ</v>
      </c>
      <c r="C23" s="179" t="str">
        <f>CALCS!C38</f>
        <v>52</v>
      </c>
      <c r="D23" s="179" t="str">
        <f>CALCS!D38</f>
        <v>MC</v>
      </c>
      <c r="E23" s="212">
        <f>CALCS!O38</f>
        <v>260828</v>
      </c>
      <c r="F23" s="180">
        <f ca="1">OFFSET(CDBG16!$J$1,MATCH(L23,CDBG16!$E$2:$E$1269,0),)</f>
        <v>1283590</v>
      </c>
      <c r="G23" s="190">
        <f>CALCS!X38</f>
        <v>1314927</v>
      </c>
      <c r="H23" s="190">
        <f ca="1">CALCS!AE38</f>
        <v>111</v>
      </c>
      <c r="I23" s="190">
        <f ca="1">CALCS!AF38</f>
        <v>0</v>
      </c>
      <c r="J23" s="190">
        <f ca="1">CALCS!AG38</f>
        <v>0</v>
      </c>
      <c r="K23" s="190">
        <f ca="1">CALCS!AH38</f>
        <v>1315038</v>
      </c>
      <c r="L23" s="179" t="str">
        <f>CALCS!AD38</f>
        <v>040072</v>
      </c>
      <c r="M23" s="63">
        <f t="shared" ca="1" si="2"/>
        <v>31448</v>
      </c>
      <c r="N23" s="205">
        <f t="shared" ca="1" si="3"/>
        <v>2.4500035057923482E-2</v>
      </c>
    </row>
    <row r="24" spans="1:14" x14ac:dyDescent="0.25">
      <c r="A24" s="178" t="str">
        <f>CALCS!A39</f>
        <v>Douglas City</v>
      </c>
      <c r="B24" s="179" t="str">
        <f>CALCS!B39</f>
        <v>AZ</v>
      </c>
      <c r="C24" s="179" t="str">
        <f>CALCS!C39</f>
        <v>51</v>
      </c>
      <c r="D24" s="179" t="str">
        <f>CALCS!D39</f>
        <v>PC</v>
      </c>
      <c r="E24" s="212">
        <f>CALCS!O39</f>
        <v>16592</v>
      </c>
      <c r="F24" s="180">
        <f ca="1">OFFSET(CDBG16!$J$1,MATCH(L24,CDBG16!$E$2:$E$1269,0),)</f>
        <v>165853</v>
      </c>
      <c r="G24" s="190">
        <f>CALCS!X39</f>
        <v>162959</v>
      </c>
      <c r="H24" s="190">
        <f ca="1">CALCS!AE39</f>
        <v>14</v>
      </c>
      <c r="I24" s="190">
        <f ca="1">CALCS!AF39</f>
        <v>0</v>
      </c>
      <c r="J24" s="190">
        <f ca="1">CALCS!AG39</f>
        <v>0</v>
      </c>
      <c r="K24" s="190">
        <f ca="1">CALCS!AH39</f>
        <v>162973</v>
      </c>
      <c r="L24" s="179" t="str">
        <f>CALCS!AD39</f>
        <v>040114</v>
      </c>
      <c r="M24" s="63">
        <f t="shared" ca="1" si="2"/>
        <v>-2880</v>
      </c>
      <c r="N24" s="205">
        <f t="shared" ca="1" si="3"/>
        <v>-1.7364774830723594E-2</v>
      </c>
    </row>
    <row r="25" spans="1:14" x14ac:dyDescent="0.25">
      <c r="A25" s="178" t="str">
        <f>CALCS!A40</f>
        <v>Flagstaff</v>
      </c>
      <c r="B25" s="179" t="str">
        <f>CALCS!B40</f>
        <v>AZ</v>
      </c>
      <c r="C25" s="179" t="str">
        <f>CALCS!C40</f>
        <v>51</v>
      </c>
      <c r="D25" s="179" t="str">
        <f>CALCS!D40</f>
        <v>PC</v>
      </c>
      <c r="E25" s="212">
        <f>CALCS!O40</f>
        <v>70320</v>
      </c>
      <c r="F25" s="180">
        <f ca="1">OFFSET(CDBG16!$J$1,MATCH(L25,CDBG16!$E$2:$E$1269,0),)</f>
        <v>599050</v>
      </c>
      <c r="G25" s="190">
        <f>CALCS!X40</f>
        <v>598992</v>
      </c>
      <c r="H25" s="190">
        <f ca="1">CALCS!AE40</f>
        <v>50</v>
      </c>
      <c r="I25" s="190">
        <f ca="1">CALCS!AF40</f>
        <v>0</v>
      </c>
      <c r="J25" s="190">
        <f ca="1">CALCS!AG40</f>
        <v>0</v>
      </c>
      <c r="K25" s="190">
        <f ca="1">CALCS!AH40</f>
        <v>599042</v>
      </c>
      <c r="L25" s="179" t="str">
        <f>CALCS!AD40</f>
        <v>040144</v>
      </c>
      <c r="M25" s="63">
        <f t="shared" ca="1" si="2"/>
        <v>-8</v>
      </c>
      <c r="N25" s="205">
        <f t="shared" ca="1" si="3"/>
        <v>-1.3354477923378682E-5</v>
      </c>
    </row>
    <row r="26" spans="1:14" x14ac:dyDescent="0.25">
      <c r="A26" s="178" t="str">
        <f>CALCS!A41</f>
        <v>Gilbert</v>
      </c>
      <c r="B26" s="179" t="str">
        <f>CALCS!B41</f>
        <v>AZ</v>
      </c>
      <c r="C26" s="179" t="str">
        <f>CALCS!C41</f>
        <v>52</v>
      </c>
      <c r="D26" s="179" t="str">
        <f>CALCS!D41</f>
        <v>MC</v>
      </c>
      <c r="E26" s="212">
        <f>CALCS!O41</f>
        <v>247542</v>
      </c>
      <c r="F26" s="180">
        <f ca="1">OFFSET(CDBG16!$J$1,MATCH(L26,CDBG16!$E$2:$E$1269,0),)</f>
        <v>856245</v>
      </c>
      <c r="G26" s="190">
        <f>CALCS!X41</f>
        <v>888686</v>
      </c>
      <c r="H26" s="190">
        <f ca="1">CALCS!AE41</f>
        <v>75</v>
      </c>
      <c r="I26" s="190">
        <f ca="1">CALCS!AF41</f>
        <v>0</v>
      </c>
      <c r="J26" s="190">
        <f ca="1">CALCS!AG41</f>
        <v>0</v>
      </c>
      <c r="K26" s="190">
        <f ca="1">CALCS!AH41</f>
        <v>888761</v>
      </c>
      <c r="L26" s="179" t="str">
        <f>CALCS!AD41</f>
        <v>040180</v>
      </c>
      <c r="M26" s="63">
        <f t="shared" ca="1" si="2"/>
        <v>32516</v>
      </c>
      <c r="N26" s="205">
        <f t="shared" ca="1" si="3"/>
        <v>3.7975112263429277E-2</v>
      </c>
    </row>
    <row r="27" spans="1:14" x14ac:dyDescent="0.25">
      <c r="A27" s="178" t="str">
        <f>CALCS!A42</f>
        <v>Glendale</v>
      </c>
      <c r="B27" s="179" t="str">
        <f>CALCS!B42</f>
        <v>AZ</v>
      </c>
      <c r="C27" s="179" t="str">
        <f>CALCS!C42</f>
        <v>51</v>
      </c>
      <c r="D27" s="179" t="str">
        <f>CALCS!D42</f>
        <v>PC</v>
      </c>
      <c r="E27" s="212">
        <f>CALCS!O42</f>
        <v>240126</v>
      </c>
      <c r="F27" s="180">
        <f ca="1">OFFSET(CDBG16!$J$1,MATCH(L27,CDBG16!$E$2:$E$1269,0),)</f>
        <v>2200786</v>
      </c>
      <c r="G27" s="190">
        <f>CALCS!X42</f>
        <v>2270157</v>
      </c>
      <c r="H27" s="190">
        <f ca="1">CALCS!AE42</f>
        <v>191</v>
      </c>
      <c r="I27" s="190">
        <f ca="1">CALCS!AF42</f>
        <v>0</v>
      </c>
      <c r="J27" s="190">
        <f ca="1">CALCS!AG42</f>
        <v>0</v>
      </c>
      <c r="K27" s="190">
        <f ca="1">CALCS!AH42</f>
        <v>2270348</v>
      </c>
      <c r="L27" s="179" t="str">
        <f>CALCS!AD42</f>
        <v>040186</v>
      </c>
      <c r="M27" s="63">
        <f t="shared" ca="1" si="2"/>
        <v>69562</v>
      </c>
      <c r="N27" s="205">
        <f t="shared" ca="1" si="3"/>
        <v>3.1607798304787472E-2</v>
      </c>
    </row>
    <row r="28" spans="1:14" x14ac:dyDescent="0.25">
      <c r="A28" s="178" t="str">
        <f>CALCS!A43</f>
        <v>Mesa</v>
      </c>
      <c r="B28" s="179" t="str">
        <f>CALCS!B43</f>
        <v>AZ</v>
      </c>
      <c r="C28" s="179" t="str">
        <f>CALCS!C43</f>
        <v>51</v>
      </c>
      <c r="D28" s="179" t="str">
        <f>CALCS!D43</f>
        <v>PC</v>
      </c>
      <c r="E28" s="212">
        <f>CALCS!O43</f>
        <v>471825</v>
      </c>
      <c r="F28" s="180">
        <f ca="1">OFFSET(CDBG16!$J$1,MATCH(L28,CDBG16!$E$2:$E$1269,0),)</f>
        <v>3224529</v>
      </c>
      <c r="G28" s="190">
        <f>CALCS!X43</f>
        <v>3209932</v>
      </c>
      <c r="H28" s="190">
        <f ca="1">CALCS!AE43</f>
        <v>270</v>
      </c>
      <c r="I28" s="190">
        <f ca="1">CALCS!AF43</f>
        <v>0</v>
      </c>
      <c r="J28" s="190">
        <f ca="1">CALCS!AG43</f>
        <v>0</v>
      </c>
      <c r="K28" s="190">
        <f ca="1">CALCS!AH43</f>
        <v>3210202</v>
      </c>
      <c r="L28" s="179" t="str">
        <f>CALCS!AD43</f>
        <v>040270</v>
      </c>
      <c r="M28" s="63">
        <f t="shared" ca="1" si="2"/>
        <v>-14327</v>
      </c>
      <c r="N28" s="205">
        <f t="shared" ca="1" si="3"/>
        <v>-4.443129523722689E-3</v>
      </c>
    </row>
    <row r="29" spans="1:14" x14ac:dyDescent="0.25">
      <c r="A29" s="178" t="str">
        <f>CALCS!A44</f>
        <v>Peoria City</v>
      </c>
      <c r="B29" s="179" t="str">
        <f>CALCS!B44</f>
        <v>AZ</v>
      </c>
      <c r="C29" s="179" t="str">
        <f>CALCS!C44</f>
        <v>52</v>
      </c>
      <c r="D29" s="179" t="str">
        <f>CALCS!D44</f>
        <v>MC</v>
      </c>
      <c r="E29" s="212">
        <f>CALCS!O44</f>
        <v>171237</v>
      </c>
      <c r="F29" s="180">
        <f ca="1">OFFSET(CDBG16!$J$1,MATCH(L29,CDBG16!$E$2:$E$1269,0),)</f>
        <v>773274</v>
      </c>
      <c r="G29" s="190">
        <f>CALCS!X44</f>
        <v>782644</v>
      </c>
      <c r="H29" s="190">
        <f ca="1">CALCS!AE44</f>
        <v>66</v>
      </c>
      <c r="I29" s="190">
        <f ca="1">CALCS!AF44</f>
        <v>0</v>
      </c>
      <c r="J29" s="190">
        <f ca="1">CALCS!AG44</f>
        <v>0</v>
      </c>
      <c r="K29" s="190">
        <f ca="1">CALCS!AH44</f>
        <v>782710</v>
      </c>
      <c r="L29" s="179" t="str">
        <f>CALCS!AD44</f>
        <v>040324</v>
      </c>
      <c r="M29" s="63">
        <f t="shared" ca="1" si="2"/>
        <v>9436</v>
      </c>
      <c r="N29" s="205">
        <f t="shared" ca="1" si="3"/>
        <v>1.2202660376528889E-2</v>
      </c>
    </row>
    <row r="30" spans="1:14" x14ac:dyDescent="0.25">
      <c r="A30" s="178" t="str">
        <f>CALCS!A45</f>
        <v>Phoenix</v>
      </c>
      <c r="B30" s="179" t="str">
        <f>CALCS!B45</f>
        <v>AZ</v>
      </c>
      <c r="C30" s="179" t="str">
        <f>CALCS!C45</f>
        <v>51</v>
      </c>
      <c r="D30" s="179" t="str">
        <f>CALCS!D45</f>
        <v>PC</v>
      </c>
      <c r="E30" s="212">
        <f>CALCS!O45</f>
        <v>1563025</v>
      </c>
      <c r="F30" s="180">
        <f ca="1">OFFSET(CDBG16!$J$1,MATCH(L30,CDBG16!$E$2:$E$1269,0),)</f>
        <v>14517493</v>
      </c>
      <c r="G30" s="190">
        <f>CALCS!X45</f>
        <v>14699329</v>
      </c>
      <c r="H30" s="190">
        <f ca="1">CALCS!AE45</f>
        <v>1236</v>
      </c>
      <c r="I30" s="190">
        <f ca="1">CALCS!AF45</f>
        <v>0</v>
      </c>
      <c r="J30" s="190">
        <f ca="1">CALCS!AG45</f>
        <v>0</v>
      </c>
      <c r="K30" s="190">
        <f ca="1">CALCS!AH45</f>
        <v>14700565</v>
      </c>
      <c r="L30" s="179" t="str">
        <f>CALCS!AD45</f>
        <v>040330</v>
      </c>
      <c r="M30" s="63">
        <f t="shared" ca="1" si="2"/>
        <v>183072</v>
      </c>
      <c r="N30" s="205">
        <f t="shared" ca="1" si="3"/>
        <v>1.2610441761535548E-2</v>
      </c>
    </row>
    <row r="31" spans="1:14" x14ac:dyDescent="0.25">
      <c r="A31" s="178" t="str">
        <f>CALCS!A46</f>
        <v>Prescott</v>
      </c>
      <c r="B31" s="179" t="str">
        <f>CALCS!B46</f>
        <v>AZ</v>
      </c>
      <c r="C31" s="179" t="str">
        <f>CALCS!C46</f>
        <v>51</v>
      </c>
      <c r="D31" s="179" t="str">
        <f>CALCS!D46</f>
        <v>PC</v>
      </c>
      <c r="E31" s="212">
        <f>CALCS!O46</f>
        <v>41899</v>
      </c>
      <c r="F31" s="180">
        <f ca="1">OFFSET(CDBG16!$J$1,MATCH(L31,CDBG16!$E$2:$E$1269,0),)</f>
        <v>233755</v>
      </c>
      <c r="G31" s="190">
        <f>CALCS!X46</f>
        <v>232915</v>
      </c>
      <c r="H31" s="190">
        <f ca="1">CALCS!AE46</f>
        <v>20</v>
      </c>
      <c r="I31" s="190">
        <f ca="1">CALCS!AF46</f>
        <v>0</v>
      </c>
      <c r="J31" s="190">
        <f ca="1">CALCS!AG46</f>
        <v>0</v>
      </c>
      <c r="K31" s="190">
        <f ca="1">CALCS!AH46</f>
        <v>232935</v>
      </c>
      <c r="L31" s="179" t="str">
        <f>CALCS!AD46</f>
        <v>040348</v>
      </c>
      <c r="M31" s="63">
        <f t="shared" ca="1" si="2"/>
        <v>-820</v>
      </c>
      <c r="N31" s="205">
        <f t="shared" ca="1" si="3"/>
        <v>-3.5079463540886825E-3</v>
      </c>
    </row>
    <row r="32" spans="1:14" x14ac:dyDescent="0.25">
      <c r="A32" s="178" t="str">
        <f>CALCS!A47</f>
        <v>Scottsdale</v>
      </c>
      <c r="B32" s="179" t="str">
        <f>CALCS!B47</f>
        <v>AZ</v>
      </c>
      <c r="C32" s="179" t="str">
        <f>CALCS!C47</f>
        <v>51</v>
      </c>
      <c r="D32" s="179" t="str">
        <f>CALCS!D47</f>
        <v>PC</v>
      </c>
      <c r="E32" s="212">
        <f>CALCS!O47</f>
        <v>236839</v>
      </c>
      <c r="F32" s="180">
        <f ca="1">OFFSET(CDBG16!$J$1,MATCH(L32,CDBG16!$E$2:$E$1269,0),)</f>
        <v>941577</v>
      </c>
      <c r="G32" s="190">
        <f>CALCS!X47</f>
        <v>963697</v>
      </c>
      <c r="H32" s="190">
        <f ca="1">CALCS!AE47</f>
        <v>81</v>
      </c>
      <c r="I32" s="190">
        <f ca="1">CALCS!AF47</f>
        <v>0</v>
      </c>
      <c r="J32" s="190">
        <f ca="1">CALCS!AG47</f>
        <v>0</v>
      </c>
      <c r="K32" s="190">
        <f ca="1">CALCS!AH47</f>
        <v>963778</v>
      </c>
      <c r="L32" s="179" t="str">
        <f>CALCS!AD47</f>
        <v>040384</v>
      </c>
      <c r="M32" s="63">
        <f t="shared" ca="1" si="2"/>
        <v>22201</v>
      </c>
      <c r="N32" s="205">
        <f t="shared" ca="1" si="3"/>
        <v>2.3578528362523724E-2</v>
      </c>
    </row>
    <row r="33" spans="1:14" x14ac:dyDescent="0.25">
      <c r="A33" s="178" t="str">
        <f>CALCS!A48</f>
        <v>Sierra Vista City</v>
      </c>
      <c r="B33" s="179" t="str">
        <f>CALCS!B48</f>
        <v>AZ</v>
      </c>
      <c r="C33" s="179" t="str">
        <f>CALCS!C48</f>
        <v>51</v>
      </c>
      <c r="D33" s="179" t="str">
        <f>CALCS!D48</f>
        <v>PC</v>
      </c>
      <c r="E33" s="212">
        <f>CALCS!O48</f>
        <v>43355</v>
      </c>
      <c r="F33" s="180">
        <f ca="1">OFFSET(CDBG16!$J$1,MATCH(L33,CDBG16!$E$2:$E$1269,0),)</f>
        <v>218415</v>
      </c>
      <c r="G33" s="190">
        <f>CALCS!X48</f>
        <v>236087</v>
      </c>
      <c r="H33" s="190">
        <f ca="1">CALCS!AE48</f>
        <v>20</v>
      </c>
      <c r="I33" s="190">
        <f ca="1">CALCS!AF48</f>
        <v>0</v>
      </c>
      <c r="J33" s="190">
        <f ca="1">CALCS!AG48</f>
        <v>0</v>
      </c>
      <c r="K33" s="190">
        <f ca="1">CALCS!AH48</f>
        <v>236107</v>
      </c>
      <c r="L33" s="179" t="str">
        <f>CALCS!AD48</f>
        <v>040408</v>
      </c>
      <c r="M33" s="63">
        <f t="shared" ca="1" si="2"/>
        <v>17692</v>
      </c>
      <c r="N33" s="205">
        <f t="shared" ca="1" si="3"/>
        <v>8.1001762699448296E-2</v>
      </c>
    </row>
    <row r="34" spans="1:14" x14ac:dyDescent="0.25">
      <c r="A34" s="178" t="str">
        <f>CALCS!A49</f>
        <v>Surprise City</v>
      </c>
      <c r="B34" s="179" t="str">
        <f>CALCS!B49</f>
        <v>AZ</v>
      </c>
      <c r="C34" s="179" t="str">
        <f>CALCS!C49</f>
        <v>52</v>
      </c>
      <c r="D34" s="179" t="str">
        <f>CALCS!D49</f>
        <v>MC</v>
      </c>
      <c r="E34" s="212">
        <f>CALCS!O49</f>
        <v>128422</v>
      </c>
      <c r="F34" s="180">
        <f ca="1">OFFSET(CDBG16!$J$1,MATCH(L34,CDBG16!$E$2:$E$1269,0),)</f>
        <v>585139</v>
      </c>
      <c r="G34" s="190">
        <f>CALCS!X49</f>
        <v>638506</v>
      </c>
      <c r="H34" s="190">
        <f ca="1">CALCS!AE49</f>
        <v>54</v>
      </c>
      <c r="I34" s="190">
        <f ca="1">CALCS!AF49</f>
        <v>0</v>
      </c>
      <c r="J34" s="190">
        <f ca="1">CALCS!AG49</f>
        <v>0</v>
      </c>
      <c r="K34" s="190">
        <f ca="1">CALCS!AH49</f>
        <v>638560</v>
      </c>
      <c r="L34" s="179" t="str">
        <f>CALCS!AD49</f>
        <v>040456</v>
      </c>
      <c r="M34" s="63">
        <f t="shared" ca="1" si="2"/>
        <v>53421</v>
      </c>
      <c r="N34" s="205">
        <f t="shared" ca="1" si="3"/>
        <v>9.1296256103250678E-2</v>
      </c>
    </row>
    <row r="35" spans="1:14" x14ac:dyDescent="0.25">
      <c r="A35" s="178" t="str">
        <f>CALCS!A50</f>
        <v>Tempe</v>
      </c>
      <c r="B35" s="179" t="str">
        <f>CALCS!B50</f>
        <v>AZ</v>
      </c>
      <c r="C35" s="179" t="str">
        <f>CALCS!C50</f>
        <v>51</v>
      </c>
      <c r="D35" s="179" t="str">
        <f>CALCS!D50</f>
        <v>PC</v>
      </c>
      <c r="E35" s="212">
        <f>CALCS!O50</f>
        <v>175826</v>
      </c>
      <c r="F35" s="180">
        <f ca="1">OFFSET(CDBG16!$J$1,MATCH(L35,CDBG16!$E$2:$E$1269,0),)</f>
        <v>1374482</v>
      </c>
      <c r="G35" s="190">
        <f>CALCS!X50</f>
        <v>1459414</v>
      </c>
      <c r="H35" s="190">
        <f ca="1">CALCS!AE50</f>
        <v>123</v>
      </c>
      <c r="I35" s="190">
        <f ca="1">CALCS!AF50</f>
        <v>0</v>
      </c>
      <c r="J35" s="190">
        <f ca="1">CALCS!AG50</f>
        <v>0</v>
      </c>
      <c r="K35" s="190">
        <f ca="1">CALCS!AH50</f>
        <v>1459537</v>
      </c>
      <c r="L35" s="179" t="str">
        <f>CALCS!AD50</f>
        <v>040468</v>
      </c>
      <c r="M35" s="63">
        <f t="shared" ca="1" si="2"/>
        <v>85055</v>
      </c>
      <c r="N35" s="205">
        <f t="shared" ca="1" si="3"/>
        <v>6.1881494264748468E-2</v>
      </c>
    </row>
    <row r="36" spans="1:14" x14ac:dyDescent="0.25">
      <c r="A36" s="178" t="str">
        <f>CALCS!A51</f>
        <v>Tucson</v>
      </c>
      <c r="B36" s="179" t="str">
        <f>CALCS!B51</f>
        <v>AZ</v>
      </c>
      <c r="C36" s="179" t="str">
        <f>CALCS!C51</f>
        <v>51</v>
      </c>
      <c r="D36" s="179" t="str">
        <f>CALCS!D51</f>
        <v>PC</v>
      </c>
      <c r="E36" s="212">
        <f>CALCS!O51</f>
        <v>531641</v>
      </c>
      <c r="F36" s="180">
        <f ca="1">OFFSET(CDBG16!$J$1,MATCH(L36,CDBG16!$E$2:$E$1269,0),)</f>
        <v>5031253</v>
      </c>
      <c r="G36" s="190">
        <f>CALCS!X51</f>
        <v>4985872</v>
      </c>
      <c r="H36" s="190">
        <f ca="1">CALCS!AE51</f>
        <v>419</v>
      </c>
      <c r="I36" s="190">
        <f ca="1">CALCS!AF51</f>
        <v>0</v>
      </c>
      <c r="J36" s="190">
        <f ca="1">CALCS!AG51</f>
        <v>0</v>
      </c>
      <c r="K36" s="190">
        <f ca="1">CALCS!AH51</f>
        <v>4986291</v>
      </c>
      <c r="L36" s="179" t="str">
        <f>CALCS!AD51</f>
        <v>040492</v>
      </c>
      <c r="M36" s="63">
        <f t="shared" ca="1" si="2"/>
        <v>-44962</v>
      </c>
      <c r="N36" s="205">
        <f t="shared" ca="1" si="3"/>
        <v>-8.9365412552300585E-3</v>
      </c>
    </row>
    <row r="37" spans="1:14" x14ac:dyDescent="0.25">
      <c r="A37" s="178" t="str">
        <f>CALCS!A52</f>
        <v>Yuma</v>
      </c>
      <c r="B37" s="179" t="str">
        <f>CALCS!B52</f>
        <v>AZ</v>
      </c>
      <c r="C37" s="179" t="str">
        <f>CALCS!C52</f>
        <v>51</v>
      </c>
      <c r="D37" s="179" t="str">
        <f>CALCS!D52</f>
        <v>PC</v>
      </c>
      <c r="E37" s="212">
        <f>CALCS!O52</f>
        <v>94139</v>
      </c>
      <c r="F37" s="180">
        <f ca="1">OFFSET(CDBG16!$J$1,MATCH(L37,CDBG16!$E$2:$E$1269,0),)</f>
        <v>750576</v>
      </c>
      <c r="G37" s="190">
        <f>CALCS!X52</f>
        <v>771212</v>
      </c>
      <c r="H37" s="190">
        <f ca="1">CALCS!AE52</f>
        <v>65</v>
      </c>
      <c r="I37" s="190">
        <f ca="1">CALCS!AF52</f>
        <v>0</v>
      </c>
      <c r="J37" s="190">
        <f ca="1">CALCS!AG52</f>
        <v>0</v>
      </c>
      <c r="K37" s="190">
        <f ca="1">CALCS!AH52</f>
        <v>771277</v>
      </c>
      <c r="L37" s="179" t="str">
        <f>CALCS!AD52</f>
        <v>040558</v>
      </c>
      <c r="M37" s="63">
        <f t="shared" ca="1" si="2"/>
        <v>20701</v>
      </c>
      <c r="N37" s="205">
        <f t="shared" ca="1" si="3"/>
        <v>2.7580151776768775E-2</v>
      </c>
    </row>
    <row r="38" spans="1:14" x14ac:dyDescent="0.25">
      <c r="A38" s="178" t="str">
        <f>CALCS!A53</f>
        <v>Maricopa County</v>
      </c>
      <c r="B38" s="179" t="str">
        <f>CALCS!B53</f>
        <v>AZ</v>
      </c>
      <c r="C38" s="179" t="str">
        <f>CALCS!C53</f>
        <v>66</v>
      </c>
      <c r="D38" s="179" t="str">
        <f>CALCS!D53</f>
        <v>UC</v>
      </c>
      <c r="E38" s="212">
        <f>CALCS!O53</f>
        <v>536058</v>
      </c>
      <c r="F38" s="180">
        <f ca="1">OFFSET(CDBG16!$J$1,MATCH(L38,CDBG16!$E$2:$E$1269,0),)</f>
        <v>2735554</v>
      </c>
      <c r="G38" s="190">
        <f>CALCS!X53</f>
        <v>2771791</v>
      </c>
      <c r="H38" s="190">
        <f ca="1">CALCS!AE53</f>
        <v>233</v>
      </c>
      <c r="I38" s="190">
        <f ca="1">CALCS!AF53</f>
        <v>0</v>
      </c>
      <c r="J38" s="190">
        <f ca="1">CALCS!AG53</f>
        <v>0</v>
      </c>
      <c r="K38" s="190">
        <f ca="1">CALCS!AH53</f>
        <v>2772024</v>
      </c>
      <c r="L38" s="179" t="str">
        <f>CALCS!AD53</f>
        <v>049013</v>
      </c>
      <c r="M38" s="63">
        <f t="shared" ca="1" si="2"/>
        <v>36470</v>
      </c>
      <c r="N38" s="205">
        <f t="shared" ca="1" si="3"/>
        <v>1.333185161031367E-2</v>
      </c>
    </row>
    <row r="39" spans="1:14" x14ac:dyDescent="0.25">
      <c r="A39" s="178" t="str">
        <f>CALCS!A54</f>
        <v>Pima County</v>
      </c>
      <c r="B39" s="179" t="str">
        <f>CALCS!B54</f>
        <v>AZ</v>
      </c>
      <c r="C39" s="179" t="str">
        <f>CALCS!C54</f>
        <v>66</v>
      </c>
      <c r="D39" s="179" t="str">
        <f>CALCS!D54</f>
        <v>UC</v>
      </c>
      <c r="E39" s="212">
        <f>CALCS!O54</f>
        <v>466996</v>
      </c>
      <c r="F39" s="180">
        <f ca="1">OFFSET(CDBG16!$J$1,MATCH(L39,CDBG16!$E$2:$E$1269,0),)</f>
        <v>2613490</v>
      </c>
      <c r="G39" s="190">
        <f>CALCS!X54</f>
        <v>2588863</v>
      </c>
      <c r="H39" s="190">
        <f ca="1">CALCS!AE54</f>
        <v>218</v>
      </c>
      <c r="I39" s="190">
        <f ca="1">CALCS!AF54</f>
        <v>0</v>
      </c>
      <c r="J39" s="190">
        <f ca="1">CALCS!AG54</f>
        <v>0</v>
      </c>
      <c r="K39" s="190">
        <f ca="1">CALCS!AH54</f>
        <v>2589081</v>
      </c>
      <c r="L39" s="179" t="str">
        <f>CALCS!AD54</f>
        <v>049019</v>
      </c>
      <c r="M39" s="63">
        <f t="shared" ca="1" si="2"/>
        <v>-24409</v>
      </c>
      <c r="N39" s="205">
        <f t="shared" ca="1" si="3"/>
        <v>-9.339618670819479E-3</v>
      </c>
    </row>
    <row r="40" spans="1:14" x14ac:dyDescent="0.25">
      <c r="A40" s="178" t="str">
        <f>CALCS!A35</f>
        <v>Arizona</v>
      </c>
      <c r="B40" s="179" t="str">
        <f>CALCS!B35</f>
        <v>AZ</v>
      </c>
      <c r="C40" s="179" t="str">
        <f>CALCS!C35</f>
        <v>22</v>
      </c>
      <c r="D40" s="179" t="str">
        <f>CALCS!D35</f>
        <v>State Balance</v>
      </c>
      <c r="E40" s="212">
        <f>CALCS!O35</f>
        <v>1233788</v>
      </c>
      <c r="F40" s="180">
        <f ca="1">OFFSET(CDBG16!$J$1,MATCH(L40,CDBG16!$E$2:$E$1269,0),)</f>
        <v>10578395</v>
      </c>
      <c r="G40" s="190">
        <f>CALCS!X35</f>
        <v>10425909</v>
      </c>
      <c r="H40" s="190">
        <f ca="1">CALCS!AE35</f>
        <v>61865</v>
      </c>
      <c r="I40" s="190">
        <f ca="1">CALCS!AF35</f>
        <v>0</v>
      </c>
      <c r="J40" s="190">
        <f ca="1">CALCS!AG35</f>
        <v>0</v>
      </c>
      <c r="K40" s="190">
        <f ca="1">CALCS!AH35</f>
        <v>10487774</v>
      </c>
      <c r="L40" s="179" t="str">
        <f>CALCS!AD35</f>
        <v>049999</v>
      </c>
      <c r="M40" s="63">
        <f t="shared" ca="1" si="2"/>
        <v>-90621</v>
      </c>
      <c r="N40" s="205">
        <f t="shared" ca="1" si="3"/>
        <v>-8.5666114755593836E-3</v>
      </c>
    </row>
    <row r="41" spans="1:14" x14ac:dyDescent="0.25">
      <c r="A41" s="178" t="str">
        <f>CALCS!A22</f>
        <v>Conway</v>
      </c>
      <c r="B41" s="179" t="str">
        <f>CALCS!B22</f>
        <v>AR</v>
      </c>
      <c r="C41" s="179" t="str">
        <f>CALCS!C22</f>
        <v>51</v>
      </c>
      <c r="D41" s="179" t="str">
        <f>CALCS!D22</f>
        <v>PC</v>
      </c>
      <c r="E41" s="212">
        <f>CALCS!O22</f>
        <v>64980</v>
      </c>
      <c r="F41" s="180">
        <f ca="1">OFFSET(CDBG16!$J$1,MATCH(L41,CDBG16!$E$2:$E$1269,0),)</f>
        <v>380063</v>
      </c>
      <c r="G41" s="190">
        <f>CALCS!X22</f>
        <v>395077</v>
      </c>
      <c r="H41" s="190">
        <f ca="1">CALCS!AE22</f>
        <v>33</v>
      </c>
      <c r="I41" s="190">
        <f ca="1">CALCS!AF22</f>
        <v>0</v>
      </c>
      <c r="J41" s="190">
        <f ca="1">CALCS!AG22</f>
        <v>0</v>
      </c>
      <c r="K41" s="190">
        <f ca="1">CALCS!AH22</f>
        <v>395110</v>
      </c>
      <c r="L41" s="179" t="str">
        <f>CALCS!AD22</f>
        <v>050600</v>
      </c>
      <c r="M41" s="63">
        <f t="shared" ca="1" si="2"/>
        <v>15047</v>
      </c>
      <c r="N41" s="205">
        <f t="shared" ca="1" si="3"/>
        <v>3.9590804682381603E-2</v>
      </c>
    </row>
    <row r="42" spans="1:14" x14ac:dyDescent="0.25">
      <c r="A42" s="178" t="str">
        <f>CALCS!A23</f>
        <v>Fayetteville</v>
      </c>
      <c r="B42" s="179" t="str">
        <f>CALCS!B23</f>
        <v>AR</v>
      </c>
      <c r="C42" s="179" t="str">
        <f>CALCS!C23</f>
        <v>51</v>
      </c>
      <c r="D42" s="179" t="str">
        <f>CALCS!D23</f>
        <v>PC</v>
      </c>
      <c r="E42" s="212">
        <f>CALCS!O23</f>
        <v>82830</v>
      </c>
      <c r="F42" s="180">
        <f ca="1">OFFSET(CDBG16!$J$1,MATCH(L42,CDBG16!$E$2:$E$1269,0),)</f>
        <v>619098</v>
      </c>
      <c r="G42" s="190">
        <f>CALCS!X23</f>
        <v>612113</v>
      </c>
      <c r="H42" s="190">
        <f ca="1">CALCS!AE23</f>
        <v>51</v>
      </c>
      <c r="I42" s="190">
        <f ca="1">CALCS!AF23</f>
        <v>0</v>
      </c>
      <c r="J42" s="190">
        <f ca="1">CALCS!AG23</f>
        <v>0</v>
      </c>
      <c r="K42" s="190">
        <f ca="1">CALCS!AH23</f>
        <v>612164</v>
      </c>
      <c r="L42" s="179" t="str">
        <f>CALCS!AD23</f>
        <v>050894</v>
      </c>
      <c r="M42" s="63">
        <f t="shared" ca="1" si="2"/>
        <v>-6934</v>
      </c>
      <c r="N42" s="205">
        <f t="shared" ca="1" si="3"/>
        <v>-1.1200165401923444E-2</v>
      </c>
    </row>
    <row r="43" spans="1:14" x14ac:dyDescent="0.25">
      <c r="A43" s="178" t="str">
        <f>CALCS!A24</f>
        <v>Fort Smith</v>
      </c>
      <c r="B43" s="179" t="str">
        <f>CALCS!B24</f>
        <v>AR</v>
      </c>
      <c r="C43" s="179" t="str">
        <f>CALCS!C24</f>
        <v>51</v>
      </c>
      <c r="D43" s="179" t="str">
        <f>CALCS!D24</f>
        <v>PC</v>
      </c>
      <c r="E43" s="212">
        <f>CALCS!O24</f>
        <v>88194</v>
      </c>
      <c r="F43" s="180">
        <f ca="1">OFFSET(CDBG16!$J$1,MATCH(L43,CDBG16!$E$2:$E$1269,0),)</f>
        <v>767897</v>
      </c>
      <c r="G43" s="190">
        <f>CALCS!X24</f>
        <v>759637</v>
      </c>
      <c r="H43" s="190">
        <f ca="1">CALCS!AE24</f>
        <v>64</v>
      </c>
      <c r="I43" s="190">
        <f ca="1">CALCS!AF24</f>
        <v>0</v>
      </c>
      <c r="J43" s="190">
        <f ca="1">CALCS!AG24</f>
        <v>0</v>
      </c>
      <c r="K43" s="190">
        <f ca="1">CALCS!AH24</f>
        <v>759701</v>
      </c>
      <c r="L43" s="179" t="str">
        <f>CALCS!AD24</f>
        <v>050930</v>
      </c>
      <c r="M43" s="63">
        <f t="shared" ca="1" si="2"/>
        <v>-8196</v>
      </c>
      <c r="N43" s="205">
        <f t="shared" ca="1" si="3"/>
        <v>-1.0673306446046801E-2</v>
      </c>
    </row>
    <row r="44" spans="1:14" x14ac:dyDescent="0.25">
      <c r="A44" s="178" t="str">
        <f>CALCS!A25</f>
        <v>Hot Springs</v>
      </c>
      <c r="B44" s="179" t="str">
        <f>CALCS!B25</f>
        <v>AR</v>
      </c>
      <c r="C44" s="179" t="str">
        <f>CALCS!C25</f>
        <v>51</v>
      </c>
      <c r="D44" s="179" t="str">
        <f>CALCS!D25</f>
        <v>PC</v>
      </c>
      <c r="E44" s="212">
        <f>CALCS!O25</f>
        <v>35635</v>
      </c>
      <c r="F44" s="180">
        <f ca="1">OFFSET(CDBG16!$J$1,MATCH(L44,CDBG16!$E$2:$E$1269,0),)</f>
        <v>367756</v>
      </c>
      <c r="G44" s="190">
        <f>CALCS!X25</f>
        <v>389322</v>
      </c>
      <c r="H44" s="190">
        <f ca="1">CALCS!AE25</f>
        <v>33</v>
      </c>
      <c r="I44" s="190">
        <f ca="1">CALCS!AF25</f>
        <v>0</v>
      </c>
      <c r="J44" s="190">
        <f ca="1">CALCS!AG25</f>
        <v>0</v>
      </c>
      <c r="K44" s="190">
        <f ca="1">CALCS!AH25</f>
        <v>389355</v>
      </c>
      <c r="L44" s="179" t="str">
        <f>CALCS!AD25</f>
        <v>051302</v>
      </c>
      <c r="M44" s="63">
        <f t="shared" ca="1" si="2"/>
        <v>21599</v>
      </c>
      <c r="N44" s="205">
        <f t="shared" ca="1" si="3"/>
        <v>5.8731876570334678E-2</v>
      </c>
    </row>
    <row r="45" spans="1:14" x14ac:dyDescent="0.25">
      <c r="A45" s="178" t="str">
        <f>CALCS!A26</f>
        <v>Jacksonville</v>
      </c>
      <c r="B45" s="179" t="str">
        <f>CALCS!B26</f>
        <v>AR</v>
      </c>
      <c r="C45" s="179" t="str">
        <f>CALCS!C26</f>
        <v>52</v>
      </c>
      <c r="D45" s="179" t="str">
        <f>CALCS!D26</f>
        <v>MC</v>
      </c>
      <c r="E45" s="212">
        <f>CALCS!O26</f>
        <v>28643</v>
      </c>
      <c r="F45" s="180">
        <f ca="1">OFFSET(CDBG16!$J$1,MATCH(L45,CDBG16!$E$2:$E$1269,0),)</f>
        <v>192133</v>
      </c>
      <c r="G45" s="190">
        <f>CALCS!X26</f>
        <v>189542</v>
      </c>
      <c r="H45" s="190">
        <f ca="1">CALCS!AE26</f>
        <v>16</v>
      </c>
      <c r="I45" s="190">
        <f ca="1">CALCS!AF26</f>
        <v>0</v>
      </c>
      <c r="J45" s="190">
        <f ca="1">CALCS!AG26</f>
        <v>0</v>
      </c>
      <c r="K45" s="190">
        <f ca="1">CALCS!AH26</f>
        <v>189558</v>
      </c>
      <c r="L45" s="179" t="str">
        <f>CALCS!AD26</f>
        <v>051374</v>
      </c>
      <c r="M45" s="63">
        <f t="shared" ca="1" si="2"/>
        <v>-2575</v>
      </c>
      <c r="N45" s="205">
        <f t="shared" ca="1" si="3"/>
        <v>-1.3402174535347909E-2</v>
      </c>
    </row>
    <row r="46" spans="1:14" x14ac:dyDescent="0.25">
      <c r="A46" s="178" t="str">
        <f>CALCS!A27</f>
        <v>Jonesboro</v>
      </c>
      <c r="B46" s="179" t="str">
        <f>CALCS!B27</f>
        <v>AR</v>
      </c>
      <c r="C46" s="179" t="str">
        <f>CALCS!C27</f>
        <v>51</v>
      </c>
      <c r="D46" s="179" t="str">
        <f>CALCS!D27</f>
        <v>PC</v>
      </c>
      <c r="E46" s="212">
        <f>CALCS!O27</f>
        <v>73907</v>
      </c>
      <c r="F46" s="180">
        <f ca="1">OFFSET(CDBG16!$J$1,MATCH(L46,CDBG16!$E$2:$E$1269,0),)</f>
        <v>588535</v>
      </c>
      <c r="G46" s="190">
        <f>CALCS!X27</f>
        <v>583942</v>
      </c>
      <c r="H46" s="190">
        <f ca="1">CALCS!AE27</f>
        <v>49</v>
      </c>
      <c r="I46" s="190">
        <f ca="1">CALCS!AF27</f>
        <v>0</v>
      </c>
      <c r="J46" s="190">
        <f ca="1">CALCS!AG27</f>
        <v>0</v>
      </c>
      <c r="K46" s="190">
        <f ca="1">CALCS!AH27</f>
        <v>583991</v>
      </c>
      <c r="L46" s="179" t="str">
        <f>CALCS!AD27</f>
        <v>051410</v>
      </c>
      <c r="M46" s="63">
        <f t="shared" ref="M46:M109" ca="1" si="4">K46-F46</f>
        <v>-4544</v>
      </c>
      <c r="N46" s="205">
        <f t="shared" ref="N46:N109" ca="1" si="5">M46/F46</f>
        <v>-7.7208662186615921E-3</v>
      </c>
    </row>
    <row r="47" spans="1:14" x14ac:dyDescent="0.25">
      <c r="A47" s="178" t="str">
        <f>CALCS!A28</f>
        <v>Little Rock</v>
      </c>
      <c r="B47" s="179" t="str">
        <f>CALCS!B28</f>
        <v>AR</v>
      </c>
      <c r="C47" s="179" t="str">
        <f>CALCS!C28</f>
        <v>51</v>
      </c>
      <c r="D47" s="179" t="str">
        <f>CALCS!D28</f>
        <v>PC</v>
      </c>
      <c r="E47" s="212">
        <f>CALCS!O28</f>
        <v>197992</v>
      </c>
      <c r="F47" s="180">
        <f ca="1">OFFSET(CDBG16!$J$1,MATCH(L47,CDBG16!$E$2:$E$1269,0),)</f>
        <v>1304133</v>
      </c>
      <c r="G47" s="190">
        <f>CALCS!X28</f>
        <v>1248828</v>
      </c>
      <c r="H47" s="190">
        <f ca="1">CALCS!AE28</f>
        <v>105</v>
      </c>
      <c r="I47" s="190">
        <f ca="1">CALCS!AF28</f>
        <v>0</v>
      </c>
      <c r="J47" s="190">
        <f ca="1">CALCS!AG28</f>
        <v>0</v>
      </c>
      <c r="K47" s="190">
        <f ca="1">CALCS!AH28</f>
        <v>1248933</v>
      </c>
      <c r="L47" s="179" t="str">
        <f>CALCS!AD28</f>
        <v>051560</v>
      </c>
      <c r="M47" s="63">
        <f t="shared" ca="1" si="4"/>
        <v>-55200</v>
      </c>
      <c r="N47" s="205">
        <f t="shared" ca="1" si="5"/>
        <v>-4.2326971252165231E-2</v>
      </c>
    </row>
    <row r="48" spans="1:14" x14ac:dyDescent="0.25">
      <c r="A48" s="178" t="str">
        <f>CALCS!A29</f>
        <v>North Little Rock</v>
      </c>
      <c r="B48" s="179" t="str">
        <f>CALCS!B29</f>
        <v>AR</v>
      </c>
      <c r="C48" s="179" t="str">
        <f>CALCS!C29</f>
        <v>51</v>
      </c>
      <c r="D48" s="179" t="str">
        <f>CALCS!D29</f>
        <v>PC</v>
      </c>
      <c r="E48" s="212">
        <f>CALCS!O29</f>
        <v>66504</v>
      </c>
      <c r="F48" s="180">
        <f ca="1">OFFSET(CDBG16!$J$1,MATCH(L48,CDBG16!$E$2:$E$1269,0),)</f>
        <v>530934</v>
      </c>
      <c r="G48" s="190">
        <f>CALCS!X29</f>
        <v>540396</v>
      </c>
      <c r="H48" s="190">
        <f ca="1">CALCS!AE29</f>
        <v>45</v>
      </c>
      <c r="I48" s="190">
        <f ca="1">CALCS!AF29</f>
        <v>0</v>
      </c>
      <c r="J48" s="190">
        <f ca="1">CALCS!AG29</f>
        <v>0</v>
      </c>
      <c r="K48" s="190">
        <f ca="1">CALCS!AH29</f>
        <v>540441</v>
      </c>
      <c r="L48" s="179" t="str">
        <f>CALCS!AD29</f>
        <v>051938</v>
      </c>
      <c r="M48" s="63">
        <f t="shared" ca="1" si="4"/>
        <v>9507</v>
      </c>
      <c r="N48" s="205">
        <f t="shared" ca="1" si="5"/>
        <v>1.790618042920589E-2</v>
      </c>
    </row>
    <row r="49" spans="1:14" x14ac:dyDescent="0.25">
      <c r="A49" s="178" t="str">
        <f>CALCS!A30</f>
        <v>Pine Bluff</v>
      </c>
      <c r="B49" s="179" t="str">
        <f>CALCS!B30</f>
        <v>AR</v>
      </c>
      <c r="C49" s="179" t="str">
        <f>CALCS!C30</f>
        <v>51</v>
      </c>
      <c r="D49" s="179" t="str">
        <f>CALCS!D30</f>
        <v>PC</v>
      </c>
      <c r="E49" s="212">
        <f>CALCS!O30</f>
        <v>44772</v>
      </c>
      <c r="F49" s="180">
        <f ca="1">OFFSET(CDBG16!$J$1,MATCH(L49,CDBG16!$E$2:$E$1269,0),)</f>
        <v>555596</v>
      </c>
      <c r="G49" s="190">
        <f>CALCS!X30</f>
        <v>562926</v>
      </c>
      <c r="H49" s="190">
        <f ca="1">CALCS!AE30</f>
        <v>47</v>
      </c>
      <c r="I49" s="190">
        <f ca="1">CALCS!AF30</f>
        <v>0</v>
      </c>
      <c r="J49" s="190">
        <f ca="1">CALCS!AG30</f>
        <v>0</v>
      </c>
      <c r="K49" s="190">
        <f ca="1">CALCS!AH30</f>
        <v>562973</v>
      </c>
      <c r="L49" s="179" t="str">
        <f>CALCS!AD30</f>
        <v>052130</v>
      </c>
      <c r="M49" s="63">
        <f t="shared" ca="1" si="4"/>
        <v>7377</v>
      </c>
      <c r="N49" s="205">
        <f t="shared" ca="1" si="5"/>
        <v>1.3277633388289332E-2</v>
      </c>
    </row>
    <row r="50" spans="1:14" x14ac:dyDescent="0.25">
      <c r="A50" s="178" t="str">
        <f>CALCS!A31</f>
        <v>Rogers</v>
      </c>
      <c r="B50" s="179" t="str">
        <f>CALCS!B31</f>
        <v>AR</v>
      </c>
      <c r="C50" s="179" t="str">
        <f>CALCS!C31</f>
        <v>51</v>
      </c>
      <c r="D50" s="179" t="str">
        <f>CALCS!D31</f>
        <v>PC</v>
      </c>
      <c r="E50" s="212">
        <f>CALCS!O31</f>
        <v>63159</v>
      </c>
      <c r="F50" s="180">
        <f ca="1">OFFSET(CDBG16!$J$1,MATCH(L50,CDBG16!$E$2:$E$1269,0),)</f>
        <v>417445</v>
      </c>
      <c r="G50" s="190">
        <f>CALCS!X31</f>
        <v>421170</v>
      </c>
      <c r="H50" s="190">
        <f ca="1">CALCS!AE31</f>
        <v>35</v>
      </c>
      <c r="I50" s="190">
        <f ca="1">CALCS!AF31</f>
        <v>0</v>
      </c>
      <c r="J50" s="190">
        <f ca="1">CALCS!AG31</f>
        <v>0</v>
      </c>
      <c r="K50" s="190">
        <f ca="1">CALCS!AH31</f>
        <v>421205</v>
      </c>
      <c r="L50" s="179" t="str">
        <f>CALCS!AD31</f>
        <v>052304</v>
      </c>
      <c r="M50" s="63">
        <f t="shared" ca="1" si="4"/>
        <v>3760</v>
      </c>
      <c r="N50" s="205">
        <f t="shared" ca="1" si="5"/>
        <v>9.0071745978512145E-3</v>
      </c>
    </row>
    <row r="51" spans="1:14" x14ac:dyDescent="0.25">
      <c r="A51" s="178" t="str">
        <f>CALCS!A32</f>
        <v>Springdale</v>
      </c>
      <c r="B51" s="179" t="str">
        <f>CALCS!B32</f>
        <v>AR</v>
      </c>
      <c r="C51" s="179" t="str">
        <f>CALCS!C32</f>
        <v>51</v>
      </c>
      <c r="D51" s="179" t="str">
        <f>CALCS!D32</f>
        <v>PC</v>
      </c>
      <c r="E51" s="212">
        <f>CALCS!O32</f>
        <v>77859</v>
      </c>
      <c r="F51" s="180">
        <f ca="1">OFFSET(CDBG16!$J$1,MATCH(L51,CDBG16!$E$2:$E$1269,0),)</f>
        <v>830595</v>
      </c>
      <c r="G51" s="190">
        <f>CALCS!X32</f>
        <v>840811</v>
      </c>
      <c r="H51" s="190">
        <f ca="1">CALCS!AE32</f>
        <v>71</v>
      </c>
      <c r="I51" s="190">
        <f ca="1">CALCS!AF32</f>
        <v>0</v>
      </c>
      <c r="J51" s="190">
        <f ca="1">CALCS!AG32</f>
        <v>0</v>
      </c>
      <c r="K51" s="190">
        <f ca="1">CALCS!AH32</f>
        <v>840882</v>
      </c>
      <c r="L51" s="179" t="str">
        <f>CALCS!AD32</f>
        <v>052466</v>
      </c>
      <c r="M51" s="63">
        <f t="shared" ca="1" si="4"/>
        <v>10287</v>
      </c>
      <c r="N51" s="205">
        <f t="shared" ca="1" si="5"/>
        <v>1.2385097430155491E-2</v>
      </c>
    </row>
    <row r="52" spans="1:14" x14ac:dyDescent="0.25">
      <c r="A52" s="178" t="str">
        <f>CALCS!A33</f>
        <v>Texarkana</v>
      </c>
      <c r="B52" s="179" t="str">
        <f>CALCS!B33</f>
        <v>AR</v>
      </c>
      <c r="C52" s="179" t="str">
        <f>CALCS!C33</f>
        <v>52</v>
      </c>
      <c r="D52" s="179" t="str">
        <f>CALCS!D33</f>
        <v>MC</v>
      </c>
      <c r="E52" s="212">
        <f>CALCS!O33</f>
        <v>30353</v>
      </c>
      <c r="F52" s="180">
        <f ca="1">OFFSET(CDBG16!$J$1,MATCH(L52,CDBG16!$E$2:$E$1269,0),)</f>
        <v>238573</v>
      </c>
      <c r="G52" s="190">
        <f>CALCS!X33</f>
        <v>234407</v>
      </c>
      <c r="H52" s="190">
        <f ca="1">CALCS!AE33</f>
        <v>20</v>
      </c>
      <c r="I52" s="190">
        <f ca="1">CALCS!AF33</f>
        <v>0</v>
      </c>
      <c r="J52" s="190">
        <f ca="1">CALCS!AG33</f>
        <v>0</v>
      </c>
      <c r="K52" s="190">
        <f ca="1">CALCS!AH33</f>
        <v>234427</v>
      </c>
      <c r="L52" s="179" t="str">
        <f>CALCS!AD33</f>
        <v>052556</v>
      </c>
      <c r="M52" s="63">
        <f t="shared" ca="1" si="4"/>
        <v>-4146</v>
      </c>
      <c r="N52" s="205">
        <f t="shared" ca="1" si="5"/>
        <v>-1.737832864573946E-2</v>
      </c>
    </row>
    <row r="53" spans="1:14" x14ac:dyDescent="0.25">
      <c r="A53" s="178" t="str">
        <f>CALCS!A34</f>
        <v>West Memphis</v>
      </c>
      <c r="B53" s="179" t="str">
        <f>CALCS!B34</f>
        <v>AR</v>
      </c>
      <c r="C53" s="179" t="str">
        <f>CALCS!C34</f>
        <v>52</v>
      </c>
      <c r="D53" s="179" t="str">
        <f>CALCS!D34</f>
        <v>MC</v>
      </c>
      <c r="E53" s="212">
        <f>CALCS!O34</f>
        <v>25052</v>
      </c>
      <c r="F53" s="180">
        <f ca="1">OFFSET(CDBG16!$J$1,MATCH(L53,CDBG16!$E$2:$E$1269,0),)</f>
        <v>290076</v>
      </c>
      <c r="G53" s="190">
        <f>CALCS!X34</f>
        <v>301718</v>
      </c>
      <c r="H53" s="190">
        <f ca="1">CALCS!AE34</f>
        <v>25</v>
      </c>
      <c r="I53" s="190">
        <f ca="1">CALCS!AF34</f>
        <v>0</v>
      </c>
      <c r="J53" s="190">
        <f ca="1">CALCS!AG34</f>
        <v>0</v>
      </c>
      <c r="K53" s="190">
        <f ca="1">CALCS!AH34</f>
        <v>301743</v>
      </c>
      <c r="L53" s="179" t="str">
        <f>CALCS!AD34</f>
        <v>052754</v>
      </c>
      <c r="M53" s="63">
        <f t="shared" ca="1" si="4"/>
        <v>11667</v>
      </c>
      <c r="N53" s="205">
        <f t="shared" ca="1" si="5"/>
        <v>4.0220493939519299E-2</v>
      </c>
    </row>
    <row r="54" spans="1:14" x14ac:dyDescent="0.25">
      <c r="A54" s="178" t="str">
        <f>CALCS!A21</f>
        <v>Arkansas</v>
      </c>
      <c r="B54" s="179" t="str">
        <f>CALCS!B21</f>
        <v>AR</v>
      </c>
      <c r="C54" s="179" t="str">
        <f>CALCS!C21</f>
        <v>22</v>
      </c>
      <c r="D54" s="179" t="str">
        <f>CALCS!D21</f>
        <v>State Balance</v>
      </c>
      <c r="E54" s="212">
        <f>CALCS!O21</f>
        <v>2098324</v>
      </c>
      <c r="F54" s="180">
        <f ca="1">OFFSET(CDBG16!$J$1,MATCH(L54,CDBG16!$E$2:$E$1269,0),)</f>
        <v>16412081</v>
      </c>
      <c r="G54" s="190">
        <f>CALCS!X21</f>
        <v>15932937</v>
      </c>
      <c r="H54" s="190">
        <f ca="1">CALCS!AE21</f>
        <v>14314</v>
      </c>
      <c r="I54" s="190">
        <f ca="1">CALCS!AF21</f>
        <v>0</v>
      </c>
      <c r="J54" s="190">
        <f ca="1">CALCS!AG21</f>
        <v>0</v>
      </c>
      <c r="K54" s="190">
        <f ca="1">CALCS!AH21</f>
        <v>15947251</v>
      </c>
      <c r="L54" s="179" t="str">
        <f>CALCS!AD21</f>
        <v>059999</v>
      </c>
      <c r="M54" s="63">
        <f t="shared" ca="1" si="4"/>
        <v>-464830</v>
      </c>
      <c r="N54" s="205">
        <f t="shared" ca="1" si="5"/>
        <v>-2.8322429069171668E-2</v>
      </c>
    </row>
    <row r="55" spans="1:14" x14ac:dyDescent="0.25">
      <c r="A55" s="178" t="str">
        <f>CALCS!A56</f>
        <v>Alameda</v>
      </c>
      <c r="B55" s="179" t="str">
        <f>CALCS!B56</f>
        <v>CA</v>
      </c>
      <c r="C55" s="179" t="str">
        <f>CALCS!C56</f>
        <v>52</v>
      </c>
      <c r="D55" s="179" t="str">
        <f>CALCS!D56</f>
        <v>MC</v>
      </c>
      <c r="E55" s="212">
        <f>CALCS!O56</f>
        <v>78630</v>
      </c>
      <c r="F55" s="180">
        <f ca="1">OFFSET(CDBG16!$J$1,MATCH(L55,CDBG16!$E$2:$E$1269,0),)</f>
        <v>1059118</v>
      </c>
      <c r="G55" s="190">
        <f>CALCS!X56</f>
        <v>1053034</v>
      </c>
      <c r="H55" s="190">
        <f ca="1">CALCS!AE56</f>
        <v>89</v>
      </c>
      <c r="I55" s="190">
        <f ca="1">CALCS!AF56</f>
        <v>0</v>
      </c>
      <c r="J55" s="190">
        <f ca="1">CALCS!AG56</f>
        <v>0</v>
      </c>
      <c r="K55" s="190">
        <f ca="1">CALCS!AH56</f>
        <v>1053123</v>
      </c>
      <c r="L55" s="179" t="str">
        <f>CALCS!AD56</f>
        <v>060012</v>
      </c>
      <c r="M55" s="63">
        <f t="shared" ca="1" si="4"/>
        <v>-5995</v>
      </c>
      <c r="N55" s="205">
        <f t="shared" ca="1" si="5"/>
        <v>-5.6603702325897587E-3</v>
      </c>
    </row>
    <row r="56" spans="1:14" x14ac:dyDescent="0.25">
      <c r="A56" s="178" t="str">
        <f>CALCS!A57</f>
        <v>Alhambra</v>
      </c>
      <c r="B56" s="179" t="str">
        <f>CALCS!B57</f>
        <v>CA</v>
      </c>
      <c r="C56" s="179" t="str">
        <f>CALCS!C57</f>
        <v>52</v>
      </c>
      <c r="D56" s="179" t="str">
        <f>CALCS!D57</f>
        <v>MC</v>
      </c>
      <c r="E56" s="212">
        <f>CALCS!O57</f>
        <v>85551</v>
      </c>
      <c r="F56" s="180">
        <f ca="1">OFFSET(CDBG16!$J$1,MATCH(L56,CDBG16!$E$2:$E$1269,0),)</f>
        <v>814195</v>
      </c>
      <c r="G56" s="190">
        <f>CALCS!X57</f>
        <v>877512</v>
      </c>
      <c r="H56" s="190">
        <f ca="1">CALCS!AE57</f>
        <v>74</v>
      </c>
      <c r="I56" s="190">
        <f ca="1">CALCS!AF57</f>
        <v>0</v>
      </c>
      <c r="J56" s="190">
        <f ca="1">CALCS!AG57</f>
        <v>0</v>
      </c>
      <c r="K56" s="190">
        <f ca="1">CALCS!AH57</f>
        <v>877586</v>
      </c>
      <c r="L56" s="179" t="str">
        <f>CALCS!AD57</f>
        <v>060030</v>
      </c>
      <c r="M56" s="63">
        <f t="shared" ca="1" si="4"/>
        <v>63391</v>
      </c>
      <c r="N56" s="205">
        <f t="shared" ca="1" si="5"/>
        <v>7.785727006429663E-2</v>
      </c>
    </row>
    <row r="57" spans="1:14" x14ac:dyDescent="0.25">
      <c r="A57" s="178" t="str">
        <f>CALCS!A58</f>
        <v>Aliso Viejo</v>
      </c>
      <c r="B57" s="179" t="str">
        <f>CALCS!B58</f>
        <v>CA</v>
      </c>
      <c r="C57" s="179" t="str">
        <f>CALCS!C58</f>
        <v>52</v>
      </c>
      <c r="D57" s="179" t="str">
        <f>CALCS!D58</f>
        <v>MC</v>
      </c>
      <c r="E57" s="212">
        <f>CALCS!O58</f>
        <v>50195</v>
      </c>
      <c r="F57" s="180">
        <f ca="1">OFFSET(CDBG16!$J$1,MATCH(L57,CDBG16!$E$2:$E$1269,0),)</f>
        <v>225958</v>
      </c>
      <c r="G57" s="190">
        <f>CALCS!X58</f>
        <v>224599</v>
      </c>
      <c r="H57" s="190">
        <f ca="1">CALCS!AE58</f>
        <v>19</v>
      </c>
      <c r="I57" s="190">
        <f ca="1">CALCS!AF58</f>
        <v>0</v>
      </c>
      <c r="J57" s="190">
        <f ca="1">CALCS!AG58</f>
        <v>0</v>
      </c>
      <c r="K57" s="190">
        <f ca="1">CALCS!AH58</f>
        <v>224618</v>
      </c>
      <c r="L57" s="179" t="str">
        <f>CALCS!AD58</f>
        <v>060032</v>
      </c>
      <c r="M57" s="63">
        <f t="shared" ca="1" si="4"/>
        <v>-1340</v>
      </c>
      <c r="N57" s="205">
        <f t="shared" ca="1" si="5"/>
        <v>-5.9303056320201102E-3</v>
      </c>
    </row>
    <row r="58" spans="1:14" x14ac:dyDescent="0.25">
      <c r="A58" s="178" t="str">
        <f>CALCS!A59</f>
        <v>Anaheim</v>
      </c>
      <c r="B58" s="179" t="str">
        <f>CALCS!B59</f>
        <v>CA</v>
      </c>
      <c r="C58" s="179" t="str">
        <f>CALCS!C59</f>
        <v>51</v>
      </c>
      <c r="D58" s="179" t="str">
        <f>CALCS!D59</f>
        <v>PC</v>
      </c>
      <c r="E58" s="212">
        <f>CALCS!O59</f>
        <v>350742</v>
      </c>
      <c r="F58" s="180">
        <f ca="1">OFFSET(CDBG16!$J$1,MATCH(L58,CDBG16!$E$2:$E$1269,0),)</f>
        <v>4131584</v>
      </c>
      <c r="G58" s="190">
        <f>CALCS!X59</f>
        <v>4061797</v>
      </c>
      <c r="H58" s="190">
        <f ca="1">CALCS!AE59</f>
        <v>342</v>
      </c>
      <c r="I58" s="190">
        <f ca="1">CALCS!AF59</f>
        <v>0</v>
      </c>
      <c r="J58" s="190">
        <f ca="1">CALCS!AG59</f>
        <v>0</v>
      </c>
      <c r="K58" s="190">
        <f ca="1">CALCS!AH59</f>
        <v>4062139</v>
      </c>
      <c r="L58" s="179" t="str">
        <f>CALCS!AD59</f>
        <v>060078</v>
      </c>
      <c r="M58" s="63">
        <f t="shared" ca="1" si="4"/>
        <v>-69445</v>
      </c>
      <c r="N58" s="205">
        <f t="shared" ca="1" si="5"/>
        <v>-1.680832339364273E-2</v>
      </c>
    </row>
    <row r="59" spans="1:14" x14ac:dyDescent="0.25">
      <c r="A59" s="178" t="str">
        <f>CALCS!A60</f>
        <v>Antioch</v>
      </c>
      <c r="B59" s="179" t="str">
        <f>CALCS!B60</f>
        <v>CA</v>
      </c>
      <c r="C59" s="179" t="str">
        <f>CALCS!C60</f>
        <v>52</v>
      </c>
      <c r="D59" s="179" t="str">
        <f>CALCS!D60</f>
        <v>MC</v>
      </c>
      <c r="E59" s="212">
        <f>CALCS!O60</f>
        <v>110542</v>
      </c>
      <c r="F59" s="180">
        <f ca="1">OFFSET(CDBG16!$J$1,MATCH(L59,CDBG16!$E$2:$E$1269,0),)</f>
        <v>748448</v>
      </c>
      <c r="G59" s="190">
        <f>CALCS!X60</f>
        <v>742967</v>
      </c>
      <c r="H59" s="190">
        <f ca="1">CALCS!AE60</f>
        <v>62</v>
      </c>
      <c r="I59" s="190">
        <f ca="1">CALCS!AF60</f>
        <v>0</v>
      </c>
      <c r="J59" s="190">
        <f ca="1">CALCS!AG60</f>
        <v>0</v>
      </c>
      <c r="K59" s="190">
        <f ca="1">CALCS!AH60</f>
        <v>743029</v>
      </c>
      <c r="L59" s="179" t="str">
        <f>CALCS!AD60</f>
        <v>060102</v>
      </c>
      <c r="M59" s="63">
        <f t="shared" ca="1" si="4"/>
        <v>-5419</v>
      </c>
      <c r="N59" s="205">
        <f t="shared" ca="1" si="5"/>
        <v>-7.240315960494249E-3</v>
      </c>
    </row>
    <row r="60" spans="1:14" x14ac:dyDescent="0.25">
      <c r="A60" s="178" t="str">
        <f>CALCS!A61</f>
        <v>Apple Valley</v>
      </c>
      <c r="B60" s="179" t="str">
        <f>CALCS!B61</f>
        <v>CA</v>
      </c>
      <c r="C60" s="179" t="str">
        <f>CALCS!C61</f>
        <v>52</v>
      </c>
      <c r="D60" s="179" t="str">
        <f>CALCS!D61</f>
        <v>MC</v>
      </c>
      <c r="E60" s="212">
        <f>CALCS!O61</f>
        <v>72174</v>
      </c>
      <c r="F60" s="180">
        <f ca="1">OFFSET(CDBG16!$J$1,MATCH(L60,CDBG16!$E$2:$E$1269,0),)</f>
        <v>559270</v>
      </c>
      <c r="G60" s="190">
        <f>CALCS!X61</f>
        <v>541931</v>
      </c>
      <c r="H60" s="190">
        <f ca="1">CALCS!AE61</f>
        <v>46</v>
      </c>
      <c r="I60" s="190">
        <f ca="1">CALCS!AF61</f>
        <v>0</v>
      </c>
      <c r="J60" s="190">
        <f ca="1">CALCS!AG61</f>
        <v>0</v>
      </c>
      <c r="K60" s="190">
        <f ca="1">CALCS!AH61</f>
        <v>541977</v>
      </c>
      <c r="L60" s="179" t="str">
        <f>CALCS!AD61</f>
        <v>060108</v>
      </c>
      <c r="M60" s="63">
        <f t="shared" ca="1" si="4"/>
        <v>-17293</v>
      </c>
      <c r="N60" s="205">
        <f t="shared" ca="1" si="5"/>
        <v>-3.0920664437570404E-2</v>
      </c>
    </row>
    <row r="61" spans="1:14" x14ac:dyDescent="0.25">
      <c r="A61" s="178" t="str">
        <f>CALCS!A62</f>
        <v>Bakersfield</v>
      </c>
      <c r="B61" s="179" t="str">
        <f>CALCS!B62</f>
        <v>CA</v>
      </c>
      <c r="C61" s="179" t="str">
        <f>CALCS!C62</f>
        <v>51</v>
      </c>
      <c r="D61" s="179" t="str">
        <f>CALCS!D62</f>
        <v>PC</v>
      </c>
      <c r="E61" s="212">
        <f>CALCS!O62</f>
        <v>373640</v>
      </c>
      <c r="F61" s="180">
        <f ca="1">OFFSET(CDBG16!$J$1,MATCH(L61,CDBG16!$E$2:$E$1269,0),)</f>
        <v>3253214</v>
      </c>
      <c r="G61" s="190">
        <f>CALCS!X62</f>
        <v>3262016</v>
      </c>
      <c r="H61" s="190">
        <f ca="1">CALCS!AE62</f>
        <v>274</v>
      </c>
      <c r="I61" s="190">
        <f ca="1">CALCS!AF62</f>
        <v>0</v>
      </c>
      <c r="J61" s="190">
        <f ca="1">CALCS!AG62</f>
        <v>0</v>
      </c>
      <c r="K61" s="190">
        <f ca="1">CALCS!AH62</f>
        <v>3262290</v>
      </c>
      <c r="L61" s="179" t="str">
        <f>CALCS!AD62</f>
        <v>060228</v>
      </c>
      <c r="M61" s="63">
        <f t="shared" ca="1" si="4"/>
        <v>9076</v>
      </c>
      <c r="N61" s="205">
        <f t="shared" ca="1" si="5"/>
        <v>2.7898564312092596E-3</v>
      </c>
    </row>
    <row r="62" spans="1:14" x14ac:dyDescent="0.25">
      <c r="A62" s="178" t="str">
        <f>CALCS!A63</f>
        <v>Baldwin Park</v>
      </c>
      <c r="B62" s="179" t="str">
        <f>CALCS!B63</f>
        <v>CA</v>
      </c>
      <c r="C62" s="179" t="str">
        <f>CALCS!C63</f>
        <v>52</v>
      </c>
      <c r="D62" s="179" t="str">
        <f>CALCS!D63</f>
        <v>MC</v>
      </c>
      <c r="E62" s="212">
        <f>CALCS!O63</f>
        <v>77071</v>
      </c>
      <c r="F62" s="180">
        <f ca="1">OFFSET(CDBG16!$J$1,MATCH(L62,CDBG16!$E$2:$E$1269,0),)</f>
        <v>943889</v>
      </c>
      <c r="G62" s="190">
        <f>CALCS!X63</f>
        <v>920010</v>
      </c>
      <c r="H62" s="190">
        <f ca="1">CALCS!AE63</f>
        <v>77</v>
      </c>
      <c r="I62" s="190">
        <f ca="1">CALCS!AF63</f>
        <v>0</v>
      </c>
      <c r="J62" s="190">
        <f ca="1">CALCS!AG63</f>
        <v>0</v>
      </c>
      <c r="K62" s="190">
        <f ca="1">CALCS!AH63</f>
        <v>920087</v>
      </c>
      <c r="L62" s="179" t="str">
        <f>CALCS!AD63</f>
        <v>060234</v>
      </c>
      <c r="M62" s="63">
        <f t="shared" ca="1" si="4"/>
        <v>-23802</v>
      </c>
      <c r="N62" s="205">
        <f t="shared" ca="1" si="5"/>
        <v>-2.5216948179288032E-2</v>
      </c>
    </row>
    <row r="63" spans="1:14" x14ac:dyDescent="0.25">
      <c r="A63" s="178" t="str">
        <f>CALCS!A64</f>
        <v>Bellflower</v>
      </c>
      <c r="B63" s="179" t="str">
        <f>CALCS!B64</f>
        <v>CA</v>
      </c>
      <c r="C63" s="179" t="str">
        <f>CALCS!C64</f>
        <v>52</v>
      </c>
      <c r="D63" s="179" t="str">
        <f>CALCS!D64</f>
        <v>MC</v>
      </c>
      <c r="E63" s="212">
        <f>CALCS!O64</f>
        <v>78441</v>
      </c>
      <c r="F63" s="180">
        <f ca="1">OFFSET(CDBG16!$J$1,MATCH(L63,CDBG16!$E$2:$E$1269,0),)</f>
        <v>954637</v>
      </c>
      <c r="G63" s="190">
        <f>CALCS!X64</f>
        <v>967965</v>
      </c>
      <c r="H63" s="190">
        <f ca="1">CALCS!AE64</f>
        <v>81</v>
      </c>
      <c r="I63" s="190">
        <f ca="1">CALCS!AF64</f>
        <v>0</v>
      </c>
      <c r="J63" s="190">
        <f ca="1">CALCS!AG64</f>
        <v>0</v>
      </c>
      <c r="K63" s="190">
        <f ca="1">CALCS!AH64</f>
        <v>968046</v>
      </c>
      <c r="L63" s="179" t="str">
        <f>CALCS!AD64</f>
        <v>060288</v>
      </c>
      <c r="M63" s="63">
        <f t="shared" ca="1" si="4"/>
        <v>13409</v>
      </c>
      <c r="N63" s="205">
        <f t="shared" ca="1" si="5"/>
        <v>1.4046176714290353E-2</v>
      </c>
    </row>
    <row r="64" spans="1:14" x14ac:dyDescent="0.25">
      <c r="A64" s="178" t="str">
        <f>CALCS!A65</f>
        <v>Berkeley</v>
      </c>
      <c r="B64" s="179" t="str">
        <f>CALCS!B65</f>
        <v>CA</v>
      </c>
      <c r="C64" s="179" t="str">
        <f>CALCS!C65</f>
        <v>51</v>
      </c>
      <c r="D64" s="179" t="str">
        <f>CALCS!D65</f>
        <v>PC</v>
      </c>
      <c r="E64" s="212">
        <f>CALCS!O65</f>
        <v>120972</v>
      </c>
      <c r="F64" s="180">
        <f ca="1">OFFSET(CDBG16!$J$1,MATCH(L64,CDBG16!$E$2:$E$1269,0),)</f>
        <v>2476078</v>
      </c>
      <c r="G64" s="190">
        <f>CALCS!X65</f>
        <v>2437857</v>
      </c>
      <c r="H64" s="190">
        <f ca="1">CALCS!AE65</f>
        <v>205</v>
      </c>
      <c r="I64" s="190">
        <f ca="1">CALCS!AF65</f>
        <v>0</v>
      </c>
      <c r="J64" s="190">
        <f ca="1">CALCS!AG65</f>
        <v>0</v>
      </c>
      <c r="K64" s="190">
        <f ca="1">CALCS!AH65</f>
        <v>2438062</v>
      </c>
      <c r="L64" s="179" t="str">
        <f>CALCS!AD65</f>
        <v>060324</v>
      </c>
      <c r="M64" s="63">
        <f t="shared" ca="1" si="4"/>
        <v>-38016</v>
      </c>
      <c r="N64" s="205">
        <f t="shared" ca="1" si="5"/>
        <v>-1.5353312779322784E-2</v>
      </c>
    </row>
    <row r="65" spans="1:14" x14ac:dyDescent="0.25">
      <c r="A65" s="178" t="str">
        <f>CALCS!A66</f>
        <v>Buena Park</v>
      </c>
      <c r="B65" s="179" t="str">
        <f>CALCS!B66</f>
        <v>CA</v>
      </c>
      <c r="C65" s="179" t="str">
        <f>CALCS!C66</f>
        <v>52</v>
      </c>
      <c r="D65" s="179" t="str">
        <f>CALCS!D66</f>
        <v>MC</v>
      </c>
      <c r="E65" s="212">
        <f>CALCS!O66</f>
        <v>83270</v>
      </c>
      <c r="F65" s="180">
        <f ca="1">OFFSET(CDBG16!$J$1,MATCH(L65,CDBG16!$E$2:$E$1269,0),)</f>
        <v>717824</v>
      </c>
      <c r="G65" s="190">
        <f>CALCS!X66</f>
        <v>695865</v>
      </c>
      <c r="H65" s="190">
        <f ca="1">CALCS!AE66</f>
        <v>59</v>
      </c>
      <c r="I65" s="190">
        <f ca="1">CALCS!AF66</f>
        <v>0</v>
      </c>
      <c r="J65" s="190">
        <f ca="1">CALCS!AG66</f>
        <v>0</v>
      </c>
      <c r="K65" s="190">
        <f ca="1">CALCS!AH66</f>
        <v>695924</v>
      </c>
      <c r="L65" s="179" t="str">
        <f>CALCS!AD66</f>
        <v>060450</v>
      </c>
      <c r="M65" s="63">
        <f t="shared" ca="1" si="4"/>
        <v>-21900</v>
      </c>
      <c r="N65" s="205">
        <f t="shared" ca="1" si="5"/>
        <v>-3.0508871255349502E-2</v>
      </c>
    </row>
    <row r="66" spans="1:14" x14ac:dyDescent="0.25">
      <c r="A66" s="178" t="str">
        <f>CALCS!A67</f>
        <v>Burbank</v>
      </c>
      <c r="B66" s="179" t="str">
        <f>CALCS!B67</f>
        <v>CA</v>
      </c>
      <c r="C66" s="179" t="str">
        <f>CALCS!C67</f>
        <v>51</v>
      </c>
      <c r="D66" s="179" t="str">
        <f>CALCS!D67</f>
        <v>PC</v>
      </c>
      <c r="E66" s="212">
        <f>CALCS!O67</f>
        <v>105319</v>
      </c>
      <c r="F66" s="180">
        <f ca="1">OFFSET(CDBG16!$J$1,MATCH(L66,CDBG16!$E$2:$E$1269,0),)</f>
        <v>876707</v>
      </c>
      <c r="G66" s="190">
        <f>CALCS!X67</f>
        <v>899285</v>
      </c>
      <c r="H66" s="190">
        <f ca="1">CALCS!AE67</f>
        <v>76</v>
      </c>
      <c r="I66" s="190">
        <f ca="1">CALCS!AF67</f>
        <v>0</v>
      </c>
      <c r="J66" s="190">
        <f ca="1">CALCS!AG67</f>
        <v>0</v>
      </c>
      <c r="K66" s="190">
        <f ca="1">CALCS!AH67</f>
        <v>899361</v>
      </c>
      <c r="L66" s="179" t="str">
        <f>CALCS!AD67</f>
        <v>060456</v>
      </c>
      <c r="M66" s="63">
        <f t="shared" ca="1" si="4"/>
        <v>22654</v>
      </c>
      <c r="N66" s="205">
        <f t="shared" ca="1" si="5"/>
        <v>2.5839875807995145E-2</v>
      </c>
    </row>
    <row r="67" spans="1:14" x14ac:dyDescent="0.25">
      <c r="A67" s="178" t="str">
        <f>CALCS!A68</f>
        <v>Camarillo</v>
      </c>
      <c r="B67" s="179" t="str">
        <f>CALCS!B68</f>
        <v>CA</v>
      </c>
      <c r="C67" s="179" t="str">
        <f>CALCS!C68</f>
        <v>51</v>
      </c>
      <c r="D67" s="179" t="str">
        <f>CALCS!D68</f>
        <v>PC</v>
      </c>
      <c r="E67" s="212">
        <f>CALCS!O68</f>
        <v>67608</v>
      </c>
      <c r="F67" s="180">
        <f ca="1">OFFSET(CDBG16!$J$1,MATCH(L67,CDBG16!$E$2:$E$1269,0),)</f>
        <v>281099</v>
      </c>
      <c r="G67" s="190">
        <f>CALCS!X68</f>
        <v>255086</v>
      </c>
      <c r="H67" s="190">
        <f ca="1">CALCS!AE68</f>
        <v>21</v>
      </c>
      <c r="I67" s="190">
        <f ca="1">CALCS!AF68</f>
        <v>0</v>
      </c>
      <c r="J67" s="190">
        <f ca="1">CALCS!AG68</f>
        <v>0</v>
      </c>
      <c r="K67" s="190">
        <f ca="1">CALCS!AH68</f>
        <v>255107</v>
      </c>
      <c r="L67" s="179" t="str">
        <f>CALCS!AD68</f>
        <v>060516</v>
      </c>
      <c r="M67" s="63">
        <f t="shared" ca="1" si="4"/>
        <v>-25992</v>
      </c>
      <c r="N67" s="205">
        <f t="shared" ca="1" si="5"/>
        <v>-9.2465643776747694E-2</v>
      </c>
    </row>
    <row r="68" spans="1:14" x14ac:dyDescent="0.25">
      <c r="A68" s="178" t="str">
        <f>CALCS!A69</f>
        <v>Carlsbad</v>
      </c>
      <c r="B68" s="179" t="str">
        <f>CALCS!B69</f>
        <v>CA</v>
      </c>
      <c r="C68" s="179" t="str">
        <f>CALCS!C69</f>
        <v>51</v>
      </c>
      <c r="D68" s="179" t="str">
        <f>CALCS!D69</f>
        <v>PC</v>
      </c>
      <c r="E68" s="212">
        <f>CALCS!O69</f>
        <v>113453</v>
      </c>
      <c r="F68" s="180">
        <f ca="1">OFFSET(CDBG16!$J$1,MATCH(L68,CDBG16!$E$2:$E$1269,0),)</f>
        <v>517929</v>
      </c>
      <c r="G68" s="190">
        <f>CALCS!X69</f>
        <v>513703</v>
      </c>
      <c r="H68" s="190">
        <f ca="1">CALCS!AE69</f>
        <v>43</v>
      </c>
      <c r="I68" s="190">
        <f ca="1">CALCS!AF69</f>
        <v>0</v>
      </c>
      <c r="J68" s="190">
        <f ca="1">CALCS!AG69</f>
        <v>0</v>
      </c>
      <c r="K68" s="190">
        <f ca="1">CALCS!AH69</f>
        <v>513746</v>
      </c>
      <c r="L68" s="179" t="str">
        <f>CALCS!AD69</f>
        <v>060564</v>
      </c>
      <c r="M68" s="63">
        <f t="shared" ca="1" si="4"/>
        <v>-4183</v>
      </c>
      <c r="N68" s="205">
        <f t="shared" ca="1" si="5"/>
        <v>-8.076396571730874E-3</v>
      </c>
    </row>
    <row r="69" spans="1:14" x14ac:dyDescent="0.25">
      <c r="A69" s="178" t="str">
        <f>CALCS!A70</f>
        <v>Carson</v>
      </c>
      <c r="B69" s="179" t="str">
        <f>CALCS!B70</f>
        <v>CA</v>
      </c>
      <c r="C69" s="179" t="str">
        <f>CALCS!C70</f>
        <v>51</v>
      </c>
      <c r="D69" s="179" t="str">
        <f>CALCS!D70</f>
        <v>PC</v>
      </c>
      <c r="E69" s="212">
        <f>CALCS!O70</f>
        <v>93281</v>
      </c>
      <c r="F69" s="180">
        <f ca="1">OFFSET(CDBG16!$J$1,MATCH(L69,CDBG16!$E$2:$E$1269,0),)</f>
        <v>716131</v>
      </c>
      <c r="G69" s="190">
        <f>CALCS!X70</f>
        <v>781590</v>
      </c>
      <c r="H69" s="190">
        <f ca="1">CALCS!AE70</f>
        <v>66</v>
      </c>
      <c r="I69" s="190">
        <f ca="1">CALCS!AF70</f>
        <v>0</v>
      </c>
      <c r="J69" s="190">
        <f ca="1">CALCS!AG70</f>
        <v>0</v>
      </c>
      <c r="K69" s="190">
        <f ca="1">CALCS!AH70</f>
        <v>781656</v>
      </c>
      <c r="L69" s="179" t="str">
        <f>CALCS!AD70</f>
        <v>060594</v>
      </c>
      <c r="M69" s="63">
        <f t="shared" ca="1" si="4"/>
        <v>65525</v>
      </c>
      <c r="N69" s="205">
        <f t="shared" ca="1" si="5"/>
        <v>9.1498622458740089E-2</v>
      </c>
    </row>
    <row r="70" spans="1:14" x14ac:dyDescent="0.25">
      <c r="A70" s="178" t="str">
        <f>CALCS!A71</f>
        <v>Cathedral City</v>
      </c>
      <c r="B70" s="179" t="str">
        <f>CALCS!B71</f>
        <v>CA</v>
      </c>
      <c r="C70" s="179" t="str">
        <f>CALCS!C71</f>
        <v>52</v>
      </c>
      <c r="D70" s="179" t="str">
        <f>CALCS!D71</f>
        <v>MC</v>
      </c>
      <c r="E70" s="212">
        <f>CALCS!O71</f>
        <v>53826</v>
      </c>
      <c r="F70" s="180">
        <f ca="1">OFFSET(CDBG16!$J$1,MATCH(L70,CDBG16!$E$2:$E$1269,0),)</f>
        <v>527376</v>
      </c>
      <c r="G70" s="190">
        <f>CALCS!X71</f>
        <v>533756</v>
      </c>
      <c r="H70" s="190">
        <f ca="1">CALCS!AE71</f>
        <v>45</v>
      </c>
      <c r="I70" s="190">
        <f ca="1">CALCS!AF71</f>
        <v>0</v>
      </c>
      <c r="J70" s="190">
        <f ca="1">CALCS!AG71</f>
        <v>0</v>
      </c>
      <c r="K70" s="190">
        <f ca="1">CALCS!AH71</f>
        <v>533801</v>
      </c>
      <c r="L70" s="179" t="str">
        <f>CALCS!AD71</f>
        <v>060624</v>
      </c>
      <c r="M70" s="63">
        <f t="shared" ca="1" si="4"/>
        <v>6425</v>
      </c>
      <c r="N70" s="205">
        <f t="shared" ca="1" si="5"/>
        <v>1.2182958648099269E-2</v>
      </c>
    </row>
    <row r="71" spans="1:14" x14ac:dyDescent="0.25">
      <c r="A71" s="178" t="str">
        <f>CALCS!A72</f>
        <v>Cerritos</v>
      </c>
      <c r="B71" s="179" t="str">
        <f>CALCS!B72</f>
        <v>CA</v>
      </c>
      <c r="C71" s="179" t="str">
        <f>CALCS!C72</f>
        <v>52</v>
      </c>
      <c r="D71" s="179" t="str">
        <f>CALCS!D72</f>
        <v>MC</v>
      </c>
      <c r="E71" s="212">
        <f>CALCS!O72</f>
        <v>49975</v>
      </c>
      <c r="F71" s="180">
        <f ca="1">OFFSET(CDBG16!$J$1,MATCH(L71,CDBG16!$E$2:$E$1269,0),)</f>
        <v>211976</v>
      </c>
      <c r="G71" s="190">
        <f>CALCS!X72</f>
        <v>205821</v>
      </c>
      <c r="H71" s="190">
        <f ca="1">CALCS!AE72</f>
        <v>17</v>
      </c>
      <c r="I71" s="190">
        <f ca="1">CALCS!AF72</f>
        <v>0</v>
      </c>
      <c r="J71" s="190">
        <f ca="1">CALCS!AG72</f>
        <v>0</v>
      </c>
      <c r="K71" s="190">
        <f ca="1">CALCS!AH72</f>
        <v>205838</v>
      </c>
      <c r="L71" s="179" t="str">
        <f>CALCS!AD72</f>
        <v>060654</v>
      </c>
      <c r="M71" s="63">
        <f t="shared" ca="1" si="4"/>
        <v>-6138</v>
      </c>
      <c r="N71" s="205">
        <f t="shared" ca="1" si="5"/>
        <v>-2.8956108238668527E-2</v>
      </c>
    </row>
    <row r="72" spans="1:14" x14ac:dyDescent="0.25">
      <c r="A72" s="178" t="str">
        <f>CALCS!A73</f>
        <v>Chico</v>
      </c>
      <c r="B72" s="179" t="str">
        <f>CALCS!B73</f>
        <v>CA</v>
      </c>
      <c r="C72" s="179" t="str">
        <f>CALCS!C73</f>
        <v>51</v>
      </c>
      <c r="D72" s="179" t="str">
        <f>CALCS!D73</f>
        <v>PC</v>
      </c>
      <c r="E72" s="212">
        <f>CALCS!O73</f>
        <v>90316</v>
      </c>
      <c r="F72" s="180">
        <f ca="1">OFFSET(CDBG16!$J$1,MATCH(L72,CDBG16!$E$2:$E$1269,0),)</f>
        <v>713253</v>
      </c>
      <c r="G72" s="190">
        <f>CALCS!X73</f>
        <v>735640</v>
      </c>
      <c r="H72" s="190">
        <f ca="1">CALCS!AE73</f>
        <v>62</v>
      </c>
      <c r="I72" s="190">
        <f ca="1">CALCS!AF73</f>
        <v>0</v>
      </c>
      <c r="J72" s="190">
        <f ca="1">CALCS!AG73</f>
        <v>0</v>
      </c>
      <c r="K72" s="190">
        <f ca="1">CALCS!AH73</f>
        <v>735702</v>
      </c>
      <c r="L72" s="179" t="str">
        <f>CALCS!AD73</f>
        <v>060684</v>
      </c>
      <c r="M72" s="63">
        <f t="shared" ca="1" si="4"/>
        <v>22449</v>
      </c>
      <c r="N72" s="205">
        <f t="shared" ca="1" si="5"/>
        <v>3.1474105261386914E-2</v>
      </c>
    </row>
    <row r="73" spans="1:14" x14ac:dyDescent="0.25">
      <c r="A73" s="178" t="str">
        <f>CALCS!A74</f>
        <v>Chino</v>
      </c>
      <c r="B73" s="179" t="str">
        <f>CALCS!B74</f>
        <v>CA</v>
      </c>
      <c r="C73" s="179" t="str">
        <f>CALCS!C74</f>
        <v>51</v>
      </c>
      <c r="D73" s="179" t="str">
        <f>CALCS!D74</f>
        <v>PC</v>
      </c>
      <c r="E73" s="212">
        <f>CALCS!O74</f>
        <v>85595</v>
      </c>
      <c r="F73" s="180">
        <f ca="1">OFFSET(CDBG16!$J$1,MATCH(L73,CDBG16!$E$2:$E$1269,0),)</f>
        <v>466402</v>
      </c>
      <c r="G73" s="190">
        <f>CALCS!X74</f>
        <v>469947</v>
      </c>
      <c r="H73" s="190">
        <f ca="1">CALCS!AE74</f>
        <v>40</v>
      </c>
      <c r="I73" s="190">
        <f ca="1">CALCS!AF74</f>
        <v>0</v>
      </c>
      <c r="J73" s="190">
        <f ca="1">CALCS!AG74</f>
        <v>0</v>
      </c>
      <c r="K73" s="190">
        <f ca="1">CALCS!AH74</f>
        <v>469987</v>
      </c>
      <c r="L73" s="179" t="str">
        <f>CALCS!AD74</f>
        <v>060708</v>
      </c>
      <c r="M73" s="63">
        <f t="shared" ca="1" si="4"/>
        <v>3585</v>
      </c>
      <c r="N73" s="205">
        <f t="shared" ca="1" si="5"/>
        <v>7.6865022019631133E-3</v>
      </c>
    </row>
    <row r="74" spans="1:14" x14ac:dyDescent="0.25">
      <c r="A74" s="178" t="str">
        <f>CALCS!A75</f>
        <v>Chino Hills</v>
      </c>
      <c r="B74" s="179" t="str">
        <f>CALCS!B75</f>
        <v>CA</v>
      </c>
      <c r="C74" s="179" t="str">
        <f>CALCS!C75</f>
        <v>52</v>
      </c>
      <c r="D74" s="179" t="str">
        <f>CALCS!D75</f>
        <v>MC</v>
      </c>
      <c r="E74" s="212">
        <f>CALCS!O75</f>
        <v>78309</v>
      </c>
      <c r="F74" s="180">
        <f ca="1">OFFSET(CDBG16!$J$1,MATCH(L74,CDBG16!$E$2:$E$1269,0),)</f>
        <v>307484</v>
      </c>
      <c r="G74" s="190">
        <f>CALCS!X75</f>
        <v>334108</v>
      </c>
      <c r="H74" s="190">
        <f ca="1">CALCS!AE75</f>
        <v>28</v>
      </c>
      <c r="I74" s="190">
        <f ca="1">CALCS!AF75</f>
        <v>0</v>
      </c>
      <c r="J74" s="190">
        <f ca="1">CALCS!AG75</f>
        <v>0</v>
      </c>
      <c r="K74" s="190">
        <f ca="1">CALCS!AH75</f>
        <v>334136</v>
      </c>
      <c r="L74" s="179" t="str">
        <f>CALCS!AD75</f>
        <v>060709</v>
      </c>
      <c r="M74" s="63">
        <f t="shared" ca="1" si="4"/>
        <v>26652</v>
      </c>
      <c r="N74" s="205">
        <f t="shared" ca="1" si="5"/>
        <v>8.6677680789894754E-2</v>
      </c>
    </row>
    <row r="75" spans="1:14" x14ac:dyDescent="0.25">
      <c r="A75" s="178" t="str">
        <f>CALCS!A76</f>
        <v>Chula Vista</v>
      </c>
      <c r="B75" s="179" t="str">
        <f>CALCS!B76</f>
        <v>CA</v>
      </c>
      <c r="C75" s="179" t="str">
        <f>CALCS!C76</f>
        <v>52</v>
      </c>
      <c r="D75" s="179" t="str">
        <f>CALCS!D76</f>
        <v>MC</v>
      </c>
      <c r="E75" s="212">
        <f>CALCS!O76</f>
        <v>265757</v>
      </c>
      <c r="F75" s="180">
        <f ca="1">OFFSET(CDBG16!$J$1,MATCH(L75,CDBG16!$E$2:$E$1269,0),)</f>
        <v>1920628</v>
      </c>
      <c r="G75" s="190">
        <f>CALCS!X76</f>
        <v>1996676</v>
      </c>
      <c r="H75" s="190">
        <f ca="1">CALCS!AE76</f>
        <v>168</v>
      </c>
      <c r="I75" s="190">
        <f ca="1">CALCS!AF76</f>
        <v>0</v>
      </c>
      <c r="J75" s="190">
        <f ca="1">CALCS!AG76</f>
        <v>0</v>
      </c>
      <c r="K75" s="190">
        <f ca="1">CALCS!AH76</f>
        <v>1996844</v>
      </c>
      <c r="L75" s="179" t="str">
        <f>CALCS!AD76</f>
        <v>060720</v>
      </c>
      <c r="M75" s="63">
        <f t="shared" ca="1" si="4"/>
        <v>76216</v>
      </c>
      <c r="N75" s="205">
        <f t="shared" ca="1" si="5"/>
        <v>3.9682853733258083E-2</v>
      </c>
    </row>
    <row r="76" spans="1:14" x14ac:dyDescent="0.25">
      <c r="A76" s="178" t="str">
        <f>CALCS!A77</f>
        <v>Citrus Heights</v>
      </c>
      <c r="B76" s="179" t="str">
        <f>CALCS!B77</f>
        <v>CA</v>
      </c>
      <c r="C76" s="179" t="str">
        <f>CALCS!C77</f>
        <v>52</v>
      </c>
      <c r="D76" s="179" t="str">
        <f>CALCS!D77</f>
        <v>MC</v>
      </c>
      <c r="E76" s="212">
        <f>CALCS!O77</f>
        <v>87056</v>
      </c>
      <c r="F76" s="180">
        <f ca="1">OFFSET(CDBG16!$J$1,MATCH(L76,CDBG16!$E$2:$E$1269,0),)</f>
        <v>596386</v>
      </c>
      <c r="G76" s="190">
        <f>CALCS!X77</f>
        <v>589419</v>
      </c>
      <c r="H76" s="190">
        <f ca="1">CALCS!AE77</f>
        <v>50</v>
      </c>
      <c r="I76" s="190">
        <f ca="1">CALCS!AF77</f>
        <v>0</v>
      </c>
      <c r="J76" s="190">
        <f ca="1">CALCS!AG77</f>
        <v>0</v>
      </c>
      <c r="K76" s="190">
        <f ca="1">CALCS!AH77</f>
        <v>589469</v>
      </c>
      <c r="L76" s="179" t="str">
        <f>CALCS!AD77</f>
        <v>060726</v>
      </c>
      <c r="M76" s="63">
        <f t="shared" ca="1" si="4"/>
        <v>-6917</v>
      </c>
      <c r="N76" s="205">
        <f t="shared" ca="1" si="5"/>
        <v>-1.1598193116538617E-2</v>
      </c>
    </row>
    <row r="77" spans="1:14" x14ac:dyDescent="0.25">
      <c r="A77" s="178" t="str">
        <f>CALCS!A78</f>
        <v>Clovis City</v>
      </c>
      <c r="B77" s="179" t="str">
        <f>CALCS!B78</f>
        <v>CA</v>
      </c>
      <c r="C77" s="179" t="str">
        <f>CALCS!C78</f>
        <v>52</v>
      </c>
      <c r="D77" s="179" t="str">
        <f>CALCS!D78</f>
        <v>MC</v>
      </c>
      <c r="E77" s="212">
        <f>CALCS!O78</f>
        <v>104180</v>
      </c>
      <c r="F77" s="180">
        <f ca="1">OFFSET(CDBG16!$J$1,MATCH(L77,CDBG16!$E$2:$E$1269,0),)</f>
        <v>672819</v>
      </c>
      <c r="G77" s="190">
        <f>CALCS!X78</f>
        <v>689019</v>
      </c>
      <c r="H77" s="190">
        <f ca="1">CALCS!AE78</f>
        <v>58</v>
      </c>
      <c r="I77" s="190">
        <f ca="1">CALCS!AF78</f>
        <v>0</v>
      </c>
      <c r="J77" s="190">
        <f ca="1">CALCS!AG78</f>
        <v>0</v>
      </c>
      <c r="K77" s="190">
        <f ca="1">CALCS!AH78</f>
        <v>689077</v>
      </c>
      <c r="L77" s="179" t="str">
        <f>CALCS!AD78</f>
        <v>060756</v>
      </c>
      <c r="M77" s="63">
        <f t="shared" ca="1" si="4"/>
        <v>16258</v>
      </c>
      <c r="N77" s="205">
        <f t="shared" ca="1" si="5"/>
        <v>2.416400250290197E-2</v>
      </c>
    </row>
    <row r="78" spans="1:14" x14ac:dyDescent="0.25">
      <c r="A78" s="178" t="str">
        <f>CALCS!A79</f>
        <v>Compton</v>
      </c>
      <c r="B78" s="179" t="str">
        <f>CALCS!B79</f>
        <v>CA</v>
      </c>
      <c r="C78" s="179" t="str">
        <f>CALCS!C79</f>
        <v>52</v>
      </c>
      <c r="D78" s="179" t="str">
        <f>CALCS!D79</f>
        <v>MC</v>
      </c>
      <c r="E78" s="212">
        <f>CALCS!O79</f>
        <v>98462</v>
      </c>
      <c r="F78" s="180">
        <f ca="1">OFFSET(CDBG16!$J$1,MATCH(L78,CDBG16!$E$2:$E$1269,0),)</f>
        <v>1491641</v>
      </c>
      <c r="G78" s="190">
        <f>CALCS!X79</f>
        <v>1450595</v>
      </c>
      <c r="H78" s="190">
        <f ca="1">CALCS!AE79</f>
        <v>122</v>
      </c>
      <c r="I78" s="190">
        <f ca="1">CALCS!AF79</f>
        <v>0</v>
      </c>
      <c r="J78" s="190">
        <f ca="1">CALCS!AG79</f>
        <v>0</v>
      </c>
      <c r="K78" s="190">
        <f ca="1">CALCS!AH79</f>
        <v>1450717</v>
      </c>
      <c r="L78" s="179" t="str">
        <f>CALCS!AD79</f>
        <v>060804</v>
      </c>
      <c r="M78" s="63">
        <f t="shared" ca="1" si="4"/>
        <v>-40924</v>
      </c>
      <c r="N78" s="205">
        <f t="shared" ca="1" si="5"/>
        <v>-2.7435555874369234E-2</v>
      </c>
    </row>
    <row r="79" spans="1:14" x14ac:dyDescent="0.25">
      <c r="A79" s="178" t="str">
        <f>CALCS!A80</f>
        <v>Concord</v>
      </c>
      <c r="B79" s="179" t="str">
        <f>CALCS!B80</f>
        <v>CA</v>
      </c>
      <c r="C79" s="179" t="str">
        <f>CALCS!C80</f>
        <v>52</v>
      </c>
      <c r="D79" s="179" t="str">
        <f>CALCS!D80</f>
        <v>MC</v>
      </c>
      <c r="E79" s="212">
        <f>CALCS!O80</f>
        <v>128667</v>
      </c>
      <c r="F79" s="180">
        <f ca="1">OFFSET(CDBG16!$J$1,MATCH(L79,CDBG16!$E$2:$E$1269,0),)</f>
        <v>898819</v>
      </c>
      <c r="G79" s="190">
        <f>CALCS!X80</f>
        <v>921154</v>
      </c>
      <c r="H79" s="190">
        <f ca="1">CALCS!AE80</f>
        <v>77</v>
      </c>
      <c r="I79" s="190">
        <f ca="1">CALCS!AF80</f>
        <v>0</v>
      </c>
      <c r="J79" s="190">
        <f ca="1">CALCS!AG80</f>
        <v>0</v>
      </c>
      <c r="K79" s="190">
        <f ca="1">CALCS!AH80</f>
        <v>921231</v>
      </c>
      <c r="L79" s="179" t="str">
        <f>CALCS!AD80</f>
        <v>060810</v>
      </c>
      <c r="M79" s="63">
        <f t="shared" ca="1" si="4"/>
        <v>22412</v>
      </c>
      <c r="N79" s="205">
        <f t="shared" ca="1" si="5"/>
        <v>2.4934942407759515E-2</v>
      </c>
    </row>
    <row r="80" spans="1:14" x14ac:dyDescent="0.25">
      <c r="A80" s="178" t="str">
        <f>CALCS!A81</f>
        <v>Corona</v>
      </c>
      <c r="B80" s="179" t="str">
        <f>CALCS!B81</f>
        <v>CA</v>
      </c>
      <c r="C80" s="179" t="str">
        <f>CALCS!C81</f>
        <v>51</v>
      </c>
      <c r="D80" s="179" t="str">
        <f>CALCS!D81</f>
        <v>PC</v>
      </c>
      <c r="E80" s="212">
        <f>CALCS!O81</f>
        <v>164226</v>
      </c>
      <c r="F80" s="180">
        <f ca="1">OFFSET(CDBG16!$J$1,MATCH(L80,CDBG16!$E$2:$E$1269,0),)</f>
        <v>1133716</v>
      </c>
      <c r="G80" s="190">
        <f>CALCS!X81</f>
        <v>1096829</v>
      </c>
      <c r="H80" s="190">
        <f ca="1">CALCS!AE81</f>
        <v>92</v>
      </c>
      <c r="I80" s="190">
        <f ca="1">CALCS!AF81</f>
        <v>0</v>
      </c>
      <c r="J80" s="190">
        <f ca="1">CALCS!AG81</f>
        <v>0</v>
      </c>
      <c r="K80" s="190">
        <f ca="1">CALCS!AH81</f>
        <v>1096921</v>
      </c>
      <c r="L80" s="179" t="str">
        <f>CALCS!AD81</f>
        <v>060828</v>
      </c>
      <c r="M80" s="63">
        <f t="shared" ca="1" si="4"/>
        <v>-36795</v>
      </c>
      <c r="N80" s="205">
        <f t="shared" ca="1" si="5"/>
        <v>-3.2455218061666236E-2</v>
      </c>
    </row>
    <row r="81" spans="1:14" x14ac:dyDescent="0.25">
      <c r="A81" s="178" t="str">
        <f>CALCS!A82</f>
        <v>Costa Mesa</v>
      </c>
      <c r="B81" s="179" t="str">
        <f>CALCS!B82</f>
        <v>CA</v>
      </c>
      <c r="C81" s="179" t="str">
        <f>CALCS!C82</f>
        <v>51</v>
      </c>
      <c r="D81" s="179" t="str">
        <f>CALCS!D82</f>
        <v>PC</v>
      </c>
      <c r="E81" s="212">
        <f>CALCS!O82</f>
        <v>113204</v>
      </c>
      <c r="F81" s="180">
        <f ca="1">OFFSET(CDBG16!$J$1,MATCH(L81,CDBG16!$E$2:$E$1269,0),)</f>
        <v>990347</v>
      </c>
      <c r="G81" s="190">
        <f>CALCS!X82</f>
        <v>996151</v>
      </c>
      <c r="H81" s="190">
        <f ca="1">CALCS!AE82</f>
        <v>84</v>
      </c>
      <c r="I81" s="190">
        <f ca="1">CALCS!AF82</f>
        <v>0</v>
      </c>
      <c r="J81" s="190">
        <f ca="1">CALCS!AG82</f>
        <v>0</v>
      </c>
      <c r="K81" s="190">
        <f ca="1">CALCS!AH82</f>
        <v>996235</v>
      </c>
      <c r="L81" s="179" t="str">
        <f>CALCS!AD82</f>
        <v>060846</v>
      </c>
      <c r="M81" s="63">
        <f t="shared" ca="1" si="4"/>
        <v>5888</v>
      </c>
      <c r="N81" s="205">
        <f t="shared" ca="1" si="5"/>
        <v>5.9453908579518086E-3</v>
      </c>
    </row>
    <row r="82" spans="1:14" x14ac:dyDescent="0.25">
      <c r="A82" s="178" t="str">
        <f>CALCS!A83</f>
        <v>Cupertino City</v>
      </c>
      <c r="B82" s="179" t="str">
        <f>CALCS!B83</f>
        <v>CA</v>
      </c>
      <c r="C82" s="179" t="str">
        <f>CALCS!C83</f>
        <v>51</v>
      </c>
      <c r="D82" s="179" t="str">
        <f>CALCS!D83</f>
        <v>PC</v>
      </c>
      <c r="E82" s="212">
        <f>CALCS!O83</f>
        <v>60572</v>
      </c>
      <c r="F82" s="180">
        <f ca="1">OFFSET(CDBG16!$J$1,MATCH(L82,CDBG16!$E$2:$E$1269,0),)</f>
        <v>307592</v>
      </c>
      <c r="G82" s="190">
        <f>CALCS!X83</f>
        <v>311917</v>
      </c>
      <c r="H82" s="190">
        <f ca="1">CALCS!AE83</f>
        <v>26</v>
      </c>
      <c r="I82" s="190">
        <f ca="1">CALCS!AF83</f>
        <v>0</v>
      </c>
      <c r="J82" s="190">
        <f ca="1">CALCS!AG83</f>
        <v>0</v>
      </c>
      <c r="K82" s="190">
        <f ca="1">CALCS!AH83</f>
        <v>311943</v>
      </c>
      <c r="L82" s="179" t="str">
        <f>CALCS!AD83</f>
        <v>060906</v>
      </c>
      <c r="M82" s="63">
        <f t="shared" ca="1" si="4"/>
        <v>4351</v>
      </c>
      <c r="N82" s="205">
        <f t="shared" ca="1" si="5"/>
        <v>1.4145361387812427E-2</v>
      </c>
    </row>
    <row r="83" spans="1:14" x14ac:dyDescent="0.25">
      <c r="A83" s="178" t="str">
        <f>CALCS!A84</f>
        <v>Daly City</v>
      </c>
      <c r="B83" s="179" t="str">
        <f>CALCS!B84</f>
        <v>CA</v>
      </c>
      <c r="C83" s="179" t="str">
        <f>CALCS!C84</f>
        <v>52</v>
      </c>
      <c r="D83" s="179" t="str">
        <f>CALCS!D84</f>
        <v>MC</v>
      </c>
      <c r="E83" s="212">
        <f>CALCS!O84</f>
        <v>106562</v>
      </c>
      <c r="F83" s="180">
        <f ca="1">OFFSET(CDBG16!$J$1,MATCH(L83,CDBG16!$E$2:$E$1269,0),)</f>
        <v>921458</v>
      </c>
      <c r="G83" s="190">
        <f>CALCS!X84</f>
        <v>964566</v>
      </c>
      <c r="H83" s="190">
        <f ca="1">CALCS!AE84</f>
        <v>81</v>
      </c>
      <c r="I83" s="190">
        <f ca="1">CALCS!AF84</f>
        <v>0</v>
      </c>
      <c r="J83" s="190">
        <f ca="1">CALCS!AG84</f>
        <v>0</v>
      </c>
      <c r="K83" s="190">
        <f ca="1">CALCS!AH84</f>
        <v>964647</v>
      </c>
      <c r="L83" s="179" t="str">
        <f>CALCS!AD84</f>
        <v>060930</v>
      </c>
      <c r="M83" s="63">
        <f t="shared" ca="1" si="4"/>
        <v>43189</v>
      </c>
      <c r="N83" s="205">
        <f t="shared" ca="1" si="5"/>
        <v>4.687028600326873E-2</v>
      </c>
    </row>
    <row r="84" spans="1:14" x14ac:dyDescent="0.25">
      <c r="A84" s="178" t="str">
        <f>CALCS!A85</f>
        <v>Davis</v>
      </c>
      <c r="B84" s="179" t="str">
        <f>CALCS!B85</f>
        <v>CA</v>
      </c>
      <c r="C84" s="179" t="str">
        <f>CALCS!C85</f>
        <v>52</v>
      </c>
      <c r="D84" s="179" t="str">
        <f>CALCS!D85</f>
        <v>MC</v>
      </c>
      <c r="E84" s="212">
        <f>CALCS!O85</f>
        <v>67666</v>
      </c>
      <c r="F84" s="180">
        <f ca="1">OFFSET(CDBG16!$J$1,MATCH(L84,CDBG16!$E$2:$E$1269,0),)</f>
        <v>568053</v>
      </c>
      <c r="G84" s="190">
        <f>CALCS!X85</f>
        <v>570883</v>
      </c>
      <c r="H84" s="190">
        <f ca="1">CALCS!AE85</f>
        <v>48</v>
      </c>
      <c r="I84" s="190">
        <f ca="1">CALCS!AF85</f>
        <v>0</v>
      </c>
      <c r="J84" s="190">
        <f ca="1">CALCS!AG85</f>
        <v>0</v>
      </c>
      <c r="K84" s="190">
        <f ca="1">CALCS!AH85</f>
        <v>570931</v>
      </c>
      <c r="L84" s="179" t="str">
        <f>CALCS!AD85</f>
        <v>060942</v>
      </c>
      <c r="M84" s="63">
        <f t="shared" ca="1" si="4"/>
        <v>2878</v>
      </c>
      <c r="N84" s="205">
        <f t="shared" ca="1" si="5"/>
        <v>5.0664286607059556E-3</v>
      </c>
    </row>
    <row r="85" spans="1:14" x14ac:dyDescent="0.25">
      <c r="A85" s="178" t="str">
        <f>CALCS!A86</f>
        <v>Delano City</v>
      </c>
      <c r="B85" s="179" t="str">
        <f>CALCS!B86</f>
        <v>CA</v>
      </c>
      <c r="C85" s="179" t="str">
        <f>CALCS!C86</f>
        <v>52</v>
      </c>
      <c r="D85" s="179" t="str">
        <f>CALCS!D86</f>
        <v>MC</v>
      </c>
      <c r="E85" s="212">
        <f>CALCS!O86</f>
        <v>52733</v>
      </c>
      <c r="F85" s="180">
        <f ca="1">OFFSET(CDBG16!$J$1,MATCH(L85,CDBG16!$E$2:$E$1269,0),)</f>
        <v>611602</v>
      </c>
      <c r="G85" s="190">
        <f>CALCS!X86</f>
        <v>612721</v>
      </c>
      <c r="H85" s="190">
        <f ca="1">CALCS!AE86</f>
        <v>52</v>
      </c>
      <c r="I85" s="190">
        <f ca="1">CALCS!AF86</f>
        <v>0</v>
      </c>
      <c r="J85" s="190">
        <f ca="1">CALCS!AG86</f>
        <v>0</v>
      </c>
      <c r="K85" s="190">
        <f ca="1">CALCS!AH86</f>
        <v>612773</v>
      </c>
      <c r="L85" s="179" t="str">
        <f>CALCS!AD86</f>
        <v>060960</v>
      </c>
      <c r="M85" s="63">
        <f t="shared" ca="1" si="4"/>
        <v>1171</v>
      </c>
      <c r="N85" s="205">
        <f t="shared" ca="1" si="5"/>
        <v>1.9146438370051112E-3</v>
      </c>
    </row>
    <row r="86" spans="1:14" x14ac:dyDescent="0.25">
      <c r="A86" s="178" t="str">
        <f>CALCS!A87</f>
        <v>Downey</v>
      </c>
      <c r="B86" s="179" t="str">
        <f>CALCS!B87</f>
        <v>CA</v>
      </c>
      <c r="C86" s="179" t="str">
        <f>CALCS!C87</f>
        <v>52</v>
      </c>
      <c r="D86" s="179" t="str">
        <f>CALCS!D87</f>
        <v>MC</v>
      </c>
      <c r="E86" s="212">
        <f>CALCS!O87</f>
        <v>114219</v>
      </c>
      <c r="F86" s="180">
        <f ca="1">OFFSET(CDBG16!$J$1,MATCH(L86,CDBG16!$E$2:$E$1269,0),)</f>
        <v>1028284</v>
      </c>
      <c r="G86" s="190">
        <f>CALCS!X87</f>
        <v>980507</v>
      </c>
      <c r="H86" s="190">
        <f ca="1">CALCS!AE87</f>
        <v>82</v>
      </c>
      <c r="I86" s="190">
        <f ca="1">CALCS!AF87</f>
        <v>0</v>
      </c>
      <c r="J86" s="190">
        <f ca="1">CALCS!AG87</f>
        <v>0</v>
      </c>
      <c r="K86" s="190">
        <f ca="1">CALCS!AH87</f>
        <v>980589</v>
      </c>
      <c r="L86" s="179" t="str">
        <f>CALCS!AD87</f>
        <v>061032</v>
      </c>
      <c r="M86" s="63">
        <f t="shared" ca="1" si="4"/>
        <v>-47695</v>
      </c>
      <c r="N86" s="205">
        <f t="shared" ca="1" si="5"/>
        <v>-4.6383100388608593E-2</v>
      </c>
    </row>
    <row r="87" spans="1:14" x14ac:dyDescent="0.25">
      <c r="A87" s="178" t="str">
        <f>CALCS!A88</f>
        <v>El Cajon</v>
      </c>
      <c r="B87" s="179" t="str">
        <f>CALCS!B88</f>
        <v>CA</v>
      </c>
      <c r="C87" s="179" t="str">
        <f>CALCS!C88</f>
        <v>52</v>
      </c>
      <c r="D87" s="179" t="str">
        <f>CALCS!D88</f>
        <v>MC</v>
      </c>
      <c r="E87" s="212">
        <f>CALCS!O88</f>
        <v>103679</v>
      </c>
      <c r="F87" s="180">
        <f ca="1">OFFSET(CDBG16!$J$1,MATCH(L87,CDBG16!$E$2:$E$1269,0),)</f>
        <v>1239437</v>
      </c>
      <c r="G87" s="190">
        <f>CALCS!X88</f>
        <v>1216271</v>
      </c>
      <c r="H87" s="190">
        <f ca="1">CALCS!AE88</f>
        <v>102</v>
      </c>
      <c r="I87" s="190">
        <f ca="1">CALCS!AF88</f>
        <v>0</v>
      </c>
      <c r="J87" s="190">
        <f ca="1">CALCS!AG88</f>
        <v>0</v>
      </c>
      <c r="K87" s="190">
        <f ca="1">CALCS!AH88</f>
        <v>1216373</v>
      </c>
      <c r="L87" s="179" t="str">
        <f>CALCS!AD88</f>
        <v>061116</v>
      </c>
      <c r="M87" s="63">
        <f t="shared" ca="1" si="4"/>
        <v>-23064</v>
      </c>
      <c r="N87" s="205">
        <f t="shared" ca="1" si="5"/>
        <v>-1.8608448836044109E-2</v>
      </c>
    </row>
    <row r="88" spans="1:14" x14ac:dyDescent="0.25">
      <c r="A88" s="178" t="str">
        <f>CALCS!A89</f>
        <v>El Centro</v>
      </c>
      <c r="B88" s="179" t="str">
        <f>CALCS!B89</f>
        <v>CA</v>
      </c>
      <c r="C88" s="179" t="str">
        <f>CALCS!C89</f>
        <v>51</v>
      </c>
      <c r="D88" s="179" t="str">
        <f>CALCS!D89</f>
        <v>PC</v>
      </c>
      <c r="E88" s="212">
        <f>CALCS!O89</f>
        <v>43956</v>
      </c>
      <c r="F88" s="180">
        <f ca="1">OFFSET(CDBG16!$J$1,MATCH(L88,CDBG16!$E$2:$E$1269,0),)</f>
        <v>484136</v>
      </c>
      <c r="G88" s="190">
        <f>CALCS!X89</f>
        <v>463603</v>
      </c>
      <c r="H88" s="190">
        <f ca="1">CALCS!AE89</f>
        <v>39</v>
      </c>
      <c r="I88" s="190">
        <f ca="1">CALCS!AF89</f>
        <v>0</v>
      </c>
      <c r="J88" s="190">
        <f ca="1">CALCS!AG89</f>
        <v>0</v>
      </c>
      <c r="K88" s="190">
        <f ca="1">CALCS!AH89</f>
        <v>463642</v>
      </c>
      <c r="L88" s="179" t="str">
        <f>CALCS!AD89</f>
        <v>061122</v>
      </c>
      <c r="M88" s="63">
        <f t="shared" ca="1" si="4"/>
        <v>-20494</v>
      </c>
      <c r="N88" s="205">
        <f t="shared" ca="1" si="5"/>
        <v>-4.2331080522828295E-2</v>
      </c>
    </row>
    <row r="89" spans="1:14" x14ac:dyDescent="0.25">
      <c r="A89" s="178" t="str">
        <f>CALCS!A90</f>
        <v>Elk Grove</v>
      </c>
      <c r="B89" s="179" t="str">
        <f>CALCS!B90</f>
        <v>CA</v>
      </c>
      <c r="C89" s="179" t="str">
        <f>CALCS!C90</f>
        <v>52</v>
      </c>
      <c r="D89" s="179" t="str">
        <f>CALCS!D90</f>
        <v>MC</v>
      </c>
      <c r="E89" s="212">
        <f>CALCS!O90</f>
        <v>166913</v>
      </c>
      <c r="F89" s="180">
        <f ca="1">OFFSET(CDBG16!$J$1,MATCH(L89,CDBG16!$E$2:$E$1269,0),)</f>
        <v>820031</v>
      </c>
      <c r="G89" s="190">
        <f>CALCS!X90</f>
        <v>828812</v>
      </c>
      <c r="H89" s="190">
        <f ca="1">CALCS!AE90</f>
        <v>70</v>
      </c>
      <c r="I89" s="190">
        <f ca="1">CALCS!AF90</f>
        <v>0</v>
      </c>
      <c r="J89" s="190">
        <f ca="1">CALCS!AG90</f>
        <v>0</v>
      </c>
      <c r="K89" s="190">
        <f ca="1">CALCS!AH90</f>
        <v>828882</v>
      </c>
      <c r="L89" s="179" t="str">
        <f>CALCS!AD90</f>
        <v>061146</v>
      </c>
      <c r="M89" s="63">
        <f t="shared" ca="1" si="4"/>
        <v>8851</v>
      </c>
      <c r="N89" s="205">
        <f t="shared" ca="1" si="5"/>
        <v>1.079349439228517E-2</v>
      </c>
    </row>
    <row r="90" spans="1:14" x14ac:dyDescent="0.25">
      <c r="A90" s="178" t="str">
        <f>CALCS!A91</f>
        <v>El Monte</v>
      </c>
      <c r="B90" s="179" t="str">
        <f>CALCS!B91</f>
        <v>CA</v>
      </c>
      <c r="C90" s="179" t="str">
        <f>CALCS!C91</f>
        <v>52</v>
      </c>
      <c r="D90" s="179" t="str">
        <f>CALCS!D91</f>
        <v>MC</v>
      </c>
      <c r="E90" s="212">
        <f>CALCS!O91</f>
        <v>116732</v>
      </c>
      <c r="F90" s="180">
        <f ca="1">OFFSET(CDBG16!$J$1,MATCH(L90,CDBG16!$E$2:$E$1269,0),)</f>
        <v>1691755</v>
      </c>
      <c r="G90" s="190">
        <f>CALCS!X91</f>
        <v>1596786</v>
      </c>
      <c r="H90" s="190">
        <f ca="1">CALCS!AE91</f>
        <v>134</v>
      </c>
      <c r="I90" s="190">
        <f ca="1">CALCS!AF91</f>
        <v>0</v>
      </c>
      <c r="J90" s="190">
        <f ca="1">CALCS!AG91</f>
        <v>0</v>
      </c>
      <c r="K90" s="190">
        <f ca="1">CALCS!AH91</f>
        <v>1596920</v>
      </c>
      <c r="L90" s="179" t="str">
        <f>CALCS!AD91</f>
        <v>061152</v>
      </c>
      <c r="M90" s="63">
        <f t="shared" ca="1" si="4"/>
        <v>-94835</v>
      </c>
      <c r="N90" s="205">
        <f t="shared" ca="1" si="5"/>
        <v>-5.6057171398931877E-2</v>
      </c>
    </row>
    <row r="91" spans="1:14" x14ac:dyDescent="0.25">
      <c r="A91" s="178" t="str">
        <f>CALCS!A92</f>
        <v>Encinitas</v>
      </c>
      <c r="B91" s="179" t="str">
        <f>CALCS!B92</f>
        <v>CA</v>
      </c>
      <c r="C91" s="179" t="str">
        <f>CALCS!C92</f>
        <v>52</v>
      </c>
      <c r="D91" s="179" t="str">
        <f>CALCS!D92</f>
        <v>MC</v>
      </c>
      <c r="E91" s="212">
        <f>CALCS!O92</f>
        <v>62930</v>
      </c>
      <c r="F91" s="180">
        <f ca="1">OFFSET(CDBG16!$J$1,MATCH(L91,CDBG16!$E$2:$E$1269,0),)</f>
        <v>274237</v>
      </c>
      <c r="G91" s="190">
        <f>CALCS!X92</f>
        <v>294077</v>
      </c>
      <c r="H91" s="190">
        <f ca="1">CALCS!AE92</f>
        <v>25</v>
      </c>
      <c r="I91" s="190">
        <f ca="1">CALCS!AF92</f>
        <v>0</v>
      </c>
      <c r="J91" s="190">
        <f ca="1">CALCS!AG92</f>
        <v>0</v>
      </c>
      <c r="K91" s="190">
        <f ca="1">CALCS!AH92</f>
        <v>294102</v>
      </c>
      <c r="L91" s="179" t="str">
        <f>CALCS!AD92</f>
        <v>061212</v>
      </c>
      <c r="M91" s="63">
        <f t="shared" ca="1" si="4"/>
        <v>19865</v>
      </c>
      <c r="N91" s="205">
        <f t="shared" ca="1" si="5"/>
        <v>7.2437344340843868E-2</v>
      </c>
    </row>
    <row r="92" spans="1:14" x14ac:dyDescent="0.25">
      <c r="A92" s="178" t="str">
        <f>CALCS!A93</f>
        <v>Escondido</v>
      </c>
      <c r="B92" s="179" t="str">
        <f>CALCS!B93</f>
        <v>CA</v>
      </c>
      <c r="C92" s="179" t="str">
        <f>CALCS!C93</f>
        <v>52</v>
      </c>
      <c r="D92" s="179" t="str">
        <f>CALCS!D93</f>
        <v>MC</v>
      </c>
      <c r="E92" s="212">
        <f>CALCS!O93</f>
        <v>151451</v>
      </c>
      <c r="F92" s="180">
        <f ca="1">OFFSET(CDBG16!$J$1,MATCH(L92,CDBG16!$E$2:$E$1269,0),)</f>
        <v>1514995</v>
      </c>
      <c r="G92" s="190">
        <f>CALCS!X93</f>
        <v>1588530</v>
      </c>
      <c r="H92" s="190">
        <f ca="1">CALCS!AE93</f>
        <v>134</v>
      </c>
      <c r="I92" s="190">
        <f ca="1">CALCS!AF93</f>
        <v>0</v>
      </c>
      <c r="J92" s="190">
        <f ca="1">CALCS!AG93</f>
        <v>0</v>
      </c>
      <c r="K92" s="190">
        <f ca="1">CALCS!AH93</f>
        <v>1588664</v>
      </c>
      <c r="L92" s="179" t="str">
        <f>CALCS!AD93</f>
        <v>061230</v>
      </c>
      <c r="M92" s="63">
        <f t="shared" ca="1" si="4"/>
        <v>73669</v>
      </c>
      <c r="N92" s="205">
        <f t="shared" ca="1" si="5"/>
        <v>4.8626563123970706E-2</v>
      </c>
    </row>
    <row r="93" spans="1:14" x14ac:dyDescent="0.25">
      <c r="A93" s="178" t="str">
        <f>CALCS!A94</f>
        <v>Fairfield</v>
      </c>
      <c r="B93" s="179" t="str">
        <f>CALCS!B94</f>
        <v>CA</v>
      </c>
      <c r="C93" s="179" t="str">
        <f>CALCS!C94</f>
        <v>51</v>
      </c>
      <c r="D93" s="179" t="str">
        <f>CALCS!D94</f>
        <v>PC</v>
      </c>
      <c r="E93" s="212">
        <f>CALCS!O94</f>
        <v>112970</v>
      </c>
      <c r="F93" s="180">
        <f ca="1">OFFSET(CDBG16!$J$1,MATCH(L93,CDBG16!$E$2:$E$1269,0),)</f>
        <v>743763</v>
      </c>
      <c r="G93" s="190">
        <f>CALCS!X94</f>
        <v>736700</v>
      </c>
      <c r="H93" s="190">
        <f ca="1">CALCS!AE94</f>
        <v>62</v>
      </c>
      <c r="I93" s="190">
        <f ca="1">CALCS!AF94</f>
        <v>0</v>
      </c>
      <c r="J93" s="190">
        <f ca="1">CALCS!AG94</f>
        <v>0</v>
      </c>
      <c r="K93" s="190">
        <f ca="1">CALCS!AH94</f>
        <v>736762</v>
      </c>
      <c r="L93" s="179" t="str">
        <f>CALCS!AD94</f>
        <v>061266</v>
      </c>
      <c r="M93" s="63">
        <f t="shared" ca="1" si="4"/>
        <v>-7001</v>
      </c>
      <c r="N93" s="205">
        <f t="shared" ca="1" si="5"/>
        <v>-9.4129447149159072E-3</v>
      </c>
    </row>
    <row r="94" spans="1:14" x14ac:dyDescent="0.25">
      <c r="A94" s="178" t="str">
        <f>CALCS!A95</f>
        <v>Fontana</v>
      </c>
      <c r="B94" s="179" t="str">
        <f>CALCS!B95</f>
        <v>CA</v>
      </c>
      <c r="C94" s="179" t="str">
        <f>CALCS!C95</f>
        <v>52</v>
      </c>
      <c r="D94" s="179" t="str">
        <f>CALCS!D95</f>
        <v>MC</v>
      </c>
      <c r="E94" s="212">
        <f>CALCS!O95</f>
        <v>207460</v>
      </c>
      <c r="F94" s="180">
        <f ca="1">OFFSET(CDBG16!$J$1,MATCH(L94,CDBG16!$E$2:$E$1269,0),)</f>
        <v>1887316</v>
      </c>
      <c r="G94" s="190">
        <f>CALCS!X95</f>
        <v>1848999</v>
      </c>
      <c r="H94" s="190">
        <f ca="1">CALCS!AE95</f>
        <v>156</v>
      </c>
      <c r="I94" s="190">
        <f ca="1">CALCS!AF95</f>
        <v>0</v>
      </c>
      <c r="J94" s="190">
        <f ca="1">CALCS!AG95</f>
        <v>0</v>
      </c>
      <c r="K94" s="190">
        <f ca="1">CALCS!AH95</f>
        <v>1849155</v>
      </c>
      <c r="L94" s="179" t="str">
        <f>CALCS!AD95</f>
        <v>061332</v>
      </c>
      <c r="M94" s="63">
        <f t="shared" ca="1" si="4"/>
        <v>-38161</v>
      </c>
      <c r="N94" s="205">
        <f t="shared" ca="1" si="5"/>
        <v>-2.021971943225194E-2</v>
      </c>
    </row>
    <row r="95" spans="1:14" x14ac:dyDescent="0.25">
      <c r="A95" s="178" t="str">
        <f>CALCS!A96</f>
        <v>Fountain Valley</v>
      </c>
      <c r="B95" s="179" t="str">
        <f>CALCS!B96</f>
        <v>CA</v>
      </c>
      <c r="C95" s="179" t="str">
        <f>CALCS!C96</f>
        <v>51</v>
      </c>
      <c r="D95" s="179" t="str">
        <f>CALCS!D96</f>
        <v>PC</v>
      </c>
      <c r="E95" s="212">
        <f>CALCS!O96</f>
        <v>56987</v>
      </c>
      <c r="F95" s="180">
        <f ca="1">OFFSET(CDBG16!$J$1,MATCH(L95,CDBG16!$E$2:$E$1269,0),)</f>
        <v>273963</v>
      </c>
      <c r="G95" s="190">
        <f>CALCS!X96</f>
        <v>272526</v>
      </c>
      <c r="H95" s="190">
        <f ca="1">CALCS!AE96</f>
        <v>23</v>
      </c>
      <c r="I95" s="190">
        <f ca="1">CALCS!AF96</f>
        <v>0</v>
      </c>
      <c r="J95" s="190">
        <f ca="1">CALCS!AG96</f>
        <v>0</v>
      </c>
      <c r="K95" s="190">
        <f ca="1">CALCS!AH96</f>
        <v>272549</v>
      </c>
      <c r="L95" s="179" t="str">
        <f>CALCS!AD96</f>
        <v>061380</v>
      </c>
      <c r="M95" s="63">
        <f t="shared" ca="1" si="4"/>
        <v>-1414</v>
      </c>
      <c r="N95" s="205">
        <f t="shared" ca="1" si="5"/>
        <v>-5.1612809028956461E-3</v>
      </c>
    </row>
    <row r="96" spans="1:14" x14ac:dyDescent="0.25">
      <c r="A96" s="178" t="str">
        <f>CALCS!A97</f>
        <v>Fremont</v>
      </c>
      <c r="B96" s="179" t="str">
        <f>CALCS!B97</f>
        <v>CA</v>
      </c>
      <c r="C96" s="179" t="str">
        <f>CALCS!C97</f>
        <v>52</v>
      </c>
      <c r="D96" s="179" t="str">
        <f>CALCS!D97</f>
        <v>MC</v>
      </c>
      <c r="E96" s="212">
        <f>CALCS!O97</f>
        <v>232206</v>
      </c>
      <c r="F96" s="180">
        <f ca="1">OFFSET(CDBG16!$J$1,MATCH(L96,CDBG16!$E$2:$E$1269,0),)</f>
        <v>1146547</v>
      </c>
      <c r="G96" s="190">
        <f>CALCS!X97</f>
        <v>1208314</v>
      </c>
      <c r="H96" s="190">
        <f ca="1">CALCS!AE97</f>
        <v>102</v>
      </c>
      <c r="I96" s="190">
        <f ca="1">CALCS!AF97</f>
        <v>0</v>
      </c>
      <c r="J96" s="190">
        <f ca="1">CALCS!AG97</f>
        <v>0</v>
      </c>
      <c r="K96" s="190">
        <f ca="1">CALCS!AH97</f>
        <v>1208416</v>
      </c>
      <c r="L96" s="179" t="str">
        <f>CALCS!AD97</f>
        <v>061404</v>
      </c>
      <c r="M96" s="63">
        <f t="shared" ca="1" si="4"/>
        <v>61869</v>
      </c>
      <c r="N96" s="205">
        <f t="shared" ca="1" si="5"/>
        <v>5.3961154667013213E-2</v>
      </c>
    </row>
    <row r="97" spans="1:14" x14ac:dyDescent="0.25">
      <c r="A97" s="178" t="str">
        <f>CALCS!A98</f>
        <v>Fresno</v>
      </c>
      <c r="B97" s="179" t="str">
        <f>CALCS!B98</f>
        <v>CA</v>
      </c>
      <c r="C97" s="179" t="str">
        <f>CALCS!C98</f>
        <v>51</v>
      </c>
      <c r="D97" s="179" t="str">
        <f>CALCS!D98</f>
        <v>PC</v>
      </c>
      <c r="E97" s="212">
        <f>CALCS!O98</f>
        <v>520052</v>
      </c>
      <c r="F97" s="180">
        <f ca="1">OFFSET(CDBG16!$J$1,MATCH(L97,CDBG16!$E$2:$E$1269,0),)</f>
        <v>6330331</v>
      </c>
      <c r="G97" s="190">
        <f>CALCS!X98</f>
        <v>6421883</v>
      </c>
      <c r="H97" s="190">
        <f ca="1">CALCS!AE98</f>
        <v>540</v>
      </c>
      <c r="I97" s="190">
        <f ca="1">CALCS!AF98</f>
        <v>0</v>
      </c>
      <c r="J97" s="190">
        <f ca="1">CALCS!AG98</f>
        <v>0</v>
      </c>
      <c r="K97" s="190">
        <f ca="1">CALCS!AH98</f>
        <v>6422423</v>
      </c>
      <c r="L97" s="179" t="str">
        <f>CALCS!AD98</f>
        <v>061410</v>
      </c>
      <c r="M97" s="63">
        <f t="shared" ca="1" si="4"/>
        <v>92092</v>
      </c>
      <c r="N97" s="205">
        <f t="shared" ca="1" si="5"/>
        <v>1.4547738498982122E-2</v>
      </c>
    </row>
    <row r="98" spans="1:14" x14ac:dyDescent="0.25">
      <c r="A98" s="178" t="str">
        <f>CALCS!A99</f>
        <v>Fullerton</v>
      </c>
      <c r="B98" s="179" t="str">
        <f>CALCS!B99</f>
        <v>CA</v>
      </c>
      <c r="C98" s="179" t="str">
        <f>CALCS!C99</f>
        <v>52</v>
      </c>
      <c r="D98" s="179" t="str">
        <f>CALCS!D99</f>
        <v>MC</v>
      </c>
      <c r="E98" s="212">
        <f>CALCS!O99</f>
        <v>140847</v>
      </c>
      <c r="F98" s="180">
        <f ca="1">OFFSET(CDBG16!$J$1,MATCH(L98,CDBG16!$E$2:$E$1269,0),)</f>
        <v>1292521</v>
      </c>
      <c r="G98" s="190">
        <f>CALCS!X99</f>
        <v>1297441</v>
      </c>
      <c r="H98" s="190">
        <f ca="1">CALCS!AE99</f>
        <v>109</v>
      </c>
      <c r="I98" s="190">
        <f ca="1">CALCS!AF99</f>
        <v>0</v>
      </c>
      <c r="J98" s="190">
        <f ca="1">CALCS!AG99</f>
        <v>0</v>
      </c>
      <c r="K98" s="190">
        <f ca="1">CALCS!AH99</f>
        <v>1297550</v>
      </c>
      <c r="L98" s="179" t="str">
        <f>CALCS!AD99</f>
        <v>061416</v>
      </c>
      <c r="M98" s="63">
        <f t="shared" ca="1" si="4"/>
        <v>5029</v>
      </c>
      <c r="N98" s="205">
        <f t="shared" ca="1" si="5"/>
        <v>3.890845874070905E-3</v>
      </c>
    </row>
    <row r="99" spans="1:14" x14ac:dyDescent="0.25">
      <c r="A99" s="178" t="str">
        <f>CALCS!A100</f>
        <v>Gardena</v>
      </c>
      <c r="B99" s="179" t="str">
        <f>CALCS!B100</f>
        <v>CA</v>
      </c>
      <c r="C99" s="179" t="str">
        <f>CALCS!C100</f>
        <v>51</v>
      </c>
      <c r="D99" s="179" t="str">
        <f>CALCS!D100</f>
        <v>PC</v>
      </c>
      <c r="E99" s="212">
        <f>CALCS!O100</f>
        <v>60447</v>
      </c>
      <c r="F99" s="180">
        <f ca="1">OFFSET(CDBG16!$J$1,MATCH(L99,CDBG16!$E$2:$E$1269,0),)</f>
        <v>631776</v>
      </c>
      <c r="G99" s="190">
        <f>CALCS!X100</f>
        <v>621680</v>
      </c>
      <c r="H99" s="190">
        <f ca="1">CALCS!AE100</f>
        <v>52</v>
      </c>
      <c r="I99" s="190">
        <f ca="1">CALCS!AF100</f>
        <v>0</v>
      </c>
      <c r="J99" s="190">
        <f ca="1">CALCS!AG100</f>
        <v>0</v>
      </c>
      <c r="K99" s="190">
        <f ca="1">CALCS!AH100</f>
        <v>621732</v>
      </c>
      <c r="L99" s="179" t="str">
        <f>CALCS!AD100</f>
        <v>061428</v>
      </c>
      <c r="M99" s="63">
        <f t="shared" ca="1" si="4"/>
        <v>-10044</v>
      </c>
      <c r="N99" s="205">
        <f t="shared" ca="1" si="5"/>
        <v>-1.5898039811578786E-2</v>
      </c>
    </row>
    <row r="100" spans="1:14" x14ac:dyDescent="0.25">
      <c r="A100" s="178" t="str">
        <f>CALCS!A101</f>
        <v>Garden Grove</v>
      </c>
      <c r="B100" s="179" t="str">
        <f>CALCS!B101</f>
        <v>CA</v>
      </c>
      <c r="C100" s="179" t="str">
        <f>CALCS!C101</f>
        <v>52</v>
      </c>
      <c r="D100" s="179" t="str">
        <f>CALCS!D101</f>
        <v>MC</v>
      </c>
      <c r="E100" s="212">
        <f>CALCS!O101</f>
        <v>175393</v>
      </c>
      <c r="F100" s="180">
        <f ca="1">OFFSET(CDBG16!$J$1,MATCH(L100,CDBG16!$E$2:$E$1269,0),)</f>
        <v>1931623</v>
      </c>
      <c r="G100" s="190">
        <f>CALCS!X101</f>
        <v>1873914</v>
      </c>
      <c r="H100" s="190">
        <f ca="1">CALCS!AE101</f>
        <v>158</v>
      </c>
      <c r="I100" s="190">
        <f ca="1">CALCS!AF101</f>
        <v>0</v>
      </c>
      <c r="J100" s="190">
        <f ca="1">CALCS!AG101</f>
        <v>0</v>
      </c>
      <c r="K100" s="190">
        <f ca="1">CALCS!AH101</f>
        <v>1874072</v>
      </c>
      <c r="L100" s="179" t="str">
        <f>CALCS!AD101</f>
        <v>061440</v>
      </c>
      <c r="M100" s="63">
        <f t="shared" ca="1" si="4"/>
        <v>-57551</v>
      </c>
      <c r="N100" s="205">
        <f t="shared" ca="1" si="5"/>
        <v>-2.9794116139640087E-2</v>
      </c>
    </row>
    <row r="101" spans="1:14" x14ac:dyDescent="0.25">
      <c r="A101" s="178" t="str">
        <f>CALCS!A102</f>
        <v>Gilroy City</v>
      </c>
      <c r="B101" s="179" t="str">
        <f>CALCS!B102</f>
        <v>CA</v>
      </c>
      <c r="C101" s="179" t="str">
        <f>CALCS!C102</f>
        <v>52</v>
      </c>
      <c r="D101" s="179" t="str">
        <f>CALCS!D102</f>
        <v>MC</v>
      </c>
      <c r="E101" s="212">
        <f>CALCS!O102</f>
        <v>53231</v>
      </c>
      <c r="F101" s="180">
        <f ca="1">OFFSET(CDBG16!$J$1,MATCH(L101,CDBG16!$E$2:$E$1269,0),)</f>
        <v>469943</v>
      </c>
      <c r="G101" s="190">
        <f>CALCS!X102</f>
        <v>460325</v>
      </c>
      <c r="H101" s="190">
        <f ca="1">CALCS!AE102</f>
        <v>39</v>
      </c>
      <c r="I101" s="190">
        <f ca="1">CALCS!AF102</f>
        <v>0</v>
      </c>
      <c r="J101" s="190">
        <f ca="1">CALCS!AG102</f>
        <v>0</v>
      </c>
      <c r="K101" s="190">
        <f ca="1">CALCS!AH102</f>
        <v>460364</v>
      </c>
      <c r="L101" s="179" t="str">
        <f>CALCS!AD102</f>
        <v>061452</v>
      </c>
      <c r="M101" s="63">
        <f t="shared" ca="1" si="4"/>
        <v>-9579</v>
      </c>
      <c r="N101" s="205">
        <f t="shared" ca="1" si="5"/>
        <v>-2.0383323083863363E-2</v>
      </c>
    </row>
    <row r="102" spans="1:14" x14ac:dyDescent="0.25">
      <c r="A102" s="178" t="str">
        <f>CALCS!A103</f>
        <v>Glendale</v>
      </c>
      <c r="B102" s="179" t="str">
        <f>CALCS!B103</f>
        <v>CA</v>
      </c>
      <c r="C102" s="179" t="str">
        <f>CALCS!C103</f>
        <v>51</v>
      </c>
      <c r="D102" s="179" t="str">
        <f>CALCS!D103</f>
        <v>PC</v>
      </c>
      <c r="E102" s="212">
        <f>CALCS!O103</f>
        <v>201020</v>
      </c>
      <c r="F102" s="180">
        <f ca="1">OFFSET(CDBG16!$J$1,MATCH(L102,CDBG16!$E$2:$E$1269,0),)</f>
        <v>1643605</v>
      </c>
      <c r="G102" s="190">
        <f>CALCS!X103</f>
        <v>1633975</v>
      </c>
      <c r="H102" s="190">
        <f ca="1">CALCS!AE103</f>
        <v>137</v>
      </c>
      <c r="I102" s="190">
        <f ca="1">CALCS!AF103</f>
        <v>0</v>
      </c>
      <c r="J102" s="190">
        <f ca="1">CALCS!AG103</f>
        <v>0</v>
      </c>
      <c r="K102" s="190">
        <f ca="1">CALCS!AH103</f>
        <v>1634112</v>
      </c>
      <c r="L102" s="179" t="str">
        <f>CALCS!AD103</f>
        <v>061464</v>
      </c>
      <c r="M102" s="63">
        <f t="shared" ca="1" si="4"/>
        <v>-9493</v>
      </c>
      <c r="N102" s="205">
        <f t="shared" ca="1" si="5"/>
        <v>-5.7757186185245241E-3</v>
      </c>
    </row>
    <row r="103" spans="1:14" x14ac:dyDescent="0.25">
      <c r="A103" s="178" t="str">
        <f>CALCS!A104</f>
        <v>Glendora City</v>
      </c>
      <c r="B103" s="179" t="str">
        <f>CALCS!B104</f>
        <v>CA</v>
      </c>
      <c r="C103" s="179" t="str">
        <f>CALCS!C104</f>
        <v>52</v>
      </c>
      <c r="D103" s="179" t="str">
        <f>CALCS!D104</f>
        <v>MC</v>
      </c>
      <c r="E103" s="212">
        <f>CALCS!O104</f>
        <v>52009</v>
      </c>
      <c r="F103" s="180">
        <f ca="1">OFFSET(CDBG16!$J$1,MATCH(L103,CDBG16!$E$2:$E$1269,0),)</f>
        <v>251468</v>
      </c>
      <c r="G103" s="190">
        <f>CALCS!X104</f>
        <v>245481</v>
      </c>
      <c r="H103" s="190">
        <f ca="1">CALCS!AE104</f>
        <v>21</v>
      </c>
      <c r="I103" s="190">
        <f ca="1">CALCS!AF104</f>
        <v>0</v>
      </c>
      <c r="J103" s="190">
        <f ca="1">CALCS!AG104</f>
        <v>0</v>
      </c>
      <c r="K103" s="190">
        <f ca="1">CALCS!AH104</f>
        <v>245502</v>
      </c>
      <c r="L103" s="179" t="str">
        <f>CALCS!AD104</f>
        <v>061470</v>
      </c>
      <c r="M103" s="63">
        <f t="shared" ca="1" si="4"/>
        <v>-5966</v>
      </c>
      <c r="N103" s="205">
        <f t="shared" ca="1" si="5"/>
        <v>-2.3724688628374187E-2</v>
      </c>
    </row>
    <row r="104" spans="1:14" x14ac:dyDescent="0.25">
      <c r="A104" s="178" t="str">
        <f>CALCS!A105</f>
        <v>Goleta</v>
      </c>
      <c r="B104" s="179" t="str">
        <f>CALCS!B105</f>
        <v>CA</v>
      </c>
      <c r="C104" s="179" t="str">
        <f>CALCS!C105</f>
        <v>52</v>
      </c>
      <c r="D104" s="179" t="str">
        <f>CALCS!D105</f>
        <v>MC</v>
      </c>
      <c r="E104" s="212">
        <f>CALCS!O105</f>
        <v>30944</v>
      </c>
      <c r="F104" s="180">
        <f ca="1">OFFSET(CDBG16!$J$1,MATCH(L104,CDBG16!$E$2:$E$1269,0),)</f>
        <v>156453</v>
      </c>
      <c r="G104" s="190">
        <f>CALCS!X105</f>
        <v>177179</v>
      </c>
      <c r="H104" s="190">
        <f ca="1">CALCS!AE105</f>
        <v>15</v>
      </c>
      <c r="I104" s="190">
        <f ca="1">CALCS!AF105</f>
        <v>0</v>
      </c>
      <c r="J104" s="190">
        <f ca="1">CALCS!AG105</f>
        <v>0</v>
      </c>
      <c r="K104" s="190">
        <f ca="1">CALCS!AH105</f>
        <v>177194</v>
      </c>
      <c r="L104" s="179" t="str">
        <f>CALCS!AD105</f>
        <v>061476</v>
      </c>
      <c r="M104" s="63">
        <f t="shared" ca="1" si="4"/>
        <v>20741</v>
      </c>
      <c r="N104" s="205">
        <f t="shared" ca="1" si="5"/>
        <v>0.13257016484183748</v>
      </c>
    </row>
    <row r="105" spans="1:14" x14ac:dyDescent="0.25">
      <c r="A105" s="178" t="str">
        <f>CALCS!A106</f>
        <v>Hanford</v>
      </c>
      <c r="B105" s="179" t="str">
        <f>CALCS!B106</f>
        <v>CA</v>
      </c>
      <c r="C105" s="179" t="str">
        <f>CALCS!C106</f>
        <v>51</v>
      </c>
      <c r="D105" s="179" t="str">
        <f>CALCS!D106</f>
        <v>PC</v>
      </c>
      <c r="E105" s="212">
        <f>CALCS!O106</f>
        <v>55659</v>
      </c>
      <c r="F105" s="180">
        <f ca="1">OFFSET(CDBG16!$J$1,MATCH(L105,CDBG16!$E$2:$E$1269,0),)</f>
        <v>520355</v>
      </c>
      <c r="G105" s="190">
        <f>CALCS!X106</f>
        <v>556832</v>
      </c>
      <c r="H105" s="190">
        <f ca="1">CALCS!AE106</f>
        <v>47</v>
      </c>
      <c r="I105" s="190">
        <f ca="1">CALCS!AF106</f>
        <v>0</v>
      </c>
      <c r="J105" s="190">
        <f ca="1">CALCS!AG106</f>
        <v>0</v>
      </c>
      <c r="K105" s="190">
        <f ca="1">CALCS!AH106</f>
        <v>556879</v>
      </c>
      <c r="L105" s="179" t="str">
        <f>CALCS!AD106</f>
        <v>061566</v>
      </c>
      <c r="M105" s="63">
        <f t="shared" ca="1" si="4"/>
        <v>36524</v>
      </c>
      <c r="N105" s="205">
        <f t="shared" ca="1" si="5"/>
        <v>7.0190542994686314E-2</v>
      </c>
    </row>
    <row r="106" spans="1:14" x14ac:dyDescent="0.25">
      <c r="A106" s="178" t="str">
        <f>CALCS!A107</f>
        <v>Hawthorne</v>
      </c>
      <c r="B106" s="179" t="str">
        <f>CALCS!B107</f>
        <v>CA</v>
      </c>
      <c r="C106" s="179" t="str">
        <f>CALCS!C107</f>
        <v>52</v>
      </c>
      <c r="D106" s="179" t="str">
        <f>CALCS!D107</f>
        <v>MC</v>
      </c>
      <c r="E106" s="212">
        <f>CALCS!O107</f>
        <v>88451</v>
      </c>
      <c r="F106" s="180">
        <f ca="1">OFFSET(CDBG16!$J$1,MATCH(L106,CDBG16!$E$2:$E$1269,0),)</f>
        <v>1151576</v>
      </c>
      <c r="G106" s="190">
        <f>CALCS!X107</f>
        <v>1154904</v>
      </c>
      <c r="H106" s="190">
        <f ca="1">CALCS!AE107</f>
        <v>97</v>
      </c>
      <c r="I106" s="190">
        <f ca="1">CALCS!AF107</f>
        <v>0</v>
      </c>
      <c r="J106" s="190">
        <f ca="1">CALCS!AG107</f>
        <v>0</v>
      </c>
      <c r="K106" s="190">
        <f ca="1">CALCS!AH107</f>
        <v>1155001</v>
      </c>
      <c r="L106" s="179" t="str">
        <f>CALCS!AD107</f>
        <v>061596</v>
      </c>
      <c r="M106" s="63">
        <f t="shared" ca="1" si="4"/>
        <v>3425</v>
      </c>
      <c r="N106" s="205">
        <f t="shared" ca="1" si="5"/>
        <v>2.974184943069324E-3</v>
      </c>
    </row>
    <row r="107" spans="1:14" x14ac:dyDescent="0.25">
      <c r="A107" s="178" t="str">
        <f>CALCS!A108</f>
        <v>Hayward</v>
      </c>
      <c r="B107" s="179" t="str">
        <f>CALCS!B108</f>
        <v>CA</v>
      </c>
      <c r="C107" s="179" t="str">
        <f>CALCS!C108</f>
        <v>51</v>
      </c>
      <c r="D107" s="179" t="str">
        <f>CALCS!D108</f>
        <v>PC</v>
      </c>
      <c r="E107" s="212">
        <f>CALCS!O108</f>
        <v>158289</v>
      </c>
      <c r="F107" s="180">
        <f ca="1">OFFSET(CDBG16!$J$1,MATCH(L107,CDBG16!$E$2:$E$1269,0),)</f>
        <v>1405002</v>
      </c>
      <c r="G107" s="190">
        <f>CALCS!X108</f>
        <v>1374231</v>
      </c>
      <c r="H107" s="190">
        <f ca="1">CALCS!AE108</f>
        <v>116</v>
      </c>
      <c r="I107" s="190">
        <f ca="1">CALCS!AF108</f>
        <v>0</v>
      </c>
      <c r="J107" s="190">
        <f ca="1">CALCS!AG108</f>
        <v>-146000</v>
      </c>
      <c r="K107" s="190">
        <f ca="1">CALCS!AH108</f>
        <v>1228347</v>
      </c>
      <c r="L107" s="179" t="str">
        <f>CALCS!AD108</f>
        <v>061602</v>
      </c>
      <c r="M107" s="63">
        <f t="shared" ca="1" si="4"/>
        <v>-176655</v>
      </c>
      <c r="N107" s="205">
        <f t="shared" ca="1" si="5"/>
        <v>-0.12573291710616782</v>
      </c>
    </row>
    <row r="108" spans="1:14" x14ac:dyDescent="0.25">
      <c r="A108" s="178" t="str">
        <f>CALCS!A109</f>
        <v>Hemet</v>
      </c>
      <c r="B108" s="179" t="str">
        <f>CALCS!B109</f>
        <v>CA</v>
      </c>
      <c r="C108" s="179" t="str">
        <f>CALCS!C109</f>
        <v>52</v>
      </c>
      <c r="D108" s="179" t="str">
        <f>CALCS!D109</f>
        <v>MC</v>
      </c>
      <c r="E108" s="212">
        <f>CALCS!O109</f>
        <v>83861</v>
      </c>
      <c r="F108" s="180">
        <f ca="1">OFFSET(CDBG16!$J$1,MATCH(L108,CDBG16!$E$2:$E$1269,0),)</f>
        <v>752245</v>
      </c>
      <c r="G108" s="190">
        <f>CALCS!X109</f>
        <v>758609</v>
      </c>
      <c r="H108" s="190">
        <f ca="1">CALCS!AE109</f>
        <v>64</v>
      </c>
      <c r="I108" s="190">
        <f ca="1">CALCS!AF109</f>
        <v>0</v>
      </c>
      <c r="J108" s="190">
        <f ca="1">CALCS!AG109</f>
        <v>0</v>
      </c>
      <c r="K108" s="190">
        <f ca="1">CALCS!AH109</f>
        <v>758673</v>
      </c>
      <c r="L108" s="179" t="str">
        <f>CALCS!AD109</f>
        <v>061614</v>
      </c>
      <c r="M108" s="63">
        <f t="shared" ca="1" si="4"/>
        <v>6428</v>
      </c>
      <c r="N108" s="205">
        <f t="shared" ca="1" si="5"/>
        <v>8.54508836881601E-3</v>
      </c>
    </row>
    <row r="109" spans="1:14" x14ac:dyDescent="0.25">
      <c r="A109" s="178" t="str">
        <f>CALCS!A110</f>
        <v>Hesperia</v>
      </c>
      <c r="B109" s="179" t="str">
        <f>CALCS!B110</f>
        <v>CA</v>
      </c>
      <c r="C109" s="179" t="str">
        <f>CALCS!C110</f>
        <v>52</v>
      </c>
      <c r="D109" s="179" t="str">
        <f>CALCS!D110</f>
        <v>MC</v>
      </c>
      <c r="E109" s="212">
        <f>CALCS!O110</f>
        <v>93295</v>
      </c>
      <c r="F109" s="180">
        <f ca="1">OFFSET(CDBG16!$J$1,MATCH(L109,CDBG16!$E$2:$E$1269,0),)</f>
        <v>984021</v>
      </c>
      <c r="G109" s="190">
        <f>CALCS!X110</f>
        <v>953176</v>
      </c>
      <c r="H109" s="190">
        <f ca="1">CALCS!AE110</f>
        <v>80</v>
      </c>
      <c r="I109" s="190">
        <f ca="1">CALCS!AF110</f>
        <v>0</v>
      </c>
      <c r="J109" s="190">
        <f ca="1">CALCS!AG110</f>
        <v>0</v>
      </c>
      <c r="K109" s="190">
        <f ca="1">CALCS!AH110</f>
        <v>953256</v>
      </c>
      <c r="L109" s="179" t="str">
        <f>CALCS!AD110</f>
        <v>061638</v>
      </c>
      <c r="M109" s="63">
        <f t="shared" ca="1" si="4"/>
        <v>-30765</v>
      </c>
      <c r="N109" s="205">
        <f t="shared" ca="1" si="5"/>
        <v>-3.1264576670619833E-2</v>
      </c>
    </row>
    <row r="110" spans="1:14" x14ac:dyDescent="0.25">
      <c r="A110" s="178" t="str">
        <f>CALCS!A111</f>
        <v>Huntington Beach</v>
      </c>
      <c r="B110" s="179" t="str">
        <f>CALCS!B111</f>
        <v>CA</v>
      </c>
      <c r="C110" s="179" t="str">
        <f>CALCS!C111</f>
        <v>52</v>
      </c>
      <c r="D110" s="179" t="str">
        <f>CALCS!D111</f>
        <v>MC</v>
      </c>
      <c r="E110" s="212">
        <f>CALCS!O111</f>
        <v>201899</v>
      </c>
      <c r="F110" s="180">
        <f ca="1">OFFSET(CDBG16!$J$1,MATCH(L110,CDBG16!$E$2:$E$1269,0),)</f>
        <v>995023</v>
      </c>
      <c r="G110" s="190">
        <f>CALCS!X111</f>
        <v>1033680</v>
      </c>
      <c r="H110" s="190">
        <f ca="1">CALCS!AE111</f>
        <v>87</v>
      </c>
      <c r="I110" s="190">
        <f ca="1">CALCS!AF111</f>
        <v>0</v>
      </c>
      <c r="J110" s="190">
        <f ca="1">CALCS!AG111</f>
        <v>0</v>
      </c>
      <c r="K110" s="190">
        <f ca="1">CALCS!AH111</f>
        <v>1033767</v>
      </c>
      <c r="L110" s="179" t="str">
        <f>CALCS!AD111</f>
        <v>061692</v>
      </c>
      <c r="M110" s="63">
        <f t="shared" ref="M110:M173" ca="1" si="6">K110-F110</f>
        <v>38744</v>
      </c>
      <c r="N110" s="205">
        <f t="shared" ref="N110:N173" ca="1" si="7">M110/F110</f>
        <v>3.8937793397740554E-2</v>
      </c>
    </row>
    <row r="111" spans="1:14" x14ac:dyDescent="0.25">
      <c r="A111" s="178" t="str">
        <f>CALCS!A112</f>
        <v>Huntington Park</v>
      </c>
      <c r="B111" s="179" t="str">
        <f>CALCS!B112</f>
        <v>CA</v>
      </c>
      <c r="C111" s="179" t="str">
        <f>CALCS!C112</f>
        <v>52</v>
      </c>
      <c r="D111" s="179" t="str">
        <f>CALCS!D112</f>
        <v>MC</v>
      </c>
      <c r="E111" s="212">
        <f>CALCS!O112</f>
        <v>59430</v>
      </c>
      <c r="F111" s="180">
        <f ca="1">OFFSET(CDBG16!$J$1,MATCH(L111,CDBG16!$E$2:$E$1269,0),)</f>
        <v>1247328</v>
      </c>
      <c r="G111" s="190">
        <f>CALCS!X112</f>
        <v>1228137</v>
      </c>
      <c r="H111" s="190">
        <f ca="1">CALCS!AE112</f>
        <v>103</v>
      </c>
      <c r="I111" s="190">
        <f ca="1">CALCS!AF112</f>
        <v>0</v>
      </c>
      <c r="J111" s="190">
        <f ca="1">CALCS!AG112</f>
        <v>0</v>
      </c>
      <c r="K111" s="190">
        <f ca="1">CALCS!AH112</f>
        <v>1228240</v>
      </c>
      <c r="L111" s="179" t="str">
        <f>CALCS!AD112</f>
        <v>061698</v>
      </c>
      <c r="M111" s="63">
        <f t="shared" ca="1" si="6"/>
        <v>-19088</v>
      </c>
      <c r="N111" s="205">
        <f t="shared" ca="1" si="7"/>
        <v>-1.5303111932065985E-2</v>
      </c>
    </row>
    <row r="112" spans="1:14" x14ac:dyDescent="0.25">
      <c r="A112" s="178" t="str">
        <f>CALCS!A113</f>
        <v>Indio City</v>
      </c>
      <c r="B112" s="179" t="str">
        <f>CALCS!B113</f>
        <v>CA</v>
      </c>
      <c r="C112" s="179" t="str">
        <f>CALCS!C113</f>
        <v>52</v>
      </c>
      <c r="D112" s="179" t="str">
        <f>CALCS!D113</f>
        <v>MC</v>
      </c>
      <c r="E112" s="212">
        <f>CALCS!O113</f>
        <v>87533</v>
      </c>
      <c r="F112" s="180">
        <f ca="1">OFFSET(CDBG16!$J$1,MATCH(L112,CDBG16!$E$2:$E$1269,0),)</f>
        <v>858453</v>
      </c>
      <c r="G112" s="190">
        <f>CALCS!X113</f>
        <v>859295</v>
      </c>
      <c r="H112" s="190">
        <f ca="1">CALCS!AE113</f>
        <v>72</v>
      </c>
      <c r="I112" s="190">
        <f ca="1">CALCS!AF113</f>
        <v>0</v>
      </c>
      <c r="J112" s="190">
        <f ca="1">CALCS!AG113</f>
        <v>0</v>
      </c>
      <c r="K112" s="190">
        <f ca="1">CALCS!AH113</f>
        <v>859367</v>
      </c>
      <c r="L112" s="179" t="str">
        <f>CALCS!AD113</f>
        <v>061728</v>
      </c>
      <c r="M112" s="63">
        <f t="shared" ca="1" si="6"/>
        <v>914</v>
      </c>
      <c r="N112" s="205">
        <f t="shared" ca="1" si="7"/>
        <v>1.0647059303188411E-3</v>
      </c>
    </row>
    <row r="113" spans="1:14" x14ac:dyDescent="0.25">
      <c r="A113" s="178" t="str">
        <f>CALCS!A114</f>
        <v>Inglewood</v>
      </c>
      <c r="B113" s="179" t="str">
        <f>CALCS!B114</f>
        <v>CA</v>
      </c>
      <c r="C113" s="179" t="str">
        <f>CALCS!C114</f>
        <v>52</v>
      </c>
      <c r="D113" s="179" t="str">
        <f>CALCS!D114</f>
        <v>MC</v>
      </c>
      <c r="E113" s="212">
        <f>CALCS!O114</f>
        <v>111666</v>
      </c>
      <c r="F113" s="180">
        <f ca="1">OFFSET(CDBG16!$J$1,MATCH(L113,CDBG16!$E$2:$E$1269,0),)</f>
        <v>1424690</v>
      </c>
      <c r="G113" s="190">
        <f>CALCS!X114</f>
        <v>1386626</v>
      </c>
      <c r="H113" s="190">
        <f ca="1">CALCS!AE114</f>
        <v>117</v>
      </c>
      <c r="I113" s="190">
        <f ca="1">CALCS!AF114</f>
        <v>0</v>
      </c>
      <c r="J113" s="190">
        <f ca="1">CALCS!AG114</f>
        <v>0</v>
      </c>
      <c r="K113" s="190">
        <f ca="1">CALCS!AH114</f>
        <v>1386743</v>
      </c>
      <c r="L113" s="179" t="str">
        <f>CALCS!AD114</f>
        <v>061740</v>
      </c>
      <c r="M113" s="63">
        <f t="shared" ca="1" si="6"/>
        <v>-37947</v>
      </c>
      <c r="N113" s="205">
        <f t="shared" ca="1" si="7"/>
        <v>-2.6635268023219087E-2</v>
      </c>
    </row>
    <row r="114" spans="1:14" x14ac:dyDescent="0.25">
      <c r="A114" s="178" t="str">
        <f>CALCS!A115</f>
        <v>Irvine</v>
      </c>
      <c r="B114" s="179" t="str">
        <f>CALCS!B115</f>
        <v>CA</v>
      </c>
      <c r="C114" s="179" t="str">
        <f>CALCS!C115</f>
        <v>51</v>
      </c>
      <c r="D114" s="179" t="str">
        <f>CALCS!D115</f>
        <v>PC</v>
      </c>
      <c r="E114" s="212">
        <f>CALCS!O115</f>
        <v>256927</v>
      </c>
      <c r="F114" s="180">
        <f ca="1">OFFSET(CDBG16!$J$1,MATCH(L114,CDBG16!$E$2:$E$1269,0),)</f>
        <v>1320567</v>
      </c>
      <c r="G114" s="190">
        <f>CALCS!X115</f>
        <v>1428465</v>
      </c>
      <c r="H114" s="190">
        <f ca="1">CALCS!AE115</f>
        <v>120</v>
      </c>
      <c r="I114" s="190">
        <f ca="1">CALCS!AF115</f>
        <v>0</v>
      </c>
      <c r="J114" s="190">
        <f ca="1">CALCS!AG115</f>
        <v>0</v>
      </c>
      <c r="K114" s="190">
        <f ca="1">CALCS!AH115</f>
        <v>1428585</v>
      </c>
      <c r="L114" s="179" t="str">
        <f>CALCS!AD115</f>
        <v>061750</v>
      </c>
      <c r="M114" s="63">
        <f t="shared" ca="1" si="6"/>
        <v>108018</v>
      </c>
      <c r="N114" s="205">
        <f t="shared" ca="1" si="7"/>
        <v>8.1796682788529473E-2</v>
      </c>
    </row>
    <row r="115" spans="1:14" x14ac:dyDescent="0.25">
      <c r="A115" s="178" t="str">
        <f>CALCS!A116</f>
        <v>Laguna Niguel</v>
      </c>
      <c r="B115" s="179" t="str">
        <f>CALCS!B116</f>
        <v>CA</v>
      </c>
      <c r="C115" s="179" t="str">
        <f>CALCS!C116</f>
        <v>52</v>
      </c>
      <c r="D115" s="179" t="str">
        <f>CALCS!D116</f>
        <v>MC</v>
      </c>
      <c r="E115" s="212">
        <f>CALCS!O116</f>
        <v>65806</v>
      </c>
      <c r="F115" s="180">
        <f ca="1">OFFSET(CDBG16!$J$1,MATCH(L115,CDBG16!$E$2:$E$1269,0),)</f>
        <v>281416</v>
      </c>
      <c r="G115" s="190">
        <f>CALCS!X116</f>
        <v>289122</v>
      </c>
      <c r="H115" s="190">
        <f ca="1">CALCS!AE116</f>
        <v>24</v>
      </c>
      <c r="I115" s="190">
        <f ca="1">CALCS!AF116</f>
        <v>0</v>
      </c>
      <c r="J115" s="190">
        <f ca="1">CALCS!AG116</f>
        <v>0</v>
      </c>
      <c r="K115" s="190">
        <f ca="1">CALCS!AH116</f>
        <v>289146</v>
      </c>
      <c r="L115" s="179" t="str">
        <f>CALCS!AD116</f>
        <v>061854</v>
      </c>
      <c r="M115" s="63">
        <f t="shared" ca="1" si="6"/>
        <v>7730</v>
      </c>
      <c r="N115" s="205">
        <f t="shared" ca="1" si="7"/>
        <v>2.7468232083463627E-2</v>
      </c>
    </row>
    <row r="116" spans="1:14" x14ac:dyDescent="0.25">
      <c r="A116" s="178" t="str">
        <f>CALCS!A117</f>
        <v>La Habra</v>
      </c>
      <c r="B116" s="179" t="str">
        <f>CALCS!B117</f>
        <v>CA</v>
      </c>
      <c r="C116" s="179" t="str">
        <f>CALCS!C117</f>
        <v>52</v>
      </c>
      <c r="D116" s="179" t="str">
        <f>CALCS!D117</f>
        <v>MC</v>
      </c>
      <c r="E116" s="212">
        <f>CALCS!O117</f>
        <v>62131</v>
      </c>
      <c r="F116" s="180">
        <f ca="1">OFFSET(CDBG16!$J$1,MATCH(L116,CDBG16!$E$2:$E$1269,0),)</f>
        <v>761264</v>
      </c>
      <c r="G116" s="190">
        <f>CALCS!X117</f>
        <v>732849</v>
      </c>
      <c r="H116" s="190">
        <f ca="1">CALCS!AE117</f>
        <v>62</v>
      </c>
      <c r="I116" s="190">
        <f ca="1">CALCS!AF117</f>
        <v>0</v>
      </c>
      <c r="J116" s="190">
        <f ca="1">CALCS!AG117</f>
        <v>0</v>
      </c>
      <c r="K116" s="190">
        <f ca="1">CALCS!AH117</f>
        <v>732911</v>
      </c>
      <c r="L116" s="179" t="str">
        <f>CALCS!AD117</f>
        <v>061860</v>
      </c>
      <c r="M116" s="63">
        <f t="shared" ca="1" si="6"/>
        <v>-28353</v>
      </c>
      <c r="N116" s="205">
        <f t="shared" ca="1" si="7"/>
        <v>-3.7244635238235353E-2</v>
      </c>
    </row>
    <row r="117" spans="1:14" x14ac:dyDescent="0.25">
      <c r="A117" s="178" t="str">
        <f>CALCS!A118</f>
        <v>Lake Forest</v>
      </c>
      <c r="B117" s="179" t="str">
        <f>CALCS!B118</f>
        <v>CA</v>
      </c>
      <c r="C117" s="179" t="str">
        <f>CALCS!C118</f>
        <v>52</v>
      </c>
      <c r="D117" s="179" t="str">
        <f>CALCS!D118</f>
        <v>MC</v>
      </c>
      <c r="E117" s="212">
        <f>CALCS!O118</f>
        <v>82492</v>
      </c>
      <c r="F117" s="180">
        <f ca="1">OFFSET(CDBG16!$J$1,MATCH(L117,CDBG16!$E$2:$E$1269,0),)</f>
        <v>399075</v>
      </c>
      <c r="G117" s="190">
        <f>CALCS!X118</f>
        <v>416623</v>
      </c>
      <c r="H117" s="190">
        <f ca="1">CALCS!AE118</f>
        <v>35</v>
      </c>
      <c r="I117" s="190">
        <f ca="1">CALCS!AF118</f>
        <v>0</v>
      </c>
      <c r="J117" s="190">
        <f ca="1">CALCS!AG118</f>
        <v>0</v>
      </c>
      <c r="K117" s="190">
        <f ca="1">CALCS!AH118</f>
        <v>416658</v>
      </c>
      <c r="L117" s="179" t="str">
        <f>CALCS!AD118</f>
        <v>061869</v>
      </c>
      <c r="M117" s="63">
        <f t="shared" ca="1" si="6"/>
        <v>17583</v>
      </c>
      <c r="N117" s="205">
        <f t="shared" ca="1" si="7"/>
        <v>4.4059387333208043E-2</v>
      </c>
    </row>
    <row r="118" spans="1:14" x14ac:dyDescent="0.25">
      <c r="A118" s="178" t="str">
        <f>CALCS!A119</f>
        <v>Lake Elsinore</v>
      </c>
      <c r="B118" s="179" t="str">
        <f>CALCS!B119</f>
        <v>CA</v>
      </c>
      <c r="C118" s="179" t="str">
        <f>CALCS!C119</f>
        <v>52</v>
      </c>
      <c r="D118" s="179" t="str">
        <f>CALCS!D119</f>
        <v>MC</v>
      </c>
      <c r="E118" s="212">
        <f>CALCS!O119</f>
        <v>61981</v>
      </c>
      <c r="F118" s="180">
        <f ca="1">OFFSET(CDBG16!$J$1,MATCH(L118,CDBG16!$E$2:$E$1269,0),)</f>
        <v>454335</v>
      </c>
      <c r="G118" s="190">
        <f>CALCS!X119</f>
        <v>468369</v>
      </c>
      <c r="H118" s="190">
        <f ca="1">CALCS!AE119</f>
        <v>39</v>
      </c>
      <c r="I118" s="190">
        <f ca="1">CALCS!AF119</f>
        <v>0</v>
      </c>
      <c r="J118" s="190">
        <f ca="1">CALCS!AG119</f>
        <v>0</v>
      </c>
      <c r="K118" s="190">
        <f ca="1">CALCS!AH119</f>
        <v>468408</v>
      </c>
      <c r="L118" s="179" t="str">
        <f>CALCS!AD119</f>
        <v>061870</v>
      </c>
      <c r="M118" s="63">
        <f t="shared" ca="1" si="6"/>
        <v>14073</v>
      </c>
      <c r="N118" s="205">
        <f t="shared" ca="1" si="7"/>
        <v>3.0974941397867214E-2</v>
      </c>
    </row>
    <row r="119" spans="1:14" x14ac:dyDescent="0.25">
      <c r="A119" s="178" t="str">
        <f>CALCS!A120</f>
        <v>Lakewood</v>
      </c>
      <c r="B119" s="179" t="str">
        <f>CALCS!B120</f>
        <v>CA</v>
      </c>
      <c r="C119" s="179" t="str">
        <f>CALCS!C120</f>
        <v>52</v>
      </c>
      <c r="D119" s="179" t="str">
        <f>CALCS!D120</f>
        <v>MC</v>
      </c>
      <c r="E119" s="212">
        <f>CALCS!O120</f>
        <v>81611</v>
      </c>
      <c r="F119" s="180">
        <f ca="1">OFFSET(CDBG16!$J$1,MATCH(L119,CDBG16!$E$2:$E$1269,0),)</f>
        <v>529085</v>
      </c>
      <c r="G119" s="190">
        <f>CALCS!X120</f>
        <v>510433</v>
      </c>
      <c r="H119" s="190">
        <f ca="1">CALCS!AE120</f>
        <v>43</v>
      </c>
      <c r="I119" s="190">
        <f ca="1">CALCS!AF120</f>
        <v>0</v>
      </c>
      <c r="J119" s="190">
        <f ca="1">CALCS!AG120</f>
        <v>0</v>
      </c>
      <c r="K119" s="190">
        <f ca="1">CALCS!AH120</f>
        <v>510476</v>
      </c>
      <c r="L119" s="179" t="str">
        <f>CALCS!AD120</f>
        <v>061890</v>
      </c>
      <c r="M119" s="63">
        <f t="shared" ca="1" si="6"/>
        <v>-18609</v>
      </c>
      <c r="N119" s="205">
        <f t="shared" ca="1" si="7"/>
        <v>-3.5172042299441486E-2</v>
      </c>
    </row>
    <row r="120" spans="1:14" x14ac:dyDescent="0.25">
      <c r="A120" s="178" t="str">
        <f>CALCS!A121</f>
        <v>La Mesa</v>
      </c>
      <c r="B120" s="179" t="str">
        <f>CALCS!B121</f>
        <v>CA</v>
      </c>
      <c r="C120" s="179" t="str">
        <f>CALCS!C121</f>
        <v>52</v>
      </c>
      <c r="D120" s="179" t="str">
        <f>CALCS!D121</f>
        <v>MC</v>
      </c>
      <c r="E120" s="212">
        <f>CALCS!O121</f>
        <v>60089</v>
      </c>
      <c r="F120" s="180">
        <f ca="1">OFFSET(CDBG16!$J$1,MATCH(L120,CDBG16!$E$2:$E$1269,0),)</f>
        <v>360485</v>
      </c>
      <c r="G120" s="190">
        <f>CALCS!X121</f>
        <v>355826</v>
      </c>
      <c r="H120" s="190">
        <f ca="1">CALCS!AE121</f>
        <v>30</v>
      </c>
      <c r="I120" s="190">
        <f ca="1">CALCS!AF121</f>
        <v>0</v>
      </c>
      <c r="J120" s="190">
        <f ca="1">CALCS!AG121</f>
        <v>0</v>
      </c>
      <c r="K120" s="190">
        <f ca="1">CALCS!AH121</f>
        <v>355856</v>
      </c>
      <c r="L120" s="179" t="str">
        <f>CALCS!AD121</f>
        <v>061896</v>
      </c>
      <c r="M120" s="63">
        <f t="shared" ca="1" si="6"/>
        <v>-4629</v>
      </c>
      <c r="N120" s="205">
        <f t="shared" ca="1" si="7"/>
        <v>-1.2841033607501006E-2</v>
      </c>
    </row>
    <row r="121" spans="1:14" x14ac:dyDescent="0.25">
      <c r="A121" s="178" t="str">
        <f>CALCS!A122</f>
        <v>Lancaster</v>
      </c>
      <c r="B121" s="179" t="str">
        <f>CALCS!B122</f>
        <v>CA</v>
      </c>
      <c r="C121" s="179" t="str">
        <f>CALCS!C122</f>
        <v>52</v>
      </c>
      <c r="D121" s="179" t="str">
        <f>CALCS!D122</f>
        <v>MC</v>
      </c>
      <c r="E121" s="212">
        <f>CALCS!O122</f>
        <v>161103</v>
      </c>
      <c r="F121" s="180">
        <f ca="1">OFFSET(CDBG16!$J$1,MATCH(L121,CDBG16!$E$2:$E$1269,0),)</f>
        <v>1291581</v>
      </c>
      <c r="G121" s="190">
        <f>CALCS!X122</f>
        <v>1309507</v>
      </c>
      <c r="H121" s="190">
        <f ca="1">CALCS!AE122</f>
        <v>110</v>
      </c>
      <c r="I121" s="190">
        <f ca="1">CALCS!AF122</f>
        <v>0</v>
      </c>
      <c r="J121" s="190">
        <f ca="1">CALCS!AG122</f>
        <v>0</v>
      </c>
      <c r="K121" s="190">
        <f ca="1">CALCS!AH122</f>
        <v>1309617</v>
      </c>
      <c r="L121" s="179" t="str">
        <f>CALCS!AD122</f>
        <v>061914</v>
      </c>
      <c r="M121" s="63">
        <f t="shared" ca="1" si="6"/>
        <v>18036</v>
      </c>
      <c r="N121" s="205">
        <f t="shared" ca="1" si="7"/>
        <v>1.3964280985861515E-2</v>
      </c>
    </row>
    <row r="122" spans="1:14" x14ac:dyDescent="0.25">
      <c r="A122" s="178" t="str">
        <f>CALCS!A123</f>
        <v>Livermore</v>
      </c>
      <c r="B122" s="179" t="str">
        <f>CALCS!B123</f>
        <v>CA</v>
      </c>
      <c r="C122" s="179" t="str">
        <f>CALCS!C123</f>
        <v>52</v>
      </c>
      <c r="D122" s="179" t="str">
        <f>CALCS!D123</f>
        <v>MC</v>
      </c>
      <c r="E122" s="212">
        <f>CALCS!O123</f>
        <v>88126</v>
      </c>
      <c r="F122" s="180">
        <f ca="1">OFFSET(CDBG16!$J$1,MATCH(L122,CDBG16!$E$2:$E$1269,0),)</f>
        <v>366714</v>
      </c>
      <c r="G122" s="190">
        <f>CALCS!X123</f>
        <v>393011</v>
      </c>
      <c r="H122" s="190">
        <f ca="1">CALCS!AE123</f>
        <v>33</v>
      </c>
      <c r="I122" s="190">
        <f ca="1">CALCS!AF123</f>
        <v>0</v>
      </c>
      <c r="J122" s="190">
        <f ca="1">CALCS!AG123</f>
        <v>0</v>
      </c>
      <c r="K122" s="190">
        <f ca="1">CALCS!AH123</f>
        <v>393044</v>
      </c>
      <c r="L122" s="179" t="str">
        <f>CALCS!AD123</f>
        <v>062034</v>
      </c>
      <c r="M122" s="63">
        <f t="shared" ca="1" si="6"/>
        <v>26330</v>
      </c>
      <c r="N122" s="205">
        <f t="shared" ca="1" si="7"/>
        <v>7.1799822204769936E-2</v>
      </c>
    </row>
    <row r="123" spans="1:14" x14ac:dyDescent="0.25">
      <c r="A123" s="178" t="str">
        <f>CALCS!A124</f>
        <v>Lodi</v>
      </c>
      <c r="B123" s="179" t="str">
        <f>CALCS!B124</f>
        <v>CA</v>
      </c>
      <c r="C123" s="179" t="str">
        <f>CALCS!C124</f>
        <v>51</v>
      </c>
      <c r="D123" s="179" t="str">
        <f>CALCS!D124</f>
        <v>PC</v>
      </c>
      <c r="E123" s="212">
        <f>CALCS!O124</f>
        <v>64596</v>
      </c>
      <c r="F123" s="180">
        <f ca="1">OFFSET(CDBG16!$J$1,MATCH(L123,CDBG16!$E$2:$E$1269,0),)</f>
        <v>613959</v>
      </c>
      <c r="G123" s="190">
        <f>CALCS!X124</f>
        <v>633718</v>
      </c>
      <c r="H123" s="190">
        <f ca="1">CALCS!AE124</f>
        <v>53</v>
      </c>
      <c r="I123" s="190">
        <f ca="1">CALCS!AF124</f>
        <v>0</v>
      </c>
      <c r="J123" s="190">
        <f ca="1">CALCS!AG124</f>
        <v>0</v>
      </c>
      <c r="K123" s="190">
        <f ca="1">CALCS!AH124</f>
        <v>633771</v>
      </c>
      <c r="L123" s="179" t="str">
        <f>CALCS!AD124</f>
        <v>062046</v>
      </c>
      <c r="M123" s="63">
        <f t="shared" ca="1" si="6"/>
        <v>19812</v>
      </c>
      <c r="N123" s="205">
        <f t="shared" ca="1" si="7"/>
        <v>3.2269255764635747E-2</v>
      </c>
    </row>
    <row r="124" spans="1:14" x14ac:dyDescent="0.25">
      <c r="A124" s="178" t="str">
        <f>CALCS!A125</f>
        <v>Lompoc</v>
      </c>
      <c r="B124" s="179" t="str">
        <f>CALCS!B125</f>
        <v>CA</v>
      </c>
      <c r="C124" s="179" t="str">
        <f>CALCS!C125</f>
        <v>52</v>
      </c>
      <c r="D124" s="179" t="str">
        <f>CALCS!D125</f>
        <v>MC</v>
      </c>
      <c r="E124" s="212">
        <f>CALCS!O125</f>
        <v>44164</v>
      </c>
      <c r="F124" s="180">
        <f ca="1">OFFSET(CDBG16!$J$1,MATCH(L124,CDBG16!$E$2:$E$1269,0),)</f>
        <v>445797</v>
      </c>
      <c r="G124" s="190">
        <f>CALCS!X125</f>
        <v>427851</v>
      </c>
      <c r="H124" s="190">
        <f ca="1">CALCS!AE125</f>
        <v>36</v>
      </c>
      <c r="I124" s="190">
        <f ca="1">CALCS!AF125</f>
        <v>0</v>
      </c>
      <c r="J124" s="190">
        <f ca="1">CALCS!AG125</f>
        <v>0</v>
      </c>
      <c r="K124" s="190">
        <f ca="1">CALCS!AH125</f>
        <v>427887</v>
      </c>
      <c r="L124" s="179" t="str">
        <f>CALCS!AD125</f>
        <v>062064</v>
      </c>
      <c r="M124" s="63">
        <f t="shared" ca="1" si="6"/>
        <v>-17910</v>
      </c>
      <c r="N124" s="205">
        <f t="shared" ca="1" si="7"/>
        <v>-4.0175236710879615E-2</v>
      </c>
    </row>
    <row r="125" spans="1:14" x14ac:dyDescent="0.25">
      <c r="A125" s="178" t="str">
        <f>CALCS!A126</f>
        <v>Long Beach</v>
      </c>
      <c r="B125" s="179" t="str">
        <f>CALCS!B126</f>
        <v>CA</v>
      </c>
      <c r="C125" s="179" t="str">
        <f>CALCS!C126</f>
        <v>51</v>
      </c>
      <c r="D125" s="179" t="str">
        <f>CALCS!D126</f>
        <v>PC</v>
      </c>
      <c r="E125" s="212">
        <f>CALCS!O126</f>
        <v>474140</v>
      </c>
      <c r="F125" s="180">
        <f ca="1">OFFSET(CDBG16!$J$1,MATCH(L125,CDBG16!$E$2:$E$1269,0),)</f>
        <v>5456484</v>
      </c>
      <c r="G125" s="190">
        <f>CALCS!X126</f>
        <v>5515744</v>
      </c>
      <c r="H125" s="190">
        <f ca="1">CALCS!AE126</f>
        <v>464</v>
      </c>
      <c r="I125" s="190">
        <f ca="1">CALCS!AF126</f>
        <v>0</v>
      </c>
      <c r="J125" s="190">
        <f ca="1">CALCS!AG126</f>
        <v>0</v>
      </c>
      <c r="K125" s="190">
        <f ca="1">CALCS!AH126</f>
        <v>5516208</v>
      </c>
      <c r="L125" s="179" t="str">
        <f>CALCS!AD126</f>
        <v>062088</v>
      </c>
      <c r="M125" s="63">
        <f t="shared" ca="1" si="6"/>
        <v>59724</v>
      </c>
      <c r="N125" s="205">
        <f t="shared" ca="1" si="7"/>
        <v>1.0945509965758169E-2</v>
      </c>
    </row>
    <row r="126" spans="1:14" x14ac:dyDescent="0.25">
      <c r="A126" s="178" t="str">
        <f>CALCS!A127</f>
        <v>Los Angeles</v>
      </c>
      <c r="B126" s="179" t="str">
        <f>CALCS!B127</f>
        <v>CA</v>
      </c>
      <c r="C126" s="179" t="str">
        <f>CALCS!C127</f>
        <v>51</v>
      </c>
      <c r="D126" s="179" t="str">
        <f>CALCS!D127</f>
        <v>PC</v>
      </c>
      <c r="E126" s="212">
        <f>CALCS!O127</f>
        <v>3971883</v>
      </c>
      <c r="F126" s="180">
        <f ca="1">OFFSET(CDBG16!$J$1,MATCH(L126,CDBG16!$E$2:$E$1269,0),)</f>
        <v>49744488</v>
      </c>
      <c r="G126" s="190">
        <f>CALCS!X127</f>
        <v>49412746</v>
      </c>
      <c r="H126" s="190">
        <f ca="1">CALCS!AE127</f>
        <v>4156</v>
      </c>
      <c r="I126" s="190">
        <f ca="1">CALCS!AF127</f>
        <v>0</v>
      </c>
      <c r="J126" s="190">
        <f ca="1">CALCS!AG127</f>
        <v>0</v>
      </c>
      <c r="K126" s="190">
        <f ca="1">CALCS!AH127</f>
        <v>49416902</v>
      </c>
      <c r="L126" s="179" t="str">
        <f>CALCS!AD127</f>
        <v>062118</v>
      </c>
      <c r="M126" s="63">
        <f t="shared" ca="1" si="6"/>
        <v>-327586</v>
      </c>
      <c r="N126" s="205">
        <f t="shared" ca="1" si="7"/>
        <v>-6.5853728356798048E-3</v>
      </c>
    </row>
    <row r="127" spans="1:14" x14ac:dyDescent="0.25">
      <c r="A127" s="178" t="str">
        <f>CALCS!A128</f>
        <v>Lynwood</v>
      </c>
      <c r="B127" s="179" t="str">
        <f>CALCS!B128</f>
        <v>CA</v>
      </c>
      <c r="C127" s="179" t="str">
        <f>CALCS!C128</f>
        <v>52</v>
      </c>
      <c r="D127" s="179" t="str">
        <f>CALCS!D128</f>
        <v>MC</v>
      </c>
      <c r="E127" s="212">
        <f>CALCS!O128</f>
        <v>71989</v>
      </c>
      <c r="F127" s="180">
        <f ca="1">OFFSET(CDBG16!$J$1,MATCH(L127,CDBG16!$E$2:$E$1269,0),)</f>
        <v>1174755</v>
      </c>
      <c r="G127" s="190">
        <f>CALCS!X128</f>
        <v>1189897</v>
      </c>
      <c r="H127" s="190">
        <f ca="1">CALCS!AE128</f>
        <v>100</v>
      </c>
      <c r="I127" s="190">
        <f ca="1">CALCS!AF128</f>
        <v>0</v>
      </c>
      <c r="J127" s="190">
        <f ca="1">CALCS!AG128</f>
        <v>0</v>
      </c>
      <c r="K127" s="190">
        <f ca="1">CALCS!AH128</f>
        <v>1189997</v>
      </c>
      <c r="L127" s="179" t="str">
        <f>CALCS!AD128</f>
        <v>062148</v>
      </c>
      <c r="M127" s="63">
        <f t="shared" ca="1" si="6"/>
        <v>15242</v>
      </c>
      <c r="N127" s="205">
        <f t="shared" ca="1" si="7"/>
        <v>1.2974620239964929E-2</v>
      </c>
    </row>
    <row r="128" spans="1:14" x14ac:dyDescent="0.25">
      <c r="A128" s="178" t="str">
        <f>CALCS!A129</f>
        <v>Madera</v>
      </c>
      <c r="B128" s="179" t="str">
        <f>CALCS!B129</f>
        <v>CA</v>
      </c>
      <c r="C128" s="179" t="str">
        <f>CALCS!C129</f>
        <v>51</v>
      </c>
      <c r="D128" s="179" t="str">
        <f>CALCS!D129</f>
        <v>PC</v>
      </c>
      <c r="E128" s="212">
        <f>CALCS!O129</f>
        <v>64208</v>
      </c>
      <c r="F128" s="180">
        <f ca="1">OFFSET(CDBG16!$J$1,MATCH(L128,CDBG16!$E$2:$E$1269,0),)</f>
        <v>834853</v>
      </c>
      <c r="G128" s="190">
        <f>CALCS!X129</f>
        <v>795892</v>
      </c>
      <c r="H128" s="190">
        <f ca="1">CALCS!AE129</f>
        <v>67</v>
      </c>
      <c r="I128" s="190">
        <f ca="1">CALCS!AF129</f>
        <v>0</v>
      </c>
      <c r="J128" s="190">
        <f ca="1">CALCS!AG129</f>
        <v>0</v>
      </c>
      <c r="K128" s="190">
        <f ca="1">CALCS!AH129</f>
        <v>795959</v>
      </c>
      <c r="L128" s="179" t="str">
        <f>CALCS!AD129</f>
        <v>062166</v>
      </c>
      <c r="M128" s="63">
        <f t="shared" ca="1" si="6"/>
        <v>-38894</v>
      </c>
      <c r="N128" s="205">
        <f t="shared" ca="1" si="7"/>
        <v>-4.6587842410580067E-2</v>
      </c>
    </row>
    <row r="129" spans="1:14" x14ac:dyDescent="0.25">
      <c r="A129" s="178" t="str">
        <f>CALCS!A130</f>
        <v>Menifee</v>
      </c>
      <c r="B129" s="179" t="str">
        <f>CALCS!B130</f>
        <v>CA</v>
      </c>
      <c r="C129" s="179" t="str">
        <f>CALCS!C130</f>
        <v>52</v>
      </c>
      <c r="D129" s="179" t="str">
        <f>CALCS!D130</f>
        <v>MC</v>
      </c>
      <c r="E129" s="212">
        <f>CALCS!O130</f>
        <v>87174</v>
      </c>
      <c r="F129" s="180">
        <f ca="1">OFFSET(CDBG16!$J$1,MATCH(L129,CDBG16!$E$2:$E$1269,0),)</f>
        <v>482471</v>
      </c>
      <c r="G129" s="190">
        <f>CALCS!X130</f>
        <v>474167</v>
      </c>
      <c r="H129" s="190">
        <f ca="1">CALCS!AE130</f>
        <v>40</v>
      </c>
      <c r="I129" s="190">
        <f ca="1">CALCS!AF130</f>
        <v>0</v>
      </c>
      <c r="J129" s="190">
        <f ca="1">CALCS!AG130</f>
        <v>0</v>
      </c>
      <c r="K129" s="190">
        <f ca="1">CALCS!AH130</f>
        <v>474207</v>
      </c>
      <c r="L129" s="179" t="str">
        <f>CALCS!AD130</f>
        <v>062240</v>
      </c>
      <c r="M129" s="63">
        <f t="shared" ca="1" si="6"/>
        <v>-8264</v>
      </c>
      <c r="N129" s="205">
        <f t="shared" ca="1" si="7"/>
        <v>-1.7128490624306953E-2</v>
      </c>
    </row>
    <row r="130" spans="1:14" x14ac:dyDescent="0.25">
      <c r="A130" s="178" t="str">
        <f>CALCS!A131</f>
        <v>Merced</v>
      </c>
      <c r="B130" s="179" t="str">
        <f>CALCS!B131</f>
        <v>CA</v>
      </c>
      <c r="C130" s="179" t="str">
        <f>CALCS!C131</f>
        <v>51</v>
      </c>
      <c r="D130" s="179" t="str">
        <f>CALCS!D131</f>
        <v>PC</v>
      </c>
      <c r="E130" s="212">
        <f>CALCS!O131</f>
        <v>82436</v>
      </c>
      <c r="F130" s="180">
        <f ca="1">OFFSET(CDBG16!$J$1,MATCH(L130,CDBG16!$E$2:$E$1269,0),)</f>
        <v>959615</v>
      </c>
      <c r="G130" s="190">
        <f>CALCS!X131</f>
        <v>977566</v>
      </c>
      <c r="H130" s="190">
        <f ca="1">CALCS!AE131</f>
        <v>82</v>
      </c>
      <c r="I130" s="190">
        <f ca="1">CALCS!AF131</f>
        <v>0</v>
      </c>
      <c r="J130" s="190">
        <f ca="1">CALCS!AG131</f>
        <v>0</v>
      </c>
      <c r="K130" s="190">
        <f ca="1">CALCS!AH131</f>
        <v>977648</v>
      </c>
      <c r="L130" s="179" t="str">
        <f>CALCS!AD131</f>
        <v>062250</v>
      </c>
      <c r="M130" s="63">
        <f t="shared" ca="1" si="6"/>
        <v>18033</v>
      </c>
      <c r="N130" s="205">
        <f t="shared" ca="1" si="7"/>
        <v>1.8791911339443423E-2</v>
      </c>
    </row>
    <row r="131" spans="1:14" x14ac:dyDescent="0.25">
      <c r="A131" s="178" t="str">
        <f>CALCS!A132</f>
        <v>Milpitas City</v>
      </c>
      <c r="B131" s="179" t="str">
        <f>CALCS!B132</f>
        <v>CA</v>
      </c>
      <c r="C131" s="179" t="str">
        <f>CALCS!C132</f>
        <v>51</v>
      </c>
      <c r="D131" s="179" t="str">
        <f>CALCS!D132</f>
        <v>PC</v>
      </c>
      <c r="E131" s="212">
        <f>CALCS!O132</f>
        <v>77604</v>
      </c>
      <c r="F131" s="180">
        <f ca="1">OFFSET(CDBG16!$J$1,MATCH(L131,CDBG16!$E$2:$E$1269,0),)</f>
        <v>420364</v>
      </c>
      <c r="G131" s="190">
        <f>CALCS!X132</f>
        <v>449650</v>
      </c>
      <c r="H131" s="190">
        <f ca="1">CALCS!AE132</f>
        <v>38</v>
      </c>
      <c r="I131" s="190">
        <f ca="1">CALCS!AF132</f>
        <v>0</v>
      </c>
      <c r="J131" s="190">
        <f ca="1">CALCS!AG132</f>
        <v>0</v>
      </c>
      <c r="K131" s="190">
        <f ca="1">CALCS!AH132</f>
        <v>449688</v>
      </c>
      <c r="L131" s="179" t="str">
        <f>CALCS!AD132</f>
        <v>062274</v>
      </c>
      <c r="M131" s="63">
        <f t="shared" ca="1" si="6"/>
        <v>29324</v>
      </c>
      <c r="N131" s="205">
        <f t="shared" ca="1" si="7"/>
        <v>6.9758590174229959E-2</v>
      </c>
    </row>
    <row r="132" spans="1:14" x14ac:dyDescent="0.25">
      <c r="A132" s="178" t="str">
        <f>CALCS!A133</f>
        <v>Mission Viejo</v>
      </c>
      <c r="B132" s="179" t="str">
        <f>CALCS!B133</f>
        <v>CA</v>
      </c>
      <c r="C132" s="179" t="str">
        <f>CALCS!C133</f>
        <v>52</v>
      </c>
      <c r="D132" s="179" t="str">
        <f>CALCS!D133</f>
        <v>MC</v>
      </c>
      <c r="E132" s="212">
        <f>CALCS!O133</f>
        <v>97156</v>
      </c>
      <c r="F132" s="180">
        <f ca="1">OFFSET(CDBG16!$J$1,MATCH(L132,CDBG16!$E$2:$E$1269,0),)</f>
        <v>400712</v>
      </c>
      <c r="G132" s="190">
        <f>CALCS!X133</f>
        <v>389511</v>
      </c>
      <c r="H132" s="190">
        <f ca="1">CALCS!AE133</f>
        <v>33</v>
      </c>
      <c r="I132" s="190">
        <f ca="1">CALCS!AF133</f>
        <v>0</v>
      </c>
      <c r="J132" s="190">
        <f ca="1">CALCS!AG133</f>
        <v>0</v>
      </c>
      <c r="K132" s="190">
        <f ca="1">CALCS!AH133</f>
        <v>389544</v>
      </c>
      <c r="L132" s="179" t="str">
        <f>CALCS!AD133</f>
        <v>062286</v>
      </c>
      <c r="M132" s="63">
        <f t="shared" ca="1" si="6"/>
        <v>-11168</v>
      </c>
      <c r="N132" s="205">
        <f t="shared" ca="1" si="7"/>
        <v>-2.787039070454591E-2</v>
      </c>
    </row>
    <row r="133" spans="1:14" x14ac:dyDescent="0.25">
      <c r="A133" s="178" t="str">
        <f>CALCS!A134</f>
        <v>Modesto</v>
      </c>
      <c r="B133" s="179" t="str">
        <f>CALCS!B134</f>
        <v>CA</v>
      </c>
      <c r="C133" s="179" t="str">
        <f>CALCS!C134</f>
        <v>51</v>
      </c>
      <c r="D133" s="179" t="str">
        <f>CALCS!D134</f>
        <v>PC</v>
      </c>
      <c r="E133" s="212">
        <f>CALCS!O134</f>
        <v>211266</v>
      </c>
      <c r="F133" s="180">
        <f ca="1">OFFSET(CDBG16!$J$1,MATCH(L133,CDBG16!$E$2:$E$1269,0),)</f>
        <v>1871328</v>
      </c>
      <c r="G133" s="190">
        <f>CALCS!X134</f>
        <v>1827561</v>
      </c>
      <c r="H133" s="190">
        <f ca="1">CALCS!AE134</f>
        <v>154</v>
      </c>
      <c r="I133" s="190">
        <f ca="1">CALCS!AF134</f>
        <v>0</v>
      </c>
      <c r="J133" s="190">
        <f ca="1">CALCS!AG134</f>
        <v>0</v>
      </c>
      <c r="K133" s="190">
        <f ca="1">CALCS!AH134</f>
        <v>1827715</v>
      </c>
      <c r="L133" s="179" t="str">
        <f>CALCS!AD134</f>
        <v>062292</v>
      </c>
      <c r="M133" s="63">
        <f t="shared" ca="1" si="6"/>
        <v>-43613</v>
      </c>
      <c r="N133" s="205">
        <f t="shared" ca="1" si="7"/>
        <v>-2.3305908958771524E-2</v>
      </c>
    </row>
    <row r="134" spans="1:14" x14ac:dyDescent="0.25">
      <c r="A134" s="178" t="str">
        <f>CALCS!A135</f>
        <v>Montebello</v>
      </c>
      <c r="B134" s="179" t="str">
        <f>CALCS!B135</f>
        <v>CA</v>
      </c>
      <c r="C134" s="179" t="str">
        <f>CALCS!C135</f>
        <v>52</v>
      </c>
      <c r="D134" s="179" t="str">
        <f>CALCS!D135</f>
        <v>MC</v>
      </c>
      <c r="E134" s="212">
        <f>CALCS!O135</f>
        <v>63921</v>
      </c>
      <c r="F134" s="180">
        <f ca="1">OFFSET(CDBG16!$J$1,MATCH(L134,CDBG16!$E$2:$E$1269,0),)</f>
        <v>631664</v>
      </c>
      <c r="G134" s="190">
        <f>CALCS!X135</f>
        <v>596955</v>
      </c>
      <c r="H134" s="190">
        <f ca="1">CALCS!AE135</f>
        <v>50</v>
      </c>
      <c r="I134" s="190">
        <f ca="1">CALCS!AF135</f>
        <v>0</v>
      </c>
      <c r="J134" s="190">
        <f ca="1">CALCS!AG135</f>
        <v>0</v>
      </c>
      <c r="K134" s="190">
        <f ca="1">CALCS!AH135</f>
        <v>597005</v>
      </c>
      <c r="L134" s="179" t="str">
        <f>CALCS!AD135</f>
        <v>062328</v>
      </c>
      <c r="M134" s="63">
        <f t="shared" ca="1" si="6"/>
        <v>-34659</v>
      </c>
      <c r="N134" s="205">
        <f t="shared" ca="1" si="7"/>
        <v>-5.4869360926061955E-2</v>
      </c>
    </row>
    <row r="135" spans="1:14" x14ac:dyDescent="0.25">
      <c r="A135" s="178" t="str">
        <f>CALCS!A136</f>
        <v>Monterey</v>
      </c>
      <c r="B135" s="179" t="str">
        <f>CALCS!B136</f>
        <v>CA</v>
      </c>
      <c r="C135" s="179" t="str">
        <f>CALCS!C136</f>
        <v>52</v>
      </c>
      <c r="D135" s="179" t="str">
        <f>CALCS!D136</f>
        <v>MC</v>
      </c>
      <c r="E135" s="212">
        <f>CALCS!O136</f>
        <v>28338</v>
      </c>
      <c r="F135" s="180">
        <f ca="1">OFFSET(CDBG16!$J$1,MATCH(L135,CDBG16!$E$2:$E$1269,0),)</f>
        <v>215548</v>
      </c>
      <c r="G135" s="190">
        <f>CALCS!X136</f>
        <v>219402</v>
      </c>
      <c r="H135" s="190">
        <f ca="1">CALCS!AE136</f>
        <v>18</v>
      </c>
      <c r="I135" s="190">
        <f ca="1">CALCS!AF136</f>
        <v>0</v>
      </c>
      <c r="J135" s="190">
        <f ca="1">CALCS!AG136</f>
        <v>0</v>
      </c>
      <c r="K135" s="190">
        <f ca="1">CALCS!AH136</f>
        <v>219420</v>
      </c>
      <c r="L135" s="179" t="str">
        <f>CALCS!AD136</f>
        <v>062334</v>
      </c>
      <c r="M135" s="63">
        <f t="shared" ca="1" si="6"/>
        <v>3872</v>
      </c>
      <c r="N135" s="205">
        <f t="shared" ca="1" si="7"/>
        <v>1.7963516246961235E-2</v>
      </c>
    </row>
    <row r="136" spans="1:14" x14ac:dyDescent="0.25">
      <c r="A136" s="178" t="str">
        <f>CALCS!A137</f>
        <v>Monterey Park</v>
      </c>
      <c r="B136" s="179" t="str">
        <f>CALCS!B137</f>
        <v>CA</v>
      </c>
      <c r="C136" s="179" t="str">
        <f>CALCS!C137</f>
        <v>51</v>
      </c>
      <c r="D136" s="179" t="str">
        <f>CALCS!D137</f>
        <v>PC</v>
      </c>
      <c r="E136" s="212">
        <f>CALCS!O137</f>
        <v>61468</v>
      </c>
      <c r="F136" s="180">
        <f ca="1">OFFSET(CDBG16!$J$1,MATCH(L136,CDBG16!$E$2:$E$1269,0),)</f>
        <v>592608</v>
      </c>
      <c r="G136" s="190">
        <f>CALCS!X137</f>
        <v>600937</v>
      </c>
      <c r="H136" s="190">
        <f ca="1">CALCS!AE137</f>
        <v>51</v>
      </c>
      <c r="I136" s="190">
        <f ca="1">CALCS!AF137</f>
        <v>0</v>
      </c>
      <c r="J136" s="190">
        <f ca="1">CALCS!AG137</f>
        <v>0</v>
      </c>
      <c r="K136" s="190">
        <f ca="1">CALCS!AH137</f>
        <v>600988</v>
      </c>
      <c r="L136" s="179" t="str">
        <f>CALCS!AD137</f>
        <v>062340</v>
      </c>
      <c r="M136" s="63">
        <f t="shared" ca="1" si="6"/>
        <v>8380</v>
      </c>
      <c r="N136" s="205">
        <f t="shared" ca="1" si="7"/>
        <v>1.4140882337059237E-2</v>
      </c>
    </row>
    <row r="137" spans="1:14" x14ac:dyDescent="0.25">
      <c r="A137" s="178" t="str">
        <f>CALCS!A138</f>
        <v>Moreno Valley</v>
      </c>
      <c r="B137" s="179" t="str">
        <f>CALCS!B138</f>
        <v>CA</v>
      </c>
      <c r="C137" s="179" t="str">
        <f>CALCS!C138</f>
        <v>52</v>
      </c>
      <c r="D137" s="179" t="str">
        <f>CALCS!D138</f>
        <v>MC</v>
      </c>
      <c r="E137" s="212">
        <f>CALCS!O138</f>
        <v>204198</v>
      </c>
      <c r="F137" s="180">
        <f ca="1">OFFSET(CDBG16!$J$1,MATCH(L137,CDBG16!$E$2:$E$1269,0),)</f>
        <v>1932762</v>
      </c>
      <c r="G137" s="190">
        <f>CALCS!X138</f>
        <v>1940753</v>
      </c>
      <c r="H137" s="190">
        <f ca="1">CALCS!AE138</f>
        <v>163</v>
      </c>
      <c r="I137" s="190">
        <f ca="1">CALCS!AF138</f>
        <v>0</v>
      </c>
      <c r="J137" s="190">
        <f ca="1">CALCS!AG138</f>
        <v>0</v>
      </c>
      <c r="K137" s="190">
        <f ca="1">CALCS!AH138</f>
        <v>1940916</v>
      </c>
      <c r="L137" s="179" t="str">
        <f>CALCS!AD138</f>
        <v>062367</v>
      </c>
      <c r="M137" s="63">
        <f t="shared" ca="1" si="6"/>
        <v>8154</v>
      </c>
      <c r="N137" s="205">
        <f t="shared" ca="1" si="7"/>
        <v>4.2188329447702304E-3</v>
      </c>
    </row>
    <row r="138" spans="1:14" x14ac:dyDescent="0.25">
      <c r="A138" s="178" t="str">
        <f>CALCS!A139</f>
        <v>Mountain View</v>
      </c>
      <c r="B138" s="179" t="str">
        <f>CALCS!B139</f>
        <v>CA</v>
      </c>
      <c r="C138" s="179" t="str">
        <f>CALCS!C139</f>
        <v>51</v>
      </c>
      <c r="D138" s="179" t="str">
        <f>CALCS!D139</f>
        <v>PC</v>
      </c>
      <c r="E138" s="212">
        <f>CALCS!O139</f>
        <v>80435</v>
      </c>
      <c r="F138" s="180">
        <f ca="1">OFFSET(CDBG16!$J$1,MATCH(L138,CDBG16!$E$2:$E$1269,0),)</f>
        <v>486827</v>
      </c>
      <c r="G138" s="190">
        <f>CALCS!X139</f>
        <v>483491</v>
      </c>
      <c r="H138" s="190">
        <f ca="1">CALCS!AE139</f>
        <v>41</v>
      </c>
      <c r="I138" s="190">
        <f ca="1">CALCS!AF139</f>
        <v>0</v>
      </c>
      <c r="J138" s="190">
        <f ca="1">CALCS!AG139</f>
        <v>0</v>
      </c>
      <c r="K138" s="190">
        <f ca="1">CALCS!AH139</f>
        <v>483532</v>
      </c>
      <c r="L138" s="179" t="str">
        <f>CALCS!AD139</f>
        <v>062382</v>
      </c>
      <c r="M138" s="63">
        <f t="shared" ca="1" si="6"/>
        <v>-3295</v>
      </c>
      <c r="N138" s="205">
        <f t="shared" ca="1" si="7"/>
        <v>-6.7683181088970005E-3</v>
      </c>
    </row>
    <row r="139" spans="1:14" x14ac:dyDescent="0.25">
      <c r="A139" s="178" t="str">
        <f>CALCS!A140</f>
        <v>Napa City</v>
      </c>
      <c r="B139" s="179" t="str">
        <f>CALCS!B140</f>
        <v>CA</v>
      </c>
      <c r="C139" s="179" t="str">
        <f>CALCS!C140</f>
        <v>51</v>
      </c>
      <c r="D139" s="179" t="str">
        <f>CALCS!D140</f>
        <v>PC</v>
      </c>
      <c r="E139" s="212">
        <f>CALCS!O140</f>
        <v>80434</v>
      </c>
      <c r="F139" s="180">
        <f ca="1">OFFSET(CDBG16!$J$1,MATCH(L139,CDBG16!$E$2:$E$1269,0),)</f>
        <v>616463</v>
      </c>
      <c r="G139" s="190">
        <f>CALCS!X140</f>
        <v>599692</v>
      </c>
      <c r="H139" s="190">
        <f ca="1">CALCS!AE140</f>
        <v>50</v>
      </c>
      <c r="I139" s="190">
        <f ca="1">CALCS!AF140</f>
        <v>0</v>
      </c>
      <c r="J139" s="190">
        <f ca="1">CALCS!AG140</f>
        <v>0</v>
      </c>
      <c r="K139" s="190">
        <f ca="1">CALCS!AH140</f>
        <v>599742</v>
      </c>
      <c r="L139" s="179" t="str">
        <f>CALCS!AD140</f>
        <v>062406</v>
      </c>
      <c r="M139" s="63">
        <f t="shared" ca="1" si="6"/>
        <v>-16721</v>
      </c>
      <c r="N139" s="205">
        <f t="shared" ca="1" si="7"/>
        <v>-2.7124093416798736E-2</v>
      </c>
    </row>
    <row r="140" spans="1:14" x14ac:dyDescent="0.25">
      <c r="A140" s="178" t="str">
        <f>CALCS!A141</f>
        <v>National City</v>
      </c>
      <c r="B140" s="179" t="str">
        <f>CALCS!B141</f>
        <v>CA</v>
      </c>
      <c r="C140" s="179" t="str">
        <f>CALCS!C141</f>
        <v>52</v>
      </c>
      <c r="D140" s="179" t="str">
        <f>CALCS!D141</f>
        <v>MC</v>
      </c>
      <c r="E140" s="212">
        <f>CALCS!O141</f>
        <v>61060</v>
      </c>
      <c r="F140" s="180">
        <f ca="1">OFFSET(CDBG16!$J$1,MATCH(L140,CDBG16!$E$2:$E$1269,0),)</f>
        <v>803710</v>
      </c>
      <c r="G140" s="190">
        <f>CALCS!X141</f>
        <v>740999</v>
      </c>
      <c r="H140" s="190">
        <f ca="1">CALCS!AE141</f>
        <v>62</v>
      </c>
      <c r="I140" s="190">
        <f ca="1">CALCS!AF141</f>
        <v>0</v>
      </c>
      <c r="J140" s="190">
        <f ca="1">CALCS!AG141</f>
        <v>0</v>
      </c>
      <c r="K140" s="190">
        <f ca="1">CALCS!AH141</f>
        <v>741061</v>
      </c>
      <c r="L140" s="179" t="str">
        <f>CALCS!AD141</f>
        <v>062412</v>
      </c>
      <c r="M140" s="63">
        <f t="shared" ca="1" si="6"/>
        <v>-62649</v>
      </c>
      <c r="N140" s="205">
        <f t="shared" ca="1" si="7"/>
        <v>-7.794975799728758E-2</v>
      </c>
    </row>
    <row r="141" spans="1:14" x14ac:dyDescent="0.25">
      <c r="A141" s="178" t="str">
        <f>CALCS!A142</f>
        <v>Newport Beach</v>
      </c>
      <c r="B141" s="179" t="str">
        <f>CALCS!B142</f>
        <v>CA</v>
      </c>
      <c r="C141" s="179" t="str">
        <f>CALCS!C142</f>
        <v>51</v>
      </c>
      <c r="D141" s="179" t="str">
        <f>CALCS!D142</f>
        <v>PC</v>
      </c>
      <c r="E141" s="212">
        <f>CALCS!O142</f>
        <v>87127</v>
      </c>
      <c r="F141" s="180">
        <f ca="1">OFFSET(CDBG16!$J$1,MATCH(L141,CDBG16!$E$2:$E$1269,0),)</f>
        <v>359743</v>
      </c>
      <c r="G141" s="190">
        <f>CALCS!X142</f>
        <v>319649</v>
      </c>
      <c r="H141" s="190">
        <f ca="1">CALCS!AE142</f>
        <v>27</v>
      </c>
      <c r="I141" s="190">
        <f ca="1">CALCS!AF142</f>
        <v>0</v>
      </c>
      <c r="J141" s="190">
        <f ca="1">CALCS!AG142</f>
        <v>0</v>
      </c>
      <c r="K141" s="190">
        <f ca="1">CALCS!AH142</f>
        <v>319676</v>
      </c>
      <c r="L141" s="179" t="str">
        <f>CALCS!AD142</f>
        <v>062454</v>
      </c>
      <c r="M141" s="63">
        <f t="shared" ca="1" si="6"/>
        <v>-40067</v>
      </c>
      <c r="N141" s="205">
        <f t="shared" ca="1" si="7"/>
        <v>-0.11137673283427335</v>
      </c>
    </row>
    <row r="142" spans="1:14" x14ac:dyDescent="0.25">
      <c r="A142" s="178" t="str">
        <f>CALCS!A143</f>
        <v>Norwalk</v>
      </c>
      <c r="B142" s="179" t="str">
        <f>CALCS!B143</f>
        <v>CA</v>
      </c>
      <c r="C142" s="179" t="str">
        <f>CALCS!C143</f>
        <v>52</v>
      </c>
      <c r="D142" s="179" t="str">
        <f>CALCS!D143</f>
        <v>MC</v>
      </c>
      <c r="E142" s="212">
        <f>CALCS!O143</f>
        <v>107140</v>
      </c>
      <c r="F142" s="180">
        <f ca="1">OFFSET(CDBG16!$J$1,MATCH(L142,CDBG16!$E$2:$E$1269,0),)</f>
        <v>1141459</v>
      </c>
      <c r="G142" s="190">
        <f>CALCS!X143</f>
        <v>1117105</v>
      </c>
      <c r="H142" s="190">
        <f ca="1">CALCS!AE143</f>
        <v>94</v>
      </c>
      <c r="I142" s="190">
        <f ca="1">CALCS!AF143</f>
        <v>0</v>
      </c>
      <c r="J142" s="190">
        <f ca="1">CALCS!AG143</f>
        <v>0</v>
      </c>
      <c r="K142" s="190">
        <f ca="1">CALCS!AH143</f>
        <v>1117199</v>
      </c>
      <c r="L142" s="179" t="str">
        <f>CALCS!AD143</f>
        <v>062490</v>
      </c>
      <c r="M142" s="63">
        <f t="shared" ca="1" si="6"/>
        <v>-24260</v>
      </c>
      <c r="N142" s="205">
        <f t="shared" ca="1" si="7"/>
        <v>-2.1253501001788064E-2</v>
      </c>
    </row>
    <row r="143" spans="1:14" x14ac:dyDescent="0.25">
      <c r="A143" s="178" t="str">
        <f>CALCS!A144</f>
        <v>Oakland</v>
      </c>
      <c r="B143" s="179" t="str">
        <f>CALCS!B144</f>
        <v>CA</v>
      </c>
      <c r="C143" s="179" t="str">
        <f>CALCS!C144</f>
        <v>51</v>
      </c>
      <c r="D143" s="179" t="str">
        <f>CALCS!D144</f>
        <v>PC</v>
      </c>
      <c r="E143" s="212">
        <f>CALCS!O144</f>
        <v>419267</v>
      </c>
      <c r="F143" s="180">
        <f ca="1">OFFSET(CDBG16!$J$1,MATCH(L143,CDBG16!$E$2:$E$1269,0),)</f>
        <v>7076798</v>
      </c>
      <c r="G143" s="190">
        <f>CALCS!X144</f>
        <v>6981361</v>
      </c>
      <c r="H143" s="190">
        <f ca="1">CALCS!AE144</f>
        <v>587</v>
      </c>
      <c r="I143" s="190">
        <f ca="1">CALCS!AF144</f>
        <v>0</v>
      </c>
      <c r="J143" s="190">
        <f ca="1">CALCS!AG144</f>
        <v>0</v>
      </c>
      <c r="K143" s="190">
        <f ca="1">CALCS!AH144</f>
        <v>6981948</v>
      </c>
      <c r="L143" s="179" t="str">
        <f>CALCS!AD144</f>
        <v>062508</v>
      </c>
      <c r="M143" s="63">
        <f t="shared" ca="1" si="6"/>
        <v>-94850</v>
      </c>
      <c r="N143" s="205">
        <f t="shared" ca="1" si="7"/>
        <v>-1.3402954273952711E-2</v>
      </c>
    </row>
    <row r="144" spans="1:14" x14ac:dyDescent="0.25">
      <c r="A144" s="178" t="str">
        <f>CALCS!A145</f>
        <v>Oceanside</v>
      </c>
      <c r="B144" s="179" t="str">
        <f>CALCS!B145</f>
        <v>CA</v>
      </c>
      <c r="C144" s="179" t="str">
        <f>CALCS!C145</f>
        <v>52</v>
      </c>
      <c r="D144" s="179" t="str">
        <f>CALCS!D145</f>
        <v>MC</v>
      </c>
      <c r="E144" s="212">
        <f>CALCS!O145</f>
        <v>175691</v>
      </c>
      <c r="F144" s="180">
        <f ca="1">OFFSET(CDBG16!$J$1,MATCH(L144,CDBG16!$E$2:$E$1269,0),)</f>
        <v>1211740</v>
      </c>
      <c r="G144" s="190">
        <f>CALCS!X145</f>
        <v>1223374</v>
      </c>
      <c r="H144" s="190">
        <f ca="1">CALCS!AE145</f>
        <v>103</v>
      </c>
      <c r="I144" s="190">
        <f ca="1">CALCS!AF145</f>
        <v>0</v>
      </c>
      <c r="J144" s="190">
        <f ca="1">CALCS!AG145</f>
        <v>0</v>
      </c>
      <c r="K144" s="190">
        <f ca="1">CALCS!AH145</f>
        <v>1223477</v>
      </c>
      <c r="L144" s="179" t="str">
        <f>CALCS!AD145</f>
        <v>062532</v>
      </c>
      <c r="M144" s="63">
        <f t="shared" ca="1" si="6"/>
        <v>11737</v>
      </c>
      <c r="N144" s="205">
        <f t="shared" ca="1" si="7"/>
        <v>9.6860712694142315E-3</v>
      </c>
    </row>
    <row r="145" spans="1:14" x14ac:dyDescent="0.25">
      <c r="A145" s="178" t="str">
        <f>CALCS!A146</f>
        <v>Ontario</v>
      </c>
      <c r="B145" s="179" t="str">
        <f>CALCS!B146</f>
        <v>CA</v>
      </c>
      <c r="C145" s="179" t="str">
        <f>CALCS!C146</f>
        <v>51</v>
      </c>
      <c r="D145" s="179" t="str">
        <f>CALCS!D146</f>
        <v>PC</v>
      </c>
      <c r="E145" s="212">
        <f>CALCS!O146</f>
        <v>171214</v>
      </c>
      <c r="F145" s="180">
        <f ca="1">OFFSET(CDBG16!$J$1,MATCH(L145,CDBG16!$E$2:$E$1269,0),)</f>
        <v>1750893</v>
      </c>
      <c r="G145" s="190">
        <f>CALCS!X146</f>
        <v>1733844</v>
      </c>
      <c r="H145" s="190">
        <f ca="1">CALCS!AE146</f>
        <v>146</v>
      </c>
      <c r="I145" s="190">
        <f ca="1">CALCS!AF146</f>
        <v>0</v>
      </c>
      <c r="J145" s="190">
        <f ca="1">CALCS!AG146</f>
        <v>0</v>
      </c>
      <c r="K145" s="190">
        <f ca="1">CALCS!AH146</f>
        <v>1733990</v>
      </c>
      <c r="L145" s="179" t="str">
        <f>CALCS!AD146</f>
        <v>062556</v>
      </c>
      <c r="M145" s="63">
        <f t="shared" ca="1" si="6"/>
        <v>-16903</v>
      </c>
      <c r="N145" s="205">
        <f t="shared" ca="1" si="7"/>
        <v>-9.6539308798424574E-3</v>
      </c>
    </row>
    <row r="146" spans="1:14" x14ac:dyDescent="0.25">
      <c r="A146" s="178" t="str">
        <f>CALCS!A147</f>
        <v>Orange</v>
      </c>
      <c r="B146" s="179" t="str">
        <f>CALCS!B147</f>
        <v>CA</v>
      </c>
      <c r="C146" s="179" t="str">
        <f>CALCS!C147</f>
        <v>51</v>
      </c>
      <c r="D146" s="179" t="str">
        <f>CALCS!D147</f>
        <v>PC</v>
      </c>
      <c r="E146" s="212">
        <f>CALCS!O147</f>
        <v>140992</v>
      </c>
      <c r="F146" s="180">
        <f ca="1">OFFSET(CDBG16!$J$1,MATCH(L146,CDBG16!$E$2:$E$1269,0),)</f>
        <v>1181714</v>
      </c>
      <c r="G146" s="190">
        <f>CALCS!X147</f>
        <v>1144848</v>
      </c>
      <c r="H146" s="190">
        <f ca="1">CALCS!AE147</f>
        <v>96</v>
      </c>
      <c r="I146" s="190">
        <f ca="1">CALCS!AF147</f>
        <v>0</v>
      </c>
      <c r="J146" s="190">
        <f ca="1">CALCS!AG147</f>
        <v>0</v>
      </c>
      <c r="K146" s="190">
        <f ca="1">CALCS!AH147</f>
        <v>1144944</v>
      </c>
      <c r="L146" s="179" t="str">
        <f>CALCS!AD147</f>
        <v>062568</v>
      </c>
      <c r="M146" s="63">
        <f t="shared" ca="1" si="6"/>
        <v>-36770</v>
      </c>
      <c r="N146" s="205">
        <f t="shared" ca="1" si="7"/>
        <v>-3.111581990227754E-2</v>
      </c>
    </row>
    <row r="147" spans="1:14" x14ac:dyDescent="0.25">
      <c r="A147" s="178" t="str">
        <f>CALCS!A148</f>
        <v>Oxnard</v>
      </c>
      <c r="B147" s="179" t="str">
        <f>CALCS!B148</f>
        <v>CA</v>
      </c>
      <c r="C147" s="179" t="str">
        <f>CALCS!C148</f>
        <v>51</v>
      </c>
      <c r="D147" s="179" t="str">
        <f>CALCS!D148</f>
        <v>PC</v>
      </c>
      <c r="E147" s="212">
        <f>CALCS!O148</f>
        <v>207254</v>
      </c>
      <c r="F147" s="180">
        <f ca="1">OFFSET(CDBG16!$J$1,MATCH(L147,CDBG16!$E$2:$E$1269,0),)</f>
        <v>2201149</v>
      </c>
      <c r="G147" s="190">
        <f>CALCS!X148</f>
        <v>2183146</v>
      </c>
      <c r="H147" s="190">
        <f ca="1">CALCS!AE148</f>
        <v>184</v>
      </c>
      <c r="I147" s="190">
        <f ca="1">CALCS!AF148</f>
        <v>0</v>
      </c>
      <c r="J147" s="190">
        <f ca="1">CALCS!AG148</f>
        <v>0</v>
      </c>
      <c r="K147" s="190">
        <f ca="1">CALCS!AH148</f>
        <v>2183330</v>
      </c>
      <c r="L147" s="179" t="str">
        <f>CALCS!AD148</f>
        <v>062622</v>
      </c>
      <c r="M147" s="63">
        <f t="shared" ca="1" si="6"/>
        <v>-17819</v>
      </c>
      <c r="N147" s="205">
        <f t="shared" ca="1" si="7"/>
        <v>-8.0953174910012912E-3</v>
      </c>
    </row>
    <row r="148" spans="1:14" x14ac:dyDescent="0.25">
      <c r="A148" s="178" t="str">
        <f>CALCS!A149</f>
        <v>Palmdale</v>
      </c>
      <c r="B148" s="179" t="str">
        <f>CALCS!B149</f>
        <v>CA</v>
      </c>
      <c r="C148" s="179" t="str">
        <f>CALCS!C149</f>
        <v>52</v>
      </c>
      <c r="D148" s="179" t="str">
        <f>CALCS!D149</f>
        <v>MC</v>
      </c>
      <c r="E148" s="212">
        <f>CALCS!O149</f>
        <v>158351</v>
      </c>
      <c r="F148" s="180">
        <f ca="1">OFFSET(CDBG16!$J$1,MATCH(L148,CDBG16!$E$2:$E$1269,0),)</f>
        <v>1461099</v>
      </c>
      <c r="G148" s="190">
        <f>CALCS!X149</f>
        <v>1468205</v>
      </c>
      <c r="H148" s="190">
        <f ca="1">CALCS!AE149</f>
        <v>123</v>
      </c>
      <c r="I148" s="190">
        <f ca="1">CALCS!AF149</f>
        <v>0</v>
      </c>
      <c r="J148" s="190">
        <f ca="1">CALCS!AG149</f>
        <v>0</v>
      </c>
      <c r="K148" s="190">
        <f ca="1">CALCS!AH149</f>
        <v>1468328</v>
      </c>
      <c r="L148" s="179" t="str">
        <f>CALCS!AD149</f>
        <v>062658</v>
      </c>
      <c r="M148" s="63">
        <f t="shared" ca="1" si="6"/>
        <v>7229</v>
      </c>
      <c r="N148" s="205">
        <f t="shared" ca="1" si="7"/>
        <v>4.947645573640116E-3</v>
      </c>
    </row>
    <row r="149" spans="1:14" x14ac:dyDescent="0.25">
      <c r="A149" s="178" t="str">
        <f>CALCS!A150</f>
        <v>Palm Desert</v>
      </c>
      <c r="B149" s="179" t="str">
        <f>CALCS!B150</f>
        <v>CA</v>
      </c>
      <c r="C149" s="179" t="str">
        <f>CALCS!C150</f>
        <v>52</v>
      </c>
      <c r="D149" s="179" t="str">
        <f>CALCS!D150</f>
        <v>MC</v>
      </c>
      <c r="E149" s="212">
        <f>CALCS!O150</f>
        <v>51869</v>
      </c>
      <c r="F149" s="180">
        <f ca="1">OFFSET(CDBG16!$J$1,MATCH(L149,CDBG16!$E$2:$E$1269,0),)</f>
        <v>294678</v>
      </c>
      <c r="G149" s="190">
        <f>CALCS!X150</f>
        <v>322840</v>
      </c>
      <c r="H149" s="190">
        <f ca="1">CALCS!AE150</f>
        <v>27</v>
      </c>
      <c r="I149" s="190">
        <f ca="1">CALCS!AF150</f>
        <v>0</v>
      </c>
      <c r="J149" s="190">
        <f ca="1">CALCS!AG150</f>
        <v>0</v>
      </c>
      <c r="K149" s="190">
        <f ca="1">CALCS!AH150</f>
        <v>322867</v>
      </c>
      <c r="L149" s="179" t="str">
        <f>CALCS!AD150</f>
        <v>062670</v>
      </c>
      <c r="M149" s="63">
        <f t="shared" ca="1" si="6"/>
        <v>28189</v>
      </c>
      <c r="N149" s="205">
        <f t="shared" ca="1" si="7"/>
        <v>9.566034790517107E-2</v>
      </c>
    </row>
    <row r="150" spans="1:14" x14ac:dyDescent="0.25">
      <c r="A150" s="178" t="str">
        <f>CALCS!A151</f>
        <v>Palm Springs</v>
      </c>
      <c r="B150" s="179" t="str">
        <f>CALCS!B151</f>
        <v>CA</v>
      </c>
      <c r="C150" s="179" t="str">
        <f>CALCS!C151</f>
        <v>52</v>
      </c>
      <c r="D150" s="179" t="str">
        <f>CALCS!D151</f>
        <v>MC</v>
      </c>
      <c r="E150" s="212">
        <f>CALCS!O151</f>
        <v>47371</v>
      </c>
      <c r="F150" s="180">
        <f ca="1">OFFSET(CDBG16!$J$1,MATCH(L150,CDBG16!$E$2:$E$1269,0),)</f>
        <v>387462</v>
      </c>
      <c r="G150" s="190">
        <f>CALCS!X151</f>
        <v>362286</v>
      </c>
      <c r="H150" s="190">
        <f ca="1">CALCS!AE151</f>
        <v>30</v>
      </c>
      <c r="I150" s="190">
        <f ca="1">CALCS!AF151</f>
        <v>0</v>
      </c>
      <c r="J150" s="190">
        <f ca="1">CALCS!AG151</f>
        <v>0</v>
      </c>
      <c r="K150" s="190">
        <f ca="1">CALCS!AH151</f>
        <v>362316</v>
      </c>
      <c r="L150" s="179" t="str">
        <f>CALCS!AD151</f>
        <v>062676</v>
      </c>
      <c r="M150" s="63">
        <f t="shared" ca="1" si="6"/>
        <v>-25146</v>
      </c>
      <c r="N150" s="205">
        <f t="shared" ca="1" si="7"/>
        <v>-6.4899267541075001E-2</v>
      </c>
    </row>
    <row r="151" spans="1:14" x14ac:dyDescent="0.25">
      <c r="A151" s="178" t="str">
        <f>CALCS!A152</f>
        <v>Palo Alto</v>
      </c>
      <c r="B151" s="179" t="str">
        <f>CALCS!B152</f>
        <v>CA</v>
      </c>
      <c r="C151" s="179" t="str">
        <f>CALCS!C152</f>
        <v>51</v>
      </c>
      <c r="D151" s="179" t="str">
        <f>CALCS!D152</f>
        <v>PC</v>
      </c>
      <c r="E151" s="212">
        <f>CALCS!O152</f>
        <v>66853</v>
      </c>
      <c r="F151" s="180">
        <f ca="1">OFFSET(CDBG16!$J$1,MATCH(L151,CDBG16!$E$2:$E$1269,0),)</f>
        <v>441253</v>
      </c>
      <c r="G151" s="190">
        <f>CALCS!X152</f>
        <v>436272</v>
      </c>
      <c r="H151" s="190">
        <f ca="1">CALCS!AE152</f>
        <v>37</v>
      </c>
      <c r="I151" s="190">
        <f ca="1">CALCS!AF152</f>
        <v>0</v>
      </c>
      <c r="J151" s="190">
        <f ca="1">CALCS!AG152</f>
        <v>0</v>
      </c>
      <c r="K151" s="190">
        <f ca="1">CALCS!AH152</f>
        <v>436309</v>
      </c>
      <c r="L151" s="179" t="str">
        <f>CALCS!AD152</f>
        <v>062682</v>
      </c>
      <c r="M151" s="63">
        <f t="shared" ca="1" si="6"/>
        <v>-4944</v>
      </c>
      <c r="N151" s="205">
        <f t="shared" ca="1" si="7"/>
        <v>-1.1204456400296428E-2</v>
      </c>
    </row>
    <row r="152" spans="1:14" x14ac:dyDescent="0.25">
      <c r="A152" s="178" t="str">
        <f>CALCS!A153</f>
        <v>Paradise</v>
      </c>
      <c r="B152" s="179" t="str">
        <f>CALCS!B153</f>
        <v>CA</v>
      </c>
      <c r="C152" s="179" t="str">
        <f>CALCS!C153</f>
        <v>52</v>
      </c>
      <c r="D152" s="179" t="str">
        <f>CALCS!D153</f>
        <v>MC</v>
      </c>
      <c r="E152" s="212">
        <f>CALCS!O153</f>
        <v>26476</v>
      </c>
      <c r="F152" s="180">
        <f ca="1">OFFSET(CDBG16!$J$1,MATCH(L152,CDBG16!$E$2:$E$1269,0),)</f>
        <v>172295</v>
      </c>
      <c r="G152" s="190">
        <f>CALCS!X153</f>
        <v>176389</v>
      </c>
      <c r="H152" s="190">
        <f ca="1">CALCS!AE153</f>
        <v>15</v>
      </c>
      <c r="I152" s="190">
        <f ca="1">CALCS!AF153</f>
        <v>0</v>
      </c>
      <c r="J152" s="190">
        <f ca="1">CALCS!AG153</f>
        <v>0</v>
      </c>
      <c r="K152" s="190">
        <f ca="1">CALCS!AH153</f>
        <v>176404</v>
      </c>
      <c r="L152" s="179" t="str">
        <f>CALCS!AD153</f>
        <v>062700</v>
      </c>
      <c r="M152" s="63">
        <f t="shared" ca="1" si="6"/>
        <v>4109</v>
      </c>
      <c r="N152" s="205">
        <f t="shared" ca="1" si="7"/>
        <v>2.3848631707246291E-2</v>
      </c>
    </row>
    <row r="153" spans="1:14" x14ac:dyDescent="0.25">
      <c r="A153" s="178" t="str">
        <f>CALCS!A154</f>
        <v>Paramount City</v>
      </c>
      <c r="B153" s="179" t="str">
        <f>CALCS!B154</f>
        <v>CA</v>
      </c>
      <c r="C153" s="179" t="str">
        <f>CALCS!C154</f>
        <v>52</v>
      </c>
      <c r="D153" s="179" t="str">
        <f>CALCS!D154</f>
        <v>MC</v>
      </c>
      <c r="E153" s="212">
        <f>CALCS!O154</f>
        <v>55412</v>
      </c>
      <c r="F153" s="180">
        <f ca="1">OFFSET(CDBG16!$J$1,MATCH(L153,CDBG16!$E$2:$E$1269,0),)</f>
        <v>807091</v>
      </c>
      <c r="G153" s="190">
        <f>CALCS!X154</f>
        <v>825816</v>
      </c>
      <c r="H153" s="190">
        <f ca="1">CALCS!AE154</f>
        <v>69</v>
      </c>
      <c r="I153" s="190">
        <f ca="1">CALCS!AF154</f>
        <v>0</v>
      </c>
      <c r="J153" s="190">
        <f ca="1">CALCS!AG154</f>
        <v>0</v>
      </c>
      <c r="K153" s="190">
        <f ca="1">CALCS!AH154</f>
        <v>825885</v>
      </c>
      <c r="L153" s="179" t="str">
        <f>CALCS!AD154</f>
        <v>062706</v>
      </c>
      <c r="M153" s="63">
        <f t="shared" ca="1" si="6"/>
        <v>18794</v>
      </c>
      <c r="N153" s="205">
        <f t="shared" ca="1" si="7"/>
        <v>2.3286097850180463E-2</v>
      </c>
    </row>
    <row r="154" spans="1:14" x14ac:dyDescent="0.25">
      <c r="A154" s="178" t="str">
        <f>CALCS!A155</f>
        <v>Pasadena</v>
      </c>
      <c r="B154" s="179" t="str">
        <f>CALCS!B155</f>
        <v>CA</v>
      </c>
      <c r="C154" s="179" t="str">
        <f>CALCS!C155</f>
        <v>51</v>
      </c>
      <c r="D154" s="179" t="str">
        <f>CALCS!D155</f>
        <v>PC</v>
      </c>
      <c r="E154" s="212">
        <f>CALCS!O155</f>
        <v>142250</v>
      </c>
      <c r="F154" s="180">
        <f ca="1">OFFSET(CDBG16!$J$1,MATCH(L154,CDBG16!$E$2:$E$1269,0),)</f>
        <v>1794088</v>
      </c>
      <c r="G154" s="190">
        <f>CALCS!X155</f>
        <v>1764106</v>
      </c>
      <c r="H154" s="190">
        <f ca="1">CALCS!AE155</f>
        <v>148</v>
      </c>
      <c r="I154" s="190">
        <f ca="1">CALCS!AF155</f>
        <v>0</v>
      </c>
      <c r="J154" s="190">
        <f ca="1">CALCS!AG155</f>
        <v>0</v>
      </c>
      <c r="K154" s="190">
        <f ca="1">CALCS!AH155</f>
        <v>1764254</v>
      </c>
      <c r="L154" s="179" t="str">
        <f>CALCS!AD155</f>
        <v>062724</v>
      </c>
      <c r="M154" s="63">
        <f t="shared" ca="1" si="6"/>
        <v>-29834</v>
      </c>
      <c r="N154" s="205">
        <f t="shared" ca="1" si="7"/>
        <v>-1.662906167367487E-2</v>
      </c>
    </row>
    <row r="155" spans="1:14" x14ac:dyDescent="0.25">
      <c r="A155" s="178" t="str">
        <f>CALCS!A156</f>
        <v>Perris City</v>
      </c>
      <c r="B155" s="179" t="str">
        <f>CALCS!B156</f>
        <v>CA</v>
      </c>
      <c r="C155" s="179" t="str">
        <f>CALCS!C156</f>
        <v>52</v>
      </c>
      <c r="D155" s="179" t="str">
        <f>CALCS!D156</f>
        <v>MC</v>
      </c>
      <c r="E155" s="212">
        <f>CALCS!O156</f>
        <v>74971</v>
      </c>
      <c r="F155" s="180">
        <f ca="1">OFFSET(CDBG16!$J$1,MATCH(L155,CDBG16!$E$2:$E$1269,0),)</f>
        <v>844622</v>
      </c>
      <c r="G155" s="190">
        <f>CALCS!X156</f>
        <v>879216</v>
      </c>
      <c r="H155" s="190">
        <f ca="1">CALCS!AE156</f>
        <v>74</v>
      </c>
      <c r="I155" s="190">
        <f ca="1">CALCS!AF156</f>
        <v>0</v>
      </c>
      <c r="J155" s="190">
        <f ca="1">CALCS!AG156</f>
        <v>0</v>
      </c>
      <c r="K155" s="190">
        <f ca="1">CALCS!AH156</f>
        <v>879290</v>
      </c>
      <c r="L155" s="179" t="str">
        <f>CALCS!AD156</f>
        <v>062754</v>
      </c>
      <c r="M155" s="63">
        <f t="shared" ca="1" si="6"/>
        <v>34668</v>
      </c>
      <c r="N155" s="205">
        <f t="shared" ca="1" si="7"/>
        <v>4.1045580153015196E-2</v>
      </c>
    </row>
    <row r="156" spans="1:14" x14ac:dyDescent="0.25">
      <c r="A156" s="178" t="str">
        <f>CALCS!A157</f>
        <v>Petaluma</v>
      </c>
      <c r="B156" s="179" t="str">
        <f>CALCS!B157</f>
        <v>CA</v>
      </c>
      <c r="C156" s="179" t="str">
        <f>CALCS!C157</f>
        <v>52</v>
      </c>
      <c r="D156" s="179" t="str">
        <f>CALCS!D157</f>
        <v>MC</v>
      </c>
      <c r="E156" s="212">
        <f>CALCS!O157</f>
        <v>60438</v>
      </c>
      <c r="F156" s="180">
        <f ca="1">OFFSET(CDBG16!$J$1,MATCH(L156,CDBG16!$E$2:$E$1269,0),)</f>
        <v>344211</v>
      </c>
      <c r="G156" s="190">
        <f>CALCS!X157</f>
        <v>347436</v>
      </c>
      <c r="H156" s="190">
        <f ca="1">CALCS!AE157</f>
        <v>29</v>
      </c>
      <c r="I156" s="190">
        <f ca="1">CALCS!AF157</f>
        <v>0</v>
      </c>
      <c r="J156" s="190">
        <f ca="1">CALCS!AG157</f>
        <v>0</v>
      </c>
      <c r="K156" s="190">
        <f ca="1">CALCS!AH157</f>
        <v>347465</v>
      </c>
      <c r="L156" s="179" t="str">
        <f>CALCS!AD157</f>
        <v>062760</v>
      </c>
      <c r="M156" s="63">
        <f t="shared" ca="1" si="6"/>
        <v>3254</v>
      </c>
      <c r="N156" s="205">
        <f t="shared" ca="1" si="7"/>
        <v>9.4535038101629526E-3</v>
      </c>
    </row>
    <row r="157" spans="1:14" x14ac:dyDescent="0.25">
      <c r="A157" s="178" t="str">
        <f>CALCS!A158</f>
        <v>Pico Rivera</v>
      </c>
      <c r="B157" s="179" t="str">
        <f>CALCS!B158</f>
        <v>CA</v>
      </c>
      <c r="C157" s="179" t="str">
        <f>CALCS!C158</f>
        <v>52</v>
      </c>
      <c r="D157" s="179" t="str">
        <f>CALCS!D158</f>
        <v>MC</v>
      </c>
      <c r="E157" s="212">
        <f>CALCS!O158</f>
        <v>64218</v>
      </c>
      <c r="F157" s="180">
        <f ca="1">OFFSET(CDBG16!$J$1,MATCH(L157,CDBG16!$E$2:$E$1269,0),)</f>
        <v>610019</v>
      </c>
      <c r="G157" s="190">
        <f>CALCS!X158</f>
        <v>638821</v>
      </c>
      <c r="H157" s="190">
        <f ca="1">CALCS!AE158</f>
        <v>54</v>
      </c>
      <c r="I157" s="190">
        <f ca="1">CALCS!AF158</f>
        <v>0</v>
      </c>
      <c r="J157" s="190">
        <f ca="1">CALCS!AG158</f>
        <v>0</v>
      </c>
      <c r="K157" s="190">
        <f ca="1">CALCS!AH158</f>
        <v>638875</v>
      </c>
      <c r="L157" s="179" t="str">
        <f>CALCS!AD158</f>
        <v>062766</v>
      </c>
      <c r="M157" s="63">
        <f t="shared" ca="1" si="6"/>
        <v>28856</v>
      </c>
      <c r="N157" s="205">
        <f t="shared" ca="1" si="7"/>
        <v>4.7303444646806081E-2</v>
      </c>
    </row>
    <row r="158" spans="1:14" x14ac:dyDescent="0.25">
      <c r="A158" s="178" t="str">
        <f>CALCS!A159</f>
        <v>Pittsburg</v>
      </c>
      <c r="B158" s="179" t="str">
        <f>CALCS!B159</f>
        <v>CA</v>
      </c>
      <c r="C158" s="179" t="str">
        <f>CALCS!C159</f>
        <v>52</v>
      </c>
      <c r="D158" s="179" t="str">
        <f>CALCS!D159</f>
        <v>MC</v>
      </c>
      <c r="E158" s="212">
        <f>CALCS!O159</f>
        <v>69424</v>
      </c>
      <c r="F158" s="180">
        <f ca="1">OFFSET(CDBG16!$J$1,MATCH(L158,CDBG16!$E$2:$E$1269,0),)</f>
        <v>574072</v>
      </c>
      <c r="G158" s="190">
        <f>CALCS!X159</f>
        <v>598698</v>
      </c>
      <c r="H158" s="190">
        <f ca="1">CALCS!AE159</f>
        <v>50</v>
      </c>
      <c r="I158" s="190">
        <f ca="1">CALCS!AF159</f>
        <v>0</v>
      </c>
      <c r="J158" s="190">
        <f ca="1">CALCS!AG159</f>
        <v>0</v>
      </c>
      <c r="K158" s="190">
        <f ca="1">CALCS!AH159</f>
        <v>598748</v>
      </c>
      <c r="L158" s="179" t="str">
        <f>CALCS!AD159</f>
        <v>062790</v>
      </c>
      <c r="M158" s="63">
        <f t="shared" ca="1" si="6"/>
        <v>24676</v>
      </c>
      <c r="N158" s="205">
        <f t="shared" ca="1" si="7"/>
        <v>4.2984155297593335E-2</v>
      </c>
    </row>
    <row r="159" spans="1:14" x14ac:dyDescent="0.25">
      <c r="A159" s="178" t="str">
        <f>CALCS!A160</f>
        <v>Placentia</v>
      </c>
      <c r="B159" s="179" t="str">
        <f>CALCS!B160</f>
        <v>CA</v>
      </c>
      <c r="C159" s="179" t="str">
        <f>CALCS!C160</f>
        <v>52</v>
      </c>
      <c r="D159" s="179" t="str">
        <f>CALCS!D160</f>
        <v>MC</v>
      </c>
      <c r="E159" s="212">
        <f>CALCS!O160</f>
        <v>52495</v>
      </c>
      <c r="F159" s="180">
        <f ca="1">OFFSET(CDBG16!$J$1,MATCH(L159,CDBG16!$E$2:$E$1269,0),)</f>
        <v>420670</v>
      </c>
      <c r="G159" s="190">
        <f>CALCS!X160</f>
        <v>404758</v>
      </c>
      <c r="H159" s="190">
        <f ca="1">CALCS!AE160</f>
        <v>34</v>
      </c>
      <c r="I159" s="190">
        <f ca="1">CALCS!AF160</f>
        <v>0</v>
      </c>
      <c r="J159" s="190">
        <f ca="1">CALCS!AG160</f>
        <v>0</v>
      </c>
      <c r="K159" s="190">
        <f ca="1">CALCS!AH160</f>
        <v>404792</v>
      </c>
      <c r="L159" s="179" t="str">
        <f>CALCS!AD160</f>
        <v>062802</v>
      </c>
      <c r="M159" s="63">
        <f t="shared" ca="1" si="6"/>
        <v>-15878</v>
      </c>
      <c r="N159" s="205">
        <f t="shared" ca="1" si="7"/>
        <v>-3.7744550360139774E-2</v>
      </c>
    </row>
    <row r="160" spans="1:14" x14ac:dyDescent="0.25">
      <c r="A160" s="178" t="str">
        <f>CALCS!A161</f>
        <v>Pleasanton City</v>
      </c>
      <c r="B160" s="179" t="str">
        <f>CALCS!B161</f>
        <v>CA</v>
      </c>
      <c r="C160" s="179" t="str">
        <f>CALCS!C161</f>
        <v>51</v>
      </c>
      <c r="D160" s="179" t="str">
        <f>CALCS!D161</f>
        <v>PC</v>
      </c>
      <c r="E160" s="212">
        <f>CALCS!O161</f>
        <v>79510</v>
      </c>
      <c r="F160" s="180">
        <f ca="1">OFFSET(CDBG16!$J$1,MATCH(L160,CDBG16!$E$2:$E$1269,0),)</f>
        <v>272697</v>
      </c>
      <c r="G160" s="190">
        <f>CALCS!X161</f>
        <v>284739</v>
      </c>
      <c r="H160" s="190">
        <f ca="1">CALCS!AE161</f>
        <v>24</v>
      </c>
      <c r="I160" s="190">
        <f ca="1">CALCS!AF161</f>
        <v>0</v>
      </c>
      <c r="J160" s="190">
        <f ca="1">CALCS!AG161</f>
        <v>0</v>
      </c>
      <c r="K160" s="190">
        <f ca="1">CALCS!AH161</f>
        <v>284763</v>
      </c>
      <c r="L160" s="179" t="str">
        <f>CALCS!AD161</f>
        <v>062826</v>
      </c>
      <c r="M160" s="63">
        <f t="shared" ca="1" si="6"/>
        <v>12066</v>
      </c>
      <c r="N160" s="205">
        <f t="shared" ca="1" si="7"/>
        <v>4.4246911407166196E-2</v>
      </c>
    </row>
    <row r="161" spans="1:14" x14ac:dyDescent="0.25">
      <c r="A161" s="178" t="str">
        <f>CALCS!A162</f>
        <v>Pomona</v>
      </c>
      <c r="B161" s="179" t="str">
        <f>CALCS!B162</f>
        <v>CA</v>
      </c>
      <c r="C161" s="179" t="str">
        <f>CALCS!C162</f>
        <v>52</v>
      </c>
      <c r="D161" s="179" t="str">
        <f>CALCS!D162</f>
        <v>MC</v>
      </c>
      <c r="E161" s="212">
        <f>CALCS!O162</f>
        <v>153266</v>
      </c>
      <c r="F161" s="180">
        <f ca="1">OFFSET(CDBG16!$J$1,MATCH(L161,CDBG16!$E$2:$E$1269,0),)</f>
        <v>1982076</v>
      </c>
      <c r="G161" s="190">
        <f>CALCS!X162</f>
        <v>2013566</v>
      </c>
      <c r="H161" s="190">
        <f ca="1">CALCS!AE162</f>
        <v>169</v>
      </c>
      <c r="I161" s="190">
        <f ca="1">CALCS!AF162</f>
        <v>0</v>
      </c>
      <c r="J161" s="190">
        <f ca="1">CALCS!AG162</f>
        <v>0</v>
      </c>
      <c r="K161" s="190">
        <f ca="1">CALCS!AH162</f>
        <v>2013735</v>
      </c>
      <c r="L161" s="179" t="str">
        <f>CALCS!AD162</f>
        <v>062850</v>
      </c>
      <c r="M161" s="63">
        <f t="shared" ca="1" si="6"/>
        <v>31659</v>
      </c>
      <c r="N161" s="205">
        <f t="shared" ca="1" si="7"/>
        <v>1.5972646861169802E-2</v>
      </c>
    </row>
    <row r="162" spans="1:14" x14ac:dyDescent="0.25">
      <c r="A162" s="178" t="str">
        <f>CALCS!A163</f>
        <v>Porterville</v>
      </c>
      <c r="B162" s="179" t="str">
        <f>CALCS!B163</f>
        <v>CA</v>
      </c>
      <c r="C162" s="179" t="str">
        <f>CALCS!C163</f>
        <v>51</v>
      </c>
      <c r="D162" s="179" t="str">
        <f>CALCS!D163</f>
        <v>PC</v>
      </c>
      <c r="E162" s="212">
        <f>CALCS!O163</f>
        <v>56058</v>
      </c>
      <c r="F162" s="180">
        <f ca="1">OFFSET(CDBG16!$J$1,MATCH(L162,CDBG16!$E$2:$E$1269,0),)</f>
        <v>634391</v>
      </c>
      <c r="G162" s="190">
        <f>CALCS!X163</f>
        <v>645946</v>
      </c>
      <c r="H162" s="190">
        <f ca="1">CALCS!AE163</f>
        <v>54</v>
      </c>
      <c r="I162" s="190">
        <f ca="1">CALCS!AF163</f>
        <v>0</v>
      </c>
      <c r="J162" s="190">
        <f ca="1">CALCS!AG163</f>
        <v>0</v>
      </c>
      <c r="K162" s="190">
        <f ca="1">CALCS!AH163</f>
        <v>646000</v>
      </c>
      <c r="L162" s="179" t="str">
        <f>CALCS!AD163</f>
        <v>062862</v>
      </c>
      <c r="M162" s="63">
        <f t="shared" ca="1" si="6"/>
        <v>11609</v>
      </c>
      <c r="N162" s="205">
        <f t="shared" ca="1" si="7"/>
        <v>1.8299439935308037E-2</v>
      </c>
    </row>
    <row r="163" spans="1:14" x14ac:dyDescent="0.25">
      <c r="A163" s="178" t="str">
        <f>CALCS!A164</f>
        <v>Rancho Cordova City</v>
      </c>
      <c r="B163" s="179" t="str">
        <f>CALCS!B164</f>
        <v>CA</v>
      </c>
      <c r="C163" s="179" t="str">
        <f>CALCS!C164</f>
        <v>51</v>
      </c>
      <c r="D163" s="179" t="str">
        <f>CALCS!D164</f>
        <v>PC</v>
      </c>
      <c r="E163" s="212">
        <f>CALCS!O164</f>
        <v>71017</v>
      </c>
      <c r="F163" s="180">
        <f ca="1">OFFSET(CDBG16!$J$1,MATCH(L163,CDBG16!$E$2:$E$1269,0),)</f>
        <v>559369</v>
      </c>
      <c r="G163" s="190">
        <f>CALCS!X164</f>
        <v>537795</v>
      </c>
      <c r="H163" s="190">
        <f ca="1">CALCS!AE164</f>
        <v>45</v>
      </c>
      <c r="I163" s="190">
        <f ca="1">CALCS!AF164</f>
        <v>0</v>
      </c>
      <c r="J163" s="190">
        <f ca="1">CALCS!AG164</f>
        <v>0</v>
      </c>
      <c r="K163" s="190">
        <f ca="1">CALCS!AH164</f>
        <v>537840</v>
      </c>
      <c r="L163" s="179" t="str">
        <f>CALCS!AD164</f>
        <v>062928</v>
      </c>
      <c r="M163" s="63">
        <f t="shared" ca="1" si="6"/>
        <v>-21529</v>
      </c>
      <c r="N163" s="205">
        <f t="shared" ca="1" si="7"/>
        <v>-3.8488010597655574E-2</v>
      </c>
    </row>
    <row r="164" spans="1:14" x14ac:dyDescent="0.25">
      <c r="A164" s="178" t="str">
        <f>CALCS!A165</f>
        <v>Rancho Cucamonga</v>
      </c>
      <c r="B164" s="179" t="str">
        <f>CALCS!B165</f>
        <v>CA</v>
      </c>
      <c r="C164" s="179" t="str">
        <f>CALCS!C165</f>
        <v>52</v>
      </c>
      <c r="D164" s="179" t="str">
        <f>CALCS!D165</f>
        <v>MC</v>
      </c>
      <c r="E164" s="212">
        <f>CALCS!O165</f>
        <v>175236</v>
      </c>
      <c r="F164" s="180">
        <f ca="1">OFFSET(CDBG16!$J$1,MATCH(L164,CDBG16!$E$2:$E$1269,0),)</f>
        <v>817218</v>
      </c>
      <c r="G164" s="190">
        <f>CALCS!X165</f>
        <v>848957</v>
      </c>
      <c r="H164" s="190">
        <f ca="1">CALCS!AE165</f>
        <v>71</v>
      </c>
      <c r="I164" s="190">
        <f ca="1">CALCS!AF165</f>
        <v>0</v>
      </c>
      <c r="J164" s="190">
        <f ca="1">CALCS!AG165</f>
        <v>0</v>
      </c>
      <c r="K164" s="190">
        <f ca="1">CALCS!AH165</f>
        <v>849028</v>
      </c>
      <c r="L164" s="179" t="str">
        <f>CALCS!AD165</f>
        <v>062930</v>
      </c>
      <c r="M164" s="63">
        <f t="shared" ca="1" si="6"/>
        <v>31810</v>
      </c>
      <c r="N164" s="205">
        <f t="shared" ca="1" si="7"/>
        <v>3.8924742235242005E-2</v>
      </c>
    </row>
    <row r="165" spans="1:14" x14ac:dyDescent="0.25">
      <c r="A165" s="178" t="str">
        <f>CALCS!A166</f>
        <v>Rancho Santa Margarita</v>
      </c>
      <c r="B165" s="179" t="str">
        <f>CALCS!B166</f>
        <v>CA</v>
      </c>
      <c r="C165" s="179" t="str">
        <f>CALCS!C166</f>
        <v>52</v>
      </c>
      <c r="D165" s="179" t="str">
        <f>CALCS!D166</f>
        <v>MC</v>
      </c>
      <c r="E165" s="212">
        <f>CALCS!O166</f>
        <v>49324</v>
      </c>
      <c r="F165" s="180">
        <f ca="1">OFFSET(CDBG16!$J$1,MATCH(L165,CDBG16!$E$2:$E$1269,0),)</f>
        <v>197126</v>
      </c>
      <c r="G165" s="190">
        <f>CALCS!X166</f>
        <v>191090</v>
      </c>
      <c r="H165" s="190">
        <f ca="1">CALCS!AE166</f>
        <v>16</v>
      </c>
      <c r="I165" s="190">
        <f ca="1">CALCS!AF166</f>
        <v>0</v>
      </c>
      <c r="J165" s="190">
        <f ca="1">CALCS!AG166</f>
        <v>0</v>
      </c>
      <c r="K165" s="190">
        <f ca="1">CALCS!AH166</f>
        <v>191106</v>
      </c>
      <c r="L165" s="179" t="str">
        <f>CALCS!AD166</f>
        <v>062949</v>
      </c>
      <c r="M165" s="63">
        <f t="shared" ca="1" si="6"/>
        <v>-6020</v>
      </c>
      <c r="N165" s="205">
        <f t="shared" ca="1" si="7"/>
        <v>-3.0538843176445521E-2</v>
      </c>
    </row>
    <row r="166" spans="1:14" x14ac:dyDescent="0.25">
      <c r="A166" s="178" t="str">
        <f>CALCS!A167</f>
        <v>Redding</v>
      </c>
      <c r="B166" s="179" t="str">
        <f>CALCS!B167</f>
        <v>CA</v>
      </c>
      <c r="C166" s="179" t="str">
        <f>CALCS!C167</f>
        <v>51</v>
      </c>
      <c r="D166" s="179" t="str">
        <f>CALCS!D167</f>
        <v>PC</v>
      </c>
      <c r="E166" s="212">
        <f>CALCS!O167</f>
        <v>91582</v>
      </c>
      <c r="F166" s="180">
        <f ca="1">OFFSET(CDBG16!$J$1,MATCH(L166,CDBG16!$E$2:$E$1269,0),)</f>
        <v>667419</v>
      </c>
      <c r="G166" s="190">
        <f>CALCS!X167</f>
        <v>634752</v>
      </c>
      <c r="H166" s="190">
        <f ca="1">CALCS!AE167</f>
        <v>53</v>
      </c>
      <c r="I166" s="190">
        <f ca="1">CALCS!AF167</f>
        <v>0</v>
      </c>
      <c r="J166" s="190">
        <f ca="1">CALCS!AG167</f>
        <v>0</v>
      </c>
      <c r="K166" s="190">
        <f ca="1">CALCS!AH167</f>
        <v>634805</v>
      </c>
      <c r="L166" s="179" t="str">
        <f>CALCS!AD167</f>
        <v>062958</v>
      </c>
      <c r="M166" s="63">
        <f t="shared" ca="1" si="6"/>
        <v>-32614</v>
      </c>
      <c r="N166" s="205">
        <f t="shared" ca="1" si="7"/>
        <v>-4.8865854882764799E-2</v>
      </c>
    </row>
    <row r="167" spans="1:14" x14ac:dyDescent="0.25">
      <c r="A167" s="178" t="str">
        <f>CALCS!A168</f>
        <v>Redondo Beach</v>
      </c>
      <c r="B167" s="179" t="str">
        <f>CALCS!B168</f>
        <v>CA</v>
      </c>
      <c r="C167" s="179" t="str">
        <f>CALCS!C168</f>
        <v>52</v>
      </c>
      <c r="D167" s="179" t="str">
        <f>CALCS!D168</f>
        <v>MC</v>
      </c>
      <c r="E167" s="212">
        <f>CALCS!O168</f>
        <v>68166</v>
      </c>
      <c r="F167" s="180">
        <f ca="1">OFFSET(CDBG16!$J$1,MATCH(L167,CDBG16!$E$2:$E$1269,0),)</f>
        <v>252533</v>
      </c>
      <c r="G167" s="190">
        <f>CALCS!X168</f>
        <v>246560</v>
      </c>
      <c r="H167" s="190">
        <f ca="1">CALCS!AE168</f>
        <v>21</v>
      </c>
      <c r="I167" s="190">
        <f ca="1">CALCS!AF168</f>
        <v>0</v>
      </c>
      <c r="J167" s="190">
        <f ca="1">CALCS!AG168</f>
        <v>0</v>
      </c>
      <c r="K167" s="190">
        <f ca="1">CALCS!AH168</f>
        <v>246581</v>
      </c>
      <c r="L167" s="179" t="str">
        <f>CALCS!AD168</f>
        <v>062970</v>
      </c>
      <c r="M167" s="63">
        <f t="shared" ca="1" si="6"/>
        <v>-5952</v>
      </c>
      <c r="N167" s="205">
        <f t="shared" ca="1" si="7"/>
        <v>-2.35691968970392E-2</v>
      </c>
    </row>
    <row r="168" spans="1:14" x14ac:dyDescent="0.25">
      <c r="A168" s="178" t="str">
        <f>CALCS!A169</f>
        <v>Redwood City</v>
      </c>
      <c r="B168" s="179" t="str">
        <f>CALCS!B169</f>
        <v>CA</v>
      </c>
      <c r="C168" s="179" t="str">
        <f>CALCS!C169</f>
        <v>51</v>
      </c>
      <c r="D168" s="179" t="str">
        <f>CALCS!D169</f>
        <v>PC</v>
      </c>
      <c r="E168" s="212">
        <f>CALCS!O169</f>
        <v>85288</v>
      </c>
      <c r="F168" s="180">
        <f ca="1">OFFSET(CDBG16!$J$1,MATCH(L168,CDBG16!$E$2:$E$1269,0),)</f>
        <v>678897</v>
      </c>
      <c r="G168" s="190">
        <f>CALCS!X169</f>
        <v>655303</v>
      </c>
      <c r="H168" s="190">
        <f ca="1">CALCS!AE169</f>
        <v>55</v>
      </c>
      <c r="I168" s="190">
        <f ca="1">CALCS!AF169</f>
        <v>0</v>
      </c>
      <c r="J168" s="190">
        <f ca="1">CALCS!AG169</f>
        <v>0</v>
      </c>
      <c r="K168" s="190">
        <f ca="1">CALCS!AH169</f>
        <v>655358</v>
      </c>
      <c r="L168" s="179" t="str">
        <f>CALCS!AD169</f>
        <v>062976</v>
      </c>
      <c r="M168" s="63">
        <f t="shared" ca="1" si="6"/>
        <v>-23539</v>
      </c>
      <c r="N168" s="205">
        <f t="shared" ca="1" si="7"/>
        <v>-3.467241717079321E-2</v>
      </c>
    </row>
    <row r="169" spans="1:14" x14ac:dyDescent="0.25">
      <c r="A169" s="178" t="str">
        <f>CALCS!A170</f>
        <v>Rialto</v>
      </c>
      <c r="B169" s="179" t="str">
        <f>CALCS!B170</f>
        <v>CA</v>
      </c>
      <c r="C169" s="179" t="str">
        <f>CALCS!C170</f>
        <v>52</v>
      </c>
      <c r="D169" s="179" t="str">
        <f>CALCS!D170</f>
        <v>MC</v>
      </c>
      <c r="E169" s="212">
        <f>CALCS!O170</f>
        <v>103132</v>
      </c>
      <c r="F169" s="180">
        <f ca="1">OFFSET(CDBG16!$J$1,MATCH(L169,CDBG16!$E$2:$E$1269,0),)</f>
        <v>1088809</v>
      </c>
      <c r="G169" s="190">
        <f>CALCS!X170</f>
        <v>1126573</v>
      </c>
      <c r="H169" s="190">
        <f ca="1">CALCS!AE170</f>
        <v>95</v>
      </c>
      <c r="I169" s="190">
        <f ca="1">CALCS!AF170</f>
        <v>0</v>
      </c>
      <c r="J169" s="190">
        <f ca="1">CALCS!AG170</f>
        <v>0</v>
      </c>
      <c r="K169" s="190">
        <f ca="1">CALCS!AH170</f>
        <v>1126668</v>
      </c>
      <c r="L169" s="179" t="str">
        <f>CALCS!AD170</f>
        <v>062988</v>
      </c>
      <c r="M169" s="63">
        <f t="shared" ca="1" si="6"/>
        <v>37859</v>
      </c>
      <c r="N169" s="205">
        <f t="shared" ca="1" si="7"/>
        <v>3.4771020445275524E-2</v>
      </c>
    </row>
    <row r="170" spans="1:14" x14ac:dyDescent="0.25">
      <c r="A170" s="178" t="str">
        <f>CALCS!A171</f>
        <v>Riverside</v>
      </c>
      <c r="B170" s="179" t="str">
        <f>CALCS!B171</f>
        <v>CA</v>
      </c>
      <c r="C170" s="179" t="str">
        <f>CALCS!C171</f>
        <v>51</v>
      </c>
      <c r="D170" s="179" t="str">
        <f>CALCS!D171</f>
        <v>PC</v>
      </c>
      <c r="E170" s="212">
        <f>CALCS!O171</f>
        <v>322424</v>
      </c>
      <c r="F170" s="180">
        <f ca="1">OFFSET(CDBG16!$J$1,MATCH(L170,CDBG16!$E$2:$E$1269,0),)</f>
        <v>3068705</v>
      </c>
      <c r="G170" s="190">
        <f>CALCS!X171</f>
        <v>3057017</v>
      </c>
      <c r="H170" s="190">
        <f ca="1">CALCS!AE171</f>
        <v>257</v>
      </c>
      <c r="I170" s="190">
        <f ca="1">CALCS!AF171</f>
        <v>0</v>
      </c>
      <c r="J170" s="190">
        <f ca="1">CALCS!AG171</f>
        <v>0</v>
      </c>
      <c r="K170" s="190">
        <f ca="1">CALCS!AH171</f>
        <v>3057274</v>
      </c>
      <c r="L170" s="179" t="str">
        <f>CALCS!AD171</f>
        <v>063048</v>
      </c>
      <c r="M170" s="63">
        <f t="shared" ca="1" si="6"/>
        <v>-11431</v>
      </c>
      <c r="N170" s="205">
        <f t="shared" ca="1" si="7"/>
        <v>-3.725024073672771E-3</v>
      </c>
    </row>
    <row r="171" spans="1:14" x14ac:dyDescent="0.25">
      <c r="A171" s="178" t="str">
        <f>CALCS!A172</f>
        <v>Rocklin City</v>
      </c>
      <c r="B171" s="179" t="str">
        <f>CALCS!B172</f>
        <v>CA</v>
      </c>
      <c r="C171" s="179" t="str">
        <f>CALCS!C172</f>
        <v>52</v>
      </c>
      <c r="D171" s="179" t="str">
        <f>CALCS!D172</f>
        <v>MC</v>
      </c>
      <c r="E171" s="212">
        <f>CALCS!O172</f>
        <v>61213</v>
      </c>
      <c r="F171" s="180">
        <f ca="1">OFFSET(CDBG16!$J$1,MATCH(L171,CDBG16!$E$2:$E$1269,0),)</f>
        <v>254160</v>
      </c>
      <c r="G171" s="190">
        <f>CALCS!X172</f>
        <v>253737</v>
      </c>
      <c r="H171" s="190">
        <f ca="1">CALCS!AE172</f>
        <v>21</v>
      </c>
      <c r="I171" s="190">
        <f ca="1">CALCS!AF172</f>
        <v>0</v>
      </c>
      <c r="J171" s="190">
        <f ca="1">CALCS!AG172</f>
        <v>0</v>
      </c>
      <c r="K171" s="190">
        <f ca="1">CALCS!AH172</f>
        <v>253758</v>
      </c>
      <c r="L171" s="179" t="str">
        <f>CALCS!AD172</f>
        <v>063054</v>
      </c>
      <c r="M171" s="63">
        <f t="shared" ca="1" si="6"/>
        <v>-402</v>
      </c>
      <c r="N171" s="205">
        <f t="shared" ca="1" si="7"/>
        <v>-1.5816808309726156E-3</v>
      </c>
    </row>
    <row r="172" spans="1:14" x14ac:dyDescent="0.25">
      <c r="A172" s="178" t="str">
        <f>CALCS!A173</f>
        <v>Rosemead</v>
      </c>
      <c r="B172" s="179" t="str">
        <f>CALCS!B173</f>
        <v>CA</v>
      </c>
      <c r="C172" s="179" t="str">
        <f>CALCS!C173</f>
        <v>52</v>
      </c>
      <c r="D172" s="179" t="str">
        <f>CALCS!D173</f>
        <v>MC</v>
      </c>
      <c r="E172" s="212">
        <f>CALCS!O173</f>
        <v>54908</v>
      </c>
      <c r="F172" s="180">
        <f ca="1">OFFSET(CDBG16!$J$1,MATCH(L172,CDBG16!$E$2:$E$1269,0),)</f>
        <v>631009</v>
      </c>
      <c r="G172" s="190">
        <f>CALCS!X173</f>
        <v>646859</v>
      </c>
      <c r="H172" s="190">
        <f ca="1">CALCS!AE173</f>
        <v>54</v>
      </c>
      <c r="I172" s="190">
        <f ca="1">CALCS!AF173</f>
        <v>0</v>
      </c>
      <c r="J172" s="190">
        <f ca="1">CALCS!AG173</f>
        <v>0</v>
      </c>
      <c r="K172" s="190">
        <f ca="1">CALCS!AH173</f>
        <v>646913</v>
      </c>
      <c r="L172" s="179" t="str">
        <f>CALCS!AD173</f>
        <v>063102</v>
      </c>
      <c r="M172" s="63">
        <f t="shared" ca="1" si="6"/>
        <v>15904</v>
      </c>
      <c r="N172" s="205">
        <f t="shared" ca="1" si="7"/>
        <v>2.520407791331027E-2</v>
      </c>
    </row>
    <row r="173" spans="1:14" x14ac:dyDescent="0.25">
      <c r="A173" s="178" t="str">
        <f>CALCS!A174</f>
        <v>Roseville</v>
      </c>
      <c r="B173" s="179" t="str">
        <f>CALCS!B174</f>
        <v>CA</v>
      </c>
      <c r="C173" s="179" t="str">
        <f>CALCS!C174</f>
        <v>51</v>
      </c>
      <c r="D173" s="179" t="str">
        <f>CALCS!D174</f>
        <v>PC</v>
      </c>
      <c r="E173" s="212">
        <f>CALCS!O174</f>
        <v>130269</v>
      </c>
      <c r="F173" s="180">
        <f ca="1">OFFSET(CDBG16!$J$1,MATCH(L173,CDBG16!$E$2:$E$1269,0),)</f>
        <v>587048</v>
      </c>
      <c r="G173" s="190">
        <f>CALCS!X174</f>
        <v>590563</v>
      </c>
      <c r="H173" s="190">
        <f ca="1">CALCS!AE174</f>
        <v>50</v>
      </c>
      <c r="I173" s="190">
        <f ca="1">CALCS!AF174</f>
        <v>0</v>
      </c>
      <c r="J173" s="190">
        <f ca="1">CALCS!AG174</f>
        <v>0</v>
      </c>
      <c r="K173" s="190">
        <f ca="1">CALCS!AH174</f>
        <v>590613</v>
      </c>
      <c r="L173" s="179" t="str">
        <f>CALCS!AD174</f>
        <v>063108</v>
      </c>
      <c r="M173" s="63">
        <f t="shared" ca="1" si="6"/>
        <v>3565</v>
      </c>
      <c r="N173" s="205">
        <f t="shared" ca="1" si="7"/>
        <v>6.0727572532399392E-3</v>
      </c>
    </row>
    <row r="174" spans="1:14" x14ac:dyDescent="0.25">
      <c r="A174" s="178" t="str">
        <f>CALCS!A175</f>
        <v>Sacramento</v>
      </c>
      <c r="B174" s="179" t="str">
        <f>CALCS!B175</f>
        <v>CA</v>
      </c>
      <c r="C174" s="179" t="str">
        <f>CALCS!C175</f>
        <v>51</v>
      </c>
      <c r="D174" s="179" t="str">
        <f>CALCS!D175</f>
        <v>PC</v>
      </c>
      <c r="E174" s="212">
        <f>CALCS!O175</f>
        <v>490712</v>
      </c>
      <c r="F174" s="180">
        <f ca="1">OFFSET(CDBG16!$J$1,MATCH(L174,CDBG16!$E$2:$E$1269,0),)</f>
        <v>4420123</v>
      </c>
      <c r="G174" s="190">
        <f>CALCS!X175</f>
        <v>4442069</v>
      </c>
      <c r="H174" s="190">
        <f ca="1">CALCS!AE175</f>
        <v>374</v>
      </c>
      <c r="I174" s="190">
        <f ca="1">CALCS!AF175</f>
        <v>0</v>
      </c>
      <c r="J174" s="190">
        <f ca="1">CALCS!AG175</f>
        <v>0</v>
      </c>
      <c r="K174" s="190">
        <f ca="1">CALCS!AH175</f>
        <v>4442443</v>
      </c>
      <c r="L174" s="179" t="str">
        <f>CALCS!AD175</f>
        <v>063144</v>
      </c>
      <c r="M174" s="63">
        <f t="shared" ref="M174:M237" ca="1" si="8">K174-F174</f>
        <v>22320</v>
      </c>
      <c r="N174" s="205">
        <f t="shared" ref="N174:N237" ca="1" si="9">M174/F174</f>
        <v>5.0496332341882794E-3</v>
      </c>
    </row>
    <row r="175" spans="1:14" x14ac:dyDescent="0.25">
      <c r="A175" s="178" t="str">
        <f>CALCS!A176</f>
        <v>Salinas</v>
      </c>
      <c r="B175" s="179" t="str">
        <f>CALCS!B176</f>
        <v>CA</v>
      </c>
      <c r="C175" s="179" t="str">
        <f>CALCS!C176</f>
        <v>51</v>
      </c>
      <c r="D175" s="179" t="str">
        <f>CALCS!D176</f>
        <v>PC</v>
      </c>
      <c r="E175" s="212">
        <f>CALCS!O176</f>
        <v>157380</v>
      </c>
      <c r="F175" s="180">
        <f ca="1">OFFSET(CDBG16!$J$1,MATCH(L175,CDBG16!$E$2:$E$1269,0),)</f>
        <v>1923629</v>
      </c>
      <c r="G175" s="190">
        <f>CALCS!X176</f>
        <v>1897479</v>
      </c>
      <c r="H175" s="190">
        <f ca="1">CALCS!AE176</f>
        <v>160</v>
      </c>
      <c r="I175" s="190">
        <f ca="1">CALCS!AF176</f>
        <v>0</v>
      </c>
      <c r="J175" s="190">
        <f ca="1">CALCS!AG176</f>
        <v>0</v>
      </c>
      <c r="K175" s="190">
        <f ca="1">CALCS!AH176</f>
        <v>1897639</v>
      </c>
      <c r="L175" s="179" t="str">
        <f>CALCS!AD176</f>
        <v>063162</v>
      </c>
      <c r="M175" s="63">
        <f t="shared" ca="1" si="8"/>
        <v>-25990</v>
      </c>
      <c r="N175" s="205">
        <f t="shared" ca="1" si="9"/>
        <v>-1.3510921284717583E-2</v>
      </c>
    </row>
    <row r="176" spans="1:14" x14ac:dyDescent="0.25">
      <c r="A176" s="178" t="str">
        <f>CALCS!A177</f>
        <v>San Bernardino</v>
      </c>
      <c r="B176" s="179" t="str">
        <f>CALCS!B177</f>
        <v>CA</v>
      </c>
      <c r="C176" s="179" t="str">
        <f>CALCS!C177</f>
        <v>51</v>
      </c>
      <c r="D176" s="179" t="str">
        <f>CALCS!D177</f>
        <v>PC</v>
      </c>
      <c r="E176" s="212">
        <f>CALCS!O177</f>
        <v>216108</v>
      </c>
      <c r="F176" s="180">
        <f ca="1">OFFSET(CDBG16!$J$1,MATCH(L176,CDBG16!$E$2:$E$1269,0),)</f>
        <v>3148525</v>
      </c>
      <c r="G176" s="190">
        <f>CALCS!X177</f>
        <v>3056832</v>
      </c>
      <c r="H176" s="190">
        <f ca="1">CALCS!AE177</f>
        <v>257</v>
      </c>
      <c r="I176" s="190">
        <f ca="1">CALCS!AF177</f>
        <v>0</v>
      </c>
      <c r="J176" s="190">
        <f ca="1">CALCS!AG177</f>
        <v>0</v>
      </c>
      <c r="K176" s="190">
        <f ca="1">CALCS!AH177</f>
        <v>3057089</v>
      </c>
      <c r="L176" s="179" t="str">
        <f>CALCS!AD177</f>
        <v>063180</v>
      </c>
      <c r="M176" s="63">
        <f t="shared" ca="1" si="8"/>
        <v>-91436</v>
      </c>
      <c r="N176" s="205">
        <f t="shared" ca="1" si="9"/>
        <v>-2.904090010401696E-2</v>
      </c>
    </row>
    <row r="177" spans="1:14" x14ac:dyDescent="0.25">
      <c r="A177" s="178" t="str">
        <f>CALCS!A178</f>
        <v>San Clemente</v>
      </c>
      <c r="B177" s="179" t="str">
        <f>CALCS!B178</f>
        <v>CA</v>
      </c>
      <c r="C177" s="179" t="str">
        <f>CALCS!C178</f>
        <v>52</v>
      </c>
      <c r="D177" s="179" t="str">
        <f>CALCS!D178</f>
        <v>MC</v>
      </c>
      <c r="E177" s="212">
        <f>CALCS!O178</f>
        <v>65526</v>
      </c>
      <c r="F177" s="180">
        <f ca="1">OFFSET(CDBG16!$J$1,MATCH(L177,CDBG16!$E$2:$E$1269,0),)</f>
        <v>345089</v>
      </c>
      <c r="G177" s="190">
        <f>CALCS!X178</f>
        <v>356261</v>
      </c>
      <c r="H177" s="190">
        <f ca="1">CALCS!AE178</f>
        <v>30</v>
      </c>
      <c r="I177" s="190">
        <f ca="1">CALCS!AF178</f>
        <v>0</v>
      </c>
      <c r="J177" s="190">
        <f ca="1">CALCS!AG178</f>
        <v>0</v>
      </c>
      <c r="K177" s="190">
        <f ca="1">CALCS!AH178</f>
        <v>356291</v>
      </c>
      <c r="L177" s="179" t="str">
        <f>CALCS!AD178</f>
        <v>063198</v>
      </c>
      <c r="M177" s="63">
        <f t="shared" ca="1" si="8"/>
        <v>11202</v>
      </c>
      <c r="N177" s="205">
        <f t="shared" ca="1" si="9"/>
        <v>3.2461191170973284E-2</v>
      </c>
    </row>
    <row r="178" spans="1:14" x14ac:dyDescent="0.25">
      <c r="A178" s="178" t="str">
        <f>CALCS!A179</f>
        <v>San Diego</v>
      </c>
      <c r="B178" s="179" t="str">
        <f>CALCS!B179</f>
        <v>CA</v>
      </c>
      <c r="C178" s="179" t="str">
        <f>CALCS!C179</f>
        <v>51</v>
      </c>
      <c r="D178" s="179" t="str">
        <f>CALCS!D179</f>
        <v>PC</v>
      </c>
      <c r="E178" s="212">
        <f>CALCS!O179</f>
        <v>1394928</v>
      </c>
      <c r="F178" s="180">
        <f ca="1">OFFSET(CDBG16!$J$1,MATCH(L178,CDBG16!$E$2:$E$1269,0),)</f>
        <v>10897246</v>
      </c>
      <c r="G178" s="190">
        <f>CALCS!X179</f>
        <v>10912034</v>
      </c>
      <c r="H178" s="190">
        <f ca="1">CALCS!AE179</f>
        <v>918</v>
      </c>
      <c r="I178" s="190">
        <f ca="1">CALCS!AF179</f>
        <v>0</v>
      </c>
      <c r="J178" s="190">
        <f ca="1">CALCS!AG179</f>
        <v>0</v>
      </c>
      <c r="K178" s="190">
        <f ca="1">CALCS!AH179</f>
        <v>10912952</v>
      </c>
      <c r="L178" s="179" t="str">
        <f>CALCS!AD179</f>
        <v>063210</v>
      </c>
      <c r="M178" s="63">
        <f t="shared" ca="1" si="8"/>
        <v>15706</v>
      </c>
      <c r="N178" s="205">
        <f t="shared" ca="1" si="9"/>
        <v>1.4412815861915937E-3</v>
      </c>
    </row>
    <row r="179" spans="1:14" x14ac:dyDescent="0.25">
      <c r="A179" s="178" t="str">
        <f>CALCS!A180</f>
        <v>San Francisco</v>
      </c>
      <c r="B179" s="179" t="str">
        <f>CALCS!B180</f>
        <v>CA</v>
      </c>
      <c r="C179" s="179" t="str">
        <f>CALCS!C180</f>
        <v>51</v>
      </c>
      <c r="D179" s="179" t="str">
        <f>CALCS!D180</f>
        <v>PC</v>
      </c>
      <c r="E179" s="212">
        <f>CALCS!O180</f>
        <v>864816</v>
      </c>
      <c r="F179" s="180">
        <f ca="1">OFFSET(CDBG16!$J$1,MATCH(L179,CDBG16!$E$2:$E$1269,0),)</f>
        <v>16485875</v>
      </c>
      <c r="G179" s="190">
        <f>CALCS!X180</f>
        <v>16429790</v>
      </c>
      <c r="H179" s="190">
        <f ca="1">CALCS!AE180</f>
        <v>1382</v>
      </c>
      <c r="I179" s="190">
        <f ca="1">CALCS!AF180</f>
        <v>0</v>
      </c>
      <c r="J179" s="190">
        <f ca="1">CALCS!AG180</f>
        <v>0</v>
      </c>
      <c r="K179" s="190">
        <f ca="1">CALCS!AH180</f>
        <v>16431172</v>
      </c>
      <c r="L179" s="179" t="str">
        <f>CALCS!AD180</f>
        <v>063228</v>
      </c>
      <c r="M179" s="63">
        <f t="shared" ca="1" si="8"/>
        <v>-54703</v>
      </c>
      <c r="N179" s="205">
        <f t="shared" ca="1" si="9"/>
        <v>-3.3181738912857217E-3</v>
      </c>
    </row>
    <row r="180" spans="1:14" x14ac:dyDescent="0.25">
      <c r="A180" s="178" t="str">
        <f>CALCS!A181</f>
        <v>San Jose</v>
      </c>
      <c r="B180" s="179" t="str">
        <f>CALCS!B181</f>
        <v>CA</v>
      </c>
      <c r="C180" s="179" t="str">
        <f>CALCS!C181</f>
        <v>51</v>
      </c>
      <c r="D180" s="179" t="str">
        <f>CALCS!D181</f>
        <v>PC</v>
      </c>
      <c r="E180" s="212">
        <f>CALCS!O181</f>
        <v>1026908</v>
      </c>
      <c r="F180" s="180">
        <f ca="1">OFFSET(CDBG16!$J$1,MATCH(L180,CDBG16!$E$2:$E$1269,0),)</f>
        <v>8389991</v>
      </c>
      <c r="G180" s="190">
        <f>CALCS!X181</f>
        <v>8195349</v>
      </c>
      <c r="H180" s="190">
        <f ca="1">CALCS!AE181</f>
        <v>689</v>
      </c>
      <c r="I180" s="190">
        <f ca="1">CALCS!AF181</f>
        <v>0</v>
      </c>
      <c r="J180" s="190">
        <f ca="1">CALCS!AG181</f>
        <v>0</v>
      </c>
      <c r="K180" s="190">
        <f ca="1">CALCS!AH181</f>
        <v>8196038</v>
      </c>
      <c r="L180" s="179" t="str">
        <f>CALCS!AD181</f>
        <v>063258</v>
      </c>
      <c r="M180" s="63">
        <f t="shared" ca="1" si="8"/>
        <v>-193953</v>
      </c>
      <c r="N180" s="205">
        <f t="shared" ca="1" si="9"/>
        <v>-2.3117188087567676E-2</v>
      </c>
    </row>
    <row r="181" spans="1:14" x14ac:dyDescent="0.25">
      <c r="A181" s="178" t="str">
        <f>CALCS!A182</f>
        <v>San Leandro</v>
      </c>
      <c r="B181" s="179" t="str">
        <f>CALCS!B182</f>
        <v>CA</v>
      </c>
      <c r="C181" s="179" t="str">
        <f>CALCS!C182</f>
        <v>51</v>
      </c>
      <c r="D181" s="179" t="str">
        <f>CALCS!D182</f>
        <v>PC</v>
      </c>
      <c r="E181" s="212">
        <f>CALCS!O182</f>
        <v>90712</v>
      </c>
      <c r="F181" s="180">
        <f ca="1">OFFSET(CDBG16!$J$1,MATCH(L181,CDBG16!$E$2:$E$1269,0),)</f>
        <v>650261</v>
      </c>
      <c r="G181" s="190">
        <f>CALCS!X182</f>
        <v>659527</v>
      </c>
      <c r="H181" s="190">
        <f ca="1">CALCS!AE182</f>
        <v>55</v>
      </c>
      <c r="I181" s="190">
        <f ca="1">CALCS!AF182</f>
        <v>0</v>
      </c>
      <c r="J181" s="190">
        <f ca="1">CALCS!AG182</f>
        <v>0</v>
      </c>
      <c r="K181" s="190">
        <f ca="1">CALCS!AH182</f>
        <v>659582</v>
      </c>
      <c r="L181" s="179" t="str">
        <f>CALCS!AD182</f>
        <v>063276</v>
      </c>
      <c r="M181" s="63">
        <f t="shared" ca="1" si="8"/>
        <v>9321</v>
      </c>
      <c r="N181" s="205">
        <f t="shared" ca="1" si="9"/>
        <v>1.4334244249616693E-2</v>
      </c>
    </row>
    <row r="182" spans="1:14" x14ac:dyDescent="0.25">
      <c r="A182" s="178" t="str">
        <f>CALCS!A183</f>
        <v>San Marcos City</v>
      </c>
      <c r="B182" s="179" t="str">
        <f>CALCS!B183</f>
        <v>CA</v>
      </c>
      <c r="C182" s="179" t="str">
        <f>CALCS!C183</f>
        <v>52</v>
      </c>
      <c r="D182" s="179" t="str">
        <f>CALCS!D183</f>
        <v>MC</v>
      </c>
      <c r="E182" s="212">
        <f>CALCS!O183</f>
        <v>92931</v>
      </c>
      <c r="F182" s="180">
        <f ca="1">OFFSET(CDBG16!$J$1,MATCH(L182,CDBG16!$E$2:$E$1269,0),)</f>
        <v>563756</v>
      </c>
      <c r="G182" s="190">
        <f>CALCS!X183</f>
        <v>601516</v>
      </c>
      <c r="H182" s="190">
        <f ca="1">CALCS!AE183</f>
        <v>51</v>
      </c>
      <c r="I182" s="190">
        <f ca="1">CALCS!AF183</f>
        <v>0</v>
      </c>
      <c r="J182" s="190">
        <f ca="1">CALCS!AG183</f>
        <v>0</v>
      </c>
      <c r="K182" s="190">
        <f ca="1">CALCS!AH183</f>
        <v>601567</v>
      </c>
      <c r="L182" s="179" t="str">
        <f>CALCS!AD183</f>
        <v>063294</v>
      </c>
      <c r="M182" s="63">
        <f t="shared" ca="1" si="8"/>
        <v>37811</v>
      </c>
      <c r="N182" s="205">
        <f t="shared" ca="1" si="9"/>
        <v>6.7069796152945602E-2</v>
      </c>
    </row>
    <row r="183" spans="1:14" x14ac:dyDescent="0.25">
      <c r="A183" s="178" t="str">
        <f>CALCS!A184</f>
        <v>San Mateo</v>
      </c>
      <c r="B183" s="179" t="str">
        <f>CALCS!B184</f>
        <v>CA</v>
      </c>
      <c r="C183" s="179" t="str">
        <f>CALCS!C184</f>
        <v>52</v>
      </c>
      <c r="D183" s="179" t="str">
        <f>CALCS!D184</f>
        <v>MC</v>
      </c>
      <c r="E183" s="212">
        <f>CALCS!O184</f>
        <v>103536</v>
      </c>
      <c r="F183" s="180">
        <f ca="1">OFFSET(CDBG16!$J$1,MATCH(L183,CDBG16!$E$2:$E$1269,0),)</f>
        <v>651077</v>
      </c>
      <c r="G183" s="190">
        <f>CALCS!X184</f>
        <v>644326</v>
      </c>
      <c r="H183" s="190">
        <f ca="1">CALCS!AE184</f>
        <v>54</v>
      </c>
      <c r="I183" s="190">
        <f ca="1">CALCS!AF184</f>
        <v>0</v>
      </c>
      <c r="J183" s="190">
        <f ca="1">CALCS!AG184</f>
        <v>0</v>
      </c>
      <c r="K183" s="190">
        <f ca="1">CALCS!AH184</f>
        <v>644380</v>
      </c>
      <c r="L183" s="179" t="str">
        <f>CALCS!AD184</f>
        <v>063312</v>
      </c>
      <c r="M183" s="63">
        <f t="shared" ca="1" si="8"/>
        <v>-6697</v>
      </c>
      <c r="N183" s="205">
        <f t="shared" ca="1" si="9"/>
        <v>-1.0286033756375974E-2</v>
      </c>
    </row>
    <row r="184" spans="1:14" x14ac:dyDescent="0.25">
      <c r="A184" s="178" t="str">
        <f>CALCS!A185</f>
        <v>Santa Ana</v>
      </c>
      <c r="B184" s="179" t="str">
        <f>CALCS!B185</f>
        <v>CA</v>
      </c>
      <c r="C184" s="179" t="str">
        <f>CALCS!C185</f>
        <v>51</v>
      </c>
      <c r="D184" s="179" t="str">
        <f>CALCS!D185</f>
        <v>PC</v>
      </c>
      <c r="E184" s="212">
        <f>CALCS!O185</f>
        <v>335400</v>
      </c>
      <c r="F184" s="180">
        <f ca="1">OFFSET(CDBG16!$J$1,MATCH(L184,CDBG16!$E$2:$E$1269,0),)</f>
        <v>5286263</v>
      </c>
      <c r="G184" s="190">
        <f>CALCS!X185</f>
        <v>5283795</v>
      </c>
      <c r="H184" s="190">
        <f ca="1">CALCS!AE185</f>
        <v>444</v>
      </c>
      <c r="I184" s="190">
        <f ca="1">CALCS!AF185</f>
        <v>0</v>
      </c>
      <c r="J184" s="190">
        <f ca="1">CALCS!AG185</f>
        <v>0</v>
      </c>
      <c r="K184" s="190">
        <f ca="1">CALCS!AH185</f>
        <v>5284239</v>
      </c>
      <c r="L184" s="179" t="str">
        <f>CALCS!AD185</f>
        <v>063342</v>
      </c>
      <c r="M184" s="63">
        <f t="shared" ca="1" si="8"/>
        <v>-2024</v>
      </c>
      <c r="N184" s="205">
        <f t="shared" ca="1" si="9"/>
        <v>-3.8287917192163917E-4</v>
      </c>
    </row>
    <row r="185" spans="1:14" x14ac:dyDescent="0.25">
      <c r="A185" s="178" t="str">
        <f>CALCS!A186</f>
        <v>Santa Barbara</v>
      </c>
      <c r="B185" s="179" t="str">
        <f>CALCS!B186</f>
        <v>CA</v>
      </c>
      <c r="C185" s="179" t="str">
        <f>CALCS!C186</f>
        <v>51</v>
      </c>
      <c r="D185" s="179" t="str">
        <f>CALCS!D186</f>
        <v>PC</v>
      </c>
      <c r="E185" s="212">
        <f>CALCS!O186</f>
        <v>91842</v>
      </c>
      <c r="F185" s="180">
        <f ca="1">OFFSET(CDBG16!$J$1,MATCH(L185,CDBG16!$E$2:$E$1269,0),)</f>
        <v>834376</v>
      </c>
      <c r="G185" s="190">
        <f>CALCS!X186</f>
        <v>853919</v>
      </c>
      <c r="H185" s="190">
        <f ca="1">CALCS!AE186</f>
        <v>72</v>
      </c>
      <c r="I185" s="190">
        <f ca="1">CALCS!AF186</f>
        <v>0</v>
      </c>
      <c r="J185" s="190">
        <f ca="1">CALCS!AG186</f>
        <v>0</v>
      </c>
      <c r="K185" s="190">
        <f ca="1">CALCS!AH186</f>
        <v>853991</v>
      </c>
      <c r="L185" s="179" t="str">
        <f>CALCS!AD186</f>
        <v>063348</v>
      </c>
      <c r="M185" s="63">
        <f t="shared" ca="1" si="8"/>
        <v>19615</v>
      </c>
      <c r="N185" s="205">
        <f t="shared" ca="1" si="9"/>
        <v>2.3508586057125323E-2</v>
      </c>
    </row>
    <row r="186" spans="1:14" x14ac:dyDescent="0.25">
      <c r="A186" s="178" t="str">
        <f>CALCS!A187</f>
        <v>Santa Clara</v>
      </c>
      <c r="B186" s="179" t="str">
        <f>CALCS!B187</f>
        <v>CA</v>
      </c>
      <c r="C186" s="179" t="str">
        <f>CALCS!C187</f>
        <v>51</v>
      </c>
      <c r="D186" s="179" t="str">
        <f>CALCS!D187</f>
        <v>PC</v>
      </c>
      <c r="E186" s="212">
        <f>CALCS!O187</f>
        <v>126215</v>
      </c>
      <c r="F186" s="180">
        <f ca="1">OFFSET(CDBG16!$J$1,MATCH(L186,CDBG16!$E$2:$E$1269,0),)</f>
        <v>897752</v>
      </c>
      <c r="G186" s="190">
        <f>CALCS!X187</f>
        <v>903638</v>
      </c>
      <c r="H186" s="190">
        <f ca="1">CALCS!AE187</f>
        <v>76</v>
      </c>
      <c r="I186" s="190">
        <f ca="1">CALCS!AF187</f>
        <v>0</v>
      </c>
      <c r="J186" s="190">
        <f ca="1">CALCS!AG187</f>
        <v>0</v>
      </c>
      <c r="K186" s="190">
        <f ca="1">CALCS!AH187</f>
        <v>903714</v>
      </c>
      <c r="L186" s="179" t="str">
        <f>CALCS!AD187</f>
        <v>063354</v>
      </c>
      <c r="M186" s="63">
        <f t="shared" ca="1" si="8"/>
        <v>5962</v>
      </c>
      <c r="N186" s="205">
        <f t="shared" ca="1" si="9"/>
        <v>6.6410322672631195E-3</v>
      </c>
    </row>
    <row r="187" spans="1:14" x14ac:dyDescent="0.25">
      <c r="A187" s="178" t="str">
        <f>CALCS!A188</f>
        <v>Santa Clarita</v>
      </c>
      <c r="B187" s="179" t="str">
        <f>CALCS!B188</f>
        <v>CA</v>
      </c>
      <c r="C187" s="179" t="str">
        <f>CALCS!C188</f>
        <v>52</v>
      </c>
      <c r="D187" s="179" t="str">
        <f>CALCS!D188</f>
        <v>MC</v>
      </c>
      <c r="E187" s="212">
        <f>CALCS!O188</f>
        <v>182371</v>
      </c>
      <c r="F187" s="180">
        <f ca="1">OFFSET(CDBG16!$J$1,MATCH(L187,CDBG16!$E$2:$E$1269,0),)</f>
        <v>1156736</v>
      </c>
      <c r="G187" s="190">
        <f>CALCS!X188</f>
        <v>1108620</v>
      </c>
      <c r="H187" s="190">
        <f ca="1">CALCS!AE188</f>
        <v>93</v>
      </c>
      <c r="I187" s="190">
        <f ca="1">CALCS!AF188</f>
        <v>0</v>
      </c>
      <c r="J187" s="190">
        <f ca="1">CALCS!AG188</f>
        <v>0</v>
      </c>
      <c r="K187" s="190">
        <f ca="1">CALCS!AH188</f>
        <v>1108713</v>
      </c>
      <c r="L187" s="179" t="str">
        <f>CALCS!AD188</f>
        <v>063356</v>
      </c>
      <c r="M187" s="63">
        <f t="shared" ca="1" si="8"/>
        <v>-48023</v>
      </c>
      <c r="N187" s="205">
        <f t="shared" ca="1" si="9"/>
        <v>-4.1515955239570655E-2</v>
      </c>
    </row>
    <row r="188" spans="1:14" x14ac:dyDescent="0.25">
      <c r="A188" s="178" t="str">
        <f>CALCS!A189</f>
        <v>Santa Cruz</v>
      </c>
      <c r="B188" s="179" t="str">
        <f>CALCS!B189</f>
        <v>CA</v>
      </c>
      <c r="C188" s="179" t="str">
        <f>CALCS!C189</f>
        <v>51</v>
      </c>
      <c r="D188" s="179" t="str">
        <f>CALCS!D189</f>
        <v>PC</v>
      </c>
      <c r="E188" s="212">
        <f>CALCS!O189</f>
        <v>64220</v>
      </c>
      <c r="F188" s="180">
        <f ca="1">OFFSET(CDBG16!$J$1,MATCH(L188,CDBG16!$E$2:$E$1269,0),)</f>
        <v>484039</v>
      </c>
      <c r="G188" s="190">
        <f>CALCS!X189</f>
        <v>498931</v>
      </c>
      <c r="H188" s="190">
        <f ca="1">CALCS!AE189</f>
        <v>42</v>
      </c>
      <c r="I188" s="190">
        <f ca="1">CALCS!AF189</f>
        <v>0</v>
      </c>
      <c r="J188" s="190">
        <f ca="1">CALCS!AG189</f>
        <v>0</v>
      </c>
      <c r="K188" s="190">
        <f ca="1">CALCS!AH189</f>
        <v>498973</v>
      </c>
      <c r="L188" s="179" t="str">
        <f>CALCS!AD189</f>
        <v>063360</v>
      </c>
      <c r="M188" s="63">
        <f t="shared" ca="1" si="8"/>
        <v>14934</v>
      </c>
      <c r="N188" s="205">
        <f t="shared" ca="1" si="9"/>
        <v>3.0852885821183829E-2</v>
      </c>
    </row>
    <row r="189" spans="1:14" x14ac:dyDescent="0.25">
      <c r="A189" s="178" t="str">
        <f>CALCS!A190</f>
        <v>Santa Maria</v>
      </c>
      <c r="B189" s="179" t="str">
        <f>CALCS!B190</f>
        <v>CA</v>
      </c>
      <c r="C189" s="179" t="str">
        <f>CALCS!C190</f>
        <v>51</v>
      </c>
      <c r="D189" s="179" t="str">
        <f>CALCS!D190</f>
        <v>PC</v>
      </c>
      <c r="E189" s="212">
        <f>CALCS!O190</f>
        <v>105093</v>
      </c>
      <c r="F189" s="180">
        <f ca="1">OFFSET(CDBG16!$J$1,MATCH(L189,CDBG16!$E$2:$E$1269,0),)</f>
        <v>1337810</v>
      </c>
      <c r="G189" s="190">
        <f>CALCS!X190</f>
        <v>1382283</v>
      </c>
      <c r="H189" s="190">
        <f ca="1">CALCS!AE190</f>
        <v>116</v>
      </c>
      <c r="I189" s="190">
        <f ca="1">CALCS!AF190</f>
        <v>0</v>
      </c>
      <c r="J189" s="190">
        <f ca="1">CALCS!AG190</f>
        <v>0</v>
      </c>
      <c r="K189" s="190">
        <f ca="1">CALCS!AH190</f>
        <v>1382399</v>
      </c>
      <c r="L189" s="179" t="str">
        <f>CALCS!AD190</f>
        <v>063372</v>
      </c>
      <c r="M189" s="63">
        <f t="shared" ca="1" si="8"/>
        <v>44589</v>
      </c>
      <c r="N189" s="205">
        <f t="shared" ca="1" si="9"/>
        <v>3.3329845045260535E-2</v>
      </c>
    </row>
    <row r="190" spans="1:14" x14ac:dyDescent="0.25">
      <c r="A190" s="178" t="str">
        <f>CALCS!A191</f>
        <v>Santa Monica</v>
      </c>
      <c r="B190" s="179" t="str">
        <f>CALCS!B191</f>
        <v>CA</v>
      </c>
      <c r="C190" s="179" t="str">
        <f>CALCS!C191</f>
        <v>51</v>
      </c>
      <c r="D190" s="179" t="str">
        <f>CALCS!D191</f>
        <v>PC</v>
      </c>
      <c r="E190" s="212">
        <f>CALCS!O191</f>
        <v>93220</v>
      </c>
      <c r="F190" s="180">
        <f ca="1">OFFSET(CDBG16!$J$1,MATCH(L190,CDBG16!$E$2:$E$1269,0),)</f>
        <v>1027760</v>
      </c>
      <c r="G190" s="190">
        <f>CALCS!X191</f>
        <v>1031836</v>
      </c>
      <c r="H190" s="190">
        <f ca="1">CALCS!AE191</f>
        <v>87</v>
      </c>
      <c r="I190" s="190">
        <f ca="1">CALCS!AF191</f>
        <v>0</v>
      </c>
      <c r="J190" s="190">
        <f ca="1">CALCS!AG191</f>
        <v>0</v>
      </c>
      <c r="K190" s="190">
        <f ca="1">CALCS!AH191</f>
        <v>1031923</v>
      </c>
      <c r="L190" s="179" t="str">
        <f>CALCS!AD191</f>
        <v>063384</v>
      </c>
      <c r="M190" s="63">
        <f t="shared" ca="1" si="8"/>
        <v>4163</v>
      </c>
      <c r="N190" s="205">
        <f t="shared" ca="1" si="9"/>
        <v>4.0505565501673547E-3</v>
      </c>
    </row>
    <row r="191" spans="1:14" x14ac:dyDescent="0.25">
      <c r="A191" s="178" t="str">
        <f>CALCS!A192</f>
        <v>Santa Rosa</v>
      </c>
      <c r="B191" s="179" t="str">
        <f>CALCS!B192</f>
        <v>CA</v>
      </c>
      <c r="C191" s="179" t="str">
        <f>CALCS!C192</f>
        <v>51</v>
      </c>
      <c r="D191" s="179" t="str">
        <f>CALCS!D192</f>
        <v>PC</v>
      </c>
      <c r="E191" s="212">
        <f>CALCS!O192</f>
        <v>174972</v>
      </c>
      <c r="F191" s="180">
        <f ca="1">OFFSET(CDBG16!$J$1,MATCH(L191,CDBG16!$E$2:$E$1269,0),)</f>
        <v>1316501</v>
      </c>
      <c r="G191" s="190">
        <f>CALCS!X192</f>
        <v>1308508</v>
      </c>
      <c r="H191" s="190">
        <f ca="1">CALCS!AE192</f>
        <v>110</v>
      </c>
      <c r="I191" s="190">
        <f ca="1">CALCS!AF192</f>
        <v>0</v>
      </c>
      <c r="J191" s="190">
        <f ca="1">CALCS!AG192</f>
        <v>0</v>
      </c>
      <c r="K191" s="190">
        <f ca="1">CALCS!AH192</f>
        <v>1308618</v>
      </c>
      <c r="L191" s="179" t="str">
        <f>CALCS!AD192</f>
        <v>063396</v>
      </c>
      <c r="M191" s="63">
        <f t="shared" ca="1" si="8"/>
        <v>-7883</v>
      </c>
      <c r="N191" s="205">
        <f t="shared" ca="1" si="9"/>
        <v>-5.9878420145522112E-3</v>
      </c>
    </row>
    <row r="192" spans="1:14" x14ac:dyDescent="0.25">
      <c r="A192" s="178" t="str">
        <f>CALCS!A193</f>
        <v>Santee</v>
      </c>
      <c r="B192" s="179" t="str">
        <f>CALCS!B193</f>
        <v>CA</v>
      </c>
      <c r="C192" s="179" t="str">
        <f>CALCS!C193</f>
        <v>52</v>
      </c>
      <c r="D192" s="179" t="str">
        <f>CALCS!D193</f>
        <v>MC</v>
      </c>
      <c r="E192" s="212">
        <f>CALCS!O193</f>
        <v>57787</v>
      </c>
      <c r="F192" s="180">
        <f ca="1">OFFSET(CDBG16!$J$1,MATCH(L192,CDBG16!$E$2:$E$1269,0),)</f>
        <v>251823</v>
      </c>
      <c r="G192" s="190">
        <f>CALCS!X193</f>
        <v>253239</v>
      </c>
      <c r="H192" s="190">
        <f ca="1">CALCS!AE193</f>
        <v>21</v>
      </c>
      <c r="I192" s="190">
        <f ca="1">CALCS!AF193</f>
        <v>0</v>
      </c>
      <c r="J192" s="190">
        <f ca="1">CALCS!AG193</f>
        <v>0</v>
      </c>
      <c r="K192" s="190">
        <f ca="1">CALCS!AH193</f>
        <v>253260</v>
      </c>
      <c r="L192" s="179" t="str">
        <f>CALCS!AD193</f>
        <v>063408</v>
      </c>
      <c r="M192" s="63">
        <f t="shared" ca="1" si="8"/>
        <v>1437</v>
      </c>
      <c r="N192" s="205">
        <f t="shared" ca="1" si="9"/>
        <v>5.7063890113293863E-3</v>
      </c>
    </row>
    <row r="193" spans="1:14" x14ac:dyDescent="0.25">
      <c r="A193" s="178" t="str">
        <f>CALCS!A194</f>
        <v>Seaside</v>
      </c>
      <c r="B193" s="179" t="str">
        <f>CALCS!B194</f>
        <v>CA</v>
      </c>
      <c r="C193" s="179" t="str">
        <f>CALCS!C194</f>
        <v>52</v>
      </c>
      <c r="D193" s="179" t="str">
        <f>CALCS!D194</f>
        <v>MC</v>
      </c>
      <c r="E193" s="212">
        <f>CALCS!O194</f>
        <v>34533</v>
      </c>
      <c r="F193" s="180">
        <f ca="1">OFFSET(CDBG16!$J$1,MATCH(L193,CDBG16!$E$2:$E$1269,0),)</f>
        <v>363306</v>
      </c>
      <c r="G193" s="190">
        <f>CALCS!X194</f>
        <v>363958</v>
      </c>
      <c r="H193" s="190">
        <f ca="1">CALCS!AE194</f>
        <v>31</v>
      </c>
      <c r="I193" s="190">
        <f ca="1">CALCS!AF194</f>
        <v>0</v>
      </c>
      <c r="J193" s="190">
        <f ca="1">CALCS!AG194</f>
        <v>0</v>
      </c>
      <c r="K193" s="190">
        <f ca="1">CALCS!AH194</f>
        <v>363989</v>
      </c>
      <c r="L193" s="179" t="str">
        <f>CALCS!AD194</f>
        <v>063444</v>
      </c>
      <c r="M193" s="63">
        <f t="shared" ca="1" si="8"/>
        <v>683</v>
      </c>
      <c r="N193" s="205">
        <f t="shared" ca="1" si="9"/>
        <v>1.8799579417901164E-3</v>
      </c>
    </row>
    <row r="194" spans="1:14" x14ac:dyDescent="0.25">
      <c r="A194" s="178" t="str">
        <f>CALCS!A195</f>
        <v>Simi Valley</v>
      </c>
      <c r="B194" s="179" t="str">
        <f>CALCS!B195</f>
        <v>CA</v>
      </c>
      <c r="C194" s="179" t="str">
        <f>CALCS!C195</f>
        <v>52</v>
      </c>
      <c r="D194" s="179" t="str">
        <f>CALCS!D195</f>
        <v>MC</v>
      </c>
      <c r="E194" s="212">
        <f>CALCS!O195</f>
        <v>126788</v>
      </c>
      <c r="F194" s="180">
        <f ca="1">OFFSET(CDBG16!$J$1,MATCH(L194,CDBG16!$E$2:$E$1269,0),)</f>
        <v>563809</v>
      </c>
      <c r="G194" s="190">
        <f>CALCS!X195</f>
        <v>547200</v>
      </c>
      <c r="H194" s="190">
        <f ca="1">CALCS!AE195</f>
        <v>46</v>
      </c>
      <c r="I194" s="190">
        <f ca="1">CALCS!AF195</f>
        <v>0</v>
      </c>
      <c r="J194" s="190">
        <f ca="1">CALCS!AG195</f>
        <v>0</v>
      </c>
      <c r="K194" s="190">
        <f ca="1">CALCS!AH195</f>
        <v>547246</v>
      </c>
      <c r="L194" s="179" t="str">
        <f>CALCS!AD195</f>
        <v>063480</v>
      </c>
      <c r="M194" s="63">
        <f t="shared" ca="1" si="8"/>
        <v>-16563</v>
      </c>
      <c r="N194" s="205">
        <f t="shared" ca="1" si="9"/>
        <v>-2.9376969860360511E-2</v>
      </c>
    </row>
    <row r="195" spans="1:14" x14ac:dyDescent="0.25">
      <c r="A195" s="178" t="str">
        <f>CALCS!A196</f>
        <v>South Gate</v>
      </c>
      <c r="B195" s="179" t="str">
        <f>CALCS!B196</f>
        <v>CA</v>
      </c>
      <c r="C195" s="179" t="str">
        <f>CALCS!C196</f>
        <v>52</v>
      </c>
      <c r="D195" s="179" t="str">
        <f>CALCS!D196</f>
        <v>MC</v>
      </c>
      <c r="E195" s="212">
        <f>CALCS!O196</f>
        <v>96401</v>
      </c>
      <c r="F195" s="180">
        <f ca="1">OFFSET(CDBG16!$J$1,MATCH(L195,CDBG16!$E$2:$E$1269,0),)</f>
        <v>1393866</v>
      </c>
      <c r="G195" s="190">
        <f>CALCS!X196</f>
        <v>1359382</v>
      </c>
      <c r="H195" s="190">
        <f ca="1">CALCS!AE196</f>
        <v>114</v>
      </c>
      <c r="I195" s="190">
        <f ca="1">CALCS!AF196</f>
        <v>0</v>
      </c>
      <c r="J195" s="190">
        <f ca="1">CALCS!AG196</f>
        <v>0</v>
      </c>
      <c r="K195" s="190">
        <f ca="1">CALCS!AH196</f>
        <v>1359496</v>
      </c>
      <c r="L195" s="179" t="str">
        <f>CALCS!AD196</f>
        <v>063528</v>
      </c>
      <c r="M195" s="63">
        <f t="shared" ca="1" si="8"/>
        <v>-34370</v>
      </c>
      <c r="N195" s="205">
        <f t="shared" ca="1" si="9"/>
        <v>-2.4658037429709886E-2</v>
      </c>
    </row>
    <row r="196" spans="1:14" x14ac:dyDescent="0.25">
      <c r="A196" s="178" t="str">
        <f>CALCS!A197</f>
        <v>South San Francisco</v>
      </c>
      <c r="B196" s="179" t="str">
        <f>CALCS!B197</f>
        <v>CA</v>
      </c>
      <c r="C196" s="179" t="str">
        <f>CALCS!C197</f>
        <v>51</v>
      </c>
      <c r="D196" s="179" t="str">
        <f>CALCS!D197</f>
        <v>PC</v>
      </c>
      <c r="E196" s="212">
        <f>CALCS!O197</f>
        <v>67271</v>
      </c>
      <c r="F196" s="180">
        <f ca="1">OFFSET(CDBG16!$J$1,MATCH(L196,CDBG16!$E$2:$E$1269,0),)</f>
        <v>427323</v>
      </c>
      <c r="G196" s="190">
        <f>CALCS!X197</f>
        <v>410801</v>
      </c>
      <c r="H196" s="190">
        <f ca="1">CALCS!AE197</f>
        <v>35</v>
      </c>
      <c r="I196" s="190">
        <f ca="1">CALCS!AF197</f>
        <v>0</v>
      </c>
      <c r="J196" s="190">
        <f ca="1">CALCS!AG197</f>
        <v>0</v>
      </c>
      <c r="K196" s="190">
        <f ca="1">CALCS!AH197</f>
        <v>410836</v>
      </c>
      <c r="L196" s="179" t="str">
        <f>CALCS!AD197</f>
        <v>063564</v>
      </c>
      <c r="M196" s="63">
        <f t="shared" ca="1" si="8"/>
        <v>-16487</v>
      </c>
      <c r="N196" s="205">
        <f t="shared" ca="1" si="9"/>
        <v>-3.8582056196366683E-2</v>
      </c>
    </row>
    <row r="197" spans="1:14" x14ac:dyDescent="0.25">
      <c r="A197" s="178" t="str">
        <f>CALCS!A198</f>
        <v>Stockton</v>
      </c>
      <c r="B197" s="179" t="str">
        <f>CALCS!B198</f>
        <v>CA</v>
      </c>
      <c r="C197" s="179" t="str">
        <f>CALCS!C198</f>
        <v>51</v>
      </c>
      <c r="D197" s="179" t="str">
        <f>CALCS!D198</f>
        <v>PC</v>
      </c>
      <c r="E197" s="212">
        <f>CALCS!O198</f>
        <v>305658</v>
      </c>
      <c r="F197" s="180">
        <f ca="1">OFFSET(CDBG16!$J$1,MATCH(L197,CDBG16!$E$2:$E$1269,0),)</f>
        <v>3143802</v>
      </c>
      <c r="G197" s="190">
        <f>CALCS!X198</f>
        <v>3225319</v>
      </c>
      <c r="H197" s="190">
        <f ca="1">CALCS!AE198</f>
        <v>271</v>
      </c>
      <c r="I197" s="190">
        <f ca="1">CALCS!AF198</f>
        <v>0</v>
      </c>
      <c r="J197" s="190">
        <f ca="1">CALCS!AG198</f>
        <v>0</v>
      </c>
      <c r="K197" s="190">
        <f ca="1">CALCS!AH198</f>
        <v>3225590</v>
      </c>
      <c r="L197" s="179" t="str">
        <f>CALCS!AD198</f>
        <v>063624</v>
      </c>
      <c r="M197" s="63">
        <f t="shared" ca="1" si="8"/>
        <v>81788</v>
      </c>
      <c r="N197" s="205">
        <f t="shared" ca="1" si="9"/>
        <v>2.6015633300061517E-2</v>
      </c>
    </row>
    <row r="198" spans="1:14" x14ac:dyDescent="0.25">
      <c r="A198" s="178" t="str">
        <f>CALCS!A199</f>
        <v>Sunnyvale</v>
      </c>
      <c r="B198" s="179" t="str">
        <f>CALCS!B199</f>
        <v>CA</v>
      </c>
      <c r="C198" s="179" t="str">
        <f>CALCS!C199</f>
        <v>51</v>
      </c>
      <c r="D198" s="179" t="str">
        <f>CALCS!D199</f>
        <v>PC</v>
      </c>
      <c r="E198" s="212">
        <f>CALCS!O199</f>
        <v>151754</v>
      </c>
      <c r="F198" s="180">
        <f ca="1">OFFSET(CDBG16!$J$1,MATCH(L198,CDBG16!$E$2:$E$1269,0),)</f>
        <v>1037051</v>
      </c>
      <c r="G198" s="190">
        <f>CALCS!X199</f>
        <v>1004523</v>
      </c>
      <c r="H198" s="190">
        <f ca="1">CALCS!AE199</f>
        <v>84</v>
      </c>
      <c r="I198" s="190">
        <f ca="1">CALCS!AF199</f>
        <v>0</v>
      </c>
      <c r="J198" s="190">
        <f ca="1">CALCS!AG199</f>
        <v>0</v>
      </c>
      <c r="K198" s="190">
        <f ca="1">CALCS!AH199</f>
        <v>1004607</v>
      </c>
      <c r="L198" s="179" t="str">
        <f>CALCS!AD199</f>
        <v>063660</v>
      </c>
      <c r="M198" s="63">
        <f t="shared" ca="1" si="8"/>
        <v>-32444</v>
      </c>
      <c r="N198" s="205">
        <f t="shared" ca="1" si="9"/>
        <v>-3.1284864485931742E-2</v>
      </c>
    </row>
    <row r="199" spans="1:14" x14ac:dyDescent="0.25">
      <c r="A199" s="178" t="str">
        <f>CALCS!A200</f>
        <v>Temecula</v>
      </c>
      <c r="B199" s="179" t="str">
        <f>CALCS!B200</f>
        <v>CA</v>
      </c>
      <c r="C199" s="179" t="str">
        <f>CALCS!C200</f>
        <v>51</v>
      </c>
      <c r="D199" s="179" t="str">
        <f>CALCS!D200</f>
        <v>PC</v>
      </c>
      <c r="E199" s="212">
        <f>CALCS!O200</f>
        <v>112011</v>
      </c>
      <c r="F199" s="180">
        <f ca="1">OFFSET(CDBG16!$J$1,MATCH(L199,CDBG16!$E$2:$E$1269,0),)</f>
        <v>515688</v>
      </c>
      <c r="G199" s="190">
        <f>CALCS!X200</f>
        <v>515231</v>
      </c>
      <c r="H199" s="190">
        <f ca="1">CALCS!AE200</f>
        <v>43</v>
      </c>
      <c r="I199" s="190">
        <f ca="1">CALCS!AF200</f>
        <v>0</v>
      </c>
      <c r="J199" s="190">
        <f ca="1">CALCS!AG200</f>
        <v>0</v>
      </c>
      <c r="K199" s="190">
        <f ca="1">CALCS!AH200</f>
        <v>515274</v>
      </c>
      <c r="L199" s="179" t="str">
        <f>CALCS!AD200</f>
        <v>063712</v>
      </c>
      <c r="M199" s="63">
        <f t="shared" ca="1" si="8"/>
        <v>-414</v>
      </c>
      <c r="N199" s="205">
        <f t="shared" ca="1" si="9"/>
        <v>-8.0281100200121002E-4</v>
      </c>
    </row>
    <row r="200" spans="1:14" x14ac:dyDescent="0.25">
      <c r="A200" s="178" t="str">
        <f>CALCS!A201</f>
        <v>Thousand Oaks</v>
      </c>
      <c r="B200" s="179" t="str">
        <f>CALCS!B201</f>
        <v>CA</v>
      </c>
      <c r="C200" s="179" t="str">
        <f>CALCS!C201</f>
        <v>51</v>
      </c>
      <c r="D200" s="179" t="str">
        <f>CALCS!D201</f>
        <v>PC</v>
      </c>
      <c r="E200" s="212">
        <f>CALCS!O201</f>
        <v>129339</v>
      </c>
      <c r="F200" s="180">
        <f ca="1">OFFSET(CDBG16!$J$1,MATCH(L200,CDBG16!$E$2:$E$1269,0),)</f>
        <v>599524</v>
      </c>
      <c r="G200" s="190">
        <f>CALCS!X201</f>
        <v>557911</v>
      </c>
      <c r="H200" s="190">
        <f ca="1">CALCS!AE201</f>
        <v>47</v>
      </c>
      <c r="I200" s="190">
        <f ca="1">CALCS!AF201</f>
        <v>0</v>
      </c>
      <c r="J200" s="190">
        <f ca="1">CALCS!AG201</f>
        <v>0</v>
      </c>
      <c r="K200" s="190">
        <f ca="1">CALCS!AH201</f>
        <v>557958</v>
      </c>
      <c r="L200" s="179" t="str">
        <f>CALCS!AD201</f>
        <v>063732</v>
      </c>
      <c r="M200" s="63">
        <f t="shared" ca="1" si="8"/>
        <v>-41566</v>
      </c>
      <c r="N200" s="205">
        <f t="shared" ca="1" si="9"/>
        <v>-6.9331669791367817E-2</v>
      </c>
    </row>
    <row r="201" spans="1:14" x14ac:dyDescent="0.25">
      <c r="A201" s="178" t="str">
        <f>CALCS!A202</f>
        <v>Torrance</v>
      </c>
      <c r="B201" s="179" t="str">
        <f>CALCS!B202</f>
        <v>CA</v>
      </c>
      <c r="C201" s="179" t="str">
        <f>CALCS!C202</f>
        <v>51</v>
      </c>
      <c r="D201" s="179" t="str">
        <f>CALCS!D202</f>
        <v>PC</v>
      </c>
      <c r="E201" s="212">
        <f>CALCS!O202</f>
        <v>148475</v>
      </c>
      <c r="F201" s="180">
        <f ca="1">OFFSET(CDBG16!$J$1,MATCH(L201,CDBG16!$E$2:$E$1269,0),)</f>
        <v>851296</v>
      </c>
      <c r="G201" s="190">
        <f>CALCS!X202</f>
        <v>837458</v>
      </c>
      <c r="H201" s="190">
        <f ca="1">CALCS!AE202</f>
        <v>70</v>
      </c>
      <c r="I201" s="190">
        <f ca="1">CALCS!AF202</f>
        <v>0</v>
      </c>
      <c r="J201" s="190">
        <f ca="1">CALCS!AG202</f>
        <v>0</v>
      </c>
      <c r="K201" s="190">
        <f ca="1">CALCS!AH202</f>
        <v>837528</v>
      </c>
      <c r="L201" s="179" t="str">
        <f>CALCS!AD202</f>
        <v>063744</v>
      </c>
      <c r="M201" s="63">
        <f t="shared" ca="1" si="8"/>
        <v>-13768</v>
      </c>
      <c r="N201" s="205">
        <f t="shared" ca="1" si="9"/>
        <v>-1.6172988008871181E-2</v>
      </c>
    </row>
    <row r="202" spans="1:14" x14ac:dyDescent="0.25">
      <c r="A202" s="178" t="str">
        <f>CALCS!A203</f>
        <v>Tulare</v>
      </c>
      <c r="B202" s="179" t="str">
        <f>CALCS!B203</f>
        <v>CA</v>
      </c>
      <c r="C202" s="179" t="str">
        <f>CALCS!C203</f>
        <v>52</v>
      </c>
      <c r="D202" s="179" t="str">
        <f>CALCS!D203</f>
        <v>MC</v>
      </c>
      <c r="E202" s="212">
        <f>CALCS!O203</f>
        <v>62315</v>
      </c>
      <c r="F202" s="180">
        <f ca="1">OFFSET(CDBG16!$J$1,MATCH(L202,CDBG16!$E$2:$E$1269,0),)</f>
        <v>605409</v>
      </c>
      <c r="G202" s="190">
        <f>CALCS!X203</f>
        <v>600113</v>
      </c>
      <c r="H202" s="190">
        <f ca="1">CALCS!AE203</f>
        <v>50</v>
      </c>
      <c r="I202" s="190">
        <f ca="1">CALCS!AF203</f>
        <v>0</v>
      </c>
      <c r="J202" s="190">
        <f ca="1">CALCS!AG203</f>
        <v>0</v>
      </c>
      <c r="K202" s="190">
        <f ca="1">CALCS!AH203</f>
        <v>600163</v>
      </c>
      <c r="L202" s="179" t="str">
        <f>CALCS!AD203</f>
        <v>063768</v>
      </c>
      <c r="M202" s="63">
        <f t="shared" ca="1" si="8"/>
        <v>-5246</v>
      </c>
      <c r="N202" s="205">
        <f t="shared" ca="1" si="9"/>
        <v>-8.6652164074204376E-3</v>
      </c>
    </row>
    <row r="203" spans="1:14" x14ac:dyDescent="0.25">
      <c r="A203" s="178" t="str">
        <f>CALCS!A204</f>
        <v>Turlock</v>
      </c>
      <c r="B203" s="179" t="str">
        <f>CALCS!B204</f>
        <v>CA</v>
      </c>
      <c r="C203" s="179" t="str">
        <f>CALCS!C204</f>
        <v>52</v>
      </c>
      <c r="D203" s="179" t="str">
        <f>CALCS!D204</f>
        <v>MC</v>
      </c>
      <c r="E203" s="212">
        <f>CALCS!O204</f>
        <v>72292</v>
      </c>
      <c r="F203" s="180">
        <f ca="1">OFFSET(CDBG16!$J$1,MATCH(L203,CDBG16!$E$2:$E$1269,0),)</f>
        <v>592993</v>
      </c>
      <c r="G203" s="190">
        <f>CALCS!X204</f>
        <v>583945</v>
      </c>
      <c r="H203" s="190">
        <f ca="1">CALCS!AE204</f>
        <v>49</v>
      </c>
      <c r="I203" s="190">
        <f ca="1">CALCS!AF204</f>
        <v>0</v>
      </c>
      <c r="J203" s="190">
        <f ca="1">CALCS!AG204</f>
        <v>0</v>
      </c>
      <c r="K203" s="190">
        <f ca="1">CALCS!AH204</f>
        <v>583994</v>
      </c>
      <c r="L203" s="179" t="str">
        <f>CALCS!AD204</f>
        <v>063798</v>
      </c>
      <c r="M203" s="63">
        <f t="shared" ca="1" si="8"/>
        <v>-8999</v>
      </c>
      <c r="N203" s="205">
        <f t="shared" ca="1" si="9"/>
        <v>-1.5175558564772266E-2</v>
      </c>
    </row>
    <row r="204" spans="1:14" x14ac:dyDescent="0.25">
      <c r="A204" s="178" t="str">
        <f>CALCS!A205</f>
        <v>Tustin</v>
      </c>
      <c r="B204" s="179" t="str">
        <f>CALCS!B205</f>
        <v>CA</v>
      </c>
      <c r="C204" s="179" t="str">
        <f>CALCS!C205</f>
        <v>51</v>
      </c>
      <c r="D204" s="179" t="str">
        <f>CALCS!D205</f>
        <v>PC</v>
      </c>
      <c r="E204" s="212">
        <f>CALCS!O205</f>
        <v>80583</v>
      </c>
      <c r="F204" s="180">
        <f ca="1">OFFSET(CDBG16!$J$1,MATCH(L204,CDBG16!$E$2:$E$1269,0),)</f>
        <v>680478</v>
      </c>
      <c r="G204" s="190">
        <f>CALCS!X205</f>
        <v>726590</v>
      </c>
      <c r="H204" s="190">
        <f ca="1">CALCS!AE205</f>
        <v>61</v>
      </c>
      <c r="I204" s="190">
        <f ca="1">CALCS!AF205</f>
        <v>0</v>
      </c>
      <c r="J204" s="190">
        <f ca="1">CALCS!AG205</f>
        <v>0</v>
      </c>
      <c r="K204" s="190">
        <f ca="1">CALCS!AH205</f>
        <v>726651</v>
      </c>
      <c r="L204" s="179" t="str">
        <f>CALCS!AD205</f>
        <v>063804</v>
      </c>
      <c r="M204" s="63">
        <f t="shared" ca="1" si="8"/>
        <v>46173</v>
      </c>
      <c r="N204" s="205">
        <f t="shared" ca="1" si="9"/>
        <v>6.7853773376949728E-2</v>
      </c>
    </row>
    <row r="205" spans="1:14" x14ac:dyDescent="0.25">
      <c r="A205" s="178" t="str">
        <f>CALCS!A206</f>
        <v>Union City</v>
      </c>
      <c r="B205" s="179" t="str">
        <f>CALCS!B206</f>
        <v>CA</v>
      </c>
      <c r="C205" s="179" t="str">
        <f>CALCS!C206</f>
        <v>52</v>
      </c>
      <c r="D205" s="179" t="str">
        <f>CALCS!D206</f>
        <v>MC</v>
      </c>
      <c r="E205" s="212">
        <f>CALCS!O206</f>
        <v>74494</v>
      </c>
      <c r="F205" s="180">
        <f ca="1">OFFSET(CDBG16!$J$1,MATCH(L205,CDBG16!$E$2:$E$1269,0),)</f>
        <v>465058</v>
      </c>
      <c r="G205" s="190">
        <f>CALCS!X206</f>
        <v>478561</v>
      </c>
      <c r="H205" s="190">
        <f ca="1">CALCS!AE206</f>
        <v>40</v>
      </c>
      <c r="I205" s="190">
        <f ca="1">CALCS!AF206</f>
        <v>0</v>
      </c>
      <c r="J205" s="190">
        <f ca="1">CALCS!AG206</f>
        <v>0</v>
      </c>
      <c r="K205" s="190">
        <f ca="1">CALCS!AH206</f>
        <v>478601</v>
      </c>
      <c r="L205" s="179" t="str">
        <f>CALCS!AD206</f>
        <v>063846</v>
      </c>
      <c r="M205" s="63">
        <f t="shared" ca="1" si="8"/>
        <v>13543</v>
      </c>
      <c r="N205" s="205">
        <f t="shared" ca="1" si="9"/>
        <v>2.9121098873688873E-2</v>
      </c>
    </row>
    <row r="206" spans="1:14" x14ac:dyDescent="0.25">
      <c r="A206" s="178" t="str">
        <f>CALCS!A207</f>
        <v>Upland</v>
      </c>
      <c r="B206" s="179" t="str">
        <f>CALCS!B207</f>
        <v>CA</v>
      </c>
      <c r="C206" s="179" t="str">
        <f>CALCS!C207</f>
        <v>52</v>
      </c>
      <c r="D206" s="179" t="str">
        <f>CALCS!D207</f>
        <v>MC</v>
      </c>
      <c r="E206" s="212">
        <f>CALCS!O207</f>
        <v>76443</v>
      </c>
      <c r="F206" s="180">
        <f ca="1">OFFSET(CDBG16!$J$1,MATCH(L206,CDBG16!$E$2:$E$1269,0),)</f>
        <v>533988</v>
      </c>
      <c r="G206" s="190">
        <f>CALCS!X207</f>
        <v>523605</v>
      </c>
      <c r="H206" s="190">
        <f ca="1">CALCS!AE207</f>
        <v>44</v>
      </c>
      <c r="I206" s="190">
        <f ca="1">CALCS!AF207</f>
        <v>0</v>
      </c>
      <c r="J206" s="190">
        <f ca="1">CALCS!AG207</f>
        <v>0</v>
      </c>
      <c r="K206" s="190">
        <f ca="1">CALCS!AH207</f>
        <v>523649</v>
      </c>
      <c r="L206" s="179" t="str">
        <f>CALCS!AD207</f>
        <v>063852</v>
      </c>
      <c r="M206" s="63">
        <f t="shared" ca="1" si="8"/>
        <v>-10339</v>
      </c>
      <c r="N206" s="205">
        <f t="shared" ca="1" si="9"/>
        <v>-1.9361858318913534E-2</v>
      </c>
    </row>
    <row r="207" spans="1:14" x14ac:dyDescent="0.25">
      <c r="A207" s="178" t="str">
        <f>CALCS!A208</f>
        <v>Vacaville</v>
      </c>
      <c r="B207" s="179" t="str">
        <f>CALCS!B208</f>
        <v>CA</v>
      </c>
      <c r="C207" s="179" t="str">
        <f>CALCS!C208</f>
        <v>52</v>
      </c>
      <c r="D207" s="179" t="str">
        <f>CALCS!D208</f>
        <v>MC</v>
      </c>
      <c r="E207" s="212">
        <f>CALCS!O208</f>
        <v>96803</v>
      </c>
      <c r="F207" s="180">
        <f ca="1">OFFSET(CDBG16!$J$1,MATCH(L207,CDBG16!$E$2:$E$1269,0),)</f>
        <v>439591</v>
      </c>
      <c r="G207" s="190">
        <f>CALCS!X208</f>
        <v>453241</v>
      </c>
      <c r="H207" s="190">
        <f ca="1">CALCS!AE208</f>
        <v>38</v>
      </c>
      <c r="I207" s="190">
        <f ca="1">CALCS!AF208</f>
        <v>0</v>
      </c>
      <c r="J207" s="190">
        <f ca="1">CALCS!AG208</f>
        <v>0</v>
      </c>
      <c r="K207" s="190">
        <f ca="1">CALCS!AH208</f>
        <v>453279</v>
      </c>
      <c r="L207" s="179" t="str">
        <f>CALCS!AD208</f>
        <v>063858</v>
      </c>
      <c r="M207" s="63">
        <f t="shared" ca="1" si="8"/>
        <v>13688</v>
      </c>
      <c r="N207" s="205">
        <f t="shared" ca="1" si="9"/>
        <v>3.1138035128107717E-2</v>
      </c>
    </row>
    <row r="208" spans="1:14" x14ac:dyDescent="0.25">
      <c r="A208" s="178" t="str">
        <f>CALCS!A209</f>
        <v>Vallejo</v>
      </c>
      <c r="B208" s="179" t="str">
        <f>CALCS!B209</f>
        <v>CA</v>
      </c>
      <c r="C208" s="179" t="str">
        <f>CALCS!C209</f>
        <v>51</v>
      </c>
      <c r="D208" s="179" t="str">
        <f>CALCS!D209</f>
        <v>PC</v>
      </c>
      <c r="E208" s="212">
        <f>CALCS!O209</f>
        <v>121253</v>
      </c>
      <c r="F208" s="180">
        <f ca="1">OFFSET(CDBG16!$J$1,MATCH(L208,CDBG16!$E$2:$E$1269,0),)</f>
        <v>929322</v>
      </c>
      <c r="G208" s="190">
        <f>CALCS!X209</f>
        <v>952406</v>
      </c>
      <c r="H208" s="190">
        <f ca="1">CALCS!AE209</f>
        <v>80</v>
      </c>
      <c r="I208" s="190">
        <f ca="1">CALCS!AF209</f>
        <v>0</v>
      </c>
      <c r="J208" s="190">
        <f ca="1">CALCS!AG209</f>
        <v>0</v>
      </c>
      <c r="K208" s="190">
        <f ca="1">CALCS!AH209</f>
        <v>952486</v>
      </c>
      <c r="L208" s="179" t="str">
        <f>CALCS!AD209</f>
        <v>063876</v>
      </c>
      <c r="M208" s="63">
        <f t="shared" ca="1" si="8"/>
        <v>23164</v>
      </c>
      <c r="N208" s="205">
        <f t="shared" ca="1" si="9"/>
        <v>2.4925698519996299E-2</v>
      </c>
    </row>
    <row r="209" spans="1:14" x14ac:dyDescent="0.25">
      <c r="A209" s="178" t="str">
        <f>CALCS!A210</f>
        <v>San Buenaventura</v>
      </c>
      <c r="B209" s="179" t="str">
        <f>CALCS!B210</f>
        <v>CA</v>
      </c>
      <c r="C209" s="179" t="str">
        <f>CALCS!C210</f>
        <v>51</v>
      </c>
      <c r="D209" s="179" t="str">
        <f>CALCS!D210</f>
        <v>PC</v>
      </c>
      <c r="E209" s="212">
        <f>CALCS!O210</f>
        <v>109708</v>
      </c>
      <c r="F209" s="180">
        <f ca="1">OFFSET(CDBG16!$J$1,MATCH(L209,CDBG16!$E$2:$E$1269,0),)</f>
        <v>692597</v>
      </c>
      <c r="G209" s="190">
        <f>CALCS!X210</f>
        <v>673621</v>
      </c>
      <c r="H209" s="190">
        <f ca="1">CALCS!AE210</f>
        <v>57</v>
      </c>
      <c r="I209" s="190">
        <f ca="1">CALCS!AF210</f>
        <v>0</v>
      </c>
      <c r="J209" s="190">
        <f ca="1">CALCS!AG210</f>
        <v>0</v>
      </c>
      <c r="K209" s="190">
        <f ca="1">CALCS!AH210</f>
        <v>673678</v>
      </c>
      <c r="L209" s="179" t="str">
        <f>CALCS!AD210</f>
        <v>063888</v>
      </c>
      <c r="M209" s="63">
        <f t="shared" ca="1" si="8"/>
        <v>-18919</v>
      </c>
      <c r="N209" s="205">
        <f t="shared" ca="1" si="9"/>
        <v>-2.7316029379278281E-2</v>
      </c>
    </row>
    <row r="210" spans="1:14" x14ac:dyDescent="0.25">
      <c r="A210" s="178" t="str">
        <f>CALCS!A211</f>
        <v>Victorville</v>
      </c>
      <c r="B210" s="179" t="str">
        <f>CALCS!B211</f>
        <v>CA</v>
      </c>
      <c r="C210" s="179" t="str">
        <f>CALCS!C211</f>
        <v>51</v>
      </c>
      <c r="D210" s="179" t="str">
        <f>CALCS!D211</f>
        <v>PC</v>
      </c>
      <c r="E210" s="212">
        <f>CALCS!O211</f>
        <v>122225</v>
      </c>
      <c r="F210" s="180">
        <f ca="1">OFFSET(CDBG16!$J$1,MATCH(L210,CDBG16!$E$2:$E$1269,0),)</f>
        <v>1164676</v>
      </c>
      <c r="G210" s="190">
        <f>CALCS!X211</f>
        <v>1192503</v>
      </c>
      <c r="H210" s="190">
        <f ca="1">CALCS!AE211</f>
        <v>100</v>
      </c>
      <c r="I210" s="190">
        <f ca="1">CALCS!AF211</f>
        <v>0</v>
      </c>
      <c r="J210" s="190">
        <f ca="1">CALCS!AG211</f>
        <v>0</v>
      </c>
      <c r="K210" s="190">
        <f ca="1">CALCS!AH211</f>
        <v>1192603</v>
      </c>
      <c r="L210" s="179" t="str">
        <f>CALCS!AD211</f>
        <v>063900</v>
      </c>
      <c r="M210" s="63">
        <f t="shared" ca="1" si="8"/>
        <v>27927</v>
      </c>
      <c r="N210" s="205">
        <f t="shared" ca="1" si="9"/>
        <v>2.3978342474645309E-2</v>
      </c>
    </row>
    <row r="211" spans="1:14" x14ac:dyDescent="0.25">
      <c r="A211" s="178" t="str">
        <f>CALCS!A212</f>
        <v>Visalia</v>
      </c>
      <c r="B211" s="179" t="str">
        <f>CALCS!B212</f>
        <v>CA</v>
      </c>
      <c r="C211" s="179" t="str">
        <f>CALCS!C212</f>
        <v>51</v>
      </c>
      <c r="D211" s="179" t="str">
        <f>CALCS!D212</f>
        <v>PC</v>
      </c>
      <c r="E211" s="212">
        <f>CALCS!O212</f>
        <v>130104</v>
      </c>
      <c r="F211" s="180">
        <f ca="1">OFFSET(CDBG16!$J$1,MATCH(L211,CDBG16!$E$2:$E$1269,0),)</f>
        <v>1116868</v>
      </c>
      <c r="G211" s="190">
        <f>CALCS!X212</f>
        <v>1188819</v>
      </c>
      <c r="H211" s="190">
        <f ca="1">CALCS!AE212</f>
        <v>100</v>
      </c>
      <c r="I211" s="190">
        <f ca="1">CALCS!AF212</f>
        <v>0</v>
      </c>
      <c r="J211" s="190">
        <f ca="1">CALCS!AG212</f>
        <v>0</v>
      </c>
      <c r="K211" s="190">
        <f ca="1">CALCS!AH212</f>
        <v>1188919</v>
      </c>
      <c r="L211" s="179" t="str">
        <f>CALCS!AD212</f>
        <v>063918</v>
      </c>
      <c r="M211" s="63">
        <f t="shared" ca="1" si="8"/>
        <v>72051</v>
      </c>
      <c r="N211" s="205">
        <f t="shared" ca="1" si="9"/>
        <v>6.4511652227478983E-2</v>
      </c>
    </row>
    <row r="212" spans="1:14" x14ac:dyDescent="0.25">
      <c r="A212" s="178" t="str">
        <f>CALCS!A213</f>
        <v>Vista</v>
      </c>
      <c r="B212" s="179" t="str">
        <f>CALCS!B213</f>
        <v>CA</v>
      </c>
      <c r="C212" s="179" t="str">
        <f>CALCS!C213</f>
        <v>52</v>
      </c>
      <c r="D212" s="179" t="str">
        <f>CALCS!D213</f>
        <v>MC</v>
      </c>
      <c r="E212" s="212">
        <f>CALCS!O213</f>
        <v>100890</v>
      </c>
      <c r="F212" s="180">
        <f ca="1">OFFSET(CDBG16!$J$1,MATCH(L212,CDBG16!$E$2:$E$1269,0),)</f>
        <v>742723</v>
      </c>
      <c r="G212" s="190">
        <f>CALCS!X213</f>
        <v>770570</v>
      </c>
      <c r="H212" s="190">
        <f ca="1">CALCS!AE213</f>
        <v>65</v>
      </c>
      <c r="I212" s="190">
        <f ca="1">CALCS!AF213</f>
        <v>0</v>
      </c>
      <c r="J212" s="190">
        <f ca="1">CALCS!AG213</f>
        <v>0</v>
      </c>
      <c r="K212" s="190">
        <f ca="1">CALCS!AH213</f>
        <v>770635</v>
      </c>
      <c r="L212" s="179" t="str">
        <f>CALCS!AD213</f>
        <v>063924</v>
      </c>
      <c r="M212" s="63">
        <f t="shared" ca="1" si="8"/>
        <v>27912</v>
      </c>
      <c r="N212" s="205">
        <f t="shared" ca="1" si="9"/>
        <v>3.7580632348802989E-2</v>
      </c>
    </row>
    <row r="213" spans="1:14" x14ac:dyDescent="0.25">
      <c r="A213" s="178" t="str">
        <f>CALCS!A214</f>
        <v>Walnut Creek</v>
      </c>
      <c r="B213" s="179" t="str">
        <f>CALCS!B214</f>
        <v>CA</v>
      </c>
      <c r="C213" s="179" t="str">
        <f>CALCS!C214</f>
        <v>51</v>
      </c>
      <c r="D213" s="179" t="str">
        <f>CALCS!D214</f>
        <v>PC</v>
      </c>
      <c r="E213" s="212">
        <f>CALCS!O214</f>
        <v>68910</v>
      </c>
      <c r="F213" s="180">
        <f ca="1">OFFSET(CDBG16!$J$1,MATCH(L213,CDBG16!$E$2:$E$1269,0),)</f>
        <v>248006</v>
      </c>
      <c r="G213" s="190">
        <f>CALCS!X214</f>
        <v>260918</v>
      </c>
      <c r="H213" s="190">
        <f ca="1">CALCS!AE214</f>
        <v>22</v>
      </c>
      <c r="I213" s="190">
        <f ca="1">CALCS!AF214</f>
        <v>0</v>
      </c>
      <c r="J213" s="190">
        <f ca="1">CALCS!AG214</f>
        <v>0</v>
      </c>
      <c r="K213" s="190">
        <f ca="1">CALCS!AH214</f>
        <v>260940</v>
      </c>
      <c r="L213" s="179" t="str">
        <f>CALCS!AD214</f>
        <v>063942</v>
      </c>
      <c r="M213" s="63">
        <f t="shared" ca="1" si="8"/>
        <v>12934</v>
      </c>
      <c r="N213" s="205">
        <f t="shared" ca="1" si="9"/>
        <v>5.2151964065385512E-2</v>
      </c>
    </row>
    <row r="214" spans="1:14" x14ac:dyDescent="0.25">
      <c r="A214" s="178" t="str">
        <f>CALCS!A215</f>
        <v>Watsonville</v>
      </c>
      <c r="B214" s="179" t="str">
        <f>CALCS!B215</f>
        <v>CA</v>
      </c>
      <c r="C214" s="179" t="str">
        <f>CALCS!C215</f>
        <v>51</v>
      </c>
      <c r="D214" s="179" t="str">
        <f>CALCS!D215</f>
        <v>PC</v>
      </c>
      <c r="E214" s="212">
        <f>CALCS!O215</f>
        <v>53628</v>
      </c>
      <c r="F214" s="180">
        <f ca="1">OFFSET(CDBG16!$J$1,MATCH(L214,CDBG16!$E$2:$E$1269,0),)</f>
        <v>697691</v>
      </c>
      <c r="G214" s="190">
        <f>CALCS!X215</f>
        <v>683188</v>
      </c>
      <c r="H214" s="190">
        <f ca="1">CALCS!AE215</f>
        <v>57</v>
      </c>
      <c r="I214" s="190">
        <f ca="1">CALCS!AF215</f>
        <v>0</v>
      </c>
      <c r="J214" s="190">
        <f ca="1">CALCS!AG215</f>
        <v>0</v>
      </c>
      <c r="K214" s="190">
        <f ca="1">CALCS!AH215</f>
        <v>683245</v>
      </c>
      <c r="L214" s="179" t="str">
        <f>CALCS!AD215</f>
        <v>063966</v>
      </c>
      <c r="M214" s="63">
        <f t="shared" ca="1" si="8"/>
        <v>-14446</v>
      </c>
      <c r="N214" s="205">
        <f t="shared" ca="1" si="9"/>
        <v>-2.0705441234013338E-2</v>
      </c>
    </row>
    <row r="215" spans="1:14" x14ac:dyDescent="0.25">
      <c r="A215" s="178" t="str">
        <f>CALCS!A216</f>
        <v>West Covina</v>
      </c>
      <c r="B215" s="179" t="str">
        <f>CALCS!B216</f>
        <v>CA</v>
      </c>
      <c r="C215" s="179" t="str">
        <f>CALCS!C216</f>
        <v>52</v>
      </c>
      <c r="D215" s="179" t="str">
        <f>CALCS!D216</f>
        <v>MC</v>
      </c>
      <c r="E215" s="212">
        <f>CALCS!O216</f>
        <v>108484</v>
      </c>
      <c r="F215" s="180">
        <f ca="1">OFFSET(CDBG16!$J$1,MATCH(L215,CDBG16!$E$2:$E$1269,0),)</f>
        <v>740580</v>
      </c>
      <c r="G215" s="190">
        <f>CALCS!X216</f>
        <v>732653</v>
      </c>
      <c r="H215" s="190">
        <f ca="1">CALCS!AE216</f>
        <v>62</v>
      </c>
      <c r="I215" s="190">
        <f ca="1">CALCS!AF216</f>
        <v>0</v>
      </c>
      <c r="J215" s="190">
        <f ca="1">CALCS!AG216</f>
        <v>0</v>
      </c>
      <c r="K215" s="190">
        <f ca="1">CALCS!AH216</f>
        <v>732715</v>
      </c>
      <c r="L215" s="179" t="str">
        <f>CALCS!AD216</f>
        <v>064002</v>
      </c>
      <c r="M215" s="63">
        <f t="shared" ca="1" si="8"/>
        <v>-7865</v>
      </c>
      <c r="N215" s="205">
        <f t="shared" ca="1" si="9"/>
        <v>-1.0620054551837749E-2</v>
      </c>
    </row>
    <row r="216" spans="1:14" x14ac:dyDescent="0.25">
      <c r="A216" s="178" t="str">
        <f>CALCS!A217</f>
        <v>Westminster</v>
      </c>
      <c r="B216" s="179" t="str">
        <f>CALCS!B217</f>
        <v>CA</v>
      </c>
      <c r="C216" s="179" t="str">
        <f>CALCS!C217</f>
        <v>52</v>
      </c>
      <c r="D216" s="179" t="str">
        <f>CALCS!D217</f>
        <v>MC</v>
      </c>
      <c r="E216" s="212">
        <f>CALCS!O217</f>
        <v>92114</v>
      </c>
      <c r="F216" s="180">
        <f ca="1">OFFSET(CDBG16!$J$1,MATCH(L216,CDBG16!$E$2:$E$1269,0),)</f>
        <v>944997</v>
      </c>
      <c r="G216" s="190">
        <f>CALCS!X217</f>
        <v>962222</v>
      </c>
      <c r="H216" s="190">
        <f ca="1">CALCS!AE217</f>
        <v>81</v>
      </c>
      <c r="I216" s="190">
        <f ca="1">CALCS!AF217</f>
        <v>0</v>
      </c>
      <c r="J216" s="190">
        <f ca="1">CALCS!AG217</f>
        <v>0</v>
      </c>
      <c r="K216" s="190">
        <f ca="1">CALCS!AH217</f>
        <v>962303</v>
      </c>
      <c r="L216" s="179" t="str">
        <f>CALCS!AD217</f>
        <v>064014</v>
      </c>
      <c r="M216" s="63">
        <f t="shared" ca="1" si="8"/>
        <v>17306</v>
      </c>
      <c r="N216" s="205">
        <f t="shared" ca="1" si="9"/>
        <v>1.8313285650642278E-2</v>
      </c>
    </row>
    <row r="217" spans="1:14" x14ac:dyDescent="0.25">
      <c r="A217" s="178" t="str">
        <f>CALCS!A218</f>
        <v>West Sacramento</v>
      </c>
      <c r="B217" s="179" t="str">
        <f>CALCS!B218</f>
        <v>CA</v>
      </c>
      <c r="C217" s="179" t="str">
        <f>CALCS!C218</f>
        <v>52</v>
      </c>
      <c r="D217" s="179" t="str">
        <f>CALCS!D218</f>
        <v>MC</v>
      </c>
      <c r="E217" s="212">
        <f>CALCS!O218</f>
        <v>52721</v>
      </c>
      <c r="F217" s="180">
        <f ca="1">OFFSET(CDBG16!$J$1,MATCH(L217,CDBG16!$E$2:$E$1269,0),)</f>
        <v>429460</v>
      </c>
      <c r="G217" s="190">
        <f>CALCS!X218</f>
        <v>446039</v>
      </c>
      <c r="H217" s="190">
        <f ca="1">CALCS!AE218</f>
        <v>38</v>
      </c>
      <c r="I217" s="190">
        <f ca="1">CALCS!AF218</f>
        <v>0</v>
      </c>
      <c r="J217" s="190">
        <f ca="1">CALCS!AG218</f>
        <v>0</v>
      </c>
      <c r="K217" s="190">
        <f ca="1">CALCS!AH218</f>
        <v>446077</v>
      </c>
      <c r="L217" s="179" t="str">
        <f>CALCS!AD218</f>
        <v>064050</v>
      </c>
      <c r="M217" s="63">
        <f t="shared" ca="1" si="8"/>
        <v>16617</v>
      </c>
      <c r="N217" s="205">
        <f t="shared" ca="1" si="9"/>
        <v>3.8692776975736969E-2</v>
      </c>
    </row>
    <row r="218" spans="1:14" x14ac:dyDescent="0.25">
      <c r="A218" s="178" t="str">
        <f>CALCS!A219</f>
        <v>Whittier</v>
      </c>
      <c r="B218" s="179" t="str">
        <f>CALCS!B219</f>
        <v>CA</v>
      </c>
      <c r="C218" s="179" t="str">
        <f>CALCS!C219</f>
        <v>52</v>
      </c>
      <c r="D218" s="179" t="str">
        <f>CALCS!D219</f>
        <v>MC</v>
      </c>
      <c r="E218" s="212">
        <f>CALCS!O219</f>
        <v>87438</v>
      </c>
      <c r="F218" s="180">
        <f ca="1">OFFSET(CDBG16!$J$1,MATCH(L218,CDBG16!$E$2:$E$1269,0),)</f>
        <v>693838</v>
      </c>
      <c r="G218" s="190">
        <f>CALCS!X219</f>
        <v>722150</v>
      </c>
      <c r="H218" s="190">
        <f ca="1">CALCS!AE219</f>
        <v>61</v>
      </c>
      <c r="I218" s="190">
        <f ca="1">CALCS!AF219</f>
        <v>0</v>
      </c>
      <c r="J218" s="190">
        <f ca="1">CALCS!AG219</f>
        <v>0</v>
      </c>
      <c r="K218" s="190">
        <f ca="1">CALCS!AH219</f>
        <v>722211</v>
      </c>
      <c r="L218" s="179" t="str">
        <f>CALCS!AD219</f>
        <v>064074</v>
      </c>
      <c r="M218" s="63">
        <f t="shared" ca="1" si="8"/>
        <v>28373</v>
      </c>
      <c r="N218" s="205">
        <f t="shared" ca="1" si="9"/>
        <v>4.089283089136081E-2</v>
      </c>
    </row>
    <row r="219" spans="1:14" x14ac:dyDescent="0.25">
      <c r="A219" s="178" t="str">
        <f>CALCS!A220</f>
        <v>Woodland</v>
      </c>
      <c r="B219" s="179" t="str">
        <f>CALCS!B220</f>
        <v>CA</v>
      </c>
      <c r="C219" s="179" t="str">
        <f>CALCS!C220</f>
        <v>52</v>
      </c>
      <c r="D219" s="179" t="str">
        <f>CALCS!D220</f>
        <v>MC</v>
      </c>
      <c r="E219" s="212">
        <f>CALCS!O220</f>
        <v>58567</v>
      </c>
      <c r="F219" s="180">
        <f ca="1">OFFSET(CDBG16!$J$1,MATCH(L219,CDBG16!$E$2:$E$1269,0),)</f>
        <v>440618</v>
      </c>
      <c r="G219" s="190">
        <f>CALCS!X220</f>
        <v>469240</v>
      </c>
      <c r="H219" s="190">
        <f ca="1">CALCS!AE220</f>
        <v>39</v>
      </c>
      <c r="I219" s="190">
        <f ca="1">CALCS!AF220</f>
        <v>0</v>
      </c>
      <c r="J219" s="190">
        <f ca="1">CALCS!AG220</f>
        <v>0</v>
      </c>
      <c r="K219" s="190">
        <f ca="1">CALCS!AH220</f>
        <v>469279</v>
      </c>
      <c r="L219" s="179" t="str">
        <f>CALCS!AD220</f>
        <v>064134</v>
      </c>
      <c r="M219" s="63">
        <f t="shared" ca="1" si="8"/>
        <v>28661</v>
      </c>
      <c r="N219" s="205">
        <f t="shared" ca="1" si="9"/>
        <v>6.5047274509892922E-2</v>
      </c>
    </row>
    <row r="220" spans="1:14" x14ac:dyDescent="0.25">
      <c r="A220" s="178" t="str">
        <f>CALCS!A221</f>
        <v>Yorba Linda</v>
      </c>
      <c r="B220" s="179" t="str">
        <f>CALCS!B221</f>
        <v>CA</v>
      </c>
      <c r="C220" s="179" t="str">
        <f>CALCS!C221</f>
        <v>52</v>
      </c>
      <c r="D220" s="179" t="str">
        <f>CALCS!D221</f>
        <v>MC</v>
      </c>
      <c r="E220" s="212">
        <f>CALCS!O221</f>
        <v>67973</v>
      </c>
      <c r="F220" s="180">
        <f ca="1">OFFSET(CDBG16!$J$1,MATCH(L220,CDBG16!$E$2:$E$1269,0),)</f>
        <v>195791</v>
      </c>
      <c r="G220" s="190">
        <f>CALCS!X221</f>
        <v>200763</v>
      </c>
      <c r="H220" s="190">
        <f ca="1">CALCS!AE221</f>
        <v>17</v>
      </c>
      <c r="I220" s="190">
        <f ca="1">CALCS!AF221</f>
        <v>0</v>
      </c>
      <c r="J220" s="190">
        <f ca="1">CALCS!AG221</f>
        <v>0</v>
      </c>
      <c r="K220" s="190">
        <f ca="1">CALCS!AH221</f>
        <v>200780</v>
      </c>
      <c r="L220" s="179" t="str">
        <f>CALCS!AD221</f>
        <v>064158</v>
      </c>
      <c r="M220" s="63">
        <f t="shared" ca="1" si="8"/>
        <v>4989</v>
      </c>
      <c r="N220" s="205">
        <f t="shared" ca="1" si="9"/>
        <v>2.5481252968726855E-2</v>
      </c>
    </row>
    <row r="221" spans="1:14" x14ac:dyDescent="0.25">
      <c r="A221" s="178" t="str">
        <f>CALCS!A222</f>
        <v>Yuba City</v>
      </c>
      <c r="B221" s="179" t="str">
        <f>CALCS!B222</f>
        <v>CA</v>
      </c>
      <c r="C221" s="179" t="str">
        <f>CALCS!C222</f>
        <v>51</v>
      </c>
      <c r="D221" s="179" t="str">
        <f>CALCS!D222</f>
        <v>PC</v>
      </c>
      <c r="E221" s="212">
        <f>CALCS!O222</f>
        <v>66941</v>
      </c>
      <c r="F221" s="180">
        <f ca="1">OFFSET(CDBG16!$J$1,MATCH(L221,CDBG16!$E$2:$E$1269,0),)</f>
        <v>580299</v>
      </c>
      <c r="G221" s="190">
        <f>CALCS!X222</f>
        <v>586367</v>
      </c>
      <c r="H221" s="190">
        <f ca="1">CALCS!AE222</f>
        <v>49</v>
      </c>
      <c r="I221" s="190">
        <f ca="1">CALCS!AF222</f>
        <v>0</v>
      </c>
      <c r="J221" s="190">
        <f ca="1">CALCS!AG222</f>
        <v>0</v>
      </c>
      <c r="K221" s="190">
        <f ca="1">CALCS!AH222</f>
        <v>586416</v>
      </c>
      <c r="L221" s="179" t="str">
        <f>CALCS!AD222</f>
        <v>064176</v>
      </c>
      <c r="M221" s="63">
        <f t="shared" ca="1" si="8"/>
        <v>6117</v>
      </c>
      <c r="N221" s="205">
        <f t="shared" ca="1" si="9"/>
        <v>1.0541117596273646E-2</v>
      </c>
    </row>
    <row r="222" spans="1:14" x14ac:dyDescent="0.25">
      <c r="A222" s="178" t="str">
        <f>CALCS!A223</f>
        <v>Alameda County</v>
      </c>
      <c r="B222" s="179" t="str">
        <f>CALCS!B223</f>
        <v>CA</v>
      </c>
      <c r="C222" s="179" t="str">
        <f>CALCS!C223</f>
        <v>66</v>
      </c>
      <c r="D222" s="179" t="str">
        <f>CALCS!D223</f>
        <v>UC</v>
      </c>
      <c r="E222" s="212">
        <f>CALCS!O223</f>
        <v>296009</v>
      </c>
      <c r="F222" s="180">
        <f ca="1">OFFSET(CDBG16!$J$1,MATCH(L222,CDBG16!$E$2:$E$1269,0),)</f>
        <v>1673453</v>
      </c>
      <c r="G222" s="190">
        <f>CALCS!X223</f>
        <v>1759940</v>
      </c>
      <c r="H222" s="190">
        <f ca="1">CALCS!AE223</f>
        <v>148</v>
      </c>
      <c r="I222" s="190">
        <f ca="1">CALCS!AF223</f>
        <v>0</v>
      </c>
      <c r="J222" s="190">
        <f ca="1">CALCS!AG223</f>
        <v>0</v>
      </c>
      <c r="K222" s="190">
        <f ca="1">CALCS!AH223</f>
        <v>1760088</v>
      </c>
      <c r="L222" s="179" t="str">
        <f>CALCS!AD223</f>
        <v>069001</v>
      </c>
      <c r="M222" s="63">
        <f t="shared" ca="1" si="8"/>
        <v>86635</v>
      </c>
      <c r="N222" s="205">
        <f t="shared" ca="1" si="9"/>
        <v>5.1770202091125359E-2</v>
      </c>
    </row>
    <row r="223" spans="1:14" x14ac:dyDescent="0.25">
      <c r="A223" s="178" t="str">
        <f>CALCS!A224</f>
        <v>Contra Costa County</v>
      </c>
      <c r="B223" s="179" t="str">
        <f>CALCS!B224</f>
        <v>CA</v>
      </c>
      <c r="C223" s="179" t="str">
        <f>CALCS!C224</f>
        <v>66</v>
      </c>
      <c r="D223" s="179" t="str">
        <f>CALCS!D224</f>
        <v>UC</v>
      </c>
      <c r="E223" s="212">
        <f>CALCS!O224</f>
        <v>749202</v>
      </c>
      <c r="F223" s="180">
        <f ca="1">OFFSET(CDBG16!$J$1,MATCH(L223,CDBG16!$E$2:$E$1269,0),)</f>
        <v>4057639</v>
      </c>
      <c r="G223" s="190">
        <f>CALCS!X224</f>
        <v>4089864</v>
      </c>
      <c r="H223" s="190">
        <f ca="1">CALCS!AE224</f>
        <v>344</v>
      </c>
      <c r="I223" s="190">
        <f ca="1">CALCS!AF224</f>
        <v>0</v>
      </c>
      <c r="J223" s="190">
        <f ca="1">CALCS!AG224</f>
        <v>0</v>
      </c>
      <c r="K223" s="190">
        <f ca="1">CALCS!AH224</f>
        <v>4090208</v>
      </c>
      <c r="L223" s="179" t="str">
        <f>CALCS!AD224</f>
        <v>069013</v>
      </c>
      <c r="M223" s="63">
        <f t="shared" ca="1" si="8"/>
        <v>32569</v>
      </c>
      <c r="N223" s="205">
        <f t="shared" ca="1" si="9"/>
        <v>8.0265888611579291E-3</v>
      </c>
    </row>
    <row r="224" spans="1:14" x14ac:dyDescent="0.25">
      <c r="A224" s="178" t="str">
        <f>CALCS!A225</f>
        <v>Fresno County</v>
      </c>
      <c r="B224" s="179" t="str">
        <f>CALCS!B225</f>
        <v>CA</v>
      </c>
      <c r="C224" s="179" t="str">
        <f>CALCS!C225</f>
        <v>66</v>
      </c>
      <c r="D224" s="179" t="str">
        <f>CALCS!D225</f>
        <v>UC</v>
      </c>
      <c r="E224" s="212">
        <f>CALCS!O225</f>
        <v>289863</v>
      </c>
      <c r="F224" s="180">
        <f ca="1">OFFSET(CDBG16!$J$1,MATCH(L224,CDBG16!$E$2:$E$1269,0),)</f>
        <v>3101226</v>
      </c>
      <c r="G224" s="190">
        <f>CALCS!X225</f>
        <v>3097013</v>
      </c>
      <c r="H224" s="190">
        <f ca="1">CALCS!AE225</f>
        <v>260</v>
      </c>
      <c r="I224" s="190">
        <f ca="1">CALCS!AF225</f>
        <v>0</v>
      </c>
      <c r="J224" s="190">
        <f ca="1">CALCS!AG225</f>
        <v>0</v>
      </c>
      <c r="K224" s="190">
        <f ca="1">CALCS!AH225</f>
        <v>3097273</v>
      </c>
      <c r="L224" s="179" t="str">
        <f>CALCS!AD225</f>
        <v>069019</v>
      </c>
      <c r="M224" s="63">
        <f t="shared" ca="1" si="8"/>
        <v>-3953</v>
      </c>
      <c r="N224" s="205">
        <f t="shared" ca="1" si="9"/>
        <v>-1.2746571839653091E-3</v>
      </c>
    </row>
    <row r="225" spans="1:14" x14ac:dyDescent="0.25">
      <c r="A225" s="178" t="str">
        <f>CALCS!A226</f>
        <v>Kern County</v>
      </c>
      <c r="B225" s="179" t="str">
        <f>CALCS!B226</f>
        <v>CA</v>
      </c>
      <c r="C225" s="179" t="str">
        <f>CALCS!C226</f>
        <v>66</v>
      </c>
      <c r="D225" s="179" t="str">
        <f>CALCS!D226</f>
        <v>UC</v>
      </c>
      <c r="E225" s="212">
        <f>CALCS!O226</f>
        <v>383976</v>
      </c>
      <c r="F225" s="180">
        <f ca="1">OFFSET(CDBG16!$J$1,MATCH(L225,CDBG16!$E$2:$E$1269,0),)</f>
        <v>3953644</v>
      </c>
      <c r="G225" s="190">
        <f>CALCS!X226</f>
        <v>4071332</v>
      </c>
      <c r="H225" s="190">
        <f ca="1">CALCS!AE226</f>
        <v>342</v>
      </c>
      <c r="I225" s="190">
        <f ca="1">CALCS!AF226</f>
        <v>0</v>
      </c>
      <c r="J225" s="190">
        <f ca="1">CALCS!AG226</f>
        <v>0</v>
      </c>
      <c r="K225" s="190">
        <f ca="1">CALCS!AH226</f>
        <v>4071674</v>
      </c>
      <c r="L225" s="179" t="str">
        <f>CALCS!AD226</f>
        <v>069029</v>
      </c>
      <c r="M225" s="63">
        <f t="shared" ca="1" si="8"/>
        <v>118030</v>
      </c>
      <c r="N225" s="205">
        <f t="shared" ca="1" si="9"/>
        <v>2.9853471885683183E-2</v>
      </c>
    </row>
    <row r="226" spans="1:14" x14ac:dyDescent="0.25">
      <c r="A226" s="178" t="str">
        <f>CALCS!A227</f>
        <v>Los Angeles County</v>
      </c>
      <c r="B226" s="179" t="str">
        <f>CALCS!B227</f>
        <v>CA</v>
      </c>
      <c r="C226" s="179" t="str">
        <f>CALCS!C227</f>
        <v>66</v>
      </c>
      <c r="D226" s="179" t="str">
        <f>CALCS!D227</f>
        <v>UC</v>
      </c>
      <c r="E226" s="212">
        <f>CALCS!O227</f>
        <v>2336134</v>
      </c>
      <c r="F226" s="180">
        <f ca="1">OFFSET(CDBG16!$J$1,MATCH(L226,CDBG16!$E$2:$E$1269,0),)</f>
        <v>20750346</v>
      </c>
      <c r="G226" s="190">
        <f>CALCS!X227</f>
        <v>20777676</v>
      </c>
      <c r="H226" s="190">
        <f ca="1">CALCS!AE227</f>
        <v>1747</v>
      </c>
      <c r="I226" s="190">
        <f ca="1">CALCS!AF227</f>
        <v>0</v>
      </c>
      <c r="J226" s="190">
        <f ca="1">CALCS!AG227</f>
        <v>0</v>
      </c>
      <c r="K226" s="190">
        <f ca="1">CALCS!AH227</f>
        <v>20779423</v>
      </c>
      <c r="L226" s="179" t="str">
        <f>CALCS!AD227</f>
        <v>069037</v>
      </c>
      <c r="M226" s="63">
        <f t="shared" ca="1" si="8"/>
        <v>29077</v>
      </c>
      <c r="N226" s="205">
        <f t="shared" ca="1" si="9"/>
        <v>1.4012778389333846E-3</v>
      </c>
    </row>
    <row r="227" spans="1:14" x14ac:dyDescent="0.25">
      <c r="A227" s="178" t="str">
        <f>CALCS!A228</f>
        <v>Marin County</v>
      </c>
      <c r="B227" s="179" t="str">
        <f>CALCS!B228</f>
        <v>CA</v>
      </c>
      <c r="C227" s="179" t="str">
        <f>CALCS!C228</f>
        <v>66</v>
      </c>
      <c r="D227" s="179" t="str">
        <f>CALCS!D228</f>
        <v>UC</v>
      </c>
      <c r="E227" s="212">
        <f>CALCS!O228</f>
        <v>261221</v>
      </c>
      <c r="F227" s="180">
        <f ca="1">OFFSET(CDBG16!$J$1,MATCH(L227,CDBG16!$E$2:$E$1269,0),)</f>
        <v>1302255</v>
      </c>
      <c r="G227" s="190">
        <f>CALCS!X228</f>
        <v>1367394</v>
      </c>
      <c r="H227" s="190">
        <f ca="1">CALCS!AE228</f>
        <v>115</v>
      </c>
      <c r="I227" s="190">
        <f ca="1">CALCS!AF228</f>
        <v>0</v>
      </c>
      <c r="J227" s="190">
        <f ca="1">CALCS!AG228</f>
        <v>0</v>
      </c>
      <c r="K227" s="190">
        <f ca="1">CALCS!AH228</f>
        <v>1367509</v>
      </c>
      <c r="L227" s="179" t="str">
        <f>CALCS!AD228</f>
        <v>069041</v>
      </c>
      <c r="M227" s="63">
        <f t="shared" ca="1" si="8"/>
        <v>65254</v>
      </c>
      <c r="N227" s="205">
        <f t="shared" ca="1" si="9"/>
        <v>5.0108465699882129E-2</v>
      </c>
    </row>
    <row r="228" spans="1:14" x14ac:dyDescent="0.25">
      <c r="A228" s="178" t="str">
        <f>CALCS!A229</f>
        <v>Monterey County</v>
      </c>
      <c r="B228" s="179" t="str">
        <f>CALCS!B229</f>
        <v>CA</v>
      </c>
      <c r="C228" s="179" t="str">
        <f>CALCS!C229</f>
        <v>66</v>
      </c>
      <c r="D228" s="179" t="str">
        <f>CALCS!D229</f>
        <v>UC</v>
      </c>
      <c r="E228" s="212">
        <f>CALCS!O229</f>
        <v>132254</v>
      </c>
      <c r="F228" s="180">
        <f ca="1">OFFSET(CDBG16!$J$1,MATCH(L228,CDBG16!$E$2:$E$1269,0),)</f>
        <v>1156760</v>
      </c>
      <c r="G228" s="190">
        <f>CALCS!X229</f>
        <v>1221922</v>
      </c>
      <c r="H228" s="190">
        <f ca="1">CALCS!AE229</f>
        <v>103</v>
      </c>
      <c r="I228" s="190">
        <f ca="1">CALCS!AF229</f>
        <v>0</v>
      </c>
      <c r="J228" s="190">
        <f ca="1">CALCS!AG229</f>
        <v>0</v>
      </c>
      <c r="K228" s="190">
        <f ca="1">CALCS!AH229</f>
        <v>1222025</v>
      </c>
      <c r="L228" s="179" t="str">
        <f>CALCS!AD229</f>
        <v>069053</v>
      </c>
      <c r="M228" s="63">
        <f t="shared" ca="1" si="8"/>
        <v>65265</v>
      </c>
      <c r="N228" s="205">
        <f t="shared" ca="1" si="9"/>
        <v>5.6420519381721358E-2</v>
      </c>
    </row>
    <row r="229" spans="1:14" x14ac:dyDescent="0.25">
      <c r="A229" s="178" t="str">
        <f>CALCS!A230</f>
        <v>Orange County</v>
      </c>
      <c r="B229" s="179" t="str">
        <f>CALCS!B230</f>
        <v>CA</v>
      </c>
      <c r="C229" s="179" t="str">
        <f>CALCS!C230</f>
        <v>66</v>
      </c>
      <c r="D229" s="179" t="str">
        <f>CALCS!D230</f>
        <v>UC</v>
      </c>
      <c r="E229" s="212">
        <f>CALCS!O230</f>
        <v>424739</v>
      </c>
      <c r="F229" s="180">
        <f ca="1">OFFSET(CDBG16!$J$1,MATCH(L229,CDBG16!$E$2:$E$1269,0),)</f>
        <v>2392688</v>
      </c>
      <c r="G229" s="190">
        <f>CALCS!X230</f>
        <v>2397488</v>
      </c>
      <c r="H229" s="190">
        <f ca="1">CALCS!AE230</f>
        <v>202</v>
      </c>
      <c r="I229" s="190">
        <f ca="1">CALCS!AF230</f>
        <v>0</v>
      </c>
      <c r="J229" s="190">
        <f ca="1">CALCS!AG230</f>
        <v>0</v>
      </c>
      <c r="K229" s="190">
        <f ca="1">CALCS!AH230</f>
        <v>2397690</v>
      </c>
      <c r="L229" s="179" t="str">
        <f>CALCS!AD230</f>
        <v>069059</v>
      </c>
      <c r="M229" s="63">
        <f t="shared" ca="1" si="8"/>
        <v>5002</v>
      </c>
      <c r="N229" s="205">
        <f t="shared" ca="1" si="9"/>
        <v>2.0905358325030259E-3</v>
      </c>
    </row>
    <row r="230" spans="1:14" x14ac:dyDescent="0.25">
      <c r="A230" s="178" t="str">
        <f>CALCS!A231</f>
        <v>Riverside County</v>
      </c>
      <c r="B230" s="179" t="str">
        <f>CALCS!B231</f>
        <v>CA</v>
      </c>
      <c r="C230" s="179" t="str">
        <f>CALCS!C231</f>
        <v>66</v>
      </c>
      <c r="D230" s="179" t="str">
        <f>CALCS!D231</f>
        <v>UC</v>
      </c>
      <c r="E230" s="212">
        <f>CALCS!O231</f>
        <v>981131</v>
      </c>
      <c r="F230" s="180">
        <f ca="1">OFFSET(CDBG16!$J$1,MATCH(L230,CDBG16!$E$2:$E$1269,0),)</f>
        <v>7277488</v>
      </c>
      <c r="G230" s="190">
        <f>CALCS!X231</f>
        <v>7531084</v>
      </c>
      <c r="H230" s="190">
        <f ca="1">CALCS!AE231</f>
        <v>633</v>
      </c>
      <c r="I230" s="190">
        <f ca="1">CALCS!AF231</f>
        <v>0</v>
      </c>
      <c r="J230" s="190">
        <f ca="1">CALCS!AG231</f>
        <v>0</v>
      </c>
      <c r="K230" s="190">
        <f ca="1">CALCS!AH231</f>
        <v>7531717</v>
      </c>
      <c r="L230" s="179" t="str">
        <f>CALCS!AD231</f>
        <v>069065</v>
      </c>
      <c r="M230" s="63">
        <f t="shared" ca="1" si="8"/>
        <v>254229</v>
      </c>
      <c r="N230" s="205">
        <f t="shared" ca="1" si="9"/>
        <v>3.4933619952379175E-2</v>
      </c>
    </row>
    <row r="231" spans="1:14" x14ac:dyDescent="0.25">
      <c r="A231" s="178" t="str">
        <f>CALCS!A232</f>
        <v>Sacramento County</v>
      </c>
      <c r="B231" s="179" t="str">
        <f>CALCS!B232</f>
        <v>CA</v>
      </c>
      <c r="C231" s="179" t="str">
        <f>CALCS!C232</f>
        <v>66</v>
      </c>
      <c r="D231" s="179" t="str">
        <f>CALCS!D232</f>
        <v>UC</v>
      </c>
      <c r="E231" s="212">
        <f>CALCS!O232</f>
        <v>685637</v>
      </c>
      <c r="F231" s="180">
        <f ca="1">OFFSET(CDBG16!$J$1,MATCH(L231,CDBG16!$E$2:$E$1269,0),)</f>
        <v>5098764</v>
      </c>
      <c r="G231" s="190">
        <f>CALCS!X232</f>
        <v>5127601</v>
      </c>
      <c r="H231" s="190">
        <f ca="1">CALCS!AE232</f>
        <v>431</v>
      </c>
      <c r="I231" s="190">
        <f ca="1">CALCS!AF232</f>
        <v>0</v>
      </c>
      <c r="J231" s="190">
        <f ca="1">CALCS!AG232</f>
        <v>0</v>
      </c>
      <c r="K231" s="190">
        <f ca="1">CALCS!AH232</f>
        <v>5128032</v>
      </c>
      <c r="L231" s="179" t="str">
        <f>CALCS!AD232</f>
        <v>069067</v>
      </c>
      <c r="M231" s="63">
        <f t="shared" ca="1" si="8"/>
        <v>29268</v>
      </c>
      <c r="N231" s="205">
        <f t="shared" ca="1" si="9"/>
        <v>5.7402146873242223E-3</v>
      </c>
    </row>
    <row r="232" spans="1:14" x14ac:dyDescent="0.25">
      <c r="A232" s="178" t="str">
        <f>CALCS!A233</f>
        <v>San Bernardino County</v>
      </c>
      <c r="B232" s="179" t="str">
        <f>CALCS!B233</f>
        <v>CA</v>
      </c>
      <c r="C232" s="179" t="str">
        <f>CALCS!C233</f>
        <v>66</v>
      </c>
      <c r="D232" s="179" t="str">
        <f>CALCS!D233</f>
        <v>UC</v>
      </c>
      <c r="E232" s="212">
        <f>CALCS!O233</f>
        <v>726379</v>
      </c>
      <c r="F232" s="180">
        <f ca="1">OFFSET(CDBG16!$J$1,MATCH(L232,CDBG16!$E$2:$E$1269,0),)</f>
        <v>6509948</v>
      </c>
      <c r="G232" s="190">
        <f>CALCS!X233</f>
        <v>6519011</v>
      </c>
      <c r="H232" s="190">
        <f ca="1">CALCS!AE233</f>
        <v>548</v>
      </c>
      <c r="I232" s="190">
        <f ca="1">CALCS!AF233</f>
        <v>0</v>
      </c>
      <c r="J232" s="190">
        <f ca="1">CALCS!AG233</f>
        <v>0</v>
      </c>
      <c r="K232" s="190">
        <f ca="1">CALCS!AH233</f>
        <v>6519559</v>
      </c>
      <c r="L232" s="179" t="str">
        <f>CALCS!AD233</f>
        <v>069071</v>
      </c>
      <c r="M232" s="63">
        <f t="shared" ca="1" si="8"/>
        <v>9611</v>
      </c>
      <c r="N232" s="205">
        <f t="shared" ca="1" si="9"/>
        <v>1.4763558787259129E-3</v>
      </c>
    </row>
    <row r="233" spans="1:14" x14ac:dyDescent="0.25">
      <c r="A233" s="178" t="str">
        <f>CALCS!A234</f>
        <v>San Diego County</v>
      </c>
      <c r="B233" s="179" t="str">
        <f>CALCS!B234</f>
        <v>CA</v>
      </c>
      <c r="C233" s="179" t="str">
        <f>CALCS!C234</f>
        <v>66</v>
      </c>
      <c r="D233" s="179" t="str">
        <f>CALCS!D234</f>
        <v>UC</v>
      </c>
      <c r="E233" s="212">
        <f>CALCS!O234</f>
        <v>654616</v>
      </c>
      <c r="F233" s="180">
        <f ca="1">OFFSET(CDBG16!$J$1,MATCH(L233,CDBG16!$E$2:$E$1269,0),)</f>
        <v>3685803</v>
      </c>
      <c r="G233" s="190">
        <f>CALCS!X234</f>
        <v>3731395</v>
      </c>
      <c r="H233" s="190">
        <f ca="1">CALCS!AE234</f>
        <v>314</v>
      </c>
      <c r="I233" s="190">
        <f ca="1">CALCS!AF234</f>
        <v>0</v>
      </c>
      <c r="J233" s="190">
        <f ca="1">CALCS!AG234</f>
        <v>0</v>
      </c>
      <c r="K233" s="190">
        <f ca="1">CALCS!AH234</f>
        <v>3731709</v>
      </c>
      <c r="L233" s="179" t="str">
        <f>CALCS!AD234</f>
        <v>069073</v>
      </c>
      <c r="M233" s="63">
        <f t="shared" ca="1" si="8"/>
        <v>45906</v>
      </c>
      <c r="N233" s="205">
        <f t="shared" ca="1" si="9"/>
        <v>1.2454816494533213E-2</v>
      </c>
    </row>
    <row r="234" spans="1:14" x14ac:dyDescent="0.25">
      <c r="A234" s="178" t="str">
        <f>CALCS!A235</f>
        <v>San Joaquin County</v>
      </c>
      <c r="B234" s="179" t="str">
        <f>CALCS!B235</f>
        <v>CA</v>
      </c>
      <c r="C234" s="179" t="str">
        <f>CALCS!C235</f>
        <v>66</v>
      </c>
      <c r="D234" s="179" t="str">
        <f>CALCS!D235</f>
        <v>UC</v>
      </c>
      <c r="E234" s="212">
        <f>CALCS!O235</f>
        <v>355852</v>
      </c>
      <c r="F234" s="180">
        <f ca="1">OFFSET(CDBG16!$J$1,MATCH(L234,CDBG16!$E$2:$E$1269,0),)</f>
        <v>2366859</v>
      </c>
      <c r="G234" s="190">
        <f>CALCS!X235</f>
        <v>2469158</v>
      </c>
      <c r="H234" s="190">
        <f ca="1">CALCS!AE235</f>
        <v>208</v>
      </c>
      <c r="I234" s="190">
        <f ca="1">CALCS!AF235</f>
        <v>0</v>
      </c>
      <c r="J234" s="190">
        <f ca="1">CALCS!AG235</f>
        <v>0</v>
      </c>
      <c r="K234" s="190">
        <f ca="1">CALCS!AH235</f>
        <v>2469366</v>
      </c>
      <c r="L234" s="179" t="str">
        <f>CALCS!AD235</f>
        <v>069077</v>
      </c>
      <c r="M234" s="63">
        <f t="shared" ca="1" si="8"/>
        <v>102507</v>
      </c>
      <c r="N234" s="205">
        <f t="shared" ca="1" si="9"/>
        <v>4.3309297258518571E-2</v>
      </c>
    </row>
    <row r="235" spans="1:14" x14ac:dyDescent="0.25">
      <c r="A235" s="178" t="str">
        <f>CALCS!A236</f>
        <v>San Luis Obispo County</v>
      </c>
      <c r="B235" s="179" t="str">
        <f>CALCS!B236</f>
        <v>CA</v>
      </c>
      <c r="C235" s="179" t="str">
        <f>CALCS!C236</f>
        <v>66</v>
      </c>
      <c r="D235" s="179" t="str">
        <f>CALCS!D236</f>
        <v>UC</v>
      </c>
      <c r="E235" s="212">
        <f>CALCS!O236</f>
        <v>259639</v>
      </c>
      <c r="F235" s="180">
        <f ca="1">OFFSET(CDBG16!$J$1,MATCH(L235,CDBG16!$E$2:$E$1269,0),)</f>
        <v>1667918</v>
      </c>
      <c r="G235" s="190">
        <f>CALCS!X236</f>
        <v>1644296</v>
      </c>
      <c r="H235" s="190">
        <f ca="1">CALCS!AE236</f>
        <v>138</v>
      </c>
      <c r="I235" s="190">
        <f ca="1">CALCS!AF236</f>
        <v>0</v>
      </c>
      <c r="J235" s="190">
        <f ca="1">CALCS!AG236</f>
        <v>0</v>
      </c>
      <c r="K235" s="190">
        <f ca="1">CALCS!AH236</f>
        <v>1644434</v>
      </c>
      <c r="L235" s="179" t="str">
        <f>CALCS!AD236</f>
        <v>069079</v>
      </c>
      <c r="M235" s="63">
        <f t="shared" ca="1" si="8"/>
        <v>-23484</v>
      </c>
      <c r="N235" s="205">
        <f t="shared" ca="1" si="9"/>
        <v>-1.4079828864488542E-2</v>
      </c>
    </row>
    <row r="236" spans="1:14" x14ac:dyDescent="0.25">
      <c r="A236" s="178" t="str">
        <f>CALCS!A237</f>
        <v>San Mateo County</v>
      </c>
      <c r="B236" s="179" t="str">
        <f>CALCS!B237</f>
        <v>CA</v>
      </c>
      <c r="C236" s="179" t="str">
        <f>CALCS!C237</f>
        <v>66</v>
      </c>
      <c r="D236" s="179" t="str">
        <f>CALCS!D237</f>
        <v>UC</v>
      </c>
      <c r="E236" s="212">
        <f>CALCS!O237</f>
        <v>402478</v>
      </c>
      <c r="F236" s="180">
        <f ca="1">OFFSET(CDBG16!$J$1,MATCH(L236,CDBG16!$E$2:$E$1269,0),)</f>
        <v>2295882</v>
      </c>
      <c r="G236" s="190">
        <f>CALCS!X237</f>
        <v>2279488</v>
      </c>
      <c r="H236" s="190">
        <f ca="1">CALCS!AE237</f>
        <v>192</v>
      </c>
      <c r="I236" s="190">
        <f ca="1">CALCS!AF237</f>
        <v>0</v>
      </c>
      <c r="J236" s="190">
        <f ca="1">CALCS!AG237</f>
        <v>0</v>
      </c>
      <c r="K236" s="190">
        <f ca="1">CALCS!AH237</f>
        <v>2279680</v>
      </c>
      <c r="L236" s="179" t="str">
        <f>CALCS!AD237</f>
        <v>069081</v>
      </c>
      <c r="M236" s="63">
        <f t="shared" ca="1" si="8"/>
        <v>-16202</v>
      </c>
      <c r="N236" s="205">
        <f t="shared" ca="1" si="9"/>
        <v>-7.0569828937201472E-3</v>
      </c>
    </row>
    <row r="237" spans="1:14" x14ac:dyDescent="0.25">
      <c r="A237" s="178" t="str">
        <f>CALCS!A238</f>
        <v>Santa Barbara County</v>
      </c>
      <c r="B237" s="179" t="str">
        <f>CALCS!B238</f>
        <v>CA</v>
      </c>
      <c r="C237" s="179" t="str">
        <f>CALCS!C238</f>
        <v>66</v>
      </c>
      <c r="D237" s="179" t="str">
        <f>CALCS!D238</f>
        <v>UC</v>
      </c>
      <c r="E237" s="212">
        <f>CALCS!O238</f>
        <v>165194</v>
      </c>
      <c r="F237" s="180">
        <f ca="1">OFFSET(CDBG16!$J$1,MATCH(L237,CDBG16!$E$2:$E$1269,0),)</f>
        <v>1074934</v>
      </c>
      <c r="G237" s="190">
        <f>CALCS!X238</f>
        <v>1073807</v>
      </c>
      <c r="H237" s="190">
        <f ca="1">CALCS!AE238</f>
        <v>90</v>
      </c>
      <c r="I237" s="190">
        <f ca="1">CALCS!AF238</f>
        <v>0</v>
      </c>
      <c r="J237" s="190">
        <f ca="1">CALCS!AG238</f>
        <v>0</v>
      </c>
      <c r="K237" s="190">
        <f ca="1">CALCS!AH238</f>
        <v>1073897</v>
      </c>
      <c r="L237" s="179" t="str">
        <f>CALCS!AD238</f>
        <v>069083</v>
      </c>
      <c r="M237" s="63">
        <f t="shared" ca="1" si="8"/>
        <v>-1037</v>
      </c>
      <c r="N237" s="205">
        <f t="shared" ca="1" si="9"/>
        <v>-9.6471039152171199E-4</v>
      </c>
    </row>
    <row r="238" spans="1:14" x14ac:dyDescent="0.25">
      <c r="A238" s="178" t="str">
        <f>CALCS!A239</f>
        <v>Santa Clara County</v>
      </c>
      <c r="B238" s="179" t="str">
        <f>CALCS!B239</f>
        <v>CA</v>
      </c>
      <c r="C238" s="179" t="str">
        <f>CALCS!C239</f>
        <v>66</v>
      </c>
      <c r="D238" s="179" t="str">
        <f>CALCS!D239</f>
        <v>UC</v>
      </c>
      <c r="E238" s="212">
        <f>CALCS!O239</f>
        <v>274472</v>
      </c>
      <c r="F238" s="180">
        <f ca="1">OFFSET(CDBG16!$J$1,MATCH(L238,CDBG16!$E$2:$E$1269,0),)</f>
        <v>1382593</v>
      </c>
      <c r="G238" s="190">
        <f>CALCS!X239</f>
        <v>1388429</v>
      </c>
      <c r="H238" s="190">
        <f ca="1">CALCS!AE239</f>
        <v>117</v>
      </c>
      <c r="I238" s="190">
        <f ca="1">CALCS!AF239</f>
        <v>0</v>
      </c>
      <c r="J238" s="190">
        <f ca="1">CALCS!AG239</f>
        <v>0</v>
      </c>
      <c r="K238" s="190">
        <f ca="1">CALCS!AH239</f>
        <v>1388546</v>
      </c>
      <c r="L238" s="179" t="str">
        <f>CALCS!AD239</f>
        <v>069085</v>
      </c>
      <c r="M238" s="63">
        <f t="shared" ref="M238:M301" ca="1" si="10">K238-F238</f>
        <v>5953</v>
      </c>
      <c r="N238" s="205">
        <f t="shared" ref="N238:N301" ca="1" si="11">M238/F238</f>
        <v>4.305677809738658E-3</v>
      </c>
    </row>
    <row r="239" spans="1:14" x14ac:dyDescent="0.25">
      <c r="A239" s="178" t="str">
        <f>CALCS!A240</f>
        <v>Sonoma County</v>
      </c>
      <c r="B239" s="179" t="str">
        <f>CALCS!B240</f>
        <v>CA</v>
      </c>
      <c r="C239" s="179" t="str">
        <f>CALCS!C240</f>
        <v>66</v>
      </c>
      <c r="D239" s="179" t="str">
        <f>CALCS!D240</f>
        <v>UC</v>
      </c>
      <c r="E239" s="212">
        <f>CALCS!O240</f>
        <v>266661</v>
      </c>
      <c r="F239" s="180">
        <f ca="1">OFFSET(CDBG16!$J$1,MATCH(L239,CDBG16!$E$2:$E$1269,0),)</f>
        <v>1658634</v>
      </c>
      <c r="G239" s="190">
        <f>CALCS!X240</f>
        <v>1694974</v>
      </c>
      <c r="H239" s="190">
        <f ca="1">CALCS!AE240</f>
        <v>143</v>
      </c>
      <c r="I239" s="190">
        <f ca="1">CALCS!AF240</f>
        <v>0</v>
      </c>
      <c r="J239" s="190">
        <f ca="1">CALCS!AG240</f>
        <v>0</v>
      </c>
      <c r="K239" s="190">
        <f ca="1">CALCS!AH240</f>
        <v>1695117</v>
      </c>
      <c r="L239" s="179" t="str">
        <f>CALCS!AD240</f>
        <v>069097</v>
      </c>
      <c r="M239" s="63">
        <f t="shared" ca="1" si="10"/>
        <v>36483</v>
      </c>
      <c r="N239" s="205">
        <f t="shared" ca="1" si="11"/>
        <v>2.1995811010747397E-2</v>
      </c>
    </row>
    <row r="240" spans="1:14" x14ac:dyDescent="0.25">
      <c r="A240" s="178" t="str">
        <f>CALCS!A241</f>
        <v>Stanislaus County</v>
      </c>
      <c r="B240" s="179" t="str">
        <f>CALCS!B241</f>
        <v>CA</v>
      </c>
      <c r="C240" s="179" t="str">
        <f>CALCS!C241</f>
        <v>66</v>
      </c>
      <c r="D240" s="179" t="str">
        <f>CALCS!D241</f>
        <v>UC</v>
      </c>
      <c r="E240" s="212">
        <f>CALCS!O241</f>
        <v>230708</v>
      </c>
      <c r="F240" s="180">
        <f ca="1">OFFSET(CDBG16!$J$1,MATCH(L240,CDBG16!$E$2:$E$1269,0),)</f>
        <v>2171255</v>
      </c>
      <c r="G240" s="190">
        <f>CALCS!X241</f>
        <v>2176650</v>
      </c>
      <c r="H240" s="190">
        <f ca="1">CALCS!AE241</f>
        <v>183</v>
      </c>
      <c r="I240" s="190">
        <f ca="1">CALCS!AF241</f>
        <v>0</v>
      </c>
      <c r="J240" s="190">
        <f ca="1">CALCS!AG241</f>
        <v>0</v>
      </c>
      <c r="K240" s="190">
        <f ca="1">CALCS!AH241</f>
        <v>2176833</v>
      </c>
      <c r="L240" s="179" t="str">
        <f>CALCS!AD241</f>
        <v>069099</v>
      </c>
      <c r="M240" s="63">
        <f t="shared" ca="1" si="10"/>
        <v>5578</v>
      </c>
      <c r="N240" s="205">
        <f t="shared" ca="1" si="11"/>
        <v>2.5690211421505074E-3</v>
      </c>
    </row>
    <row r="241" spans="1:14" x14ac:dyDescent="0.25">
      <c r="A241" s="178" t="str">
        <f>CALCS!A242</f>
        <v>Ventura County</v>
      </c>
      <c r="B241" s="179" t="str">
        <f>CALCS!B242</f>
        <v>CA</v>
      </c>
      <c r="C241" s="179" t="str">
        <f>CALCS!C242</f>
        <v>66</v>
      </c>
      <c r="D241" s="179" t="str">
        <f>CALCS!D242</f>
        <v>UC</v>
      </c>
      <c r="E241" s="212">
        <f>CALCS!O242</f>
        <v>209839</v>
      </c>
      <c r="F241" s="180">
        <f ca="1">OFFSET(CDBG16!$J$1,MATCH(L241,CDBG16!$E$2:$E$1269,0),)</f>
        <v>1561260</v>
      </c>
      <c r="G241" s="190">
        <f>CALCS!X242</f>
        <v>1620263</v>
      </c>
      <c r="H241" s="190">
        <f ca="1">CALCS!AE242</f>
        <v>136</v>
      </c>
      <c r="I241" s="190">
        <f ca="1">CALCS!AF242</f>
        <v>0</v>
      </c>
      <c r="J241" s="190">
        <f ca="1">CALCS!AG242</f>
        <v>0</v>
      </c>
      <c r="K241" s="190">
        <f ca="1">CALCS!AH242</f>
        <v>1620399</v>
      </c>
      <c r="L241" s="179" t="str">
        <f>CALCS!AD242</f>
        <v>069111</v>
      </c>
      <c r="M241" s="63">
        <f t="shared" ca="1" si="10"/>
        <v>59139</v>
      </c>
      <c r="N241" s="205">
        <f t="shared" ca="1" si="11"/>
        <v>3.7879020790899658E-2</v>
      </c>
    </row>
    <row r="242" spans="1:14" x14ac:dyDescent="0.25">
      <c r="A242" s="178" t="str">
        <f>CALCS!A55</f>
        <v>California</v>
      </c>
      <c r="B242" s="179" t="str">
        <f>CALCS!B55</f>
        <v>CA</v>
      </c>
      <c r="C242" s="179" t="str">
        <f>CALCS!C55</f>
        <v>22</v>
      </c>
      <c r="D242" s="179" t="str">
        <f>CALCS!D55</f>
        <v>State Balance</v>
      </c>
      <c r="E242" s="212">
        <f>CALCS!O55</f>
        <v>2989905</v>
      </c>
      <c r="F242" s="180">
        <f ca="1">OFFSET(CDBG16!$J$1,MATCH(L242,CDBG16!$E$2:$E$1269,0),)</f>
        <v>27834659.710000001</v>
      </c>
      <c r="G242" s="190">
        <f>CALCS!X55</f>
        <v>28875893</v>
      </c>
      <c r="H242" s="190">
        <f ca="1">CALCS!AE55</f>
        <v>38719</v>
      </c>
      <c r="I242" s="190">
        <f ca="1">CALCS!AF55</f>
        <v>0</v>
      </c>
      <c r="J242" s="190">
        <f ca="1">CALCS!AG55</f>
        <v>-1425661.29</v>
      </c>
      <c r="K242" s="190">
        <f ca="1">CALCS!AH55</f>
        <v>27488950.710000001</v>
      </c>
      <c r="L242" s="179" t="str">
        <f>CALCS!AD55</f>
        <v>069999</v>
      </c>
      <c r="M242" s="63">
        <f t="shared" ca="1" si="10"/>
        <v>-345709</v>
      </c>
      <c r="N242" s="205">
        <f t="shared" ca="1" si="11"/>
        <v>-1.2420090764601627E-2</v>
      </c>
    </row>
    <row r="243" spans="1:14" x14ac:dyDescent="0.25">
      <c r="A243" s="178" t="str">
        <f>CALCS!A244</f>
        <v>Arvada</v>
      </c>
      <c r="B243" s="179" t="str">
        <f>CALCS!B244</f>
        <v>CO</v>
      </c>
      <c r="C243" s="179" t="str">
        <f>CALCS!C244</f>
        <v>52</v>
      </c>
      <c r="D243" s="179" t="str">
        <f>CALCS!D244</f>
        <v>MC</v>
      </c>
      <c r="E243" s="212">
        <f>CALCS!O244</f>
        <v>115368</v>
      </c>
      <c r="F243" s="180">
        <f ca="1">OFFSET(CDBG16!$J$1,MATCH(L243,CDBG16!$E$2:$E$1269,0),)</f>
        <v>452981</v>
      </c>
      <c r="G243" s="190">
        <f>CALCS!X244</f>
        <v>446190</v>
      </c>
      <c r="H243" s="190">
        <f ca="1">CALCS!AE244</f>
        <v>38</v>
      </c>
      <c r="I243" s="190">
        <f ca="1">CALCS!AF244</f>
        <v>19340</v>
      </c>
      <c r="J243" s="190">
        <f ca="1">CALCS!AG244</f>
        <v>0</v>
      </c>
      <c r="K243" s="190">
        <f ca="1">CALCS!AH244</f>
        <v>465568</v>
      </c>
      <c r="L243" s="179" t="str">
        <f>CALCS!AD244</f>
        <v>080054</v>
      </c>
      <c r="M243" s="63">
        <f t="shared" ca="1" si="10"/>
        <v>12587</v>
      </c>
      <c r="N243" s="205">
        <f t="shared" ca="1" si="11"/>
        <v>2.778703742541078E-2</v>
      </c>
    </row>
    <row r="244" spans="1:14" x14ac:dyDescent="0.25">
      <c r="A244" s="178" t="str">
        <f>CALCS!A245</f>
        <v>Aurora</v>
      </c>
      <c r="B244" s="179" t="str">
        <f>CALCS!B245</f>
        <v>CO</v>
      </c>
      <c r="C244" s="179" t="str">
        <f>CALCS!C245</f>
        <v>51</v>
      </c>
      <c r="D244" s="179" t="str">
        <f>CALCS!D245</f>
        <v>PC</v>
      </c>
      <c r="E244" s="212">
        <f>CALCS!O245</f>
        <v>359407</v>
      </c>
      <c r="F244" s="180">
        <f ca="1">OFFSET(CDBG16!$J$1,MATCH(L244,CDBG16!$E$2:$E$1269,0),)</f>
        <v>2724758</v>
      </c>
      <c r="G244" s="190">
        <f>CALCS!X245</f>
        <v>2677456</v>
      </c>
      <c r="H244" s="190">
        <f ca="1">CALCS!AE245</f>
        <v>225</v>
      </c>
      <c r="I244" s="190">
        <f ca="1">CALCS!AF245</f>
        <v>116055</v>
      </c>
      <c r="J244" s="190">
        <f ca="1">CALCS!AG245</f>
        <v>0</v>
      </c>
      <c r="K244" s="190">
        <f ca="1">CALCS!AH245</f>
        <v>2793736</v>
      </c>
      <c r="L244" s="179" t="str">
        <f>CALCS!AD245</f>
        <v>080072</v>
      </c>
      <c r="M244" s="63">
        <f t="shared" ca="1" si="10"/>
        <v>68978</v>
      </c>
      <c r="N244" s="205">
        <f t="shared" ca="1" si="11"/>
        <v>2.5315275705218594E-2</v>
      </c>
    </row>
    <row r="245" spans="1:14" x14ac:dyDescent="0.25">
      <c r="A245" s="178" t="str">
        <f>CALCS!A246</f>
        <v>Boulder</v>
      </c>
      <c r="B245" s="179" t="str">
        <f>CALCS!B246</f>
        <v>CO</v>
      </c>
      <c r="C245" s="179" t="str">
        <f>CALCS!C246</f>
        <v>51</v>
      </c>
      <c r="D245" s="179" t="str">
        <f>CALCS!D246</f>
        <v>PC</v>
      </c>
      <c r="E245" s="212">
        <f>CALCS!O246</f>
        <v>107349</v>
      </c>
      <c r="F245" s="180">
        <f ca="1">OFFSET(CDBG16!$J$1,MATCH(L245,CDBG16!$E$2:$E$1269,0),)</f>
        <v>722528</v>
      </c>
      <c r="G245" s="190">
        <f>CALCS!X246</f>
        <v>729069</v>
      </c>
      <c r="H245" s="190">
        <f ca="1">CALCS!AE246</f>
        <v>61</v>
      </c>
      <c r="I245" s="190">
        <f ca="1">CALCS!AF246</f>
        <v>0</v>
      </c>
      <c r="J245" s="190">
        <f ca="1">CALCS!AG246</f>
        <v>0</v>
      </c>
      <c r="K245" s="190">
        <f ca="1">CALCS!AH246</f>
        <v>729130</v>
      </c>
      <c r="L245" s="179" t="str">
        <f>CALCS!AD246</f>
        <v>080144</v>
      </c>
      <c r="M245" s="63">
        <f t="shared" ca="1" si="10"/>
        <v>6602</v>
      </c>
      <c r="N245" s="205">
        <f t="shared" ca="1" si="11"/>
        <v>9.137362150670977E-3</v>
      </c>
    </row>
    <row r="246" spans="1:14" x14ac:dyDescent="0.25">
      <c r="A246" s="178" t="str">
        <f>CALCS!A247</f>
        <v>Broomfield City/County</v>
      </c>
      <c r="B246" s="179" t="str">
        <f>CALCS!B247</f>
        <v>CO</v>
      </c>
      <c r="C246" s="179" t="str">
        <f>CALCS!C247</f>
        <v>51</v>
      </c>
      <c r="D246" s="179" t="str">
        <f>CALCS!D247</f>
        <v>PC</v>
      </c>
      <c r="E246" s="212">
        <f>CALCS!O247</f>
        <v>65065</v>
      </c>
      <c r="F246" s="180">
        <f ca="1">OFFSET(CDBG16!$J$1,MATCH(L246,CDBG16!$E$2:$E$1269,0),)</f>
        <v>243772</v>
      </c>
      <c r="G246" s="190">
        <f>CALCS!X247</f>
        <v>238840</v>
      </c>
      <c r="H246" s="190">
        <f ca="1">CALCS!AE247</f>
        <v>20</v>
      </c>
      <c r="I246" s="190">
        <f ca="1">CALCS!AF247</f>
        <v>10353</v>
      </c>
      <c r="J246" s="190">
        <f ca="1">CALCS!AG247</f>
        <v>0</v>
      </c>
      <c r="K246" s="190">
        <f ca="1">CALCS!AH247</f>
        <v>249213</v>
      </c>
      <c r="L246" s="179" t="str">
        <f>CALCS!AD247</f>
        <v>080180</v>
      </c>
      <c r="M246" s="63">
        <f t="shared" ca="1" si="10"/>
        <v>5441</v>
      </c>
      <c r="N246" s="205">
        <f t="shared" ca="1" si="11"/>
        <v>2.2320036755656924E-2</v>
      </c>
    </row>
    <row r="247" spans="1:14" x14ac:dyDescent="0.25">
      <c r="A247" s="178" t="str">
        <f>CALCS!A248</f>
        <v>Centennial</v>
      </c>
      <c r="B247" s="179" t="str">
        <f>CALCS!B248</f>
        <v>CO</v>
      </c>
      <c r="C247" s="179" t="str">
        <f>CALCS!C248</f>
        <v>52</v>
      </c>
      <c r="D247" s="179" t="str">
        <f>CALCS!D248</f>
        <v>MC</v>
      </c>
      <c r="E247" s="212">
        <f>CALCS!O248</f>
        <v>109741</v>
      </c>
      <c r="F247" s="180">
        <f ca="1">OFFSET(CDBG16!$J$1,MATCH(L247,CDBG16!$E$2:$E$1269,0),)</f>
        <v>321983</v>
      </c>
      <c r="G247" s="190">
        <f>CALCS!X248</f>
        <v>332243</v>
      </c>
      <c r="H247" s="190">
        <f ca="1">CALCS!AE248</f>
        <v>28</v>
      </c>
      <c r="I247" s="190">
        <f ca="1">CALCS!AF248</f>
        <v>14401</v>
      </c>
      <c r="J247" s="190">
        <f ca="1">CALCS!AG248</f>
        <v>0</v>
      </c>
      <c r="K247" s="190">
        <f ca="1">CALCS!AH248</f>
        <v>346672</v>
      </c>
      <c r="L247" s="179" t="str">
        <f>CALCS!AD248</f>
        <v>080238</v>
      </c>
      <c r="M247" s="63">
        <f t="shared" ca="1" si="10"/>
        <v>24689</v>
      </c>
      <c r="N247" s="205">
        <f t="shared" ca="1" si="11"/>
        <v>7.6677961258824229E-2</v>
      </c>
    </row>
    <row r="248" spans="1:14" x14ac:dyDescent="0.25">
      <c r="A248" s="178" t="str">
        <f>CALCS!A249</f>
        <v>Colorado Springs</v>
      </c>
      <c r="B248" s="179" t="str">
        <f>CALCS!B249</f>
        <v>CO</v>
      </c>
      <c r="C248" s="179" t="str">
        <f>CALCS!C249</f>
        <v>51</v>
      </c>
      <c r="D248" s="179" t="str">
        <f>CALCS!D249</f>
        <v>PC</v>
      </c>
      <c r="E248" s="212">
        <f>CALCS!O249</f>
        <v>456568</v>
      </c>
      <c r="F248" s="180">
        <f ca="1">OFFSET(CDBG16!$J$1,MATCH(L248,CDBG16!$E$2:$E$1269,0),)</f>
        <v>2647049</v>
      </c>
      <c r="G248" s="190">
        <f>CALCS!X249</f>
        <v>2707380</v>
      </c>
      <c r="H248" s="190">
        <f ca="1">CALCS!AE249</f>
        <v>228</v>
      </c>
      <c r="I248" s="190">
        <f ca="1">CALCS!AF249</f>
        <v>0</v>
      </c>
      <c r="J248" s="190">
        <f ca="1">CALCS!AG249</f>
        <v>0</v>
      </c>
      <c r="K248" s="190">
        <f ca="1">CALCS!AH249</f>
        <v>2707608</v>
      </c>
      <c r="L248" s="179" t="str">
        <f>CALCS!AD249</f>
        <v>080288</v>
      </c>
      <c r="M248" s="63">
        <f t="shared" ca="1" si="10"/>
        <v>60559</v>
      </c>
      <c r="N248" s="205">
        <f t="shared" ca="1" si="11"/>
        <v>2.2877929346982243E-2</v>
      </c>
    </row>
    <row r="249" spans="1:14" x14ac:dyDescent="0.25">
      <c r="A249" s="178" t="str">
        <f>CALCS!A250</f>
        <v>Commerce City</v>
      </c>
      <c r="B249" s="179" t="str">
        <f>CALCS!B250</f>
        <v>CO</v>
      </c>
      <c r="C249" s="179" t="str">
        <f>CALCS!C250</f>
        <v>52</v>
      </c>
      <c r="D249" s="179" t="str">
        <f>CALCS!D250</f>
        <v>MC</v>
      </c>
      <c r="E249" s="212">
        <f>CALCS!O250</f>
        <v>53696</v>
      </c>
      <c r="F249" s="180">
        <f ca="1">OFFSET(CDBG16!$J$1,MATCH(L249,CDBG16!$E$2:$E$1269,0),)</f>
        <v>386340</v>
      </c>
      <c r="G249" s="190">
        <f>CALCS!X250</f>
        <v>398567</v>
      </c>
      <c r="H249" s="190">
        <f ca="1">CALCS!AE250</f>
        <v>34</v>
      </c>
      <c r="I249" s="190">
        <f ca="1">CALCS!AF250</f>
        <v>17276</v>
      </c>
      <c r="J249" s="190">
        <f ca="1">CALCS!AG250</f>
        <v>0</v>
      </c>
      <c r="K249" s="190">
        <f ca="1">CALCS!AH250</f>
        <v>415877</v>
      </c>
      <c r="L249" s="179" t="str">
        <f>CALCS!AD250</f>
        <v>080300</v>
      </c>
      <c r="M249" s="63">
        <f t="shared" ca="1" si="10"/>
        <v>29537</v>
      </c>
      <c r="N249" s="205">
        <f t="shared" ca="1" si="11"/>
        <v>7.6453383030491276E-2</v>
      </c>
    </row>
    <row r="250" spans="1:14" x14ac:dyDescent="0.25">
      <c r="A250" s="178" t="str">
        <f>CALCS!A251</f>
        <v>Denver</v>
      </c>
      <c r="B250" s="179" t="str">
        <f>CALCS!B251</f>
        <v>CO</v>
      </c>
      <c r="C250" s="179" t="str">
        <f>CALCS!C251</f>
        <v>51</v>
      </c>
      <c r="D250" s="179" t="str">
        <f>CALCS!D251</f>
        <v>PC</v>
      </c>
      <c r="E250" s="212">
        <f>CALCS!O251</f>
        <v>682545</v>
      </c>
      <c r="F250" s="180">
        <f ca="1">OFFSET(CDBG16!$J$1,MATCH(L250,CDBG16!$E$2:$E$1269,0),)</f>
        <v>6531090</v>
      </c>
      <c r="G250" s="190">
        <f>CALCS!X251</f>
        <v>6327461</v>
      </c>
      <c r="H250" s="190">
        <f ca="1">CALCS!AE251</f>
        <v>532</v>
      </c>
      <c r="I250" s="190">
        <f ca="1">CALCS!AF251</f>
        <v>274264</v>
      </c>
      <c r="J250" s="190">
        <f ca="1">CALCS!AG251</f>
        <v>0</v>
      </c>
      <c r="K250" s="190">
        <f ca="1">CALCS!AH251</f>
        <v>6602257</v>
      </c>
      <c r="L250" s="179" t="str">
        <f>CALCS!AD251</f>
        <v>080390</v>
      </c>
      <c r="M250" s="63">
        <f t="shared" ca="1" si="10"/>
        <v>71167</v>
      </c>
      <c r="N250" s="205">
        <f t="shared" ca="1" si="11"/>
        <v>1.0896649716969143E-2</v>
      </c>
    </row>
    <row r="251" spans="1:14" x14ac:dyDescent="0.25">
      <c r="A251" s="178" t="str">
        <f>CALCS!A252</f>
        <v>Fort Collins</v>
      </c>
      <c r="B251" s="179" t="str">
        <f>CALCS!B252</f>
        <v>CO</v>
      </c>
      <c r="C251" s="179" t="str">
        <f>CALCS!C252</f>
        <v>51</v>
      </c>
      <c r="D251" s="179" t="str">
        <f>CALCS!D252</f>
        <v>PC</v>
      </c>
      <c r="E251" s="212">
        <f>CALCS!O252</f>
        <v>161175</v>
      </c>
      <c r="F251" s="180">
        <f ca="1">OFFSET(CDBG16!$J$1,MATCH(L251,CDBG16!$E$2:$E$1269,0),)</f>
        <v>949887</v>
      </c>
      <c r="G251" s="190">
        <f>CALCS!X252</f>
        <v>965712</v>
      </c>
      <c r="H251" s="190">
        <f ca="1">CALCS!AE252</f>
        <v>81</v>
      </c>
      <c r="I251" s="190">
        <f ca="1">CALCS!AF252</f>
        <v>0</v>
      </c>
      <c r="J251" s="190">
        <f ca="1">CALCS!AG252</f>
        <v>0</v>
      </c>
      <c r="K251" s="190">
        <f ca="1">CALCS!AH252</f>
        <v>965793</v>
      </c>
      <c r="L251" s="179" t="str">
        <f>CALCS!AD252</f>
        <v>080552</v>
      </c>
      <c r="M251" s="63">
        <f t="shared" ca="1" si="10"/>
        <v>15906</v>
      </c>
      <c r="N251" s="205">
        <f t="shared" ca="1" si="11"/>
        <v>1.6745149686225834E-2</v>
      </c>
    </row>
    <row r="252" spans="1:14" x14ac:dyDescent="0.25">
      <c r="A252" s="178" t="str">
        <f>CALCS!A253</f>
        <v>Grand Junction</v>
      </c>
      <c r="B252" s="179" t="str">
        <f>CALCS!B253</f>
        <v>CO</v>
      </c>
      <c r="C252" s="179" t="str">
        <f>CALCS!C253</f>
        <v>51</v>
      </c>
      <c r="D252" s="179" t="str">
        <f>CALCS!D253</f>
        <v>PC</v>
      </c>
      <c r="E252" s="212">
        <f>CALCS!O253</f>
        <v>60358</v>
      </c>
      <c r="F252" s="180">
        <f ca="1">OFFSET(CDBG16!$J$1,MATCH(L252,CDBG16!$E$2:$E$1269,0),)</f>
        <v>384713</v>
      </c>
      <c r="G252" s="190">
        <f>CALCS!X253</f>
        <v>400487</v>
      </c>
      <c r="H252" s="190">
        <f ca="1">CALCS!AE253</f>
        <v>34</v>
      </c>
      <c r="I252" s="190">
        <f ca="1">CALCS!AF253</f>
        <v>0</v>
      </c>
      <c r="J252" s="190">
        <f ca="1">CALCS!AG253</f>
        <v>0</v>
      </c>
      <c r="K252" s="190">
        <f ca="1">CALCS!AH253</f>
        <v>400521</v>
      </c>
      <c r="L252" s="179" t="str">
        <f>CALCS!AD253</f>
        <v>080672</v>
      </c>
      <c r="M252" s="63">
        <f t="shared" ca="1" si="10"/>
        <v>15808</v>
      </c>
      <c r="N252" s="205">
        <f t="shared" ca="1" si="11"/>
        <v>4.1090371263773254E-2</v>
      </c>
    </row>
    <row r="253" spans="1:14" x14ac:dyDescent="0.25">
      <c r="A253" s="178" t="str">
        <f>CALCS!A254</f>
        <v>Greeley</v>
      </c>
      <c r="B253" s="179" t="str">
        <f>CALCS!B254</f>
        <v>CO</v>
      </c>
      <c r="C253" s="179" t="str">
        <f>CALCS!C254</f>
        <v>51</v>
      </c>
      <c r="D253" s="179" t="str">
        <f>CALCS!D254</f>
        <v>PC</v>
      </c>
      <c r="E253" s="212">
        <f>CALCS!O254</f>
        <v>100883</v>
      </c>
      <c r="F253" s="180">
        <f ca="1">OFFSET(CDBG16!$J$1,MATCH(L253,CDBG16!$E$2:$E$1269,0),)</f>
        <v>857459</v>
      </c>
      <c r="G253" s="190">
        <f>CALCS!X254</f>
        <v>798676</v>
      </c>
      <c r="H253" s="190">
        <f ca="1">CALCS!AE254</f>
        <v>67</v>
      </c>
      <c r="I253" s="190">
        <f ca="1">CALCS!AF254</f>
        <v>0</v>
      </c>
      <c r="J253" s="190">
        <f ca="1">CALCS!AG254</f>
        <v>0</v>
      </c>
      <c r="K253" s="190">
        <f ca="1">CALCS!AH254</f>
        <v>798743</v>
      </c>
      <c r="L253" s="179" t="str">
        <f>CALCS!AD254</f>
        <v>080690</v>
      </c>
      <c r="M253" s="63">
        <f t="shared" ca="1" si="10"/>
        <v>-58716</v>
      </c>
      <c r="N253" s="205">
        <f t="shared" ca="1" si="11"/>
        <v>-6.8476743494441134E-2</v>
      </c>
    </row>
    <row r="254" spans="1:14" x14ac:dyDescent="0.25">
      <c r="A254" s="178" t="str">
        <f>CALCS!A255</f>
        <v>Lakewood</v>
      </c>
      <c r="B254" s="179" t="str">
        <f>CALCS!B255</f>
        <v>CO</v>
      </c>
      <c r="C254" s="179" t="str">
        <f>CALCS!C255</f>
        <v>51</v>
      </c>
      <c r="D254" s="179" t="str">
        <f>CALCS!D255</f>
        <v>PC</v>
      </c>
      <c r="E254" s="212">
        <f>CALCS!O255</f>
        <v>152597</v>
      </c>
      <c r="F254" s="180">
        <f ca="1">OFFSET(CDBG16!$J$1,MATCH(L254,CDBG16!$E$2:$E$1269,0),)</f>
        <v>853709</v>
      </c>
      <c r="G254" s="190">
        <f>CALCS!X255</f>
        <v>847299</v>
      </c>
      <c r="H254" s="190">
        <f ca="1">CALCS!AE255</f>
        <v>71</v>
      </c>
      <c r="I254" s="190">
        <f ca="1">CALCS!AF255</f>
        <v>36726</v>
      </c>
      <c r="J254" s="190">
        <f ca="1">CALCS!AG255</f>
        <v>0</v>
      </c>
      <c r="K254" s="190">
        <f ca="1">CALCS!AH255</f>
        <v>884096</v>
      </c>
      <c r="L254" s="179" t="str">
        <f>CALCS!AD255</f>
        <v>080906</v>
      </c>
      <c r="M254" s="63">
        <f t="shared" ca="1" si="10"/>
        <v>30387</v>
      </c>
      <c r="N254" s="205">
        <f t="shared" ca="1" si="11"/>
        <v>3.5594095880446382E-2</v>
      </c>
    </row>
    <row r="255" spans="1:14" x14ac:dyDescent="0.25">
      <c r="A255" s="178" t="str">
        <f>CALCS!A256</f>
        <v>Longmont</v>
      </c>
      <c r="B255" s="179" t="str">
        <f>CALCS!B256</f>
        <v>CO</v>
      </c>
      <c r="C255" s="179" t="str">
        <f>CALCS!C256</f>
        <v>52</v>
      </c>
      <c r="D255" s="179" t="str">
        <f>CALCS!D256</f>
        <v>MC</v>
      </c>
      <c r="E255" s="212">
        <f>CALCS!O256</f>
        <v>92088</v>
      </c>
      <c r="F255" s="180">
        <f ca="1">OFFSET(CDBG16!$J$1,MATCH(L255,CDBG16!$E$2:$E$1269,0),)</f>
        <v>603958</v>
      </c>
      <c r="G255" s="190">
        <f>CALCS!X256</f>
        <v>617077</v>
      </c>
      <c r="H255" s="190">
        <f ca="1">CALCS!AE256</f>
        <v>52</v>
      </c>
      <c r="I255" s="190">
        <f ca="1">CALCS!AF256</f>
        <v>0</v>
      </c>
      <c r="J255" s="190">
        <f ca="1">CALCS!AG256</f>
        <v>0</v>
      </c>
      <c r="K255" s="190">
        <f ca="1">CALCS!AH256</f>
        <v>617129</v>
      </c>
      <c r="L255" s="179" t="str">
        <f>CALCS!AD256</f>
        <v>080978</v>
      </c>
      <c r="M255" s="63">
        <f t="shared" ca="1" si="10"/>
        <v>13171</v>
      </c>
      <c r="N255" s="205">
        <f t="shared" ca="1" si="11"/>
        <v>2.1807807827696628E-2</v>
      </c>
    </row>
    <row r="256" spans="1:14" x14ac:dyDescent="0.25">
      <c r="A256" s="178" t="str">
        <f>CALCS!A257</f>
        <v>Loveland</v>
      </c>
      <c r="B256" s="179" t="str">
        <f>CALCS!B257</f>
        <v>CO</v>
      </c>
      <c r="C256" s="179" t="str">
        <f>CALCS!C257</f>
        <v>52</v>
      </c>
      <c r="D256" s="179" t="str">
        <f>CALCS!D257</f>
        <v>MC</v>
      </c>
      <c r="E256" s="212">
        <f>CALCS!O257</f>
        <v>75182</v>
      </c>
      <c r="F256" s="180">
        <f ca="1">OFFSET(CDBG16!$J$1,MATCH(L256,CDBG16!$E$2:$E$1269,0),)</f>
        <v>336070</v>
      </c>
      <c r="G256" s="190">
        <f>CALCS!X257</f>
        <v>316159</v>
      </c>
      <c r="H256" s="190">
        <f ca="1">CALCS!AE257</f>
        <v>27</v>
      </c>
      <c r="I256" s="190">
        <f ca="1">CALCS!AF257</f>
        <v>0</v>
      </c>
      <c r="J256" s="190">
        <f ca="1">CALCS!AG257</f>
        <v>0</v>
      </c>
      <c r="K256" s="190">
        <f ca="1">CALCS!AH257</f>
        <v>316186</v>
      </c>
      <c r="L256" s="179" t="str">
        <f>CALCS!AD257</f>
        <v>080990</v>
      </c>
      <c r="M256" s="63">
        <f t="shared" ca="1" si="10"/>
        <v>-19884</v>
      </c>
      <c r="N256" s="205">
        <f t="shared" ca="1" si="11"/>
        <v>-5.9166245127503202E-2</v>
      </c>
    </row>
    <row r="257" spans="1:14" x14ac:dyDescent="0.25">
      <c r="A257" s="178" t="str">
        <f>CALCS!A258</f>
        <v>Pueblo</v>
      </c>
      <c r="B257" s="179" t="str">
        <f>CALCS!B258</f>
        <v>CO</v>
      </c>
      <c r="C257" s="179" t="str">
        <f>CALCS!C258</f>
        <v>51</v>
      </c>
      <c r="D257" s="179" t="str">
        <f>CALCS!D258</f>
        <v>PC</v>
      </c>
      <c r="E257" s="212">
        <f>CALCS!O258</f>
        <v>109412</v>
      </c>
      <c r="F257" s="180">
        <f ca="1">OFFSET(CDBG16!$J$1,MATCH(L257,CDBG16!$E$2:$E$1269,0),)</f>
        <v>1337916</v>
      </c>
      <c r="G257" s="190">
        <f>CALCS!X258</f>
        <v>1326230</v>
      </c>
      <c r="H257" s="190">
        <f ca="1">CALCS!AE258</f>
        <v>112</v>
      </c>
      <c r="I257" s="190">
        <f ca="1">CALCS!AF258</f>
        <v>0</v>
      </c>
      <c r="J257" s="190">
        <f ca="1">CALCS!AG258</f>
        <v>0</v>
      </c>
      <c r="K257" s="190">
        <f ca="1">CALCS!AH258</f>
        <v>1326342</v>
      </c>
      <c r="L257" s="179" t="str">
        <f>CALCS!AD258</f>
        <v>081278</v>
      </c>
      <c r="M257" s="63">
        <f t="shared" ca="1" si="10"/>
        <v>-11574</v>
      </c>
      <c r="N257" s="205">
        <f t="shared" ca="1" si="11"/>
        <v>-8.6507673127460914E-3</v>
      </c>
    </row>
    <row r="258" spans="1:14" x14ac:dyDescent="0.25">
      <c r="A258" s="178" t="str">
        <f>CALCS!A259</f>
        <v>Thornton</v>
      </c>
      <c r="B258" s="179" t="str">
        <f>CALCS!B259</f>
        <v>CO</v>
      </c>
      <c r="C258" s="179" t="str">
        <f>CALCS!C259</f>
        <v>52</v>
      </c>
      <c r="D258" s="179" t="str">
        <f>CALCS!D259</f>
        <v>MC</v>
      </c>
      <c r="E258" s="212">
        <f>CALCS!O259</f>
        <v>133451</v>
      </c>
      <c r="F258" s="180">
        <f ca="1">OFFSET(CDBG16!$J$1,MATCH(L258,CDBG16!$E$2:$E$1269,0),)</f>
        <v>633486</v>
      </c>
      <c r="G258" s="190">
        <f>CALCS!X259</f>
        <v>668523</v>
      </c>
      <c r="H258" s="190">
        <f ca="1">CALCS!AE259</f>
        <v>56</v>
      </c>
      <c r="I258" s="190">
        <f ca="1">CALCS!AF259</f>
        <v>28977</v>
      </c>
      <c r="J258" s="190">
        <f ca="1">CALCS!AG259</f>
        <v>0</v>
      </c>
      <c r="K258" s="190">
        <f ca="1">CALCS!AH259</f>
        <v>697556</v>
      </c>
      <c r="L258" s="179" t="str">
        <f>CALCS!AD259</f>
        <v>081524</v>
      </c>
      <c r="M258" s="63">
        <f t="shared" ca="1" si="10"/>
        <v>64070</v>
      </c>
      <c r="N258" s="205">
        <f t="shared" ca="1" si="11"/>
        <v>0.10113877812611487</v>
      </c>
    </row>
    <row r="259" spans="1:14" x14ac:dyDescent="0.25">
      <c r="A259" s="178" t="str">
        <f>CALCS!A260</f>
        <v>Westminster</v>
      </c>
      <c r="B259" s="179" t="str">
        <f>CALCS!B260</f>
        <v>CO</v>
      </c>
      <c r="C259" s="179" t="str">
        <f>CALCS!C260</f>
        <v>52</v>
      </c>
      <c r="D259" s="179" t="str">
        <f>CALCS!D260</f>
        <v>MC</v>
      </c>
      <c r="E259" s="212">
        <f>CALCS!O260</f>
        <v>113130</v>
      </c>
      <c r="F259" s="180">
        <f ca="1">OFFSET(CDBG16!$J$1,MATCH(L259,CDBG16!$E$2:$E$1269,0),)</f>
        <v>579969</v>
      </c>
      <c r="G259" s="190">
        <f>CALCS!X260</f>
        <v>584262</v>
      </c>
      <c r="H259" s="190">
        <f ca="1">CALCS!AE260</f>
        <v>49</v>
      </c>
      <c r="I259" s="190">
        <f ca="1">CALCS!AF260</f>
        <v>25325</v>
      </c>
      <c r="J259" s="190">
        <f ca="1">CALCS!AG260</f>
        <v>0</v>
      </c>
      <c r="K259" s="190">
        <f ca="1">CALCS!AH260</f>
        <v>609636</v>
      </c>
      <c r="L259" s="179" t="str">
        <f>CALCS!AD260</f>
        <v>081614</v>
      </c>
      <c r="M259" s="63">
        <f t="shared" ca="1" si="10"/>
        <v>29667</v>
      </c>
      <c r="N259" s="205">
        <f t="shared" ca="1" si="11"/>
        <v>5.1152734025439288E-2</v>
      </c>
    </row>
    <row r="260" spans="1:14" x14ac:dyDescent="0.25">
      <c r="A260" s="178" t="str">
        <f>CALCS!A261</f>
        <v>Adams County</v>
      </c>
      <c r="B260" s="179" t="str">
        <f>CALCS!B261</f>
        <v>CO</v>
      </c>
      <c r="C260" s="179" t="str">
        <f>CALCS!C261</f>
        <v>66</v>
      </c>
      <c r="D260" s="179" t="str">
        <f>CALCS!D261</f>
        <v>UC</v>
      </c>
      <c r="E260" s="212">
        <f>CALCS!O261</f>
        <v>188561</v>
      </c>
      <c r="F260" s="180">
        <f ca="1">OFFSET(CDBG16!$J$1,MATCH(L260,CDBG16!$E$2:$E$1269,0),)</f>
        <v>1147371</v>
      </c>
      <c r="G260" s="190">
        <f>CALCS!X261</f>
        <v>1134167</v>
      </c>
      <c r="H260" s="190">
        <f ca="1">CALCS!AE261</f>
        <v>95</v>
      </c>
      <c r="I260" s="190">
        <f ca="1">CALCS!AF261</f>
        <v>49161</v>
      </c>
      <c r="J260" s="190">
        <f ca="1">CALCS!AG261</f>
        <v>0</v>
      </c>
      <c r="K260" s="190">
        <f ca="1">CALCS!AH261</f>
        <v>1183423</v>
      </c>
      <c r="L260" s="179" t="str">
        <f>CALCS!AD261</f>
        <v>089001</v>
      </c>
      <c r="M260" s="63">
        <f t="shared" ca="1" si="10"/>
        <v>36052</v>
      </c>
      <c r="N260" s="205">
        <f t="shared" ca="1" si="11"/>
        <v>3.1421397263831835E-2</v>
      </c>
    </row>
    <row r="261" spans="1:14" x14ac:dyDescent="0.25">
      <c r="A261" s="178" t="str">
        <f>CALCS!A262</f>
        <v>Arapahoe County</v>
      </c>
      <c r="B261" s="179" t="str">
        <f>CALCS!B262</f>
        <v>CO</v>
      </c>
      <c r="C261" s="179" t="str">
        <f>CALCS!C262</f>
        <v>66</v>
      </c>
      <c r="D261" s="179" t="str">
        <f>CALCS!D262</f>
        <v>UC</v>
      </c>
      <c r="E261" s="212">
        <f>CALCS!O262</f>
        <v>199889</v>
      </c>
      <c r="F261" s="180">
        <f ca="1">OFFSET(CDBG16!$J$1,MATCH(L261,CDBG16!$E$2:$E$1269,0),)</f>
        <v>1048424</v>
      </c>
      <c r="G261" s="190">
        <f>CALCS!X262</f>
        <v>1059595</v>
      </c>
      <c r="H261" s="190">
        <f ca="1">CALCS!AE262</f>
        <v>89</v>
      </c>
      <c r="I261" s="190">
        <f ca="1">CALCS!AF262</f>
        <v>45928</v>
      </c>
      <c r="J261" s="190">
        <f ca="1">CALCS!AG262</f>
        <v>0</v>
      </c>
      <c r="K261" s="190">
        <f ca="1">CALCS!AH262</f>
        <v>1105612</v>
      </c>
      <c r="L261" s="179" t="str">
        <f>CALCS!AD262</f>
        <v>089005</v>
      </c>
      <c r="M261" s="63">
        <f t="shared" ca="1" si="10"/>
        <v>57188</v>
      </c>
      <c r="N261" s="205">
        <f t="shared" ca="1" si="11"/>
        <v>5.4546633804643925E-2</v>
      </c>
    </row>
    <row r="262" spans="1:14" x14ac:dyDescent="0.25">
      <c r="A262" s="178" t="str">
        <f>CALCS!A263</f>
        <v>El Paso County</v>
      </c>
      <c r="B262" s="179" t="str">
        <f>CALCS!B263</f>
        <v>CO</v>
      </c>
      <c r="C262" s="179" t="str">
        <f>CALCS!C263</f>
        <v>66</v>
      </c>
      <c r="D262" s="179" t="str">
        <f>CALCS!D263</f>
        <v>UC</v>
      </c>
      <c r="E262" s="212">
        <f>CALCS!O263</f>
        <v>217931</v>
      </c>
      <c r="F262" s="180">
        <f ca="1">OFFSET(CDBG16!$J$1,MATCH(L262,CDBG16!$E$2:$E$1269,0),)</f>
        <v>938995</v>
      </c>
      <c r="G262" s="190">
        <f>CALCS!X263</f>
        <v>937904</v>
      </c>
      <c r="H262" s="190">
        <f ca="1">CALCS!AE263</f>
        <v>79</v>
      </c>
      <c r="I262" s="190">
        <f ca="1">CALCS!AF263</f>
        <v>0</v>
      </c>
      <c r="J262" s="190">
        <f ca="1">CALCS!AG263</f>
        <v>0</v>
      </c>
      <c r="K262" s="190">
        <f ca="1">CALCS!AH263</f>
        <v>937983</v>
      </c>
      <c r="L262" s="179" t="str">
        <f>CALCS!AD263</f>
        <v>089041</v>
      </c>
      <c r="M262" s="63">
        <f t="shared" ca="1" si="10"/>
        <v>-1012</v>
      </c>
      <c r="N262" s="205">
        <f t="shared" ca="1" si="11"/>
        <v>-1.0777480178275709E-3</v>
      </c>
    </row>
    <row r="263" spans="1:14" x14ac:dyDescent="0.25">
      <c r="A263" s="178" t="str">
        <f>CALCS!A264</f>
        <v>Jefferson County</v>
      </c>
      <c r="B263" s="179" t="str">
        <f>CALCS!B264</f>
        <v>CO</v>
      </c>
      <c r="C263" s="179" t="str">
        <f>CALCS!C264</f>
        <v>66</v>
      </c>
      <c r="D263" s="179" t="str">
        <f>CALCS!D264</f>
        <v>UC</v>
      </c>
      <c r="E263" s="212">
        <f>CALCS!O264</f>
        <v>253490</v>
      </c>
      <c r="F263" s="180">
        <f ca="1">OFFSET(CDBG16!$J$1,MATCH(L263,CDBG16!$E$2:$E$1269,0),)</f>
        <v>901614</v>
      </c>
      <c r="G263" s="190">
        <f>CALCS!X264</f>
        <v>926892</v>
      </c>
      <c r="H263" s="190">
        <f ca="1">CALCS!AE264</f>
        <v>78</v>
      </c>
      <c r="I263" s="190">
        <f ca="1">CALCS!AF264</f>
        <v>40176</v>
      </c>
      <c r="J263" s="190">
        <f ca="1">CALCS!AG264</f>
        <v>0</v>
      </c>
      <c r="K263" s="190">
        <f ca="1">CALCS!AH264</f>
        <v>967146</v>
      </c>
      <c r="L263" s="179" t="str">
        <f>CALCS!AD264</f>
        <v>089059</v>
      </c>
      <c r="M263" s="63">
        <f t="shared" ca="1" si="10"/>
        <v>65532</v>
      </c>
      <c r="N263" s="205">
        <f t="shared" ca="1" si="11"/>
        <v>7.2682988507276947E-2</v>
      </c>
    </row>
    <row r="264" spans="1:14" x14ac:dyDescent="0.25">
      <c r="A264" s="178" t="str">
        <f>CALCS!A243</f>
        <v>Colorado</v>
      </c>
      <c r="B264" s="179" t="str">
        <f>CALCS!B243</f>
        <v>CO</v>
      </c>
      <c r="C264" s="179" t="str">
        <f>CALCS!C243</f>
        <v>22</v>
      </c>
      <c r="D264" s="179" t="str">
        <f>CALCS!D243</f>
        <v>State Balance</v>
      </c>
      <c r="E264" s="212">
        <f>CALCS!O243</f>
        <v>1645477</v>
      </c>
      <c r="F264" s="180">
        <f ca="1">OFFSET(CDBG16!$J$1,MATCH(L264,CDBG16!$E$2:$E$1269,0),)</f>
        <v>8517211</v>
      </c>
      <c r="G264" s="190">
        <f>CALCS!X243</f>
        <v>9106184</v>
      </c>
      <c r="H264" s="190">
        <f ca="1">CALCS!AE243</f>
        <v>22149</v>
      </c>
      <c r="I264" s="190">
        <f ca="1">CALCS!AF243</f>
        <v>0</v>
      </c>
      <c r="J264" s="190">
        <f ca="1">CALCS!AG243</f>
        <v>0</v>
      </c>
      <c r="K264" s="190">
        <f ca="1">CALCS!AH243</f>
        <v>9128333</v>
      </c>
      <c r="L264" s="179" t="str">
        <f>CALCS!AD243</f>
        <v>089999</v>
      </c>
      <c r="M264" s="63">
        <f t="shared" ca="1" si="10"/>
        <v>611122</v>
      </c>
      <c r="N264" s="205">
        <f t="shared" ca="1" si="11"/>
        <v>7.1751421914990718E-2</v>
      </c>
    </row>
    <row r="265" spans="1:14" x14ac:dyDescent="0.25">
      <c r="A265" s="178" t="str">
        <f>CALCS!A266</f>
        <v>Bridgeport</v>
      </c>
      <c r="B265" s="179" t="str">
        <f>CALCS!B266</f>
        <v>CT</v>
      </c>
      <c r="C265" s="179" t="str">
        <f>CALCS!C266</f>
        <v>51</v>
      </c>
      <c r="D265" s="179" t="str">
        <f>CALCS!D266</f>
        <v>PC</v>
      </c>
      <c r="E265" s="212">
        <f>CALCS!O266</f>
        <v>147629</v>
      </c>
      <c r="F265" s="180">
        <f ca="1">OFFSET(CDBG16!$J$1,MATCH(L265,CDBG16!$E$2:$E$1269,0),)</f>
        <v>2759039</v>
      </c>
      <c r="G265" s="190">
        <f>CALCS!X266</f>
        <v>2867629</v>
      </c>
      <c r="H265" s="190">
        <f ca="1">CALCS!AE266</f>
        <v>241</v>
      </c>
      <c r="I265" s="190">
        <f ca="1">CALCS!AF266</f>
        <v>0</v>
      </c>
      <c r="J265" s="190">
        <f ca="1">CALCS!AG266</f>
        <v>0</v>
      </c>
      <c r="K265" s="190">
        <f ca="1">CALCS!AH266</f>
        <v>2867870</v>
      </c>
      <c r="L265" s="179" t="str">
        <f>CALCS!AD266</f>
        <v>090102</v>
      </c>
      <c r="M265" s="63">
        <f t="shared" ca="1" si="10"/>
        <v>108831</v>
      </c>
      <c r="N265" s="205">
        <f t="shared" ca="1" si="11"/>
        <v>3.9445256119975104E-2</v>
      </c>
    </row>
    <row r="266" spans="1:14" x14ac:dyDescent="0.25">
      <c r="A266" s="178" t="str">
        <f>CALCS!A267</f>
        <v>Bristol</v>
      </c>
      <c r="B266" s="179" t="str">
        <f>CALCS!B267</f>
        <v>CT</v>
      </c>
      <c r="C266" s="179" t="str">
        <f>CALCS!C267</f>
        <v>52</v>
      </c>
      <c r="D266" s="179" t="str">
        <f>CALCS!D267</f>
        <v>MC</v>
      </c>
      <c r="E266" s="212">
        <f>CALCS!O267</f>
        <v>60452</v>
      </c>
      <c r="F266" s="180">
        <f ca="1">OFFSET(CDBG16!$J$1,MATCH(L266,CDBG16!$E$2:$E$1269,0),)</f>
        <v>576672</v>
      </c>
      <c r="G266" s="190">
        <f>CALCS!X267</f>
        <v>546540</v>
      </c>
      <c r="H266" s="190">
        <f ca="1">CALCS!AE267</f>
        <v>46</v>
      </c>
      <c r="I266" s="190">
        <f ca="1">CALCS!AF267</f>
        <v>0</v>
      </c>
      <c r="J266" s="190">
        <f ca="1">CALCS!AG267</f>
        <v>0</v>
      </c>
      <c r="K266" s="190">
        <f ca="1">CALCS!AH267</f>
        <v>546586</v>
      </c>
      <c r="L266" s="179" t="str">
        <f>CALCS!AD267</f>
        <v>090114</v>
      </c>
      <c r="M266" s="63">
        <f t="shared" ca="1" si="10"/>
        <v>-30086</v>
      </c>
      <c r="N266" s="205">
        <f t="shared" ca="1" si="11"/>
        <v>-5.2171771821763496E-2</v>
      </c>
    </row>
    <row r="267" spans="1:14" x14ac:dyDescent="0.25">
      <c r="A267" s="178" t="str">
        <f>CALCS!A268</f>
        <v>Danbury</v>
      </c>
      <c r="B267" s="179" t="str">
        <f>CALCS!B268</f>
        <v>CT</v>
      </c>
      <c r="C267" s="179" t="str">
        <f>CALCS!C268</f>
        <v>51</v>
      </c>
      <c r="D267" s="179" t="str">
        <f>CALCS!D268</f>
        <v>PC</v>
      </c>
      <c r="E267" s="212">
        <f>CALCS!O268</f>
        <v>84657</v>
      </c>
      <c r="F267" s="180">
        <f ca="1">OFFSET(CDBG16!$J$1,MATCH(L267,CDBG16!$E$2:$E$1269,0),)</f>
        <v>574854</v>
      </c>
      <c r="G267" s="190">
        <f>CALCS!X268</f>
        <v>561091</v>
      </c>
      <c r="H267" s="190">
        <f ca="1">CALCS!AE268</f>
        <v>47</v>
      </c>
      <c r="I267" s="190">
        <f ca="1">CALCS!AF268</f>
        <v>0</v>
      </c>
      <c r="J267" s="190">
        <f ca="1">CALCS!AG268</f>
        <v>0</v>
      </c>
      <c r="K267" s="190">
        <f ca="1">CALCS!AH268</f>
        <v>561138</v>
      </c>
      <c r="L267" s="179" t="str">
        <f>CALCS!AD268</f>
        <v>090258</v>
      </c>
      <c r="M267" s="63">
        <f t="shared" ca="1" si="10"/>
        <v>-13716</v>
      </c>
      <c r="N267" s="205">
        <f t="shared" ca="1" si="11"/>
        <v>-2.3859971401434102E-2</v>
      </c>
    </row>
    <row r="268" spans="1:14" x14ac:dyDescent="0.25">
      <c r="A268" s="178" t="str">
        <f>CALCS!A269</f>
        <v>East Hartford</v>
      </c>
      <c r="B268" s="179" t="str">
        <f>CALCS!B269</f>
        <v>CT</v>
      </c>
      <c r="C268" s="179" t="str">
        <f>CALCS!C269</f>
        <v>51</v>
      </c>
      <c r="D268" s="179" t="str">
        <f>CALCS!D269</f>
        <v>PC</v>
      </c>
      <c r="E268" s="212">
        <f>CALCS!O269</f>
        <v>50821</v>
      </c>
      <c r="F268" s="180">
        <f ca="1">OFFSET(CDBG16!$J$1,MATCH(L268,CDBG16!$E$2:$E$1269,0),)</f>
        <v>498058</v>
      </c>
      <c r="G268" s="190">
        <f>CALCS!X269</f>
        <v>494985</v>
      </c>
      <c r="H268" s="190">
        <f ca="1">CALCS!AE269</f>
        <v>42</v>
      </c>
      <c r="I268" s="190">
        <f ca="1">CALCS!AF269</f>
        <v>0</v>
      </c>
      <c r="J268" s="190">
        <f ca="1">CALCS!AG269</f>
        <v>0</v>
      </c>
      <c r="K268" s="190">
        <f ca="1">CALCS!AH269</f>
        <v>495027</v>
      </c>
      <c r="L268" s="179" t="str">
        <f>CALCS!AD269</f>
        <v>090336</v>
      </c>
      <c r="M268" s="63">
        <f t="shared" ca="1" si="10"/>
        <v>-3031</v>
      </c>
      <c r="N268" s="205">
        <f t="shared" ca="1" si="11"/>
        <v>-6.085636612603351E-3</v>
      </c>
    </row>
    <row r="269" spans="1:14" x14ac:dyDescent="0.25">
      <c r="A269" s="178" t="str">
        <f>CALCS!A270</f>
        <v>Fairfield</v>
      </c>
      <c r="B269" s="179" t="str">
        <f>CALCS!B270</f>
        <v>CT</v>
      </c>
      <c r="C269" s="179" t="str">
        <f>CALCS!C270</f>
        <v>52</v>
      </c>
      <c r="D269" s="179" t="str">
        <f>CALCS!D270</f>
        <v>MC</v>
      </c>
      <c r="E269" s="212">
        <f>CALCS!O270</f>
        <v>61523</v>
      </c>
      <c r="F269" s="180">
        <f ca="1">OFFSET(CDBG16!$J$1,MATCH(L269,CDBG16!$E$2:$E$1269,0),)</f>
        <v>468093</v>
      </c>
      <c r="G269" s="190">
        <f>CALCS!X270</f>
        <v>460081</v>
      </c>
      <c r="H269" s="190">
        <f ca="1">CALCS!AE270</f>
        <v>39</v>
      </c>
      <c r="I269" s="190">
        <f ca="1">CALCS!AF270</f>
        <v>0</v>
      </c>
      <c r="J269" s="190">
        <f ca="1">CALCS!AG270</f>
        <v>0</v>
      </c>
      <c r="K269" s="190">
        <f ca="1">CALCS!AH270</f>
        <v>460120</v>
      </c>
      <c r="L269" s="179" t="str">
        <f>CALCS!AD270</f>
        <v>090390</v>
      </c>
      <c r="M269" s="63">
        <f t="shared" ca="1" si="10"/>
        <v>-7973</v>
      </c>
      <c r="N269" s="205">
        <f t="shared" ca="1" si="11"/>
        <v>-1.7032940035420312E-2</v>
      </c>
    </row>
    <row r="270" spans="1:14" x14ac:dyDescent="0.25">
      <c r="A270" s="178" t="str">
        <f>CALCS!A271</f>
        <v>Greenwich</v>
      </c>
      <c r="B270" s="179" t="str">
        <f>CALCS!B271</f>
        <v>CT</v>
      </c>
      <c r="C270" s="179" t="str">
        <f>CALCS!C271</f>
        <v>52</v>
      </c>
      <c r="D270" s="179" t="str">
        <f>CALCS!D271</f>
        <v>MC</v>
      </c>
      <c r="E270" s="212">
        <f>CALCS!O271</f>
        <v>62695</v>
      </c>
      <c r="F270" s="180">
        <f ca="1">OFFSET(CDBG16!$J$1,MATCH(L270,CDBG16!$E$2:$E$1269,0),)</f>
        <v>738876</v>
      </c>
      <c r="G270" s="190">
        <f>CALCS!X271</f>
        <v>719077</v>
      </c>
      <c r="H270" s="190">
        <f ca="1">CALCS!AE271</f>
        <v>60</v>
      </c>
      <c r="I270" s="190">
        <f ca="1">CALCS!AF271</f>
        <v>0</v>
      </c>
      <c r="J270" s="190">
        <f ca="1">CALCS!AG271</f>
        <v>0</v>
      </c>
      <c r="K270" s="190">
        <f ca="1">CALCS!AH271</f>
        <v>719137</v>
      </c>
      <c r="L270" s="179" t="str">
        <f>CALCS!AD271</f>
        <v>090438</v>
      </c>
      <c r="M270" s="63">
        <f t="shared" ca="1" si="10"/>
        <v>-19739</v>
      </c>
      <c r="N270" s="205">
        <f t="shared" ca="1" si="11"/>
        <v>-2.6714902094532776E-2</v>
      </c>
    </row>
    <row r="271" spans="1:14" x14ac:dyDescent="0.25">
      <c r="A271" s="178" t="str">
        <f>CALCS!A272</f>
        <v>Hamden Town</v>
      </c>
      <c r="B271" s="179" t="str">
        <f>CALCS!B272</f>
        <v>CT</v>
      </c>
      <c r="C271" s="179" t="str">
        <f>CALCS!C272</f>
        <v>52</v>
      </c>
      <c r="D271" s="179" t="str">
        <f>CALCS!D272</f>
        <v>MC</v>
      </c>
      <c r="E271" s="212">
        <f>CALCS!O272</f>
        <v>61218</v>
      </c>
      <c r="F271" s="180">
        <f ca="1">OFFSET(CDBG16!$J$1,MATCH(L271,CDBG16!$E$2:$E$1269,0),)</f>
        <v>388097</v>
      </c>
      <c r="G271" s="190">
        <f>CALCS!X272</f>
        <v>421165</v>
      </c>
      <c r="H271" s="190">
        <f ca="1">CALCS!AE272</f>
        <v>35</v>
      </c>
      <c r="I271" s="190">
        <f ca="1">CALCS!AF272</f>
        <v>0</v>
      </c>
      <c r="J271" s="190">
        <f ca="1">CALCS!AG272</f>
        <v>0</v>
      </c>
      <c r="K271" s="190">
        <f ca="1">CALCS!AH272</f>
        <v>421200</v>
      </c>
      <c r="L271" s="179" t="str">
        <f>CALCS!AD272</f>
        <v>090480</v>
      </c>
      <c r="M271" s="63">
        <f t="shared" ca="1" si="10"/>
        <v>33103</v>
      </c>
      <c r="N271" s="205">
        <f t="shared" ca="1" si="11"/>
        <v>8.5295686387681424E-2</v>
      </c>
    </row>
    <row r="272" spans="1:14" x14ac:dyDescent="0.25">
      <c r="A272" s="178" t="str">
        <f>CALCS!A273</f>
        <v>Hartford</v>
      </c>
      <c r="B272" s="179" t="str">
        <f>CALCS!B273</f>
        <v>CT</v>
      </c>
      <c r="C272" s="179" t="str">
        <f>CALCS!C273</f>
        <v>51</v>
      </c>
      <c r="D272" s="179" t="str">
        <f>CALCS!D273</f>
        <v>PC</v>
      </c>
      <c r="E272" s="212">
        <f>CALCS!O273</f>
        <v>124006</v>
      </c>
      <c r="F272" s="180">
        <f ca="1">OFFSET(CDBG16!$J$1,MATCH(L272,CDBG16!$E$2:$E$1269,0),)</f>
        <v>3136470</v>
      </c>
      <c r="G272" s="190">
        <f>CALCS!X273</f>
        <v>3106194</v>
      </c>
      <c r="H272" s="190">
        <f ca="1">CALCS!AE273</f>
        <v>261</v>
      </c>
      <c r="I272" s="190">
        <f ca="1">CALCS!AF273</f>
        <v>0</v>
      </c>
      <c r="J272" s="190">
        <f ca="1">CALCS!AG273</f>
        <v>0</v>
      </c>
      <c r="K272" s="190">
        <f ca="1">CALCS!AH273</f>
        <v>3106455</v>
      </c>
      <c r="L272" s="179" t="str">
        <f>CALCS!AD273</f>
        <v>090492</v>
      </c>
      <c r="M272" s="63">
        <f t="shared" ca="1" si="10"/>
        <v>-30015</v>
      </c>
      <c r="N272" s="205">
        <f t="shared" ca="1" si="11"/>
        <v>-9.5696754631799438E-3</v>
      </c>
    </row>
    <row r="273" spans="1:14" x14ac:dyDescent="0.25">
      <c r="A273" s="178" t="str">
        <f>CALCS!A274</f>
        <v>Manchester</v>
      </c>
      <c r="B273" s="179" t="str">
        <f>CALCS!B274</f>
        <v>CT</v>
      </c>
      <c r="C273" s="179" t="str">
        <f>CALCS!C274</f>
        <v>52</v>
      </c>
      <c r="D273" s="179" t="str">
        <f>CALCS!D274</f>
        <v>MC</v>
      </c>
      <c r="E273" s="212">
        <f>CALCS!O274</f>
        <v>58007</v>
      </c>
      <c r="F273" s="180">
        <f ca="1">OFFSET(CDBG16!$J$1,MATCH(L273,CDBG16!$E$2:$E$1269,0),)</f>
        <v>534623</v>
      </c>
      <c r="G273" s="190">
        <f>CALCS!X274</f>
        <v>529030</v>
      </c>
      <c r="H273" s="190">
        <f ca="1">CALCS!AE274</f>
        <v>44</v>
      </c>
      <c r="I273" s="190">
        <f ca="1">CALCS!AF274</f>
        <v>0</v>
      </c>
      <c r="J273" s="190">
        <f ca="1">CALCS!AG274</f>
        <v>0</v>
      </c>
      <c r="K273" s="190">
        <f ca="1">CALCS!AH274</f>
        <v>529074</v>
      </c>
      <c r="L273" s="179" t="str">
        <f>CALCS!AD274</f>
        <v>090594</v>
      </c>
      <c r="M273" s="63">
        <f t="shared" ca="1" si="10"/>
        <v>-5549</v>
      </c>
      <c r="N273" s="205">
        <f t="shared" ca="1" si="11"/>
        <v>-1.0379276611743229E-2</v>
      </c>
    </row>
    <row r="274" spans="1:14" x14ac:dyDescent="0.25">
      <c r="A274" s="178" t="str">
        <f>CALCS!A275</f>
        <v>Meriden</v>
      </c>
      <c r="B274" s="179" t="str">
        <f>CALCS!B275</f>
        <v>CT</v>
      </c>
      <c r="C274" s="179" t="str">
        <f>CALCS!C275</f>
        <v>52</v>
      </c>
      <c r="D274" s="179" t="str">
        <f>CALCS!D275</f>
        <v>MC</v>
      </c>
      <c r="E274" s="212">
        <f>CALCS!O275</f>
        <v>59988</v>
      </c>
      <c r="F274" s="180">
        <f ca="1">OFFSET(CDBG16!$J$1,MATCH(L274,CDBG16!$E$2:$E$1269,0),)</f>
        <v>892364</v>
      </c>
      <c r="G274" s="190">
        <f>CALCS!X275</f>
        <v>934622</v>
      </c>
      <c r="H274" s="190">
        <f ca="1">CALCS!AE275</f>
        <v>79</v>
      </c>
      <c r="I274" s="190">
        <f ca="1">CALCS!AF275</f>
        <v>0</v>
      </c>
      <c r="J274" s="190">
        <f ca="1">CALCS!AG275</f>
        <v>0</v>
      </c>
      <c r="K274" s="190">
        <f ca="1">CALCS!AH275</f>
        <v>934701</v>
      </c>
      <c r="L274" s="179" t="str">
        <f>CALCS!AD275</f>
        <v>090612</v>
      </c>
      <c r="M274" s="63">
        <f t="shared" ca="1" si="10"/>
        <v>42337</v>
      </c>
      <c r="N274" s="205">
        <f t="shared" ca="1" si="11"/>
        <v>4.7443644073494676E-2</v>
      </c>
    </row>
    <row r="275" spans="1:14" x14ac:dyDescent="0.25">
      <c r="A275" s="178" t="str">
        <f>CALCS!A276</f>
        <v>Middletown</v>
      </c>
      <c r="B275" s="179" t="str">
        <f>CALCS!B276</f>
        <v>CT</v>
      </c>
      <c r="C275" s="179" t="str">
        <f>CALCS!C276</f>
        <v>51</v>
      </c>
      <c r="D275" s="179" t="str">
        <f>CALCS!D276</f>
        <v>PC</v>
      </c>
      <c r="E275" s="212">
        <f>CALCS!O276</f>
        <v>46756</v>
      </c>
      <c r="F275" s="180">
        <f ca="1">OFFSET(CDBG16!$J$1,MATCH(L275,CDBG16!$E$2:$E$1269,0),)</f>
        <v>404689</v>
      </c>
      <c r="G275" s="190">
        <f>CALCS!X276</f>
        <v>410462</v>
      </c>
      <c r="H275" s="190">
        <f ca="1">CALCS!AE276</f>
        <v>35</v>
      </c>
      <c r="I275" s="190">
        <f ca="1">CALCS!AF276</f>
        <v>0</v>
      </c>
      <c r="J275" s="190">
        <f ca="1">CALCS!AG276</f>
        <v>0</v>
      </c>
      <c r="K275" s="190">
        <f ca="1">CALCS!AH276</f>
        <v>410497</v>
      </c>
      <c r="L275" s="179" t="str">
        <f>CALCS!AD276</f>
        <v>090630</v>
      </c>
      <c r="M275" s="63">
        <f t="shared" ca="1" si="10"/>
        <v>5808</v>
      </c>
      <c r="N275" s="205">
        <f t="shared" ca="1" si="11"/>
        <v>1.4351761476096458E-2</v>
      </c>
    </row>
    <row r="276" spans="1:14" x14ac:dyDescent="0.25">
      <c r="A276" s="178" t="str">
        <f>CALCS!A277</f>
        <v>Milford Town</v>
      </c>
      <c r="B276" s="179" t="str">
        <f>CALCS!B277</f>
        <v>CT</v>
      </c>
      <c r="C276" s="179" t="str">
        <f>CALCS!C277</f>
        <v>51</v>
      </c>
      <c r="D276" s="179" t="str">
        <f>CALCS!D277</f>
        <v>PC</v>
      </c>
      <c r="E276" s="212">
        <f>CALCS!O277</f>
        <v>53592</v>
      </c>
      <c r="F276" s="180">
        <f ca="1">OFFSET(CDBG16!$J$1,MATCH(L276,CDBG16!$E$2:$E$1269,0),)</f>
        <v>442243</v>
      </c>
      <c r="G276" s="190">
        <f>CALCS!X277</f>
        <v>458424</v>
      </c>
      <c r="H276" s="190">
        <f ca="1">CALCS!AE277</f>
        <v>39</v>
      </c>
      <c r="I276" s="190">
        <f ca="1">CALCS!AF277</f>
        <v>0</v>
      </c>
      <c r="J276" s="190">
        <f ca="1">CALCS!AG277</f>
        <v>0</v>
      </c>
      <c r="K276" s="190">
        <f ca="1">CALCS!AH277</f>
        <v>458463</v>
      </c>
      <c r="L276" s="179" t="str">
        <f>CALCS!AD277</f>
        <v>090636</v>
      </c>
      <c r="M276" s="63">
        <f t="shared" ca="1" si="10"/>
        <v>16220</v>
      </c>
      <c r="N276" s="205">
        <f t="shared" ca="1" si="11"/>
        <v>3.6676668709284259E-2</v>
      </c>
    </row>
    <row r="277" spans="1:14" x14ac:dyDescent="0.25">
      <c r="A277" s="178" t="str">
        <f>CALCS!A278</f>
        <v>New Britain</v>
      </c>
      <c r="B277" s="179" t="str">
        <f>CALCS!B278</f>
        <v>CT</v>
      </c>
      <c r="C277" s="179" t="str">
        <f>CALCS!C278</f>
        <v>52</v>
      </c>
      <c r="D277" s="179" t="str">
        <f>CALCS!D278</f>
        <v>MC</v>
      </c>
      <c r="E277" s="212">
        <f>CALCS!O278</f>
        <v>72808</v>
      </c>
      <c r="F277" s="180">
        <f ca="1">OFFSET(CDBG16!$J$1,MATCH(L277,CDBG16!$E$2:$E$1269,0),)</f>
        <v>1420690</v>
      </c>
      <c r="G277" s="190">
        <f>CALCS!X278</f>
        <v>1422717</v>
      </c>
      <c r="H277" s="190">
        <f ca="1">CALCS!AE278</f>
        <v>120</v>
      </c>
      <c r="I277" s="190">
        <f ca="1">CALCS!AF278</f>
        <v>0</v>
      </c>
      <c r="J277" s="190">
        <f ca="1">CALCS!AG278</f>
        <v>0</v>
      </c>
      <c r="K277" s="190">
        <f ca="1">CALCS!AH278</f>
        <v>1422837</v>
      </c>
      <c r="L277" s="179" t="str">
        <f>CALCS!AD278</f>
        <v>090696</v>
      </c>
      <c r="M277" s="63">
        <f t="shared" ca="1" si="10"/>
        <v>2147</v>
      </c>
      <c r="N277" s="205">
        <f t="shared" ca="1" si="11"/>
        <v>1.5112374972724521E-3</v>
      </c>
    </row>
    <row r="278" spans="1:14" x14ac:dyDescent="0.25">
      <c r="A278" s="178" t="str">
        <f>CALCS!A279</f>
        <v>New Haven</v>
      </c>
      <c r="B278" s="179" t="str">
        <f>CALCS!B279</f>
        <v>CT</v>
      </c>
      <c r="C278" s="179" t="str">
        <f>CALCS!C279</f>
        <v>51</v>
      </c>
      <c r="D278" s="179" t="str">
        <f>CALCS!D279</f>
        <v>PC</v>
      </c>
      <c r="E278" s="212">
        <f>CALCS!O279</f>
        <v>130322</v>
      </c>
      <c r="F278" s="180">
        <f ca="1">OFFSET(CDBG16!$J$1,MATCH(L278,CDBG16!$E$2:$E$1269,0),)</f>
        <v>3434597</v>
      </c>
      <c r="G278" s="190">
        <f>CALCS!X279</f>
        <v>3413183</v>
      </c>
      <c r="H278" s="190">
        <f ca="1">CALCS!AE279</f>
        <v>287</v>
      </c>
      <c r="I278" s="190">
        <f ca="1">CALCS!AF279</f>
        <v>0</v>
      </c>
      <c r="J278" s="190">
        <f ca="1">CALCS!AG279</f>
        <v>0</v>
      </c>
      <c r="K278" s="190">
        <f ca="1">CALCS!AH279</f>
        <v>3413470</v>
      </c>
      <c r="L278" s="179" t="str">
        <f>CALCS!AD279</f>
        <v>090726</v>
      </c>
      <c r="M278" s="63">
        <f t="shared" ca="1" si="10"/>
        <v>-21127</v>
      </c>
      <c r="N278" s="205">
        <f t="shared" ca="1" si="11"/>
        <v>-6.1512311342495204E-3</v>
      </c>
    </row>
    <row r="279" spans="1:14" x14ac:dyDescent="0.25">
      <c r="A279" s="178" t="str">
        <f>CALCS!A280</f>
        <v>New London</v>
      </c>
      <c r="B279" s="179" t="str">
        <f>CALCS!B280</f>
        <v>CT</v>
      </c>
      <c r="C279" s="179" t="str">
        <f>CALCS!C280</f>
        <v>51</v>
      </c>
      <c r="D279" s="179" t="str">
        <f>CALCS!D280</f>
        <v>PC</v>
      </c>
      <c r="E279" s="212">
        <f>CALCS!O280</f>
        <v>27179</v>
      </c>
      <c r="F279" s="180">
        <f ca="1">OFFSET(CDBG16!$J$1,MATCH(L279,CDBG16!$E$2:$E$1269,0),)</f>
        <v>740234</v>
      </c>
      <c r="G279" s="190">
        <f>CALCS!X280</f>
        <v>738260</v>
      </c>
      <c r="H279" s="190">
        <f ca="1">CALCS!AE280</f>
        <v>62</v>
      </c>
      <c r="I279" s="190">
        <f ca="1">CALCS!AF280</f>
        <v>0</v>
      </c>
      <c r="J279" s="190">
        <f ca="1">CALCS!AG280</f>
        <v>0</v>
      </c>
      <c r="K279" s="190">
        <f ca="1">CALCS!AH280</f>
        <v>738322</v>
      </c>
      <c r="L279" s="179" t="str">
        <f>CALCS!AD280</f>
        <v>090738</v>
      </c>
      <c r="M279" s="63">
        <f t="shared" ca="1" si="10"/>
        <v>-1912</v>
      </c>
      <c r="N279" s="205">
        <f t="shared" ca="1" si="11"/>
        <v>-2.5829670077299879E-3</v>
      </c>
    </row>
    <row r="280" spans="1:14" x14ac:dyDescent="0.25">
      <c r="A280" s="178" t="str">
        <f>CALCS!A281</f>
        <v>Norwalk</v>
      </c>
      <c r="B280" s="179" t="str">
        <f>CALCS!B281</f>
        <v>CT</v>
      </c>
      <c r="C280" s="179" t="str">
        <f>CALCS!C281</f>
        <v>51</v>
      </c>
      <c r="D280" s="179" t="str">
        <f>CALCS!D281</f>
        <v>PC</v>
      </c>
      <c r="E280" s="212">
        <f>CALCS!O281</f>
        <v>88485</v>
      </c>
      <c r="F280" s="180">
        <f ca="1">OFFSET(CDBG16!$J$1,MATCH(L280,CDBG16!$E$2:$E$1269,0),)</f>
        <v>854502</v>
      </c>
      <c r="G280" s="190">
        <f>CALCS!X281</f>
        <v>808685</v>
      </c>
      <c r="H280" s="190">
        <f ca="1">CALCS!AE281</f>
        <v>68</v>
      </c>
      <c r="I280" s="190">
        <f ca="1">CALCS!AF281</f>
        <v>0</v>
      </c>
      <c r="J280" s="190">
        <f ca="1">CALCS!AG281</f>
        <v>0</v>
      </c>
      <c r="K280" s="190">
        <f ca="1">CALCS!AH281</f>
        <v>808753</v>
      </c>
      <c r="L280" s="179" t="str">
        <f>CALCS!AD281</f>
        <v>090810</v>
      </c>
      <c r="M280" s="63">
        <f t="shared" ca="1" si="10"/>
        <v>-45749</v>
      </c>
      <c r="N280" s="205">
        <f t="shared" ca="1" si="11"/>
        <v>-5.3538786334028476E-2</v>
      </c>
    </row>
    <row r="281" spans="1:14" x14ac:dyDescent="0.25">
      <c r="A281" s="178" t="str">
        <f>CALCS!A282</f>
        <v>Norwich</v>
      </c>
      <c r="B281" s="179" t="str">
        <f>CALCS!B282</f>
        <v>CT</v>
      </c>
      <c r="C281" s="179" t="str">
        <f>CALCS!C282</f>
        <v>51</v>
      </c>
      <c r="D281" s="179" t="str">
        <f>CALCS!D282</f>
        <v>PC</v>
      </c>
      <c r="E281" s="212">
        <f>CALCS!O282</f>
        <v>39899</v>
      </c>
      <c r="F281" s="180">
        <f ca="1">OFFSET(CDBG16!$J$1,MATCH(L281,CDBG16!$E$2:$E$1269,0),)</f>
        <v>778804</v>
      </c>
      <c r="G281" s="190">
        <f>CALCS!X282</f>
        <v>753930</v>
      </c>
      <c r="H281" s="190">
        <f ca="1">CALCS!AE282</f>
        <v>63</v>
      </c>
      <c r="I281" s="190">
        <f ca="1">CALCS!AF282</f>
        <v>0</v>
      </c>
      <c r="J281" s="190">
        <f ca="1">CALCS!AG282</f>
        <v>0</v>
      </c>
      <c r="K281" s="190">
        <f ca="1">CALCS!AH282</f>
        <v>753993</v>
      </c>
      <c r="L281" s="179" t="str">
        <f>CALCS!AD282</f>
        <v>090816</v>
      </c>
      <c r="M281" s="63">
        <f t="shared" ca="1" si="10"/>
        <v>-24811</v>
      </c>
      <c r="N281" s="205">
        <f t="shared" ca="1" si="11"/>
        <v>-3.1857823020939799E-2</v>
      </c>
    </row>
    <row r="282" spans="1:14" x14ac:dyDescent="0.25">
      <c r="A282" s="178" t="str">
        <f>CALCS!A283</f>
        <v>Stamford</v>
      </c>
      <c r="B282" s="179" t="str">
        <f>CALCS!B283</f>
        <v>CT</v>
      </c>
      <c r="C282" s="179" t="str">
        <f>CALCS!C283</f>
        <v>51</v>
      </c>
      <c r="D282" s="179" t="str">
        <f>CALCS!D283</f>
        <v>PC</v>
      </c>
      <c r="E282" s="212">
        <f>CALCS!O283</f>
        <v>128874</v>
      </c>
      <c r="F282" s="180">
        <f ca="1">OFFSET(CDBG16!$J$1,MATCH(L282,CDBG16!$E$2:$E$1269,0),)</f>
        <v>875430</v>
      </c>
      <c r="G282" s="190">
        <f>CALCS!X283</f>
        <v>843054</v>
      </c>
      <c r="H282" s="190">
        <f ca="1">CALCS!AE283</f>
        <v>71</v>
      </c>
      <c r="I282" s="190">
        <f ca="1">CALCS!AF283</f>
        <v>0</v>
      </c>
      <c r="J282" s="190">
        <f ca="1">CALCS!AG283</f>
        <v>0</v>
      </c>
      <c r="K282" s="190">
        <f ca="1">CALCS!AH283</f>
        <v>843125</v>
      </c>
      <c r="L282" s="179" t="str">
        <f>CALCS!AD283</f>
        <v>091074</v>
      </c>
      <c r="M282" s="63">
        <f t="shared" ca="1" si="10"/>
        <v>-32305</v>
      </c>
      <c r="N282" s="205">
        <f t="shared" ca="1" si="11"/>
        <v>-3.6901865369018655E-2</v>
      </c>
    </row>
    <row r="283" spans="1:14" x14ac:dyDescent="0.25">
      <c r="A283" s="178" t="str">
        <f>CALCS!A284</f>
        <v>Stratford</v>
      </c>
      <c r="B283" s="179" t="str">
        <f>CALCS!B284</f>
        <v>CT</v>
      </c>
      <c r="C283" s="179" t="str">
        <f>CALCS!C284</f>
        <v>51</v>
      </c>
      <c r="D283" s="179" t="str">
        <f>CALCS!D284</f>
        <v>PC</v>
      </c>
      <c r="E283" s="212">
        <f>CALCS!O284</f>
        <v>52609</v>
      </c>
      <c r="F283" s="180">
        <f ca="1">OFFSET(CDBG16!$J$1,MATCH(L283,CDBG16!$E$2:$E$1269,0),)</f>
        <v>551421</v>
      </c>
      <c r="G283" s="190">
        <f>CALCS!X284</f>
        <v>539711</v>
      </c>
      <c r="H283" s="190">
        <f ca="1">CALCS!AE284</f>
        <v>45</v>
      </c>
      <c r="I283" s="190">
        <f ca="1">CALCS!AF284</f>
        <v>0</v>
      </c>
      <c r="J283" s="190">
        <f ca="1">CALCS!AG284</f>
        <v>0</v>
      </c>
      <c r="K283" s="190">
        <f ca="1">CALCS!AH284</f>
        <v>539756</v>
      </c>
      <c r="L283" s="179" t="str">
        <f>CALCS!AD284</f>
        <v>091104</v>
      </c>
      <c r="M283" s="63">
        <f t="shared" ca="1" si="10"/>
        <v>-11665</v>
      </c>
      <c r="N283" s="205">
        <f t="shared" ca="1" si="11"/>
        <v>-2.1154435540177107E-2</v>
      </c>
    </row>
    <row r="284" spans="1:14" x14ac:dyDescent="0.25">
      <c r="A284" s="178" t="str">
        <f>CALCS!A285</f>
        <v>Waterbury</v>
      </c>
      <c r="B284" s="179" t="str">
        <f>CALCS!B285</f>
        <v>CT</v>
      </c>
      <c r="C284" s="179" t="str">
        <f>CALCS!C285</f>
        <v>52</v>
      </c>
      <c r="D284" s="179" t="str">
        <f>CALCS!D285</f>
        <v>MC</v>
      </c>
      <c r="E284" s="212">
        <f>CALCS!O285</f>
        <v>108802</v>
      </c>
      <c r="F284" s="180">
        <f ca="1">OFFSET(CDBG16!$J$1,MATCH(L284,CDBG16!$E$2:$E$1269,0),)</f>
        <v>1917162</v>
      </c>
      <c r="G284" s="190">
        <f>CALCS!X285</f>
        <v>1953243</v>
      </c>
      <c r="H284" s="190">
        <f ca="1">CALCS!AE285</f>
        <v>164</v>
      </c>
      <c r="I284" s="190">
        <f ca="1">CALCS!AF285</f>
        <v>0</v>
      </c>
      <c r="J284" s="190">
        <f ca="1">CALCS!AG285</f>
        <v>0</v>
      </c>
      <c r="K284" s="190">
        <f ca="1">CALCS!AH285</f>
        <v>1953407</v>
      </c>
      <c r="L284" s="179" t="str">
        <f>CALCS!AD285</f>
        <v>091194</v>
      </c>
      <c r="M284" s="63">
        <f t="shared" ca="1" si="10"/>
        <v>36245</v>
      </c>
      <c r="N284" s="205">
        <f t="shared" ca="1" si="11"/>
        <v>1.8905548931180568E-2</v>
      </c>
    </row>
    <row r="285" spans="1:14" x14ac:dyDescent="0.25">
      <c r="A285" s="178" t="str">
        <f>CALCS!A286</f>
        <v>West Hartford</v>
      </c>
      <c r="B285" s="179" t="str">
        <f>CALCS!B286</f>
        <v>CT</v>
      </c>
      <c r="C285" s="179" t="str">
        <f>CALCS!C286</f>
        <v>52</v>
      </c>
      <c r="D285" s="179" t="str">
        <f>CALCS!D286</f>
        <v>MC</v>
      </c>
      <c r="E285" s="212">
        <f>CALCS!O286</f>
        <v>63053</v>
      </c>
      <c r="F285" s="180">
        <f ca="1">OFFSET(CDBG16!$J$1,MATCH(L285,CDBG16!$E$2:$E$1269,0),)</f>
        <v>874003</v>
      </c>
      <c r="G285" s="190">
        <f>CALCS!X286</f>
        <v>879090</v>
      </c>
      <c r="H285" s="190">
        <f ca="1">CALCS!AE286</f>
        <v>74</v>
      </c>
      <c r="I285" s="190">
        <f ca="1">CALCS!AF286</f>
        <v>0</v>
      </c>
      <c r="J285" s="190">
        <f ca="1">CALCS!AG286</f>
        <v>0</v>
      </c>
      <c r="K285" s="190">
        <f ca="1">CALCS!AH286</f>
        <v>879164</v>
      </c>
      <c r="L285" s="179" t="str">
        <f>CALCS!AD286</f>
        <v>091230</v>
      </c>
      <c r="M285" s="63">
        <f t="shared" ca="1" si="10"/>
        <v>5161</v>
      </c>
      <c r="N285" s="205">
        <f t="shared" ca="1" si="11"/>
        <v>5.9050140560158258E-3</v>
      </c>
    </row>
    <row r="286" spans="1:14" x14ac:dyDescent="0.25">
      <c r="A286" s="178" t="str">
        <f>CALCS!A287</f>
        <v>West Haven</v>
      </c>
      <c r="B286" s="179" t="str">
        <f>CALCS!B287</f>
        <v>CT</v>
      </c>
      <c r="C286" s="179" t="str">
        <f>CALCS!C287</f>
        <v>52</v>
      </c>
      <c r="D286" s="179" t="str">
        <f>CALCS!D287</f>
        <v>MC</v>
      </c>
      <c r="E286" s="212">
        <f>CALCS!O287</f>
        <v>54927</v>
      </c>
      <c r="F286" s="180">
        <f ca="1">OFFSET(CDBG16!$J$1,MATCH(L286,CDBG16!$E$2:$E$1269,0),)</f>
        <v>603864</v>
      </c>
      <c r="G286" s="190">
        <f>CALCS!X287</f>
        <v>608126</v>
      </c>
      <c r="H286" s="190">
        <f ca="1">CALCS!AE287</f>
        <v>51</v>
      </c>
      <c r="I286" s="190">
        <f ca="1">CALCS!AF287</f>
        <v>0</v>
      </c>
      <c r="J286" s="190">
        <f ca="1">CALCS!AG287</f>
        <v>0</v>
      </c>
      <c r="K286" s="190">
        <f ca="1">CALCS!AH287</f>
        <v>608177</v>
      </c>
      <c r="L286" s="179" t="str">
        <f>CALCS!AD287</f>
        <v>091236</v>
      </c>
      <c r="M286" s="63">
        <f t="shared" ca="1" si="10"/>
        <v>4313</v>
      </c>
      <c r="N286" s="205">
        <f t="shared" ca="1" si="11"/>
        <v>7.1423366850814091E-3</v>
      </c>
    </row>
    <row r="287" spans="1:14" x14ac:dyDescent="0.25">
      <c r="A287" s="178" t="str">
        <f>CALCS!A265</f>
        <v>Connecticut</v>
      </c>
      <c r="B287" s="179" t="str">
        <f>CALCS!B265</f>
        <v>CT</v>
      </c>
      <c r="C287" s="179" t="str">
        <f>CALCS!C265</f>
        <v>22</v>
      </c>
      <c r="D287" s="179" t="str">
        <f>CALCS!D265</f>
        <v>State Balance</v>
      </c>
      <c r="E287" s="212">
        <f>CALCS!O265</f>
        <v>1952331</v>
      </c>
      <c r="F287" s="180">
        <f ca="1">OFFSET(CDBG16!$J$1,MATCH(L287,CDBG16!$E$2:$E$1269,0),)</f>
        <v>12162864</v>
      </c>
      <c r="G287" s="190">
        <f>CALCS!X265</f>
        <v>12090783</v>
      </c>
      <c r="H287" s="190">
        <f ca="1">CALCS!AE265</f>
        <v>14532</v>
      </c>
      <c r="I287" s="190">
        <f ca="1">CALCS!AF265</f>
        <v>0</v>
      </c>
      <c r="J287" s="190">
        <f ca="1">CALCS!AG265</f>
        <v>0</v>
      </c>
      <c r="K287" s="190">
        <f ca="1">CALCS!AH265</f>
        <v>12105315</v>
      </c>
      <c r="L287" s="179" t="str">
        <f>CALCS!AD265</f>
        <v>099999</v>
      </c>
      <c r="M287" s="63">
        <f t="shared" ca="1" si="10"/>
        <v>-57549</v>
      </c>
      <c r="N287" s="205">
        <f t="shared" ca="1" si="11"/>
        <v>-4.7315336256329105E-3</v>
      </c>
    </row>
    <row r="288" spans="1:14" x14ac:dyDescent="0.25">
      <c r="A288" s="178" t="str">
        <f>CALCS!A291</f>
        <v>Dover</v>
      </c>
      <c r="B288" s="179" t="str">
        <f>CALCS!B291</f>
        <v>DE</v>
      </c>
      <c r="C288" s="179" t="str">
        <f>CALCS!C291</f>
        <v>51</v>
      </c>
      <c r="D288" s="179" t="str">
        <f>CALCS!D291</f>
        <v>PC</v>
      </c>
      <c r="E288" s="212">
        <f>CALCS!O291</f>
        <v>37522</v>
      </c>
      <c r="F288" s="180">
        <f ca="1">OFFSET(CDBG16!$J$1,MATCH(L288,CDBG16!$E$2:$E$1269,0),)</f>
        <v>227955</v>
      </c>
      <c r="G288" s="190">
        <f>CALCS!X291</f>
        <v>230270</v>
      </c>
      <c r="H288" s="190">
        <f ca="1">CALCS!AE291</f>
        <v>19</v>
      </c>
      <c r="I288" s="190">
        <f ca="1">CALCS!AF291</f>
        <v>0</v>
      </c>
      <c r="J288" s="190">
        <f ca="1">CALCS!AG291</f>
        <v>0</v>
      </c>
      <c r="K288" s="190">
        <f ca="1">CALCS!AH291</f>
        <v>230289</v>
      </c>
      <c r="L288" s="179" t="str">
        <f>CALCS!AD291</f>
        <v>100090</v>
      </c>
      <c r="M288" s="63">
        <f t="shared" ca="1" si="10"/>
        <v>2334</v>
      </c>
      <c r="N288" s="205">
        <f t="shared" ca="1" si="11"/>
        <v>1.0238862933473711E-2</v>
      </c>
    </row>
    <row r="289" spans="1:14" x14ac:dyDescent="0.25">
      <c r="A289" s="178" t="str">
        <f>CALCS!A292</f>
        <v>Wilmington</v>
      </c>
      <c r="B289" s="179" t="str">
        <f>CALCS!B292</f>
        <v>DE</v>
      </c>
      <c r="C289" s="179" t="str">
        <f>CALCS!C292</f>
        <v>51</v>
      </c>
      <c r="D289" s="179" t="str">
        <f>CALCS!D292</f>
        <v>PC</v>
      </c>
      <c r="E289" s="212">
        <f>CALCS!O292</f>
        <v>71948</v>
      </c>
      <c r="F289" s="180">
        <f ca="1">OFFSET(CDBG16!$J$1,MATCH(L289,CDBG16!$E$2:$E$1269,0),)</f>
        <v>2028437</v>
      </c>
      <c r="G289" s="190">
        <f>CALCS!X292</f>
        <v>2032164</v>
      </c>
      <c r="H289" s="190">
        <f ca="1">CALCS!AE292</f>
        <v>171</v>
      </c>
      <c r="I289" s="190">
        <f ca="1">CALCS!AF292</f>
        <v>0</v>
      </c>
      <c r="J289" s="190">
        <f ca="1">CALCS!AG292</f>
        <v>0</v>
      </c>
      <c r="K289" s="190">
        <f ca="1">CALCS!AH292</f>
        <v>2032335</v>
      </c>
      <c r="L289" s="179" t="str">
        <f>CALCS!AD292</f>
        <v>100336</v>
      </c>
      <c r="M289" s="63">
        <f t="shared" ca="1" si="10"/>
        <v>3898</v>
      </c>
      <c r="N289" s="205">
        <f t="shared" ca="1" si="11"/>
        <v>1.9216766406844285E-3</v>
      </c>
    </row>
    <row r="290" spans="1:14" x14ac:dyDescent="0.25">
      <c r="A290" s="178" t="str">
        <f>CALCS!A293</f>
        <v>New Castle County</v>
      </c>
      <c r="B290" s="179" t="str">
        <f>CALCS!B293</f>
        <v>DE</v>
      </c>
      <c r="C290" s="179" t="str">
        <f>CALCS!C293</f>
        <v>66</v>
      </c>
      <c r="D290" s="179" t="str">
        <f>CALCS!D293</f>
        <v>UC</v>
      </c>
      <c r="E290" s="212">
        <f>CALCS!O293</f>
        <v>484797</v>
      </c>
      <c r="F290" s="180">
        <f ca="1">OFFSET(CDBG16!$J$1,MATCH(L290,CDBG16!$E$2:$E$1269,0),)</f>
        <v>2097461</v>
      </c>
      <c r="G290" s="190">
        <f>CALCS!X293</f>
        <v>2079475</v>
      </c>
      <c r="H290" s="190">
        <f ca="1">CALCS!AE293</f>
        <v>175</v>
      </c>
      <c r="I290" s="190">
        <f ca="1">CALCS!AF293</f>
        <v>0</v>
      </c>
      <c r="J290" s="190">
        <f ca="1">CALCS!AG293</f>
        <v>0</v>
      </c>
      <c r="K290" s="190">
        <f ca="1">CALCS!AH293</f>
        <v>2079650</v>
      </c>
      <c r="L290" s="179" t="str">
        <f>CALCS!AD293</f>
        <v>109003</v>
      </c>
      <c r="M290" s="63">
        <f t="shared" ca="1" si="10"/>
        <v>-17811</v>
      </c>
      <c r="N290" s="205">
        <f t="shared" ca="1" si="11"/>
        <v>-8.4916954355766325E-3</v>
      </c>
    </row>
    <row r="291" spans="1:14" x14ac:dyDescent="0.25">
      <c r="A291" s="178" t="str">
        <f>CALCS!A290</f>
        <v>Delaware</v>
      </c>
      <c r="B291" s="179" t="str">
        <f>CALCS!B290</f>
        <v>DE</v>
      </c>
      <c r="C291" s="179" t="str">
        <f>CALCS!C290</f>
        <v>22</v>
      </c>
      <c r="D291" s="179" t="str">
        <f>CALCS!D290</f>
        <v>State Balance</v>
      </c>
      <c r="E291" s="212">
        <f>CALCS!O290</f>
        <v>351667</v>
      </c>
      <c r="F291" s="180">
        <f ca="1">OFFSET(CDBG16!$J$1,MATCH(L291,CDBG16!$E$2:$E$1269,0),)</f>
        <v>2063710</v>
      </c>
      <c r="G291" s="190">
        <f>CALCS!X290</f>
        <v>2009887</v>
      </c>
      <c r="H291" s="190">
        <f ca="1">CALCS!AE290</f>
        <v>5503</v>
      </c>
      <c r="I291" s="190">
        <f ca="1">CALCS!AF290</f>
        <v>0</v>
      </c>
      <c r="J291" s="190">
        <f ca="1">CALCS!AG290</f>
        <v>0</v>
      </c>
      <c r="K291" s="190">
        <f ca="1">CALCS!AH290</f>
        <v>2015390</v>
      </c>
      <c r="L291" s="179" t="str">
        <f>CALCS!AD290</f>
        <v>109999</v>
      </c>
      <c r="M291" s="63">
        <f t="shared" ca="1" si="10"/>
        <v>-48320</v>
      </c>
      <c r="N291" s="205">
        <f t="shared" ca="1" si="11"/>
        <v>-2.3414142490950765E-2</v>
      </c>
    </row>
    <row r="292" spans="1:14" x14ac:dyDescent="0.25">
      <c r="A292" s="178" t="str">
        <f>CALCS!A289</f>
        <v>District Of Columbia</v>
      </c>
      <c r="B292" s="179" t="str">
        <f>CALCS!B289</f>
        <v>DC</v>
      </c>
      <c r="C292" s="179" t="str">
        <f>CALCS!C289</f>
        <v>51</v>
      </c>
      <c r="D292" s="179" t="str">
        <f>CALCS!D289</f>
        <v>PC</v>
      </c>
      <c r="E292" s="212">
        <f>CALCS!O289</f>
        <v>672228</v>
      </c>
      <c r="F292" s="180">
        <f ca="1">OFFSET(CDBG16!$J$1,MATCH(L292,CDBG16!$E$2:$E$1269,0),)</f>
        <v>13778139</v>
      </c>
      <c r="G292" s="190">
        <f>CALCS!X289</f>
        <v>13792603</v>
      </c>
      <c r="H292" s="190">
        <f ca="1">CALCS!AE289</f>
        <v>1160</v>
      </c>
      <c r="I292" s="190">
        <f ca="1">CALCS!AF289</f>
        <v>0</v>
      </c>
      <c r="J292" s="190">
        <f ca="1">CALCS!AG289</f>
        <v>0</v>
      </c>
      <c r="K292" s="190">
        <f ca="1">CALCS!AH289</f>
        <v>13793763</v>
      </c>
      <c r="L292" s="179" t="str">
        <f>CALCS!AD289</f>
        <v>110006</v>
      </c>
      <c r="M292" s="63">
        <f t="shared" ca="1" si="10"/>
        <v>15624</v>
      </c>
      <c r="N292" s="205">
        <f t="shared" ca="1" si="11"/>
        <v>1.1339702698601023E-3</v>
      </c>
    </row>
    <row r="293" spans="1:14" x14ac:dyDescent="0.25">
      <c r="A293" s="178" t="str">
        <f>CALCS!A295</f>
        <v>Boca Raton</v>
      </c>
      <c r="B293" s="179" t="str">
        <f>CALCS!B295</f>
        <v>FL</v>
      </c>
      <c r="C293" s="179" t="str">
        <f>CALCS!C295</f>
        <v>51</v>
      </c>
      <c r="D293" s="179" t="str">
        <f>CALCS!D295</f>
        <v>PC</v>
      </c>
      <c r="E293" s="212">
        <f>CALCS!O295</f>
        <v>93235</v>
      </c>
      <c r="F293" s="180">
        <f ca="1">OFFSET(CDBG16!$J$1,MATCH(L293,CDBG16!$E$2:$E$1269,0),)</f>
        <v>414891</v>
      </c>
      <c r="G293" s="190">
        <f>CALCS!X295</f>
        <v>393383</v>
      </c>
      <c r="H293" s="190">
        <f ca="1">CALCS!AE295</f>
        <v>33</v>
      </c>
      <c r="I293" s="190">
        <f ca="1">CALCS!AF295</f>
        <v>0</v>
      </c>
      <c r="J293" s="190">
        <f ca="1">CALCS!AG295</f>
        <v>0</v>
      </c>
      <c r="K293" s="190">
        <f ca="1">CALCS!AH295</f>
        <v>393416</v>
      </c>
      <c r="L293" s="179" t="str">
        <f>CALCS!AD295</f>
        <v>120234</v>
      </c>
      <c r="M293" s="63">
        <f t="shared" ca="1" si="10"/>
        <v>-21475</v>
      </c>
      <c r="N293" s="205">
        <f t="shared" ca="1" si="11"/>
        <v>-5.1760582900087011E-2</v>
      </c>
    </row>
    <row r="294" spans="1:14" x14ac:dyDescent="0.25">
      <c r="A294" s="178" t="str">
        <f>CALCS!A296</f>
        <v>Boynton Beach</v>
      </c>
      <c r="B294" s="179" t="str">
        <f>CALCS!B296</f>
        <v>FL</v>
      </c>
      <c r="C294" s="179" t="str">
        <f>CALCS!C296</f>
        <v>52</v>
      </c>
      <c r="D294" s="179" t="str">
        <f>CALCS!D296</f>
        <v>MC</v>
      </c>
      <c r="E294" s="212">
        <f>CALCS!O296</f>
        <v>73966</v>
      </c>
      <c r="F294" s="180">
        <f ca="1">OFFSET(CDBG16!$J$1,MATCH(L294,CDBG16!$E$2:$E$1269,0),)</f>
        <v>497889</v>
      </c>
      <c r="G294" s="190">
        <f>CALCS!X296</f>
        <v>514894</v>
      </c>
      <c r="H294" s="190">
        <f ca="1">CALCS!AE296</f>
        <v>43</v>
      </c>
      <c r="I294" s="190">
        <f ca="1">CALCS!AF296</f>
        <v>0</v>
      </c>
      <c r="J294" s="190">
        <f ca="1">CALCS!AG296</f>
        <v>0</v>
      </c>
      <c r="K294" s="190">
        <f ca="1">CALCS!AH296</f>
        <v>514937</v>
      </c>
      <c r="L294" s="179" t="str">
        <f>CALCS!AD296</f>
        <v>120264</v>
      </c>
      <c r="M294" s="63">
        <f t="shared" ca="1" si="10"/>
        <v>17048</v>
      </c>
      <c r="N294" s="205">
        <f t="shared" ca="1" si="11"/>
        <v>3.4240563659771558E-2</v>
      </c>
    </row>
    <row r="295" spans="1:14" x14ac:dyDescent="0.25">
      <c r="A295" s="178" t="str">
        <f>CALCS!A297</f>
        <v>Bradenton</v>
      </c>
      <c r="B295" s="179" t="str">
        <f>CALCS!B297</f>
        <v>FL</v>
      </c>
      <c r="C295" s="179" t="str">
        <f>CALCS!C297</f>
        <v>51</v>
      </c>
      <c r="D295" s="179" t="str">
        <f>CALCS!D297</f>
        <v>PC</v>
      </c>
      <c r="E295" s="212">
        <f>CALCS!O297</f>
        <v>54437</v>
      </c>
      <c r="F295" s="180">
        <f ca="1">OFFSET(CDBG16!$J$1,MATCH(L295,CDBG16!$E$2:$E$1269,0),)</f>
        <v>385477</v>
      </c>
      <c r="G295" s="190">
        <f>CALCS!X297</f>
        <v>396026</v>
      </c>
      <c r="H295" s="190">
        <f ca="1">CALCS!AE297</f>
        <v>33</v>
      </c>
      <c r="I295" s="190">
        <f ca="1">CALCS!AF297</f>
        <v>0</v>
      </c>
      <c r="J295" s="190">
        <f ca="1">CALCS!AG297</f>
        <v>0</v>
      </c>
      <c r="K295" s="190">
        <f ca="1">CALCS!AH297</f>
        <v>396059</v>
      </c>
      <c r="L295" s="179" t="str">
        <f>CALCS!AD297</f>
        <v>120270</v>
      </c>
      <c r="M295" s="63">
        <f t="shared" ca="1" si="10"/>
        <v>10582</v>
      </c>
      <c r="N295" s="205">
        <f t="shared" ca="1" si="11"/>
        <v>2.745170269562127E-2</v>
      </c>
    </row>
    <row r="296" spans="1:14" x14ac:dyDescent="0.25">
      <c r="A296" s="178" t="str">
        <f>CALCS!A298</f>
        <v>Cape Coral</v>
      </c>
      <c r="B296" s="179" t="str">
        <f>CALCS!B298</f>
        <v>FL</v>
      </c>
      <c r="C296" s="179" t="str">
        <f>CALCS!C298</f>
        <v>51</v>
      </c>
      <c r="D296" s="179" t="str">
        <f>CALCS!D298</f>
        <v>PC</v>
      </c>
      <c r="E296" s="212">
        <f>CALCS!O298</f>
        <v>175229</v>
      </c>
      <c r="F296" s="180">
        <f ca="1">OFFSET(CDBG16!$J$1,MATCH(L296,CDBG16!$E$2:$E$1269,0),)</f>
        <v>940159</v>
      </c>
      <c r="G296" s="190">
        <f>CALCS!X298</f>
        <v>924125</v>
      </c>
      <c r="H296" s="190">
        <f ca="1">CALCS!AE298</f>
        <v>78</v>
      </c>
      <c r="I296" s="190">
        <f ca="1">CALCS!AF298</f>
        <v>0</v>
      </c>
      <c r="J296" s="190">
        <f ca="1">CALCS!AG298</f>
        <v>0</v>
      </c>
      <c r="K296" s="190">
        <f ca="1">CALCS!AH298</f>
        <v>924203</v>
      </c>
      <c r="L296" s="179" t="str">
        <f>CALCS!AD298</f>
        <v>120402</v>
      </c>
      <c r="M296" s="63">
        <f t="shared" ca="1" si="10"/>
        <v>-15956</v>
      </c>
      <c r="N296" s="205">
        <f t="shared" ca="1" si="11"/>
        <v>-1.6971597357468258E-2</v>
      </c>
    </row>
    <row r="297" spans="1:14" x14ac:dyDescent="0.25">
      <c r="A297" s="178" t="str">
        <f>CALCS!A299</f>
        <v>Clearwater</v>
      </c>
      <c r="B297" s="179" t="str">
        <f>CALCS!B299</f>
        <v>FL</v>
      </c>
      <c r="C297" s="179" t="str">
        <f>CALCS!C299</f>
        <v>51</v>
      </c>
      <c r="D297" s="179" t="str">
        <f>CALCS!D299</f>
        <v>PC</v>
      </c>
      <c r="E297" s="212">
        <f>CALCS!O299</f>
        <v>113003</v>
      </c>
      <c r="F297" s="180">
        <f ca="1">OFFSET(CDBG16!$J$1,MATCH(L297,CDBG16!$E$2:$E$1269,0),)</f>
        <v>667634</v>
      </c>
      <c r="G297" s="190">
        <f>CALCS!X299</f>
        <v>656885</v>
      </c>
      <c r="H297" s="190">
        <f ca="1">CALCS!AE299</f>
        <v>55</v>
      </c>
      <c r="I297" s="190">
        <f ca="1">CALCS!AF299</f>
        <v>0</v>
      </c>
      <c r="J297" s="190">
        <f ca="1">CALCS!AG299</f>
        <v>0</v>
      </c>
      <c r="K297" s="190">
        <f ca="1">CALCS!AH299</f>
        <v>656940</v>
      </c>
      <c r="L297" s="179" t="str">
        <f>CALCS!AD299</f>
        <v>120492</v>
      </c>
      <c r="M297" s="63">
        <f t="shared" ca="1" si="10"/>
        <v>-10694</v>
      </c>
      <c r="N297" s="205">
        <f t="shared" ca="1" si="11"/>
        <v>-1.60177582328042E-2</v>
      </c>
    </row>
    <row r="298" spans="1:14" x14ac:dyDescent="0.25">
      <c r="A298" s="178" t="str">
        <f>CALCS!A300</f>
        <v>Cocoa</v>
      </c>
      <c r="B298" s="179" t="str">
        <f>CALCS!B300</f>
        <v>FL</v>
      </c>
      <c r="C298" s="179" t="str">
        <f>CALCS!C300</f>
        <v>52</v>
      </c>
      <c r="D298" s="179" t="str">
        <f>CALCS!D300</f>
        <v>MC</v>
      </c>
      <c r="E298" s="212">
        <f>CALCS!O300</f>
        <v>17711</v>
      </c>
      <c r="F298" s="180">
        <f ca="1">OFFSET(CDBG16!$J$1,MATCH(L298,CDBG16!$E$2:$E$1269,0),)</f>
        <v>169584</v>
      </c>
      <c r="G298" s="190">
        <f>CALCS!X300</f>
        <v>165263</v>
      </c>
      <c r="H298" s="190">
        <f ca="1">CALCS!AE300</f>
        <v>14</v>
      </c>
      <c r="I298" s="190">
        <f ca="1">CALCS!AF300</f>
        <v>0</v>
      </c>
      <c r="J298" s="190">
        <f ca="1">CALCS!AG300</f>
        <v>0</v>
      </c>
      <c r="K298" s="190">
        <f ca="1">CALCS!AH300</f>
        <v>165277</v>
      </c>
      <c r="L298" s="179" t="str">
        <f>CALCS!AD300</f>
        <v>120516</v>
      </c>
      <c r="M298" s="63">
        <f t="shared" ca="1" si="10"/>
        <v>-4307</v>
      </c>
      <c r="N298" s="205">
        <f t="shared" ca="1" si="11"/>
        <v>-2.5397443155014625E-2</v>
      </c>
    </row>
    <row r="299" spans="1:14" x14ac:dyDescent="0.25">
      <c r="A299" s="178" t="str">
        <f>CALCS!A301</f>
        <v>Coconut Creek</v>
      </c>
      <c r="B299" s="179" t="str">
        <f>CALCS!B301</f>
        <v>FL</v>
      </c>
      <c r="C299" s="179" t="str">
        <f>CALCS!C301</f>
        <v>52</v>
      </c>
      <c r="D299" s="179" t="str">
        <f>CALCS!D301</f>
        <v>MC</v>
      </c>
      <c r="E299" s="212">
        <f>CALCS!O301</f>
        <v>59302</v>
      </c>
      <c r="F299" s="180">
        <f ca="1">OFFSET(CDBG16!$J$1,MATCH(L299,CDBG16!$E$2:$E$1269,0),)</f>
        <v>269629</v>
      </c>
      <c r="G299" s="190">
        <f>CALCS!X301</f>
        <v>270406</v>
      </c>
      <c r="H299" s="190">
        <f ca="1">CALCS!AE301</f>
        <v>23</v>
      </c>
      <c r="I299" s="190">
        <f ca="1">CALCS!AF301</f>
        <v>0</v>
      </c>
      <c r="J299" s="190">
        <f ca="1">CALCS!AG301</f>
        <v>0</v>
      </c>
      <c r="K299" s="190">
        <f ca="1">CALCS!AH301</f>
        <v>270429</v>
      </c>
      <c r="L299" s="179" t="str">
        <f>CALCS!AD301</f>
        <v>120534</v>
      </c>
      <c r="M299" s="63">
        <f t="shared" ca="1" si="10"/>
        <v>800</v>
      </c>
      <c r="N299" s="205">
        <f t="shared" ca="1" si="11"/>
        <v>2.9670398955601958E-3</v>
      </c>
    </row>
    <row r="300" spans="1:14" x14ac:dyDescent="0.25">
      <c r="A300" s="178" t="str">
        <f>CALCS!A302</f>
        <v>Coral Springs</v>
      </c>
      <c r="B300" s="179" t="str">
        <f>CALCS!B302</f>
        <v>FL</v>
      </c>
      <c r="C300" s="179" t="str">
        <f>CALCS!C302</f>
        <v>52</v>
      </c>
      <c r="D300" s="179" t="str">
        <f>CALCS!D302</f>
        <v>MC</v>
      </c>
      <c r="E300" s="212">
        <f>CALCS!O302</f>
        <v>129485</v>
      </c>
      <c r="F300" s="180">
        <f ca="1">OFFSET(CDBG16!$J$1,MATCH(L300,CDBG16!$E$2:$E$1269,0),)</f>
        <v>653476</v>
      </c>
      <c r="G300" s="190">
        <f>CALCS!X302</f>
        <v>675992</v>
      </c>
      <c r="H300" s="190">
        <f ca="1">CALCS!AE302</f>
        <v>57</v>
      </c>
      <c r="I300" s="190">
        <f ca="1">CALCS!AF302</f>
        <v>0</v>
      </c>
      <c r="J300" s="190">
        <f ca="1">CALCS!AG302</f>
        <v>0</v>
      </c>
      <c r="K300" s="190">
        <f ca="1">CALCS!AH302</f>
        <v>676049</v>
      </c>
      <c r="L300" s="179" t="str">
        <f>CALCS!AD302</f>
        <v>120588</v>
      </c>
      <c r="M300" s="63">
        <f t="shared" ca="1" si="10"/>
        <v>22573</v>
      </c>
      <c r="N300" s="205">
        <f t="shared" ca="1" si="11"/>
        <v>3.4542967147990135E-2</v>
      </c>
    </row>
    <row r="301" spans="1:14" x14ac:dyDescent="0.25">
      <c r="A301" s="178" t="str">
        <f>CALCS!A303</f>
        <v>Davie</v>
      </c>
      <c r="B301" s="179" t="str">
        <f>CALCS!B303</f>
        <v>FL</v>
      </c>
      <c r="C301" s="179" t="str">
        <f>CALCS!C303</f>
        <v>52</v>
      </c>
      <c r="D301" s="179" t="str">
        <f>CALCS!D303</f>
        <v>MC</v>
      </c>
      <c r="E301" s="212">
        <f>CALCS!O303</f>
        <v>100882</v>
      </c>
      <c r="F301" s="180">
        <f ca="1">OFFSET(CDBG16!$J$1,MATCH(L301,CDBG16!$E$2:$E$1269,0),)</f>
        <v>560088</v>
      </c>
      <c r="G301" s="190">
        <f>CALCS!X303</f>
        <v>588815</v>
      </c>
      <c r="H301" s="190">
        <f ca="1">CALCS!AE303</f>
        <v>50</v>
      </c>
      <c r="I301" s="190">
        <f ca="1">CALCS!AF303</f>
        <v>0</v>
      </c>
      <c r="J301" s="190">
        <f ca="1">CALCS!AG303</f>
        <v>0</v>
      </c>
      <c r="K301" s="190">
        <f ca="1">CALCS!AH303</f>
        <v>588865</v>
      </c>
      <c r="L301" s="179" t="str">
        <f>CALCS!AD303</f>
        <v>120684</v>
      </c>
      <c r="M301" s="63">
        <f t="shared" ca="1" si="10"/>
        <v>28777</v>
      </c>
      <c r="N301" s="205">
        <f t="shared" ca="1" si="11"/>
        <v>5.137942609018583E-2</v>
      </c>
    </row>
    <row r="302" spans="1:14" x14ac:dyDescent="0.25">
      <c r="A302" s="178" t="str">
        <f>CALCS!A304</f>
        <v>Daytona Beach</v>
      </c>
      <c r="B302" s="179" t="str">
        <f>CALCS!B304</f>
        <v>FL</v>
      </c>
      <c r="C302" s="179" t="str">
        <f>CALCS!C304</f>
        <v>51</v>
      </c>
      <c r="D302" s="179" t="str">
        <f>CALCS!D304</f>
        <v>PC</v>
      </c>
      <c r="E302" s="212">
        <f>CALCS!O304</f>
        <v>64736</v>
      </c>
      <c r="F302" s="180">
        <f ca="1">OFFSET(CDBG16!$J$1,MATCH(L302,CDBG16!$E$2:$E$1269,0),)</f>
        <v>584569</v>
      </c>
      <c r="G302" s="190">
        <f>CALCS!X304</f>
        <v>590550</v>
      </c>
      <c r="H302" s="190">
        <f ca="1">CALCS!AE304</f>
        <v>50</v>
      </c>
      <c r="I302" s="190">
        <f ca="1">CALCS!AF304</f>
        <v>0</v>
      </c>
      <c r="J302" s="190">
        <f ca="1">CALCS!AG304</f>
        <v>0</v>
      </c>
      <c r="K302" s="190">
        <f ca="1">CALCS!AH304</f>
        <v>590600</v>
      </c>
      <c r="L302" s="179" t="str">
        <f>CALCS!AD304</f>
        <v>120690</v>
      </c>
      <c r="M302" s="63">
        <f t="shared" ref="M302:M365" ca="1" si="12">K302-F302</f>
        <v>6031</v>
      </c>
      <c r="N302" s="205">
        <f t="shared" ref="N302:N365" ca="1" si="13">M302/F302</f>
        <v>1.0317002783247145E-2</v>
      </c>
    </row>
    <row r="303" spans="1:14" x14ac:dyDescent="0.25">
      <c r="A303" s="178" t="str">
        <f>CALCS!A305</f>
        <v>Deerfield Beach</v>
      </c>
      <c r="B303" s="179" t="str">
        <f>CALCS!B305</f>
        <v>FL</v>
      </c>
      <c r="C303" s="179" t="str">
        <f>CALCS!C305</f>
        <v>51</v>
      </c>
      <c r="D303" s="179" t="str">
        <f>CALCS!D305</f>
        <v>PC</v>
      </c>
      <c r="E303" s="212">
        <f>CALCS!O305</f>
        <v>79768</v>
      </c>
      <c r="F303" s="180">
        <f ca="1">OFFSET(CDBG16!$J$1,MATCH(L303,CDBG16!$E$2:$E$1269,0),)</f>
        <v>621699</v>
      </c>
      <c r="G303" s="190">
        <f>CALCS!X305</f>
        <v>637813</v>
      </c>
      <c r="H303" s="190">
        <f ca="1">CALCS!AE305</f>
        <v>54</v>
      </c>
      <c r="I303" s="190">
        <f ca="1">CALCS!AF305</f>
        <v>0</v>
      </c>
      <c r="J303" s="190">
        <f ca="1">CALCS!AG305</f>
        <v>0</v>
      </c>
      <c r="K303" s="190">
        <f ca="1">CALCS!AH305</f>
        <v>637867</v>
      </c>
      <c r="L303" s="179" t="str">
        <f>CALCS!AD305</f>
        <v>120708</v>
      </c>
      <c r="M303" s="63">
        <f t="shared" ca="1" si="12"/>
        <v>16168</v>
      </c>
      <c r="N303" s="205">
        <f t="shared" ca="1" si="13"/>
        <v>2.6006154103513115E-2</v>
      </c>
    </row>
    <row r="304" spans="1:14" x14ac:dyDescent="0.25">
      <c r="A304" s="178" t="str">
        <f>CALCS!A306</f>
        <v>Delray Beach</v>
      </c>
      <c r="B304" s="179" t="str">
        <f>CALCS!B306</f>
        <v>FL</v>
      </c>
      <c r="C304" s="179" t="str">
        <f>CALCS!C306</f>
        <v>51</v>
      </c>
      <c r="D304" s="179" t="str">
        <f>CALCS!D306</f>
        <v>PC</v>
      </c>
      <c r="E304" s="212">
        <f>CALCS!O306</f>
        <v>66255</v>
      </c>
      <c r="F304" s="180">
        <f ca="1">OFFSET(CDBG16!$J$1,MATCH(L304,CDBG16!$E$2:$E$1269,0),)</f>
        <v>435891</v>
      </c>
      <c r="G304" s="190">
        <f>CALCS!X306</f>
        <v>461058</v>
      </c>
      <c r="H304" s="190">
        <f ca="1">CALCS!AE306</f>
        <v>39</v>
      </c>
      <c r="I304" s="190">
        <f ca="1">CALCS!AF306</f>
        <v>0</v>
      </c>
      <c r="J304" s="190">
        <f ca="1">CALCS!AG306</f>
        <v>0</v>
      </c>
      <c r="K304" s="190">
        <f ca="1">CALCS!AH306</f>
        <v>461097</v>
      </c>
      <c r="L304" s="179" t="str">
        <f>CALCS!AD306</f>
        <v>120732</v>
      </c>
      <c r="M304" s="63">
        <f t="shared" ca="1" si="12"/>
        <v>25206</v>
      </c>
      <c r="N304" s="205">
        <f t="shared" ca="1" si="13"/>
        <v>5.7826383201304912E-2</v>
      </c>
    </row>
    <row r="305" spans="1:14" x14ac:dyDescent="0.25">
      <c r="A305" s="178" t="str">
        <f>CALCS!A307</f>
        <v>Deltona</v>
      </c>
      <c r="B305" s="179" t="str">
        <f>CALCS!B307</f>
        <v>FL</v>
      </c>
      <c r="C305" s="179" t="str">
        <f>CALCS!C307</f>
        <v>51</v>
      </c>
      <c r="D305" s="179" t="str">
        <f>CALCS!D307</f>
        <v>PC</v>
      </c>
      <c r="E305" s="212">
        <f>CALCS!O307</f>
        <v>88474</v>
      </c>
      <c r="F305" s="180">
        <f ca="1">OFFSET(CDBG16!$J$1,MATCH(L305,CDBG16!$E$2:$E$1269,0),)</f>
        <v>465757</v>
      </c>
      <c r="G305" s="190">
        <f>CALCS!X307</f>
        <v>507251</v>
      </c>
      <c r="H305" s="190">
        <f ca="1">CALCS!AE307</f>
        <v>43</v>
      </c>
      <c r="I305" s="190">
        <f ca="1">CALCS!AF307</f>
        <v>0</v>
      </c>
      <c r="J305" s="190">
        <f ca="1">CALCS!AG307</f>
        <v>0</v>
      </c>
      <c r="K305" s="190">
        <f ca="1">CALCS!AH307</f>
        <v>507294</v>
      </c>
      <c r="L305" s="179" t="str">
        <f>CALCS!AD307</f>
        <v>120738</v>
      </c>
      <c r="M305" s="63">
        <f t="shared" ca="1" si="12"/>
        <v>41537</v>
      </c>
      <c r="N305" s="205">
        <f t="shared" ca="1" si="13"/>
        <v>8.9181697752261369E-2</v>
      </c>
    </row>
    <row r="306" spans="1:14" x14ac:dyDescent="0.25">
      <c r="A306" s="178" t="str">
        <f>CALCS!A308</f>
        <v>Ft Lauderdale</v>
      </c>
      <c r="B306" s="179" t="str">
        <f>CALCS!B308</f>
        <v>FL</v>
      </c>
      <c r="C306" s="179" t="str">
        <f>CALCS!C308</f>
        <v>51</v>
      </c>
      <c r="D306" s="179" t="str">
        <f>CALCS!D308</f>
        <v>PC</v>
      </c>
      <c r="E306" s="212">
        <f>CALCS!O308</f>
        <v>178590</v>
      </c>
      <c r="F306" s="180">
        <f ca="1">OFFSET(CDBG16!$J$1,MATCH(L306,CDBG16!$E$2:$E$1269,0),)</f>
        <v>1475549</v>
      </c>
      <c r="G306" s="190">
        <f>CALCS!X308</f>
        <v>1459387</v>
      </c>
      <c r="H306" s="190">
        <f ca="1">CALCS!AE308</f>
        <v>123</v>
      </c>
      <c r="I306" s="190">
        <f ca="1">CALCS!AF308</f>
        <v>0</v>
      </c>
      <c r="J306" s="190">
        <f ca="1">CALCS!AG308</f>
        <v>0</v>
      </c>
      <c r="K306" s="190">
        <f ca="1">CALCS!AH308</f>
        <v>1459510</v>
      </c>
      <c r="L306" s="179" t="str">
        <f>CALCS!AD308</f>
        <v>120954</v>
      </c>
      <c r="M306" s="63">
        <f t="shared" ca="1" si="12"/>
        <v>-16039</v>
      </c>
      <c r="N306" s="205">
        <f t="shared" ca="1" si="13"/>
        <v>-1.0869852509133889E-2</v>
      </c>
    </row>
    <row r="307" spans="1:14" x14ac:dyDescent="0.25">
      <c r="A307" s="178" t="str">
        <f>CALCS!A309</f>
        <v>Ft Myers</v>
      </c>
      <c r="B307" s="179" t="str">
        <f>CALCS!B309</f>
        <v>FL</v>
      </c>
      <c r="C307" s="179" t="str">
        <f>CALCS!C309</f>
        <v>51</v>
      </c>
      <c r="D307" s="179" t="str">
        <f>CALCS!D309</f>
        <v>PC</v>
      </c>
      <c r="E307" s="212">
        <f>CALCS!O309</f>
        <v>74013</v>
      </c>
      <c r="F307" s="180">
        <f ca="1">OFFSET(CDBG16!$J$1,MATCH(L307,CDBG16!$E$2:$E$1269,0),)</f>
        <v>641175</v>
      </c>
      <c r="G307" s="190">
        <f>CALCS!X309</f>
        <v>606078</v>
      </c>
      <c r="H307" s="190">
        <f ca="1">CALCS!AE309</f>
        <v>51</v>
      </c>
      <c r="I307" s="190">
        <f ca="1">CALCS!AF309</f>
        <v>0</v>
      </c>
      <c r="J307" s="190">
        <f ca="1">CALCS!AG309</f>
        <v>0</v>
      </c>
      <c r="K307" s="190">
        <f ca="1">CALCS!AH309</f>
        <v>606129</v>
      </c>
      <c r="L307" s="179" t="str">
        <f>CALCS!AD309</f>
        <v>120966</v>
      </c>
      <c r="M307" s="63">
        <f t="shared" ca="1" si="12"/>
        <v>-35046</v>
      </c>
      <c r="N307" s="205">
        <f t="shared" ca="1" si="13"/>
        <v>-5.4659024447303778E-2</v>
      </c>
    </row>
    <row r="308" spans="1:14" x14ac:dyDescent="0.25">
      <c r="A308" s="178" t="str">
        <f>CALCS!A310</f>
        <v>Fort Pierce</v>
      </c>
      <c r="B308" s="179" t="str">
        <f>CALCS!B310</f>
        <v>FL</v>
      </c>
      <c r="C308" s="179" t="str">
        <f>CALCS!C310</f>
        <v>52</v>
      </c>
      <c r="D308" s="179" t="str">
        <f>CALCS!D310</f>
        <v>MC</v>
      </c>
      <c r="E308" s="212">
        <f>CALCS!O310</f>
        <v>44484</v>
      </c>
      <c r="F308" s="180">
        <f ca="1">OFFSET(CDBG16!$J$1,MATCH(L308,CDBG16!$E$2:$E$1269,0),)</f>
        <v>484925</v>
      </c>
      <c r="G308" s="190">
        <f>CALCS!X310</f>
        <v>477416</v>
      </c>
      <c r="H308" s="190">
        <f ca="1">CALCS!AE310</f>
        <v>40</v>
      </c>
      <c r="I308" s="190">
        <f ca="1">CALCS!AF310</f>
        <v>0</v>
      </c>
      <c r="J308" s="190">
        <f ca="1">CALCS!AG310</f>
        <v>0</v>
      </c>
      <c r="K308" s="190">
        <f ca="1">CALCS!AH310</f>
        <v>477456</v>
      </c>
      <c r="L308" s="179" t="str">
        <f>CALCS!AD310</f>
        <v>120996</v>
      </c>
      <c r="M308" s="63">
        <f t="shared" ca="1" si="12"/>
        <v>-7469</v>
      </c>
      <c r="N308" s="205">
        <f t="shared" ca="1" si="13"/>
        <v>-1.5402381811620354E-2</v>
      </c>
    </row>
    <row r="309" spans="1:14" x14ac:dyDescent="0.25">
      <c r="A309" s="178" t="str">
        <f>CALCS!A311</f>
        <v>Fort Walton Beach</v>
      </c>
      <c r="B309" s="179" t="str">
        <f>CALCS!B311</f>
        <v>FL</v>
      </c>
      <c r="C309" s="179" t="str">
        <f>CALCS!C311</f>
        <v>51</v>
      </c>
      <c r="D309" s="179" t="str">
        <f>CALCS!D311</f>
        <v>PC</v>
      </c>
      <c r="E309" s="212">
        <f>CALCS!O311</f>
        <v>21817</v>
      </c>
      <c r="F309" s="180">
        <f ca="1">OFFSET(CDBG16!$J$1,MATCH(L309,CDBG16!$E$2:$E$1269,0),)</f>
        <v>112646</v>
      </c>
      <c r="G309" s="190">
        <f>CALCS!X311</f>
        <v>119797</v>
      </c>
      <c r="H309" s="190">
        <f ca="1">CALCS!AE311</f>
        <v>10</v>
      </c>
      <c r="I309" s="190">
        <f ca="1">CALCS!AF311</f>
        <v>0</v>
      </c>
      <c r="J309" s="190">
        <f ca="1">CALCS!AG311</f>
        <v>0</v>
      </c>
      <c r="K309" s="190">
        <f ca="1">CALCS!AH311</f>
        <v>119807</v>
      </c>
      <c r="L309" s="179" t="str">
        <f>CALCS!AD311</f>
        <v>121008</v>
      </c>
      <c r="M309" s="63">
        <f t="shared" ca="1" si="12"/>
        <v>7161</v>
      </c>
      <c r="N309" s="205">
        <f t="shared" ca="1" si="13"/>
        <v>6.3570832519574599E-2</v>
      </c>
    </row>
    <row r="310" spans="1:14" x14ac:dyDescent="0.25">
      <c r="A310" s="178" t="str">
        <f>CALCS!A312</f>
        <v>Gainesville</v>
      </c>
      <c r="B310" s="179" t="str">
        <f>CALCS!B312</f>
        <v>FL</v>
      </c>
      <c r="C310" s="179" t="str">
        <f>CALCS!C312</f>
        <v>51</v>
      </c>
      <c r="D310" s="179" t="str">
        <f>CALCS!D312</f>
        <v>PC</v>
      </c>
      <c r="E310" s="212">
        <f>CALCS!O312</f>
        <v>130128</v>
      </c>
      <c r="F310" s="180">
        <f ca="1">OFFSET(CDBG16!$J$1,MATCH(L310,CDBG16!$E$2:$E$1269,0),)</f>
        <v>1211681</v>
      </c>
      <c r="G310" s="190">
        <f>CALCS!X312</f>
        <v>1243997</v>
      </c>
      <c r="H310" s="190">
        <f ca="1">CALCS!AE312</f>
        <v>105</v>
      </c>
      <c r="I310" s="190">
        <f ca="1">CALCS!AF312</f>
        <v>0</v>
      </c>
      <c r="J310" s="190">
        <f ca="1">CALCS!AG312</f>
        <v>0</v>
      </c>
      <c r="K310" s="190">
        <f ca="1">CALCS!AH312</f>
        <v>1244102</v>
      </c>
      <c r="L310" s="179" t="str">
        <f>CALCS!AD312</f>
        <v>121038</v>
      </c>
      <c r="M310" s="63">
        <f t="shared" ca="1" si="12"/>
        <v>32421</v>
      </c>
      <c r="N310" s="205">
        <f t="shared" ca="1" si="13"/>
        <v>2.6757042488905907E-2</v>
      </c>
    </row>
    <row r="311" spans="1:14" x14ac:dyDescent="0.25">
      <c r="A311" s="178" t="str">
        <f>CALCS!A313</f>
        <v>Hialeah</v>
      </c>
      <c r="B311" s="179" t="str">
        <f>CALCS!B313</f>
        <v>FL</v>
      </c>
      <c r="C311" s="179" t="str">
        <f>CALCS!C313</f>
        <v>52</v>
      </c>
      <c r="D311" s="179" t="str">
        <f>CALCS!D313</f>
        <v>MC</v>
      </c>
      <c r="E311" s="212">
        <f>CALCS!O313</f>
        <v>237069</v>
      </c>
      <c r="F311" s="180">
        <f ca="1">OFFSET(CDBG16!$J$1,MATCH(L311,CDBG16!$E$2:$E$1269,0),)</f>
        <v>2214614</v>
      </c>
      <c r="G311" s="190">
        <f>CALCS!X313</f>
        <v>2300094</v>
      </c>
      <c r="H311" s="190">
        <f ca="1">CALCS!AE313</f>
        <v>193</v>
      </c>
      <c r="I311" s="190">
        <f ca="1">CALCS!AF313</f>
        <v>0</v>
      </c>
      <c r="J311" s="190">
        <f ca="1">CALCS!AG313</f>
        <v>0</v>
      </c>
      <c r="K311" s="190">
        <f ca="1">CALCS!AH313</f>
        <v>2300287</v>
      </c>
      <c r="L311" s="179" t="str">
        <f>CALCS!AD313</f>
        <v>121236</v>
      </c>
      <c r="M311" s="63">
        <f t="shared" ca="1" si="12"/>
        <v>85673</v>
      </c>
      <c r="N311" s="205">
        <f t="shared" ca="1" si="13"/>
        <v>3.868529685082818E-2</v>
      </c>
    </row>
    <row r="312" spans="1:14" x14ac:dyDescent="0.25">
      <c r="A312" s="178" t="str">
        <f>CALCS!A314</f>
        <v>Hollywood</v>
      </c>
      <c r="B312" s="179" t="str">
        <f>CALCS!B314</f>
        <v>FL</v>
      </c>
      <c r="C312" s="179" t="str">
        <f>CALCS!C314</f>
        <v>52</v>
      </c>
      <c r="D312" s="179" t="str">
        <f>CALCS!D314</f>
        <v>MC</v>
      </c>
      <c r="E312" s="212">
        <f>CALCS!O314</f>
        <v>149728</v>
      </c>
      <c r="F312" s="180">
        <f ca="1">OFFSET(CDBG16!$J$1,MATCH(L312,CDBG16!$E$2:$E$1269,0),)</f>
        <v>1090177</v>
      </c>
      <c r="G312" s="190">
        <f>CALCS!X314</f>
        <v>1092489</v>
      </c>
      <c r="H312" s="190">
        <f ca="1">CALCS!AE314</f>
        <v>92</v>
      </c>
      <c r="I312" s="190">
        <f ca="1">CALCS!AF314</f>
        <v>0</v>
      </c>
      <c r="J312" s="190">
        <f ca="1">CALCS!AG314</f>
        <v>0</v>
      </c>
      <c r="K312" s="190">
        <f ca="1">CALCS!AH314</f>
        <v>1092581</v>
      </c>
      <c r="L312" s="179" t="str">
        <f>CALCS!AD314</f>
        <v>121320</v>
      </c>
      <c r="M312" s="63">
        <f t="shared" ca="1" si="12"/>
        <v>2404</v>
      </c>
      <c r="N312" s="205">
        <f t="shared" ca="1" si="13"/>
        <v>2.2051465037328799E-3</v>
      </c>
    </row>
    <row r="313" spans="1:14" x14ac:dyDescent="0.25">
      <c r="A313" s="178" t="str">
        <f>CALCS!A315</f>
        <v>Homestead City</v>
      </c>
      <c r="B313" s="179" t="str">
        <f>CALCS!B315</f>
        <v>FL</v>
      </c>
      <c r="C313" s="179" t="str">
        <f>CALCS!C315</f>
        <v>52</v>
      </c>
      <c r="D313" s="179" t="str">
        <f>CALCS!D315</f>
        <v>MC</v>
      </c>
      <c r="E313" s="212">
        <f>CALCS!O315</f>
        <v>66498</v>
      </c>
      <c r="F313" s="180">
        <f ca="1">OFFSET(CDBG16!$J$1,MATCH(L313,CDBG16!$E$2:$E$1269,0),)</f>
        <v>773035</v>
      </c>
      <c r="G313" s="190">
        <f>CALCS!X315</f>
        <v>778025</v>
      </c>
      <c r="H313" s="190">
        <f ca="1">CALCS!AE315</f>
        <v>65</v>
      </c>
      <c r="I313" s="190">
        <f ca="1">CALCS!AF315</f>
        <v>0</v>
      </c>
      <c r="J313" s="190">
        <f ca="1">CALCS!AG315</f>
        <v>0</v>
      </c>
      <c r="K313" s="190">
        <f ca="1">CALCS!AH315</f>
        <v>778090</v>
      </c>
      <c r="L313" s="179" t="str">
        <f>CALCS!AD315</f>
        <v>121344</v>
      </c>
      <c r="M313" s="63">
        <f t="shared" ca="1" si="12"/>
        <v>5055</v>
      </c>
      <c r="N313" s="205">
        <f t="shared" ca="1" si="13"/>
        <v>6.5391605813449587E-3</v>
      </c>
    </row>
    <row r="314" spans="1:14" x14ac:dyDescent="0.25">
      <c r="A314" s="178" t="str">
        <f>CALCS!A316</f>
        <v>Jupiter</v>
      </c>
      <c r="B314" s="179" t="str">
        <f>CALCS!B316</f>
        <v>FL</v>
      </c>
      <c r="C314" s="179" t="str">
        <f>CALCS!C316</f>
        <v>51</v>
      </c>
      <c r="D314" s="179" t="str">
        <f>CALCS!D316</f>
        <v>PC</v>
      </c>
      <c r="E314" s="212">
        <f>CALCS!O316</f>
        <v>62707</v>
      </c>
      <c r="F314" s="180">
        <f ca="1">OFFSET(CDBG16!$J$1,MATCH(L314,CDBG16!$E$2:$E$1269,0),)</f>
        <v>268089</v>
      </c>
      <c r="G314" s="190">
        <f>CALCS!X316</f>
        <v>256054</v>
      </c>
      <c r="H314" s="190">
        <f ca="1">CALCS!AE316</f>
        <v>22</v>
      </c>
      <c r="I314" s="190">
        <f ca="1">CALCS!AF316</f>
        <v>0</v>
      </c>
      <c r="J314" s="190">
        <f ca="1">CALCS!AG316</f>
        <v>0</v>
      </c>
      <c r="K314" s="190">
        <f ca="1">CALCS!AH316</f>
        <v>256076</v>
      </c>
      <c r="L314" s="179" t="str">
        <f>CALCS!AD316</f>
        <v>121512</v>
      </c>
      <c r="M314" s="63">
        <f t="shared" ca="1" si="12"/>
        <v>-12013</v>
      </c>
      <c r="N314" s="205">
        <f t="shared" ca="1" si="13"/>
        <v>-4.4809746017180858E-2</v>
      </c>
    </row>
    <row r="315" spans="1:14" x14ac:dyDescent="0.25">
      <c r="A315" s="178" t="str">
        <f>CALCS!A317</f>
        <v>Kissimmee</v>
      </c>
      <c r="B315" s="179" t="str">
        <f>CALCS!B317</f>
        <v>FL</v>
      </c>
      <c r="C315" s="179" t="str">
        <f>CALCS!C317</f>
        <v>51</v>
      </c>
      <c r="D315" s="179" t="str">
        <f>CALCS!D317</f>
        <v>PC</v>
      </c>
      <c r="E315" s="212">
        <f>CALCS!O317</f>
        <v>69152</v>
      </c>
      <c r="F315" s="180">
        <f ca="1">OFFSET(CDBG16!$J$1,MATCH(L315,CDBG16!$E$2:$E$1269,0),)</f>
        <v>553874</v>
      </c>
      <c r="G315" s="190">
        <f>CALCS!X317</f>
        <v>576237</v>
      </c>
      <c r="H315" s="190">
        <f ca="1">CALCS!AE317</f>
        <v>48</v>
      </c>
      <c r="I315" s="190">
        <f ca="1">CALCS!AF317</f>
        <v>0</v>
      </c>
      <c r="J315" s="190">
        <f ca="1">CALCS!AG317</f>
        <v>0</v>
      </c>
      <c r="K315" s="190">
        <f ca="1">CALCS!AH317</f>
        <v>576285</v>
      </c>
      <c r="L315" s="179" t="str">
        <f>CALCS!AD317</f>
        <v>121572</v>
      </c>
      <c r="M315" s="63">
        <f t="shared" ca="1" si="12"/>
        <v>22411</v>
      </c>
      <c r="N315" s="205">
        <f t="shared" ca="1" si="13"/>
        <v>4.0462271202475655E-2</v>
      </c>
    </row>
    <row r="316" spans="1:14" x14ac:dyDescent="0.25">
      <c r="A316" s="178" t="str">
        <f>CALCS!A318</f>
        <v>Lakeland</v>
      </c>
      <c r="B316" s="179" t="str">
        <f>CALCS!B318</f>
        <v>FL</v>
      </c>
      <c r="C316" s="179" t="str">
        <f>CALCS!C318</f>
        <v>51</v>
      </c>
      <c r="D316" s="179" t="str">
        <f>CALCS!D318</f>
        <v>PC</v>
      </c>
      <c r="E316" s="212">
        <f>CALCS!O318</f>
        <v>104401</v>
      </c>
      <c r="F316" s="180">
        <f ca="1">OFFSET(CDBG16!$J$1,MATCH(L316,CDBG16!$E$2:$E$1269,0),)</f>
        <v>835539</v>
      </c>
      <c r="G316" s="190">
        <f>CALCS!X318</f>
        <v>871936</v>
      </c>
      <c r="H316" s="190">
        <f ca="1">CALCS!AE318</f>
        <v>73</v>
      </c>
      <c r="I316" s="190">
        <f ca="1">CALCS!AF318</f>
        <v>60045</v>
      </c>
      <c r="J316" s="190">
        <f ca="1">CALCS!AG318</f>
        <v>0</v>
      </c>
      <c r="K316" s="190">
        <f ca="1">CALCS!AH318</f>
        <v>932054</v>
      </c>
      <c r="L316" s="179" t="str">
        <f>CALCS!AD318</f>
        <v>121662</v>
      </c>
      <c r="M316" s="63">
        <f t="shared" ca="1" si="12"/>
        <v>96515</v>
      </c>
      <c r="N316" s="205">
        <f t="shared" ca="1" si="13"/>
        <v>0.11551226214455579</v>
      </c>
    </row>
    <row r="317" spans="1:14" x14ac:dyDescent="0.25">
      <c r="A317" s="178" t="str">
        <f>CALCS!A319</f>
        <v>Largo</v>
      </c>
      <c r="B317" s="179" t="str">
        <f>CALCS!B319</f>
        <v>FL</v>
      </c>
      <c r="C317" s="179" t="str">
        <f>CALCS!C319</f>
        <v>51</v>
      </c>
      <c r="D317" s="179" t="str">
        <f>CALCS!D319</f>
        <v>PC</v>
      </c>
      <c r="E317" s="212">
        <f>CALCS!O319</f>
        <v>81000</v>
      </c>
      <c r="F317" s="180">
        <f ca="1">OFFSET(CDBG16!$J$1,MATCH(L317,CDBG16!$E$2:$E$1269,0),)</f>
        <v>460913</v>
      </c>
      <c r="G317" s="190">
        <f>CALCS!X319</f>
        <v>478950</v>
      </c>
      <c r="H317" s="190">
        <f ca="1">CALCS!AE319</f>
        <v>40</v>
      </c>
      <c r="I317" s="190">
        <f ca="1">CALCS!AF319</f>
        <v>0</v>
      </c>
      <c r="J317" s="190">
        <f ca="1">CALCS!AG319</f>
        <v>0</v>
      </c>
      <c r="K317" s="190">
        <f ca="1">CALCS!AH319</f>
        <v>478990</v>
      </c>
      <c r="L317" s="179" t="str">
        <f>CALCS!AD319</f>
        <v>121710</v>
      </c>
      <c r="M317" s="63">
        <f t="shared" ca="1" si="12"/>
        <v>18077</v>
      </c>
      <c r="N317" s="205">
        <f t="shared" ca="1" si="13"/>
        <v>3.9219982946890192E-2</v>
      </c>
    </row>
    <row r="318" spans="1:14" x14ac:dyDescent="0.25">
      <c r="A318" s="178" t="str">
        <f>CALCS!A320</f>
        <v>Lauderhill</v>
      </c>
      <c r="B318" s="179" t="str">
        <f>CALCS!B320</f>
        <v>FL</v>
      </c>
      <c r="C318" s="179" t="str">
        <f>CALCS!C320</f>
        <v>52</v>
      </c>
      <c r="D318" s="179" t="str">
        <f>CALCS!D320</f>
        <v>MC</v>
      </c>
      <c r="E318" s="212">
        <f>CALCS!O320</f>
        <v>71579</v>
      </c>
      <c r="F318" s="180">
        <f ca="1">OFFSET(CDBG16!$J$1,MATCH(L318,CDBG16!$E$2:$E$1269,0),)</f>
        <v>688402</v>
      </c>
      <c r="G318" s="190">
        <f>CALCS!X320</f>
        <v>681477</v>
      </c>
      <c r="H318" s="190">
        <f ca="1">CALCS!AE320</f>
        <v>57</v>
      </c>
      <c r="I318" s="190">
        <f ca="1">CALCS!AF320</f>
        <v>0</v>
      </c>
      <c r="J318" s="190">
        <f ca="1">CALCS!AG320</f>
        <v>0</v>
      </c>
      <c r="K318" s="190">
        <f ca="1">CALCS!AH320</f>
        <v>681534</v>
      </c>
      <c r="L318" s="179" t="str">
        <f>CALCS!AD320</f>
        <v>121728</v>
      </c>
      <c r="M318" s="63">
        <f t="shared" ca="1" si="12"/>
        <v>-6868</v>
      </c>
      <c r="N318" s="205">
        <f t="shared" ca="1" si="13"/>
        <v>-9.9767287137457472E-3</v>
      </c>
    </row>
    <row r="319" spans="1:14" x14ac:dyDescent="0.25">
      <c r="A319" s="178" t="str">
        <f>CALCS!A321</f>
        <v>Marco Island City</v>
      </c>
      <c r="B319" s="179" t="str">
        <f>CALCS!B321</f>
        <v>FL</v>
      </c>
      <c r="C319" s="179" t="str">
        <f>CALCS!C321</f>
        <v>51</v>
      </c>
      <c r="D319" s="179" t="str">
        <f>CALCS!D321</f>
        <v>PC</v>
      </c>
      <c r="E319" s="212">
        <f>CALCS!O321</f>
        <v>17690</v>
      </c>
      <c r="F319" s="180">
        <f ca="1">OFFSET(CDBG16!$J$1,MATCH(L319,CDBG16!$E$2:$E$1269,0),)</f>
        <v>71558</v>
      </c>
      <c r="G319" s="190">
        <f>CALCS!X321</f>
        <v>64323</v>
      </c>
      <c r="H319" s="190">
        <f ca="1">CALCS!AE321</f>
        <v>5</v>
      </c>
      <c r="I319" s="190">
        <f ca="1">CALCS!AF321</f>
        <v>0</v>
      </c>
      <c r="J319" s="190">
        <f ca="1">CALCS!AG321</f>
        <v>0</v>
      </c>
      <c r="K319" s="190">
        <f ca="1">CALCS!AH321</f>
        <v>64328</v>
      </c>
      <c r="L319" s="179" t="str">
        <f>CALCS!AD321</f>
        <v>121874</v>
      </c>
      <c r="M319" s="63">
        <f t="shared" ca="1" si="12"/>
        <v>-7230</v>
      </c>
      <c r="N319" s="205">
        <f t="shared" ca="1" si="13"/>
        <v>-0.10103692109896867</v>
      </c>
    </row>
    <row r="320" spans="1:14" x14ac:dyDescent="0.25">
      <c r="A320" s="178" t="str">
        <f>CALCS!A322</f>
        <v>Margate</v>
      </c>
      <c r="B320" s="179" t="str">
        <f>CALCS!B322</f>
        <v>FL</v>
      </c>
      <c r="C320" s="179" t="str">
        <f>CALCS!C322</f>
        <v>52</v>
      </c>
      <c r="D320" s="179" t="str">
        <f>CALCS!D322</f>
        <v>MC</v>
      </c>
      <c r="E320" s="212">
        <f>CALCS!O322</f>
        <v>57234</v>
      </c>
      <c r="F320" s="180">
        <f ca="1">OFFSET(CDBG16!$J$1,MATCH(L320,CDBG16!$E$2:$E$1269,0),)</f>
        <v>338937</v>
      </c>
      <c r="G320" s="190">
        <f>CALCS!X322</f>
        <v>326943</v>
      </c>
      <c r="H320" s="190">
        <f ca="1">CALCS!AE322</f>
        <v>27</v>
      </c>
      <c r="I320" s="190">
        <f ca="1">CALCS!AF322</f>
        <v>0</v>
      </c>
      <c r="J320" s="190">
        <f ca="1">CALCS!AG322</f>
        <v>0</v>
      </c>
      <c r="K320" s="190">
        <f ca="1">CALCS!AH322</f>
        <v>326970</v>
      </c>
      <c r="L320" s="179" t="str">
        <f>CALCS!AD322</f>
        <v>121878</v>
      </c>
      <c r="M320" s="63">
        <f t="shared" ca="1" si="12"/>
        <v>-11967</v>
      </c>
      <c r="N320" s="205">
        <f t="shared" ca="1" si="13"/>
        <v>-3.5307446516609282E-2</v>
      </c>
    </row>
    <row r="321" spans="1:14" x14ac:dyDescent="0.25">
      <c r="A321" s="178" t="str">
        <f>CALCS!A323</f>
        <v>Melbourne</v>
      </c>
      <c r="B321" s="179" t="str">
        <f>CALCS!B323</f>
        <v>FL</v>
      </c>
      <c r="C321" s="179" t="str">
        <f>CALCS!C323</f>
        <v>51</v>
      </c>
      <c r="D321" s="179" t="str">
        <f>CALCS!D323</f>
        <v>PC</v>
      </c>
      <c r="E321" s="212">
        <f>CALCS!O323</f>
        <v>80127</v>
      </c>
      <c r="F321" s="180">
        <f ca="1">OFFSET(CDBG16!$J$1,MATCH(L321,CDBG16!$E$2:$E$1269,0),)</f>
        <v>438785</v>
      </c>
      <c r="G321" s="190">
        <f>CALCS!X323</f>
        <v>461258</v>
      </c>
      <c r="H321" s="190">
        <f ca="1">CALCS!AE323</f>
        <v>39</v>
      </c>
      <c r="I321" s="190">
        <f ca="1">CALCS!AF323</f>
        <v>0</v>
      </c>
      <c r="J321" s="190">
        <f ca="1">CALCS!AG323</f>
        <v>0</v>
      </c>
      <c r="K321" s="190">
        <f ca="1">CALCS!AH323</f>
        <v>461297</v>
      </c>
      <c r="L321" s="179" t="str">
        <f>CALCS!AD323</f>
        <v>121926</v>
      </c>
      <c r="M321" s="63">
        <f t="shared" ca="1" si="12"/>
        <v>22512</v>
      </c>
      <c r="N321" s="205">
        <f t="shared" ca="1" si="13"/>
        <v>5.1305308978201167E-2</v>
      </c>
    </row>
    <row r="322" spans="1:14" x14ac:dyDescent="0.25">
      <c r="A322" s="178" t="str">
        <f>CALCS!A324</f>
        <v>Miami</v>
      </c>
      <c r="B322" s="179" t="str">
        <f>CALCS!B324</f>
        <v>FL</v>
      </c>
      <c r="C322" s="179" t="str">
        <f>CALCS!C324</f>
        <v>51</v>
      </c>
      <c r="D322" s="179" t="str">
        <f>CALCS!D324</f>
        <v>PC</v>
      </c>
      <c r="E322" s="212">
        <f>CALCS!O324</f>
        <v>441003</v>
      </c>
      <c r="F322" s="180">
        <f ca="1">OFFSET(CDBG16!$J$1,MATCH(L322,CDBG16!$E$2:$E$1269,0),)</f>
        <v>4712378</v>
      </c>
      <c r="G322" s="190">
        <f>CALCS!X324</f>
        <v>4751467</v>
      </c>
      <c r="H322" s="190">
        <f ca="1">CALCS!AE324</f>
        <v>400</v>
      </c>
      <c r="I322" s="190">
        <f ca="1">CALCS!AF324</f>
        <v>0</v>
      </c>
      <c r="J322" s="190">
        <f ca="1">CALCS!AG324</f>
        <v>0</v>
      </c>
      <c r="K322" s="190">
        <f ca="1">CALCS!AH324</f>
        <v>4751867</v>
      </c>
      <c r="L322" s="179" t="str">
        <f>CALCS!AD324</f>
        <v>121968</v>
      </c>
      <c r="M322" s="63">
        <f t="shared" ca="1" si="12"/>
        <v>39489</v>
      </c>
      <c r="N322" s="205">
        <f t="shared" ca="1" si="13"/>
        <v>8.3798455896364858E-3</v>
      </c>
    </row>
    <row r="323" spans="1:14" x14ac:dyDescent="0.25">
      <c r="A323" s="178" t="str">
        <f>CALCS!A325</f>
        <v>Miami Beach</v>
      </c>
      <c r="B323" s="179" t="str">
        <f>CALCS!B325</f>
        <v>FL</v>
      </c>
      <c r="C323" s="179" t="str">
        <f>CALCS!C325</f>
        <v>51</v>
      </c>
      <c r="D323" s="179" t="str">
        <f>CALCS!D325</f>
        <v>PC</v>
      </c>
      <c r="E323" s="212">
        <f>CALCS!O325</f>
        <v>92312</v>
      </c>
      <c r="F323" s="180">
        <f ca="1">OFFSET(CDBG16!$J$1,MATCH(L323,CDBG16!$E$2:$E$1269,0),)</f>
        <v>834698</v>
      </c>
      <c r="G323" s="190">
        <f>CALCS!X325</f>
        <v>828363</v>
      </c>
      <c r="H323" s="190">
        <f ca="1">CALCS!AE325</f>
        <v>70</v>
      </c>
      <c r="I323" s="190">
        <f ca="1">CALCS!AF325</f>
        <v>0</v>
      </c>
      <c r="J323" s="190">
        <f ca="1">CALCS!AG325</f>
        <v>0</v>
      </c>
      <c r="K323" s="190">
        <f ca="1">CALCS!AH325</f>
        <v>828433</v>
      </c>
      <c r="L323" s="179" t="str">
        <f>CALCS!AD325</f>
        <v>121974</v>
      </c>
      <c r="M323" s="63">
        <f t="shared" ca="1" si="12"/>
        <v>-6265</v>
      </c>
      <c r="N323" s="205">
        <f t="shared" ca="1" si="13"/>
        <v>-7.5057086515122832E-3</v>
      </c>
    </row>
    <row r="324" spans="1:14" x14ac:dyDescent="0.25">
      <c r="A324" s="178" t="str">
        <f>CALCS!A326</f>
        <v>Miami Gardens City</v>
      </c>
      <c r="B324" s="179" t="str">
        <f>CALCS!B326</f>
        <v>FL</v>
      </c>
      <c r="C324" s="179" t="str">
        <f>CALCS!C326</f>
        <v>52</v>
      </c>
      <c r="D324" s="179" t="str">
        <f>CALCS!D326</f>
        <v>MC</v>
      </c>
      <c r="E324" s="212">
        <f>CALCS!O326</f>
        <v>113187</v>
      </c>
      <c r="F324" s="180">
        <f ca="1">OFFSET(CDBG16!$J$1,MATCH(L324,CDBG16!$E$2:$E$1269,0),)</f>
        <v>971071</v>
      </c>
      <c r="G324" s="190">
        <f>CALCS!X326</f>
        <v>993011</v>
      </c>
      <c r="H324" s="190">
        <f ca="1">CALCS!AE326</f>
        <v>84</v>
      </c>
      <c r="I324" s="190">
        <f ca="1">CALCS!AF326</f>
        <v>0</v>
      </c>
      <c r="J324" s="190">
        <f ca="1">CALCS!AG326</f>
        <v>0</v>
      </c>
      <c r="K324" s="190">
        <f ca="1">CALCS!AH326</f>
        <v>993095</v>
      </c>
      <c r="L324" s="179" t="str">
        <f>CALCS!AD326</f>
        <v>121976</v>
      </c>
      <c r="M324" s="63">
        <f t="shared" ca="1" si="12"/>
        <v>22024</v>
      </c>
      <c r="N324" s="205">
        <f t="shared" ca="1" si="13"/>
        <v>2.2680112988648617E-2</v>
      </c>
    </row>
    <row r="325" spans="1:14" x14ac:dyDescent="0.25">
      <c r="A325" s="178" t="str">
        <f>CALCS!A327</f>
        <v>Miramar</v>
      </c>
      <c r="B325" s="179" t="str">
        <f>CALCS!B327</f>
        <v>FL</v>
      </c>
      <c r="C325" s="179" t="str">
        <f>CALCS!C327</f>
        <v>52</v>
      </c>
      <c r="D325" s="179" t="str">
        <f>CALCS!D327</f>
        <v>MC</v>
      </c>
      <c r="E325" s="212">
        <f>CALCS!O327</f>
        <v>137132</v>
      </c>
      <c r="F325" s="180">
        <f ca="1">OFFSET(CDBG16!$J$1,MATCH(L325,CDBG16!$E$2:$E$1269,0),)</f>
        <v>708624</v>
      </c>
      <c r="G325" s="190">
        <f>CALCS!X327</f>
        <v>724839</v>
      </c>
      <c r="H325" s="190">
        <f ca="1">CALCS!AE327</f>
        <v>61</v>
      </c>
      <c r="I325" s="190">
        <f ca="1">CALCS!AF327</f>
        <v>0</v>
      </c>
      <c r="J325" s="190">
        <f ca="1">CALCS!AG327</f>
        <v>0</v>
      </c>
      <c r="K325" s="190">
        <f ca="1">CALCS!AH327</f>
        <v>724900</v>
      </c>
      <c r="L325" s="179" t="str">
        <f>CALCS!AD327</f>
        <v>122022</v>
      </c>
      <c r="M325" s="63">
        <f t="shared" ca="1" si="12"/>
        <v>16276</v>
      </c>
      <c r="N325" s="205">
        <f t="shared" ca="1" si="13"/>
        <v>2.2968457178983496E-2</v>
      </c>
    </row>
    <row r="326" spans="1:14" x14ac:dyDescent="0.25">
      <c r="A326" s="178" t="str">
        <f>CALCS!A328</f>
        <v>Naples</v>
      </c>
      <c r="B326" s="179" t="str">
        <f>CALCS!B328</f>
        <v>FL</v>
      </c>
      <c r="C326" s="179" t="str">
        <f>CALCS!C328</f>
        <v>51</v>
      </c>
      <c r="D326" s="179" t="str">
        <f>CALCS!D328</f>
        <v>PC</v>
      </c>
      <c r="E326" s="212">
        <f>CALCS!O328</f>
        <v>21512</v>
      </c>
      <c r="F326" s="180">
        <f ca="1">OFFSET(CDBG16!$J$1,MATCH(L326,CDBG16!$E$2:$E$1269,0),)</f>
        <v>83866</v>
      </c>
      <c r="G326" s="190">
        <f>CALCS!X328</f>
        <v>83047</v>
      </c>
      <c r="H326" s="190">
        <f ca="1">CALCS!AE328</f>
        <v>7</v>
      </c>
      <c r="I326" s="190">
        <f ca="1">CALCS!AF328</f>
        <v>2686</v>
      </c>
      <c r="J326" s="190">
        <f ca="1">CALCS!AG328</f>
        <v>0</v>
      </c>
      <c r="K326" s="190">
        <f ca="1">CALCS!AH328</f>
        <v>85740</v>
      </c>
      <c r="L326" s="179" t="str">
        <f>CALCS!AD328</f>
        <v>122064</v>
      </c>
      <c r="M326" s="63">
        <f t="shared" ca="1" si="12"/>
        <v>1874</v>
      </c>
      <c r="N326" s="205">
        <f t="shared" ca="1" si="13"/>
        <v>2.2345169675434623E-2</v>
      </c>
    </row>
    <row r="327" spans="1:14" x14ac:dyDescent="0.25">
      <c r="A327" s="178" t="str">
        <f>CALCS!A329</f>
        <v>North Miami</v>
      </c>
      <c r="B327" s="179" t="str">
        <f>CALCS!B329</f>
        <v>FL</v>
      </c>
      <c r="C327" s="179" t="str">
        <f>CALCS!C329</f>
        <v>52</v>
      </c>
      <c r="D327" s="179" t="str">
        <f>CALCS!D329</f>
        <v>MC</v>
      </c>
      <c r="E327" s="212">
        <f>CALCS!O329</f>
        <v>62435</v>
      </c>
      <c r="F327" s="180">
        <f ca="1">OFFSET(CDBG16!$J$1,MATCH(L327,CDBG16!$E$2:$E$1269,0),)</f>
        <v>722224</v>
      </c>
      <c r="G327" s="190">
        <f>CALCS!X329</f>
        <v>698919</v>
      </c>
      <c r="H327" s="190">
        <f ca="1">CALCS!AE329</f>
        <v>59</v>
      </c>
      <c r="I327" s="190">
        <f ca="1">CALCS!AF329</f>
        <v>0</v>
      </c>
      <c r="J327" s="190">
        <f ca="1">CALCS!AG329</f>
        <v>0</v>
      </c>
      <c r="K327" s="190">
        <f ca="1">CALCS!AH329</f>
        <v>698978</v>
      </c>
      <c r="L327" s="179" t="str">
        <f>CALCS!AD329</f>
        <v>122142</v>
      </c>
      <c r="M327" s="63">
        <f t="shared" ca="1" si="12"/>
        <v>-23246</v>
      </c>
      <c r="N327" s="205">
        <f t="shared" ca="1" si="13"/>
        <v>-3.218669000199384E-2</v>
      </c>
    </row>
    <row r="328" spans="1:14" x14ac:dyDescent="0.25">
      <c r="A328" s="178" t="str">
        <f>CALCS!A330</f>
        <v>Ocala</v>
      </c>
      <c r="B328" s="179" t="str">
        <f>CALCS!B330</f>
        <v>FL</v>
      </c>
      <c r="C328" s="179" t="str">
        <f>CALCS!C330</f>
        <v>51</v>
      </c>
      <c r="D328" s="179" t="str">
        <f>CALCS!D330</f>
        <v>PC</v>
      </c>
      <c r="E328" s="212">
        <f>CALCS!O330</f>
        <v>58218</v>
      </c>
      <c r="F328" s="180">
        <f ca="1">OFFSET(CDBG16!$J$1,MATCH(L328,CDBG16!$E$2:$E$1269,0),)</f>
        <v>439104</v>
      </c>
      <c r="G328" s="190">
        <f>CALCS!X330</f>
        <v>412683</v>
      </c>
      <c r="H328" s="190">
        <f ca="1">CALCS!AE330</f>
        <v>35</v>
      </c>
      <c r="I328" s="190">
        <f ca="1">CALCS!AF330</f>
        <v>0</v>
      </c>
      <c r="J328" s="190">
        <f ca="1">CALCS!AG330</f>
        <v>0</v>
      </c>
      <c r="K328" s="190">
        <f ca="1">CALCS!AH330</f>
        <v>412718</v>
      </c>
      <c r="L328" s="179" t="str">
        <f>CALCS!AD330</f>
        <v>122214</v>
      </c>
      <c r="M328" s="63">
        <f t="shared" ca="1" si="12"/>
        <v>-26386</v>
      </c>
      <c r="N328" s="205">
        <f t="shared" ca="1" si="13"/>
        <v>-6.0090548025069232E-2</v>
      </c>
    </row>
    <row r="329" spans="1:14" x14ac:dyDescent="0.25">
      <c r="A329" s="178" t="str">
        <f>CALCS!A331</f>
        <v>Orlando</v>
      </c>
      <c r="B329" s="179" t="str">
        <f>CALCS!B331</f>
        <v>FL</v>
      </c>
      <c r="C329" s="179" t="str">
        <f>CALCS!C331</f>
        <v>51</v>
      </c>
      <c r="D329" s="179" t="str">
        <f>CALCS!D331</f>
        <v>PC</v>
      </c>
      <c r="E329" s="212">
        <f>CALCS!O331</f>
        <v>270934</v>
      </c>
      <c r="F329" s="180">
        <f ca="1">OFFSET(CDBG16!$J$1,MATCH(L329,CDBG16!$E$2:$E$1269,0),)</f>
        <v>1802292</v>
      </c>
      <c r="G329" s="190">
        <f>CALCS!X331</f>
        <v>1865928</v>
      </c>
      <c r="H329" s="190">
        <f ca="1">CALCS!AE331</f>
        <v>157</v>
      </c>
      <c r="I329" s="190">
        <f ca="1">CALCS!AF331</f>
        <v>0</v>
      </c>
      <c r="J329" s="190">
        <f ca="1">CALCS!AG331</f>
        <v>0</v>
      </c>
      <c r="K329" s="190">
        <f ca="1">CALCS!AH331</f>
        <v>1866085</v>
      </c>
      <c r="L329" s="179" t="str">
        <f>CALCS!AD331</f>
        <v>122292</v>
      </c>
      <c r="M329" s="63">
        <f t="shared" ca="1" si="12"/>
        <v>63793</v>
      </c>
      <c r="N329" s="205">
        <f t="shared" ca="1" si="13"/>
        <v>3.5395485304268122E-2</v>
      </c>
    </row>
    <row r="330" spans="1:14" x14ac:dyDescent="0.25">
      <c r="A330" s="178" t="str">
        <f>CALCS!A332</f>
        <v>Palm Bay</v>
      </c>
      <c r="B330" s="179" t="str">
        <f>CALCS!B332</f>
        <v>FL</v>
      </c>
      <c r="C330" s="179" t="str">
        <f>CALCS!C332</f>
        <v>51</v>
      </c>
      <c r="D330" s="179" t="str">
        <f>CALCS!D332</f>
        <v>PC</v>
      </c>
      <c r="E330" s="212">
        <f>CALCS!O332</f>
        <v>107888</v>
      </c>
      <c r="F330" s="180">
        <f ca="1">OFFSET(CDBG16!$J$1,MATCH(L330,CDBG16!$E$2:$E$1269,0),)</f>
        <v>707902</v>
      </c>
      <c r="G330" s="190">
        <f>CALCS!X332</f>
        <v>703782</v>
      </c>
      <c r="H330" s="190">
        <f ca="1">CALCS!AE332</f>
        <v>59</v>
      </c>
      <c r="I330" s="190">
        <f ca="1">CALCS!AF332</f>
        <v>0</v>
      </c>
      <c r="J330" s="190">
        <f ca="1">CALCS!AG332</f>
        <v>0</v>
      </c>
      <c r="K330" s="190">
        <f ca="1">CALCS!AH332</f>
        <v>703841</v>
      </c>
      <c r="L330" s="179" t="str">
        <f>CALCS!AD332</f>
        <v>122358</v>
      </c>
      <c r="M330" s="63">
        <f t="shared" ca="1" si="12"/>
        <v>-4061</v>
      </c>
      <c r="N330" s="205">
        <f t="shared" ca="1" si="13"/>
        <v>-5.7366697650239719E-3</v>
      </c>
    </row>
    <row r="331" spans="1:14" x14ac:dyDescent="0.25">
      <c r="A331" s="178" t="str">
        <f>CALCS!A333</f>
        <v>Palm Beach Gardens</v>
      </c>
      <c r="B331" s="179" t="str">
        <f>CALCS!B333</f>
        <v>FL</v>
      </c>
      <c r="C331" s="179" t="str">
        <f>CALCS!C333</f>
        <v>52</v>
      </c>
      <c r="D331" s="179" t="str">
        <f>CALCS!D333</f>
        <v>MC</v>
      </c>
      <c r="E331" s="212">
        <f>CALCS!O333</f>
        <v>52923</v>
      </c>
      <c r="F331" s="180">
        <f ca="1">OFFSET(CDBG16!$J$1,MATCH(L331,CDBG16!$E$2:$E$1269,0),)</f>
        <v>182698</v>
      </c>
      <c r="G331" s="190">
        <f>CALCS!X333</f>
        <v>187710</v>
      </c>
      <c r="H331" s="190">
        <f ca="1">CALCS!AE333</f>
        <v>16</v>
      </c>
      <c r="I331" s="190">
        <f ca="1">CALCS!AF333</f>
        <v>0</v>
      </c>
      <c r="J331" s="190">
        <f ca="1">CALCS!AG333</f>
        <v>0</v>
      </c>
      <c r="K331" s="190">
        <f ca="1">CALCS!AH333</f>
        <v>187726</v>
      </c>
      <c r="L331" s="179" t="str">
        <f>CALCS!AD333</f>
        <v>122370</v>
      </c>
      <c r="M331" s="63">
        <f t="shared" ca="1" si="12"/>
        <v>5028</v>
      </c>
      <c r="N331" s="205">
        <f t="shared" ca="1" si="13"/>
        <v>2.7520826719504319E-2</v>
      </c>
    </row>
    <row r="332" spans="1:14" x14ac:dyDescent="0.25">
      <c r="A332" s="178" t="str">
        <f>CALCS!A334</f>
        <v>Palm Coast</v>
      </c>
      <c r="B332" s="179" t="str">
        <f>CALCS!B334</f>
        <v>FL</v>
      </c>
      <c r="C332" s="179" t="str">
        <f>CALCS!C334</f>
        <v>52</v>
      </c>
      <c r="D332" s="179" t="str">
        <f>CALCS!D334</f>
        <v>MC</v>
      </c>
      <c r="E332" s="212">
        <f>CALCS!O334</f>
        <v>82893</v>
      </c>
      <c r="F332" s="180">
        <f ca="1">OFFSET(CDBG16!$J$1,MATCH(L332,CDBG16!$E$2:$E$1269,0),)</f>
        <v>474932</v>
      </c>
      <c r="G332" s="190">
        <f>CALCS!X334</f>
        <v>485245</v>
      </c>
      <c r="H332" s="190">
        <f ca="1">CALCS!AE334</f>
        <v>41</v>
      </c>
      <c r="I332" s="190">
        <f ca="1">CALCS!AF334</f>
        <v>0</v>
      </c>
      <c r="J332" s="190">
        <f ca="1">CALCS!AG334</f>
        <v>0</v>
      </c>
      <c r="K332" s="190">
        <f ca="1">CALCS!AH334</f>
        <v>485286</v>
      </c>
      <c r="L332" s="179" t="str">
        <f>CALCS!AD334</f>
        <v>122374</v>
      </c>
      <c r="M332" s="63">
        <f t="shared" ca="1" si="12"/>
        <v>10354</v>
      </c>
      <c r="N332" s="205">
        <f t="shared" ca="1" si="13"/>
        <v>2.1801015724356328E-2</v>
      </c>
    </row>
    <row r="333" spans="1:14" x14ac:dyDescent="0.25">
      <c r="A333" s="178" t="str">
        <f>CALCS!A335</f>
        <v>Panama City</v>
      </c>
      <c r="B333" s="179" t="str">
        <f>CALCS!B335</f>
        <v>FL</v>
      </c>
      <c r="C333" s="179" t="str">
        <f>CALCS!C335</f>
        <v>51</v>
      </c>
      <c r="D333" s="179" t="str">
        <f>CALCS!D335</f>
        <v>PC</v>
      </c>
      <c r="E333" s="212">
        <f>CALCS!O335</f>
        <v>38286</v>
      </c>
      <c r="F333" s="180">
        <f ca="1">OFFSET(CDBG16!$J$1,MATCH(L333,CDBG16!$E$2:$E$1269,0),)</f>
        <v>305966</v>
      </c>
      <c r="G333" s="190">
        <f>CALCS!X335</f>
        <v>299530</v>
      </c>
      <c r="H333" s="190">
        <f ca="1">CALCS!AE335</f>
        <v>25</v>
      </c>
      <c r="I333" s="190">
        <f ca="1">CALCS!AF335</f>
        <v>0</v>
      </c>
      <c r="J333" s="190">
        <f ca="1">CALCS!AG335</f>
        <v>0</v>
      </c>
      <c r="K333" s="190">
        <f ca="1">CALCS!AH335</f>
        <v>299555</v>
      </c>
      <c r="L333" s="179" t="str">
        <f>CALCS!AD335</f>
        <v>122406</v>
      </c>
      <c r="M333" s="63">
        <f t="shared" ca="1" si="12"/>
        <v>-6411</v>
      </c>
      <c r="N333" s="205">
        <f t="shared" ca="1" si="13"/>
        <v>-2.0953308537549925E-2</v>
      </c>
    </row>
    <row r="334" spans="1:14" x14ac:dyDescent="0.25">
      <c r="A334" s="178" t="str">
        <f>CALCS!A336</f>
        <v>Pembroke Pines</v>
      </c>
      <c r="B334" s="179" t="str">
        <f>CALCS!B336</f>
        <v>FL</v>
      </c>
      <c r="C334" s="179" t="str">
        <f>CALCS!C336</f>
        <v>52</v>
      </c>
      <c r="D334" s="179" t="str">
        <f>CALCS!D336</f>
        <v>MC</v>
      </c>
      <c r="E334" s="212">
        <f>CALCS!O336</f>
        <v>166611</v>
      </c>
      <c r="F334" s="180">
        <f ca="1">OFFSET(CDBG16!$J$1,MATCH(L334,CDBG16!$E$2:$E$1269,0),)</f>
        <v>779286</v>
      </c>
      <c r="G334" s="190">
        <f>CALCS!X336</f>
        <v>761917</v>
      </c>
      <c r="H334" s="190">
        <f ca="1">CALCS!AE336</f>
        <v>64</v>
      </c>
      <c r="I334" s="190">
        <f ca="1">CALCS!AF336</f>
        <v>0</v>
      </c>
      <c r="J334" s="190">
        <f ca="1">CALCS!AG336</f>
        <v>0</v>
      </c>
      <c r="K334" s="190">
        <f ca="1">CALCS!AH336</f>
        <v>761981</v>
      </c>
      <c r="L334" s="179" t="str">
        <f>CALCS!AD336</f>
        <v>122448</v>
      </c>
      <c r="M334" s="63">
        <f t="shared" ca="1" si="12"/>
        <v>-17305</v>
      </c>
      <c r="N334" s="205">
        <f t="shared" ca="1" si="13"/>
        <v>-2.2206224672328259E-2</v>
      </c>
    </row>
    <row r="335" spans="1:14" x14ac:dyDescent="0.25">
      <c r="A335" s="178" t="str">
        <f>CALCS!A337</f>
        <v>Pensacola</v>
      </c>
      <c r="B335" s="179" t="str">
        <f>CALCS!B337</f>
        <v>FL</v>
      </c>
      <c r="C335" s="179" t="str">
        <f>CALCS!C337</f>
        <v>51</v>
      </c>
      <c r="D335" s="179" t="str">
        <f>CALCS!D337</f>
        <v>PC</v>
      </c>
      <c r="E335" s="212">
        <f>CALCS!O337</f>
        <v>53193</v>
      </c>
      <c r="F335" s="180">
        <f ca="1">OFFSET(CDBG16!$J$1,MATCH(L335,CDBG16!$E$2:$E$1269,0),)</f>
        <v>676602</v>
      </c>
      <c r="G335" s="190">
        <f>CALCS!X337</f>
        <v>667825</v>
      </c>
      <c r="H335" s="190">
        <f ca="1">CALCS!AE337</f>
        <v>56</v>
      </c>
      <c r="I335" s="190">
        <f ca="1">CALCS!AF337</f>
        <v>0</v>
      </c>
      <c r="J335" s="190">
        <f ca="1">CALCS!AG337</f>
        <v>0</v>
      </c>
      <c r="K335" s="190">
        <f ca="1">CALCS!AH337</f>
        <v>667881</v>
      </c>
      <c r="L335" s="179" t="str">
        <f>CALCS!AD337</f>
        <v>122466</v>
      </c>
      <c r="M335" s="63">
        <f t="shared" ca="1" si="12"/>
        <v>-8721</v>
      </c>
      <c r="N335" s="205">
        <f t="shared" ca="1" si="13"/>
        <v>-1.2889409135651387E-2</v>
      </c>
    </row>
    <row r="336" spans="1:14" x14ac:dyDescent="0.25">
      <c r="A336" s="178" t="str">
        <f>CALCS!A338</f>
        <v>Plantation</v>
      </c>
      <c r="B336" s="179" t="str">
        <f>CALCS!B338</f>
        <v>FL</v>
      </c>
      <c r="C336" s="179" t="str">
        <f>CALCS!C338</f>
        <v>52</v>
      </c>
      <c r="D336" s="179" t="str">
        <f>CALCS!D338</f>
        <v>MC</v>
      </c>
      <c r="E336" s="212">
        <f>CALCS!O338</f>
        <v>92560</v>
      </c>
      <c r="F336" s="180">
        <f ca="1">OFFSET(CDBG16!$J$1,MATCH(L336,CDBG16!$E$2:$E$1269,0),)</f>
        <v>433104</v>
      </c>
      <c r="G336" s="190">
        <f>CALCS!X338</f>
        <v>478342</v>
      </c>
      <c r="H336" s="190">
        <f ca="1">CALCS!AE338</f>
        <v>40</v>
      </c>
      <c r="I336" s="190">
        <f ca="1">CALCS!AF338</f>
        <v>0</v>
      </c>
      <c r="J336" s="190">
        <f ca="1">CALCS!AG338</f>
        <v>0</v>
      </c>
      <c r="K336" s="190">
        <f ca="1">CALCS!AH338</f>
        <v>478382</v>
      </c>
      <c r="L336" s="179" t="str">
        <f>CALCS!AD338</f>
        <v>122514</v>
      </c>
      <c r="M336" s="63">
        <f t="shared" ca="1" si="12"/>
        <v>45278</v>
      </c>
      <c r="N336" s="205">
        <f t="shared" ca="1" si="13"/>
        <v>0.10454301969042078</v>
      </c>
    </row>
    <row r="337" spans="1:14" x14ac:dyDescent="0.25">
      <c r="A337" s="178" t="str">
        <f>CALCS!A339</f>
        <v>Pompano Beach</v>
      </c>
      <c r="B337" s="179" t="str">
        <f>CALCS!B339</f>
        <v>FL</v>
      </c>
      <c r="C337" s="179" t="str">
        <f>CALCS!C339</f>
        <v>51</v>
      </c>
      <c r="D337" s="179" t="str">
        <f>CALCS!D339</f>
        <v>PC</v>
      </c>
      <c r="E337" s="212">
        <f>CALCS!O339</f>
        <v>107762</v>
      </c>
      <c r="F337" s="180">
        <f ca="1">OFFSET(CDBG16!$J$1,MATCH(L337,CDBG16!$E$2:$E$1269,0),)</f>
        <v>916484</v>
      </c>
      <c r="G337" s="190">
        <f>CALCS!X339</f>
        <v>913409</v>
      </c>
      <c r="H337" s="190">
        <f ca="1">CALCS!AE339</f>
        <v>77</v>
      </c>
      <c r="I337" s="190">
        <f ca="1">CALCS!AF339</f>
        <v>0</v>
      </c>
      <c r="J337" s="190">
        <f ca="1">CALCS!AG339</f>
        <v>0</v>
      </c>
      <c r="K337" s="190">
        <f ca="1">CALCS!AH339</f>
        <v>913486</v>
      </c>
      <c r="L337" s="179" t="str">
        <f>CALCS!AD339</f>
        <v>122538</v>
      </c>
      <c r="M337" s="63">
        <f t="shared" ca="1" si="12"/>
        <v>-2998</v>
      </c>
      <c r="N337" s="205">
        <f t="shared" ca="1" si="13"/>
        <v>-3.2711973149558531E-3</v>
      </c>
    </row>
    <row r="338" spans="1:14" x14ac:dyDescent="0.25">
      <c r="A338" s="178" t="str">
        <f>CALCS!A340</f>
        <v>Port Orange</v>
      </c>
      <c r="B338" s="179" t="str">
        <f>CALCS!B340</f>
        <v>FL</v>
      </c>
      <c r="C338" s="179" t="str">
        <f>CALCS!C340</f>
        <v>52</v>
      </c>
      <c r="D338" s="179" t="str">
        <f>CALCS!D340</f>
        <v>MC</v>
      </c>
      <c r="E338" s="212">
        <f>CALCS!O340</f>
        <v>59866</v>
      </c>
      <c r="F338" s="180">
        <f ca="1">OFFSET(CDBG16!$J$1,MATCH(L338,CDBG16!$E$2:$E$1269,0),)</f>
        <v>268806</v>
      </c>
      <c r="G338" s="190">
        <f>CALCS!X340</f>
        <v>266571</v>
      </c>
      <c r="H338" s="190">
        <f ca="1">CALCS!AE340</f>
        <v>22</v>
      </c>
      <c r="I338" s="190">
        <f ca="1">CALCS!AF340</f>
        <v>0</v>
      </c>
      <c r="J338" s="190">
        <f ca="1">CALCS!AG340</f>
        <v>0</v>
      </c>
      <c r="K338" s="190">
        <f ca="1">CALCS!AH340</f>
        <v>266593</v>
      </c>
      <c r="L338" s="179" t="str">
        <f>CALCS!AD340</f>
        <v>122568</v>
      </c>
      <c r="M338" s="63">
        <f t="shared" ca="1" si="12"/>
        <v>-2213</v>
      </c>
      <c r="N338" s="205">
        <f t="shared" ca="1" si="13"/>
        <v>-8.2327031390668371E-3</v>
      </c>
    </row>
    <row r="339" spans="1:14" x14ac:dyDescent="0.25">
      <c r="A339" s="178" t="str">
        <f>CALCS!A341</f>
        <v>Port St Lucie</v>
      </c>
      <c r="B339" s="179" t="str">
        <f>CALCS!B341</f>
        <v>FL</v>
      </c>
      <c r="C339" s="179" t="str">
        <f>CALCS!C341</f>
        <v>51</v>
      </c>
      <c r="D339" s="179" t="str">
        <f>CALCS!D341</f>
        <v>PC</v>
      </c>
      <c r="E339" s="212">
        <f>CALCS!O341</f>
        <v>179413</v>
      </c>
      <c r="F339" s="180">
        <f ca="1">OFFSET(CDBG16!$J$1,MATCH(L339,CDBG16!$E$2:$E$1269,0),)</f>
        <v>1045863</v>
      </c>
      <c r="G339" s="190">
        <f>CALCS!X341</f>
        <v>1011609</v>
      </c>
      <c r="H339" s="190">
        <f ca="1">CALCS!AE341</f>
        <v>85</v>
      </c>
      <c r="I339" s="190">
        <f ca="1">CALCS!AF341</f>
        <v>0</v>
      </c>
      <c r="J339" s="190">
        <f ca="1">CALCS!AG341</f>
        <v>0</v>
      </c>
      <c r="K339" s="190">
        <f ca="1">CALCS!AH341</f>
        <v>1011694</v>
      </c>
      <c r="L339" s="179" t="str">
        <f>CALCS!AD341</f>
        <v>122586</v>
      </c>
      <c r="M339" s="63">
        <f t="shared" ca="1" si="12"/>
        <v>-34169</v>
      </c>
      <c r="N339" s="205">
        <f t="shared" ca="1" si="13"/>
        <v>-3.2670627032412469E-2</v>
      </c>
    </row>
    <row r="340" spans="1:14" x14ac:dyDescent="0.25">
      <c r="A340" s="178" t="str">
        <f>CALCS!A342</f>
        <v>St Petersburg</v>
      </c>
      <c r="B340" s="179" t="str">
        <f>CALCS!B342</f>
        <v>FL</v>
      </c>
      <c r="C340" s="179" t="str">
        <f>CALCS!C342</f>
        <v>51</v>
      </c>
      <c r="D340" s="179" t="str">
        <f>CALCS!D342</f>
        <v>PC</v>
      </c>
      <c r="E340" s="212">
        <f>CALCS!O342</f>
        <v>257083</v>
      </c>
      <c r="F340" s="180">
        <f ca="1">OFFSET(CDBG16!$J$1,MATCH(L340,CDBG16!$E$2:$E$1269,0),)</f>
        <v>1606833</v>
      </c>
      <c r="G340" s="190">
        <f>CALCS!X342</f>
        <v>1630384</v>
      </c>
      <c r="H340" s="190">
        <f ca="1">CALCS!AE342</f>
        <v>137</v>
      </c>
      <c r="I340" s="190">
        <f ca="1">CALCS!AF342</f>
        <v>0</v>
      </c>
      <c r="J340" s="190">
        <f ca="1">CALCS!AG342</f>
        <v>0</v>
      </c>
      <c r="K340" s="190">
        <f ca="1">CALCS!AH342</f>
        <v>1630521</v>
      </c>
      <c r="L340" s="179" t="str">
        <f>CALCS!AD342</f>
        <v>122724</v>
      </c>
      <c r="M340" s="63">
        <f t="shared" ca="1" si="12"/>
        <v>23688</v>
      </c>
      <c r="N340" s="205">
        <f t="shared" ca="1" si="13"/>
        <v>1.4742042265748836E-2</v>
      </c>
    </row>
    <row r="341" spans="1:14" x14ac:dyDescent="0.25">
      <c r="A341" s="178" t="str">
        <f>CALCS!A343</f>
        <v>Sanford</v>
      </c>
      <c r="B341" s="179" t="str">
        <f>CALCS!B343</f>
        <v>FL</v>
      </c>
      <c r="C341" s="179" t="str">
        <f>CALCS!C343</f>
        <v>51</v>
      </c>
      <c r="D341" s="179" t="str">
        <f>CALCS!D343</f>
        <v>PC</v>
      </c>
      <c r="E341" s="212">
        <f>CALCS!O343</f>
        <v>58111</v>
      </c>
      <c r="F341" s="180">
        <f ca="1">OFFSET(CDBG16!$J$1,MATCH(L341,CDBG16!$E$2:$E$1269,0),)</f>
        <v>414546</v>
      </c>
      <c r="G341" s="190">
        <f>CALCS!X343</f>
        <v>401609</v>
      </c>
      <c r="H341" s="190">
        <f ca="1">CALCS!AE343</f>
        <v>34</v>
      </c>
      <c r="I341" s="190">
        <f ca="1">CALCS!AF343</f>
        <v>0</v>
      </c>
      <c r="J341" s="190">
        <f ca="1">CALCS!AG343</f>
        <v>0</v>
      </c>
      <c r="K341" s="190">
        <f ca="1">CALCS!AH343</f>
        <v>401643</v>
      </c>
      <c r="L341" s="179" t="str">
        <f>CALCS!AD343</f>
        <v>122754</v>
      </c>
      <c r="M341" s="63">
        <f t="shared" ca="1" si="12"/>
        <v>-12903</v>
      </c>
      <c r="N341" s="205">
        <f t="shared" ca="1" si="13"/>
        <v>-3.1125616939977712E-2</v>
      </c>
    </row>
    <row r="342" spans="1:14" x14ac:dyDescent="0.25">
      <c r="A342" s="178" t="str">
        <f>CALCS!A344</f>
        <v>Sarasota</v>
      </c>
      <c r="B342" s="179" t="str">
        <f>CALCS!B344</f>
        <v>FL</v>
      </c>
      <c r="C342" s="179" t="str">
        <f>CALCS!C344</f>
        <v>51</v>
      </c>
      <c r="D342" s="179" t="str">
        <f>CALCS!D344</f>
        <v>PC</v>
      </c>
      <c r="E342" s="212">
        <f>CALCS!O344</f>
        <v>55118</v>
      </c>
      <c r="F342" s="180">
        <f ca="1">OFFSET(CDBG16!$J$1,MATCH(L342,CDBG16!$E$2:$E$1269,0),)</f>
        <v>414827</v>
      </c>
      <c r="G342" s="190">
        <f>CALCS!X344</f>
        <v>395780</v>
      </c>
      <c r="H342" s="190">
        <f ca="1">CALCS!AE344</f>
        <v>33</v>
      </c>
      <c r="I342" s="190">
        <f ca="1">CALCS!AF344</f>
        <v>0</v>
      </c>
      <c r="J342" s="190">
        <f ca="1">CALCS!AG344</f>
        <v>0</v>
      </c>
      <c r="K342" s="190">
        <f ca="1">CALCS!AH344</f>
        <v>395813</v>
      </c>
      <c r="L342" s="179" t="str">
        <f>CALCS!AD344</f>
        <v>122766</v>
      </c>
      <c r="M342" s="63">
        <f t="shared" ca="1" si="12"/>
        <v>-19014</v>
      </c>
      <c r="N342" s="205">
        <f t="shared" ca="1" si="13"/>
        <v>-4.5835974996805896E-2</v>
      </c>
    </row>
    <row r="343" spans="1:14" x14ac:dyDescent="0.25">
      <c r="A343" s="178" t="str">
        <f>CALCS!A345</f>
        <v>Sebastian City</v>
      </c>
      <c r="B343" s="179" t="str">
        <f>CALCS!B345</f>
        <v>FL</v>
      </c>
      <c r="C343" s="179" t="str">
        <f>CALCS!C345</f>
        <v>51</v>
      </c>
      <c r="D343" s="179" t="str">
        <f>CALCS!D345</f>
        <v>PC</v>
      </c>
      <c r="E343" s="212">
        <f>CALCS!O345</f>
        <v>24007</v>
      </c>
      <c r="F343" s="180">
        <f ca="1">OFFSET(CDBG16!$J$1,MATCH(L343,CDBG16!$E$2:$E$1269,0),)</f>
        <v>109242</v>
      </c>
      <c r="G343" s="190">
        <f>CALCS!X345</f>
        <v>99573</v>
      </c>
      <c r="H343" s="190">
        <f ca="1">CALCS!AE345</f>
        <v>8</v>
      </c>
      <c r="I343" s="190">
        <f ca="1">CALCS!AF345</f>
        <v>0</v>
      </c>
      <c r="J343" s="190">
        <f ca="1">CALCS!AG345</f>
        <v>0</v>
      </c>
      <c r="K343" s="190">
        <f ca="1">CALCS!AH345</f>
        <v>99581</v>
      </c>
      <c r="L343" s="179" t="str">
        <f>CALCS!AD345</f>
        <v>122808</v>
      </c>
      <c r="M343" s="63">
        <f t="shared" ca="1" si="12"/>
        <v>-9661</v>
      </c>
      <c r="N343" s="205">
        <f t="shared" ca="1" si="13"/>
        <v>-8.8436681862287397E-2</v>
      </c>
    </row>
    <row r="344" spans="1:14" x14ac:dyDescent="0.25">
      <c r="A344" s="178" t="str">
        <f>CALCS!A346</f>
        <v>Sunrise</v>
      </c>
      <c r="B344" s="179" t="str">
        <f>CALCS!B346</f>
        <v>FL</v>
      </c>
      <c r="C344" s="179" t="str">
        <f>CALCS!C346</f>
        <v>52</v>
      </c>
      <c r="D344" s="179" t="str">
        <f>CALCS!D346</f>
        <v>MC</v>
      </c>
      <c r="E344" s="212">
        <f>CALCS!O346</f>
        <v>92700</v>
      </c>
      <c r="F344" s="180">
        <f ca="1">OFFSET(CDBG16!$J$1,MATCH(L344,CDBG16!$E$2:$E$1269,0),)</f>
        <v>541494</v>
      </c>
      <c r="G344" s="190">
        <f>CALCS!X346</f>
        <v>542311</v>
      </c>
      <c r="H344" s="190">
        <f ca="1">CALCS!AE346</f>
        <v>46</v>
      </c>
      <c r="I344" s="190">
        <f ca="1">CALCS!AF346</f>
        <v>0</v>
      </c>
      <c r="J344" s="190">
        <f ca="1">CALCS!AG346</f>
        <v>0</v>
      </c>
      <c r="K344" s="190">
        <f ca="1">CALCS!AH346</f>
        <v>542357</v>
      </c>
      <c r="L344" s="179" t="str">
        <f>CALCS!AD346</f>
        <v>122958</v>
      </c>
      <c r="M344" s="63">
        <f t="shared" ca="1" si="12"/>
        <v>863</v>
      </c>
      <c r="N344" s="205">
        <f t="shared" ca="1" si="13"/>
        <v>1.5937388041234067E-3</v>
      </c>
    </row>
    <row r="345" spans="1:14" x14ac:dyDescent="0.25">
      <c r="A345" s="178" t="str">
        <f>CALCS!A347</f>
        <v>Tallahassee</v>
      </c>
      <c r="B345" s="179" t="str">
        <f>CALCS!B347</f>
        <v>FL</v>
      </c>
      <c r="C345" s="179" t="str">
        <f>CALCS!C347</f>
        <v>51</v>
      </c>
      <c r="D345" s="179" t="str">
        <f>CALCS!D347</f>
        <v>PC</v>
      </c>
      <c r="E345" s="212">
        <f>CALCS!O347</f>
        <v>189907</v>
      </c>
      <c r="F345" s="180">
        <f ca="1">OFFSET(CDBG16!$J$1,MATCH(L345,CDBG16!$E$2:$E$1269,0),)</f>
        <v>1776067</v>
      </c>
      <c r="G345" s="190">
        <f>CALCS!X347</f>
        <v>1788093</v>
      </c>
      <c r="H345" s="190">
        <f ca="1">CALCS!AE347</f>
        <v>150</v>
      </c>
      <c r="I345" s="190">
        <f ca="1">CALCS!AF347</f>
        <v>0</v>
      </c>
      <c r="J345" s="190">
        <f ca="1">CALCS!AG347</f>
        <v>0</v>
      </c>
      <c r="K345" s="190">
        <f ca="1">CALCS!AH347</f>
        <v>1788243</v>
      </c>
      <c r="L345" s="179" t="str">
        <f>CALCS!AD347</f>
        <v>123000</v>
      </c>
      <c r="M345" s="63">
        <f t="shared" ca="1" si="12"/>
        <v>12176</v>
      </c>
      <c r="N345" s="205">
        <f t="shared" ca="1" si="13"/>
        <v>6.855597226906417E-3</v>
      </c>
    </row>
    <row r="346" spans="1:14" x14ac:dyDescent="0.25">
      <c r="A346" s="178" t="str">
        <f>CALCS!A348</f>
        <v>Tamarac</v>
      </c>
      <c r="B346" s="179" t="str">
        <f>CALCS!B348</f>
        <v>FL</v>
      </c>
      <c r="C346" s="179" t="str">
        <f>CALCS!C348</f>
        <v>52</v>
      </c>
      <c r="D346" s="179" t="str">
        <f>CALCS!D348</f>
        <v>MC</v>
      </c>
      <c r="E346" s="212">
        <f>CALCS!O348</f>
        <v>64681</v>
      </c>
      <c r="F346" s="180">
        <f ca="1">OFFSET(CDBG16!$J$1,MATCH(L346,CDBG16!$E$2:$E$1269,0),)</f>
        <v>384932</v>
      </c>
      <c r="G346" s="190">
        <f>CALCS!X348</f>
        <v>338123</v>
      </c>
      <c r="H346" s="190">
        <f ca="1">CALCS!AE348</f>
        <v>28</v>
      </c>
      <c r="I346" s="190">
        <f ca="1">CALCS!AF348</f>
        <v>0</v>
      </c>
      <c r="J346" s="190">
        <f ca="1">CALCS!AG348</f>
        <v>0</v>
      </c>
      <c r="K346" s="190">
        <f ca="1">CALCS!AH348</f>
        <v>338151</v>
      </c>
      <c r="L346" s="179" t="str">
        <f>CALCS!AD348</f>
        <v>123006</v>
      </c>
      <c r="M346" s="63">
        <f t="shared" ca="1" si="12"/>
        <v>-46781</v>
      </c>
      <c r="N346" s="205">
        <f t="shared" ca="1" si="13"/>
        <v>-0.12153055604626271</v>
      </c>
    </row>
    <row r="347" spans="1:14" x14ac:dyDescent="0.25">
      <c r="A347" s="178" t="str">
        <f>CALCS!A349</f>
        <v>Tampa</v>
      </c>
      <c r="B347" s="179" t="str">
        <f>CALCS!B349</f>
        <v>FL</v>
      </c>
      <c r="C347" s="179" t="str">
        <f>CALCS!C349</f>
        <v>51</v>
      </c>
      <c r="D347" s="179" t="str">
        <f>CALCS!D349</f>
        <v>PC</v>
      </c>
      <c r="E347" s="212">
        <f>CALCS!O349</f>
        <v>369075</v>
      </c>
      <c r="F347" s="180">
        <f ca="1">OFFSET(CDBG16!$J$1,MATCH(L347,CDBG16!$E$2:$E$1269,0),)</f>
        <v>2743824</v>
      </c>
      <c r="G347" s="190">
        <f>CALCS!X349</f>
        <v>2798212</v>
      </c>
      <c r="H347" s="190">
        <f ca="1">CALCS!AE349</f>
        <v>235</v>
      </c>
      <c r="I347" s="190">
        <f ca="1">CALCS!AF349</f>
        <v>0</v>
      </c>
      <c r="J347" s="190">
        <f ca="1">CALCS!AG349</f>
        <v>0</v>
      </c>
      <c r="K347" s="190">
        <f ca="1">CALCS!AH349</f>
        <v>2798447</v>
      </c>
      <c r="L347" s="179" t="str">
        <f>CALCS!AD349</f>
        <v>123012</v>
      </c>
      <c r="M347" s="63">
        <f t="shared" ca="1" si="12"/>
        <v>54623</v>
      </c>
      <c r="N347" s="205">
        <f t="shared" ca="1" si="13"/>
        <v>1.9907617981328247E-2</v>
      </c>
    </row>
    <row r="348" spans="1:14" x14ac:dyDescent="0.25">
      <c r="A348" s="178" t="str">
        <f>CALCS!A350</f>
        <v>Titusville</v>
      </c>
      <c r="B348" s="179" t="str">
        <f>CALCS!B350</f>
        <v>FL</v>
      </c>
      <c r="C348" s="179" t="str">
        <f>CALCS!C350</f>
        <v>51</v>
      </c>
      <c r="D348" s="179" t="str">
        <f>CALCS!D350</f>
        <v>PC</v>
      </c>
      <c r="E348" s="212">
        <f>CALCS!O350</f>
        <v>45393</v>
      </c>
      <c r="F348" s="180">
        <f ca="1">OFFSET(CDBG16!$J$1,MATCH(L348,CDBG16!$E$2:$E$1269,0),)</f>
        <v>261252</v>
      </c>
      <c r="G348" s="190">
        <f>CALCS!X350</f>
        <v>276966</v>
      </c>
      <c r="H348" s="190">
        <f ca="1">CALCS!AE350</f>
        <v>23</v>
      </c>
      <c r="I348" s="190">
        <f ca="1">CALCS!AF350</f>
        <v>0</v>
      </c>
      <c r="J348" s="190">
        <f ca="1">CALCS!AG350</f>
        <v>0</v>
      </c>
      <c r="K348" s="190">
        <f ca="1">CALCS!AH350</f>
        <v>276989</v>
      </c>
      <c r="L348" s="179" t="str">
        <f>CALCS!AD350</f>
        <v>123048</v>
      </c>
      <c r="M348" s="63">
        <f t="shared" ca="1" si="12"/>
        <v>15737</v>
      </c>
      <c r="N348" s="205">
        <f t="shared" ca="1" si="13"/>
        <v>6.0236859430741203E-2</v>
      </c>
    </row>
    <row r="349" spans="1:14" x14ac:dyDescent="0.25">
      <c r="A349" s="178" t="str">
        <f>CALCS!A351</f>
        <v>Wellington</v>
      </c>
      <c r="B349" s="179" t="str">
        <f>CALCS!B351</f>
        <v>FL</v>
      </c>
      <c r="C349" s="179" t="str">
        <f>CALCS!C351</f>
        <v>52</v>
      </c>
      <c r="D349" s="179" t="str">
        <f>CALCS!D351</f>
        <v>MC</v>
      </c>
      <c r="E349" s="212">
        <f>CALCS!O351</f>
        <v>62560</v>
      </c>
      <c r="F349" s="180">
        <f ca="1">OFFSET(CDBG16!$J$1,MATCH(L349,CDBG16!$E$2:$E$1269,0),)</f>
        <v>244509</v>
      </c>
      <c r="G349" s="190">
        <f>CALCS!X351</f>
        <v>220788</v>
      </c>
      <c r="H349" s="190">
        <f ca="1">CALCS!AE351</f>
        <v>19</v>
      </c>
      <c r="I349" s="190">
        <f ca="1">CALCS!AF351</f>
        <v>0</v>
      </c>
      <c r="J349" s="190">
        <f ca="1">CALCS!AG351</f>
        <v>0</v>
      </c>
      <c r="K349" s="190">
        <f ca="1">CALCS!AH351</f>
        <v>220807</v>
      </c>
      <c r="L349" s="179" t="str">
        <f>CALCS!AD351</f>
        <v>123213</v>
      </c>
      <c r="M349" s="63">
        <f t="shared" ca="1" si="12"/>
        <v>-23702</v>
      </c>
      <c r="N349" s="205">
        <f t="shared" ca="1" si="13"/>
        <v>-9.6937127058717681E-2</v>
      </c>
    </row>
    <row r="350" spans="1:14" x14ac:dyDescent="0.25">
      <c r="A350" s="178" t="str">
        <f>CALCS!A352</f>
        <v>Weston City</v>
      </c>
      <c r="B350" s="179" t="str">
        <f>CALCS!B352</f>
        <v>FL</v>
      </c>
      <c r="C350" s="179" t="str">
        <f>CALCS!C352</f>
        <v>52</v>
      </c>
      <c r="D350" s="179" t="str">
        <f>CALCS!D352</f>
        <v>MC</v>
      </c>
      <c r="E350" s="212">
        <f>CALCS!O352</f>
        <v>69959</v>
      </c>
      <c r="F350" s="180">
        <f ca="1">OFFSET(CDBG16!$J$1,MATCH(L350,CDBG16!$E$2:$E$1269,0),)</f>
        <v>269933</v>
      </c>
      <c r="G350" s="190">
        <f>CALCS!X352</f>
        <v>293777</v>
      </c>
      <c r="H350" s="190">
        <f ca="1">CALCS!AE352</f>
        <v>25</v>
      </c>
      <c r="I350" s="190">
        <f ca="1">CALCS!AF352</f>
        <v>0</v>
      </c>
      <c r="J350" s="190">
        <f ca="1">CALCS!AG352</f>
        <v>0</v>
      </c>
      <c r="K350" s="190">
        <f ca="1">CALCS!AH352</f>
        <v>293802</v>
      </c>
      <c r="L350" s="179" t="str">
        <f>CALCS!AD352</f>
        <v>123249</v>
      </c>
      <c r="M350" s="63">
        <f t="shared" ca="1" si="12"/>
        <v>23869</v>
      </c>
      <c r="N350" s="205">
        <f t="shared" ca="1" si="13"/>
        <v>8.8425646364097762E-2</v>
      </c>
    </row>
    <row r="351" spans="1:14" x14ac:dyDescent="0.25">
      <c r="A351" s="178" t="str">
        <f>CALCS!A353</f>
        <v>West Palm Beach</v>
      </c>
      <c r="B351" s="179" t="str">
        <f>CALCS!B353</f>
        <v>FL</v>
      </c>
      <c r="C351" s="179" t="str">
        <f>CALCS!C353</f>
        <v>51</v>
      </c>
      <c r="D351" s="179" t="str">
        <f>CALCS!D353</f>
        <v>PC</v>
      </c>
      <c r="E351" s="212">
        <f>CALCS!O353</f>
        <v>106779</v>
      </c>
      <c r="F351" s="180">
        <f ca="1">OFFSET(CDBG16!$J$1,MATCH(L351,CDBG16!$E$2:$E$1269,0),)</f>
        <v>784314</v>
      </c>
      <c r="G351" s="190">
        <f>CALCS!X353</f>
        <v>816360</v>
      </c>
      <c r="H351" s="190">
        <f ca="1">CALCS!AE353</f>
        <v>69</v>
      </c>
      <c r="I351" s="190">
        <f ca="1">CALCS!AF353</f>
        <v>0</v>
      </c>
      <c r="J351" s="190">
        <f ca="1">CALCS!AG353</f>
        <v>0</v>
      </c>
      <c r="K351" s="190">
        <f ca="1">CALCS!AH353</f>
        <v>816429</v>
      </c>
      <c r="L351" s="179" t="str">
        <f>CALCS!AD353</f>
        <v>123252</v>
      </c>
      <c r="M351" s="63">
        <f t="shared" ca="1" si="12"/>
        <v>32115</v>
      </c>
      <c r="N351" s="205">
        <f t="shared" ca="1" si="13"/>
        <v>4.0946610668686267E-2</v>
      </c>
    </row>
    <row r="352" spans="1:14" x14ac:dyDescent="0.25">
      <c r="A352" s="178" t="str">
        <f>CALCS!A354</f>
        <v>Winter Haven</v>
      </c>
      <c r="B352" s="179" t="str">
        <f>CALCS!B354</f>
        <v>FL</v>
      </c>
      <c r="C352" s="179" t="str">
        <f>CALCS!C354</f>
        <v>51</v>
      </c>
      <c r="D352" s="179" t="str">
        <f>CALCS!D354</f>
        <v>PC</v>
      </c>
      <c r="E352" s="212">
        <f>CALCS!O354</f>
        <v>37689</v>
      </c>
      <c r="F352" s="180">
        <f ca="1">OFFSET(CDBG16!$J$1,MATCH(L352,CDBG16!$E$2:$E$1269,0),)</f>
        <v>263146</v>
      </c>
      <c r="G352" s="190">
        <f>CALCS!X354</f>
        <v>251637</v>
      </c>
      <c r="H352" s="190">
        <f ca="1">CALCS!AE354</f>
        <v>21</v>
      </c>
      <c r="I352" s="190">
        <f ca="1">CALCS!AF354</f>
        <v>0</v>
      </c>
      <c r="J352" s="190">
        <f ca="1">CALCS!AG354</f>
        <v>0</v>
      </c>
      <c r="K352" s="190">
        <f ca="1">CALCS!AH354</f>
        <v>251658</v>
      </c>
      <c r="L352" s="179" t="str">
        <f>CALCS!AD354</f>
        <v>123342</v>
      </c>
      <c r="M352" s="63">
        <f t="shared" ca="1" si="12"/>
        <v>-11488</v>
      </c>
      <c r="N352" s="205">
        <f t="shared" ca="1" si="13"/>
        <v>-4.3656373268071716E-2</v>
      </c>
    </row>
    <row r="353" spans="1:14" x14ac:dyDescent="0.25">
      <c r="A353" s="178" t="str">
        <f>CALCS!A355</f>
        <v>Brevard County</v>
      </c>
      <c r="B353" s="179" t="str">
        <f>CALCS!B355</f>
        <v>FL</v>
      </c>
      <c r="C353" s="179" t="str">
        <f>CALCS!C355</f>
        <v>66</v>
      </c>
      <c r="D353" s="179" t="str">
        <f>CALCS!D355</f>
        <v>UC</v>
      </c>
      <c r="E353" s="212">
        <f>CALCS!O355</f>
        <v>275873</v>
      </c>
      <c r="F353" s="180">
        <f ca="1">OFFSET(CDBG16!$J$1,MATCH(L353,CDBG16!$E$2:$E$1269,0),)</f>
        <v>1185040</v>
      </c>
      <c r="G353" s="190">
        <f>CALCS!X355</f>
        <v>1237581</v>
      </c>
      <c r="H353" s="190">
        <f ca="1">CALCS!AE355</f>
        <v>104</v>
      </c>
      <c r="I353" s="190">
        <f ca="1">CALCS!AF355</f>
        <v>0</v>
      </c>
      <c r="J353" s="190">
        <f ca="1">CALCS!AG355</f>
        <v>0</v>
      </c>
      <c r="K353" s="190">
        <f ca="1">CALCS!AH355</f>
        <v>1237685</v>
      </c>
      <c r="L353" s="179" t="str">
        <f>CALCS!AD355</f>
        <v>129009</v>
      </c>
      <c r="M353" s="63">
        <f t="shared" ca="1" si="12"/>
        <v>52645</v>
      </c>
      <c r="N353" s="205">
        <f t="shared" ca="1" si="13"/>
        <v>4.4424660770944438E-2</v>
      </c>
    </row>
    <row r="354" spans="1:14" x14ac:dyDescent="0.25">
      <c r="A354" s="178" t="str">
        <f>CALCS!A356</f>
        <v>Broward County</v>
      </c>
      <c r="B354" s="179" t="str">
        <f>CALCS!B356</f>
        <v>FL</v>
      </c>
      <c r="C354" s="179" t="str">
        <f>CALCS!C356</f>
        <v>66</v>
      </c>
      <c r="D354" s="179" t="str">
        <f>CALCS!D356</f>
        <v>UC</v>
      </c>
      <c r="E354" s="212">
        <f>CALCS!O356</f>
        <v>337248</v>
      </c>
      <c r="F354" s="180">
        <f ca="1">OFFSET(CDBG16!$J$1,MATCH(L354,CDBG16!$E$2:$E$1269,0),)</f>
        <v>2374380</v>
      </c>
      <c r="G354" s="190">
        <f>CALCS!X356</f>
        <v>2415348</v>
      </c>
      <c r="H354" s="190">
        <f ca="1">CALCS!AE356</f>
        <v>203</v>
      </c>
      <c r="I354" s="190">
        <f ca="1">CALCS!AF356</f>
        <v>0</v>
      </c>
      <c r="J354" s="190">
        <f ca="1">CALCS!AG356</f>
        <v>0</v>
      </c>
      <c r="K354" s="190">
        <f ca="1">CALCS!AH356</f>
        <v>2415551</v>
      </c>
      <c r="L354" s="179" t="str">
        <f>CALCS!AD356</f>
        <v>129011</v>
      </c>
      <c r="M354" s="63">
        <f t="shared" ca="1" si="12"/>
        <v>41171</v>
      </c>
      <c r="N354" s="205">
        <f t="shared" ca="1" si="13"/>
        <v>1.7339684464997177E-2</v>
      </c>
    </row>
    <row r="355" spans="1:14" x14ac:dyDescent="0.25">
      <c r="A355" s="178" t="str">
        <f>CALCS!A357</f>
        <v>Collier County</v>
      </c>
      <c r="B355" s="179" t="str">
        <f>CALCS!B357</f>
        <v>FL</v>
      </c>
      <c r="C355" s="179" t="str">
        <f>CALCS!C357</f>
        <v>66</v>
      </c>
      <c r="D355" s="179" t="str">
        <f>CALCS!D357</f>
        <v>UC</v>
      </c>
      <c r="E355" s="212">
        <f>CALCS!O357</f>
        <v>317589</v>
      </c>
      <c r="F355" s="180">
        <f ca="1">OFFSET(CDBG16!$J$1,MATCH(L355,CDBG16!$E$2:$E$1269,0),)</f>
        <v>2108421</v>
      </c>
      <c r="G355" s="190">
        <f>CALCS!X357</f>
        <v>2129321</v>
      </c>
      <c r="H355" s="190">
        <f ca="1">CALCS!AE357</f>
        <v>179</v>
      </c>
      <c r="I355" s="190">
        <f ca="1">CALCS!AF357</f>
        <v>68872</v>
      </c>
      <c r="J355" s="190">
        <f ca="1">CALCS!AG357</f>
        <v>0</v>
      </c>
      <c r="K355" s="190">
        <f ca="1">CALCS!AH357</f>
        <v>2198372</v>
      </c>
      <c r="L355" s="179" t="str">
        <f>CALCS!AD357</f>
        <v>129021</v>
      </c>
      <c r="M355" s="63">
        <f t="shared" ca="1" si="12"/>
        <v>89951</v>
      </c>
      <c r="N355" s="205">
        <f t="shared" ca="1" si="13"/>
        <v>4.2662731968615378E-2</v>
      </c>
    </row>
    <row r="356" spans="1:14" x14ac:dyDescent="0.25">
      <c r="A356" s="178" t="str">
        <f>CALCS!A358</f>
        <v>Jacksonville-Duval County</v>
      </c>
      <c r="B356" s="179" t="str">
        <f>CALCS!B358</f>
        <v>FL</v>
      </c>
      <c r="C356" s="179" t="str">
        <f>CALCS!C358</f>
        <v>66</v>
      </c>
      <c r="D356" s="179" t="str">
        <f>CALCS!D358</f>
        <v>UC</v>
      </c>
      <c r="E356" s="212">
        <f>CALCS!O358</f>
        <v>911557</v>
      </c>
      <c r="F356" s="180">
        <f ca="1">OFFSET(CDBG16!$J$1,MATCH(L356,CDBG16!$E$2:$E$1269,0),)</f>
        <v>5626732</v>
      </c>
      <c r="G356" s="190">
        <f>CALCS!X358</f>
        <v>5661116</v>
      </c>
      <c r="H356" s="190">
        <f ca="1">CALCS!AE358</f>
        <v>476</v>
      </c>
      <c r="I356" s="190">
        <f ca="1">CALCS!AF358</f>
        <v>0</v>
      </c>
      <c r="J356" s="190">
        <f ca="1">CALCS!AG358</f>
        <v>0</v>
      </c>
      <c r="K356" s="190">
        <f ca="1">CALCS!AH358</f>
        <v>5661592</v>
      </c>
      <c r="L356" s="179" t="str">
        <f>CALCS!AD358</f>
        <v>129031</v>
      </c>
      <c r="M356" s="63">
        <f t="shared" ca="1" si="12"/>
        <v>34860</v>
      </c>
      <c r="N356" s="205">
        <f t="shared" ca="1" si="13"/>
        <v>6.1954256929244184E-3</v>
      </c>
    </row>
    <row r="357" spans="1:14" x14ac:dyDescent="0.25">
      <c r="A357" s="178" t="str">
        <f>CALCS!A359</f>
        <v>Escambia County</v>
      </c>
      <c r="B357" s="179" t="str">
        <f>CALCS!B359</f>
        <v>FL</v>
      </c>
      <c r="C357" s="179" t="str">
        <f>CALCS!C359</f>
        <v>66</v>
      </c>
      <c r="D357" s="179" t="str">
        <f>CALCS!D359</f>
        <v>UC</v>
      </c>
      <c r="E357" s="212">
        <f>CALCS!O359</f>
        <v>256048</v>
      </c>
      <c r="F357" s="180">
        <f ca="1">OFFSET(CDBG16!$J$1,MATCH(L357,CDBG16!$E$2:$E$1269,0),)</f>
        <v>1600170</v>
      </c>
      <c r="G357" s="190">
        <f>CALCS!X359</f>
        <v>1478175</v>
      </c>
      <c r="H357" s="190">
        <f ca="1">CALCS!AE359</f>
        <v>124</v>
      </c>
      <c r="I357" s="190">
        <f ca="1">CALCS!AF359</f>
        <v>0</v>
      </c>
      <c r="J357" s="190">
        <f ca="1">CALCS!AG359</f>
        <v>0</v>
      </c>
      <c r="K357" s="190">
        <f ca="1">CALCS!AH359</f>
        <v>1478299</v>
      </c>
      <c r="L357" s="179" t="str">
        <f>CALCS!AD359</f>
        <v>129033</v>
      </c>
      <c r="M357" s="63">
        <f t="shared" ca="1" si="12"/>
        <v>-121871</v>
      </c>
      <c r="N357" s="205">
        <f t="shared" ca="1" si="13"/>
        <v>-7.6161282863695737E-2</v>
      </c>
    </row>
    <row r="358" spans="1:14" x14ac:dyDescent="0.25">
      <c r="A358" s="178" t="str">
        <f>CALCS!A360</f>
        <v>Hillsborough County</v>
      </c>
      <c r="B358" s="179" t="str">
        <f>CALCS!B360</f>
        <v>FL</v>
      </c>
      <c r="C358" s="179" t="str">
        <f>CALCS!C360</f>
        <v>66</v>
      </c>
      <c r="D358" s="179" t="str">
        <f>CALCS!D360</f>
        <v>UC</v>
      </c>
      <c r="E358" s="212">
        <f>CALCS!O360</f>
        <v>979975</v>
      </c>
      <c r="F358" s="180">
        <f ca="1">OFFSET(CDBG16!$J$1,MATCH(L358,CDBG16!$E$2:$E$1269,0),)</f>
        <v>5971613</v>
      </c>
      <c r="G358" s="190">
        <f>CALCS!X360</f>
        <v>6073178</v>
      </c>
      <c r="H358" s="190">
        <f ca="1">CALCS!AE360</f>
        <v>511</v>
      </c>
      <c r="I358" s="190">
        <f ca="1">CALCS!AF360</f>
        <v>0</v>
      </c>
      <c r="J358" s="190">
        <f ca="1">CALCS!AG360</f>
        <v>0</v>
      </c>
      <c r="K358" s="190">
        <f ca="1">CALCS!AH360</f>
        <v>6073689</v>
      </c>
      <c r="L358" s="179" t="str">
        <f>CALCS!AD360</f>
        <v>129057</v>
      </c>
      <c r="M358" s="63">
        <f t="shared" ca="1" si="12"/>
        <v>102076</v>
      </c>
      <c r="N358" s="205">
        <f t="shared" ca="1" si="13"/>
        <v>1.7093539048829855E-2</v>
      </c>
    </row>
    <row r="359" spans="1:14" x14ac:dyDescent="0.25">
      <c r="A359" s="178" t="str">
        <f>CALCS!A361</f>
        <v>Lake County</v>
      </c>
      <c r="B359" s="179" t="str">
        <f>CALCS!B361</f>
        <v>FL</v>
      </c>
      <c r="C359" s="179" t="str">
        <f>CALCS!C361</f>
        <v>66</v>
      </c>
      <c r="D359" s="179" t="str">
        <f>CALCS!D361</f>
        <v>UC</v>
      </c>
      <c r="E359" s="212">
        <f>CALCS!O361</f>
        <v>218160</v>
      </c>
      <c r="F359" s="180">
        <f ca="1">OFFSET(CDBG16!$J$1,MATCH(L359,CDBG16!$E$2:$E$1269,0),)</f>
        <v>1134383</v>
      </c>
      <c r="G359" s="190">
        <f>CALCS!X361</f>
        <v>1172224</v>
      </c>
      <c r="H359" s="190">
        <f ca="1">CALCS!AE361</f>
        <v>99</v>
      </c>
      <c r="I359" s="190">
        <f ca="1">CALCS!AF361</f>
        <v>0</v>
      </c>
      <c r="J359" s="190">
        <f ca="1">CALCS!AG361</f>
        <v>0</v>
      </c>
      <c r="K359" s="190">
        <f ca="1">CALCS!AH361</f>
        <v>1172323</v>
      </c>
      <c r="L359" s="179" t="str">
        <f>CALCS!AD361</f>
        <v>129069</v>
      </c>
      <c r="M359" s="63">
        <f t="shared" ca="1" si="12"/>
        <v>37940</v>
      </c>
      <c r="N359" s="205">
        <f t="shared" ca="1" si="13"/>
        <v>3.3445494158498498E-2</v>
      </c>
    </row>
    <row r="360" spans="1:14" x14ac:dyDescent="0.25">
      <c r="A360" s="178" t="str">
        <f>CALCS!A362</f>
        <v>Lee County</v>
      </c>
      <c r="B360" s="179" t="str">
        <f>CALCS!B362</f>
        <v>FL</v>
      </c>
      <c r="C360" s="179" t="str">
        <f>CALCS!C362</f>
        <v>66</v>
      </c>
      <c r="D360" s="179" t="str">
        <f>CALCS!D362</f>
        <v>UC</v>
      </c>
      <c r="E360" s="212">
        <f>CALCS!O362</f>
        <v>421941</v>
      </c>
      <c r="F360" s="180">
        <f ca="1">OFFSET(CDBG16!$J$1,MATCH(L360,CDBG16!$E$2:$E$1269,0),)</f>
        <v>2616336</v>
      </c>
      <c r="G360" s="190">
        <f>CALCS!X362</f>
        <v>2649727</v>
      </c>
      <c r="H360" s="190">
        <f ca="1">CALCS!AE362</f>
        <v>223</v>
      </c>
      <c r="I360" s="190">
        <f ca="1">CALCS!AF362</f>
        <v>0</v>
      </c>
      <c r="J360" s="190">
        <f ca="1">CALCS!AG362</f>
        <v>0</v>
      </c>
      <c r="K360" s="190">
        <f ca="1">CALCS!AH362</f>
        <v>2649950</v>
      </c>
      <c r="L360" s="179" t="str">
        <f>CALCS!AD362</f>
        <v>129071</v>
      </c>
      <c r="M360" s="63">
        <f t="shared" ca="1" si="12"/>
        <v>33614</v>
      </c>
      <c r="N360" s="205">
        <f t="shared" ca="1" si="13"/>
        <v>1.2847738210994306E-2</v>
      </c>
    </row>
    <row r="361" spans="1:14" x14ac:dyDescent="0.25">
      <c r="A361" s="178" t="str">
        <f>CALCS!A363</f>
        <v>Manatee County</v>
      </c>
      <c r="B361" s="179" t="str">
        <f>CALCS!B363</f>
        <v>FL</v>
      </c>
      <c r="C361" s="179" t="str">
        <f>CALCS!C363</f>
        <v>66</v>
      </c>
      <c r="D361" s="179" t="str">
        <f>CALCS!D363</f>
        <v>UC</v>
      </c>
      <c r="E361" s="212">
        <f>CALCS!O363</f>
        <v>300393</v>
      </c>
      <c r="F361" s="180">
        <f ca="1">OFFSET(CDBG16!$J$1,MATCH(L361,CDBG16!$E$2:$E$1269,0),)</f>
        <v>1627663</v>
      </c>
      <c r="G361" s="190">
        <f>CALCS!X363</f>
        <v>1654739</v>
      </c>
      <c r="H361" s="190">
        <f ca="1">CALCS!AE363</f>
        <v>139</v>
      </c>
      <c r="I361" s="190">
        <f ca="1">CALCS!AF363</f>
        <v>0</v>
      </c>
      <c r="J361" s="190">
        <f ca="1">CALCS!AG363</f>
        <v>0</v>
      </c>
      <c r="K361" s="190">
        <f ca="1">CALCS!AH363</f>
        <v>1654878</v>
      </c>
      <c r="L361" s="179" t="str">
        <f>CALCS!AD363</f>
        <v>129081</v>
      </c>
      <c r="M361" s="63">
        <f t="shared" ca="1" si="12"/>
        <v>27215</v>
      </c>
      <c r="N361" s="205">
        <f t="shared" ca="1" si="13"/>
        <v>1.6720291608275178E-2</v>
      </c>
    </row>
    <row r="362" spans="1:14" x14ac:dyDescent="0.25">
      <c r="A362" s="178" t="str">
        <f>CALCS!A364</f>
        <v>Marion County</v>
      </c>
      <c r="B362" s="179" t="str">
        <f>CALCS!B364</f>
        <v>FL</v>
      </c>
      <c r="C362" s="179" t="str">
        <f>CALCS!C364</f>
        <v>66</v>
      </c>
      <c r="D362" s="179" t="str">
        <f>CALCS!D364</f>
        <v>UC</v>
      </c>
      <c r="E362" s="212">
        <f>CALCS!O364</f>
        <v>277515</v>
      </c>
      <c r="F362" s="180">
        <f ca="1">OFFSET(CDBG16!$J$1,MATCH(L362,CDBG16!$E$2:$E$1269,0),)</f>
        <v>1799054</v>
      </c>
      <c r="G362" s="190">
        <f>CALCS!X364</f>
        <v>1774032</v>
      </c>
      <c r="H362" s="190">
        <f ca="1">CALCS!AE364</f>
        <v>149</v>
      </c>
      <c r="I362" s="190">
        <f ca="1">CALCS!AF364</f>
        <v>0</v>
      </c>
      <c r="J362" s="190">
        <f ca="1">CALCS!AG364</f>
        <v>0</v>
      </c>
      <c r="K362" s="190">
        <f ca="1">CALCS!AH364</f>
        <v>1774181</v>
      </c>
      <c r="L362" s="179" t="str">
        <f>CALCS!AD364</f>
        <v>129083</v>
      </c>
      <c r="M362" s="63">
        <f t="shared" ca="1" si="12"/>
        <v>-24873</v>
      </c>
      <c r="N362" s="205">
        <f t="shared" ca="1" si="13"/>
        <v>-1.3825599453935234E-2</v>
      </c>
    </row>
    <row r="363" spans="1:14" x14ac:dyDescent="0.25">
      <c r="A363" s="178" t="str">
        <f>CALCS!A365</f>
        <v>Miami-Dade County</v>
      </c>
      <c r="B363" s="179" t="str">
        <f>CALCS!B365</f>
        <v>FL</v>
      </c>
      <c r="C363" s="179" t="str">
        <f>CALCS!C365</f>
        <v>66</v>
      </c>
      <c r="D363" s="179" t="str">
        <f>CALCS!D365</f>
        <v>UC</v>
      </c>
      <c r="E363" s="212">
        <f>CALCS!O365</f>
        <v>1623626</v>
      </c>
      <c r="F363" s="180">
        <f ca="1">OFFSET(CDBG16!$J$1,MATCH(L363,CDBG16!$E$2:$E$1269,0),)</f>
        <v>11171518</v>
      </c>
      <c r="G363" s="190">
        <f>CALCS!X365</f>
        <v>11552882</v>
      </c>
      <c r="H363" s="190">
        <f ca="1">CALCS!AE365</f>
        <v>972</v>
      </c>
      <c r="I363" s="190">
        <f ca="1">CALCS!AF365</f>
        <v>0</v>
      </c>
      <c r="J363" s="190">
        <f ca="1">CALCS!AG365</f>
        <v>0</v>
      </c>
      <c r="K363" s="190">
        <f ca="1">CALCS!AH365</f>
        <v>11553854</v>
      </c>
      <c r="L363" s="179" t="str">
        <f>CALCS!AD365</f>
        <v>129086</v>
      </c>
      <c r="M363" s="63">
        <f t="shared" ca="1" si="12"/>
        <v>382336</v>
      </c>
      <c r="N363" s="205">
        <f t="shared" ca="1" si="13"/>
        <v>3.4224176159408239E-2</v>
      </c>
    </row>
    <row r="364" spans="1:14" x14ac:dyDescent="0.25">
      <c r="A364" s="178" t="str">
        <f>CALCS!A366</f>
        <v>Orange County</v>
      </c>
      <c r="B364" s="179" t="str">
        <f>CALCS!B366</f>
        <v>FL</v>
      </c>
      <c r="C364" s="179" t="str">
        <f>CALCS!C366</f>
        <v>66</v>
      </c>
      <c r="D364" s="179" t="str">
        <f>CALCS!D366</f>
        <v>UC</v>
      </c>
      <c r="E364" s="212">
        <f>CALCS!O366</f>
        <v>910560</v>
      </c>
      <c r="F364" s="180">
        <f ca="1">OFFSET(CDBG16!$J$1,MATCH(L364,CDBG16!$E$2:$E$1269,0),)</f>
        <v>5576866</v>
      </c>
      <c r="G364" s="190">
        <f>CALCS!X366</f>
        <v>5764187</v>
      </c>
      <c r="H364" s="190">
        <f ca="1">CALCS!AE366</f>
        <v>485</v>
      </c>
      <c r="I364" s="190">
        <f ca="1">CALCS!AF366</f>
        <v>0</v>
      </c>
      <c r="J364" s="190">
        <f ca="1">CALCS!AG366</f>
        <v>0</v>
      </c>
      <c r="K364" s="190">
        <f ca="1">CALCS!AH366</f>
        <v>5764672</v>
      </c>
      <c r="L364" s="179" t="str">
        <f>CALCS!AD366</f>
        <v>129095</v>
      </c>
      <c r="M364" s="63">
        <f t="shared" ca="1" si="12"/>
        <v>187806</v>
      </c>
      <c r="N364" s="205">
        <f t="shared" ca="1" si="13"/>
        <v>3.3675903276141117E-2</v>
      </c>
    </row>
    <row r="365" spans="1:14" x14ac:dyDescent="0.25">
      <c r="A365" s="178" t="str">
        <f>CALCS!A367</f>
        <v>Osceola County</v>
      </c>
      <c r="B365" s="179" t="str">
        <f>CALCS!B367</f>
        <v>FL</v>
      </c>
      <c r="C365" s="179" t="str">
        <f>CALCS!C367</f>
        <v>66</v>
      </c>
      <c r="D365" s="179" t="str">
        <f>CALCS!D367</f>
        <v>UC</v>
      </c>
      <c r="E365" s="212">
        <f>CALCS!O367</f>
        <v>254841</v>
      </c>
      <c r="F365" s="180">
        <f ca="1">OFFSET(CDBG16!$J$1,MATCH(L365,CDBG16!$E$2:$E$1269,0),)</f>
        <v>1444243</v>
      </c>
      <c r="G365" s="190">
        <f>CALCS!X367</f>
        <v>1486262</v>
      </c>
      <c r="H365" s="190">
        <f ca="1">CALCS!AE367</f>
        <v>125</v>
      </c>
      <c r="I365" s="190">
        <f ca="1">CALCS!AF367</f>
        <v>0</v>
      </c>
      <c r="J365" s="190">
        <f ca="1">CALCS!AG367</f>
        <v>0</v>
      </c>
      <c r="K365" s="190">
        <f ca="1">CALCS!AH367</f>
        <v>1486387</v>
      </c>
      <c r="L365" s="179" t="str">
        <f>CALCS!AD367</f>
        <v>129097</v>
      </c>
      <c r="M365" s="63">
        <f t="shared" ca="1" si="12"/>
        <v>42144</v>
      </c>
      <c r="N365" s="205">
        <f t="shared" ca="1" si="13"/>
        <v>2.918068496783436E-2</v>
      </c>
    </row>
    <row r="366" spans="1:14" x14ac:dyDescent="0.25">
      <c r="A366" s="178" t="str">
        <f>CALCS!A368</f>
        <v>Palm Beach County</v>
      </c>
      <c r="B366" s="179" t="str">
        <f>CALCS!B368</f>
        <v>FL</v>
      </c>
      <c r="C366" s="179" t="str">
        <f>CALCS!C368</f>
        <v>66</v>
      </c>
      <c r="D366" s="179" t="str">
        <f>CALCS!D368</f>
        <v>UC</v>
      </c>
      <c r="E366" s="212">
        <f>CALCS!O368</f>
        <v>898731</v>
      </c>
      <c r="F366" s="180">
        <f ca="1">OFFSET(CDBG16!$J$1,MATCH(L366,CDBG16!$E$2:$E$1269,0),)</f>
        <v>5765423</v>
      </c>
      <c r="G366" s="190">
        <f>CALCS!X368</f>
        <v>5821155</v>
      </c>
      <c r="H366" s="190">
        <f ca="1">CALCS!AE368</f>
        <v>490</v>
      </c>
      <c r="I366" s="190">
        <f ca="1">CALCS!AF368</f>
        <v>0</v>
      </c>
      <c r="J366" s="190">
        <f ca="1">CALCS!AG368</f>
        <v>0</v>
      </c>
      <c r="K366" s="190">
        <f ca="1">CALCS!AH368</f>
        <v>5821645</v>
      </c>
      <c r="L366" s="179" t="str">
        <f>CALCS!AD368</f>
        <v>129099</v>
      </c>
      <c r="M366" s="63">
        <f t="shared" ref="M366:M429" ca="1" si="14">K366-F366</f>
        <v>56222</v>
      </c>
      <c r="N366" s="205">
        <f t="shared" ref="N366:N429" ca="1" si="15">M366/F366</f>
        <v>9.7515828413630712E-3</v>
      </c>
    </row>
    <row r="367" spans="1:14" x14ac:dyDescent="0.25">
      <c r="A367" s="178" t="str">
        <f>CALCS!A369</f>
        <v>Pasco County</v>
      </c>
      <c r="B367" s="179" t="str">
        <f>CALCS!B369</f>
        <v>FL</v>
      </c>
      <c r="C367" s="179" t="str">
        <f>CALCS!C369</f>
        <v>66</v>
      </c>
      <c r="D367" s="179" t="str">
        <f>CALCS!D369</f>
        <v>UC</v>
      </c>
      <c r="E367" s="212">
        <f>CALCS!O369</f>
        <v>476343</v>
      </c>
      <c r="F367" s="180">
        <f ca="1">OFFSET(CDBG16!$J$1,MATCH(L367,CDBG16!$E$2:$E$1269,0),)</f>
        <v>2526644</v>
      </c>
      <c r="G367" s="190">
        <f>CALCS!X369</f>
        <v>2592729</v>
      </c>
      <c r="H367" s="190">
        <f ca="1">CALCS!AE369</f>
        <v>218</v>
      </c>
      <c r="I367" s="190">
        <f ca="1">CALCS!AF369</f>
        <v>0</v>
      </c>
      <c r="J367" s="190">
        <f ca="1">CALCS!AG369</f>
        <v>0</v>
      </c>
      <c r="K367" s="190">
        <f ca="1">CALCS!AH369</f>
        <v>2592947</v>
      </c>
      <c r="L367" s="179" t="str">
        <f>CALCS!AD369</f>
        <v>129101</v>
      </c>
      <c r="M367" s="63">
        <f t="shared" ca="1" si="14"/>
        <v>66303</v>
      </c>
      <c r="N367" s="205">
        <f t="shared" ca="1" si="15"/>
        <v>2.6241528288116569E-2</v>
      </c>
    </row>
    <row r="368" spans="1:14" x14ac:dyDescent="0.25">
      <c r="A368" s="178" t="str">
        <f>CALCS!A370</f>
        <v>Pinellas County</v>
      </c>
      <c r="B368" s="179" t="str">
        <f>CALCS!B370</f>
        <v>FL</v>
      </c>
      <c r="C368" s="179" t="str">
        <f>CALCS!C370</f>
        <v>66</v>
      </c>
      <c r="D368" s="179" t="str">
        <f>CALCS!D370</f>
        <v>UC</v>
      </c>
      <c r="E368" s="212">
        <f>CALCS!O370</f>
        <v>498628</v>
      </c>
      <c r="F368" s="180">
        <f ca="1">OFFSET(CDBG16!$J$1,MATCH(L368,CDBG16!$E$2:$E$1269,0),)</f>
        <v>2475418</v>
      </c>
      <c r="G368" s="190">
        <f>CALCS!X370</f>
        <v>2489657</v>
      </c>
      <c r="H368" s="190">
        <f ca="1">CALCS!AE370</f>
        <v>209</v>
      </c>
      <c r="I368" s="190">
        <f ca="1">CALCS!AF370</f>
        <v>0</v>
      </c>
      <c r="J368" s="190">
        <f ca="1">CALCS!AG370</f>
        <v>0</v>
      </c>
      <c r="K368" s="190">
        <f ca="1">CALCS!AH370</f>
        <v>2489866</v>
      </c>
      <c r="L368" s="179" t="str">
        <f>CALCS!AD370</f>
        <v>129103</v>
      </c>
      <c r="M368" s="63">
        <f t="shared" ca="1" si="14"/>
        <v>14448</v>
      </c>
      <c r="N368" s="205">
        <f t="shared" ca="1" si="15"/>
        <v>5.8365900223719793E-3</v>
      </c>
    </row>
    <row r="369" spans="1:14" x14ac:dyDescent="0.25">
      <c r="A369" s="178" t="str">
        <f>CALCS!A371</f>
        <v>Polk County</v>
      </c>
      <c r="B369" s="179" t="str">
        <f>CALCS!B371</f>
        <v>FL</v>
      </c>
      <c r="C369" s="179" t="str">
        <f>CALCS!C371</f>
        <v>66</v>
      </c>
      <c r="D369" s="179" t="str">
        <f>CALCS!D371</f>
        <v>UC</v>
      </c>
      <c r="E369" s="212">
        <f>CALCS!O371</f>
        <v>456609</v>
      </c>
      <c r="F369" s="180">
        <f ca="1">OFFSET(CDBG16!$J$1,MATCH(L369,CDBG16!$E$2:$E$1269,0),)</f>
        <v>2952252</v>
      </c>
      <c r="G369" s="190">
        <f>CALCS!X371</f>
        <v>2949278</v>
      </c>
      <c r="H369" s="190">
        <f ca="1">CALCS!AE371</f>
        <v>248</v>
      </c>
      <c r="I369" s="190">
        <f ca="1">CALCS!AF371</f>
        <v>203101</v>
      </c>
      <c r="J369" s="190">
        <f ca="1">CALCS!AG371</f>
        <v>0</v>
      </c>
      <c r="K369" s="190">
        <f ca="1">CALCS!AH371</f>
        <v>3152627</v>
      </c>
      <c r="L369" s="179" t="str">
        <f>CALCS!AD371</f>
        <v>129105</v>
      </c>
      <c r="M369" s="63">
        <f t="shared" ca="1" si="14"/>
        <v>200375</v>
      </c>
      <c r="N369" s="205">
        <f t="shared" ca="1" si="15"/>
        <v>6.7871916083044395E-2</v>
      </c>
    </row>
    <row r="370" spans="1:14" x14ac:dyDescent="0.25">
      <c r="A370" s="178" t="str">
        <f>CALCS!A372</f>
        <v>St. Johns County</v>
      </c>
      <c r="B370" s="179" t="str">
        <f>CALCS!B372</f>
        <v>FL</v>
      </c>
      <c r="C370" s="179" t="str">
        <f>CALCS!C372</f>
        <v>66</v>
      </c>
      <c r="D370" s="179" t="str">
        <f>CALCS!D372</f>
        <v>UC</v>
      </c>
      <c r="E370" s="212">
        <f>CALCS!O372</f>
        <v>211880</v>
      </c>
      <c r="F370" s="180">
        <f ca="1">OFFSET(CDBG16!$J$1,MATCH(L370,CDBG16!$E$2:$E$1269,0),)</f>
        <v>799754</v>
      </c>
      <c r="G370" s="190">
        <f>CALCS!X372</f>
        <v>826779</v>
      </c>
      <c r="H370" s="190">
        <f ca="1">CALCS!AE372</f>
        <v>70</v>
      </c>
      <c r="I370" s="190">
        <f ca="1">CALCS!AF372</f>
        <v>0</v>
      </c>
      <c r="J370" s="190">
        <f ca="1">CALCS!AG372</f>
        <v>0</v>
      </c>
      <c r="K370" s="190">
        <f ca="1">CALCS!AH372</f>
        <v>826849</v>
      </c>
      <c r="L370" s="179" t="str">
        <f>CALCS!AD372</f>
        <v>129109</v>
      </c>
      <c r="M370" s="63">
        <f t="shared" ca="1" si="14"/>
        <v>27095</v>
      </c>
      <c r="N370" s="205">
        <f t="shared" ca="1" si="15"/>
        <v>3.3879167844112067E-2</v>
      </c>
    </row>
    <row r="371" spans="1:14" x14ac:dyDescent="0.25">
      <c r="A371" s="178" t="str">
        <f>CALCS!A373</f>
        <v>Sarasota County</v>
      </c>
      <c r="B371" s="179" t="str">
        <f>CALCS!B373</f>
        <v>FL</v>
      </c>
      <c r="C371" s="179" t="str">
        <f>CALCS!C373</f>
        <v>66</v>
      </c>
      <c r="D371" s="179" t="str">
        <f>CALCS!D373</f>
        <v>UC</v>
      </c>
      <c r="E371" s="212">
        <f>CALCS!O373</f>
        <v>345721</v>
      </c>
      <c r="F371" s="180">
        <f ca="1">OFFSET(CDBG16!$J$1,MATCH(L371,CDBG16!$E$2:$E$1269,0),)</f>
        <v>1574251</v>
      </c>
      <c r="G371" s="190">
        <f>CALCS!X373</f>
        <v>1526953</v>
      </c>
      <c r="H371" s="190">
        <f ca="1">CALCS!AE373</f>
        <v>128</v>
      </c>
      <c r="I371" s="190">
        <f ca="1">CALCS!AF373</f>
        <v>0</v>
      </c>
      <c r="J371" s="190">
        <f ca="1">CALCS!AG373</f>
        <v>0</v>
      </c>
      <c r="K371" s="190">
        <f ca="1">CALCS!AH373</f>
        <v>1527081</v>
      </c>
      <c r="L371" s="179" t="str">
        <f>CALCS!AD373</f>
        <v>129115</v>
      </c>
      <c r="M371" s="63">
        <f t="shared" ca="1" si="14"/>
        <v>-47170</v>
      </c>
      <c r="N371" s="205">
        <f t="shared" ca="1" si="15"/>
        <v>-2.9963455636998166E-2</v>
      </c>
    </row>
    <row r="372" spans="1:14" x14ac:dyDescent="0.25">
      <c r="A372" s="178" t="str">
        <f>CALCS!A374</f>
        <v>Seminole County</v>
      </c>
      <c r="B372" s="179" t="str">
        <f>CALCS!B374</f>
        <v>FL</v>
      </c>
      <c r="C372" s="179" t="str">
        <f>CALCS!C374</f>
        <v>66</v>
      </c>
      <c r="D372" s="179" t="str">
        <f>CALCS!D374</f>
        <v>UC</v>
      </c>
      <c r="E372" s="212">
        <f>CALCS!O374</f>
        <v>391033</v>
      </c>
      <c r="F372" s="180">
        <f ca="1">OFFSET(CDBG16!$J$1,MATCH(L372,CDBG16!$E$2:$E$1269,0),)</f>
        <v>1654887</v>
      </c>
      <c r="G372" s="190">
        <f>CALCS!X374</f>
        <v>1663437</v>
      </c>
      <c r="H372" s="190">
        <f ca="1">CALCS!AE374</f>
        <v>140</v>
      </c>
      <c r="I372" s="190">
        <f ca="1">CALCS!AF374</f>
        <v>0</v>
      </c>
      <c r="J372" s="190">
        <f ca="1">CALCS!AG374</f>
        <v>0</v>
      </c>
      <c r="K372" s="190">
        <f ca="1">CALCS!AH374</f>
        <v>1663577</v>
      </c>
      <c r="L372" s="179" t="str">
        <f>CALCS!AD374</f>
        <v>129117</v>
      </c>
      <c r="M372" s="63">
        <f t="shared" ca="1" si="14"/>
        <v>8690</v>
      </c>
      <c r="N372" s="205">
        <f t="shared" ca="1" si="15"/>
        <v>5.2511138222730612E-3</v>
      </c>
    </row>
    <row r="373" spans="1:14" x14ac:dyDescent="0.25">
      <c r="A373" s="178" t="str">
        <f>CALCS!A375</f>
        <v>Volusia County</v>
      </c>
      <c r="B373" s="179" t="str">
        <f>CALCS!B375</f>
        <v>FL</v>
      </c>
      <c r="C373" s="179" t="str">
        <f>CALCS!C375</f>
        <v>66</v>
      </c>
      <c r="D373" s="179" t="str">
        <f>CALCS!D375</f>
        <v>UC</v>
      </c>
      <c r="E373" s="212">
        <f>CALCS!O375</f>
        <v>299746</v>
      </c>
      <c r="F373" s="180">
        <f ca="1">OFFSET(CDBG16!$J$1,MATCH(L373,CDBG16!$E$2:$E$1269,0),)</f>
        <v>1701471</v>
      </c>
      <c r="G373" s="190">
        <f>CALCS!X375</f>
        <v>1731533</v>
      </c>
      <c r="H373" s="190">
        <f ca="1">CALCS!AE375</f>
        <v>146</v>
      </c>
      <c r="I373" s="190">
        <f ca="1">CALCS!AF375</f>
        <v>0</v>
      </c>
      <c r="J373" s="190">
        <f ca="1">CALCS!AG375</f>
        <v>0</v>
      </c>
      <c r="K373" s="190">
        <f ca="1">CALCS!AH375</f>
        <v>1731679</v>
      </c>
      <c r="L373" s="179" t="str">
        <f>CALCS!AD375</f>
        <v>129127</v>
      </c>
      <c r="M373" s="63">
        <f t="shared" ca="1" si="14"/>
        <v>30208</v>
      </c>
      <c r="N373" s="205">
        <f t="shared" ca="1" si="15"/>
        <v>1.7754049290290577E-2</v>
      </c>
    </row>
    <row r="374" spans="1:14" x14ac:dyDescent="0.25">
      <c r="A374" s="178" t="str">
        <f>CALCS!A294</f>
        <v>Florida</v>
      </c>
      <c r="B374" s="179" t="str">
        <f>CALCS!B294</f>
        <v>FL</v>
      </c>
      <c r="C374" s="179" t="str">
        <f>CALCS!C294</f>
        <v>22</v>
      </c>
      <c r="D374" s="179" t="str">
        <f>CALCS!D294</f>
        <v>State Balance</v>
      </c>
      <c r="E374" s="212">
        <f>CALCS!O294</f>
        <v>3471687</v>
      </c>
      <c r="F374" s="180">
        <f ca="1">OFFSET(CDBG16!$J$1,MATCH(L374,CDBG16!$E$2:$E$1269,0),)</f>
        <v>24108644</v>
      </c>
      <c r="G374" s="190">
        <f>CALCS!X294</f>
        <v>24135091</v>
      </c>
      <c r="H374" s="190">
        <f ca="1">CALCS!AE294</f>
        <v>41377</v>
      </c>
      <c r="I374" s="190">
        <f ca="1">CALCS!AF294</f>
        <v>0</v>
      </c>
      <c r="J374" s="190">
        <f ca="1">CALCS!AG294</f>
        <v>0</v>
      </c>
      <c r="K374" s="190">
        <f ca="1">CALCS!AH294</f>
        <v>24176468</v>
      </c>
      <c r="L374" s="179" t="str">
        <f>CALCS!AD294</f>
        <v>129999</v>
      </c>
      <c r="M374" s="63">
        <f t="shared" ca="1" si="14"/>
        <v>67824</v>
      </c>
      <c r="N374" s="205">
        <f t="shared" ca="1" si="15"/>
        <v>2.813264819041668E-3</v>
      </c>
    </row>
    <row r="375" spans="1:14" x14ac:dyDescent="0.25">
      <c r="A375" s="178" t="str">
        <f>CALCS!A377</f>
        <v>Albany</v>
      </c>
      <c r="B375" s="179" t="str">
        <f>CALCS!B377</f>
        <v>GA</v>
      </c>
      <c r="C375" s="179" t="str">
        <f>CALCS!C377</f>
        <v>51</v>
      </c>
      <c r="D375" s="179" t="str">
        <f>CALCS!D377</f>
        <v>PC</v>
      </c>
      <c r="E375" s="212">
        <f>CALCS!O377</f>
        <v>74843</v>
      </c>
      <c r="F375" s="180">
        <f ca="1">OFFSET(CDBG16!$J$1,MATCH(L375,CDBG16!$E$2:$E$1269,0),)</f>
        <v>850744</v>
      </c>
      <c r="G375" s="190">
        <f>CALCS!X377</f>
        <v>853703</v>
      </c>
      <c r="H375" s="190">
        <f ca="1">CALCS!AE377</f>
        <v>72</v>
      </c>
      <c r="I375" s="190">
        <f ca="1">CALCS!AF377</f>
        <v>0</v>
      </c>
      <c r="J375" s="190">
        <f ca="1">CALCS!AG377</f>
        <v>0</v>
      </c>
      <c r="K375" s="190">
        <f ca="1">CALCS!AH377</f>
        <v>853775</v>
      </c>
      <c r="L375" s="179" t="str">
        <f>CALCS!AD377</f>
        <v>130054</v>
      </c>
      <c r="M375" s="63">
        <f t="shared" ca="1" si="14"/>
        <v>3031</v>
      </c>
      <c r="N375" s="205">
        <f t="shared" ca="1" si="15"/>
        <v>3.5627638866686101E-3</v>
      </c>
    </row>
    <row r="376" spans="1:14" x14ac:dyDescent="0.25">
      <c r="A376" s="178" t="str">
        <f>CALCS!A378</f>
        <v>Athens-Clarke County</v>
      </c>
      <c r="B376" s="179" t="str">
        <f>CALCS!B378</f>
        <v>GA</v>
      </c>
      <c r="C376" s="179" t="str">
        <f>CALCS!C378</f>
        <v>51</v>
      </c>
      <c r="D376" s="179" t="str">
        <f>CALCS!D378</f>
        <v>PC</v>
      </c>
      <c r="E376" s="212">
        <f>CALCS!O378</f>
        <v>123912</v>
      </c>
      <c r="F376" s="180">
        <f ca="1">OFFSET(CDBG16!$J$1,MATCH(L376,CDBG16!$E$2:$E$1269,0),)</f>
        <v>1232503</v>
      </c>
      <c r="G376" s="190">
        <f>CALCS!X378</f>
        <v>1187811</v>
      </c>
      <c r="H376" s="190">
        <f ca="1">CALCS!AE378</f>
        <v>100</v>
      </c>
      <c r="I376" s="190">
        <f ca="1">CALCS!AF378</f>
        <v>0</v>
      </c>
      <c r="J376" s="190">
        <f ca="1">CALCS!AG378</f>
        <v>0</v>
      </c>
      <c r="K376" s="190">
        <f ca="1">CALCS!AH378</f>
        <v>1187911</v>
      </c>
      <c r="L376" s="179" t="str">
        <f>CALCS!AD378</f>
        <v>130168</v>
      </c>
      <c r="M376" s="63">
        <f t="shared" ca="1" si="14"/>
        <v>-44592</v>
      </c>
      <c r="N376" s="205">
        <f t="shared" ca="1" si="15"/>
        <v>-3.6180033638863351E-2</v>
      </c>
    </row>
    <row r="377" spans="1:14" x14ac:dyDescent="0.25">
      <c r="A377" s="178" t="str">
        <f>CALCS!A379</f>
        <v>Atlanta</v>
      </c>
      <c r="B377" s="179" t="str">
        <f>CALCS!B379</f>
        <v>GA</v>
      </c>
      <c r="C377" s="179" t="str">
        <f>CALCS!C379</f>
        <v>51</v>
      </c>
      <c r="D377" s="179" t="str">
        <f>CALCS!D379</f>
        <v>PC</v>
      </c>
      <c r="E377" s="212">
        <f>CALCS!O379</f>
        <v>463878</v>
      </c>
      <c r="F377" s="180">
        <f ca="1">OFFSET(CDBG16!$J$1,MATCH(L377,CDBG16!$E$2:$E$1269,0),)</f>
        <v>6703852</v>
      </c>
      <c r="G377" s="190">
        <f>CALCS!X379</f>
        <v>6613266</v>
      </c>
      <c r="H377" s="190">
        <f ca="1">CALCS!AE379</f>
        <v>556</v>
      </c>
      <c r="I377" s="190">
        <f ca="1">CALCS!AF379</f>
        <v>0</v>
      </c>
      <c r="J377" s="190">
        <f ca="1">CALCS!AG379</f>
        <v>0</v>
      </c>
      <c r="K377" s="190">
        <f ca="1">CALCS!AH379</f>
        <v>6613822</v>
      </c>
      <c r="L377" s="179" t="str">
        <f>CALCS!AD379</f>
        <v>130174</v>
      </c>
      <c r="M377" s="63">
        <f t="shared" ca="1" si="14"/>
        <v>-90030</v>
      </c>
      <c r="N377" s="205">
        <f t="shared" ca="1" si="15"/>
        <v>-1.3429592419403053E-2</v>
      </c>
    </row>
    <row r="378" spans="1:14" x14ac:dyDescent="0.25">
      <c r="A378" s="178" t="str">
        <f>CALCS!A380</f>
        <v>Augusta-Richmond County</v>
      </c>
      <c r="B378" s="179" t="str">
        <f>CALCS!B380</f>
        <v>GA</v>
      </c>
      <c r="C378" s="179" t="str">
        <f>CALCS!C380</f>
        <v>51</v>
      </c>
      <c r="D378" s="179" t="str">
        <f>CALCS!D380</f>
        <v>PC</v>
      </c>
      <c r="E378" s="212">
        <f>CALCS!O380</f>
        <v>201793</v>
      </c>
      <c r="F378" s="180">
        <f ca="1">OFFSET(CDBG16!$J$1,MATCH(L378,CDBG16!$E$2:$E$1269,0),)</f>
        <v>1675892</v>
      </c>
      <c r="G378" s="190">
        <f>CALCS!X380</f>
        <v>1649211</v>
      </c>
      <c r="H378" s="190">
        <f ca="1">CALCS!AE380</f>
        <v>139</v>
      </c>
      <c r="I378" s="190">
        <f ca="1">CALCS!AF380</f>
        <v>0</v>
      </c>
      <c r="J378" s="190">
        <f ca="1">CALCS!AG380</f>
        <v>0</v>
      </c>
      <c r="K378" s="190">
        <f ca="1">CALCS!AH380</f>
        <v>1649350</v>
      </c>
      <c r="L378" s="179" t="str">
        <f>CALCS!AD380</f>
        <v>130192</v>
      </c>
      <c r="M378" s="63">
        <f t="shared" ca="1" si="14"/>
        <v>-26542</v>
      </c>
      <c r="N378" s="205">
        <f t="shared" ca="1" si="15"/>
        <v>-1.5837536070343435E-2</v>
      </c>
    </row>
    <row r="379" spans="1:14" x14ac:dyDescent="0.25">
      <c r="A379" s="178" t="str">
        <f>CALCS!A381</f>
        <v>Brunswick</v>
      </c>
      <c r="B379" s="179" t="str">
        <f>CALCS!B381</f>
        <v>GA</v>
      </c>
      <c r="C379" s="179" t="str">
        <f>CALCS!C381</f>
        <v>51</v>
      </c>
      <c r="D379" s="179" t="str">
        <f>CALCS!D381</f>
        <v>PC</v>
      </c>
      <c r="E379" s="212">
        <f>CALCS!O381</f>
        <v>16157</v>
      </c>
      <c r="F379" s="180">
        <f ca="1">OFFSET(CDBG16!$J$1,MATCH(L379,CDBG16!$E$2:$E$1269,0),)</f>
        <v>336421</v>
      </c>
      <c r="G379" s="190">
        <f>CALCS!X381</f>
        <v>330255</v>
      </c>
      <c r="H379" s="190">
        <f ca="1">CALCS!AE381</f>
        <v>28</v>
      </c>
      <c r="I379" s="190">
        <f ca="1">CALCS!AF381</f>
        <v>0</v>
      </c>
      <c r="J379" s="190">
        <f ca="1">CALCS!AG381</f>
        <v>0</v>
      </c>
      <c r="K379" s="190">
        <f ca="1">CALCS!AH381</f>
        <v>330283</v>
      </c>
      <c r="L379" s="179" t="str">
        <f>CALCS!AD381</f>
        <v>130444</v>
      </c>
      <c r="M379" s="63">
        <f t="shared" ca="1" si="14"/>
        <v>-6138</v>
      </c>
      <c r="N379" s="205">
        <f t="shared" ca="1" si="15"/>
        <v>-1.8244996596526376E-2</v>
      </c>
    </row>
    <row r="380" spans="1:14" x14ac:dyDescent="0.25">
      <c r="A380" s="178" t="str">
        <f>CALCS!A382</f>
        <v>Columbus-Muscogee County</v>
      </c>
      <c r="B380" s="179" t="str">
        <f>CALCS!B382</f>
        <v>GA</v>
      </c>
      <c r="C380" s="179" t="str">
        <f>CALCS!C382</f>
        <v>51</v>
      </c>
      <c r="D380" s="179" t="str">
        <f>CALCS!D382</f>
        <v>PC</v>
      </c>
      <c r="E380" s="212">
        <f>CALCS!O382</f>
        <v>200579</v>
      </c>
      <c r="F380" s="180">
        <f ca="1">OFFSET(CDBG16!$J$1,MATCH(L380,CDBG16!$E$2:$E$1269,0),)</f>
        <v>1328478</v>
      </c>
      <c r="G380" s="190">
        <f>CALCS!X382</f>
        <v>1371410</v>
      </c>
      <c r="H380" s="190">
        <f ca="1">CALCS!AE382</f>
        <v>115</v>
      </c>
      <c r="I380" s="190">
        <f ca="1">CALCS!AF382</f>
        <v>0</v>
      </c>
      <c r="J380" s="190">
        <f ca="1">CALCS!AG382</f>
        <v>0</v>
      </c>
      <c r="K380" s="190">
        <f ca="1">CALCS!AH382</f>
        <v>1371525</v>
      </c>
      <c r="L380" s="179" t="str">
        <f>CALCS!AD382</f>
        <v>130750</v>
      </c>
      <c r="M380" s="63">
        <f t="shared" ca="1" si="14"/>
        <v>43047</v>
      </c>
      <c r="N380" s="205">
        <f t="shared" ca="1" si="15"/>
        <v>3.2403246421845146E-2</v>
      </c>
    </row>
    <row r="381" spans="1:14" x14ac:dyDescent="0.25">
      <c r="A381" s="178" t="str">
        <f>CALCS!A383</f>
        <v>Dalton</v>
      </c>
      <c r="B381" s="179" t="str">
        <f>CALCS!B383</f>
        <v>GA</v>
      </c>
      <c r="C381" s="179" t="str">
        <f>CALCS!C383</f>
        <v>51</v>
      </c>
      <c r="D381" s="179" t="str">
        <f>CALCS!D383</f>
        <v>PC</v>
      </c>
      <c r="E381" s="212">
        <f>CALCS!O383</f>
        <v>33853</v>
      </c>
      <c r="F381" s="180">
        <f ca="1">OFFSET(CDBG16!$J$1,MATCH(L381,CDBG16!$E$2:$E$1269,0),)</f>
        <v>391147</v>
      </c>
      <c r="G381" s="190">
        <f>CALCS!X383</f>
        <v>380358</v>
      </c>
      <c r="H381" s="190">
        <f ca="1">CALCS!AE383</f>
        <v>32</v>
      </c>
      <c r="I381" s="190">
        <f ca="1">CALCS!AF383</f>
        <v>0</v>
      </c>
      <c r="J381" s="190">
        <f ca="1">CALCS!AG383</f>
        <v>0</v>
      </c>
      <c r="K381" s="190">
        <f ca="1">CALCS!AH383</f>
        <v>380390</v>
      </c>
      <c r="L381" s="179" t="str">
        <f>CALCS!AD383</f>
        <v>130882</v>
      </c>
      <c r="M381" s="63">
        <f t="shared" ca="1" si="14"/>
        <v>-10757</v>
      </c>
      <c r="N381" s="205">
        <f t="shared" ca="1" si="15"/>
        <v>-2.7501169636990695E-2</v>
      </c>
    </row>
    <row r="382" spans="1:14" x14ac:dyDescent="0.25">
      <c r="A382" s="178" t="str">
        <f>CALCS!A384</f>
        <v>Gainesville</v>
      </c>
      <c r="B382" s="179" t="str">
        <f>CALCS!B384</f>
        <v>GA</v>
      </c>
      <c r="C382" s="179" t="str">
        <f>CALCS!C384</f>
        <v>51</v>
      </c>
      <c r="D382" s="179" t="str">
        <f>CALCS!D384</f>
        <v>PC</v>
      </c>
      <c r="E382" s="212">
        <f>CALCS!O384</f>
        <v>38712</v>
      </c>
      <c r="F382" s="180">
        <f ca="1">OFFSET(CDBG16!$J$1,MATCH(L382,CDBG16!$E$2:$E$1269,0),)</f>
        <v>458620</v>
      </c>
      <c r="G382" s="190">
        <f>CALCS!X384</f>
        <v>412718</v>
      </c>
      <c r="H382" s="190">
        <f ca="1">CALCS!AE384</f>
        <v>35</v>
      </c>
      <c r="I382" s="190">
        <f ca="1">CALCS!AF384</f>
        <v>0</v>
      </c>
      <c r="J382" s="190">
        <f ca="1">CALCS!AG384</f>
        <v>0</v>
      </c>
      <c r="K382" s="190">
        <f ca="1">CALCS!AH384</f>
        <v>412753</v>
      </c>
      <c r="L382" s="179" t="str">
        <f>CALCS!AD384</f>
        <v>131314</v>
      </c>
      <c r="M382" s="63">
        <f t="shared" ca="1" si="14"/>
        <v>-45867</v>
      </c>
      <c r="N382" s="205">
        <f t="shared" ca="1" si="15"/>
        <v>-0.10001090227203349</v>
      </c>
    </row>
    <row r="383" spans="1:14" x14ac:dyDescent="0.25">
      <c r="A383" s="178" t="str">
        <f>CALCS!A385</f>
        <v>Hinesville</v>
      </c>
      <c r="B383" s="179" t="str">
        <f>CALCS!B385</f>
        <v>GA</v>
      </c>
      <c r="C383" s="179" t="str">
        <f>CALCS!C385</f>
        <v>51</v>
      </c>
      <c r="D383" s="179" t="str">
        <f>CALCS!D385</f>
        <v>PC</v>
      </c>
      <c r="E383" s="212">
        <f>CALCS!O385</f>
        <v>33398</v>
      </c>
      <c r="F383" s="180">
        <f ca="1">OFFSET(CDBG16!$J$1,MATCH(L383,CDBG16!$E$2:$E$1269,0),)</f>
        <v>204328</v>
      </c>
      <c r="G383" s="190">
        <f>CALCS!X385</f>
        <v>191188</v>
      </c>
      <c r="H383" s="190">
        <f ca="1">CALCS!AE385</f>
        <v>16</v>
      </c>
      <c r="I383" s="190">
        <f ca="1">CALCS!AF385</f>
        <v>0</v>
      </c>
      <c r="J383" s="190">
        <f ca="1">CALCS!AG385</f>
        <v>0</v>
      </c>
      <c r="K383" s="190">
        <f ca="1">CALCS!AH385</f>
        <v>191204</v>
      </c>
      <c r="L383" s="179" t="str">
        <f>CALCS!AD385</f>
        <v>131566</v>
      </c>
      <c r="M383" s="63">
        <f t="shared" ca="1" si="14"/>
        <v>-13124</v>
      </c>
      <c r="N383" s="205">
        <f t="shared" ca="1" si="15"/>
        <v>-6.4230061469793667E-2</v>
      </c>
    </row>
    <row r="384" spans="1:14" x14ac:dyDescent="0.25">
      <c r="A384" s="178" t="str">
        <f>CALCS!A386</f>
        <v>Macon-Bibb</v>
      </c>
      <c r="B384" s="179" t="str">
        <f>CALCS!B386</f>
        <v>GA</v>
      </c>
      <c r="C384" s="179" t="str">
        <f>CALCS!C386</f>
        <v>51</v>
      </c>
      <c r="D384" s="179" t="str">
        <f>CALCS!D386</f>
        <v>PC</v>
      </c>
      <c r="E384" s="212">
        <f>CALCS!O386</f>
        <v>153721</v>
      </c>
      <c r="F384" s="180">
        <f ca="1">OFFSET(CDBG16!$J$1,MATCH(L384,CDBG16!$E$2:$E$1269,0),)</f>
        <v>1557511</v>
      </c>
      <c r="G384" s="190">
        <f>CALCS!X386</f>
        <v>1588366</v>
      </c>
      <c r="H384" s="190">
        <f ca="1">CALCS!AE386</f>
        <v>134</v>
      </c>
      <c r="I384" s="190">
        <f ca="1">CALCS!AF386</f>
        <v>0</v>
      </c>
      <c r="J384" s="190">
        <f ca="1">CALCS!AG386</f>
        <v>0</v>
      </c>
      <c r="K384" s="190">
        <f ca="1">CALCS!AH386</f>
        <v>1588500</v>
      </c>
      <c r="L384" s="179" t="str">
        <f>CALCS!AD386</f>
        <v>131968</v>
      </c>
      <c r="M384" s="63">
        <f t="shared" ca="1" si="14"/>
        <v>30989</v>
      </c>
      <c r="N384" s="205">
        <f t="shared" ca="1" si="15"/>
        <v>1.989648869253572E-2</v>
      </c>
    </row>
    <row r="385" spans="1:14" x14ac:dyDescent="0.25">
      <c r="A385" s="178" t="str">
        <f>CALCS!A387</f>
        <v>Marietta</v>
      </c>
      <c r="B385" s="179" t="str">
        <f>CALCS!B387</f>
        <v>GA</v>
      </c>
      <c r="C385" s="179" t="str">
        <f>CALCS!C387</f>
        <v>51</v>
      </c>
      <c r="D385" s="179" t="str">
        <f>CALCS!D387</f>
        <v>PC</v>
      </c>
      <c r="E385" s="212">
        <f>CALCS!O387</f>
        <v>59067</v>
      </c>
      <c r="F385" s="180">
        <f ca="1">OFFSET(CDBG16!$J$1,MATCH(L385,CDBG16!$E$2:$E$1269,0),)</f>
        <v>488026</v>
      </c>
      <c r="G385" s="190">
        <f>CALCS!X387</f>
        <v>468598</v>
      </c>
      <c r="H385" s="190">
        <f ca="1">CALCS!AE387</f>
        <v>39</v>
      </c>
      <c r="I385" s="190">
        <f ca="1">CALCS!AF387</f>
        <v>0</v>
      </c>
      <c r="J385" s="190">
        <f ca="1">CALCS!AG387</f>
        <v>0</v>
      </c>
      <c r="K385" s="190">
        <f ca="1">CALCS!AH387</f>
        <v>468637</v>
      </c>
      <c r="L385" s="179" t="str">
        <f>CALCS!AD387</f>
        <v>131998</v>
      </c>
      <c r="M385" s="63">
        <f t="shared" ca="1" si="14"/>
        <v>-19389</v>
      </c>
      <c r="N385" s="205">
        <f t="shared" ca="1" si="15"/>
        <v>-3.9729440644555823E-2</v>
      </c>
    </row>
    <row r="386" spans="1:14" x14ac:dyDescent="0.25">
      <c r="A386" s="178" t="str">
        <f>CALCS!A388</f>
        <v>Rome</v>
      </c>
      <c r="B386" s="179" t="str">
        <f>CALCS!B388</f>
        <v>GA</v>
      </c>
      <c r="C386" s="179" t="str">
        <f>CALCS!C388</f>
        <v>51</v>
      </c>
      <c r="D386" s="179" t="str">
        <f>CALCS!D388</f>
        <v>PC</v>
      </c>
      <c r="E386" s="212">
        <f>CALCS!O388</f>
        <v>36323</v>
      </c>
      <c r="F386" s="180">
        <f ca="1">OFFSET(CDBG16!$J$1,MATCH(L386,CDBG16!$E$2:$E$1269,0),)</f>
        <v>394853</v>
      </c>
      <c r="G386" s="190">
        <f>CALCS!X388</f>
        <v>395084</v>
      </c>
      <c r="H386" s="190">
        <f ca="1">CALCS!AE388</f>
        <v>33</v>
      </c>
      <c r="I386" s="190">
        <f ca="1">CALCS!AF388</f>
        <v>0</v>
      </c>
      <c r="J386" s="190">
        <f ca="1">CALCS!AG388</f>
        <v>0</v>
      </c>
      <c r="K386" s="190">
        <f ca="1">CALCS!AH388</f>
        <v>395117</v>
      </c>
      <c r="L386" s="179" t="str">
        <f>CALCS!AD388</f>
        <v>132814</v>
      </c>
      <c r="M386" s="63">
        <f t="shared" ca="1" si="14"/>
        <v>264</v>
      </c>
      <c r="N386" s="205">
        <f t="shared" ca="1" si="15"/>
        <v>6.6860325234960858E-4</v>
      </c>
    </row>
    <row r="387" spans="1:14" x14ac:dyDescent="0.25">
      <c r="A387" s="178" t="str">
        <f>CALCS!A389</f>
        <v>Roswell</v>
      </c>
      <c r="B387" s="179" t="str">
        <f>CALCS!B389</f>
        <v>GA</v>
      </c>
      <c r="C387" s="179" t="str">
        <f>CALCS!C389</f>
        <v>51</v>
      </c>
      <c r="D387" s="179" t="str">
        <f>CALCS!D389</f>
        <v>PC</v>
      </c>
      <c r="E387" s="212">
        <f>CALCS!O389</f>
        <v>94501</v>
      </c>
      <c r="F387" s="180">
        <f ca="1">OFFSET(CDBG16!$J$1,MATCH(L387,CDBG16!$E$2:$E$1269,0),)</f>
        <v>423689</v>
      </c>
      <c r="G387" s="190">
        <f>CALCS!X389</f>
        <v>410027</v>
      </c>
      <c r="H387" s="190">
        <f ca="1">CALCS!AE389</f>
        <v>34</v>
      </c>
      <c r="I387" s="190">
        <f ca="1">CALCS!AF389</f>
        <v>0</v>
      </c>
      <c r="J387" s="190">
        <f ca="1">CALCS!AG389</f>
        <v>0</v>
      </c>
      <c r="K387" s="190">
        <f ca="1">CALCS!AH389</f>
        <v>410061</v>
      </c>
      <c r="L387" s="179" t="str">
        <f>CALCS!AD389</f>
        <v>132832</v>
      </c>
      <c r="M387" s="63">
        <f t="shared" ca="1" si="14"/>
        <v>-13628</v>
      </c>
      <c r="N387" s="205">
        <f t="shared" ca="1" si="15"/>
        <v>-3.216510223300581E-2</v>
      </c>
    </row>
    <row r="388" spans="1:14" x14ac:dyDescent="0.25">
      <c r="A388" s="178" t="str">
        <f>CALCS!A390</f>
        <v>Sandy Springs City</v>
      </c>
      <c r="B388" s="179" t="str">
        <f>CALCS!B390</f>
        <v>GA</v>
      </c>
      <c r="C388" s="179" t="str">
        <f>CALCS!C390</f>
        <v>51</v>
      </c>
      <c r="D388" s="179" t="str">
        <f>CALCS!D390</f>
        <v>PC</v>
      </c>
      <c r="E388" s="212">
        <f>CALCS!O390</f>
        <v>105330</v>
      </c>
      <c r="F388" s="180">
        <f ca="1">OFFSET(CDBG16!$J$1,MATCH(L388,CDBG16!$E$2:$E$1269,0),)</f>
        <v>592429</v>
      </c>
      <c r="G388" s="190">
        <f>CALCS!X390</f>
        <v>574383</v>
      </c>
      <c r="H388" s="190">
        <f ca="1">CALCS!AE390</f>
        <v>48</v>
      </c>
      <c r="I388" s="190">
        <f ca="1">CALCS!AF390</f>
        <v>0</v>
      </c>
      <c r="J388" s="190">
        <f ca="1">CALCS!AG390</f>
        <v>0</v>
      </c>
      <c r="K388" s="190">
        <f ca="1">CALCS!AH390</f>
        <v>574431</v>
      </c>
      <c r="L388" s="179" t="str">
        <f>CALCS!AD390</f>
        <v>132890</v>
      </c>
      <c r="M388" s="63">
        <f t="shared" ca="1" si="14"/>
        <v>-17998</v>
      </c>
      <c r="N388" s="205">
        <f t="shared" ca="1" si="15"/>
        <v>-3.0380011782002569E-2</v>
      </c>
    </row>
    <row r="389" spans="1:14" x14ac:dyDescent="0.25">
      <c r="A389" s="178" t="str">
        <f>CALCS!A391</f>
        <v>Savannah</v>
      </c>
      <c r="B389" s="179" t="str">
        <f>CALCS!B391</f>
        <v>GA</v>
      </c>
      <c r="C389" s="179" t="str">
        <f>CALCS!C391</f>
        <v>51</v>
      </c>
      <c r="D389" s="179" t="str">
        <f>CALCS!D391</f>
        <v>PC</v>
      </c>
      <c r="E389" s="212">
        <f>CALCS!O391</f>
        <v>145674</v>
      </c>
      <c r="F389" s="180">
        <f ca="1">OFFSET(CDBG16!$J$1,MATCH(L389,CDBG16!$E$2:$E$1269,0),)</f>
        <v>2050980</v>
      </c>
      <c r="G389" s="190">
        <f>CALCS!X391</f>
        <v>2038147</v>
      </c>
      <c r="H389" s="190">
        <f ca="1">CALCS!AE391</f>
        <v>171</v>
      </c>
      <c r="I389" s="190">
        <f ca="1">CALCS!AF391</f>
        <v>0</v>
      </c>
      <c r="J389" s="190">
        <f ca="1">CALCS!AG391</f>
        <v>0</v>
      </c>
      <c r="K389" s="190">
        <f ca="1">CALCS!AH391</f>
        <v>2038318</v>
      </c>
      <c r="L389" s="179" t="str">
        <f>CALCS!AD391</f>
        <v>132916</v>
      </c>
      <c r="M389" s="63">
        <f t="shared" ca="1" si="14"/>
        <v>-12662</v>
      </c>
      <c r="N389" s="205">
        <f t="shared" ca="1" si="15"/>
        <v>-6.1736340676164566E-3</v>
      </c>
    </row>
    <row r="390" spans="1:14" x14ac:dyDescent="0.25">
      <c r="A390" s="178" t="str">
        <f>CALCS!A392</f>
        <v>Smyrna City</v>
      </c>
      <c r="B390" s="179" t="str">
        <f>CALCS!B392</f>
        <v>GA</v>
      </c>
      <c r="C390" s="179" t="str">
        <f>CALCS!C392</f>
        <v>52</v>
      </c>
      <c r="D390" s="179" t="str">
        <f>CALCS!D392</f>
        <v>MC</v>
      </c>
      <c r="E390" s="212">
        <f>CALCS!O392</f>
        <v>56146</v>
      </c>
      <c r="F390" s="180">
        <f ca="1">OFFSET(CDBG16!$J$1,MATCH(L390,CDBG16!$E$2:$E$1269,0),)</f>
        <v>292002</v>
      </c>
      <c r="G390" s="190">
        <f>CALCS!X392</f>
        <v>292894</v>
      </c>
      <c r="H390" s="190">
        <f ca="1">CALCS!AE392</f>
        <v>25</v>
      </c>
      <c r="I390" s="190">
        <f ca="1">CALCS!AF392</f>
        <v>0</v>
      </c>
      <c r="J390" s="190">
        <f ca="1">CALCS!AG392</f>
        <v>0</v>
      </c>
      <c r="K390" s="190">
        <f ca="1">CALCS!AH392</f>
        <v>292919</v>
      </c>
      <c r="L390" s="179" t="str">
        <f>CALCS!AD392</f>
        <v>133000</v>
      </c>
      <c r="M390" s="63">
        <f t="shared" ca="1" si="14"/>
        <v>917</v>
      </c>
      <c r="N390" s="205">
        <f t="shared" ca="1" si="15"/>
        <v>3.1403894493873328E-3</v>
      </c>
    </row>
    <row r="391" spans="1:14" x14ac:dyDescent="0.25">
      <c r="A391" s="178" t="str">
        <f>CALCS!A393</f>
        <v>Valdosta</v>
      </c>
      <c r="B391" s="179" t="str">
        <f>CALCS!B393</f>
        <v>GA</v>
      </c>
      <c r="C391" s="179" t="str">
        <f>CALCS!C393</f>
        <v>51</v>
      </c>
      <c r="D391" s="179" t="str">
        <f>CALCS!D393</f>
        <v>PC</v>
      </c>
      <c r="E391" s="212">
        <f>CALCS!O393</f>
        <v>55724</v>
      </c>
      <c r="F391" s="180">
        <f ca="1">OFFSET(CDBG16!$J$1,MATCH(L391,CDBG16!$E$2:$E$1269,0),)</f>
        <v>576889</v>
      </c>
      <c r="G391" s="190">
        <f>CALCS!X393</f>
        <v>578570</v>
      </c>
      <c r="H391" s="190">
        <f ca="1">CALCS!AE393</f>
        <v>49</v>
      </c>
      <c r="I391" s="190">
        <f ca="1">CALCS!AF393</f>
        <v>0</v>
      </c>
      <c r="J391" s="190">
        <f ca="1">CALCS!AG393</f>
        <v>0</v>
      </c>
      <c r="K391" s="190">
        <f ca="1">CALCS!AH393</f>
        <v>578619</v>
      </c>
      <c r="L391" s="179" t="str">
        <f>CALCS!AD393</f>
        <v>133354</v>
      </c>
      <c r="M391" s="63">
        <f t="shared" ca="1" si="14"/>
        <v>1730</v>
      </c>
      <c r="N391" s="205">
        <f t="shared" ca="1" si="15"/>
        <v>2.9988437983736907E-3</v>
      </c>
    </row>
    <row r="392" spans="1:14" x14ac:dyDescent="0.25">
      <c r="A392" s="178" t="str">
        <f>CALCS!A394</f>
        <v>Warner Robins</v>
      </c>
      <c r="B392" s="179" t="str">
        <f>CALCS!B394</f>
        <v>GA</v>
      </c>
      <c r="C392" s="179" t="str">
        <f>CALCS!C394</f>
        <v>51</v>
      </c>
      <c r="D392" s="179" t="str">
        <f>CALCS!D394</f>
        <v>PC</v>
      </c>
      <c r="E392" s="212">
        <f>CALCS!O394</f>
        <v>73490</v>
      </c>
      <c r="F392" s="180">
        <f ca="1">OFFSET(CDBG16!$J$1,MATCH(L392,CDBG16!$E$2:$E$1269,0),)</f>
        <v>520481</v>
      </c>
      <c r="G392" s="190">
        <f>CALCS!X394</f>
        <v>576616</v>
      </c>
      <c r="H392" s="190">
        <f ca="1">CALCS!AE394</f>
        <v>48</v>
      </c>
      <c r="I392" s="190">
        <f ca="1">CALCS!AF394</f>
        <v>0</v>
      </c>
      <c r="J392" s="190">
        <f ca="1">CALCS!AG394</f>
        <v>0</v>
      </c>
      <c r="K392" s="190">
        <f ca="1">CALCS!AH394</f>
        <v>576664</v>
      </c>
      <c r="L392" s="179" t="str">
        <f>CALCS!AD394</f>
        <v>133432</v>
      </c>
      <c r="M392" s="63">
        <f t="shared" ca="1" si="14"/>
        <v>56183</v>
      </c>
      <c r="N392" s="205">
        <f t="shared" ca="1" si="15"/>
        <v>0.10794438221568127</v>
      </c>
    </row>
    <row r="393" spans="1:14" x14ac:dyDescent="0.25">
      <c r="A393" s="178" t="str">
        <f>CALCS!A395</f>
        <v>Cherokee County</v>
      </c>
      <c r="B393" s="179" t="str">
        <f>CALCS!B395</f>
        <v>GA</v>
      </c>
      <c r="C393" s="179" t="str">
        <f>CALCS!C395</f>
        <v>66</v>
      </c>
      <c r="D393" s="179" t="str">
        <f>CALCS!D395</f>
        <v>UC</v>
      </c>
      <c r="E393" s="212">
        <f>CALCS!O395</f>
        <v>236602</v>
      </c>
      <c r="F393" s="180">
        <f ca="1">OFFSET(CDBG16!$J$1,MATCH(L393,CDBG16!$E$2:$E$1269,0),)</f>
        <v>1077823</v>
      </c>
      <c r="G393" s="190">
        <f>CALCS!X395</f>
        <v>1112988</v>
      </c>
      <c r="H393" s="190">
        <f ca="1">CALCS!AE395</f>
        <v>94</v>
      </c>
      <c r="I393" s="190">
        <f ca="1">CALCS!AF395</f>
        <v>0</v>
      </c>
      <c r="J393" s="190">
        <f ca="1">CALCS!AG395</f>
        <v>0</v>
      </c>
      <c r="K393" s="190">
        <f ca="1">CALCS!AH395</f>
        <v>1113082</v>
      </c>
      <c r="L393" s="179" t="str">
        <f>CALCS!AD395</f>
        <v>139057</v>
      </c>
      <c r="M393" s="63">
        <f t="shared" ca="1" si="14"/>
        <v>35259</v>
      </c>
      <c r="N393" s="205">
        <f t="shared" ca="1" si="15"/>
        <v>3.2713163478604555E-2</v>
      </c>
    </row>
    <row r="394" spans="1:14" x14ac:dyDescent="0.25">
      <c r="A394" s="178" t="str">
        <f>CALCS!A396</f>
        <v>Clayton County</v>
      </c>
      <c r="B394" s="179" t="str">
        <f>CALCS!B396</f>
        <v>GA</v>
      </c>
      <c r="C394" s="179" t="str">
        <f>CALCS!C396</f>
        <v>66</v>
      </c>
      <c r="D394" s="179" t="str">
        <f>CALCS!D396</f>
        <v>UC</v>
      </c>
      <c r="E394" s="212">
        <f>CALCS!O396</f>
        <v>272618</v>
      </c>
      <c r="F394" s="180">
        <f ca="1">OFFSET(CDBG16!$J$1,MATCH(L394,CDBG16!$E$2:$E$1269,0),)</f>
        <v>2310122</v>
      </c>
      <c r="G394" s="190">
        <f>CALCS!X396</f>
        <v>2354604</v>
      </c>
      <c r="H394" s="190">
        <f ca="1">CALCS!AE396</f>
        <v>198</v>
      </c>
      <c r="I394" s="190">
        <f ca="1">CALCS!AF396</f>
        <v>0</v>
      </c>
      <c r="J394" s="190">
        <f ca="1">CALCS!AG396</f>
        <v>0</v>
      </c>
      <c r="K394" s="190">
        <f ca="1">CALCS!AH396</f>
        <v>2354802</v>
      </c>
      <c r="L394" s="179" t="str">
        <f>CALCS!AD396</f>
        <v>139063</v>
      </c>
      <c r="M394" s="63">
        <f t="shared" ca="1" si="14"/>
        <v>44680</v>
      </c>
      <c r="N394" s="205">
        <f t="shared" ca="1" si="15"/>
        <v>1.9340969870855304E-2</v>
      </c>
    </row>
    <row r="395" spans="1:14" x14ac:dyDescent="0.25">
      <c r="A395" s="178" t="str">
        <f>CALCS!A397</f>
        <v>Cobb County</v>
      </c>
      <c r="B395" s="179" t="str">
        <f>CALCS!B397</f>
        <v>GA</v>
      </c>
      <c r="C395" s="179" t="str">
        <f>CALCS!C397</f>
        <v>66</v>
      </c>
      <c r="D395" s="179" t="str">
        <f>CALCS!D397</f>
        <v>UC</v>
      </c>
      <c r="E395" s="212">
        <f>CALCS!O397</f>
        <v>626163</v>
      </c>
      <c r="F395" s="180">
        <f ca="1">OFFSET(CDBG16!$J$1,MATCH(L395,CDBG16!$E$2:$E$1269,0),)</f>
        <v>3133425</v>
      </c>
      <c r="G395" s="190">
        <f>CALCS!X397</f>
        <v>3159394</v>
      </c>
      <c r="H395" s="190">
        <f ca="1">CALCS!AE397</f>
        <v>266</v>
      </c>
      <c r="I395" s="190">
        <f ca="1">CALCS!AF397</f>
        <v>0</v>
      </c>
      <c r="J395" s="190">
        <f ca="1">CALCS!AG397</f>
        <v>0</v>
      </c>
      <c r="K395" s="190">
        <f ca="1">CALCS!AH397</f>
        <v>3159660</v>
      </c>
      <c r="L395" s="179" t="str">
        <f>CALCS!AD397</f>
        <v>139067</v>
      </c>
      <c r="M395" s="63">
        <f t="shared" ca="1" si="14"/>
        <v>26235</v>
      </c>
      <c r="N395" s="205">
        <f t="shared" ca="1" si="15"/>
        <v>8.3726273965389307E-3</v>
      </c>
    </row>
    <row r="396" spans="1:14" x14ac:dyDescent="0.25">
      <c r="A396" s="178" t="str">
        <f>CALCS!A398</f>
        <v>De Kalb County</v>
      </c>
      <c r="B396" s="179" t="str">
        <f>CALCS!B398</f>
        <v>GA</v>
      </c>
      <c r="C396" s="179" t="str">
        <f>CALCS!C398</f>
        <v>66</v>
      </c>
      <c r="D396" s="179" t="str">
        <f>CALCS!D398</f>
        <v>UC</v>
      </c>
      <c r="E396" s="212">
        <f>CALCS!O398</f>
        <v>650726</v>
      </c>
      <c r="F396" s="180">
        <f ca="1">OFFSET(CDBG16!$J$1,MATCH(L396,CDBG16!$E$2:$E$1269,0),)</f>
        <v>4739475</v>
      </c>
      <c r="G396" s="190">
        <f>CALCS!X398</f>
        <v>4746149</v>
      </c>
      <c r="H396" s="190">
        <f ca="1">CALCS!AE398</f>
        <v>399</v>
      </c>
      <c r="I396" s="190">
        <f ca="1">CALCS!AF398</f>
        <v>0</v>
      </c>
      <c r="J396" s="190">
        <f ca="1">CALCS!AG398</f>
        <v>0</v>
      </c>
      <c r="K396" s="190">
        <f ca="1">CALCS!AH398</f>
        <v>4746548</v>
      </c>
      <c r="L396" s="179" t="str">
        <f>CALCS!AD398</f>
        <v>139089</v>
      </c>
      <c r="M396" s="63">
        <f t="shared" ca="1" si="14"/>
        <v>7073</v>
      </c>
      <c r="N396" s="205">
        <f t="shared" ca="1" si="15"/>
        <v>1.4923593857969501E-3</v>
      </c>
    </row>
    <row r="397" spans="1:14" x14ac:dyDescent="0.25">
      <c r="A397" s="178" t="str">
        <f>CALCS!A399</f>
        <v>Fulton County</v>
      </c>
      <c r="B397" s="179" t="str">
        <f>CALCS!B399</f>
        <v>GA</v>
      </c>
      <c r="C397" s="179" t="str">
        <f>CALCS!C399</f>
        <v>66</v>
      </c>
      <c r="D397" s="179" t="str">
        <f>CALCS!D399</f>
        <v>UC</v>
      </c>
      <c r="E397" s="212">
        <f>CALCS!O399</f>
        <v>380034</v>
      </c>
      <c r="F397" s="180">
        <f ca="1">OFFSET(CDBG16!$J$1,MATCH(L397,CDBG16!$E$2:$E$1269,0),)</f>
        <v>2006060</v>
      </c>
      <c r="G397" s="190">
        <f>CALCS!X399</f>
        <v>2031642</v>
      </c>
      <c r="H397" s="190">
        <f ca="1">CALCS!AE399</f>
        <v>171</v>
      </c>
      <c r="I397" s="190">
        <f ca="1">CALCS!AF399</f>
        <v>0</v>
      </c>
      <c r="J397" s="190">
        <f ca="1">CALCS!AG399</f>
        <v>0</v>
      </c>
      <c r="K397" s="190">
        <f ca="1">CALCS!AH399</f>
        <v>2031813</v>
      </c>
      <c r="L397" s="179" t="str">
        <f>CALCS!AD399</f>
        <v>139121</v>
      </c>
      <c r="M397" s="63">
        <f t="shared" ca="1" si="14"/>
        <v>25753</v>
      </c>
      <c r="N397" s="205">
        <f t="shared" ca="1" si="15"/>
        <v>1.2837602065740805E-2</v>
      </c>
    </row>
    <row r="398" spans="1:14" x14ac:dyDescent="0.25">
      <c r="A398" s="178" t="str">
        <f>CALCS!A400</f>
        <v>Gwinnett County</v>
      </c>
      <c r="B398" s="179" t="str">
        <f>CALCS!B400</f>
        <v>GA</v>
      </c>
      <c r="C398" s="179" t="str">
        <f>CALCS!C400</f>
        <v>66</v>
      </c>
      <c r="D398" s="179" t="str">
        <f>CALCS!D400</f>
        <v>UC</v>
      </c>
      <c r="E398" s="212">
        <f>CALCS!O400</f>
        <v>901358</v>
      </c>
      <c r="F398" s="180">
        <f ca="1">OFFSET(CDBG16!$J$1,MATCH(L398,CDBG16!$E$2:$E$1269,0),)</f>
        <v>5189894</v>
      </c>
      <c r="G398" s="190">
        <f>CALCS!X400</f>
        <v>5085685</v>
      </c>
      <c r="H398" s="190">
        <f ca="1">CALCS!AE400</f>
        <v>428</v>
      </c>
      <c r="I398" s="190">
        <f ca="1">CALCS!AF400</f>
        <v>0</v>
      </c>
      <c r="J398" s="190">
        <f ca="1">CALCS!AG400</f>
        <v>0</v>
      </c>
      <c r="K398" s="190">
        <f ca="1">CALCS!AH400</f>
        <v>5086113</v>
      </c>
      <c r="L398" s="179" t="str">
        <f>CALCS!AD400</f>
        <v>139135</v>
      </c>
      <c r="M398" s="63">
        <f t="shared" ca="1" si="14"/>
        <v>-103781</v>
      </c>
      <c r="N398" s="205">
        <f t="shared" ca="1" si="15"/>
        <v>-1.999674752509396E-2</v>
      </c>
    </row>
    <row r="399" spans="1:14" x14ac:dyDescent="0.25">
      <c r="A399" s="178" t="str">
        <f>CALCS!A401</f>
        <v>Henry County</v>
      </c>
      <c r="B399" s="179" t="str">
        <f>CALCS!B401</f>
        <v>GA</v>
      </c>
      <c r="C399" s="179" t="str">
        <f>CALCS!C401</f>
        <v>66</v>
      </c>
      <c r="D399" s="179" t="str">
        <f>CALCS!D401</f>
        <v>UC</v>
      </c>
      <c r="E399" s="212">
        <f>CALCS!O401</f>
        <v>217739</v>
      </c>
      <c r="F399" s="180">
        <f ca="1">OFFSET(CDBG16!$J$1,MATCH(L399,CDBG16!$E$2:$E$1269,0),)</f>
        <v>1013399</v>
      </c>
      <c r="G399" s="190">
        <f>CALCS!X401</f>
        <v>1066028</v>
      </c>
      <c r="H399" s="190">
        <f ca="1">CALCS!AE401</f>
        <v>90</v>
      </c>
      <c r="I399" s="190">
        <f ca="1">CALCS!AF401</f>
        <v>0</v>
      </c>
      <c r="J399" s="190">
        <f ca="1">CALCS!AG401</f>
        <v>0</v>
      </c>
      <c r="K399" s="190">
        <f ca="1">CALCS!AH401</f>
        <v>1066118</v>
      </c>
      <c r="L399" s="179" t="str">
        <f>CALCS!AD401</f>
        <v>139151</v>
      </c>
      <c r="M399" s="63">
        <f t="shared" ca="1" si="14"/>
        <v>52719</v>
      </c>
      <c r="N399" s="205">
        <f t="shared" ca="1" si="15"/>
        <v>5.2021957787603892E-2</v>
      </c>
    </row>
    <row r="400" spans="1:14" x14ac:dyDescent="0.25">
      <c r="A400" s="178" t="str">
        <f>CALCS!A376</f>
        <v>Georgia</v>
      </c>
      <c r="B400" s="179" t="str">
        <f>CALCS!B376</f>
        <v>GA</v>
      </c>
      <c r="C400" s="179" t="str">
        <f>CALCS!C376</f>
        <v>22</v>
      </c>
      <c r="D400" s="179" t="str">
        <f>CALCS!D376</f>
        <v>State Balance</v>
      </c>
      <c r="E400" s="212">
        <f>CALCS!O376</f>
        <v>4962519</v>
      </c>
      <c r="F400" s="180">
        <f ca="1">OFFSET(CDBG16!$J$1,MATCH(L400,CDBG16!$E$2:$E$1269,0),)</f>
        <v>37464404</v>
      </c>
      <c r="G400" s="190">
        <f>CALCS!X376</f>
        <v>36884125</v>
      </c>
      <c r="H400" s="190">
        <f ca="1">CALCS!AE376</f>
        <v>25474</v>
      </c>
      <c r="I400" s="190">
        <f ca="1">CALCS!AF376</f>
        <v>0</v>
      </c>
      <c r="J400" s="190">
        <f ca="1">CALCS!AG376</f>
        <v>0</v>
      </c>
      <c r="K400" s="190">
        <f ca="1">CALCS!AH376</f>
        <v>36909599</v>
      </c>
      <c r="L400" s="179" t="str">
        <f>CALCS!AD376</f>
        <v>139999</v>
      </c>
      <c r="M400" s="63">
        <f t="shared" ca="1" si="14"/>
        <v>-554805</v>
      </c>
      <c r="N400" s="205">
        <f t="shared" ca="1" si="15"/>
        <v>-1.4808856961931117E-2</v>
      </c>
    </row>
    <row r="401" spans="1:15" x14ac:dyDescent="0.25">
      <c r="A401" s="178" t="str">
        <f>'Hawaii Counties '!B9</f>
        <v>Hawaii Co</v>
      </c>
      <c r="B401" s="179" t="s">
        <v>1219</v>
      </c>
      <c r="C401" s="179" t="s">
        <v>3364</v>
      </c>
      <c r="D401" s="179" t="s">
        <v>3363</v>
      </c>
      <c r="E401" s="212">
        <v>54194</v>
      </c>
      <c r="F401" s="180">
        <f ca="1">OFFSET(CDBG16!$J$1,MATCH(L401,CDBG16!$E$2:$E$1269,0),)</f>
        <v>2491306</v>
      </c>
      <c r="G401" s="190">
        <f ca="1">K401-H401</f>
        <v>2438024</v>
      </c>
      <c r="H401" s="190">
        <f ca="1">'Hawaii Counties '!C20</f>
        <v>86338</v>
      </c>
      <c r="I401" s="190">
        <f ca="1">CALCS!AF400</f>
        <v>0</v>
      </c>
      <c r="J401" s="190">
        <v>0</v>
      </c>
      <c r="K401" s="190">
        <f ca="1">'Hawaii Counties '!J9</f>
        <v>2524362</v>
      </c>
      <c r="L401" s="179" t="str">
        <f>'Hawaii Counties '!K9</f>
        <v>150001</v>
      </c>
      <c r="M401" s="63">
        <f t="shared" ca="1" si="14"/>
        <v>33056</v>
      </c>
      <c r="N401" s="205">
        <f t="shared" ca="1" si="15"/>
        <v>1.326854268403801E-2</v>
      </c>
      <c r="O401" s="54">
        <f ca="1">G401+H401-K401</f>
        <v>0</v>
      </c>
    </row>
    <row r="402" spans="1:15" x14ac:dyDescent="0.25">
      <c r="A402" s="178" t="str">
        <f>'Hawaii Counties '!B10</f>
        <v>Kauai</v>
      </c>
      <c r="B402" s="179" t="s">
        <v>1219</v>
      </c>
      <c r="C402" s="179" t="s">
        <v>3364</v>
      </c>
      <c r="D402" s="179" t="s">
        <v>3363</v>
      </c>
      <c r="E402" s="212">
        <v>162742</v>
      </c>
      <c r="F402" s="180">
        <f ca="1">OFFSET(CDBG16!$J$1,MATCH(L402,CDBG16!$E$2:$E$1269,0),)</f>
        <v>696697</v>
      </c>
      <c r="G402" s="190">
        <f ca="1">K402-H402</f>
        <v>684845</v>
      </c>
      <c r="H402" s="190">
        <f ca="1">'Hawaii Counties '!C21</f>
        <v>24253</v>
      </c>
      <c r="I402" s="190">
        <f ca="1">CALCS!AF401</f>
        <v>0</v>
      </c>
      <c r="J402" s="190">
        <v>0</v>
      </c>
      <c r="K402" s="190">
        <f ca="1">'Hawaii Counties '!J10</f>
        <v>709098</v>
      </c>
      <c r="L402" s="179" t="str">
        <f>'Hawaii Counties '!K10</f>
        <v>150002</v>
      </c>
      <c r="M402" s="63">
        <f t="shared" ca="1" si="14"/>
        <v>12401</v>
      </c>
      <c r="N402" s="205">
        <f t="shared" ca="1" si="15"/>
        <v>1.7799703457887717E-2</v>
      </c>
      <c r="O402" s="54">
        <f t="shared" ref="O402:O403" ca="1" si="16">G402+H402-K402</f>
        <v>0</v>
      </c>
    </row>
    <row r="403" spans="1:15" x14ac:dyDescent="0.25">
      <c r="A403" s="178" t="str">
        <f>'Hawaii Counties '!B11</f>
        <v>Maui Co</v>
      </c>
      <c r="B403" s="179" t="s">
        <v>1219</v>
      </c>
      <c r="C403" s="179" t="s">
        <v>3364</v>
      </c>
      <c r="D403" s="179" t="s">
        <v>3363</v>
      </c>
      <c r="E403" s="212">
        <v>53467</v>
      </c>
      <c r="F403" s="180">
        <f ca="1">OFFSET(CDBG16!$J$1,MATCH(L403,CDBG16!$E$2:$E$1269,0),)</f>
        <v>1731191</v>
      </c>
      <c r="G403" s="190">
        <f ca="1">K403-H403</f>
        <v>1741429</v>
      </c>
      <c r="H403" s="190">
        <f ca="1">'Hawaii Counties '!C22</f>
        <v>61670</v>
      </c>
      <c r="I403" s="190">
        <f ca="1">CALCS!AF402</f>
        <v>0</v>
      </c>
      <c r="J403" s="190">
        <v>0</v>
      </c>
      <c r="K403" s="190">
        <f ca="1">'Hawaii Counties '!J11</f>
        <v>1803099</v>
      </c>
      <c r="L403" s="179" t="str">
        <f>'Hawaii Counties '!K11</f>
        <v>150003</v>
      </c>
      <c r="M403" s="63">
        <f t="shared" ca="1" si="14"/>
        <v>71908</v>
      </c>
      <c r="N403" s="205">
        <f t="shared" ca="1" si="15"/>
        <v>4.1536722406713064E-2</v>
      </c>
      <c r="O403" s="54">
        <f t="shared" ca="1" si="16"/>
        <v>0</v>
      </c>
    </row>
    <row r="404" spans="1:15" x14ac:dyDescent="0.25">
      <c r="A404" s="178" t="str">
        <f>CALCS!A403</f>
        <v>Honolulu</v>
      </c>
      <c r="B404" s="179" t="str">
        <f>CALCS!B403</f>
        <v>HI</v>
      </c>
      <c r="C404" s="179" t="str">
        <f>CALCS!C403</f>
        <v>51</v>
      </c>
      <c r="D404" s="179" t="str">
        <f>CALCS!D403</f>
        <v>PC</v>
      </c>
      <c r="E404" s="212">
        <f>CALCS!O403</f>
        <v>998714</v>
      </c>
      <c r="F404" s="180">
        <f ca="1">OFFSET(CDBG16!$J$1,MATCH(L404,CDBG16!$E$2:$E$1269,0),)</f>
        <v>7285838</v>
      </c>
      <c r="G404" s="190">
        <f>CALCS!X403</f>
        <v>7208617</v>
      </c>
      <c r="H404" s="190">
        <f ca="1">CALCS!AE403</f>
        <v>606</v>
      </c>
      <c r="I404" s="190">
        <f ca="1">CALCS!AF403</f>
        <v>0</v>
      </c>
      <c r="J404" s="190">
        <f ca="1">CALCS!AG403</f>
        <v>0</v>
      </c>
      <c r="K404" s="190">
        <f ca="1">CALCS!AH403</f>
        <v>7209223</v>
      </c>
      <c r="L404" s="179" t="str">
        <f>CALCS!AD403</f>
        <v>150144</v>
      </c>
      <c r="M404" s="63">
        <f t="shared" ca="1" si="14"/>
        <v>-76615</v>
      </c>
      <c r="N404" s="205">
        <f t="shared" ca="1" si="15"/>
        <v>-1.0515605754616009E-2</v>
      </c>
    </row>
    <row r="405" spans="1:15" x14ac:dyDescent="0.25">
      <c r="A405" s="178" t="str">
        <f>CALCS!A417</f>
        <v>Boise</v>
      </c>
      <c r="B405" s="179" t="str">
        <f>CALCS!B417</f>
        <v>ID</v>
      </c>
      <c r="C405" s="179" t="str">
        <f>CALCS!C417</f>
        <v>51</v>
      </c>
      <c r="D405" s="179" t="str">
        <f>CALCS!D417</f>
        <v>PC</v>
      </c>
      <c r="E405" s="212">
        <f>CALCS!O417</f>
        <v>218281</v>
      </c>
      <c r="F405" s="180">
        <f ca="1">OFFSET(CDBG16!$J$1,MATCH(L405,CDBG16!$E$2:$E$1269,0),)</f>
        <v>1299794</v>
      </c>
      <c r="G405" s="190">
        <f>CALCS!X417</f>
        <v>1290503</v>
      </c>
      <c r="H405" s="190">
        <f ca="1">CALCS!AE417</f>
        <v>109</v>
      </c>
      <c r="I405" s="190">
        <f ca="1">CALCS!AF417</f>
        <v>0</v>
      </c>
      <c r="J405" s="190">
        <f ca="1">CALCS!AG417</f>
        <v>0</v>
      </c>
      <c r="K405" s="190">
        <f ca="1">CALCS!AH417</f>
        <v>1290612</v>
      </c>
      <c r="L405" s="179" t="str">
        <f>CALCS!AD417</f>
        <v>160102</v>
      </c>
      <c r="M405" s="63">
        <f t="shared" ca="1" si="14"/>
        <v>-9182</v>
      </c>
      <c r="N405" s="205">
        <f t="shared" ca="1" si="15"/>
        <v>-7.0641963264948138E-3</v>
      </c>
    </row>
    <row r="406" spans="1:15" x14ac:dyDescent="0.25">
      <c r="A406" s="178" t="str">
        <f>CALCS!A418</f>
        <v>Caldwell City</v>
      </c>
      <c r="B406" s="179" t="str">
        <f>CALCS!B418</f>
        <v>ID</v>
      </c>
      <c r="C406" s="179" t="str">
        <f>CALCS!C418</f>
        <v>52</v>
      </c>
      <c r="D406" s="179" t="str">
        <f>CALCS!D418</f>
        <v>MC</v>
      </c>
      <c r="E406" s="212">
        <f>CALCS!O418</f>
        <v>51686</v>
      </c>
      <c r="F406" s="180">
        <f ca="1">OFFSET(CDBG16!$J$1,MATCH(L406,CDBG16!$E$2:$E$1269,0),)</f>
        <v>419146</v>
      </c>
      <c r="G406" s="190">
        <f>CALCS!X418</f>
        <v>408545</v>
      </c>
      <c r="H406" s="190">
        <f ca="1">CALCS!AE418</f>
        <v>34</v>
      </c>
      <c r="I406" s="190">
        <f ca="1">CALCS!AF418</f>
        <v>0</v>
      </c>
      <c r="J406" s="190">
        <f ca="1">CALCS!AG418</f>
        <v>0</v>
      </c>
      <c r="K406" s="190">
        <f ca="1">CALCS!AH418</f>
        <v>408579</v>
      </c>
      <c r="L406" s="179" t="str">
        <f>CALCS!AD418</f>
        <v>160138</v>
      </c>
      <c r="M406" s="63">
        <f t="shared" ca="1" si="14"/>
        <v>-10567</v>
      </c>
      <c r="N406" s="205">
        <f t="shared" ca="1" si="15"/>
        <v>-2.5210785740529554E-2</v>
      </c>
    </row>
    <row r="407" spans="1:15" x14ac:dyDescent="0.25">
      <c r="A407" s="178" t="str">
        <f>CALCS!A419</f>
        <v>Coeur D'Alene</v>
      </c>
      <c r="B407" s="179" t="str">
        <f>CALCS!B419</f>
        <v>ID</v>
      </c>
      <c r="C407" s="179" t="str">
        <f>CALCS!C419</f>
        <v>51</v>
      </c>
      <c r="D407" s="179" t="str">
        <f>CALCS!D419</f>
        <v>PC</v>
      </c>
      <c r="E407" s="212">
        <f>CALCS!O419</f>
        <v>49122</v>
      </c>
      <c r="F407" s="180">
        <f ca="1">OFFSET(CDBG16!$J$1,MATCH(L407,CDBG16!$E$2:$E$1269,0),)</f>
        <v>310681</v>
      </c>
      <c r="G407" s="190">
        <f>CALCS!X419</f>
        <v>301825</v>
      </c>
      <c r="H407" s="190">
        <f ca="1">CALCS!AE419</f>
        <v>25</v>
      </c>
      <c r="I407" s="190">
        <f ca="1">CALCS!AF419</f>
        <v>0</v>
      </c>
      <c r="J407" s="190">
        <f ca="1">CALCS!AG419</f>
        <v>0</v>
      </c>
      <c r="K407" s="190">
        <f ca="1">CALCS!AH419</f>
        <v>301850</v>
      </c>
      <c r="L407" s="179" t="str">
        <f>CALCS!AD419</f>
        <v>160198</v>
      </c>
      <c r="M407" s="63">
        <f t="shared" ca="1" si="14"/>
        <v>-8831</v>
      </c>
      <c r="N407" s="205">
        <f t="shared" ca="1" si="15"/>
        <v>-2.8424654227326422E-2</v>
      </c>
    </row>
    <row r="408" spans="1:15" x14ac:dyDescent="0.25">
      <c r="A408" s="178" t="str">
        <f>CALCS!A420</f>
        <v>Idaho Falls</v>
      </c>
      <c r="B408" s="179" t="str">
        <f>CALCS!B420</f>
        <v>ID</v>
      </c>
      <c r="C408" s="179" t="str">
        <f>CALCS!C420</f>
        <v>51</v>
      </c>
      <c r="D408" s="179" t="str">
        <f>CALCS!D420</f>
        <v>PC</v>
      </c>
      <c r="E408" s="212">
        <f>CALCS!O420</f>
        <v>59184</v>
      </c>
      <c r="F408" s="180">
        <f ca="1">OFFSET(CDBG16!$J$1,MATCH(L408,CDBG16!$E$2:$E$1269,0),)</f>
        <v>342935</v>
      </c>
      <c r="G408" s="190">
        <f>CALCS!X420</f>
        <v>336483</v>
      </c>
      <c r="H408" s="190">
        <f ca="1">CALCS!AE420</f>
        <v>28</v>
      </c>
      <c r="I408" s="190">
        <f ca="1">CALCS!AF420</f>
        <v>0</v>
      </c>
      <c r="J408" s="190">
        <f ca="1">CALCS!AG420</f>
        <v>0</v>
      </c>
      <c r="K408" s="190">
        <f ca="1">CALCS!AH420</f>
        <v>336511</v>
      </c>
      <c r="L408" s="179" t="str">
        <f>CALCS!AD420</f>
        <v>160510</v>
      </c>
      <c r="M408" s="63">
        <f t="shared" ca="1" si="14"/>
        <v>-6424</v>
      </c>
      <c r="N408" s="205">
        <f t="shared" ca="1" si="15"/>
        <v>-1.8732412847915787E-2</v>
      </c>
    </row>
    <row r="409" spans="1:15" x14ac:dyDescent="0.25">
      <c r="A409" s="178" t="str">
        <f>CALCS!A421</f>
        <v>Lewiston</v>
      </c>
      <c r="B409" s="179" t="str">
        <f>CALCS!B421</f>
        <v>ID</v>
      </c>
      <c r="C409" s="179" t="str">
        <f>CALCS!C421</f>
        <v>51</v>
      </c>
      <c r="D409" s="179" t="str">
        <f>CALCS!D421</f>
        <v>PC</v>
      </c>
      <c r="E409" s="212">
        <f>CALCS!O421</f>
        <v>32544</v>
      </c>
      <c r="F409" s="180">
        <f ca="1">OFFSET(CDBG16!$J$1,MATCH(L409,CDBG16!$E$2:$E$1269,0),)</f>
        <v>185148</v>
      </c>
      <c r="G409" s="190">
        <f>CALCS!X421</f>
        <v>182304</v>
      </c>
      <c r="H409" s="190">
        <f ca="1">CALCS!AE421</f>
        <v>15</v>
      </c>
      <c r="I409" s="190">
        <f ca="1">CALCS!AF421</f>
        <v>0</v>
      </c>
      <c r="J409" s="190">
        <f ca="1">CALCS!AG421</f>
        <v>0</v>
      </c>
      <c r="K409" s="190">
        <f ca="1">CALCS!AH421</f>
        <v>182319</v>
      </c>
      <c r="L409" s="179" t="str">
        <f>CALCS!AD421</f>
        <v>160618</v>
      </c>
      <c r="M409" s="63">
        <f t="shared" ca="1" si="14"/>
        <v>-2829</v>
      </c>
      <c r="N409" s="205">
        <f t="shared" ca="1" si="15"/>
        <v>-1.5279668157365998E-2</v>
      </c>
    </row>
    <row r="410" spans="1:15" x14ac:dyDescent="0.25">
      <c r="A410" s="178" t="str">
        <f>CALCS!A422</f>
        <v>Meridian</v>
      </c>
      <c r="B410" s="179" t="str">
        <f>CALCS!B422</f>
        <v>ID</v>
      </c>
      <c r="C410" s="179" t="str">
        <f>CALCS!C422</f>
        <v>52</v>
      </c>
      <c r="D410" s="179" t="str">
        <f>CALCS!D422</f>
        <v>MC</v>
      </c>
      <c r="E410" s="212">
        <f>CALCS!O422</f>
        <v>90739</v>
      </c>
      <c r="F410" s="180">
        <f ca="1">OFFSET(CDBG16!$J$1,MATCH(L410,CDBG16!$E$2:$E$1269,0),)</f>
        <v>356324</v>
      </c>
      <c r="G410" s="190">
        <f>CALCS!X422</f>
        <v>349102</v>
      </c>
      <c r="H410" s="190">
        <f ca="1">CALCS!AE422</f>
        <v>29</v>
      </c>
      <c r="I410" s="190">
        <f ca="1">CALCS!AF422</f>
        <v>0</v>
      </c>
      <c r="J410" s="190">
        <f ca="1">CALCS!AG422</f>
        <v>0</v>
      </c>
      <c r="K410" s="190">
        <f ca="1">CALCS!AH422</f>
        <v>349131</v>
      </c>
      <c r="L410" s="179" t="str">
        <f>CALCS!AD422</f>
        <v>160684</v>
      </c>
      <c r="M410" s="63">
        <f t="shared" ca="1" si="14"/>
        <v>-7193</v>
      </c>
      <c r="N410" s="205">
        <f t="shared" ca="1" si="15"/>
        <v>-2.0186684029142019E-2</v>
      </c>
    </row>
    <row r="411" spans="1:15" x14ac:dyDescent="0.25">
      <c r="A411" s="178" t="str">
        <f>CALCS!A423</f>
        <v>Nampa</v>
      </c>
      <c r="B411" s="179" t="str">
        <f>CALCS!B423</f>
        <v>ID</v>
      </c>
      <c r="C411" s="179" t="str">
        <f>CALCS!C423</f>
        <v>52</v>
      </c>
      <c r="D411" s="179" t="str">
        <f>CALCS!D423</f>
        <v>MC</v>
      </c>
      <c r="E411" s="212">
        <f>CALCS!O423</f>
        <v>89839</v>
      </c>
      <c r="F411" s="180">
        <f ca="1">OFFSET(CDBG16!$J$1,MATCH(L411,CDBG16!$E$2:$E$1269,0),)</f>
        <v>748427</v>
      </c>
      <c r="G411" s="190">
        <f>CALCS!X423</f>
        <v>759230</v>
      </c>
      <c r="H411" s="190">
        <f ca="1">CALCS!AE423</f>
        <v>64</v>
      </c>
      <c r="I411" s="190">
        <f ca="1">CALCS!AF423</f>
        <v>0</v>
      </c>
      <c r="J411" s="190">
        <f ca="1">CALCS!AG423</f>
        <v>0</v>
      </c>
      <c r="K411" s="190">
        <f ca="1">CALCS!AH423</f>
        <v>759294</v>
      </c>
      <c r="L411" s="179" t="str">
        <f>CALCS!AD423</f>
        <v>160762</v>
      </c>
      <c r="M411" s="63">
        <f t="shared" ca="1" si="14"/>
        <v>10867</v>
      </c>
      <c r="N411" s="205">
        <f t="shared" ca="1" si="15"/>
        <v>1.4519786164849745E-2</v>
      </c>
    </row>
    <row r="412" spans="1:15" x14ac:dyDescent="0.25">
      <c r="A412" s="178" t="str">
        <f>CALCS!A424</f>
        <v>Pocatello</v>
      </c>
      <c r="B412" s="179" t="str">
        <f>CALCS!B424</f>
        <v>ID</v>
      </c>
      <c r="C412" s="179" t="str">
        <f>CALCS!C424</f>
        <v>51</v>
      </c>
      <c r="D412" s="179" t="str">
        <f>CALCS!D424</f>
        <v>PC</v>
      </c>
      <c r="E412" s="212">
        <f>CALCS!O424</f>
        <v>54441</v>
      </c>
      <c r="F412" s="180">
        <f ca="1">OFFSET(CDBG16!$J$1,MATCH(L412,CDBG16!$E$2:$E$1269,0),)</f>
        <v>375419</v>
      </c>
      <c r="G412" s="190">
        <f>CALCS!X424</f>
        <v>381695</v>
      </c>
      <c r="H412" s="190">
        <f ca="1">CALCS!AE424</f>
        <v>32</v>
      </c>
      <c r="I412" s="190">
        <f ca="1">CALCS!AF424</f>
        <v>0</v>
      </c>
      <c r="J412" s="190">
        <f ca="1">CALCS!AG424</f>
        <v>0</v>
      </c>
      <c r="K412" s="190">
        <f ca="1">CALCS!AH424</f>
        <v>381727</v>
      </c>
      <c r="L412" s="179" t="str">
        <f>CALCS!AD424</f>
        <v>160906</v>
      </c>
      <c r="M412" s="63">
        <f t="shared" ca="1" si="14"/>
        <v>6308</v>
      </c>
      <c r="N412" s="205">
        <f t="shared" ca="1" si="15"/>
        <v>1.6802559273771438E-2</v>
      </c>
    </row>
    <row r="413" spans="1:15" x14ac:dyDescent="0.25">
      <c r="A413" s="178" t="str">
        <f>CALCS!A416</f>
        <v>Idaho</v>
      </c>
      <c r="B413" s="179" t="str">
        <f>CALCS!B416</f>
        <v>ID</v>
      </c>
      <c r="C413" s="179" t="str">
        <f>CALCS!C416</f>
        <v>22</v>
      </c>
      <c r="D413" s="179" t="str">
        <f>CALCS!D416</f>
        <v>State Balance</v>
      </c>
      <c r="E413" s="212">
        <f>CALCS!O416</f>
        <v>1000656</v>
      </c>
      <c r="F413" s="180">
        <f ca="1">OFFSET(CDBG16!$J$1,MATCH(L413,CDBG16!$E$2:$E$1269,0),)</f>
        <v>7561311</v>
      </c>
      <c r="G413" s="190">
        <f>CALCS!X416</f>
        <v>7449003</v>
      </c>
      <c r="H413" s="190">
        <f ca="1">CALCS!AE416</f>
        <v>12394</v>
      </c>
      <c r="I413" s="190">
        <f ca="1">CALCS!AF416</f>
        <v>0</v>
      </c>
      <c r="J413" s="190">
        <f ca="1">CALCS!AG416</f>
        <v>0</v>
      </c>
      <c r="K413" s="190">
        <f ca="1">CALCS!AH416</f>
        <v>7461397</v>
      </c>
      <c r="L413" s="179" t="str">
        <f>CALCS!AD416</f>
        <v>169999</v>
      </c>
      <c r="M413" s="63">
        <f t="shared" ca="1" si="14"/>
        <v>-99914</v>
      </c>
      <c r="N413" s="205">
        <f t="shared" ca="1" si="15"/>
        <v>-1.3213846117425933E-2</v>
      </c>
    </row>
    <row r="414" spans="1:15" x14ac:dyDescent="0.25">
      <c r="A414" s="178" t="str">
        <f>CALCS!A426</f>
        <v>Alton City</v>
      </c>
      <c r="B414" s="179" t="str">
        <f>CALCS!B426</f>
        <v>IL</v>
      </c>
      <c r="C414" s="179" t="str">
        <f>CALCS!C426</f>
        <v>52</v>
      </c>
      <c r="D414" s="179" t="str">
        <f>CALCS!D426</f>
        <v>MC</v>
      </c>
      <c r="E414" s="212">
        <f>CALCS!O426</f>
        <v>27003</v>
      </c>
      <c r="F414" s="180">
        <f ca="1">OFFSET(CDBG16!$J$1,MATCH(L414,CDBG16!$E$2:$E$1269,0),)</f>
        <v>838713</v>
      </c>
      <c r="G414" s="190">
        <f>CALCS!X426</f>
        <v>830082</v>
      </c>
      <c r="H414" s="190">
        <f ca="1">CALCS!AE426</f>
        <v>70</v>
      </c>
      <c r="I414" s="190">
        <f ca="1">CALCS!AF426</f>
        <v>0</v>
      </c>
      <c r="J414" s="190">
        <f ca="1">CALCS!AG426</f>
        <v>0</v>
      </c>
      <c r="K414" s="190">
        <f ca="1">CALCS!AH426</f>
        <v>830152</v>
      </c>
      <c r="L414" s="179" t="str">
        <f>CALCS!AD426</f>
        <v>170126</v>
      </c>
      <c r="M414" s="63">
        <f t="shared" ca="1" si="14"/>
        <v>-8561</v>
      </c>
      <c r="N414" s="205">
        <f t="shared" ca="1" si="15"/>
        <v>-1.0207305717211967E-2</v>
      </c>
    </row>
    <row r="415" spans="1:15" x14ac:dyDescent="0.25">
      <c r="A415" s="178" t="str">
        <f>CALCS!A427</f>
        <v>Arlington Heights</v>
      </c>
      <c r="B415" s="179" t="str">
        <f>CALCS!B427</f>
        <v>IL</v>
      </c>
      <c r="C415" s="179" t="str">
        <f>CALCS!C427</f>
        <v>51</v>
      </c>
      <c r="D415" s="179" t="str">
        <f>CALCS!D427</f>
        <v>PC</v>
      </c>
      <c r="E415" s="212">
        <f>CALCS!O427</f>
        <v>75926</v>
      </c>
      <c r="F415" s="180">
        <f ca="1">OFFSET(CDBG16!$J$1,MATCH(L415,CDBG16!$E$2:$E$1269,0),)</f>
        <v>249746</v>
      </c>
      <c r="G415" s="190">
        <f>CALCS!X427</f>
        <v>246880</v>
      </c>
      <c r="H415" s="190">
        <f ca="1">CALCS!AE427</f>
        <v>21</v>
      </c>
      <c r="I415" s="190">
        <f ca="1">CALCS!AF427</f>
        <v>0</v>
      </c>
      <c r="J415" s="190">
        <f ca="1">CALCS!AG427</f>
        <v>0</v>
      </c>
      <c r="K415" s="190">
        <f ca="1">CALCS!AH427</f>
        <v>246901</v>
      </c>
      <c r="L415" s="179" t="str">
        <f>CALCS!AD427</f>
        <v>170222</v>
      </c>
      <c r="M415" s="63">
        <f t="shared" ca="1" si="14"/>
        <v>-2845</v>
      </c>
      <c r="N415" s="205">
        <f t="shared" ca="1" si="15"/>
        <v>-1.1391573839020445E-2</v>
      </c>
    </row>
    <row r="416" spans="1:15" x14ac:dyDescent="0.25">
      <c r="A416" s="178" t="str">
        <f>CALCS!A428</f>
        <v>Aurora</v>
      </c>
      <c r="B416" s="179" t="str">
        <f>CALCS!B428</f>
        <v>IL</v>
      </c>
      <c r="C416" s="179" t="str">
        <f>CALCS!C428</f>
        <v>52</v>
      </c>
      <c r="D416" s="179" t="str">
        <f>CALCS!D428</f>
        <v>MC</v>
      </c>
      <c r="E416" s="212">
        <f>CALCS!O428</f>
        <v>200661</v>
      </c>
      <c r="F416" s="180">
        <f ca="1">OFFSET(CDBG16!$J$1,MATCH(L416,CDBG16!$E$2:$E$1269,0),)</f>
        <v>1469491</v>
      </c>
      <c r="G416" s="190">
        <f>CALCS!X428</f>
        <v>1513792</v>
      </c>
      <c r="H416" s="190">
        <f ca="1">CALCS!AE428</f>
        <v>127</v>
      </c>
      <c r="I416" s="190">
        <f ca="1">CALCS!AF428</f>
        <v>0</v>
      </c>
      <c r="J416" s="190">
        <f ca="1">CALCS!AG428</f>
        <v>0</v>
      </c>
      <c r="K416" s="190">
        <f ca="1">CALCS!AH428</f>
        <v>1513919</v>
      </c>
      <c r="L416" s="179" t="str">
        <f>CALCS!AD428</f>
        <v>170342</v>
      </c>
      <c r="M416" s="63">
        <f t="shared" ca="1" si="14"/>
        <v>44428</v>
      </c>
      <c r="N416" s="205">
        <f t="shared" ca="1" si="15"/>
        <v>3.0233597892059223E-2</v>
      </c>
    </row>
    <row r="417" spans="1:14" x14ac:dyDescent="0.25">
      <c r="A417" s="178" t="str">
        <f>CALCS!A429</f>
        <v>Belleville</v>
      </c>
      <c r="B417" s="179" t="str">
        <f>CALCS!B429</f>
        <v>IL</v>
      </c>
      <c r="C417" s="179" t="str">
        <f>CALCS!C429</f>
        <v>52</v>
      </c>
      <c r="D417" s="179" t="str">
        <f>CALCS!D429</f>
        <v>MC</v>
      </c>
      <c r="E417" s="212">
        <f>CALCS!O429</f>
        <v>42034</v>
      </c>
      <c r="F417" s="180">
        <f ca="1">OFFSET(CDBG16!$J$1,MATCH(L417,CDBG16!$E$2:$E$1269,0),)</f>
        <v>614497</v>
      </c>
      <c r="G417" s="190">
        <f>CALCS!X429</f>
        <v>622796</v>
      </c>
      <c r="H417" s="190">
        <f ca="1">CALCS!AE429</f>
        <v>52</v>
      </c>
      <c r="I417" s="190">
        <f ca="1">CALCS!AF429</f>
        <v>0</v>
      </c>
      <c r="J417" s="190">
        <f ca="1">CALCS!AG429</f>
        <v>0</v>
      </c>
      <c r="K417" s="190">
        <f ca="1">CALCS!AH429</f>
        <v>622848</v>
      </c>
      <c r="L417" s="179" t="str">
        <f>CALCS!AD429</f>
        <v>170522</v>
      </c>
      <c r="M417" s="63">
        <f t="shared" ca="1" si="14"/>
        <v>8351</v>
      </c>
      <c r="N417" s="205">
        <f t="shared" ca="1" si="15"/>
        <v>1.3589976842848704E-2</v>
      </c>
    </row>
    <row r="418" spans="1:14" x14ac:dyDescent="0.25">
      <c r="A418" s="178" t="str">
        <f>CALCS!A430</f>
        <v>Berwyn</v>
      </c>
      <c r="B418" s="179" t="str">
        <f>CALCS!B430</f>
        <v>IL</v>
      </c>
      <c r="C418" s="179" t="str">
        <f>CALCS!C430</f>
        <v>52</v>
      </c>
      <c r="D418" s="179" t="str">
        <f>CALCS!D430</f>
        <v>MC</v>
      </c>
      <c r="E418" s="212">
        <f>CALCS!O430</f>
        <v>56368</v>
      </c>
      <c r="F418" s="180">
        <f ca="1">OFFSET(CDBG16!$J$1,MATCH(L418,CDBG16!$E$2:$E$1269,0),)</f>
        <v>1173568</v>
      </c>
      <c r="G418" s="190">
        <f>CALCS!X430</f>
        <v>1182012</v>
      </c>
      <c r="H418" s="190">
        <f ca="1">CALCS!AE430</f>
        <v>99</v>
      </c>
      <c r="I418" s="190">
        <f ca="1">CALCS!AF430</f>
        <v>0</v>
      </c>
      <c r="J418" s="190">
        <f ca="1">CALCS!AG430</f>
        <v>0</v>
      </c>
      <c r="K418" s="190">
        <f ca="1">CALCS!AH430</f>
        <v>1182111</v>
      </c>
      <c r="L418" s="179" t="str">
        <f>CALCS!AD430</f>
        <v>170606</v>
      </c>
      <c r="M418" s="63">
        <f t="shared" ca="1" si="14"/>
        <v>8543</v>
      </c>
      <c r="N418" s="205">
        <f t="shared" ca="1" si="15"/>
        <v>7.2795100070894908E-3</v>
      </c>
    </row>
    <row r="419" spans="1:14" x14ac:dyDescent="0.25">
      <c r="A419" s="178" t="str">
        <f>CALCS!A431</f>
        <v>Bloomington</v>
      </c>
      <c r="B419" s="179" t="str">
        <f>CALCS!B431</f>
        <v>IL</v>
      </c>
      <c r="C419" s="179" t="str">
        <f>CALCS!C431</f>
        <v>51</v>
      </c>
      <c r="D419" s="179" t="str">
        <f>CALCS!D431</f>
        <v>PC</v>
      </c>
      <c r="E419" s="212">
        <f>CALCS!O431</f>
        <v>78292</v>
      </c>
      <c r="F419" s="180">
        <f ca="1">OFFSET(CDBG16!$J$1,MATCH(L419,CDBG16!$E$2:$E$1269,0),)</f>
        <v>540544</v>
      </c>
      <c r="G419" s="190">
        <f>CALCS!X431</f>
        <v>505168</v>
      </c>
      <c r="H419" s="190">
        <f ca="1">CALCS!AE431</f>
        <v>42</v>
      </c>
      <c r="I419" s="190">
        <f ca="1">CALCS!AF431</f>
        <v>0</v>
      </c>
      <c r="J419" s="190">
        <f ca="1">CALCS!AG431</f>
        <v>0</v>
      </c>
      <c r="K419" s="190">
        <f ca="1">CALCS!AH431</f>
        <v>505210</v>
      </c>
      <c r="L419" s="179" t="str">
        <f>CALCS!AD431</f>
        <v>170660</v>
      </c>
      <c r="M419" s="63">
        <f t="shared" ca="1" si="14"/>
        <v>-35334</v>
      </c>
      <c r="N419" s="205">
        <f t="shared" ca="1" si="15"/>
        <v>-6.5367481648117454E-2</v>
      </c>
    </row>
    <row r="420" spans="1:14" x14ac:dyDescent="0.25">
      <c r="A420" s="178" t="str">
        <f>CALCS!A432</f>
        <v>Bolingbrook</v>
      </c>
      <c r="B420" s="179" t="str">
        <f>CALCS!B432</f>
        <v>IL</v>
      </c>
      <c r="C420" s="179" t="str">
        <f>CALCS!C432</f>
        <v>52</v>
      </c>
      <c r="D420" s="179" t="str">
        <f>CALCS!D432</f>
        <v>MC</v>
      </c>
      <c r="E420" s="212">
        <f>CALCS!O432</f>
        <v>74306</v>
      </c>
      <c r="F420" s="180">
        <f ca="1">OFFSET(CDBG16!$J$1,MATCH(L420,CDBG16!$E$2:$E$1269,0),)</f>
        <v>371300</v>
      </c>
      <c r="G420" s="190">
        <f>CALCS!X432</f>
        <v>376760</v>
      </c>
      <c r="H420" s="190">
        <f ca="1">CALCS!AE432</f>
        <v>32</v>
      </c>
      <c r="I420" s="190">
        <f ca="1">CALCS!AF432</f>
        <v>0</v>
      </c>
      <c r="J420" s="190">
        <f ca="1">CALCS!AG432</f>
        <v>0</v>
      </c>
      <c r="K420" s="190">
        <f ca="1">CALCS!AH432</f>
        <v>376792</v>
      </c>
      <c r="L420" s="179" t="str">
        <f>CALCS!AD432</f>
        <v>170690</v>
      </c>
      <c r="M420" s="63">
        <f t="shared" ca="1" si="14"/>
        <v>5492</v>
      </c>
      <c r="N420" s="205">
        <f t="shared" ca="1" si="15"/>
        <v>1.4791273902504714E-2</v>
      </c>
    </row>
    <row r="421" spans="1:14" x14ac:dyDescent="0.25">
      <c r="A421" s="178" t="str">
        <f>CALCS!A433</f>
        <v>Champaign</v>
      </c>
      <c r="B421" s="179" t="str">
        <f>CALCS!B433</f>
        <v>IL</v>
      </c>
      <c r="C421" s="179" t="str">
        <f>CALCS!C433</f>
        <v>51</v>
      </c>
      <c r="D421" s="179" t="str">
        <f>CALCS!D433</f>
        <v>PC</v>
      </c>
      <c r="E421" s="212">
        <f>CALCS!O433</f>
        <v>86096</v>
      </c>
      <c r="F421" s="180">
        <f ca="1">OFFSET(CDBG16!$J$1,MATCH(L421,CDBG16!$E$2:$E$1269,0),)</f>
        <v>643164</v>
      </c>
      <c r="G421" s="190">
        <f>CALCS!X433</f>
        <v>658933</v>
      </c>
      <c r="H421" s="190">
        <f ca="1">CALCS!AE433</f>
        <v>55</v>
      </c>
      <c r="I421" s="190">
        <f ca="1">CALCS!AF433</f>
        <v>0</v>
      </c>
      <c r="J421" s="190">
        <f ca="1">CALCS!AG433</f>
        <v>0</v>
      </c>
      <c r="K421" s="190">
        <f ca="1">CALCS!AH433</f>
        <v>658988</v>
      </c>
      <c r="L421" s="179" t="str">
        <f>CALCS!AD433</f>
        <v>171218</v>
      </c>
      <c r="M421" s="63">
        <f t="shared" ca="1" si="14"/>
        <v>15824</v>
      </c>
      <c r="N421" s="205">
        <f t="shared" ca="1" si="15"/>
        <v>2.4603367103880194E-2</v>
      </c>
    </row>
    <row r="422" spans="1:14" x14ac:dyDescent="0.25">
      <c r="A422" s="178" t="str">
        <f>CALCS!A434</f>
        <v>Chicago</v>
      </c>
      <c r="B422" s="179" t="str">
        <f>CALCS!B434</f>
        <v>IL</v>
      </c>
      <c r="C422" s="179" t="str">
        <f>CALCS!C434</f>
        <v>51</v>
      </c>
      <c r="D422" s="179" t="str">
        <f>CALCS!D434</f>
        <v>PC</v>
      </c>
      <c r="E422" s="212">
        <f>CALCS!O434</f>
        <v>2720546</v>
      </c>
      <c r="F422" s="180">
        <f ca="1">OFFSET(CDBG16!$J$1,MATCH(L422,CDBG16!$E$2:$E$1269,0),)</f>
        <v>72220468</v>
      </c>
      <c r="G422" s="190">
        <f>CALCS!X434</f>
        <v>72087059</v>
      </c>
      <c r="H422" s="190">
        <f ca="1">CALCS!AE434</f>
        <v>6063</v>
      </c>
      <c r="I422" s="190">
        <f ca="1">CALCS!AF434</f>
        <v>0</v>
      </c>
      <c r="J422" s="190">
        <f ca="1">CALCS!AG434</f>
        <v>0</v>
      </c>
      <c r="K422" s="190">
        <f ca="1">CALCS!AH434</f>
        <v>72093122</v>
      </c>
      <c r="L422" s="179" t="str">
        <f>CALCS!AD434</f>
        <v>171296</v>
      </c>
      <c r="M422" s="63">
        <f t="shared" ca="1" si="14"/>
        <v>-127346</v>
      </c>
      <c r="N422" s="205">
        <f t="shared" ca="1" si="15"/>
        <v>-1.7632951367747992E-3</v>
      </c>
    </row>
    <row r="423" spans="1:14" x14ac:dyDescent="0.25">
      <c r="A423" s="178" t="str">
        <f>CALCS!A435</f>
        <v>Chicago Heights</v>
      </c>
      <c r="B423" s="179" t="str">
        <f>CALCS!B435</f>
        <v>IL</v>
      </c>
      <c r="C423" s="179" t="str">
        <f>CALCS!C435</f>
        <v>52</v>
      </c>
      <c r="D423" s="179" t="str">
        <f>CALCS!D435</f>
        <v>MC</v>
      </c>
      <c r="E423" s="212">
        <f>CALCS!O435</f>
        <v>30284</v>
      </c>
      <c r="F423" s="180">
        <f ca="1">OFFSET(CDBG16!$J$1,MATCH(L423,CDBG16!$E$2:$E$1269,0),)</f>
        <v>540944</v>
      </c>
      <c r="G423" s="190">
        <f>CALCS!X435</f>
        <v>527708</v>
      </c>
      <c r="H423" s="190">
        <f ca="1">CALCS!AE435</f>
        <v>44</v>
      </c>
      <c r="I423" s="190">
        <f ca="1">CALCS!AF435</f>
        <v>0</v>
      </c>
      <c r="J423" s="190">
        <f ca="1">CALCS!AG435</f>
        <v>0</v>
      </c>
      <c r="K423" s="190">
        <f ca="1">CALCS!AH435</f>
        <v>527752</v>
      </c>
      <c r="L423" s="179" t="str">
        <f>CALCS!AD435</f>
        <v>171302</v>
      </c>
      <c r="M423" s="63">
        <f t="shared" ca="1" si="14"/>
        <v>-13192</v>
      </c>
      <c r="N423" s="205">
        <f t="shared" ca="1" si="15"/>
        <v>-2.4386997545032388E-2</v>
      </c>
    </row>
    <row r="424" spans="1:14" x14ac:dyDescent="0.25">
      <c r="A424" s="178" t="str">
        <f>CALCS!A436</f>
        <v>Cicero</v>
      </c>
      <c r="B424" s="179" t="str">
        <f>CALCS!B436</f>
        <v>IL</v>
      </c>
      <c r="C424" s="179" t="str">
        <f>CALCS!C436</f>
        <v>52</v>
      </c>
      <c r="D424" s="179" t="str">
        <f>CALCS!D436</f>
        <v>MC</v>
      </c>
      <c r="E424" s="212">
        <f>CALCS!O436</f>
        <v>83886</v>
      </c>
      <c r="F424" s="180">
        <f ca="1">OFFSET(CDBG16!$J$1,MATCH(L424,CDBG16!$E$2:$E$1269,0),)</f>
        <v>1519605</v>
      </c>
      <c r="G424" s="190">
        <f>CALCS!X436</f>
        <v>1570111</v>
      </c>
      <c r="H424" s="190">
        <f ca="1">CALCS!AE436</f>
        <v>132</v>
      </c>
      <c r="I424" s="190">
        <f ca="1">CALCS!AF436</f>
        <v>0</v>
      </c>
      <c r="J424" s="190">
        <f ca="1">CALCS!AG436</f>
        <v>0</v>
      </c>
      <c r="K424" s="190">
        <f ca="1">CALCS!AH436</f>
        <v>1570243</v>
      </c>
      <c r="L424" s="179" t="str">
        <f>CALCS!AD436</f>
        <v>171332</v>
      </c>
      <c r="M424" s="63">
        <f t="shared" ca="1" si="14"/>
        <v>50638</v>
      </c>
      <c r="N424" s="205">
        <f t="shared" ca="1" si="15"/>
        <v>3.332313331424943E-2</v>
      </c>
    </row>
    <row r="425" spans="1:14" x14ac:dyDescent="0.25">
      <c r="A425" s="178" t="str">
        <f>CALCS!A437</f>
        <v>Danville</v>
      </c>
      <c r="B425" s="179" t="str">
        <f>CALCS!B437</f>
        <v>IL</v>
      </c>
      <c r="C425" s="179" t="str">
        <f>CALCS!C437</f>
        <v>51</v>
      </c>
      <c r="D425" s="179" t="str">
        <f>CALCS!D437</f>
        <v>PC</v>
      </c>
      <c r="E425" s="212">
        <f>CALCS!O437</f>
        <v>32108</v>
      </c>
      <c r="F425" s="180">
        <f ca="1">OFFSET(CDBG16!$J$1,MATCH(L425,CDBG16!$E$2:$E$1269,0),)</f>
        <v>892387</v>
      </c>
      <c r="G425" s="190">
        <f>CALCS!X437</f>
        <v>866096</v>
      </c>
      <c r="H425" s="190">
        <f ca="1">CALCS!AE437</f>
        <v>73</v>
      </c>
      <c r="I425" s="190">
        <f ca="1">CALCS!AF437</f>
        <v>0</v>
      </c>
      <c r="J425" s="190">
        <f ca="1">CALCS!AG437</f>
        <v>0</v>
      </c>
      <c r="K425" s="190">
        <f ca="1">CALCS!AH437</f>
        <v>866169</v>
      </c>
      <c r="L425" s="179" t="str">
        <f>CALCS!AD437</f>
        <v>171692</v>
      </c>
      <c r="M425" s="63">
        <f t="shared" ca="1" si="14"/>
        <v>-26218</v>
      </c>
      <c r="N425" s="205">
        <f t="shared" ca="1" si="15"/>
        <v>-2.9379630138045489E-2</v>
      </c>
    </row>
    <row r="426" spans="1:14" x14ac:dyDescent="0.25">
      <c r="A426" s="178" t="str">
        <f>CALCS!A438</f>
        <v>Decatur</v>
      </c>
      <c r="B426" s="179" t="str">
        <f>CALCS!B438</f>
        <v>IL</v>
      </c>
      <c r="C426" s="179" t="str">
        <f>CALCS!C438</f>
        <v>51</v>
      </c>
      <c r="D426" s="179" t="str">
        <f>CALCS!D438</f>
        <v>PC</v>
      </c>
      <c r="E426" s="212">
        <f>CALCS!O438</f>
        <v>73254</v>
      </c>
      <c r="F426" s="180">
        <f ca="1">OFFSET(CDBG16!$J$1,MATCH(L426,CDBG16!$E$2:$E$1269,0),)</f>
        <v>1268061</v>
      </c>
      <c r="G426" s="190">
        <f>CALCS!X438</f>
        <v>1262045</v>
      </c>
      <c r="H426" s="190">
        <f ca="1">CALCS!AE438</f>
        <v>106</v>
      </c>
      <c r="I426" s="190">
        <f ca="1">CALCS!AF438</f>
        <v>0</v>
      </c>
      <c r="J426" s="190">
        <f ca="1">CALCS!AG438</f>
        <v>0</v>
      </c>
      <c r="K426" s="190">
        <f ca="1">CALCS!AH438</f>
        <v>1262151</v>
      </c>
      <c r="L426" s="179" t="str">
        <f>CALCS!AD438</f>
        <v>171716</v>
      </c>
      <c r="M426" s="63">
        <f t="shared" ca="1" si="14"/>
        <v>-5910</v>
      </c>
      <c r="N426" s="205">
        <f t="shared" ca="1" si="15"/>
        <v>-4.6606590692403601E-3</v>
      </c>
    </row>
    <row r="427" spans="1:14" x14ac:dyDescent="0.25">
      <c r="A427" s="178" t="str">
        <f>CALCS!A439</f>
        <v>Dekalb</v>
      </c>
      <c r="B427" s="179" t="str">
        <f>CALCS!B439</f>
        <v>IL</v>
      </c>
      <c r="C427" s="179" t="str">
        <f>CALCS!C439</f>
        <v>52</v>
      </c>
      <c r="D427" s="179" t="str">
        <f>CALCS!D439</f>
        <v>MC</v>
      </c>
      <c r="E427" s="212">
        <f>CALCS!O439</f>
        <v>43211</v>
      </c>
      <c r="F427" s="180">
        <f ca="1">OFFSET(CDBG16!$J$1,MATCH(L427,CDBG16!$E$2:$E$1269,0),)</f>
        <v>411494</v>
      </c>
      <c r="G427" s="190">
        <f>CALCS!X439</f>
        <v>408966</v>
      </c>
      <c r="H427" s="190">
        <f ca="1">CALCS!AE439</f>
        <v>34</v>
      </c>
      <c r="I427" s="190">
        <f ca="1">CALCS!AF439</f>
        <v>0</v>
      </c>
      <c r="J427" s="190">
        <f ca="1">CALCS!AG439</f>
        <v>0</v>
      </c>
      <c r="K427" s="190">
        <f ca="1">CALCS!AH439</f>
        <v>409000</v>
      </c>
      <c r="L427" s="179" t="str">
        <f>CALCS!AD439</f>
        <v>171746</v>
      </c>
      <c r="M427" s="63">
        <f t="shared" ca="1" si="14"/>
        <v>-2494</v>
      </c>
      <c r="N427" s="205">
        <f t="shared" ca="1" si="15"/>
        <v>-6.0608417133664163E-3</v>
      </c>
    </row>
    <row r="428" spans="1:14" x14ac:dyDescent="0.25">
      <c r="A428" s="178" t="str">
        <f>CALCS!A440</f>
        <v>Des Plaines</v>
      </c>
      <c r="B428" s="179" t="str">
        <f>CALCS!B440</f>
        <v>IL</v>
      </c>
      <c r="C428" s="179" t="str">
        <f>CALCS!C440</f>
        <v>51</v>
      </c>
      <c r="D428" s="179" t="str">
        <f>CALCS!D440</f>
        <v>PC</v>
      </c>
      <c r="E428" s="212">
        <f>CALCS!O440</f>
        <v>58677</v>
      </c>
      <c r="F428" s="180">
        <f ca="1">OFFSET(CDBG16!$J$1,MATCH(L428,CDBG16!$E$2:$E$1269,0),)</f>
        <v>277995</v>
      </c>
      <c r="G428" s="190">
        <f>CALCS!X440</f>
        <v>277560</v>
      </c>
      <c r="H428" s="190">
        <f ca="1">CALCS!AE440</f>
        <v>23</v>
      </c>
      <c r="I428" s="190">
        <f ca="1">CALCS!AF440</f>
        <v>0</v>
      </c>
      <c r="J428" s="190">
        <f ca="1">CALCS!AG440</f>
        <v>0</v>
      </c>
      <c r="K428" s="190">
        <f ca="1">CALCS!AH440</f>
        <v>277583</v>
      </c>
      <c r="L428" s="179" t="str">
        <f>CALCS!AD440</f>
        <v>171776</v>
      </c>
      <c r="M428" s="63">
        <f t="shared" ca="1" si="14"/>
        <v>-412</v>
      </c>
      <c r="N428" s="205">
        <f t="shared" ca="1" si="15"/>
        <v>-1.4820410439036673E-3</v>
      </c>
    </row>
    <row r="429" spans="1:14" x14ac:dyDescent="0.25">
      <c r="A429" s="178" t="str">
        <f>CALCS!A441</f>
        <v>Downers Grove</v>
      </c>
      <c r="B429" s="179" t="str">
        <f>CALCS!B441</f>
        <v>IL</v>
      </c>
      <c r="C429" s="179" t="str">
        <f>CALCS!C441</f>
        <v>52</v>
      </c>
      <c r="D429" s="179" t="str">
        <f>CALCS!D441</f>
        <v>MC</v>
      </c>
      <c r="E429" s="212">
        <f>CALCS!O441</f>
        <v>49732</v>
      </c>
      <c r="F429" s="180">
        <f ca="1">OFFSET(CDBG16!$J$1,MATCH(L429,CDBG16!$E$2:$E$1269,0),)</f>
        <v>154602</v>
      </c>
      <c r="G429" s="190">
        <f>CALCS!X441</f>
        <v>158579</v>
      </c>
      <c r="H429" s="190">
        <f ca="1">CALCS!AE441</f>
        <v>13</v>
      </c>
      <c r="I429" s="190">
        <f ca="1">CALCS!AF441</f>
        <v>0</v>
      </c>
      <c r="J429" s="190">
        <f ca="1">CALCS!AG441</f>
        <v>0</v>
      </c>
      <c r="K429" s="190">
        <f ca="1">CALCS!AH441</f>
        <v>158592</v>
      </c>
      <c r="L429" s="179" t="str">
        <f>CALCS!AD441</f>
        <v>171878</v>
      </c>
      <c r="M429" s="63">
        <f t="shared" ca="1" si="14"/>
        <v>3990</v>
      </c>
      <c r="N429" s="205">
        <f t="shared" ca="1" si="15"/>
        <v>2.580820429231187E-2</v>
      </c>
    </row>
    <row r="430" spans="1:14" x14ac:dyDescent="0.25">
      <c r="A430" s="178" t="str">
        <f>CALCS!A442</f>
        <v>East St Louis</v>
      </c>
      <c r="B430" s="179" t="str">
        <f>CALCS!B442</f>
        <v>IL</v>
      </c>
      <c r="C430" s="179" t="str">
        <f>CALCS!C442</f>
        <v>52</v>
      </c>
      <c r="D430" s="179" t="str">
        <f>CALCS!D442</f>
        <v>MC</v>
      </c>
      <c r="E430" s="212">
        <f>CALCS!O442</f>
        <v>26790</v>
      </c>
      <c r="F430" s="180">
        <f ca="1">OFFSET(CDBG16!$J$1,MATCH(L430,CDBG16!$E$2:$E$1269,0),)</f>
        <v>1436606</v>
      </c>
      <c r="G430" s="190">
        <f>CALCS!X442</f>
        <v>1417407</v>
      </c>
      <c r="H430" s="190">
        <f ca="1">CALCS!AE442</f>
        <v>119</v>
      </c>
      <c r="I430" s="190">
        <f ca="1">CALCS!AF442</f>
        <v>0</v>
      </c>
      <c r="J430" s="190">
        <f ca="1">CALCS!AG442</f>
        <v>0</v>
      </c>
      <c r="K430" s="190">
        <f ca="1">CALCS!AH442</f>
        <v>1417526</v>
      </c>
      <c r="L430" s="179" t="str">
        <f>CALCS!AD442</f>
        <v>172022</v>
      </c>
      <c r="M430" s="63">
        <f t="shared" ref="M430:M493" ca="1" si="17">K430-F430</f>
        <v>-19080</v>
      </c>
      <c r="N430" s="205">
        <f t="shared" ref="N430:N493" ca="1" si="18">M430/F430</f>
        <v>-1.3281303294013808E-2</v>
      </c>
    </row>
    <row r="431" spans="1:14" x14ac:dyDescent="0.25">
      <c r="A431" s="178" t="str">
        <f>CALCS!A443</f>
        <v>Elgin</v>
      </c>
      <c r="B431" s="179" t="str">
        <f>CALCS!B443</f>
        <v>IL</v>
      </c>
      <c r="C431" s="179" t="str">
        <f>CALCS!C443</f>
        <v>51</v>
      </c>
      <c r="D431" s="179" t="str">
        <f>CALCS!D443</f>
        <v>PC</v>
      </c>
      <c r="E431" s="212">
        <f>CALCS!O443</f>
        <v>112111</v>
      </c>
      <c r="F431" s="180">
        <f ca="1">OFFSET(CDBG16!$J$1,MATCH(L431,CDBG16!$E$2:$E$1269,0),)</f>
        <v>790442</v>
      </c>
      <c r="G431" s="190">
        <f>CALCS!X443</f>
        <v>810992</v>
      </c>
      <c r="H431" s="190">
        <f ca="1">CALCS!AE443</f>
        <v>68</v>
      </c>
      <c r="I431" s="190">
        <f ca="1">CALCS!AF443</f>
        <v>0</v>
      </c>
      <c r="J431" s="190">
        <f ca="1">CALCS!AG443</f>
        <v>0</v>
      </c>
      <c r="K431" s="190">
        <f ca="1">CALCS!AH443</f>
        <v>811060</v>
      </c>
      <c r="L431" s="179" t="str">
        <f>CALCS!AD443</f>
        <v>172094</v>
      </c>
      <c r="M431" s="63">
        <f t="shared" ca="1" si="17"/>
        <v>20618</v>
      </c>
      <c r="N431" s="205">
        <f t="shared" ca="1" si="18"/>
        <v>2.6084140265825957E-2</v>
      </c>
    </row>
    <row r="432" spans="1:14" x14ac:dyDescent="0.25">
      <c r="A432" s="178" t="str">
        <f>CALCS!A444</f>
        <v>Evanston</v>
      </c>
      <c r="B432" s="179" t="str">
        <f>CALCS!B444</f>
        <v>IL</v>
      </c>
      <c r="C432" s="179" t="str">
        <f>CALCS!C444</f>
        <v>51</v>
      </c>
      <c r="D432" s="179" t="str">
        <f>CALCS!D444</f>
        <v>PC</v>
      </c>
      <c r="E432" s="212">
        <f>CALCS!O444</f>
        <v>75527</v>
      </c>
      <c r="F432" s="180">
        <f ca="1">OFFSET(CDBG16!$J$1,MATCH(L432,CDBG16!$E$2:$E$1269,0),)</f>
        <v>1603225</v>
      </c>
      <c r="G432" s="190">
        <f>CALCS!X444</f>
        <v>1621931</v>
      </c>
      <c r="H432" s="190">
        <f ca="1">CALCS!AE444</f>
        <v>136</v>
      </c>
      <c r="I432" s="190">
        <f ca="1">CALCS!AF444</f>
        <v>0</v>
      </c>
      <c r="J432" s="190">
        <f ca="1">CALCS!AG444</f>
        <v>0</v>
      </c>
      <c r="K432" s="190">
        <f ca="1">CALCS!AH444</f>
        <v>1622067</v>
      </c>
      <c r="L432" s="179" t="str">
        <f>CALCS!AD444</f>
        <v>172238</v>
      </c>
      <c r="M432" s="63">
        <f t="shared" ca="1" si="17"/>
        <v>18842</v>
      </c>
      <c r="N432" s="205">
        <f t="shared" ca="1" si="18"/>
        <v>1.1752561243743081E-2</v>
      </c>
    </row>
    <row r="433" spans="1:14" x14ac:dyDescent="0.25">
      <c r="A433" s="178" t="str">
        <f>CALCS!A445</f>
        <v>Granite City</v>
      </c>
      <c r="B433" s="179" t="str">
        <f>CALCS!B445</f>
        <v>IL</v>
      </c>
      <c r="C433" s="179" t="str">
        <f>CALCS!C445</f>
        <v>52</v>
      </c>
      <c r="D433" s="179" t="str">
        <f>CALCS!D445</f>
        <v>MC</v>
      </c>
      <c r="E433" s="212">
        <f>CALCS!O445</f>
        <v>29054</v>
      </c>
      <c r="F433" s="180">
        <f ca="1">OFFSET(CDBG16!$J$1,MATCH(L433,CDBG16!$E$2:$E$1269,0),)</f>
        <v>641101</v>
      </c>
      <c r="G433" s="190">
        <f>CALCS!X445</f>
        <v>623193</v>
      </c>
      <c r="H433" s="190">
        <f ca="1">CALCS!AE445</f>
        <v>52</v>
      </c>
      <c r="I433" s="190">
        <f ca="1">CALCS!AF445</f>
        <v>0</v>
      </c>
      <c r="J433" s="190">
        <f ca="1">CALCS!AG445</f>
        <v>0</v>
      </c>
      <c r="K433" s="190">
        <f ca="1">CALCS!AH445</f>
        <v>623245</v>
      </c>
      <c r="L433" s="179" t="str">
        <f>CALCS!AD445</f>
        <v>172814</v>
      </c>
      <c r="M433" s="63">
        <f t="shared" ca="1" si="17"/>
        <v>-17856</v>
      </c>
      <c r="N433" s="205">
        <f t="shared" ca="1" si="18"/>
        <v>-2.7852085708804073E-2</v>
      </c>
    </row>
    <row r="434" spans="1:14" x14ac:dyDescent="0.25">
      <c r="A434" s="178" t="str">
        <f>CALCS!A446</f>
        <v>Hoffman Estates</v>
      </c>
      <c r="B434" s="179" t="str">
        <f>CALCS!B446</f>
        <v>IL</v>
      </c>
      <c r="C434" s="179" t="str">
        <f>CALCS!C446</f>
        <v>51</v>
      </c>
      <c r="D434" s="179" t="str">
        <f>CALCS!D446</f>
        <v>PC</v>
      </c>
      <c r="E434" s="212">
        <f>CALCS!O446</f>
        <v>52138</v>
      </c>
      <c r="F434" s="180">
        <f ca="1">OFFSET(CDBG16!$J$1,MATCH(L434,CDBG16!$E$2:$E$1269,0),)</f>
        <v>247693</v>
      </c>
      <c r="G434" s="190">
        <f>CALCS!X446</f>
        <v>238373</v>
      </c>
      <c r="H434" s="190">
        <f ca="1">CALCS!AE446</f>
        <v>20</v>
      </c>
      <c r="I434" s="190">
        <f ca="1">CALCS!AF446</f>
        <v>0</v>
      </c>
      <c r="J434" s="190">
        <f ca="1">CALCS!AG446</f>
        <v>0</v>
      </c>
      <c r="K434" s="190">
        <f ca="1">CALCS!AH446</f>
        <v>238393</v>
      </c>
      <c r="L434" s="179" t="str">
        <f>CALCS!AD446</f>
        <v>173228</v>
      </c>
      <c r="M434" s="63">
        <f t="shared" ca="1" si="17"/>
        <v>-9300</v>
      </c>
      <c r="N434" s="205">
        <f t="shared" ca="1" si="18"/>
        <v>-3.7546478907357093E-2</v>
      </c>
    </row>
    <row r="435" spans="1:14" x14ac:dyDescent="0.25">
      <c r="A435" s="178" t="str">
        <f>CALCS!A447</f>
        <v>Joliet</v>
      </c>
      <c r="B435" s="179" t="str">
        <f>CALCS!B447</f>
        <v>IL</v>
      </c>
      <c r="C435" s="179" t="str">
        <f>CALCS!C447</f>
        <v>52</v>
      </c>
      <c r="D435" s="179" t="str">
        <f>CALCS!D447</f>
        <v>MC</v>
      </c>
      <c r="E435" s="212">
        <f>CALCS!O447</f>
        <v>147861</v>
      </c>
      <c r="F435" s="180">
        <f ca="1">OFFSET(CDBG16!$J$1,MATCH(L435,CDBG16!$E$2:$E$1269,0),)</f>
        <v>869630</v>
      </c>
      <c r="G435" s="190">
        <f>CALCS!X447</f>
        <v>887772</v>
      </c>
      <c r="H435" s="190">
        <f ca="1">CALCS!AE447</f>
        <v>75</v>
      </c>
      <c r="I435" s="190">
        <f ca="1">CALCS!AF447</f>
        <v>0</v>
      </c>
      <c r="J435" s="190">
        <f ca="1">CALCS!AG447</f>
        <v>0</v>
      </c>
      <c r="K435" s="190">
        <f ca="1">CALCS!AH447</f>
        <v>887847</v>
      </c>
      <c r="L435" s="179" t="str">
        <f>CALCS!AD447</f>
        <v>173480</v>
      </c>
      <c r="M435" s="63">
        <f t="shared" ca="1" si="17"/>
        <v>18217</v>
      </c>
      <c r="N435" s="205">
        <f t="shared" ca="1" si="18"/>
        <v>2.0947989374791576E-2</v>
      </c>
    </row>
    <row r="436" spans="1:14" x14ac:dyDescent="0.25">
      <c r="A436" s="178" t="str">
        <f>CALCS!A448</f>
        <v>Kankakee</v>
      </c>
      <c r="B436" s="179" t="str">
        <f>CALCS!B448</f>
        <v>IL</v>
      </c>
      <c r="C436" s="179" t="str">
        <f>CALCS!C448</f>
        <v>51</v>
      </c>
      <c r="D436" s="179" t="str">
        <f>CALCS!D448</f>
        <v>PC</v>
      </c>
      <c r="E436" s="212">
        <f>CALCS!O448</f>
        <v>26676</v>
      </c>
      <c r="F436" s="180">
        <f ca="1">OFFSET(CDBG16!$J$1,MATCH(L436,CDBG16!$E$2:$E$1269,0),)</f>
        <v>462695</v>
      </c>
      <c r="G436" s="190">
        <f>CALCS!X448</f>
        <v>463123</v>
      </c>
      <c r="H436" s="190">
        <f ca="1">CALCS!AE448</f>
        <v>39</v>
      </c>
      <c r="I436" s="190">
        <f ca="1">CALCS!AF448</f>
        <v>0</v>
      </c>
      <c r="J436" s="190">
        <f ca="1">CALCS!AG448</f>
        <v>0</v>
      </c>
      <c r="K436" s="190">
        <f ca="1">CALCS!AH448</f>
        <v>463162</v>
      </c>
      <c r="L436" s="179" t="str">
        <f>CALCS!AD448</f>
        <v>173540</v>
      </c>
      <c r="M436" s="63">
        <f t="shared" ca="1" si="17"/>
        <v>467</v>
      </c>
      <c r="N436" s="205">
        <f t="shared" ca="1" si="18"/>
        <v>1.0093041852624299E-3</v>
      </c>
    </row>
    <row r="437" spans="1:14" x14ac:dyDescent="0.25">
      <c r="A437" s="178" t="str">
        <f>CALCS!A449</f>
        <v>Moline</v>
      </c>
      <c r="B437" s="179" t="str">
        <f>CALCS!B449</f>
        <v>IL</v>
      </c>
      <c r="C437" s="179" t="str">
        <f>CALCS!C449</f>
        <v>51</v>
      </c>
      <c r="D437" s="179" t="str">
        <f>CALCS!D449</f>
        <v>PC</v>
      </c>
      <c r="E437" s="212">
        <f>CALCS!O449</f>
        <v>42681</v>
      </c>
      <c r="F437" s="180">
        <f ca="1">OFFSET(CDBG16!$J$1,MATCH(L437,CDBG16!$E$2:$E$1269,0),)</f>
        <v>702032</v>
      </c>
      <c r="G437" s="190">
        <f>CALCS!X449</f>
        <v>706744</v>
      </c>
      <c r="H437" s="190">
        <f ca="1">CALCS!AE449</f>
        <v>59</v>
      </c>
      <c r="I437" s="190">
        <f ca="1">CALCS!AF449</f>
        <v>0</v>
      </c>
      <c r="J437" s="190">
        <f ca="1">CALCS!AG449</f>
        <v>0</v>
      </c>
      <c r="K437" s="190">
        <f ca="1">CALCS!AH449</f>
        <v>706803</v>
      </c>
      <c r="L437" s="179" t="str">
        <f>CALCS!AD449</f>
        <v>174596</v>
      </c>
      <c r="M437" s="63">
        <f t="shared" ca="1" si="17"/>
        <v>4771</v>
      </c>
      <c r="N437" s="205">
        <f t="shared" ca="1" si="18"/>
        <v>6.795986507737539E-3</v>
      </c>
    </row>
    <row r="438" spans="1:14" x14ac:dyDescent="0.25">
      <c r="A438" s="178" t="str">
        <f>CALCS!A450</f>
        <v>Mount Prospect</v>
      </c>
      <c r="B438" s="179" t="str">
        <f>CALCS!B450</f>
        <v>IL</v>
      </c>
      <c r="C438" s="179" t="str">
        <f>CALCS!C450</f>
        <v>52</v>
      </c>
      <c r="D438" s="179" t="str">
        <f>CALCS!D450</f>
        <v>MC</v>
      </c>
      <c r="E438" s="212">
        <f>CALCS!O450</f>
        <v>54747</v>
      </c>
      <c r="F438" s="180">
        <f ca="1">OFFSET(CDBG16!$J$1,MATCH(L438,CDBG16!$E$2:$E$1269,0),)</f>
        <v>249493</v>
      </c>
      <c r="G438" s="190">
        <f>CALCS!X450</f>
        <v>223719</v>
      </c>
      <c r="H438" s="190">
        <f ca="1">CALCS!AE450</f>
        <v>19</v>
      </c>
      <c r="I438" s="190">
        <f ca="1">CALCS!AF450</f>
        <v>0</v>
      </c>
      <c r="J438" s="190">
        <f ca="1">CALCS!AG450</f>
        <v>0</v>
      </c>
      <c r="K438" s="190">
        <f ca="1">CALCS!AH450</f>
        <v>223738</v>
      </c>
      <c r="L438" s="179" t="str">
        <f>CALCS!AD450</f>
        <v>174734</v>
      </c>
      <c r="M438" s="63">
        <f t="shared" ca="1" si="17"/>
        <v>-25755</v>
      </c>
      <c r="N438" s="205">
        <f t="shared" ca="1" si="18"/>
        <v>-0.10322934912001538</v>
      </c>
    </row>
    <row r="439" spans="1:14" x14ac:dyDescent="0.25">
      <c r="A439" s="178" t="str">
        <f>CALCS!A451</f>
        <v>Naperville</v>
      </c>
      <c r="B439" s="179" t="str">
        <f>CALCS!B451</f>
        <v>IL</v>
      </c>
      <c r="C439" s="179" t="str">
        <f>CALCS!C451</f>
        <v>51</v>
      </c>
      <c r="D439" s="179" t="str">
        <f>CALCS!D451</f>
        <v>PC</v>
      </c>
      <c r="E439" s="212">
        <f>CALCS!O451</f>
        <v>147100</v>
      </c>
      <c r="F439" s="180">
        <f ca="1">OFFSET(CDBG16!$J$1,MATCH(L439,CDBG16!$E$2:$E$1269,0),)</f>
        <v>445965</v>
      </c>
      <c r="G439" s="190">
        <f>CALCS!X451</f>
        <v>455740</v>
      </c>
      <c r="H439" s="190">
        <f ca="1">CALCS!AE451</f>
        <v>38</v>
      </c>
      <c r="I439" s="190">
        <f ca="1">CALCS!AF451</f>
        <v>0</v>
      </c>
      <c r="J439" s="190">
        <f ca="1">CALCS!AG451</f>
        <v>0</v>
      </c>
      <c r="K439" s="190">
        <f ca="1">CALCS!AH451</f>
        <v>455778</v>
      </c>
      <c r="L439" s="179" t="str">
        <f>CALCS!AD451</f>
        <v>174806</v>
      </c>
      <c r="M439" s="63">
        <f t="shared" ca="1" si="17"/>
        <v>9813</v>
      </c>
      <c r="N439" s="205">
        <f t="shared" ca="1" si="18"/>
        <v>2.2003968921327909E-2</v>
      </c>
    </row>
    <row r="440" spans="1:14" x14ac:dyDescent="0.25">
      <c r="A440" s="178" t="str">
        <f>CALCS!A452</f>
        <v>Normal</v>
      </c>
      <c r="B440" s="179" t="str">
        <f>CALCS!B452</f>
        <v>IL</v>
      </c>
      <c r="C440" s="179" t="str">
        <f>CALCS!C452</f>
        <v>52</v>
      </c>
      <c r="D440" s="179" t="str">
        <f>CALCS!D452</f>
        <v>MC</v>
      </c>
      <c r="E440" s="212">
        <f>CALCS!O452</f>
        <v>54373</v>
      </c>
      <c r="F440" s="180">
        <f ca="1">OFFSET(CDBG16!$J$1,MATCH(L440,CDBG16!$E$2:$E$1269,0),)</f>
        <v>395364</v>
      </c>
      <c r="G440" s="190">
        <f>CALCS!X452</f>
        <v>394883</v>
      </c>
      <c r="H440" s="190">
        <f ca="1">CALCS!AE452</f>
        <v>33</v>
      </c>
      <c r="I440" s="190">
        <f ca="1">CALCS!AF452</f>
        <v>0</v>
      </c>
      <c r="J440" s="190">
        <f ca="1">CALCS!AG452</f>
        <v>0</v>
      </c>
      <c r="K440" s="190">
        <f ca="1">CALCS!AH452</f>
        <v>394916</v>
      </c>
      <c r="L440" s="179" t="str">
        <f>CALCS!AD452</f>
        <v>175010</v>
      </c>
      <c r="M440" s="63">
        <f t="shared" ca="1" si="17"/>
        <v>-448</v>
      </c>
      <c r="N440" s="205">
        <f t="shared" ca="1" si="18"/>
        <v>-1.1331330116044962E-3</v>
      </c>
    </row>
    <row r="441" spans="1:14" x14ac:dyDescent="0.25">
      <c r="A441" s="178" t="str">
        <f>CALCS!A453</f>
        <v>North Chicago</v>
      </c>
      <c r="B441" s="179" t="str">
        <f>CALCS!B453</f>
        <v>IL</v>
      </c>
      <c r="C441" s="179" t="str">
        <f>CALCS!C453</f>
        <v>52</v>
      </c>
      <c r="D441" s="179" t="str">
        <f>CALCS!D453</f>
        <v>MC</v>
      </c>
      <c r="E441" s="212">
        <f>CALCS!O453</f>
        <v>29491</v>
      </c>
      <c r="F441" s="180">
        <f ca="1">OFFSET(CDBG16!$J$1,MATCH(L441,CDBG16!$E$2:$E$1269,0),)</f>
        <v>221753</v>
      </c>
      <c r="G441" s="190">
        <f>CALCS!X453</f>
        <v>223193</v>
      </c>
      <c r="H441" s="190">
        <f ca="1">CALCS!AE453</f>
        <v>19</v>
      </c>
      <c r="I441" s="190">
        <f ca="1">CALCS!AF453</f>
        <v>0</v>
      </c>
      <c r="J441" s="190">
        <f ca="1">CALCS!AG453</f>
        <v>0</v>
      </c>
      <c r="K441" s="190">
        <f ca="1">CALCS!AH453</f>
        <v>223212</v>
      </c>
      <c r="L441" s="179" t="str">
        <f>CALCS!AD453</f>
        <v>175052</v>
      </c>
      <c r="M441" s="63">
        <f t="shared" ca="1" si="17"/>
        <v>1459</v>
      </c>
      <c r="N441" s="205">
        <f t="shared" ca="1" si="18"/>
        <v>6.5793923870252034E-3</v>
      </c>
    </row>
    <row r="442" spans="1:14" x14ac:dyDescent="0.25">
      <c r="A442" s="178" t="str">
        <f>CALCS!A454</f>
        <v>Oak Lawn</v>
      </c>
      <c r="B442" s="179" t="str">
        <f>CALCS!B454</f>
        <v>IL</v>
      </c>
      <c r="C442" s="179" t="str">
        <f>CALCS!C454</f>
        <v>52</v>
      </c>
      <c r="D442" s="179" t="str">
        <f>CALCS!D454</f>
        <v>MC</v>
      </c>
      <c r="E442" s="212">
        <f>CALCS!O454</f>
        <v>56781</v>
      </c>
      <c r="F442" s="180">
        <f ca="1">OFFSET(CDBG16!$J$1,MATCH(L442,CDBG16!$E$2:$E$1269,0),)</f>
        <v>266918</v>
      </c>
      <c r="G442" s="190">
        <f>CALCS!X454</f>
        <v>279295</v>
      </c>
      <c r="H442" s="190">
        <f ca="1">CALCS!AE454</f>
        <v>23</v>
      </c>
      <c r="I442" s="190">
        <f ca="1">CALCS!AF454</f>
        <v>0</v>
      </c>
      <c r="J442" s="190">
        <f ca="1">CALCS!AG454</f>
        <v>0</v>
      </c>
      <c r="K442" s="190">
        <f ca="1">CALCS!AH454</f>
        <v>279318</v>
      </c>
      <c r="L442" s="179" t="str">
        <f>CALCS!AD454</f>
        <v>175148</v>
      </c>
      <c r="M442" s="63">
        <f t="shared" ca="1" si="17"/>
        <v>12400</v>
      </c>
      <c r="N442" s="205">
        <f t="shared" ca="1" si="18"/>
        <v>4.6456215017346154E-2</v>
      </c>
    </row>
    <row r="443" spans="1:14" x14ac:dyDescent="0.25">
      <c r="A443" s="178" t="str">
        <f>CALCS!A455</f>
        <v>Oak Park</v>
      </c>
      <c r="B443" s="179" t="str">
        <f>CALCS!B455</f>
        <v>IL</v>
      </c>
      <c r="C443" s="179" t="str">
        <f>CALCS!C455</f>
        <v>52</v>
      </c>
      <c r="D443" s="179" t="str">
        <f>CALCS!D455</f>
        <v>MC</v>
      </c>
      <c r="E443" s="212">
        <f>CALCS!O455</f>
        <v>52287</v>
      </c>
      <c r="F443" s="180">
        <f ca="1">OFFSET(CDBG16!$J$1,MATCH(L443,CDBG16!$E$2:$E$1269,0),)</f>
        <v>1521166</v>
      </c>
      <c r="G443" s="190">
        <f>CALCS!X455</f>
        <v>1522409</v>
      </c>
      <c r="H443" s="190">
        <f ca="1">CALCS!AE455</f>
        <v>128</v>
      </c>
      <c r="I443" s="190">
        <f ca="1">CALCS!AF455</f>
        <v>0</v>
      </c>
      <c r="J443" s="190">
        <f ca="1">CALCS!AG455</f>
        <v>0</v>
      </c>
      <c r="K443" s="190">
        <f ca="1">CALCS!AH455</f>
        <v>1522537</v>
      </c>
      <c r="L443" s="179" t="str">
        <f>CALCS!AD455</f>
        <v>175154</v>
      </c>
      <c r="M443" s="63">
        <f t="shared" ca="1" si="17"/>
        <v>1371</v>
      </c>
      <c r="N443" s="205">
        <f t="shared" ca="1" si="18"/>
        <v>9.0128230581014825E-4</v>
      </c>
    </row>
    <row r="444" spans="1:14" x14ac:dyDescent="0.25">
      <c r="A444" s="178" t="str">
        <f>CALCS!A456</f>
        <v>Palatine Village</v>
      </c>
      <c r="B444" s="179" t="str">
        <f>CALCS!B456</f>
        <v>IL</v>
      </c>
      <c r="C444" s="179" t="str">
        <f>CALCS!C456</f>
        <v>52</v>
      </c>
      <c r="D444" s="179" t="str">
        <f>CALCS!D456</f>
        <v>MC</v>
      </c>
      <c r="E444" s="212">
        <f>CALCS!O456</f>
        <v>69308</v>
      </c>
      <c r="F444" s="180">
        <f ca="1">OFFSET(CDBG16!$J$1,MATCH(L444,CDBG16!$E$2:$E$1269,0),)</f>
        <v>402158</v>
      </c>
      <c r="G444" s="190">
        <f>CALCS!X456</f>
        <v>419573</v>
      </c>
      <c r="H444" s="190">
        <f ca="1">CALCS!AE456</f>
        <v>35</v>
      </c>
      <c r="I444" s="190">
        <f ca="1">CALCS!AF456</f>
        <v>0</v>
      </c>
      <c r="J444" s="190">
        <f ca="1">CALCS!AG456</f>
        <v>0</v>
      </c>
      <c r="K444" s="190">
        <f ca="1">CALCS!AH456</f>
        <v>419608</v>
      </c>
      <c r="L444" s="179" t="str">
        <f>CALCS!AD456</f>
        <v>175364</v>
      </c>
      <c r="M444" s="63">
        <f t="shared" ca="1" si="17"/>
        <v>17450</v>
      </c>
      <c r="N444" s="205">
        <f t="shared" ca="1" si="18"/>
        <v>4.3390906061796609E-2</v>
      </c>
    </row>
    <row r="445" spans="1:14" x14ac:dyDescent="0.25">
      <c r="A445" s="178" t="str">
        <f>CALCS!A457</f>
        <v>Pekin</v>
      </c>
      <c r="B445" s="179" t="str">
        <f>CALCS!B457</f>
        <v>IL</v>
      </c>
      <c r="C445" s="179" t="str">
        <f>CALCS!C457</f>
        <v>52</v>
      </c>
      <c r="D445" s="179" t="str">
        <f>CALCS!D457</f>
        <v>MC</v>
      </c>
      <c r="E445" s="212">
        <f>CALCS!O457</f>
        <v>33223</v>
      </c>
      <c r="F445" s="180">
        <f ca="1">OFFSET(CDBG16!$J$1,MATCH(L445,CDBG16!$E$2:$E$1269,0),)</f>
        <v>356357</v>
      </c>
      <c r="G445" s="190">
        <f>CALCS!X457</f>
        <v>381674</v>
      </c>
      <c r="H445" s="190">
        <f ca="1">CALCS!AE457</f>
        <v>32</v>
      </c>
      <c r="I445" s="190">
        <f ca="1">CALCS!AF457</f>
        <v>0</v>
      </c>
      <c r="J445" s="190">
        <f ca="1">CALCS!AG457</f>
        <v>0</v>
      </c>
      <c r="K445" s="190">
        <f ca="1">CALCS!AH457</f>
        <v>381706</v>
      </c>
      <c r="L445" s="179" t="str">
        <f>CALCS!AD457</f>
        <v>175520</v>
      </c>
      <c r="M445" s="63">
        <f t="shared" ca="1" si="17"/>
        <v>25349</v>
      </c>
      <c r="N445" s="205">
        <f t="shared" ca="1" si="18"/>
        <v>7.1133722643304323E-2</v>
      </c>
    </row>
    <row r="446" spans="1:14" x14ac:dyDescent="0.25">
      <c r="A446" s="178" t="str">
        <f>CALCS!A458</f>
        <v>Peoria</v>
      </c>
      <c r="B446" s="179" t="str">
        <f>CALCS!B458</f>
        <v>IL</v>
      </c>
      <c r="C446" s="179" t="str">
        <f>CALCS!C458</f>
        <v>51</v>
      </c>
      <c r="D446" s="179" t="str">
        <f>CALCS!D458</f>
        <v>PC</v>
      </c>
      <c r="E446" s="212">
        <f>CALCS!O458</f>
        <v>115070</v>
      </c>
      <c r="F446" s="180">
        <f ca="1">OFFSET(CDBG16!$J$1,MATCH(L446,CDBG16!$E$2:$E$1269,0),)</f>
        <v>1526765</v>
      </c>
      <c r="G446" s="190">
        <f>CALCS!X458</f>
        <v>1550605</v>
      </c>
      <c r="H446" s="190">
        <f ca="1">CALCS!AE458</f>
        <v>130</v>
      </c>
      <c r="I446" s="190">
        <f ca="1">CALCS!AF458</f>
        <v>0</v>
      </c>
      <c r="J446" s="190">
        <f ca="1">CALCS!AG458</f>
        <v>0</v>
      </c>
      <c r="K446" s="190">
        <f ca="1">CALCS!AH458</f>
        <v>1550735</v>
      </c>
      <c r="L446" s="179" t="str">
        <f>CALCS!AD458</f>
        <v>175526</v>
      </c>
      <c r="M446" s="63">
        <f t="shared" ca="1" si="17"/>
        <v>23970</v>
      </c>
      <c r="N446" s="205">
        <f t="shared" ca="1" si="18"/>
        <v>1.5699862126784411E-2</v>
      </c>
    </row>
    <row r="447" spans="1:14" x14ac:dyDescent="0.25">
      <c r="A447" s="178" t="str">
        <f>CALCS!A459</f>
        <v>Rantoul</v>
      </c>
      <c r="B447" s="179" t="str">
        <f>CALCS!B459</f>
        <v>IL</v>
      </c>
      <c r="C447" s="179" t="str">
        <f>CALCS!C459</f>
        <v>52</v>
      </c>
      <c r="D447" s="179" t="str">
        <f>CALCS!D459</f>
        <v>MC</v>
      </c>
      <c r="E447" s="212">
        <f>CALCS!O459</f>
        <v>13008</v>
      </c>
      <c r="F447" s="180">
        <f ca="1">OFFSET(CDBG16!$J$1,MATCH(L447,CDBG16!$E$2:$E$1269,0),)</f>
        <v>293898</v>
      </c>
      <c r="G447" s="190">
        <f>CALCS!X459</f>
        <v>297610</v>
      </c>
      <c r="H447" s="190">
        <f ca="1">CALCS!AE459</f>
        <v>25</v>
      </c>
      <c r="I447" s="190">
        <f ca="1">CALCS!AF459</f>
        <v>0</v>
      </c>
      <c r="J447" s="190">
        <f ca="1">CALCS!AG459</f>
        <v>0</v>
      </c>
      <c r="K447" s="190">
        <f ca="1">CALCS!AH459</f>
        <v>297635</v>
      </c>
      <c r="L447" s="179" t="str">
        <f>CALCS!AD459</f>
        <v>175808</v>
      </c>
      <c r="M447" s="63">
        <f t="shared" ca="1" si="17"/>
        <v>3737</v>
      </c>
      <c r="N447" s="205">
        <f t="shared" ca="1" si="18"/>
        <v>1.2715295782890663E-2</v>
      </c>
    </row>
    <row r="448" spans="1:14" x14ac:dyDescent="0.25">
      <c r="A448" s="178" t="str">
        <f>CALCS!A460</f>
        <v>Rockford</v>
      </c>
      <c r="B448" s="179" t="str">
        <f>CALCS!B460</f>
        <v>IL</v>
      </c>
      <c r="C448" s="179" t="str">
        <f>CALCS!C460</f>
        <v>51</v>
      </c>
      <c r="D448" s="179" t="str">
        <f>CALCS!D460</f>
        <v>PC</v>
      </c>
      <c r="E448" s="212">
        <f>CALCS!O460</f>
        <v>148278</v>
      </c>
      <c r="F448" s="180">
        <f ca="1">OFFSET(CDBG16!$J$1,MATCH(L448,CDBG16!$E$2:$E$1269,0),)</f>
        <v>2027397</v>
      </c>
      <c r="G448" s="190">
        <f>CALCS!X460</f>
        <v>1985669</v>
      </c>
      <c r="H448" s="190">
        <f ca="1">CALCS!AE460</f>
        <v>167</v>
      </c>
      <c r="I448" s="190">
        <f ca="1">CALCS!AF460</f>
        <v>0</v>
      </c>
      <c r="J448" s="190">
        <f ca="1">CALCS!AG460</f>
        <v>0</v>
      </c>
      <c r="K448" s="190">
        <f ca="1">CALCS!AH460</f>
        <v>1985836</v>
      </c>
      <c r="L448" s="179" t="str">
        <f>CALCS!AD460</f>
        <v>176000</v>
      </c>
      <c r="M448" s="63">
        <f t="shared" ca="1" si="17"/>
        <v>-41561</v>
      </c>
      <c r="N448" s="205">
        <f t="shared" ca="1" si="18"/>
        <v>-2.0499685064148759E-2</v>
      </c>
    </row>
    <row r="449" spans="1:14" x14ac:dyDescent="0.25">
      <c r="A449" s="178" t="str">
        <f>CALCS!A461</f>
        <v>Rock Island</v>
      </c>
      <c r="B449" s="179" t="str">
        <f>CALCS!B461</f>
        <v>IL</v>
      </c>
      <c r="C449" s="179" t="str">
        <f>CALCS!C461</f>
        <v>51</v>
      </c>
      <c r="D449" s="179" t="str">
        <f>CALCS!D461</f>
        <v>PC</v>
      </c>
      <c r="E449" s="212">
        <f>CALCS!O461</f>
        <v>38620</v>
      </c>
      <c r="F449" s="180">
        <f ca="1">OFFSET(CDBG16!$J$1,MATCH(L449,CDBG16!$E$2:$E$1269,0),)</f>
        <v>964767</v>
      </c>
      <c r="G449" s="190">
        <f>CALCS!X461</f>
        <v>971101</v>
      </c>
      <c r="H449" s="190">
        <f ca="1">CALCS!AE461</f>
        <v>82</v>
      </c>
      <c r="I449" s="190">
        <f ca="1">CALCS!AF461</f>
        <v>0</v>
      </c>
      <c r="J449" s="190">
        <f ca="1">CALCS!AG461</f>
        <v>0</v>
      </c>
      <c r="K449" s="190">
        <f ca="1">CALCS!AH461</f>
        <v>971183</v>
      </c>
      <c r="L449" s="179" t="str">
        <f>CALCS!AD461</f>
        <v>176006</v>
      </c>
      <c r="M449" s="63">
        <f t="shared" ca="1" si="17"/>
        <v>6416</v>
      </c>
      <c r="N449" s="205">
        <f t="shared" ca="1" si="18"/>
        <v>6.6503103858237276E-3</v>
      </c>
    </row>
    <row r="450" spans="1:14" x14ac:dyDescent="0.25">
      <c r="A450" s="178" t="str">
        <f>CALCS!A462</f>
        <v>Schaumburg Village</v>
      </c>
      <c r="B450" s="179" t="str">
        <f>CALCS!B462</f>
        <v>IL</v>
      </c>
      <c r="C450" s="179" t="str">
        <f>CALCS!C462</f>
        <v>51</v>
      </c>
      <c r="D450" s="179" t="str">
        <f>CALCS!D462</f>
        <v>PC</v>
      </c>
      <c r="E450" s="212">
        <f>CALCS!O462</f>
        <v>74693</v>
      </c>
      <c r="F450" s="180">
        <f ca="1">OFFSET(CDBG16!$J$1,MATCH(L450,CDBG16!$E$2:$E$1269,0),)</f>
        <v>287459</v>
      </c>
      <c r="G450" s="190">
        <f>CALCS!X462</f>
        <v>303751</v>
      </c>
      <c r="H450" s="190">
        <f ca="1">CALCS!AE462</f>
        <v>26</v>
      </c>
      <c r="I450" s="190">
        <f ca="1">CALCS!AF462</f>
        <v>0</v>
      </c>
      <c r="J450" s="190">
        <f ca="1">CALCS!AG462</f>
        <v>0</v>
      </c>
      <c r="K450" s="190">
        <f ca="1">CALCS!AH462</f>
        <v>303777</v>
      </c>
      <c r="L450" s="179" t="str">
        <f>CALCS!AD462</f>
        <v>176300</v>
      </c>
      <c r="M450" s="63">
        <f t="shared" ca="1" si="17"/>
        <v>16318</v>
      </c>
      <c r="N450" s="205">
        <f t="shared" ca="1" si="18"/>
        <v>5.6766356245586326E-2</v>
      </c>
    </row>
    <row r="451" spans="1:14" x14ac:dyDescent="0.25">
      <c r="A451" s="178" t="str">
        <f>CALCS!A463</f>
        <v>Skokie</v>
      </c>
      <c r="B451" s="179" t="str">
        <f>CALCS!B463</f>
        <v>IL</v>
      </c>
      <c r="C451" s="179" t="str">
        <f>CALCS!C463</f>
        <v>51</v>
      </c>
      <c r="D451" s="179" t="str">
        <f>CALCS!D463</f>
        <v>PC</v>
      </c>
      <c r="E451" s="212">
        <f>CALCS!O463</f>
        <v>64821</v>
      </c>
      <c r="F451" s="180">
        <f ca="1">OFFSET(CDBG16!$J$1,MATCH(L451,CDBG16!$E$2:$E$1269,0),)</f>
        <v>517133</v>
      </c>
      <c r="G451" s="190">
        <f>CALCS!X463</f>
        <v>518668</v>
      </c>
      <c r="H451" s="190">
        <f ca="1">CALCS!AE463</f>
        <v>44</v>
      </c>
      <c r="I451" s="190">
        <f ca="1">CALCS!AF463</f>
        <v>0</v>
      </c>
      <c r="J451" s="190">
        <f ca="1">CALCS!AG463</f>
        <v>0</v>
      </c>
      <c r="K451" s="190">
        <f ca="1">CALCS!AH463</f>
        <v>518712</v>
      </c>
      <c r="L451" s="179" t="str">
        <f>CALCS!AD463</f>
        <v>176498</v>
      </c>
      <c r="M451" s="63">
        <f t="shared" ca="1" si="17"/>
        <v>1579</v>
      </c>
      <c r="N451" s="205">
        <f t="shared" ca="1" si="18"/>
        <v>3.0533731167804029E-3</v>
      </c>
    </row>
    <row r="452" spans="1:14" x14ac:dyDescent="0.25">
      <c r="A452" s="178" t="str">
        <f>CALCS!A464</f>
        <v>Springfield</v>
      </c>
      <c r="B452" s="179" t="str">
        <f>CALCS!B464</f>
        <v>IL</v>
      </c>
      <c r="C452" s="179" t="str">
        <f>CALCS!C464</f>
        <v>51</v>
      </c>
      <c r="D452" s="179" t="str">
        <f>CALCS!D464</f>
        <v>PC</v>
      </c>
      <c r="E452" s="212">
        <f>CALCS!O464</f>
        <v>116565</v>
      </c>
      <c r="F452" s="180">
        <f ca="1">OFFSET(CDBG16!$J$1,MATCH(L452,CDBG16!$E$2:$E$1269,0),)</f>
        <v>1057581</v>
      </c>
      <c r="G452" s="190">
        <f>CALCS!X464</f>
        <v>1119864</v>
      </c>
      <c r="H452" s="190">
        <f ca="1">CALCS!AE464</f>
        <v>94</v>
      </c>
      <c r="I452" s="190">
        <f ca="1">CALCS!AF464</f>
        <v>0</v>
      </c>
      <c r="J452" s="190">
        <f ca="1">CALCS!AG464</f>
        <v>0</v>
      </c>
      <c r="K452" s="190">
        <f ca="1">CALCS!AH464</f>
        <v>1119958</v>
      </c>
      <c r="L452" s="179" t="str">
        <f>CALCS!AD464</f>
        <v>176648</v>
      </c>
      <c r="M452" s="63">
        <f t="shared" ca="1" si="17"/>
        <v>62377</v>
      </c>
      <c r="N452" s="205">
        <f t="shared" ca="1" si="18"/>
        <v>5.8980825109376966E-2</v>
      </c>
    </row>
    <row r="453" spans="1:14" x14ac:dyDescent="0.25">
      <c r="A453" s="178" t="str">
        <f>CALCS!A465</f>
        <v>Urbana</v>
      </c>
      <c r="B453" s="179" t="str">
        <f>CALCS!B465</f>
        <v>IL</v>
      </c>
      <c r="C453" s="179" t="str">
        <f>CALCS!C465</f>
        <v>51</v>
      </c>
      <c r="D453" s="179" t="str">
        <f>CALCS!D465</f>
        <v>PC</v>
      </c>
      <c r="E453" s="212">
        <f>CALCS!O465</f>
        <v>42311</v>
      </c>
      <c r="F453" s="180">
        <f ca="1">OFFSET(CDBG16!$J$1,MATCH(L453,CDBG16!$E$2:$E$1269,0),)</f>
        <v>364676</v>
      </c>
      <c r="G453" s="190">
        <f>CALCS!X465</f>
        <v>361993</v>
      </c>
      <c r="H453" s="190">
        <f ca="1">CALCS!AE465</f>
        <v>30</v>
      </c>
      <c r="I453" s="190">
        <f ca="1">CALCS!AF465</f>
        <v>0</v>
      </c>
      <c r="J453" s="190">
        <f ca="1">CALCS!AG465</f>
        <v>0</v>
      </c>
      <c r="K453" s="190">
        <f ca="1">CALCS!AH465</f>
        <v>362023</v>
      </c>
      <c r="L453" s="179" t="str">
        <f>CALCS!AD465</f>
        <v>177122</v>
      </c>
      <c r="M453" s="63">
        <f t="shared" ca="1" si="17"/>
        <v>-2653</v>
      </c>
      <c r="N453" s="205">
        <f t="shared" ca="1" si="18"/>
        <v>-7.2749509153330625E-3</v>
      </c>
    </row>
    <row r="454" spans="1:14" x14ac:dyDescent="0.25">
      <c r="A454" s="178" t="str">
        <f>CALCS!A466</f>
        <v>Waukegan</v>
      </c>
      <c r="B454" s="179" t="str">
        <f>CALCS!B466</f>
        <v>IL</v>
      </c>
      <c r="C454" s="179" t="str">
        <f>CALCS!C466</f>
        <v>52</v>
      </c>
      <c r="D454" s="179" t="str">
        <f>CALCS!D466</f>
        <v>MC</v>
      </c>
      <c r="E454" s="212">
        <f>CALCS!O466</f>
        <v>88475</v>
      </c>
      <c r="F454" s="180">
        <f ca="1">OFFSET(CDBG16!$J$1,MATCH(L454,CDBG16!$E$2:$E$1269,0),)</f>
        <v>784212</v>
      </c>
      <c r="G454" s="190">
        <f>CALCS!X466</f>
        <v>775864</v>
      </c>
      <c r="H454" s="190">
        <f ca="1">CALCS!AE466</f>
        <v>65</v>
      </c>
      <c r="I454" s="190">
        <f ca="1">CALCS!AF466</f>
        <v>0</v>
      </c>
      <c r="J454" s="190">
        <f ca="1">CALCS!AG466</f>
        <v>0</v>
      </c>
      <c r="K454" s="190">
        <f ca="1">CALCS!AH466</f>
        <v>775929</v>
      </c>
      <c r="L454" s="179" t="str">
        <f>CALCS!AD466</f>
        <v>177404</v>
      </c>
      <c r="M454" s="63">
        <f t="shared" ca="1" si="17"/>
        <v>-8283</v>
      </c>
      <c r="N454" s="205">
        <f t="shared" ca="1" si="18"/>
        <v>-1.0562194916680694E-2</v>
      </c>
    </row>
    <row r="455" spans="1:14" x14ac:dyDescent="0.25">
      <c r="A455" s="178" t="str">
        <f>CALCS!A467</f>
        <v>Wheaton City</v>
      </c>
      <c r="B455" s="179" t="str">
        <f>CALCS!B467</f>
        <v>IL</v>
      </c>
      <c r="C455" s="179" t="str">
        <f>CALCS!C467</f>
        <v>52</v>
      </c>
      <c r="D455" s="179" t="str">
        <f>CALCS!D467</f>
        <v>MC</v>
      </c>
      <c r="E455" s="212">
        <f>CALCS!O467</f>
        <v>53715</v>
      </c>
      <c r="F455" s="180">
        <f ca="1">OFFSET(CDBG16!$J$1,MATCH(L455,CDBG16!$E$2:$E$1269,0),)</f>
        <v>197893</v>
      </c>
      <c r="G455" s="190">
        <f>CALCS!X467</f>
        <v>204927</v>
      </c>
      <c r="H455" s="190">
        <f ca="1">CALCS!AE467</f>
        <v>17</v>
      </c>
      <c r="I455" s="190">
        <f ca="1">CALCS!AF467</f>
        <v>0</v>
      </c>
      <c r="J455" s="190">
        <f ca="1">CALCS!AG467</f>
        <v>0</v>
      </c>
      <c r="K455" s="190">
        <f ca="1">CALCS!AH467</f>
        <v>204944</v>
      </c>
      <c r="L455" s="179" t="str">
        <f>CALCS!AD467</f>
        <v>177548</v>
      </c>
      <c r="M455" s="63">
        <f t="shared" ca="1" si="17"/>
        <v>7051</v>
      </c>
      <c r="N455" s="205">
        <f t="shared" ca="1" si="18"/>
        <v>3.5630365904807143E-2</v>
      </c>
    </row>
    <row r="456" spans="1:14" x14ac:dyDescent="0.25">
      <c r="A456" s="178" t="str">
        <f>CALCS!A468</f>
        <v>Cook County</v>
      </c>
      <c r="B456" s="179" t="str">
        <f>CALCS!B468</f>
        <v>IL</v>
      </c>
      <c r="C456" s="179" t="str">
        <f>CALCS!C468</f>
        <v>66</v>
      </c>
      <c r="D456" s="179" t="str">
        <f>CALCS!D468</f>
        <v>UC</v>
      </c>
      <c r="E456" s="212">
        <f>CALCS!O468</f>
        <v>1673770</v>
      </c>
      <c r="F456" s="180">
        <f ca="1">OFFSET(CDBG16!$J$1,MATCH(L456,CDBG16!$E$2:$E$1269,0),)</f>
        <v>9255186</v>
      </c>
      <c r="G456" s="190">
        <f>CALCS!X468</f>
        <v>9273397</v>
      </c>
      <c r="H456" s="190">
        <f ca="1">CALCS!AE468</f>
        <v>780</v>
      </c>
      <c r="I456" s="190">
        <f ca="1">CALCS!AF468</f>
        <v>0</v>
      </c>
      <c r="J456" s="190">
        <f ca="1">CALCS!AG468</f>
        <v>0</v>
      </c>
      <c r="K456" s="190">
        <f ca="1">CALCS!AH468</f>
        <v>9274177</v>
      </c>
      <c r="L456" s="179" t="str">
        <f>CALCS!AD468</f>
        <v>179031</v>
      </c>
      <c r="M456" s="63">
        <f t="shared" ca="1" si="17"/>
        <v>18991</v>
      </c>
      <c r="N456" s="205">
        <f t="shared" ca="1" si="18"/>
        <v>2.051930668924428E-3</v>
      </c>
    </row>
    <row r="457" spans="1:14" x14ac:dyDescent="0.25">
      <c r="A457" s="178" t="str">
        <f>CALCS!A469</f>
        <v>Du Page County</v>
      </c>
      <c r="B457" s="179" t="str">
        <f>CALCS!B469</f>
        <v>IL</v>
      </c>
      <c r="C457" s="179" t="str">
        <f>CALCS!C469</f>
        <v>66</v>
      </c>
      <c r="D457" s="179" t="str">
        <f>CALCS!D469</f>
        <v>UC</v>
      </c>
      <c r="E457" s="212">
        <f>CALCS!O469</f>
        <v>683210</v>
      </c>
      <c r="F457" s="180">
        <f ca="1">OFFSET(CDBG16!$J$1,MATCH(L457,CDBG16!$E$2:$E$1269,0),)</f>
        <v>3172962</v>
      </c>
      <c r="G457" s="190">
        <f>CALCS!X469</f>
        <v>3225417</v>
      </c>
      <c r="H457" s="190">
        <f ca="1">CALCS!AE469</f>
        <v>271</v>
      </c>
      <c r="I457" s="190">
        <f ca="1">CALCS!AF469</f>
        <v>0</v>
      </c>
      <c r="J457" s="190">
        <f ca="1">CALCS!AG469</f>
        <v>0</v>
      </c>
      <c r="K457" s="190">
        <f ca="1">CALCS!AH469</f>
        <v>3225688</v>
      </c>
      <c r="L457" s="179" t="str">
        <f>CALCS!AD469</f>
        <v>179043</v>
      </c>
      <c r="M457" s="63">
        <f t="shared" ca="1" si="17"/>
        <v>52726</v>
      </c>
      <c r="N457" s="205">
        <f t="shared" ca="1" si="18"/>
        <v>1.6617280635570171E-2</v>
      </c>
    </row>
    <row r="458" spans="1:14" x14ac:dyDescent="0.25">
      <c r="A458" s="178" t="str">
        <f>CALCS!A470</f>
        <v>Kane County</v>
      </c>
      <c r="B458" s="179" t="str">
        <f>CALCS!B470</f>
        <v>IL</v>
      </c>
      <c r="C458" s="179" t="str">
        <f>CALCS!C470</f>
        <v>66</v>
      </c>
      <c r="D458" s="179" t="str">
        <f>CALCS!D470</f>
        <v>UC</v>
      </c>
      <c r="E458" s="212">
        <f>CALCS!O470</f>
        <v>291504</v>
      </c>
      <c r="F458" s="180">
        <f ca="1">OFFSET(CDBG16!$J$1,MATCH(L458,CDBG16!$E$2:$E$1269,0),)</f>
        <v>1129885</v>
      </c>
      <c r="G458" s="190">
        <f>CALCS!X470</f>
        <v>1165964</v>
      </c>
      <c r="H458" s="190">
        <f ca="1">CALCS!AE470</f>
        <v>98</v>
      </c>
      <c r="I458" s="190">
        <f ca="1">CALCS!AF470</f>
        <v>0</v>
      </c>
      <c r="J458" s="190">
        <f ca="1">CALCS!AG470</f>
        <v>0</v>
      </c>
      <c r="K458" s="190">
        <f ca="1">CALCS!AH470</f>
        <v>1166062</v>
      </c>
      <c r="L458" s="179" t="str">
        <f>CALCS!AD470</f>
        <v>179089</v>
      </c>
      <c r="M458" s="63">
        <f t="shared" ca="1" si="17"/>
        <v>36177</v>
      </c>
      <c r="N458" s="205">
        <f t="shared" ca="1" si="18"/>
        <v>3.2018302747624759E-2</v>
      </c>
    </row>
    <row r="459" spans="1:14" x14ac:dyDescent="0.25">
      <c r="A459" s="178" t="str">
        <f>CALCS!A471</f>
        <v>Lake County</v>
      </c>
      <c r="B459" s="179" t="str">
        <f>CALCS!B471</f>
        <v>IL</v>
      </c>
      <c r="C459" s="179" t="str">
        <f>CALCS!C471</f>
        <v>66</v>
      </c>
      <c r="D459" s="179" t="str">
        <f>CALCS!D471</f>
        <v>UC</v>
      </c>
      <c r="E459" s="212">
        <f>CALCS!O471</f>
        <v>590257</v>
      </c>
      <c r="F459" s="180">
        <f ca="1">OFFSET(CDBG16!$J$1,MATCH(L459,CDBG16!$E$2:$E$1269,0),)</f>
        <v>2389109</v>
      </c>
      <c r="G459" s="190">
        <f>CALCS!X471</f>
        <v>2403218</v>
      </c>
      <c r="H459" s="190">
        <f ca="1">CALCS!AE471</f>
        <v>202</v>
      </c>
      <c r="I459" s="190">
        <f ca="1">CALCS!AF471</f>
        <v>0</v>
      </c>
      <c r="J459" s="190">
        <f ca="1">CALCS!AG471</f>
        <v>0</v>
      </c>
      <c r="K459" s="190">
        <f ca="1">CALCS!AH471</f>
        <v>2403420</v>
      </c>
      <c r="L459" s="179" t="str">
        <f>CALCS!AD471</f>
        <v>179097</v>
      </c>
      <c r="M459" s="63">
        <f t="shared" ca="1" si="17"/>
        <v>14311</v>
      </c>
      <c r="N459" s="205">
        <f t="shared" ca="1" si="18"/>
        <v>5.9900992378330168E-3</v>
      </c>
    </row>
    <row r="460" spans="1:14" x14ac:dyDescent="0.25">
      <c r="A460" s="178" t="str">
        <f>CALCS!A472</f>
        <v>Mchenry County</v>
      </c>
      <c r="B460" s="179" t="str">
        <f>CALCS!B472</f>
        <v>IL</v>
      </c>
      <c r="C460" s="179" t="str">
        <f>CALCS!C472</f>
        <v>66</v>
      </c>
      <c r="D460" s="179" t="str">
        <f>CALCS!D472</f>
        <v>UC</v>
      </c>
      <c r="E460" s="212">
        <f>CALCS!O472</f>
        <v>311919</v>
      </c>
      <c r="F460" s="180">
        <f ca="1">OFFSET(CDBG16!$J$1,MATCH(L460,CDBG16!$E$2:$E$1269,0),)</f>
        <v>1270901</v>
      </c>
      <c r="G460" s="190">
        <f>CALCS!X472</f>
        <v>1276540</v>
      </c>
      <c r="H460" s="190">
        <f ca="1">CALCS!AE472</f>
        <v>107</v>
      </c>
      <c r="I460" s="190">
        <f ca="1">CALCS!AF472</f>
        <v>0</v>
      </c>
      <c r="J460" s="190">
        <f ca="1">CALCS!AG472</f>
        <v>0</v>
      </c>
      <c r="K460" s="190">
        <f ca="1">CALCS!AH472</f>
        <v>1276647</v>
      </c>
      <c r="L460" s="179" t="str">
        <f>CALCS!AD472</f>
        <v>179111</v>
      </c>
      <c r="M460" s="63">
        <f t="shared" ca="1" si="17"/>
        <v>5746</v>
      </c>
      <c r="N460" s="205">
        <f t="shared" ca="1" si="18"/>
        <v>4.5212018874798273E-3</v>
      </c>
    </row>
    <row r="461" spans="1:14" x14ac:dyDescent="0.25">
      <c r="A461" s="178" t="str">
        <f>CALCS!A473</f>
        <v>Madison County</v>
      </c>
      <c r="B461" s="179" t="str">
        <f>CALCS!B473</f>
        <v>IL</v>
      </c>
      <c r="C461" s="179" t="str">
        <f>CALCS!C473</f>
        <v>66</v>
      </c>
      <c r="D461" s="179" t="str">
        <f>CALCS!D473</f>
        <v>UC</v>
      </c>
      <c r="E461" s="212">
        <f>CALCS!O473</f>
        <v>213459</v>
      </c>
      <c r="F461" s="180">
        <f ca="1">OFFSET(CDBG16!$J$1,MATCH(L461,CDBG16!$E$2:$E$1269,0),)</f>
        <v>1238579</v>
      </c>
      <c r="G461" s="190">
        <f>CALCS!X473</f>
        <v>1241430</v>
      </c>
      <c r="H461" s="190">
        <f ca="1">CALCS!AE473</f>
        <v>104</v>
      </c>
      <c r="I461" s="190">
        <f ca="1">CALCS!AF473</f>
        <v>0</v>
      </c>
      <c r="J461" s="190">
        <f ca="1">CALCS!AG473</f>
        <v>0</v>
      </c>
      <c r="K461" s="190">
        <f ca="1">CALCS!AH473</f>
        <v>1241534</v>
      </c>
      <c r="L461" s="179" t="str">
        <f>CALCS!AD473</f>
        <v>179119</v>
      </c>
      <c r="M461" s="63">
        <f t="shared" ca="1" si="17"/>
        <v>2955</v>
      </c>
      <c r="N461" s="205">
        <f t="shared" ca="1" si="18"/>
        <v>2.3857985643225017E-3</v>
      </c>
    </row>
    <row r="462" spans="1:14" x14ac:dyDescent="0.25">
      <c r="A462" s="178" t="str">
        <f>CALCS!A474</f>
        <v>St Clair County</v>
      </c>
      <c r="B462" s="179" t="str">
        <f>CALCS!B474</f>
        <v>IL</v>
      </c>
      <c r="C462" s="179" t="str">
        <f>CALCS!C474</f>
        <v>66</v>
      </c>
      <c r="D462" s="179" t="str">
        <f>CALCS!D474</f>
        <v>UC</v>
      </c>
      <c r="E462" s="212">
        <f>CALCS!O474</f>
        <v>205673</v>
      </c>
      <c r="F462" s="180">
        <f ca="1">OFFSET(CDBG16!$J$1,MATCH(L462,CDBG16!$E$2:$E$1269,0),)</f>
        <v>1153642</v>
      </c>
      <c r="G462" s="190">
        <f>CALCS!X474</f>
        <v>1160359</v>
      </c>
      <c r="H462" s="190">
        <f ca="1">CALCS!AE474</f>
        <v>98</v>
      </c>
      <c r="I462" s="190">
        <f ca="1">CALCS!AF474</f>
        <v>0</v>
      </c>
      <c r="J462" s="190">
        <f ca="1">CALCS!AG474</f>
        <v>0</v>
      </c>
      <c r="K462" s="190">
        <f ca="1">CALCS!AH474</f>
        <v>1160457</v>
      </c>
      <c r="L462" s="179" t="str">
        <f>CALCS!AD474</f>
        <v>179163</v>
      </c>
      <c r="M462" s="63">
        <f t="shared" ca="1" si="17"/>
        <v>6815</v>
      </c>
      <c r="N462" s="205">
        <f t="shared" ca="1" si="18"/>
        <v>5.9073785455106527E-3</v>
      </c>
    </row>
    <row r="463" spans="1:14" x14ac:dyDescent="0.25">
      <c r="A463" s="178" t="str">
        <f>CALCS!A475</f>
        <v>Will County</v>
      </c>
      <c r="B463" s="179" t="str">
        <f>CALCS!B475</f>
        <v>IL</v>
      </c>
      <c r="C463" s="179" t="str">
        <f>CALCS!C475</f>
        <v>66</v>
      </c>
      <c r="D463" s="179" t="str">
        <f>CALCS!D475</f>
        <v>UC</v>
      </c>
      <c r="E463" s="212">
        <f>CALCS!O475</f>
        <v>421096</v>
      </c>
      <c r="F463" s="180">
        <f ca="1">OFFSET(CDBG16!$J$1,MATCH(L463,CDBG16!$E$2:$E$1269,0),)</f>
        <v>1563648</v>
      </c>
      <c r="G463" s="190">
        <f>CALCS!X475</f>
        <v>1576310</v>
      </c>
      <c r="H463" s="190">
        <f ca="1">CALCS!AE475</f>
        <v>133</v>
      </c>
      <c r="I463" s="190">
        <f ca="1">CALCS!AF475</f>
        <v>0</v>
      </c>
      <c r="J463" s="190">
        <f ca="1">CALCS!AG475</f>
        <v>0</v>
      </c>
      <c r="K463" s="190">
        <f ca="1">CALCS!AH475</f>
        <v>1576443</v>
      </c>
      <c r="L463" s="179" t="str">
        <f>CALCS!AD475</f>
        <v>179197</v>
      </c>
      <c r="M463" s="63">
        <f t="shared" ca="1" si="17"/>
        <v>12795</v>
      </c>
      <c r="N463" s="205">
        <f t="shared" ca="1" si="18"/>
        <v>8.1827879420432216E-3</v>
      </c>
    </row>
    <row r="464" spans="1:14" x14ac:dyDescent="0.25">
      <c r="A464" s="178" t="str">
        <f>CALCS!A425</f>
        <v>Illinois</v>
      </c>
      <c r="B464" s="179" t="str">
        <f>CALCS!B425</f>
        <v>IL</v>
      </c>
      <c r="C464" s="179" t="str">
        <f>CALCS!C425</f>
        <v>22</v>
      </c>
      <c r="D464" s="179" t="str">
        <f>CALCS!D425</f>
        <v>State Balance</v>
      </c>
      <c r="E464" s="212">
        <f>CALCS!O425</f>
        <v>2971019</v>
      </c>
      <c r="F464" s="180">
        <f ca="1">OFFSET(CDBG16!$J$1,MATCH(L464,CDBG16!$E$2:$E$1269,0),)</f>
        <v>26552917</v>
      </c>
      <c r="G464" s="190">
        <f>CALCS!X425</f>
        <v>26388248</v>
      </c>
      <c r="H464" s="190">
        <f ca="1">CALCS!AE425</f>
        <v>197412</v>
      </c>
      <c r="I464" s="190">
        <f ca="1">CALCS!AF425</f>
        <v>0</v>
      </c>
      <c r="J464" s="190">
        <f ca="1">CALCS!AG425</f>
        <v>0</v>
      </c>
      <c r="K464" s="190">
        <f ca="1">CALCS!AH425</f>
        <v>26585660</v>
      </c>
      <c r="L464" s="179" t="str">
        <f>CALCS!AD425</f>
        <v>179999</v>
      </c>
      <c r="M464" s="63">
        <f t="shared" ca="1" si="17"/>
        <v>32743</v>
      </c>
      <c r="N464" s="205">
        <f t="shared" ca="1" si="18"/>
        <v>1.2331225228474898E-3</v>
      </c>
    </row>
    <row r="465" spans="1:14" x14ac:dyDescent="0.25">
      <c r="A465" s="178" t="str">
        <f>CALCS!A477</f>
        <v>Anderson</v>
      </c>
      <c r="B465" s="179" t="str">
        <f>CALCS!B477</f>
        <v>IN</v>
      </c>
      <c r="C465" s="179" t="str">
        <f>CALCS!C477</f>
        <v>51</v>
      </c>
      <c r="D465" s="179" t="str">
        <f>CALCS!D477</f>
        <v>PC</v>
      </c>
      <c r="E465" s="212">
        <f>CALCS!O477</f>
        <v>55305</v>
      </c>
      <c r="F465" s="180">
        <f ca="1">OFFSET(CDBG16!$J$1,MATCH(L465,CDBG16!$E$2:$E$1269,0),)</f>
        <v>828637</v>
      </c>
      <c r="G465" s="190">
        <f>CALCS!X477</f>
        <v>826386</v>
      </c>
      <c r="H465" s="190">
        <f ca="1">CALCS!AE477</f>
        <v>70</v>
      </c>
      <c r="I465" s="190">
        <f ca="1">CALCS!AF477</f>
        <v>0</v>
      </c>
      <c r="J465" s="190">
        <f ca="1">CALCS!AG477</f>
        <v>0</v>
      </c>
      <c r="K465" s="190">
        <f ca="1">CALCS!AH477</f>
        <v>826456</v>
      </c>
      <c r="L465" s="179" t="str">
        <f>CALCS!AD477</f>
        <v>180084</v>
      </c>
      <c r="M465" s="63">
        <f t="shared" ca="1" si="17"/>
        <v>-2181</v>
      </c>
      <c r="N465" s="205">
        <f t="shared" ca="1" si="18"/>
        <v>-2.6320330856575316E-3</v>
      </c>
    </row>
    <row r="466" spans="1:14" x14ac:dyDescent="0.25">
      <c r="A466" s="178" t="str">
        <f>CALCS!A478</f>
        <v>Bloomington</v>
      </c>
      <c r="B466" s="179" t="str">
        <f>CALCS!B478</f>
        <v>IN</v>
      </c>
      <c r="C466" s="179" t="str">
        <f>CALCS!C478</f>
        <v>51</v>
      </c>
      <c r="D466" s="179" t="str">
        <f>CALCS!D478</f>
        <v>PC</v>
      </c>
      <c r="E466" s="212">
        <f>CALCS!O478</f>
        <v>84067</v>
      </c>
      <c r="F466" s="180">
        <f ca="1">OFFSET(CDBG16!$J$1,MATCH(L466,CDBG16!$E$2:$E$1269,0),)</f>
        <v>784529</v>
      </c>
      <c r="G466" s="190">
        <f>CALCS!X478</f>
        <v>769009</v>
      </c>
      <c r="H466" s="190">
        <f ca="1">CALCS!AE478</f>
        <v>65</v>
      </c>
      <c r="I466" s="190">
        <f ca="1">CALCS!AF478</f>
        <v>0</v>
      </c>
      <c r="J466" s="190">
        <f ca="1">CALCS!AG478</f>
        <v>0</v>
      </c>
      <c r="K466" s="190">
        <f ca="1">CALCS!AH478</f>
        <v>769074</v>
      </c>
      <c r="L466" s="179" t="str">
        <f>CALCS!AD478</f>
        <v>180246</v>
      </c>
      <c r="M466" s="63">
        <f t="shared" ca="1" si="17"/>
        <v>-15455</v>
      </c>
      <c r="N466" s="205">
        <f t="shared" ca="1" si="18"/>
        <v>-1.9699717919923927E-2</v>
      </c>
    </row>
    <row r="467" spans="1:14" x14ac:dyDescent="0.25">
      <c r="A467" s="178" t="str">
        <f>CALCS!A479</f>
        <v>Carmel</v>
      </c>
      <c r="B467" s="179" t="str">
        <f>CALCS!B479</f>
        <v>IN</v>
      </c>
      <c r="C467" s="179" t="str">
        <f>CALCS!C479</f>
        <v>51</v>
      </c>
      <c r="D467" s="179" t="str">
        <f>CALCS!D479</f>
        <v>PC</v>
      </c>
      <c r="E467" s="212">
        <f>CALCS!O479</f>
        <v>88713</v>
      </c>
      <c r="F467" s="180">
        <f ca="1">OFFSET(CDBG16!$J$1,MATCH(L467,CDBG16!$E$2:$E$1269,0),)</f>
        <v>225234</v>
      </c>
      <c r="G467" s="190">
        <f>CALCS!X479</f>
        <v>235391</v>
      </c>
      <c r="H467" s="190">
        <f ca="1">CALCS!AE479</f>
        <v>20</v>
      </c>
      <c r="I467" s="190">
        <f ca="1">CALCS!AF479</f>
        <v>0</v>
      </c>
      <c r="J467" s="190">
        <f ca="1">CALCS!AG479</f>
        <v>0</v>
      </c>
      <c r="K467" s="190">
        <f ca="1">CALCS!AH479</f>
        <v>235411</v>
      </c>
      <c r="L467" s="179" t="str">
        <f>CALCS!AD479</f>
        <v>180450</v>
      </c>
      <c r="M467" s="63">
        <f t="shared" ca="1" si="17"/>
        <v>10177</v>
      </c>
      <c r="N467" s="205">
        <f t="shared" ca="1" si="18"/>
        <v>4.5184119626699347E-2</v>
      </c>
    </row>
    <row r="468" spans="1:14" x14ac:dyDescent="0.25">
      <c r="A468" s="178" t="str">
        <f>CALCS!A480</f>
        <v>Columbus</v>
      </c>
      <c r="B468" s="179" t="str">
        <f>CALCS!B480</f>
        <v>IN</v>
      </c>
      <c r="C468" s="179" t="str">
        <f>CALCS!C480</f>
        <v>51</v>
      </c>
      <c r="D468" s="179" t="str">
        <f>CALCS!D480</f>
        <v>PC</v>
      </c>
      <c r="E468" s="212">
        <f>CALCS!O480</f>
        <v>46690</v>
      </c>
      <c r="F468" s="180">
        <f ca="1">OFFSET(CDBG16!$J$1,MATCH(L468,CDBG16!$E$2:$E$1269,0),)</f>
        <v>236000</v>
      </c>
      <c r="G468" s="190">
        <f>CALCS!X480</f>
        <v>231543</v>
      </c>
      <c r="H468" s="190">
        <f ca="1">CALCS!AE480</f>
        <v>19</v>
      </c>
      <c r="I468" s="190">
        <f ca="1">CALCS!AF480</f>
        <v>0</v>
      </c>
      <c r="J468" s="190">
        <f ca="1">CALCS!AG480</f>
        <v>0</v>
      </c>
      <c r="K468" s="190">
        <f ca="1">CALCS!AH480</f>
        <v>231562</v>
      </c>
      <c r="L468" s="179" t="str">
        <f>CALCS!AD480</f>
        <v>180624</v>
      </c>
      <c r="M468" s="63">
        <f t="shared" ca="1" si="17"/>
        <v>-4438</v>
      </c>
      <c r="N468" s="205">
        <f t="shared" ca="1" si="18"/>
        <v>-1.8805084745762712E-2</v>
      </c>
    </row>
    <row r="469" spans="1:14" x14ac:dyDescent="0.25">
      <c r="A469" s="178" t="str">
        <f>CALCS!A481</f>
        <v>East Chicago</v>
      </c>
      <c r="B469" s="179" t="str">
        <f>CALCS!B481</f>
        <v>IN</v>
      </c>
      <c r="C469" s="179" t="str">
        <f>CALCS!C481</f>
        <v>52</v>
      </c>
      <c r="D469" s="179" t="str">
        <f>CALCS!D481</f>
        <v>MC</v>
      </c>
      <c r="E469" s="212">
        <f>CALCS!O481</f>
        <v>28699</v>
      </c>
      <c r="F469" s="180">
        <f ca="1">OFFSET(CDBG16!$J$1,MATCH(L469,CDBG16!$E$2:$E$1269,0),)</f>
        <v>1202066</v>
      </c>
      <c r="G469" s="190">
        <f>CALCS!X481</f>
        <v>1199451</v>
      </c>
      <c r="H469" s="190">
        <f ca="1">CALCS!AE481</f>
        <v>101</v>
      </c>
      <c r="I469" s="190">
        <f ca="1">CALCS!AF481</f>
        <v>0</v>
      </c>
      <c r="J469" s="190">
        <f ca="1">CALCS!AG481</f>
        <v>0</v>
      </c>
      <c r="K469" s="190">
        <f ca="1">CALCS!AH481</f>
        <v>1199552</v>
      </c>
      <c r="L469" s="179" t="str">
        <f>CALCS!AD481</f>
        <v>180846</v>
      </c>
      <c r="M469" s="63">
        <f t="shared" ca="1" si="17"/>
        <v>-2514</v>
      </c>
      <c r="N469" s="205">
        <f t="shared" ca="1" si="18"/>
        <v>-2.0913993075255435E-3</v>
      </c>
    </row>
    <row r="470" spans="1:14" x14ac:dyDescent="0.25">
      <c r="A470" s="178" t="str">
        <f>CALCS!A482</f>
        <v>Elkhart</v>
      </c>
      <c r="B470" s="179" t="str">
        <f>CALCS!B482</f>
        <v>IN</v>
      </c>
      <c r="C470" s="179" t="str">
        <f>CALCS!C482</f>
        <v>51</v>
      </c>
      <c r="D470" s="179" t="str">
        <f>CALCS!D482</f>
        <v>PC</v>
      </c>
      <c r="E470" s="212">
        <f>CALCS!O482</f>
        <v>52348</v>
      </c>
      <c r="F470" s="180">
        <f ca="1">OFFSET(CDBG16!$J$1,MATCH(L470,CDBG16!$E$2:$E$1269,0),)</f>
        <v>742334</v>
      </c>
      <c r="G470" s="190">
        <f>CALCS!X482</f>
        <v>708314</v>
      </c>
      <c r="H470" s="190">
        <f ca="1">CALCS!AE482</f>
        <v>60</v>
      </c>
      <c r="I470" s="190">
        <f ca="1">CALCS!AF482</f>
        <v>0</v>
      </c>
      <c r="J470" s="190">
        <f ca="1">CALCS!AG482</f>
        <v>0</v>
      </c>
      <c r="K470" s="190">
        <f ca="1">CALCS!AH482</f>
        <v>708374</v>
      </c>
      <c r="L470" s="179" t="str">
        <f>CALCS!AD482</f>
        <v>180912</v>
      </c>
      <c r="M470" s="63">
        <f t="shared" ca="1" si="17"/>
        <v>-33960</v>
      </c>
      <c r="N470" s="205">
        <f t="shared" ca="1" si="18"/>
        <v>-4.5747601483968135E-2</v>
      </c>
    </row>
    <row r="471" spans="1:14" x14ac:dyDescent="0.25">
      <c r="A471" s="178" t="str">
        <f>CALCS!A483</f>
        <v>Evansville</v>
      </c>
      <c r="B471" s="179" t="str">
        <f>CALCS!B483</f>
        <v>IN</v>
      </c>
      <c r="C471" s="179" t="str">
        <f>CALCS!C483</f>
        <v>51</v>
      </c>
      <c r="D471" s="179" t="str">
        <f>CALCS!D483</f>
        <v>PC</v>
      </c>
      <c r="E471" s="212">
        <f>CALCS!O483</f>
        <v>119943</v>
      </c>
      <c r="F471" s="180">
        <f ca="1">OFFSET(CDBG16!$J$1,MATCH(L471,CDBG16!$E$2:$E$1269,0),)</f>
        <v>2450680</v>
      </c>
      <c r="G471" s="190">
        <f>CALCS!X483</f>
        <v>2412715</v>
      </c>
      <c r="H471" s="190">
        <f ca="1">CALCS!AE483</f>
        <v>203</v>
      </c>
      <c r="I471" s="190">
        <f ca="1">CALCS!AF483</f>
        <v>0</v>
      </c>
      <c r="J471" s="190">
        <f ca="1">CALCS!AG483</f>
        <v>0</v>
      </c>
      <c r="K471" s="190">
        <f ca="1">CALCS!AH483</f>
        <v>2412918</v>
      </c>
      <c r="L471" s="179" t="str">
        <f>CALCS!AD483</f>
        <v>180954</v>
      </c>
      <c r="M471" s="63">
        <f t="shared" ca="1" si="17"/>
        <v>-37762</v>
      </c>
      <c r="N471" s="205">
        <f t="shared" ca="1" si="18"/>
        <v>-1.5408784500628396E-2</v>
      </c>
    </row>
    <row r="472" spans="1:14" x14ac:dyDescent="0.25">
      <c r="A472" s="178" t="str">
        <f>CALCS!A484</f>
        <v>Fort Wayne</v>
      </c>
      <c r="B472" s="179" t="str">
        <f>CALCS!B484</f>
        <v>IN</v>
      </c>
      <c r="C472" s="179" t="str">
        <f>CALCS!C484</f>
        <v>51</v>
      </c>
      <c r="D472" s="179" t="str">
        <f>CALCS!D484</f>
        <v>PC</v>
      </c>
      <c r="E472" s="212">
        <f>CALCS!O484</f>
        <v>260326</v>
      </c>
      <c r="F472" s="180">
        <f ca="1">OFFSET(CDBG16!$J$1,MATCH(L472,CDBG16!$E$2:$E$1269,0),)</f>
        <v>1885977</v>
      </c>
      <c r="G472" s="190">
        <f>CALCS!X484</f>
        <v>1846742</v>
      </c>
      <c r="H472" s="190">
        <f ca="1">CALCS!AE484</f>
        <v>155</v>
      </c>
      <c r="I472" s="190">
        <f ca="1">CALCS!AF484</f>
        <v>0</v>
      </c>
      <c r="J472" s="190">
        <f ca="1">CALCS!AG484</f>
        <v>0</v>
      </c>
      <c r="K472" s="190">
        <f ca="1">CALCS!AH484</f>
        <v>1846897</v>
      </c>
      <c r="L472" s="179" t="str">
        <f>CALCS!AD484</f>
        <v>181014</v>
      </c>
      <c r="M472" s="63">
        <f t="shared" ca="1" si="17"/>
        <v>-39080</v>
      </c>
      <c r="N472" s="205">
        <f t="shared" ca="1" si="18"/>
        <v>-2.0721355562660627E-2</v>
      </c>
    </row>
    <row r="473" spans="1:14" x14ac:dyDescent="0.25">
      <c r="A473" s="178" t="str">
        <f>CALCS!A485</f>
        <v>Gary</v>
      </c>
      <c r="B473" s="179" t="str">
        <f>CALCS!B485</f>
        <v>IN</v>
      </c>
      <c r="C473" s="179" t="str">
        <f>CALCS!C485</f>
        <v>51</v>
      </c>
      <c r="D473" s="179" t="str">
        <f>CALCS!D485</f>
        <v>PC</v>
      </c>
      <c r="E473" s="212">
        <f>CALCS!O485</f>
        <v>77156</v>
      </c>
      <c r="F473" s="180">
        <f ca="1">OFFSET(CDBG16!$J$1,MATCH(L473,CDBG16!$E$2:$E$1269,0),)</f>
        <v>3007033</v>
      </c>
      <c r="G473" s="190">
        <f>CALCS!X485</f>
        <v>3025733</v>
      </c>
      <c r="H473" s="190">
        <f ca="1">CALCS!AE485</f>
        <v>254</v>
      </c>
      <c r="I473" s="190">
        <f ca="1">CALCS!AF485</f>
        <v>0</v>
      </c>
      <c r="J473" s="190">
        <f ca="1">CALCS!AG485</f>
        <v>0</v>
      </c>
      <c r="K473" s="190">
        <f ca="1">CALCS!AH485</f>
        <v>3025987</v>
      </c>
      <c r="L473" s="179" t="str">
        <f>CALCS!AD485</f>
        <v>181104</v>
      </c>
      <c r="M473" s="63">
        <f t="shared" ca="1" si="17"/>
        <v>18954</v>
      </c>
      <c r="N473" s="205">
        <f t="shared" ca="1" si="18"/>
        <v>6.3032231438763728E-3</v>
      </c>
    </row>
    <row r="474" spans="1:14" x14ac:dyDescent="0.25">
      <c r="A474" s="178" t="str">
        <f>CALCS!A486</f>
        <v>Goshen</v>
      </c>
      <c r="B474" s="179" t="str">
        <f>CALCS!B486</f>
        <v>IN</v>
      </c>
      <c r="C474" s="179" t="str">
        <f>CALCS!C486</f>
        <v>51</v>
      </c>
      <c r="D474" s="179" t="str">
        <f>CALCS!D486</f>
        <v>PC</v>
      </c>
      <c r="E474" s="212">
        <f>CALCS!O486</f>
        <v>32983</v>
      </c>
      <c r="F474" s="180">
        <f ca="1">OFFSET(CDBG16!$J$1,MATCH(L474,CDBG16!$E$2:$E$1269,0),)</f>
        <v>263381</v>
      </c>
      <c r="G474" s="190">
        <f>CALCS!X486</f>
        <v>272261</v>
      </c>
      <c r="H474" s="190">
        <f ca="1">CALCS!AE486</f>
        <v>23</v>
      </c>
      <c r="I474" s="190">
        <f ca="1">CALCS!AF486</f>
        <v>0</v>
      </c>
      <c r="J474" s="190">
        <f ca="1">CALCS!AG486</f>
        <v>0</v>
      </c>
      <c r="K474" s="190">
        <f ca="1">CALCS!AH486</f>
        <v>272284</v>
      </c>
      <c r="L474" s="179" t="str">
        <f>CALCS!AD486</f>
        <v>181158</v>
      </c>
      <c r="M474" s="63">
        <f t="shared" ca="1" si="17"/>
        <v>8903</v>
      </c>
      <c r="N474" s="205">
        <f t="shared" ca="1" si="18"/>
        <v>3.3802742035302473E-2</v>
      </c>
    </row>
    <row r="475" spans="1:14" x14ac:dyDescent="0.25">
      <c r="A475" s="178" t="str">
        <f>CALCS!A487</f>
        <v>Hammond</v>
      </c>
      <c r="B475" s="179" t="str">
        <f>CALCS!B487</f>
        <v>IN</v>
      </c>
      <c r="C475" s="179" t="str">
        <f>CALCS!C487</f>
        <v>52</v>
      </c>
      <c r="D475" s="179" t="str">
        <f>CALCS!D487</f>
        <v>MC</v>
      </c>
      <c r="E475" s="212">
        <f>CALCS!O487</f>
        <v>77614</v>
      </c>
      <c r="F475" s="180">
        <f ca="1">OFFSET(CDBG16!$J$1,MATCH(L475,CDBG16!$E$2:$E$1269,0),)</f>
        <v>1941672</v>
      </c>
      <c r="G475" s="190">
        <f>CALCS!X487</f>
        <v>1959489</v>
      </c>
      <c r="H475" s="190">
        <f ca="1">CALCS!AE487</f>
        <v>165</v>
      </c>
      <c r="I475" s="190">
        <f ca="1">CALCS!AF487</f>
        <v>0</v>
      </c>
      <c r="J475" s="190">
        <f ca="1">CALCS!AG487</f>
        <v>0</v>
      </c>
      <c r="K475" s="190">
        <f ca="1">CALCS!AH487</f>
        <v>1959654</v>
      </c>
      <c r="L475" s="179" t="str">
        <f>CALCS!AD487</f>
        <v>181272</v>
      </c>
      <c r="M475" s="63">
        <f t="shared" ca="1" si="17"/>
        <v>17982</v>
      </c>
      <c r="N475" s="205">
        <f t="shared" ca="1" si="18"/>
        <v>9.2610904416399881E-3</v>
      </c>
    </row>
    <row r="476" spans="1:14" x14ac:dyDescent="0.25">
      <c r="A476" s="178" t="str">
        <f>CALCS!A488</f>
        <v>Indianapolis</v>
      </c>
      <c r="B476" s="179" t="str">
        <f>CALCS!B488</f>
        <v>IN</v>
      </c>
      <c r="C476" s="179" t="str">
        <f>CALCS!C488</f>
        <v>51</v>
      </c>
      <c r="D476" s="179" t="str">
        <f>CALCS!D488</f>
        <v>PC</v>
      </c>
      <c r="E476" s="212">
        <f>CALCS!O488</f>
        <v>862781</v>
      </c>
      <c r="F476" s="180">
        <f ca="1">OFFSET(CDBG16!$J$1,MATCH(L476,CDBG16!$E$2:$E$1269,0),)</f>
        <v>8211848</v>
      </c>
      <c r="G476" s="190">
        <f>CALCS!X488</f>
        <v>8261085</v>
      </c>
      <c r="H476" s="190">
        <f ca="1">CALCS!AE488</f>
        <v>695</v>
      </c>
      <c r="I476" s="190">
        <f ca="1">CALCS!AF488</f>
        <v>0</v>
      </c>
      <c r="J476" s="190">
        <f ca="1">CALCS!AG488</f>
        <v>0</v>
      </c>
      <c r="K476" s="190">
        <f ca="1">CALCS!AH488</f>
        <v>8261780</v>
      </c>
      <c r="L476" s="179" t="str">
        <f>CALCS!AD488</f>
        <v>181404</v>
      </c>
      <c r="M476" s="63">
        <f t="shared" ca="1" si="17"/>
        <v>49932</v>
      </c>
      <c r="N476" s="205">
        <f t="shared" ca="1" si="18"/>
        <v>6.0804827366507516E-3</v>
      </c>
    </row>
    <row r="477" spans="1:14" x14ac:dyDescent="0.25">
      <c r="A477" s="178" t="str">
        <f>CALCS!A489</f>
        <v>Kokomo</v>
      </c>
      <c r="B477" s="179" t="str">
        <f>CALCS!B489</f>
        <v>IN</v>
      </c>
      <c r="C477" s="179" t="str">
        <f>CALCS!C489</f>
        <v>51</v>
      </c>
      <c r="D477" s="179" t="str">
        <f>CALCS!D489</f>
        <v>PC</v>
      </c>
      <c r="E477" s="212">
        <f>CALCS!O489</f>
        <v>57995</v>
      </c>
      <c r="F477" s="180">
        <f ca="1">OFFSET(CDBG16!$J$1,MATCH(L477,CDBG16!$E$2:$E$1269,0),)</f>
        <v>747554</v>
      </c>
      <c r="G477" s="190">
        <f>CALCS!X489</f>
        <v>735922</v>
      </c>
      <c r="H477" s="190">
        <f ca="1">CALCS!AE489</f>
        <v>62</v>
      </c>
      <c r="I477" s="190">
        <f ca="1">CALCS!AF489</f>
        <v>0</v>
      </c>
      <c r="J477" s="190">
        <f ca="1">CALCS!AG489</f>
        <v>0</v>
      </c>
      <c r="K477" s="190">
        <f ca="1">CALCS!AH489</f>
        <v>735984</v>
      </c>
      <c r="L477" s="179" t="str">
        <f>CALCS!AD489</f>
        <v>181536</v>
      </c>
      <c r="M477" s="63">
        <f t="shared" ca="1" si="17"/>
        <v>-11570</v>
      </c>
      <c r="N477" s="205">
        <f t="shared" ca="1" si="18"/>
        <v>-1.5477142788347062E-2</v>
      </c>
    </row>
    <row r="478" spans="1:14" x14ac:dyDescent="0.25">
      <c r="A478" s="178" t="str">
        <f>CALCS!A490</f>
        <v>Lafayette</v>
      </c>
      <c r="B478" s="179" t="str">
        <f>CALCS!B490</f>
        <v>IN</v>
      </c>
      <c r="C478" s="179" t="str">
        <f>CALCS!C490</f>
        <v>51</v>
      </c>
      <c r="D478" s="179" t="str">
        <f>CALCS!D490</f>
        <v>PC</v>
      </c>
      <c r="E478" s="212">
        <f>CALCS!O490</f>
        <v>71111</v>
      </c>
      <c r="F478" s="180">
        <f ca="1">OFFSET(CDBG16!$J$1,MATCH(L478,CDBG16!$E$2:$E$1269,0),)</f>
        <v>580815</v>
      </c>
      <c r="G478" s="190">
        <f>CALCS!X490</f>
        <v>597888</v>
      </c>
      <c r="H478" s="190">
        <f ca="1">CALCS!AE490</f>
        <v>50</v>
      </c>
      <c r="I478" s="190">
        <f ca="1">CALCS!AF490</f>
        <v>0</v>
      </c>
      <c r="J478" s="190">
        <f ca="1">CALCS!AG490</f>
        <v>0</v>
      </c>
      <c r="K478" s="190">
        <f ca="1">CALCS!AH490</f>
        <v>597938</v>
      </c>
      <c r="L478" s="179" t="str">
        <f>CALCS!AD490</f>
        <v>181566</v>
      </c>
      <c r="M478" s="63">
        <f t="shared" ca="1" si="17"/>
        <v>17123</v>
      </c>
      <c r="N478" s="205">
        <f t="shared" ca="1" si="18"/>
        <v>2.9480987922143886E-2</v>
      </c>
    </row>
    <row r="479" spans="1:14" x14ac:dyDescent="0.25">
      <c r="A479" s="178" t="str">
        <f>CALCS!A491</f>
        <v>La Porte</v>
      </c>
      <c r="B479" s="179" t="str">
        <f>CALCS!B491</f>
        <v>IN</v>
      </c>
      <c r="C479" s="179" t="str">
        <f>CALCS!C491</f>
        <v>51</v>
      </c>
      <c r="D479" s="179" t="str">
        <f>CALCS!D491</f>
        <v>PC</v>
      </c>
      <c r="E479" s="212">
        <f>CALCS!O491</f>
        <v>21916</v>
      </c>
      <c r="F479" s="180">
        <f ca="1">OFFSET(CDBG16!$J$1,MATCH(L479,CDBG16!$E$2:$E$1269,0),)</f>
        <v>406119</v>
      </c>
      <c r="G479" s="190">
        <f>CALCS!X491</f>
        <v>406079</v>
      </c>
      <c r="H479" s="190">
        <f ca="1">CALCS!AE491</f>
        <v>34</v>
      </c>
      <c r="I479" s="190">
        <f ca="1">CALCS!AF491</f>
        <v>0</v>
      </c>
      <c r="J479" s="190">
        <f ca="1">CALCS!AG491</f>
        <v>0</v>
      </c>
      <c r="K479" s="190">
        <f ca="1">CALCS!AH491</f>
        <v>406113</v>
      </c>
      <c r="L479" s="179" t="str">
        <f>CALCS!AD491</f>
        <v>181602</v>
      </c>
      <c r="M479" s="63">
        <f t="shared" ca="1" si="17"/>
        <v>-6</v>
      </c>
      <c r="N479" s="205">
        <f t="shared" ca="1" si="18"/>
        <v>-1.4773994814327821E-5</v>
      </c>
    </row>
    <row r="480" spans="1:14" x14ac:dyDescent="0.25">
      <c r="A480" s="178" t="str">
        <f>CALCS!A492</f>
        <v>Michigan City</v>
      </c>
      <c r="B480" s="179" t="str">
        <f>CALCS!B492</f>
        <v>IN</v>
      </c>
      <c r="C480" s="179" t="str">
        <f>CALCS!C492</f>
        <v>51</v>
      </c>
      <c r="D480" s="179" t="str">
        <f>CALCS!D492</f>
        <v>PC</v>
      </c>
      <c r="E480" s="212">
        <f>CALCS!O492</f>
        <v>31459</v>
      </c>
      <c r="F480" s="180">
        <f ca="1">OFFSET(CDBG16!$J$1,MATCH(L480,CDBG16!$E$2:$E$1269,0),)</f>
        <v>620901</v>
      </c>
      <c r="G480" s="190">
        <f>CALCS!X492</f>
        <v>612595</v>
      </c>
      <c r="H480" s="190">
        <f ca="1">CALCS!AE492</f>
        <v>52</v>
      </c>
      <c r="I480" s="190">
        <f ca="1">CALCS!AF492</f>
        <v>0</v>
      </c>
      <c r="J480" s="190">
        <f ca="1">CALCS!AG492</f>
        <v>0</v>
      </c>
      <c r="K480" s="190">
        <f ca="1">CALCS!AH492</f>
        <v>612647</v>
      </c>
      <c r="L480" s="179" t="str">
        <f>CALCS!AD492</f>
        <v>181884</v>
      </c>
      <c r="M480" s="63">
        <f t="shared" ca="1" si="17"/>
        <v>-8254</v>
      </c>
      <c r="N480" s="205">
        <f t="shared" ca="1" si="18"/>
        <v>-1.3293584645539305E-2</v>
      </c>
    </row>
    <row r="481" spans="1:14" x14ac:dyDescent="0.25">
      <c r="A481" s="178" t="str">
        <f>CALCS!A493</f>
        <v>Mishawaka</v>
      </c>
      <c r="B481" s="179" t="str">
        <f>CALCS!B493</f>
        <v>IN</v>
      </c>
      <c r="C481" s="179" t="str">
        <f>CALCS!C493</f>
        <v>51</v>
      </c>
      <c r="D481" s="179" t="str">
        <f>CALCS!D493</f>
        <v>PC</v>
      </c>
      <c r="E481" s="212">
        <f>CALCS!O493</f>
        <v>48261</v>
      </c>
      <c r="F481" s="180">
        <f ca="1">OFFSET(CDBG16!$J$1,MATCH(L481,CDBG16!$E$2:$E$1269,0),)</f>
        <v>488534</v>
      </c>
      <c r="G481" s="190">
        <f>CALCS!X493</f>
        <v>462503</v>
      </c>
      <c r="H481" s="190">
        <f ca="1">CALCS!AE493</f>
        <v>39</v>
      </c>
      <c r="I481" s="190">
        <f ca="1">CALCS!AF493</f>
        <v>0</v>
      </c>
      <c r="J481" s="190">
        <f ca="1">CALCS!AG493</f>
        <v>0</v>
      </c>
      <c r="K481" s="190">
        <f ca="1">CALCS!AH493</f>
        <v>462542</v>
      </c>
      <c r="L481" s="179" t="str">
        <f>CALCS!AD493</f>
        <v>181950</v>
      </c>
      <c r="M481" s="63">
        <f t="shared" ca="1" si="17"/>
        <v>-25992</v>
      </c>
      <c r="N481" s="205">
        <f t="shared" ca="1" si="18"/>
        <v>-5.3204075867800397E-2</v>
      </c>
    </row>
    <row r="482" spans="1:14" x14ac:dyDescent="0.25">
      <c r="A482" s="178" t="str">
        <f>CALCS!A494</f>
        <v>Muncie</v>
      </c>
      <c r="B482" s="179" t="str">
        <f>CALCS!B494</f>
        <v>IN</v>
      </c>
      <c r="C482" s="179" t="str">
        <f>CALCS!C494</f>
        <v>51</v>
      </c>
      <c r="D482" s="179" t="str">
        <f>CALCS!D494</f>
        <v>PC</v>
      </c>
      <c r="E482" s="212">
        <f>CALCS!O494</f>
        <v>70087</v>
      </c>
      <c r="F482" s="180">
        <f ca="1">OFFSET(CDBG16!$J$1,MATCH(L482,CDBG16!$E$2:$E$1269,0),)</f>
        <v>1107934</v>
      </c>
      <c r="G482" s="190">
        <f>CALCS!X494</f>
        <v>1083248</v>
      </c>
      <c r="H482" s="190">
        <f ca="1">CALCS!AE494</f>
        <v>91</v>
      </c>
      <c r="I482" s="190">
        <f ca="1">CALCS!AF494</f>
        <v>0</v>
      </c>
      <c r="J482" s="190">
        <f ca="1">CALCS!AG494</f>
        <v>0</v>
      </c>
      <c r="K482" s="190">
        <f ca="1">CALCS!AH494</f>
        <v>1083339</v>
      </c>
      <c r="L482" s="179" t="str">
        <f>CALCS!AD494</f>
        <v>182100</v>
      </c>
      <c r="M482" s="63">
        <f t="shared" ca="1" si="17"/>
        <v>-24595</v>
      </c>
      <c r="N482" s="205">
        <f t="shared" ca="1" si="18"/>
        <v>-2.2198975751263162E-2</v>
      </c>
    </row>
    <row r="483" spans="1:14" x14ac:dyDescent="0.25">
      <c r="A483" s="178" t="str">
        <f>CALCS!A495</f>
        <v>New Albany</v>
      </c>
      <c r="B483" s="179" t="str">
        <f>CALCS!B495</f>
        <v>IN</v>
      </c>
      <c r="C483" s="179" t="str">
        <f>CALCS!C495</f>
        <v>52</v>
      </c>
      <c r="D483" s="179" t="str">
        <f>CALCS!D495</f>
        <v>MC</v>
      </c>
      <c r="E483" s="212">
        <f>CALCS!O495</f>
        <v>36732</v>
      </c>
      <c r="F483" s="180">
        <f ca="1">OFFSET(CDBG16!$J$1,MATCH(L483,CDBG16!$E$2:$E$1269,0),)</f>
        <v>616940</v>
      </c>
      <c r="G483" s="190">
        <f>CALCS!X495</f>
        <v>610170</v>
      </c>
      <c r="H483" s="190">
        <f ca="1">CALCS!AE495</f>
        <v>51</v>
      </c>
      <c r="I483" s="190">
        <f ca="1">CALCS!AF495</f>
        <v>0</v>
      </c>
      <c r="J483" s="190">
        <f ca="1">CALCS!AG495</f>
        <v>0</v>
      </c>
      <c r="K483" s="190">
        <f ca="1">CALCS!AH495</f>
        <v>610221</v>
      </c>
      <c r="L483" s="179" t="str">
        <f>CALCS!AD495</f>
        <v>182130</v>
      </c>
      <c r="M483" s="63">
        <f t="shared" ca="1" si="17"/>
        <v>-6719</v>
      </c>
      <c r="N483" s="205">
        <f t="shared" ca="1" si="18"/>
        <v>-1.0890848380717737E-2</v>
      </c>
    </row>
    <row r="484" spans="1:14" x14ac:dyDescent="0.25">
      <c r="A484" s="178" t="str">
        <f>CALCS!A496</f>
        <v>South Bend</v>
      </c>
      <c r="B484" s="179" t="str">
        <f>CALCS!B496</f>
        <v>IN</v>
      </c>
      <c r="C484" s="179" t="str">
        <f>CALCS!C496</f>
        <v>51</v>
      </c>
      <c r="D484" s="179" t="str">
        <f>CALCS!D496</f>
        <v>PC</v>
      </c>
      <c r="E484" s="212">
        <f>CALCS!O496</f>
        <v>101516</v>
      </c>
      <c r="F484" s="180">
        <f ca="1">OFFSET(CDBG16!$J$1,MATCH(L484,CDBG16!$E$2:$E$1269,0),)</f>
        <v>2349108</v>
      </c>
      <c r="G484" s="190">
        <f>CALCS!X496</f>
        <v>2365423</v>
      </c>
      <c r="H484" s="190">
        <f ca="1">CALCS!AE496</f>
        <v>199</v>
      </c>
      <c r="I484" s="190">
        <f ca="1">CALCS!AF496</f>
        <v>0</v>
      </c>
      <c r="J484" s="190">
        <f ca="1">CALCS!AG496</f>
        <v>0</v>
      </c>
      <c r="K484" s="190">
        <f ca="1">CALCS!AH496</f>
        <v>2365622</v>
      </c>
      <c r="L484" s="179" t="str">
        <f>CALCS!AD496</f>
        <v>182886</v>
      </c>
      <c r="M484" s="63">
        <f t="shared" ca="1" si="17"/>
        <v>16514</v>
      </c>
      <c r="N484" s="205">
        <f t="shared" ca="1" si="18"/>
        <v>7.0299024140226844E-3</v>
      </c>
    </row>
    <row r="485" spans="1:14" x14ac:dyDescent="0.25">
      <c r="A485" s="178" t="str">
        <f>CALCS!A497</f>
        <v>Terre Haute</v>
      </c>
      <c r="B485" s="179" t="str">
        <f>CALCS!B497</f>
        <v>IN</v>
      </c>
      <c r="C485" s="179" t="str">
        <f>CALCS!C497</f>
        <v>51</v>
      </c>
      <c r="D485" s="179" t="str">
        <f>CALCS!D497</f>
        <v>PC</v>
      </c>
      <c r="E485" s="212">
        <f>CALCS!O497</f>
        <v>60825</v>
      </c>
      <c r="F485" s="180">
        <f ca="1">OFFSET(CDBG16!$J$1,MATCH(L485,CDBG16!$E$2:$E$1269,0),)</f>
        <v>1464389</v>
      </c>
      <c r="G485" s="190">
        <f>CALCS!X497</f>
        <v>1429078</v>
      </c>
      <c r="H485" s="190">
        <f ca="1">CALCS!AE497</f>
        <v>120</v>
      </c>
      <c r="I485" s="190">
        <f ca="1">CALCS!AF497</f>
        <v>0</v>
      </c>
      <c r="J485" s="190">
        <f ca="1">CALCS!AG497</f>
        <v>0</v>
      </c>
      <c r="K485" s="190">
        <f ca="1">CALCS!AH497</f>
        <v>1429198</v>
      </c>
      <c r="L485" s="179" t="str">
        <f>CALCS!AD497</f>
        <v>183042</v>
      </c>
      <c r="M485" s="63">
        <f t="shared" ca="1" si="17"/>
        <v>-35191</v>
      </c>
      <c r="N485" s="205">
        <f t="shared" ca="1" si="18"/>
        <v>-2.4031182971191396E-2</v>
      </c>
    </row>
    <row r="486" spans="1:14" x14ac:dyDescent="0.25">
      <c r="A486" s="178" t="str">
        <f>CALCS!A498</f>
        <v>West Lafayette</v>
      </c>
      <c r="B486" s="179" t="str">
        <f>CALCS!B498</f>
        <v>IN</v>
      </c>
      <c r="C486" s="179" t="str">
        <f>CALCS!C498</f>
        <v>51</v>
      </c>
      <c r="D486" s="179" t="str">
        <f>CALCS!D498</f>
        <v>PC</v>
      </c>
      <c r="E486" s="212">
        <f>CALCS!O498</f>
        <v>45550</v>
      </c>
      <c r="F486" s="180">
        <f ca="1">OFFSET(CDBG16!$J$1,MATCH(L486,CDBG16!$E$2:$E$1269,0),)</f>
        <v>301515</v>
      </c>
      <c r="G486" s="190">
        <f>CALCS!X498</f>
        <v>325066</v>
      </c>
      <c r="H486" s="190">
        <f ca="1">CALCS!AE498</f>
        <v>27</v>
      </c>
      <c r="I486" s="190">
        <f ca="1">CALCS!AF498</f>
        <v>0</v>
      </c>
      <c r="J486" s="190">
        <f ca="1">CALCS!AG498</f>
        <v>0</v>
      </c>
      <c r="K486" s="190">
        <f ca="1">CALCS!AH498</f>
        <v>325093</v>
      </c>
      <c r="L486" s="179" t="str">
        <f>CALCS!AD498</f>
        <v>183282</v>
      </c>
      <c r="M486" s="63">
        <f t="shared" ca="1" si="17"/>
        <v>23578</v>
      </c>
      <c r="N486" s="205">
        <f t="shared" ca="1" si="18"/>
        <v>7.8198431255493098E-2</v>
      </c>
    </row>
    <row r="487" spans="1:14" x14ac:dyDescent="0.25">
      <c r="A487" s="178" t="str">
        <f>CALCS!A499</f>
        <v>Hamilton County</v>
      </c>
      <c r="B487" s="179" t="str">
        <f>CALCS!B499</f>
        <v>IN</v>
      </c>
      <c r="C487" s="179" t="str">
        <f>CALCS!C499</f>
        <v>66</v>
      </c>
      <c r="D487" s="179" t="str">
        <f>CALCS!D499</f>
        <v>UC</v>
      </c>
      <c r="E487" s="212">
        <f>CALCS!O499</f>
        <v>210758</v>
      </c>
      <c r="F487" s="180">
        <f ca="1">OFFSET(CDBG16!$J$1,MATCH(L487,CDBG16!$E$2:$E$1269,0),)</f>
        <v>648865</v>
      </c>
      <c r="G487" s="190">
        <f>CALCS!X499</f>
        <v>615997</v>
      </c>
      <c r="H487" s="190">
        <f ca="1">CALCS!AE499</f>
        <v>52</v>
      </c>
      <c r="I487" s="190">
        <f ca="1">CALCS!AF499</f>
        <v>0</v>
      </c>
      <c r="J487" s="190">
        <f ca="1">CALCS!AG499</f>
        <v>0</v>
      </c>
      <c r="K487" s="190">
        <f ca="1">CALCS!AH499</f>
        <v>616049</v>
      </c>
      <c r="L487" s="179" t="str">
        <f>CALCS!AD499</f>
        <v>189057</v>
      </c>
      <c r="M487" s="63">
        <f t="shared" ca="1" si="17"/>
        <v>-32816</v>
      </c>
      <c r="N487" s="205">
        <f t="shared" ca="1" si="18"/>
        <v>-5.0574464642105833E-2</v>
      </c>
    </row>
    <row r="488" spans="1:14" x14ac:dyDescent="0.25">
      <c r="A488" s="178" t="str">
        <f>CALCS!A500</f>
        <v>Lake County</v>
      </c>
      <c r="B488" s="179" t="str">
        <f>CALCS!B500</f>
        <v>IN</v>
      </c>
      <c r="C488" s="179" t="str">
        <f>CALCS!C500</f>
        <v>66</v>
      </c>
      <c r="D488" s="179" t="str">
        <f>CALCS!D500</f>
        <v>UC</v>
      </c>
      <c r="E488" s="212">
        <f>CALCS!O500</f>
        <v>304396</v>
      </c>
      <c r="F488" s="180">
        <f ca="1">OFFSET(CDBG16!$J$1,MATCH(L488,CDBG16!$E$2:$E$1269,0),)</f>
        <v>1367243</v>
      </c>
      <c r="G488" s="190">
        <f>CALCS!X500</f>
        <v>1394650</v>
      </c>
      <c r="H488" s="190">
        <f ca="1">CALCS!AE500</f>
        <v>117</v>
      </c>
      <c r="I488" s="190">
        <f ca="1">CALCS!AF500</f>
        <v>0</v>
      </c>
      <c r="J488" s="190">
        <f ca="1">CALCS!AG500</f>
        <v>0</v>
      </c>
      <c r="K488" s="190">
        <f ca="1">CALCS!AH500</f>
        <v>1394767</v>
      </c>
      <c r="L488" s="179" t="str">
        <f>CALCS!AD500</f>
        <v>189089</v>
      </c>
      <c r="M488" s="63">
        <f t="shared" ca="1" si="17"/>
        <v>27524</v>
      </c>
      <c r="N488" s="205">
        <f t="shared" ca="1" si="18"/>
        <v>2.0131022795508918E-2</v>
      </c>
    </row>
    <row r="489" spans="1:14" x14ac:dyDescent="0.25">
      <c r="A489" s="178" t="str">
        <f>CALCS!A476</f>
        <v>Indiana</v>
      </c>
      <c r="B489" s="179" t="str">
        <f>CALCS!B476</f>
        <v>IN</v>
      </c>
      <c r="C489" s="179" t="str">
        <f>CALCS!C476</f>
        <v>22</v>
      </c>
      <c r="D489" s="179" t="str">
        <f>CALCS!D476</f>
        <v>State Balance</v>
      </c>
      <c r="E489" s="212">
        <f>CALCS!O476</f>
        <v>3772449</v>
      </c>
      <c r="F489" s="180">
        <f ca="1">OFFSET(CDBG16!$J$1,MATCH(L489,CDBG16!$E$2:$E$1269,0),)</f>
        <v>28353870</v>
      </c>
      <c r="G489" s="190">
        <f>CALCS!X476</f>
        <v>27858405</v>
      </c>
      <c r="H489" s="190">
        <f ca="1">CALCS!AE476</f>
        <v>33327</v>
      </c>
      <c r="I489" s="190">
        <f ca="1">CALCS!AF476</f>
        <v>0</v>
      </c>
      <c r="J489" s="190">
        <f ca="1">CALCS!AG476</f>
        <v>0</v>
      </c>
      <c r="K489" s="190">
        <f ca="1">CALCS!AH476</f>
        <v>27891732</v>
      </c>
      <c r="L489" s="179" t="str">
        <f>CALCS!AD476</f>
        <v>189999</v>
      </c>
      <c r="M489" s="63">
        <f t="shared" ca="1" si="17"/>
        <v>-462138</v>
      </c>
      <c r="N489" s="205">
        <f t="shared" ca="1" si="18"/>
        <v>-1.6298939086622038E-2</v>
      </c>
    </row>
    <row r="490" spans="1:14" x14ac:dyDescent="0.25">
      <c r="A490" s="178" t="str">
        <f>CALCS!A405</f>
        <v>Ames</v>
      </c>
      <c r="B490" s="179" t="str">
        <f>CALCS!B405</f>
        <v>IA</v>
      </c>
      <c r="C490" s="179" t="str">
        <f>CALCS!C405</f>
        <v>51</v>
      </c>
      <c r="D490" s="179" t="str">
        <f>CALCS!D405</f>
        <v>PC</v>
      </c>
      <c r="E490" s="212">
        <f>CALCS!O405</f>
        <v>65060</v>
      </c>
      <c r="F490" s="180">
        <f ca="1">OFFSET(CDBG16!$J$1,MATCH(L490,CDBG16!$E$2:$E$1269,0),)</f>
        <v>490986</v>
      </c>
      <c r="G490" s="190">
        <f>CALCS!X405</f>
        <v>510472</v>
      </c>
      <c r="H490" s="190">
        <f ca="1">CALCS!AE405</f>
        <v>43</v>
      </c>
      <c r="I490" s="190">
        <f ca="1">CALCS!AF405</f>
        <v>0</v>
      </c>
      <c r="J490" s="190">
        <f ca="1">CALCS!AG405</f>
        <v>0</v>
      </c>
      <c r="K490" s="190">
        <f ca="1">CALCS!AH405</f>
        <v>510515</v>
      </c>
      <c r="L490" s="179" t="str">
        <f>CALCS!AD405</f>
        <v>190138</v>
      </c>
      <c r="M490" s="63">
        <f t="shared" ca="1" si="17"/>
        <v>19529</v>
      </c>
      <c r="N490" s="205">
        <f t="shared" ca="1" si="18"/>
        <v>3.9775064869466747E-2</v>
      </c>
    </row>
    <row r="491" spans="1:14" x14ac:dyDescent="0.25">
      <c r="A491" s="178" t="str">
        <f>CALCS!A406</f>
        <v>Cedar Falls</v>
      </c>
      <c r="B491" s="179" t="str">
        <f>CALCS!B406</f>
        <v>IA</v>
      </c>
      <c r="C491" s="179" t="str">
        <f>CALCS!C406</f>
        <v>51</v>
      </c>
      <c r="D491" s="179" t="str">
        <f>CALCS!D406</f>
        <v>PC</v>
      </c>
      <c r="E491" s="212">
        <f>CALCS!O406</f>
        <v>41255</v>
      </c>
      <c r="F491" s="180">
        <f ca="1">OFFSET(CDBG16!$J$1,MATCH(L491,CDBG16!$E$2:$E$1269,0),)</f>
        <v>243559</v>
      </c>
      <c r="G491" s="190">
        <f>CALCS!X406</f>
        <v>232553</v>
      </c>
      <c r="H491" s="190">
        <f ca="1">CALCS!AE406</f>
        <v>20</v>
      </c>
      <c r="I491" s="190">
        <f ca="1">CALCS!AF406</f>
        <v>0</v>
      </c>
      <c r="J491" s="190">
        <f ca="1">CALCS!AG406</f>
        <v>0</v>
      </c>
      <c r="K491" s="190">
        <f ca="1">CALCS!AH406</f>
        <v>232573</v>
      </c>
      <c r="L491" s="179" t="str">
        <f>CALCS!AD406</f>
        <v>190798</v>
      </c>
      <c r="M491" s="63">
        <f t="shared" ca="1" si="17"/>
        <v>-10986</v>
      </c>
      <c r="N491" s="205">
        <f t="shared" ca="1" si="18"/>
        <v>-4.5106113919009358E-2</v>
      </c>
    </row>
    <row r="492" spans="1:14" x14ac:dyDescent="0.25">
      <c r="A492" s="178" t="str">
        <f>CALCS!A407</f>
        <v>Cedar Rapids</v>
      </c>
      <c r="B492" s="179" t="str">
        <f>CALCS!B407</f>
        <v>IA</v>
      </c>
      <c r="C492" s="179" t="str">
        <f>CALCS!C407</f>
        <v>51</v>
      </c>
      <c r="D492" s="179" t="str">
        <f>CALCS!D407</f>
        <v>PC</v>
      </c>
      <c r="E492" s="212">
        <f>CALCS!O407</f>
        <v>130405</v>
      </c>
      <c r="F492" s="180">
        <f ca="1">OFFSET(CDBG16!$J$1,MATCH(L492,CDBG16!$E$2:$E$1269,0),)</f>
        <v>986254</v>
      </c>
      <c r="G492" s="190">
        <f>CALCS!X407</f>
        <v>966795</v>
      </c>
      <c r="H492" s="190">
        <f ca="1">CALCS!AE407</f>
        <v>81</v>
      </c>
      <c r="I492" s="190">
        <f ca="1">CALCS!AF407</f>
        <v>0</v>
      </c>
      <c r="J492" s="190">
        <f ca="1">CALCS!AG407</f>
        <v>0</v>
      </c>
      <c r="K492" s="190">
        <f ca="1">CALCS!AH407</f>
        <v>966876</v>
      </c>
      <c r="L492" s="179" t="str">
        <f>CALCS!AD407</f>
        <v>190804</v>
      </c>
      <c r="M492" s="63">
        <f t="shared" ca="1" si="17"/>
        <v>-19378</v>
      </c>
      <c r="N492" s="205">
        <f t="shared" ca="1" si="18"/>
        <v>-1.9648082542631007E-2</v>
      </c>
    </row>
    <row r="493" spans="1:14" x14ac:dyDescent="0.25">
      <c r="A493" s="178" t="str">
        <f>CALCS!A408</f>
        <v>Council Bluffs</v>
      </c>
      <c r="B493" s="179" t="str">
        <f>CALCS!B408</f>
        <v>IA</v>
      </c>
      <c r="C493" s="179" t="str">
        <f>CALCS!C408</f>
        <v>51</v>
      </c>
      <c r="D493" s="179" t="str">
        <f>CALCS!D408</f>
        <v>PC</v>
      </c>
      <c r="E493" s="212">
        <f>CALCS!O408</f>
        <v>62597</v>
      </c>
      <c r="F493" s="180">
        <f ca="1">OFFSET(CDBG16!$J$1,MATCH(L493,CDBG16!$E$2:$E$1269,0),)</f>
        <v>851375</v>
      </c>
      <c r="G493" s="190">
        <f>CALCS!X408</f>
        <v>846286</v>
      </c>
      <c r="H493" s="190">
        <f ca="1">CALCS!AE408</f>
        <v>71</v>
      </c>
      <c r="I493" s="190">
        <f ca="1">CALCS!AF408</f>
        <v>0</v>
      </c>
      <c r="J493" s="190">
        <f ca="1">CALCS!AG408</f>
        <v>0</v>
      </c>
      <c r="K493" s="190">
        <f ca="1">CALCS!AH408</f>
        <v>846357</v>
      </c>
      <c r="L493" s="179" t="str">
        <f>CALCS!AD408</f>
        <v>191134</v>
      </c>
      <c r="M493" s="63">
        <f t="shared" ca="1" si="17"/>
        <v>-5018</v>
      </c>
      <c r="N493" s="205">
        <f t="shared" ca="1" si="18"/>
        <v>-5.8939950080751724E-3</v>
      </c>
    </row>
    <row r="494" spans="1:14" x14ac:dyDescent="0.25">
      <c r="A494" s="178" t="str">
        <f>CALCS!A409</f>
        <v>Davenport</v>
      </c>
      <c r="B494" s="179" t="str">
        <f>CALCS!B409</f>
        <v>IA</v>
      </c>
      <c r="C494" s="179" t="str">
        <f>CALCS!C409</f>
        <v>51</v>
      </c>
      <c r="D494" s="179" t="str">
        <f>CALCS!D409</f>
        <v>PC</v>
      </c>
      <c r="E494" s="212">
        <f>CALCS!O409</f>
        <v>102582</v>
      </c>
      <c r="F494" s="180">
        <f ca="1">OFFSET(CDBG16!$J$1,MATCH(L494,CDBG16!$E$2:$E$1269,0),)</f>
        <v>1158969</v>
      </c>
      <c r="G494" s="190">
        <f>CALCS!X409</f>
        <v>1230082</v>
      </c>
      <c r="H494" s="190">
        <f ca="1">CALCS!AE409</f>
        <v>103</v>
      </c>
      <c r="I494" s="190">
        <f ca="1">CALCS!AF409</f>
        <v>0</v>
      </c>
      <c r="J494" s="190">
        <f ca="1">CALCS!AG409</f>
        <v>0</v>
      </c>
      <c r="K494" s="190">
        <f ca="1">CALCS!AH409</f>
        <v>1230185</v>
      </c>
      <c r="L494" s="179" t="str">
        <f>CALCS!AD409</f>
        <v>191254</v>
      </c>
      <c r="M494" s="63">
        <f t="shared" ref="M494:M557" ca="1" si="19">K494-F494</f>
        <v>71216</v>
      </c>
      <c r="N494" s="205">
        <f t="shared" ref="N494:N557" ca="1" si="20">M494/F494</f>
        <v>6.144771775604007E-2</v>
      </c>
    </row>
    <row r="495" spans="1:14" x14ac:dyDescent="0.25">
      <c r="A495" s="178" t="str">
        <f>CALCS!A410</f>
        <v>Des Moines</v>
      </c>
      <c r="B495" s="179" t="str">
        <f>CALCS!B410</f>
        <v>IA</v>
      </c>
      <c r="C495" s="179" t="str">
        <f>CALCS!C410</f>
        <v>51</v>
      </c>
      <c r="D495" s="179" t="str">
        <f>CALCS!D410</f>
        <v>PC</v>
      </c>
      <c r="E495" s="212">
        <f>CALCS!O410</f>
        <v>210330</v>
      </c>
      <c r="F495" s="180">
        <f ca="1">OFFSET(CDBG16!$J$1,MATCH(L495,CDBG16!$E$2:$E$1269,0),)</f>
        <v>3382984</v>
      </c>
      <c r="G495" s="190">
        <f>CALCS!X410</f>
        <v>3403638</v>
      </c>
      <c r="H495" s="190">
        <f ca="1">CALCS!AE410</f>
        <v>286</v>
      </c>
      <c r="I495" s="190">
        <f ca="1">CALCS!AF410</f>
        <v>0</v>
      </c>
      <c r="J495" s="190">
        <f ca="1">CALCS!AG410</f>
        <v>0</v>
      </c>
      <c r="K495" s="190">
        <f ca="1">CALCS!AH410</f>
        <v>3403924</v>
      </c>
      <c r="L495" s="179" t="str">
        <f>CALCS!AD410</f>
        <v>191362</v>
      </c>
      <c r="M495" s="63">
        <f t="shared" ca="1" si="19"/>
        <v>20940</v>
      </c>
      <c r="N495" s="205">
        <f t="shared" ca="1" si="20"/>
        <v>6.1898016662213003E-3</v>
      </c>
    </row>
    <row r="496" spans="1:14" x14ac:dyDescent="0.25">
      <c r="A496" s="178" t="str">
        <f>CALCS!A411</f>
        <v>Dubuque</v>
      </c>
      <c r="B496" s="179" t="str">
        <f>CALCS!B411</f>
        <v>IA</v>
      </c>
      <c r="C496" s="179" t="str">
        <f>CALCS!C411</f>
        <v>51</v>
      </c>
      <c r="D496" s="179" t="str">
        <f>CALCS!D411</f>
        <v>PC</v>
      </c>
      <c r="E496" s="212">
        <f>CALCS!O411</f>
        <v>58799</v>
      </c>
      <c r="F496" s="180">
        <f ca="1">OFFSET(CDBG16!$J$1,MATCH(L496,CDBG16!$E$2:$E$1269,0),)</f>
        <v>963306</v>
      </c>
      <c r="G496" s="190">
        <f>CALCS!X411</f>
        <v>968154</v>
      </c>
      <c r="H496" s="190">
        <f ca="1">CALCS!AE411</f>
        <v>81</v>
      </c>
      <c r="I496" s="190">
        <f ca="1">CALCS!AF411</f>
        <v>0</v>
      </c>
      <c r="J496" s="190">
        <f ca="1">CALCS!AG411</f>
        <v>0</v>
      </c>
      <c r="K496" s="190">
        <f ca="1">CALCS!AH411</f>
        <v>968235</v>
      </c>
      <c r="L496" s="179" t="str">
        <f>CALCS!AD411</f>
        <v>191464</v>
      </c>
      <c r="M496" s="63">
        <f t="shared" ca="1" si="19"/>
        <v>4929</v>
      </c>
      <c r="N496" s="205">
        <f t="shared" ca="1" si="20"/>
        <v>5.1167541778002002E-3</v>
      </c>
    </row>
    <row r="497" spans="1:14" x14ac:dyDescent="0.25">
      <c r="A497" s="178" t="str">
        <f>CALCS!A412</f>
        <v>Iowa City</v>
      </c>
      <c r="B497" s="179" t="str">
        <f>CALCS!B412</f>
        <v>IA</v>
      </c>
      <c r="C497" s="179" t="str">
        <f>CALCS!C412</f>
        <v>51</v>
      </c>
      <c r="D497" s="179" t="str">
        <f>CALCS!D412</f>
        <v>PC</v>
      </c>
      <c r="E497" s="212">
        <f>CALCS!O412</f>
        <v>74220</v>
      </c>
      <c r="F497" s="180">
        <f ca="1">OFFSET(CDBG16!$J$1,MATCH(L497,CDBG16!$E$2:$E$1269,0),)</f>
        <v>568519</v>
      </c>
      <c r="G497" s="190">
        <f>CALCS!X412</f>
        <v>567459</v>
      </c>
      <c r="H497" s="190">
        <f ca="1">CALCS!AE412</f>
        <v>48</v>
      </c>
      <c r="I497" s="190">
        <f ca="1">CALCS!AF412</f>
        <v>0</v>
      </c>
      <c r="J497" s="190">
        <f ca="1">CALCS!AG412</f>
        <v>0</v>
      </c>
      <c r="K497" s="190">
        <f ca="1">CALCS!AH412</f>
        <v>567507</v>
      </c>
      <c r="L497" s="179" t="str">
        <f>CALCS!AD412</f>
        <v>192466</v>
      </c>
      <c r="M497" s="63">
        <f t="shared" ca="1" si="19"/>
        <v>-1012</v>
      </c>
      <c r="N497" s="205">
        <f t="shared" ca="1" si="20"/>
        <v>-1.7800636390340517E-3</v>
      </c>
    </row>
    <row r="498" spans="1:14" x14ac:dyDescent="0.25">
      <c r="A498" s="178" t="str">
        <f>CALCS!A413</f>
        <v>Sioux City</v>
      </c>
      <c r="B498" s="179" t="str">
        <f>CALCS!B413</f>
        <v>IA</v>
      </c>
      <c r="C498" s="179" t="str">
        <f>CALCS!C413</f>
        <v>51</v>
      </c>
      <c r="D498" s="179" t="str">
        <f>CALCS!D413</f>
        <v>PC</v>
      </c>
      <c r="E498" s="212">
        <f>CALCS!O413</f>
        <v>82821</v>
      </c>
      <c r="F498" s="180">
        <f ca="1">OFFSET(CDBG16!$J$1,MATCH(L498,CDBG16!$E$2:$E$1269,0),)</f>
        <v>1510298</v>
      </c>
      <c r="G498" s="190">
        <f>CALCS!X413</f>
        <v>1498687</v>
      </c>
      <c r="H498" s="190">
        <f ca="1">CALCS!AE413</f>
        <v>126</v>
      </c>
      <c r="I498" s="190">
        <f ca="1">CALCS!AF413</f>
        <v>0</v>
      </c>
      <c r="J498" s="190">
        <f ca="1">CALCS!AG413</f>
        <v>0</v>
      </c>
      <c r="K498" s="190">
        <f ca="1">CALCS!AH413</f>
        <v>1498813</v>
      </c>
      <c r="L498" s="179" t="str">
        <f>CALCS!AD413</f>
        <v>194812</v>
      </c>
      <c r="M498" s="63">
        <f t="shared" ca="1" si="19"/>
        <v>-11485</v>
      </c>
      <c r="N498" s="205">
        <f t="shared" ca="1" si="20"/>
        <v>-7.6044595172608323E-3</v>
      </c>
    </row>
    <row r="499" spans="1:14" x14ac:dyDescent="0.25">
      <c r="A499" s="178" t="str">
        <f>CALCS!A414</f>
        <v>Waterloo</v>
      </c>
      <c r="B499" s="179" t="str">
        <f>CALCS!B414</f>
        <v>IA</v>
      </c>
      <c r="C499" s="179" t="str">
        <f>CALCS!C414</f>
        <v>51</v>
      </c>
      <c r="D499" s="179" t="str">
        <f>CALCS!D414</f>
        <v>PC</v>
      </c>
      <c r="E499" s="212">
        <f>CALCS!O414</f>
        <v>68460</v>
      </c>
      <c r="F499" s="180">
        <f ca="1">OFFSET(CDBG16!$J$1,MATCH(L499,CDBG16!$E$2:$E$1269,0),)</f>
        <v>1132983</v>
      </c>
      <c r="G499" s="190">
        <f>CALCS!X414</f>
        <v>1130278</v>
      </c>
      <c r="H499" s="190">
        <f ca="1">CALCS!AE414</f>
        <v>95</v>
      </c>
      <c r="I499" s="190">
        <f ca="1">CALCS!AF414</f>
        <v>0</v>
      </c>
      <c r="J499" s="190">
        <f ca="1">CALCS!AG414</f>
        <v>0</v>
      </c>
      <c r="K499" s="190">
        <f ca="1">CALCS!AH414</f>
        <v>1130373</v>
      </c>
      <c r="L499" s="179" t="str">
        <f>CALCS!AD414</f>
        <v>195394</v>
      </c>
      <c r="M499" s="63">
        <f t="shared" ca="1" si="19"/>
        <v>-2610</v>
      </c>
      <c r="N499" s="205">
        <f t="shared" ca="1" si="20"/>
        <v>-2.3036532763510134E-3</v>
      </c>
    </row>
    <row r="500" spans="1:14" x14ac:dyDescent="0.25">
      <c r="A500" s="178" t="str">
        <f>CALCS!A415</f>
        <v>West Des Moines</v>
      </c>
      <c r="B500" s="179" t="str">
        <f>CALCS!B415</f>
        <v>IA</v>
      </c>
      <c r="C500" s="179" t="str">
        <f>CALCS!C415</f>
        <v>51</v>
      </c>
      <c r="D500" s="179" t="str">
        <f>CALCS!D415</f>
        <v>PC</v>
      </c>
      <c r="E500" s="212">
        <f>CALCS!O415</f>
        <v>64113</v>
      </c>
      <c r="F500" s="180">
        <f ca="1">OFFSET(CDBG16!$J$1,MATCH(L500,CDBG16!$E$2:$E$1269,0),)</f>
        <v>247940</v>
      </c>
      <c r="G500" s="190">
        <f>CALCS!X415</f>
        <v>269902</v>
      </c>
      <c r="H500" s="190">
        <f ca="1">CALCS!AE415</f>
        <v>23</v>
      </c>
      <c r="I500" s="190">
        <f ca="1">CALCS!AF415</f>
        <v>0</v>
      </c>
      <c r="J500" s="190">
        <f ca="1">CALCS!AG415</f>
        <v>0</v>
      </c>
      <c r="K500" s="190">
        <f ca="1">CALCS!AH415</f>
        <v>269925</v>
      </c>
      <c r="L500" s="179" t="str">
        <f>CALCS!AD415</f>
        <v>195508</v>
      </c>
      <c r="M500" s="63">
        <f t="shared" ca="1" si="19"/>
        <v>21985</v>
      </c>
      <c r="N500" s="205">
        <f t="shared" ca="1" si="20"/>
        <v>8.8670646124062266E-2</v>
      </c>
    </row>
    <row r="501" spans="1:14" x14ac:dyDescent="0.25">
      <c r="A501" s="178" t="str">
        <f>CALCS!A404</f>
        <v>Iowa</v>
      </c>
      <c r="B501" s="179" t="str">
        <f>CALCS!B404</f>
        <v>IA</v>
      </c>
      <c r="C501" s="179" t="str">
        <f>CALCS!C404</f>
        <v>22</v>
      </c>
      <c r="D501" s="179" t="str">
        <f>CALCS!D404</f>
        <v>State Balance</v>
      </c>
      <c r="E501" s="212">
        <f>CALCS!O404</f>
        <v>2162253</v>
      </c>
      <c r="F501" s="180">
        <f ca="1">OFFSET(CDBG16!$J$1,MATCH(L501,CDBG16!$E$2:$E$1269,0),)</f>
        <v>21688760</v>
      </c>
      <c r="G501" s="190">
        <f>CALCS!X404</f>
        <v>21514435</v>
      </c>
      <c r="H501" s="190">
        <f ca="1">CALCS!AE404</f>
        <v>13561</v>
      </c>
      <c r="I501" s="190">
        <f ca="1">CALCS!AF404</f>
        <v>0</v>
      </c>
      <c r="J501" s="190">
        <f ca="1">CALCS!AG404</f>
        <v>0</v>
      </c>
      <c r="K501" s="190">
        <f ca="1">CALCS!AH404</f>
        <v>21527996</v>
      </c>
      <c r="L501" s="179" t="str">
        <f>CALCS!AD404</f>
        <v>199999</v>
      </c>
      <c r="M501" s="63">
        <f t="shared" ca="1" si="19"/>
        <v>-160764</v>
      </c>
      <c r="N501" s="205">
        <f t="shared" ca="1" si="20"/>
        <v>-7.4123186387787957E-3</v>
      </c>
    </row>
    <row r="502" spans="1:14" x14ac:dyDescent="0.25">
      <c r="A502" s="178" t="str">
        <f>CALCS!A502</f>
        <v>Kansas City</v>
      </c>
      <c r="B502" s="179" t="str">
        <f>CALCS!B502</f>
        <v>KS</v>
      </c>
      <c r="C502" s="179" t="str">
        <f>CALCS!C502</f>
        <v>51</v>
      </c>
      <c r="D502" s="179" t="str">
        <f>CALCS!D502</f>
        <v>PC</v>
      </c>
      <c r="E502" s="212">
        <f>CALCS!O502</f>
        <v>151306</v>
      </c>
      <c r="F502" s="180">
        <f ca="1">OFFSET(CDBG16!$J$1,MATCH(L502,CDBG16!$E$2:$E$1269,0),)</f>
        <v>2010986</v>
      </c>
      <c r="G502" s="190">
        <f>CALCS!X502</f>
        <v>2020679</v>
      </c>
      <c r="H502" s="190">
        <f ca="1">CALCS!AE502</f>
        <v>170</v>
      </c>
      <c r="I502" s="190">
        <f ca="1">CALCS!AF502</f>
        <v>0</v>
      </c>
      <c r="J502" s="190">
        <f ca="1">CALCS!AG502</f>
        <v>0</v>
      </c>
      <c r="K502" s="190">
        <f ca="1">CALCS!AH502</f>
        <v>2020849</v>
      </c>
      <c r="L502" s="179" t="str">
        <f>CALCS!AD502</f>
        <v>201776</v>
      </c>
      <c r="M502" s="63">
        <f t="shared" ca="1" si="19"/>
        <v>9863</v>
      </c>
      <c r="N502" s="205">
        <f t="shared" ca="1" si="20"/>
        <v>4.904559256006755E-3</v>
      </c>
    </row>
    <row r="503" spans="1:14" x14ac:dyDescent="0.25">
      <c r="A503" s="178" t="str">
        <f>CALCS!A503</f>
        <v>Lawrence</v>
      </c>
      <c r="B503" s="179" t="str">
        <f>CALCS!B503</f>
        <v>KS</v>
      </c>
      <c r="C503" s="179" t="str">
        <f>CALCS!C503</f>
        <v>51</v>
      </c>
      <c r="D503" s="179" t="str">
        <f>CALCS!D503</f>
        <v>PC</v>
      </c>
      <c r="E503" s="212">
        <f>CALCS!O503</f>
        <v>93917</v>
      </c>
      <c r="F503" s="180">
        <f ca="1">OFFSET(CDBG16!$J$1,MATCH(L503,CDBG16!$E$2:$E$1269,0),)</f>
        <v>647738</v>
      </c>
      <c r="G503" s="190">
        <f>CALCS!X503</f>
        <v>622263</v>
      </c>
      <c r="H503" s="190">
        <f ca="1">CALCS!AE503</f>
        <v>52</v>
      </c>
      <c r="I503" s="190">
        <f ca="1">CALCS!AF503</f>
        <v>0</v>
      </c>
      <c r="J503" s="190">
        <f ca="1">CALCS!AG503</f>
        <v>0</v>
      </c>
      <c r="K503" s="190">
        <f ca="1">CALCS!AH503</f>
        <v>622315</v>
      </c>
      <c r="L503" s="179" t="str">
        <f>CALCS!AD503</f>
        <v>201902</v>
      </c>
      <c r="M503" s="63">
        <f t="shared" ca="1" si="19"/>
        <v>-25423</v>
      </c>
      <c r="N503" s="205">
        <f t="shared" ca="1" si="20"/>
        <v>-3.9248893842880918E-2</v>
      </c>
    </row>
    <row r="504" spans="1:14" x14ac:dyDescent="0.25">
      <c r="A504" s="178" t="str">
        <f>CALCS!A504</f>
        <v>Leavenworth</v>
      </c>
      <c r="B504" s="179" t="str">
        <f>CALCS!B504</f>
        <v>KS</v>
      </c>
      <c r="C504" s="179" t="str">
        <f>CALCS!C504</f>
        <v>52</v>
      </c>
      <c r="D504" s="179" t="str">
        <f>CALCS!D504</f>
        <v>MC</v>
      </c>
      <c r="E504" s="212">
        <f>CALCS!O504</f>
        <v>35980</v>
      </c>
      <c r="F504" s="180">
        <f ca="1">OFFSET(CDBG16!$J$1,MATCH(L504,CDBG16!$E$2:$E$1269,0),)</f>
        <v>310704</v>
      </c>
      <c r="G504" s="190">
        <f>CALCS!X504</f>
        <v>305157</v>
      </c>
      <c r="H504" s="190">
        <f ca="1">CALCS!AE504</f>
        <v>26</v>
      </c>
      <c r="I504" s="190">
        <f ca="1">CALCS!AF504</f>
        <v>0</v>
      </c>
      <c r="J504" s="190">
        <f ca="1">CALCS!AG504</f>
        <v>0</v>
      </c>
      <c r="K504" s="190">
        <f ca="1">CALCS!AH504</f>
        <v>305183</v>
      </c>
      <c r="L504" s="179" t="str">
        <f>CALCS!AD504</f>
        <v>201908</v>
      </c>
      <c r="M504" s="63">
        <f t="shared" ca="1" si="19"/>
        <v>-5521</v>
      </c>
      <c r="N504" s="205">
        <f t="shared" ca="1" si="20"/>
        <v>-1.7769323858077141E-2</v>
      </c>
    </row>
    <row r="505" spans="1:14" x14ac:dyDescent="0.25">
      <c r="A505" s="178" t="str">
        <f>CALCS!A505</f>
        <v>Lenexa</v>
      </c>
      <c r="B505" s="179" t="str">
        <f>CALCS!B505</f>
        <v>KS</v>
      </c>
      <c r="C505" s="179" t="str">
        <f>CALCS!C505</f>
        <v>52</v>
      </c>
      <c r="D505" s="179" t="str">
        <f>CALCS!D505</f>
        <v>MC</v>
      </c>
      <c r="E505" s="212">
        <f>CALCS!O505</f>
        <v>52490</v>
      </c>
      <c r="F505" s="180">
        <f ca="1">OFFSET(CDBG16!$J$1,MATCH(L505,CDBG16!$E$2:$E$1269,0),)</f>
        <v>221594</v>
      </c>
      <c r="G505" s="190">
        <f>CALCS!X505</f>
        <v>216957</v>
      </c>
      <c r="H505" s="190">
        <f ca="1">CALCS!AE505</f>
        <v>18</v>
      </c>
      <c r="I505" s="190">
        <f ca="1">CALCS!AF505</f>
        <v>0</v>
      </c>
      <c r="J505" s="190">
        <f ca="1">CALCS!AG505</f>
        <v>0</v>
      </c>
      <c r="K505" s="190">
        <f ca="1">CALCS!AH505</f>
        <v>216975</v>
      </c>
      <c r="L505" s="179" t="str">
        <f>CALCS!AD505</f>
        <v>201944</v>
      </c>
      <c r="M505" s="63">
        <f t="shared" ca="1" si="19"/>
        <v>-4619</v>
      </c>
      <c r="N505" s="205">
        <f t="shared" ca="1" si="20"/>
        <v>-2.0844427195682195E-2</v>
      </c>
    </row>
    <row r="506" spans="1:14" x14ac:dyDescent="0.25">
      <c r="A506" s="178" t="str">
        <f>CALCS!A506</f>
        <v>Manhattan City</v>
      </c>
      <c r="B506" s="179" t="str">
        <f>CALCS!B506</f>
        <v>KS</v>
      </c>
      <c r="C506" s="179" t="str">
        <f>CALCS!C506</f>
        <v>51</v>
      </c>
      <c r="D506" s="179" t="str">
        <f>CALCS!D506</f>
        <v>PC</v>
      </c>
      <c r="E506" s="212">
        <f>CALCS!O506</f>
        <v>56308</v>
      </c>
      <c r="F506" s="180">
        <f ca="1">OFFSET(CDBG16!$J$1,MATCH(L506,CDBG16!$E$2:$E$1269,0),)</f>
        <v>660894</v>
      </c>
      <c r="G506" s="190">
        <f>CALCS!X506</f>
        <v>624971</v>
      </c>
      <c r="H506" s="190">
        <f ca="1">CALCS!AE506</f>
        <v>53</v>
      </c>
      <c r="I506" s="190">
        <f ca="1">CALCS!AF506</f>
        <v>0</v>
      </c>
      <c r="J506" s="190">
        <f ca="1">CALCS!AG506</f>
        <v>0</v>
      </c>
      <c r="K506" s="190">
        <f ca="1">CALCS!AH506</f>
        <v>625024</v>
      </c>
      <c r="L506" s="179" t="str">
        <f>CALCS!AD506</f>
        <v>202190</v>
      </c>
      <c r="M506" s="63">
        <f t="shared" ca="1" si="19"/>
        <v>-35870</v>
      </c>
      <c r="N506" s="205">
        <f t="shared" ca="1" si="20"/>
        <v>-5.4274966938722399E-2</v>
      </c>
    </row>
    <row r="507" spans="1:14" x14ac:dyDescent="0.25">
      <c r="A507" s="178" t="str">
        <f>CALCS!A507</f>
        <v>Overland Park</v>
      </c>
      <c r="B507" s="179" t="str">
        <f>CALCS!B507</f>
        <v>KS</v>
      </c>
      <c r="C507" s="179" t="str">
        <f>CALCS!C507</f>
        <v>51</v>
      </c>
      <c r="D507" s="179" t="str">
        <f>CALCS!D507</f>
        <v>PC</v>
      </c>
      <c r="E507" s="212">
        <f>CALCS!O507</f>
        <v>186515</v>
      </c>
      <c r="F507" s="180">
        <f ca="1">OFFSET(CDBG16!$J$1,MATCH(L507,CDBG16!$E$2:$E$1269,0),)</f>
        <v>679735</v>
      </c>
      <c r="G507" s="190">
        <f>CALCS!X507</f>
        <v>661859</v>
      </c>
      <c r="H507" s="190">
        <f ca="1">CALCS!AE507</f>
        <v>56</v>
      </c>
      <c r="I507" s="190">
        <f ca="1">CALCS!AF507</f>
        <v>0</v>
      </c>
      <c r="J507" s="190">
        <f ca="1">CALCS!AG507</f>
        <v>0</v>
      </c>
      <c r="K507" s="190">
        <f ca="1">CALCS!AH507</f>
        <v>661915</v>
      </c>
      <c r="L507" s="179" t="str">
        <f>CALCS!AD507</f>
        <v>202688</v>
      </c>
      <c r="M507" s="63">
        <f t="shared" ca="1" si="19"/>
        <v>-17820</v>
      </c>
      <c r="N507" s="205">
        <f t="shared" ca="1" si="20"/>
        <v>-2.6216098920903E-2</v>
      </c>
    </row>
    <row r="508" spans="1:14" x14ac:dyDescent="0.25">
      <c r="A508" s="178" t="str">
        <f>CALCS!A508</f>
        <v>Shawnee</v>
      </c>
      <c r="B508" s="179" t="str">
        <f>CALCS!B508</f>
        <v>KS</v>
      </c>
      <c r="C508" s="179" t="str">
        <f>CALCS!C508</f>
        <v>52</v>
      </c>
      <c r="D508" s="179" t="str">
        <f>CALCS!D508</f>
        <v>MC</v>
      </c>
      <c r="E508" s="212">
        <f>CALCS!O508</f>
        <v>65046</v>
      </c>
      <c r="F508" s="180">
        <f ca="1">OFFSET(CDBG16!$J$1,MATCH(L508,CDBG16!$E$2:$E$1269,0),)</f>
        <v>233632</v>
      </c>
      <c r="G508" s="190">
        <f>CALCS!X508</f>
        <v>244054</v>
      </c>
      <c r="H508" s="190">
        <f ca="1">CALCS!AE508</f>
        <v>21</v>
      </c>
      <c r="I508" s="190">
        <f ca="1">CALCS!AF508</f>
        <v>0</v>
      </c>
      <c r="J508" s="190">
        <f ca="1">CALCS!AG508</f>
        <v>0</v>
      </c>
      <c r="K508" s="190">
        <f ca="1">CALCS!AH508</f>
        <v>244075</v>
      </c>
      <c r="L508" s="179" t="str">
        <f>CALCS!AD508</f>
        <v>203216</v>
      </c>
      <c r="M508" s="63">
        <f t="shared" ca="1" si="19"/>
        <v>10443</v>
      </c>
      <c r="N508" s="205">
        <f t="shared" ca="1" si="20"/>
        <v>4.4698500205451311E-2</v>
      </c>
    </row>
    <row r="509" spans="1:14" x14ac:dyDescent="0.25">
      <c r="A509" s="178" t="str">
        <f>CALCS!A509</f>
        <v>Topeka</v>
      </c>
      <c r="B509" s="179" t="str">
        <f>CALCS!B509</f>
        <v>KS</v>
      </c>
      <c r="C509" s="179" t="str">
        <f>CALCS!C509</f>
        <v>51</v>
      </c>
      <c r="D509" s="179" t="str">
        <f>CALCS!D509</f>
        <v>PC</v>
      </c>
      <c r="E509" s="212">
        <f>CALCS!O509</f>
        <v>127265</v>
      </c>
      <c r="F509" s="180">
        <f ca="1">OFFSET(CDBG16!$J$1,MATCH(L509,CDBG16!$E$2:$E$1269,0),)</f>
        <v>1662399</v>
      </c>
      <c r="G509" s="190">
        <f>CALCS!X509</f>
        <v>1635235</v>
      </c>
      <c r="H509" s="190">
        <f ca="1">CALCS!AE509</f>
        <v>138</v>
      </c>
      <c r="I509" s="190">
        <f ca="1">CALCS!AF509</f>
        <v>0</v>
      </c>
      <c r="J509" s="190">
        <f ca="1">CALCS!AG509</f>
        <v>0</v>
      </c>
      <c r="K509" s="190">
        <f ca="1">CALCS!AH509</f>
        <v>1635373</v>
      </c>
      <c r="L509" s="179" t="str">
        <f>CALCS!AD509</f>
        <v>203408</v>
      </c>
      <c r="M509" s="63">
        <f t="shared" ca="1" si="19"/>
        <v>-27026</v>
      </c>
      <c r="N509" s="205">
        <f t="shared" ca="1" si="20"/>
        <v>-1.6257228258679174E-2</v>
      </c>
    </row>
    <row r="510" spans="1:14" x14ac:dyDescent="0.25">
      <c r="A510" s="178" t="str">
        <f>CALCS!A510</f>
        <v>Wichita</v>
      </c>
      <c r="B510" s="179" t="str">
        <f>CALCS!B510</f>
        <v>KS</v>
      </c>
      <c r="C510" s="179" t="str">
        <f>CALCS!C510</f>
        <v>51</v>
      </c>
      <c r="D510" s="179" t="str">
        <f>CALCS!D510</f>
        <v>PC</v>
      </c>
      <c r="E510" s="212">
        <f>CALCS!O510</f>
        <v>389965</v>
      </c>
      <c r="F510" s="180">
        <f ca="1">OFFSET(CDBG16!$J$1,MATCH(L510,CDBG16!$E$2:$E$1269,0),)</f>
        <v>2679570</v>
      </c>
      <c r="G510" s="190">
        <f>CALCS!X510</f>
        <v>2555521</v>
      </c>
      <c r="H510" s="190">
        <f ca="1">CALCS!AE510</f>
        <v>215</v>
      </c>
      <c r="I510" s="190">
        <f ca="1">CALCS!AF510</f>
        <v>0</v>
      </c>
      <c r="J510" s="190">
        <f ca="1">CALCS!AG510</f>
        <v>0</v>
      </c>
      <c r="K510" s="190">
        <f ca="1">CALCS!AH510</f>
        <v>2555736</v>
      </c>
      <c r="L510" s="179" t="str">
        <f>CALCS!AD510</f>
        <v>203696</v>
      </c>
      <c r="M510" s="63">
        <f t="shared" ca="1" si="19"/>
        <v>-123834</v>
      </c>
      <c r="N510" s="205">
        <f t="shared" ca="1" si="20"/>
        <v>-4.6214131371824584E-2</v>
      </c>
    </row>
    <row r="511" spans="1:14" x14ac:dyDescent="0.25">
      <c r="A511" s="178" t="str">
        <f>CALCS!A511</f>
        <v>Johnson County</v>
      </c>
      <c r="B511" s="179" t="str">
        <f>CALCS!B511</f>
        <v>KS</v>
      </c>
      <c r="C511" s="179" t="str">
        <f>CALCS!C511</f>
        <v>66</v>
      </c>
      <c r="D511" s="179" t="str">
        <f>CALCS!D511</f>
        <v>UC</v>
      </c>
      <c r="E511" s="212">
        <f>CALCS!O511</f>
        <v>278655</v>
      </c>
      <c r="F511" s="180">
        <f ca="1">OFFSET(CDBG16!$J$1,MATCH(L511,CDBG16!$E$2:$E$1269,0),)</f>
        <v>1031213</v>
      </c>
      <c r="G511" s="190">
        <f>CALCS!X511</f>
        <v>993066</v>
      </c>
      <c r="H511" s="190">
        <f ca="1">CALCS!AE511</f>
        <v>84</v>
      </c>
      <c r="I511" s="190">
        <f ca="1">CALCS!AF511</f>
        <v>0</v>
      </c>
      <c r="J511" s="190">
        <f ca="1">CALCS!AG511</f>
        <v>0</v>
      </c>
      <c r="K511" s="190">
        <f ca="1">CALCS!AH511</f>
        <v>993150</v>
      </c>
      <c r="L511" s="179" t="str">
        <f>CALCS!AD511</f>
        <v>209091</v>
      </c>
      <c r="M511" s="63">
        <f t="shared" ca="1" si="19"/>
        <v>-38063</v>
      </c>
      <c r="N511" s="205">
        <f t="shared" ca="1" si="20"/>
        <v>-3.6910900075929995E-2</v>
      </c>
    </row>
    <row r="512" spans="1:14" x14ac:dyDescent="0.25">
      <c r="A512" s="178" t="str">
        <f>CALCS!A501</f>
        <v>Kansas</v>
      </c>
      <c r="B512" s="179" t="str">
        <f>CALCS!B501</f>
        <v>KS</v>
      </c>
      <c r="C512" s="179" t="str">
        <f>CALCS!C501</f>
        <v>22</v>
      </c>
      <c r="D512" s="179" t="str">
        <f>CALCS!D501</f>
        <v>State Balance</v>
      </c>
      <c r="E512" s="212">
        <f>CALCS!O501</f>
        <v>1472460</v>
      </c>
      <c r="F512" s="180">
        <f ca="1">OFFSET(CDBG16!$J$1,MATCH(L512,CDBG16!$E$2:$E$1269,0),)</f>
        <v>13771304</v>
      </c>
      <c r="G512" s="190">
        <f>CALCS!X501</f>
        <v>13626501</v>
      </c>
      <c r="H512" s="190">
        <f ca="1">CALCS!AE501</f>
        <v>23731</v>
      </c>
      <c r="I512" s="190">
        <f ca="1">CALCS!AF501</f>
        <v>0</v>
      </c>
      <c r="J512" s="190">
        <f ca="1">CALCS!AG501</f>
        <v>0</v>
      </c>
      <c r="K512" s="190">
        <f ca="1">CALCS!AH501</f>
        <v>13650232</v>
      </c>
      <c r="L512" s="179" t="str">
        <f>CALCS!AD501</f>
        <v>209999</v>
      </c>
      <c r="M512" s="63">
        <f t="shared" ca="1" si="19"/>
        <v>-121072</v>
      </c>
      <c r="N512" s="205">
        <f t="shared" ca="1" si="20"/>
        <v>-8.7916147955197279E-3</v>
      </c>
    </row>
    <row r="513" spans="1:14" x14ac:dyDescent="0.25">
      <c r="A513" s="178" t="str">
        <f>CALCS!A513</f>
        <v>Ashland</v>
      </c>
      <c r="B513" s="179" t="str">
        <f>CALCS!B513</f>
        <v>KY</v>
      </c>
      <c r="C513" s="179" t="str">
        <f>CALCS!C513</f>
        <v>51</v>
      </c>
      <c r="D513" s="179" t="str">
        <f>CALCS!D513</f>
        <v>PC</v>
      </c>
      <c r="E513" s="212">
        <f>CALCS!O513</f>
        <v>21108</v>
      </c>
      <c r="F513" s="180">
        <f ca="1">OFFSET(CDBG16!$J$1,MATCH(L513,CDBG16!$E$2:$E$1269,0),)</f>
        <v>533101</v>
      </c>
      <c r="G513" s="190">
        <f>CALCS!X513</f>
        <v>528971</v>
      </c>
      <c r="H513" s="190">
        <f ca="1">CALCS!AE513</f>
        <v>44</v>
      </c>
      <c r="I513" s="190">
        <f ca="1">CALCS!AF513</f>
        <v>0</v>
      </c>
      <c r="J513" s="190">
        <f ca="1">CALCS!AG513</f>
        <v>0</v>
      </c>
      <c r="K513" s="190">
        <f ca="1">CALCS!AH513</f>
        <v>529015</v>
      </c>
      <c r="L513" s="179" t="str">
        <f>CALCS!AD513</f>
        <v>210048</v>
      </c>
      <c r="M513" s="63">
        <f t="shared" ca="1" si="19"/>
        <v>-4086</v>
      </c>
      <c r="N513" s="205">
        <f t="shared" ca="1" si="20"/>
        <v>-7.6645888865336962E-3</v>
      </c>
    </row>
    <row r="514" spans="1:14" x14ac:dyDescent="0.25">
      <c r="A514" s="178" t="str">
        <f>CALCS!A514</f>
        <v>Bowling Green</v>
      </c>
      <c r="B514" s="179" t="str">
        <f>CALCS!B514</f>
        <v>KY</v>
      </c>
      <c r="C514" s="179" t="str">
        <f>CALCS!C514</f>
        <v>51</v>
      </c>
      <c r="D514" s="179" t="str">
        <f>CALCS!D514</f>
        <v>PC</v>
      </c>
      <c r="E514" s="212">
        <f>CALCS!O514</f>
        <v>63616</v>
      </c>
      <c r="F514" s="180">
        <f ca="1">OFFSET(CDBG16!$J$1,MATCH(L514,CDBG16!$E$2:$E$1269,0),)</f>
        <v>527316</v>
      </c>
      <c r="G514" s="190">
        <f>CALCS!X514</f>
        <v>530511</v>
      </c>
      <c r="H514" s="190">
        <f ca="1">CALCS!AE514</f>
        <v>45</v>
      </c>
      <c r="I514" s="190">
        <f ca="1">CALCS!AF514</f>
        <v>0</v>
      </c>
      <c r="J514" s="190">
        <f ca="1">CALCS!AG514</f>
        <v>0</v>
      </c>
      <c r="K514" s="190">
        <f ca="1">CALCS!AH514</f>
        <v>530556</v>
      </c>
      <c r="L514" s="179" t="str">
        <f>CALCS!AD514</f>
        <v>210210</v>
      </c>
      <c r="M514" s="63">
        <f t="shared" ca="1" si="19"/>
        <v>3240</v>
      </c>
      <c r="N514" s="205">
        <f t="shared" ca="1" si="20"/>
        <v>6.1443233279475686E-3</v>
      </c>
    </row>
    <row r="515" spans="1:14" x14ac:dyDescent="0.25">
      <c r="A515" s="178" t="str">
        <f>CALCS!A515</f>
        <v>Covington</v>
      </c>
      <c r="B515" s="179" t="str">
        <f>CALCS!B515</f>
        <v>KY</v>
      </c>
      <c r="C515" s="179" t="str">
        <f>CALCS!C515</f>
        <v>52</v>
      </c>
      <c r="D515" s="179" t="str">
        <f>CALCS!D515</f>
        <v>MC</v>
      </c>
      <c r="E515" s="212">
        <f>CALCS!O515</f>
        <v>40997</v>
      </c>
      <c r="F515" s="180">
        <f ca="1">OFFSET(CDBG16!$J$1,MATCH(L515,CDBG16!$E$2:$E$1269,0),)</f>
        <v>1390754</v>
      </c>
      <c r="G515" s="190">
        <f>CALCS!X515</f>
        <v>1367010</v>
      </c>
      <c r="H515" s="190">
        <f ca="1">CALCS!AE515</f>
        <v>115</v>
      </c>
      <c r="I515" s="190">
        <f ca="1">CALCS!AF515</f>
        <v>0</v>
      </c>
      <c r="J515" s="190">
        <f ca="1">CALCS!AG515</f>
        <v>0</v>
      </c>
      <c r="K515" s="190">
        <f ca="1">CALCS!AH515</f>
        <v>1367125</v>
      </c>
      <c r="L515" s="179" t="str">
        <f>CALCS!AD515</f>
        <v>210534</v>
      </c>
      <c r="M515" s="63">
        <f t="shared" ca="1" si="19"/>
        <v>-23629</v>
      </c>
      <c r="N515" s="205">
        <f t="shared" ca="1" si="20"/>
        <v>-1.699006438234224E-2</v>
      </c>
    </row>
    <row r="516" spans="1:14" x14ac:dyDescent="0.25">
      <c r="A516" s="178" t="str">
        <f>CALCS!A516</f>
        <v>Elizabethtown</v>
      </c>
      <c r="B516" s="179" t="str">
        <f>CALCS!B516</f>
        <v>KY</v>
      </c>
      <c r="C516" s="179" t="str">
        <f>CALCS!C516</f>
        <v>51</v>
      </c>
      <c r="D516" s="179" t="str">
        <f>CALCS!D516</f>
        <v>PC</v>
      </c>
      <c r="E516" s="212">
        <f>CALCS!O516</f>
        <v>29678</v>
      </c>
      <c r="F516" s="180">
        <f ca="1">OFFSET(CDBG16!$J$1,MATCH(L516,CDBG16!$E$2:$E$1269,0),)</f>
        <v>180607</v>
      </c>
      <c r="G516" s="190">
        <f>CALCS!X516</f>
        <v>178007</v>
      </c>
      <c r="H516" s="190">
        <f ca="1">CALCS!AE516</f>
        <v>15</v>
      </c>
      <c r="I516" s="190">
        <f ca="1">CALCS!AF516</f>
        <v>0</v>
      </c>
      <c r="J516" s="190">
        <f ca="1">CALCS!AG516</f>
        <v>0</v>
      </c>
      <c r="K516" s="190">
        <f ca="1">CALCS!AH516</f>
        <v>178022</v>
      </c>
      <c r="L516" s="179" t="str">
        <f>CALCS!AD516</f>
        <v>210696</v>
      </c>
      <c r="M516" s="63">
        <f t="shared" ca="1" si="19"/>
        <v>-2585</v>
      </c>
      <c r="N516" s="205">
        <f t="shared" ca="1" si="20"/>
        <v>-1.4312845017081287E-2</v>
      </c>
    </row>
    <row r="517" spans="1:14" x14ac:dyDescent="0.25">
      <c r="A517" s="178" t="str">
        <f>CALCS!A517</f>
        <v>Henderson</v>
      </c>
      <c r="B517" s="179" t="str">
        <f>CALCS!B517</f>
        <v>KY</v>
      </c>
      <c r="C517" s="179" t="str">
        <f>CALCS!C517</f>
        <v>52</v>
      </c>
      <c r="D517" s="179" t="str">
        <f>CALCS!D517</f>
        <v>MC</v>
      </c>
      <c r="E517" s="212">
        <f>CALCS!O517</f>
        <v>28890</v>
      </c>
      <c r="F517" s="180">
        <f ca="1">OFFSET(CDBG16!$J$1,MATCH(L517,CDBG16!$E$2:$E$1269,0),)</f>
        <v>212949</v>
      </c>
      <c r="G517" s="190">
        <f>CALCS!X517</f>
        <v>208460</v>
      </c>
      <c r="H517" s="190">
        <f ca="1">CALCS!AE517</f>
        <v>18</v>
      </c>
      <c r="I517" s="190">
        <f ca="1">CALCS!AF517</f>
        <v>0</v>
      </c>
      <c r="J517" s="190">
        <f ca="1">CALCS!AG517</f>
        <v>0</v>
      </c>
      <c r="K517" s="190">
        <f ca="1">CALCS!AH517</f>
        <v>208478</v>
      </c>
      <c r="L517" s="179" t="str">
        <f>CALCS!AD517</f>
        <v>211032</v>
      </c>
      <c r="M517" s="63">
        <f t="shared" ca="1" si="19"/>
        <v>-4471</v>
      </c>
      <c r="N517" s="205">
        <f t="shared" ca="1" si="20"/>
        <v>-2.0995637453099097E-2</v>
      </c>
    </row>
    <row r="518" spans="1:14" x14ac:dyDescent="0.25">
      <c r="A518" s="178" t="str">
        <f>CALCS!A518</f>
        <v>Hopkinsville</v>
      </c>
      <c r="B518" s="179" t="str">
        <f>CALCS!B518</f>
        <v>KY</v>
      </c>
      <c r="C518" s="179" t="str">
        <f>CALCS!C518</f>
        <v>52</v>
      </c>
      <c r="D518" s="179" t="str">
        <f>CALCS!D518</f>
        <v>MC</v>
      </c>
      <c r="E518" s="212">
        <f>CALCS!O518</f>
        <v>32205</v>
      </c>
      <c r="F518" s="180">
        <f ca="1">OFFSET(CDBG16!$J$1,MATCH(L518,CDBG16!$E$2:$E$1269,0),)</f>
        <v>261489</v>
      </c>
      <c r="G518" s="190">
        <f>CALCS!X518</f>
        <v>240648</v>
      </c>
      <c r="H518" s="190">
        <f ca="1">CALCS!AE518</f>
        <v>20</v>
      </c>
      <c r="I518" s="190">
        <f ca="1">CALCS!AF518</f>
        <v>0</v>
      </c>
      <c r="J518" s="190">
        <f ca="1">CALCS!AG518</f>
        <v>0</v>
      </c>
      <c r="K518" s="190">
        <f ca="1">CALCS!AH518</f>
        <v>240668</v>
      </c>
      <c r="L518" s="179" t="str">
        <f>CALCS!AD518</f>
        <v>211086</v>
      </c>
      <c r="M518" s="63">
        <f t="shared" ca="1" si="19"/>
        <v>-20821</v>
      </c>
      <c r="N518" s="205">
        <f t="shared" ca="1" si="20"/>
        <v>-7.9624764330430725E-2</v>
      </c>
    </row>
    <row r="519" spans="1:14" x14ac:dyDescent="0.25">
      <c r="A519" s="178" t="str">
        <f>CALCS!A519</f>
        <v>Lexington-Fayette</v>
      </c>
      <c r="B519" s="179" t="str">
        <f>CALCS!B519</f>
        <v>KY</v>
      </c>
      <c r="C519" s="179" t="str">
        <f>CALCS!C519</f>
        <v>51</v>
      </c>
      <c r="D519" s="179" t="str">
        <f>CALCS!D519</f>
        <v>PC</v>
      </c>
      <c r="E519" s="212">
        <f>CALCS!O519</f>
        <v>314488</v>
      </c>
      <c r="F519" s="180">
        <f ca="1">OFFSET(CDBG16!$J$1,MATCH(L519,CDBG16!$E$2:$E$1269,0),)</f>
        <v>2073408</v>
      </c>
      <c r="G519" s="190">
        <f>CALCS!X519</f>
        <v>2081217</v>
      </c>
      <c r="H519" s="190">
        <f ca="1">CALCS!AE519</f>
        <v>175</v>
      </c>
      <c r="I519" s="190">
        <f ca="1">CALCS!AF519</f>
        <v>0</v>
      </c>
      <c r="J519" s="190">
        <f ca="1">CALCS!AG519</f>
        <v>0</v>
      </c>
      <c r="K519" s="190">
        <f ca="1">CALCS!AH519</f>
        <v>2081392</v>
      </c>
      <c r="L519" s="179" t="str">
        <f>CALCS!AD519</f>
        <v>211314</v>
      </c>
      <c r="M519" s="63">
        <f t="shared" ca="1" si="19"/>
        <v>7984</v>
      </c>
      <c r="N519" s="205">
        <f t="shared" ca="1" si="20"/>
        <v>3.8506651850479983E-3</v>
      </c>
    </row>
    <row r="520" spans="1:14" x14ac:dyDescent="0.25">
      <c r="A520" s="178" t="str">
        <f>CALCS!A520</f>
        <v>Louisville-CDBG</v>
      </c>
      <c r="B520" s="179" t="str">
        <f>CALCS!B520</f>
        <v>KY</v>
      </c>
      <c r="C520" s="179" t="str">
        <f>CALCS!C520</f>
        <v>51</v>
      </c>
      <c r="D520" s="179" t="str">
        <f>CALCS!D520</f>
        <v>PC</v>
      </c>
      <c r="E520" s="212">
        <f>CALCS!O520+CALCS!O522</f>
        <v>763623</v>
      </c>
      <c r="F520" s="180">
        <f ca="1">OFFSET(CDBG16!$J$1,MATCH(L520,CDBG16!$E$2:$E$1269,0),)</f>
        <v>10311003</v>
      </c>
      <c r="G520" s="190">
        <f>CALCS!X520+CALCS!X522</f>
        <v>10246471</v>
      </c>
      <c r="H520" s="190">
        <f ca="1">CALCS!AE520+CALCS!AE522</f>
        <v>862</v>
      </c>
      <c r="I520" s="190">
        <f ca="1">CALCS!AF520</f>
        <v>0</v>
      </c>
      <c r="J520" s="190">
        <f ca="1">CALCS!AG520</f>
        <v>0</v>
      </c>
      <c r="K520" s="190">
        <f ca="1">CALCS!AH520+CALCS!AH522</f>
        <v>10247333</v>
      </c>
      <c r="L520" s="179" t="str">
        <f>CALCS!AD520</f>
        <v>211374</v>
      </c>
      <c r="M520" s="63">
        <f t="shared" ca="1" si="19"/>
        <v>-63670</v>
      </c>
      <c r="N520" s="205">
        <f t="shared" ca="1" si="20"/>
        <v>-6.1749569852709773E-3</v>
      </c>
    </row>
    <row r="521" spans="1:14" x14ac:dyDescent="0.25">
      <c r="A521" s="178" t="str">
        <f>CALCS!A521</f>
        <v>Owensboro</v>
      </c>
      <c r="B521" s="179" t="str">
        <f>CALCS!B521</f>
        <v>KY</v>
      </c>
      <c r="C521" s="179" t="str">
        <f>CALCS!C521</f>
        <v>51</v>
      </c>
      <c r="D521" s="179" t="str">
        <f>CALCS!D521</f>
        <v>PC</v>
      </c>
      <c r="E521" s="212">
        <f>CALCS!O521</f>
        <v>59042</v>
      </c>
      <c r="F521" s="180">
        <f ca="1">OFFSET(CDBG16!$J$1,MATCH(L521,CDBG16!$E$2:$E$1269,0),)</f>
        <v>407844</v>
      </c>
      <c r="G521" s="190">
        <f>CALCS!X521</f>
        <v>409238</v>
      </c>
      <c r="H521" s="190">
        <f ca="1">CALCS!AE521</f>
        <v>34</v>
      </c>
      <c r="I521" s="190">
        <f ca="1">CALCS!AF521</f>
        <v>0</v>
      </c>
      <c r="J521" s="190">
        <f ca="1">CALCS!AG521</f>
        <v>0</v>
      </c>
      <c r="K521" s="190">
        <f ca="1">CALCS!AH521</f>
        <v>409272</v>
      </c>
      <c r="L521" s="179" t="str">
        <f>CALCS!AD521</f>
        <v>211680</v>
      </c>
      <c r="M521" s="63">
        <f t="shared" ca="1" si="19"/>
        <v>1428</v>
      </c>
      <c r="N521" s="205">
        <f t="shared" ca="1" si="20"/>
        <v>3.501338747168035E-3</v>
      </c>
    </row>
    <row r="522" spans="1:14" x14ac:dyDescent="0.25">
      <c r="A522" s="178" t="str">
        <f>CALCS!A512</f>
        <v>Kentucky</v>
      </c>
      <c r="B522" s="179" t="str">
        <f>CALCS!B512</f>
        <v>KY</v>
      </c>
      <c r="C522" s="179" t="str">
        <f>CALCS!C512</f>
        <v>22</v>
      </c>
      <c r="D522" s="179" t="str">
        <f>CALCS!D512</f>
        <v>State Balance</v>
      </c>
      <c r="E522" s="212">
        <f>CALCS!O512</f>
        <v>3071445</v>
      </c>
      <c r="F522" s="180">
        <f ca="1">OFFSET(CDBG16!$J$1,MATCH(L522,CDBG16!$E$2:$E$1269,0),)</f>
        <v>23319211</v>
      </c>
      <c r="G522" s="190">
        <f>CALCS!X512</f>
        <v>22811063</v>
      </c>
      <c r="H522" s="190">
        <f ca="1">CALCS!AE512</f>
        <v>59835</v>
      </c>
      <c r="I522" s="190">
        <f ca="1">CALCS!AF512</f>
        <v>0</v>
      </c>
      <c r="J522" s="190">
        <f ca="1">CALCS!AG512</f>
        <v>0</v>
      </c>
      <c r="K522" s="190">
        <f ca="1">CALCS!AH512</f>
        <v>22870898</v>
      </c>
      <c r="L522" s="179" t="str">
        <f>CALCS!AD512</f>
        <v>219999</v>
      </c>
      <c r="M522" s="63">
        <f t="shared" ca="1" si="19"/>
        <v>-448313</v>
      </c>
      <c r="N522" s="205">
        <f t="shared" ca="1" si="20"/>
        <v>-1.922505010997156E-2</v>
      </c>
    </row>
    <row r="523" spans="1:14" x14ac:dyDescent="0.25">
      <c r="A523" s="178" t="str">
        <f>CALCS!A524</f>
        <v>Alexandria</v>
      </c>
      <c r="B523" s="179" t="str">
        <f>CALCS!B524</f>
        <v>LA</v>
      </c>
      <c r="C523" s="179" t="str">
        <f>CALCS!C524</f>
        <v>51</v>
      </c>
      <c r="D523" s="179" t="str">
        <f>CALCS!D524</f>
        <v>PC</v>
      </c>
      <c r="E523" s="212">
        <f>CALCS!O524</f>
        <v>47889</v>
      </c>
      <c r="F523" s="180">
        <f ca="1">OFFSET(CDBG16!$J$1,MATCH(L523,CDBG16!$E$2:$E$1269,0),)</f>
        <v>414238</v>
      </c>
      <c r="G523" s="190">
        <f>CALCS!X524</f>
        <v>408082</v>
      </c>
      <c r="H523" s="190">
        <f ca="1">CALCS!AE524</f>
        <v>34</v>
      </c>
      <c r="I523" s="190">
        <f ca="1">CALCS!AF524</f>
        <v>0</v>
      </c>
      <c r="J523" s="190">
        <f ca="1">CALCS!AG524</f>
        <v>0</v>
      </c>
      <c r="K523" s="190">
        <f ca="1">CALCS!AH524</f>
        <v>408116</v>
      </c>
      <c r="L523" s="179" t="str">
        <f>CALCS!AD524</f>
        <v>220030</v>
      </c>
      <c r="M523" s="63">
        <f t="shared" ca="1" si="19"/>
        <v>-6122</v>
      </c>
      <c r="N523" s="205">
        <f t="shared" ca="1" si="20"/>
        <v>-1.4778943505907232E-2</v>
      </c>
    </row>
    <row r="524" spans="1:14" x14ac:dyDescent="0.25">
      <c r="A524" s="178" t="str">
        <f>CALCS!A525</f>
        <v>Baton Rouge</v>
      </c>
      <c r="B524" s="179" t="str">
        <f>CALCS!B525</f>
        <v>LA</v>
      </c>
      <c r="C524" s="179" t="str">
        <f>CALCS!C525</f>
        <v>51</v>
      </c>
      <c r="D524" s="179" t="str">
        <f>CALCS!D525</f>
        <v>PC</v>
      </c>
      <c r="E524" s="212">
        <f>CALCS!O525</f>
        <v>388315</v>
      </c>
      <c r="F524" s="180">
        <f ca="1">OFFSET(CDBG16!$J$1,MATCH(L524,CDBG16!$E$2:$E$1269,0),)</f>
        <v>2867265</v>
      </c>
      <c r="G524" s="190">
        <f>CALCS!X525</f>
        <v>2847191</v>
      </c>
      <c r="H524" s="190">
        <f ca="1">CALCS!AE525</f>
        <v>239</v>
      </c>
      <c r="I524" s="190">
        <f ca="1">CALCS!AF525</f>
        <v>0</v>
      </c>
      <c r="J524" s="190">
        <f ca="1">CALCS!AG525</f>
        <v>0</v>
      </c>
      <c r="K524" s="190">
        <f ca="1">CALCS!AH525</f>
        <v>2847430</v>
      </c>
      <c r="L524" s="179" t="str">
        <f>CALCS!AD525</f>
        <v>220126</v>
      </c>
      <c r="M524" s="63">
        <f t="shared" ca="1" si="19"/>
        <v>-19835</v>
      </c>
      <c r="N524" s="205">
        <f t="shared" ca="1" si="20"/>
        <v>-6.9177421689310195E-3</v>
      </c>
    </row>
    <row r="525" spans="1:14" x14ac:dyDescent="0.25">
      <c r="A525" s="178" t="str">
        <f>CALCS!A526</f>
        <v>Bossier City</v>
      </c>
      <c r="B525" s="179" t="str">
        <f>CALCS!B526</f>
        <v>LA</v>
      </c>
      <c r="C525" s="179" t="str">
        <f>CALCS!C526</f>
        <v>51</v>
      </c>
      <c r="D525" s="179" t="str">
        <f>CALCS!D526</f>
        <v>PC</v>
      </c>
      <c r="E525" s="212">
        <f>CALCS!O526</f>
        <v>68094</v>
      </c>
      <c r="F525" s="180">
        <f ca="1">OFFSET(CDBG16!$J$1,MATCH(L525,CDBG16!$E$2:$E$1269,0),)</f>
        <v>482350</v>
      </c>
      <c r="G525" s="190">
        <f>CALCS!X526</f>
        <v>453488</v>
      </c>
      <c r="H525" s="190">
        <f ca="1">CALCS!AE526</f>
        <v>38</v>
      </c>
      <c r="I525" s="190">
        <f ca="1">CALCS!AF526</f>
        <v>0</v>
      </c>
      <c r="J525" s="190">
        <f ca="1">CALCS!AG526</f>
        <v>0</v>
      </c>
      <c r="K525" s="190">
        <f ca="1">CALCS!AH526</f>
        <v>453526</v>
      </c>
      <c r="L525" s="179" t="str">
        <f>CALCS!AD526</f>
        <v>220192</v>
      </c>
      <c r="M525" s="63">
        <f t="shared" ca="1" si="19"/>
        <v>-28824</v>
      </c>
      <c r="N525" s="205">
        <f t="shared" ca="1" si="20"/>
        <v>-5.9757437545350886E-2</v>
      </c>
    </row>
    <row r="526" spans="1:14" x14ac:dyDescent="0.25">
      <c r="A526" s="178" t="str">
        <f>CALCS!A527</f>
        <v>Houma-Terrebonne</v>
      </c>
      <c r="B526" s="179" t="str">
        <f>CALCS!B527</f>
        <v>LA</v>
      </c>
      <c r="C526" s="179" t="str">
        <f>CALCS!C527</f>
        <v>51</v>
      </c>
      <c r="D526" s="179" t="str">
        <f>CALCS!D527</f>
        <v>PC</v>
      </c>
      <c r="E526" s="212">
        <f>CALCS!O527</f>
        <v>113972</v>
      </c>
      <c r="F526" s="180">
        <f ca="1">OFFSET(CDBG16!$J$1,MATCH(L526,CDBG16!$E$2:$E$1269,0),)</f>
        <v>840989</v>
      </c>
      <c r="G526" s="190">
        <f>CALCS!X527</f>
        <v>851430</v>
      </c>
      <c r="H526" s="190">
        <f ca="1">CALCS!AE527</f>
        <v>72</v>
      </c>
      <c r="I526" s="190">
        <f ca="1">CALCS!AF527</f>
        <v>0</v>
      </c>
      <c r="J526" s="190">
        <f ca="1">CALCS!AG527</f>
        <v>0</v>
      </c>
      <c r="K526" s="190">
        <f ca="1">CALCS!AH527</f>
        <v>851502</v>
      </c>
      <c r="L526" s="179" t="str">
        <f>CALCS!AD527</f>
        <v>220828</v>
      </c>
      <c r="M526" s="63">
        <f t="shared" ca="1" si="19"/>
        <v>10513</v>
      </c>
      <c r="N526" s="205">
        <f t="shared" ca="1" si="20"/>
        <v>1.2500758036074193E-2</v>
      </c>
    </row>
    <row r="527" spans="1:14" x14ac:dyDescent="0.25">
      <c r="A527" s="178" t="str">
        <f>CALCS!A528</f>
        <v>Kenner</v>
      </c>
      <c r="B527" s="179" t="str">
        <f>CALCS!B528</f>
        <v>LA</v>
      </c>
      <c r="C527" s="179" t="str">
        <f>CALCS!C528</f>
        <v>52</v>
      </c>
      <c r="D527" s="179" t="str">
        <f>CALCS!D528</f>
        <v>MC</v>
      </c>
      <c r="E527" s="212">
        <f>CALCS!O528</f>
        <v>67091</v>
      </c>
      <c r="F527" s="180">
        <f ca="1">OFFSET(CDBG16!$J$1,MATCH(L527,CDBG16!$E$2:$E$1269,0),)</f>
        <v>443910</v>
      </c>
      <c r="G527" s="190">
        <f>CALCS!X528</f>
        <v>415336</v>
      </c>
      <c r="H527" s="190">
        <f ca="1">CALCS!AE528</f>
        <v>35</v>
      </c>
      <c r="I527" s="190">
        <f ca="1">CALCS!AF528</f>
        <v>0</v>
      </c>
      <c r="J527" s="190">
        <f ca="1">CALCS!AG528</f>
        <v>0</v>
      </c>
      <c r="K527" s="190">
        <f ca="1">CALCS!AH528</f>
        <v>415371</v>
      </c>
      <c r="L527" s="179" t="str">
        <f>CALCS!AD528</f>
        <v>220924</v>
      </c>
      <c r="M527" s="63">
        <f t="shared" ca="1" si="19"/>
        <v>-28539</v>
      </c>
      <c r="N527" s="205">
        <f t="shared" ca="1" si="20"/>
        <v>-6.4290058795701835E-2</v>
      </c>
    </row>
    <row r="528" spans="1:14" x14ac:dyDescent="0.25">
      <c r="A528" s="178" t="str">
        <f>CALCS!A529</f>
        <v>Lafayette</v>
      </c>
      <c r="B528" s="179" t="str">
        <f>CALCS!B529</f>
        <v>LA</v>
      </c>
      <c r="C528" s="179" t="str">
        <f>CALCS!C529</f>
        <v>51</v>
      </c>
      <c r="D528" s="179" t="str">
        <f>CALCS!D529</f>
        <v>PC</v>
      </c>
      <c r="E528" s="212">
        <f>CALCS!O529</f>
        <v>197796</v>
      </c>
      <c r="F528" s="180">
        <f ca="1">OFFSET(CDBG16!$J$1,MATCH(L528,CDBG16!$E$2:$E$1269,0),)</f>
        <v>1248182</v>
      </c>
      <c r="G528" s="190">
        <f>CALCS!X529</f>
        <v>1260217</v>
      </c>
      <c r="H528" s="190">
        <f ca="1">CALCS!AE529</f>
        <v>106</v>
      </c>
      <c r="I528" s="190">
        <f ca="1">CALCS!AF529</f>
        <v>0</v>
      </c>
      <c r="J528" s="190">
        <f ca="1">CALCS!AG529</f>
        <v>0</v>
      </c>
      <c r="K528" s="190">
        <f ca="1">CALCS!AH529</f>
        <v>1260323</v>
      </c>
      <c r="L528" s="179" t="str">
        <f>CALCS!AD529</f>
        <v>220954</v>
      </c>
      <c r="M528" s="63">
        <f t="shared" ca="1" si="19"/>
        <v>12141</v>
      </c>
      <c r="N528" s="205">
        <f t="shared" ca="1" si="20"/>
        <v>9.7269468715299526E-3</v>
      </c>
    </row>
    <row r="529" spans="1:14" x14ac:dyDescent="0.25">
      <c r="A529" s="178" t="str">
        <f>CALCS!A530</f>
        <v>Lake Charles</v>
      </c>
      <c r="B529" s="179" t="str">
        <f>CALCS!B530</f>
        <v>LA</v>
      </c>
      <c r="C529" s="179" t="str">
        <f>CALCS!C530</f>
        <v>51</v>
      </c>
      <c r="D529" s="179" t="str">
        <f>CALCS!D530</f>
        <v>PC</v>
      </c>
      <c r="E529" s="212">
        <f>CALCS!O530</f>
        <v>76070</v>
      </c>
      <c r="F529" s="180">
        <f ca="1">OFFSET(CDBG16!$J$1,MATCH(L529,CDBG16!$E$2:$E$1269,0),)</f>
        <v>625706</v>
      </c>
      <c r="G529" s="190">
        <f>CALCS!X530</f>
        <v>614352</v>
      </c>
      <c r="H529" s="190">
        <f ca="1">CALCS!AE530</f>
        <v>52</v>
      </c>
      <c r="I529" s="190">
        <f ca="1">CALCS!AF530</f>
        <v>0</v>
      </c>
      <c r="J529" s="190">
        <f ca="1">CALCS!AG530</f>
        <v>0</v>
      </c>
      <c r="K529" s="190">
        <f ca="1">CALCS!AH530</f>
        <v>614404</v>
      </c>
      <c r="L529" s="179" t="str">
        <f>CALCS!AD530</f>
        <v>220978</v>
      </c>
      <c r="M529" s="63">
        <f t="shared" ca="1" si="19"/>
        <v>-11302</v>
      </c>
      <c r="N529" s="205">
        <f t="shared" ca="1" si="20"/>
        <v>-1.8062796265338674E-2</v>
      </c>
    </row>
    <row r="530" spans="1:14" x14ac:dyDescent="0.25">
      <c r="A530" s="178" t="str">
        <f>CALCS!A531</f>
        <v>Monroe</v>
      </c>
      <c r="B530" s="179" t="str">
        <f>CALCS!B531</f>
        <v>LA</v>
      </c>
      <c r="C530" s="179" t="str">
        <f>CALCS!C531</f>
        <v>51</v>
      </c>
      <c r="D530" s="179" t="str">
        <f>CALCS!D531</f>
        <v>PC</v>
      </c>
      <c r="E530" s="212">
        <f>CALCS!O531</f>
        <v>49598</v>
      </c>
      <c r="F530" s="180">
        <f ca="1">OFFSET(CDBG16!$J$1,MATCH(L530,CDBG16!$E$2:$E$1269,0),)</f>
        <v>636561</v>
      </c>
      <c r="G530" s="190">
        <f>CALCS!X531</f>
        <v>629311</v>
      </c>
      <c r="H530" s="190">
        <f ca="1">CALCS!AE531</f>
        <v>53</v>
      </c>
      <c r="I530" s="190">
        <f ca="1">CALCS!AF531</f>
        <v>0</v>
      </c>
      <c r="J530" s="190">
        <f ca="1">CALCS!AG531</f>
        <v>0</v>
      </c>
      <c r="K530" s="190">
        <f ca="1">CALCS!AH531</f>
        <v>629364</v>
      </c>
      <c r="L530" s="179" t="str">
        <f>CALCS!AD531</f>
        <v>221206</v>
      </c>
      <c r="M530" s="63">
        <f t="shared" ca="1" si="19"/>
        <v>-7197</v>
      </c>
      <c r="N530" s="205">
        <f t="shared" ca="1" si="20"/>
        <v>-1.1306064933289976E-2</v>
      </c>
    </row>
    <row r="531" spans="1:14" x14ac:dyDescent="0.25">
      <c r="A531" s="178" t="str">
        <f>CALCS!A532</f>
        <v>New Orleans</v>
      </c>
      <c r="B531" s="179" t="str">
        <f>CALCS!B532</f>
        <v>LA</v>
      </c>
      <c r="C531" s="179" t="str">
        <f>CALCS!C532</f>
        <v>51</v>
      </c>
      <c r="D531" s="179" t="str">
        <f>CALCS!D532</f>
        <v>PC</v>
      </c>
      <c r="E531" s="212">
        <f>CALCS!O532</f>
        <v>389617</v>
      </c>
      <c r="F531" s="180">
        <f ca="1">OFFSET(CDBG16!$J$1,MATCH(L531,CDBG16!$E$2:$E$1269,0),)</f>
        <v>11286953</v>
      </c>
      <c r="G531" s="190">
        <f>CALCS!X532</f>
        <v>11241987</v>
      </c>
      <c r="H531" s="190">
        <f ca="1">CALCS!AE532</f>
        <v>945</v>
      </c>
      <c r="I531" s="190">
        <f ca="1">CALCS!AF532</f>
        <v>0</v>
      </c>
      <c r="J531" s="190">
        <f ca="1">CALCS!AG532</f>
        <v>0</v>
      </c>
      <c r="K531" s="190">
        <f ca="1">CALCS!AH532</f>
        <v>11242932</v>
      </c>
      <c r="L531" s="179" t="str">
        <f>CALCS!AD532</f>
        <v>221296</v>
      </c>
      <c r="M531" s="63">
        <f t="shared" ca="1" si="19"/>
        <v>-44021</v>
      </c>
      <c r="N531" s="205">
        <f t="shared" ca="1" si="20"/>
        <v>-3.9001668563694736E-3</v>
      </c>
    </row>
    <row r="532" spans="1:14" x14ac:dyDescent="0.25">
      <c r="A532" s="178" t="str">
        <f>CALCS!A533</f>
        <v>Shreveport</v>
      </c>
      <c r="B532" s="179" t="str">
        <f>CALCS!B533</f>
        <v>LA</v>
      </c>
      <c r="C532" s="179" t="str">
        <f>CALCS!C533</f>
        <v>51</v>
      </c>
      <c r="D532" s="179" t="str">
        <f>CALCS!D533</f>
        <v>PC</v>
      </c>
      <c r="E532" s="212">
        <f>CALCS!O533</f>
        <v>197204</v>
      </c>
      <c r="F532" s="180">
        <f ca="1">OFFSET(CDBG16!$J$1,MATCH(L532,CDBG16!$E$2:$E$1269,0),)</f>
        <v>1589313</v>
      </c>
      <c r="G532" s="190">
        <f>CALCS!X533</f>
        <v>1653779</v>
      </c>
      <c r="H532" s="190">
        <f ca="1">CALCS!AE533</f>
        <v>139</v>
      </c>
      <c r="I532" s="190">
        <f ca="1">CALCS!AF533</f>
        <v>0</v>
      </c>
      <c r="J532" s="190">
        <f ca="1">CALCS!AG533</f>
        <v>0</v>
      </c>
      <c r="K532" s="190">
        <f ca="1">CALCS!AH533</f>
        <v>1653918</v>
      </c>
      <c r="L532" s="179" t="str">
        <f>CALCS!AD533</f>
        <v>221650</v>
      </c>
      <c r="M532" s="63">
        <f t="shared" ca="1" si="19"/>
        <v>64605</v>
      </c>
      <c r="N532" s="205">
        <f t="shared" ca="1" si="20"/>
        <v>4.0649639183722781E-2</v>
      </c>
    </row>
    <row r="533" spans="1:14" x14ac:dyDescent="0.25">
      <c r="A533" s="178" t="str">
        <f>CALCS!A534</f>
        <v>Slidell</v>
      </c>
      <c r="B533" s="179" t="str">
        <f>CALCS!B534</f>
        <v>LA</v>
      </c>
      <c r="C533" s="179" t="str">
        <f>CALCS!C534</f>
        <v>52</v>
      </c>
      <c r="D533" s="179" t="str">
        <f>CALCS!D534</f>
        <v>MC</v>
      </c>
      <c r="E533" s="212">
        <f>CALCS!O534</f>
        <v>27942</v>
      </c>
      <c r="F533" s="180">
        <f ca="1">OFFSET(CDBG16!$J$1,MATCH(L533,CDBG16!$E$2:$E$1269,0),)</f>
        <v>166550</v>
      </c>
      <c r="G533" s="190">
        <f>CALCS!X534</f>
        <v>155347</v>
      </c>
      <c r="H533" s="190">
        <f ca="1">CALCS!AE534</f>
        <v>13</v>
      </c>
      <c r="I533" s="190">
        <f ca="1">CALCS!AF534</f>
        <v>0</v>
      </c>
      <c r="J533" s="190">
        <f ca="1">CALCS!AG534</f>
        <v>0</v>
      </c>
      <c r="K533" s="190">
        <f ca="1">CALCS!AH534</f>
        <v>155360</v>
      </c>
      <c r="L533" s="179" t="str">
        <f>CALCS!AD534</f>
        <v>221698</v>
      </c>
      <c r="M533" s="63">
        <f t="shared" ca="1" si="19"/>
        <v>-11190</v>
      </c>
      <c r="N533" s="205">
        <f t="shared" ca="1" si="20"/>
        <v>-6.7187030921645158E-2</v>
      </c>
    </row>
    <row r="534" spans="1:14" x14ac:dyDescent="0.25">
      <c r="A534" s="178" t="str">
        <f>CALCS!A535</f>
        <v>Thibodaux</v>
      </c>
      <c r="B534" s="179" t="str">
        <f>CALCS!B535</f>
        <v>LA</v>
      </c>
      <c r="C534" s="179" t="str">
        <f>CALCS!C535</f>
        <v>51</v>
      </c>
      <c r="D534" s="179" t="str">
        <f>CALCS!D535</f>
        <v>PC</v>
      </c>
      <c r="E534" s="212">
        <f>CALCS!O535</f>
        <v>14584</v>
      </c>
      <c r="F534" s="180">
        <f ca="1">OFFSET(CDBG16!$J$1,MATCH(L534,CDBG16!$E$2:$E$1269,0),)</f>
        <v>132378</v>
      </c>
      <c r="G534" s="190">
        <f>CALCS!X535</f>
        <v>134390</v>
      </c>
      <c r="H534" s="190">
        <f ca="1">CALCS!AE535</f>
        <v>11</v>
      </c>
      <c r="I534" s="190">
        <f ca="1">CALCS!AF535</f>
        <v>0</v>
      </c>
      <c r="J534" s="190">
        <f ca="1">CALCS!AG535</f>
        <v>0</v>
      </c>
      <c r="K534" s="190">
        <f ca="1">CALCS!AH535</f>
        <v>134401</v>
      </c>
      <c r="L534" s="179" t="str">
        <f>CALCS!AD535</f>
        <v>221794</v>
      </c>
      <c r="M534" s="63">
        <f t="shared" ca="1" si="19"/>
        <v>2023</v>
      </c>
      <c r="N534" s="205">
        <f t="shared" ca="1" si="20"/>
        <v>1.5281995497741317E-2</v>
      </c>
    </row>
    <row r="535" spans="1:14" x14ac:dyDescent="0.25">
      <c r="A535" s="178" t="str">
        <f>CALCS!A536</f>
        <v>Jefferson Parish</v>
      </c>
      <c r="B535" s="179" t="str">
        <f>CALCS!B536</f>
        <v>LA</v>
      </c>
      <c r="C535" s="179" t="str">
        <f>CALCS!C536</f>
        <v>66</v>
      </c>
      <c r="D535" s="179" t="str">
        <f>CALCS!D536</f>
        <v>UC</v>
      </c>
      <c r="E535" s="212">
        <f>CALCS!O536</f>
        <v>359834</v>
      </c>
      <c r="F535" s="180">
        <f ca="1">OFFSET(CDBG16!$J$1,MATCH(L535,CDBG16!$E$2:$E$1269,0),)</f>
        <v>2445970</v>
      </c>
      <c r="G535" s="190">
        <f>CALCS!X536</f>
        <v>2417589</v>
      </c>
      <c r="H535" s="190">
        <f ca="1">CALCS!AE536</f>
        <v>203</v>
      </c>
      <c r="I535" s="190">
        <f ca="1">CALCS!AF536</f>
        <v>0</v>
      </c>
      <c r="J535" s="190">
        <f ca="1">CALCS!AG536</f>
        <v>0</v>
      </c>
      <c r="K535" s="190">
        <f ca="1">CALCS!AH536</f>
        <v>2417792</v>
      </c>
      <c r="L535" s="179" t="str">
        <f>CALCS!AD536</f>
        <v>229051</v>
      </c>
      <c r="M535" s="63">
        <f t="shared" ca="1" si="19"/>
        <v>-28178</v>
      </c>
      <c r="N535" s="205">
        <f t="shared" ca="1" si="20"/>
        <v>-1.1520174000498779E-2</v>
      </c>
    </row>
    <row r="536" spans="1:14" x14ac:dyDescent="0.25">
      <c r="A536" s="178" t="str">
        <f>CALCS!A537</f>
        <v>St. Tammany Parish</v>
      </c>
      <c r="B536" s="179" t="str">
        <f>CALCS!B537</f>
        <v>LA</v>
      </c>
      <c r="C536" s="179" t="str">
        <f>CALCS!C537</f>
        <v>66</v>
      </c>
      <c r="D536" s="179" t="str">
        <f>CALCS!D537</f>
        <v>UC</v>
      </c>
      <c r="E536" s="212">
        <f>CALCS!O537</f>
        <v>222146</v>
      </c>
      <c r="F536" s="180">
        <f ca="1">OFFSET(CDBG16!$J$1,MATCH(L536,CDBG16!$E$2:$E$1269,0),)</f>
        <v>899361</v>
      </c>
      <c r="G536" s="190">
        <f>CALCS!X537</f>
        <v>980240</v>
      </c>
      <c r="H536" s="190">
        <f ca="1">CALCS!AE537</f>
        <v>82</v>
      </c>
      <c r="I536" s="190">
        <f ca="1">CALCS!AF537</f>
        <v>0</v>
      </c>
      <c r="J536" s="190">
        <f ca="1">CALCS!AG537</f>
        <v>0</v>
      </c>
      <c r="K536" s="190">
        <f ca="1">CALCS!AH537</f>
        <v>980322</v>
      </c>
      <c r="L536" s="179" t="str">
        <f>CALCS!AD537</f>
        <v>229103</v>
      </c>
      <c r="M536" s="63">
        <f t="shared" ca="1" si="19"/>
        <v>80961</v>
      </c>
      <c r="N536" s="205">
        <f t="shared" ca="1" si="20"/>
        <v>9.0020581279375025E-2</v>
      </c>
    </row>
    <row r="537" spans="1:14" x14ac:dyDescent="0.25">
      <c r="A537" s="178" t="str">
        <f>CALCS!A523</f>
        <v>Louisiana</v>
      </c>
      <c r="B537" s="179" t="str">
        <f>CALCS!B523</f>
        <v>LA</v>
      </c>
      <c r="C537" s="179" t="str">
        <f>CALCS!C523</f>
        <v>22</v>
      </c>
      <c r="D537" s="179" t="str">
        <f>CALCS!D523</f>
        <v>State Balance</v>
      </c>
      <c r="E537" s="212">
        <f>CALCS!O523</f>
        <v>2450021</v>
      </c>
      <c r="F537" s="180">
        <f ca="1">OFFSET(CDBG16!$J$1,MATCH(L537,CDBG16!$E$2:$E$1269,0),)</f>
        <v>19892244</v>
      </c>
      <c r="G537" s="190">
        <f>CALCS!X523</f>
        <v>19655050</v>
      </c>
      <c r="H537" s="190">
        <f ca="1">CALCS!AE523</f>
        <v>23425</v>
      </c>
      <c r="I537" s="190">
        <f ca="1">CALCS!AF523</f>
        <v>0</v>
      </c>
      <c r="J537" s="190">
        <f ca="1">CALCS!AG523</f>
        <v>0</v>
      </c>
      <c r="K537" s="190">
        <f ca="1">CALCS!AH523</f>
        <v>19678475</v>
      </c>
      <c r="L537" s="179" t="str">
        <f>CALCS!AD523</f>
        <v>229999</v>
      </c>
      <c r="M537" s="63">
        <f t="shared" ca="1" si="19"/>
        <v>-213769</v>
      </c>
      <c r="N537" s="205">
        <f t="shared" ca="1" si="20"/>
        <v>-1.0746349180112611E-2</v>
      </c>
    </row>
    <row r="538" spans="1:14" x14ac:dyDescent="0.25">
      <c r="A538" s="178" t="str">
        <f>CALCS!A592</f>
        <v>Auburn</v>
      </c>
      <c r="B538" s="179" t="str">
        <f>CALCS!B592</f>
        <v>ME</v>
      </c>
      <c r="C538" s="179" t="str">
        <f>CALCS!C592</f>
        <v>51</v>
      </c>
      <c r="D538" s="179" t="str">
        <f>CALCS!D592</f>
        <v>PC</v>
      </c>
      <c r="E538" s="212">
        <f>CALCS!O592</f>
        <v>22871</v>
      </c>
      <c r="F538" s="180">
        <f ca="1">OFFSET(CDBG16!$J$1,MATCH(L538,CDBG16!$E$2:$E$1269,0),)</f>
        <v>511800</v>
      </c>
      <c r="G538" s="190">
        <f>CALCS!X592</f>
        <v>516326</v>
      </c>
      <c r="H538" s="190">
        <f ca="1">CALCS!AE592</f>
        <v>43</v>
      </c>
      <c r="I538" s="190">
        <f ca="1">CALCS!AF592</f>
        <v>0</v>
      </c>
      <c r="J538" s="190">
        <f ca="1">CALCS!AG592</f>
        <v>0</v>
      </c>
      <c r="K538" s="190">
        <f ca="1">CALCS!AH592</f>
        <v>516369</v>
      </c>
      <c r="L538" s="179" t="str">
        <f>CALCS!AD592</f>
        <v>230120</v>
      </c>
      <c r="M538" s="63">
        <f t="shared" ca="1" si="19"/>
        <v>4569</v>
      </c>
      <c r="N538" s="205">
        <f t="shared" ca="1" si="20"/>
        <v>8.927315357561548E-3</v>
      </c>
    </row>
    <row r="539" spans="1:14" x14ac:dyDescent="0.25">
      <c r="A539" s="178" t="str">
        <f>CALCS!A593</f>
        <v>Bangor</v>
      </c>
      <c r="B539" s="179" t="str">
        <f>CALCS!B593</f>
        <v>ME</v>
      </c>
      <c r="C539" s="179" t="str">
        <f>CALCS!C593</f>
        <v>51</v>
      </c>
      <c r="D539" s="179" t="str">
        <f>CALCS!D593</f>
        <v>PC</v>
      </c>
      <c r="E539" s="212">
        <f>CALCS!O593</f>
        <v>32391</v>
      </c>
      <c r="F539" s="180">
        <f ca="1">OFFSET(CDBG16!$J$1,MATCH(L539,CDBG16!$E$2:$E$1269,0),)</f>
        <v>771681</v>
      </c>
      <c r="G539" s="190">
        <f>CALCS!X593</f>
        <v>751703</v>
      </c>
      <c r="H539" s="190">
        <f ca="1">CALCS!AE593</f>
        <v>63</v>
      </c>
      <c r="I539" s="190">
        <f ca="1">CALCS!AF593</f>
        <v>0</v>
      </c>
      <c r="J539" s="190">
        <f ca="1">CALCS!AG593</f>
        <v>0</v>
      </c>
      <c r="K539" s="190">
        <f ca="1">CALCS!AH593</f>
        <v>751766</v>
      </c>
      <c r="L539" s="179" t="str">
        <f>CALCS!AD593</f>
        <v>230162</v>
      </c>
      <c r="M539" s="63">
        <f t="shared" ca="1" si="19"/>
        <v>-19915</v>
      </c>
      <c r="N539" s="205">
        <f t="shared" ca="1" si="20"/>
        <v>-2.5807296019987533E-2</v>
      </c>
    </row>
    <row r="540" spans="1:14" x14ac:dyDescent="0.25">
      <c r="A540" s="178" t="str">
        <f>CALCS!A594</f>
        <v>Biddeford</v>
      </c>
      <c r="B540" s="179" t="str">
        <f>CALCS!B594</f>
        <v>ME</v>
      </c>
      <c r="C540" s="179" t="str">
        <f>CALCS!C594</f>
        <v>52</v>
      </c>
      <c r="D540" s="179" t="str">
        <f>CALCS!D594</f>
        <v>MC</v>
      </c>
      <c r="E540" s="212">
        <f>CALCS!O594</f>
        <v>21282</v>
      </c>
      <c r="F540" s="180">
        <f ca="1">OFFSET(CDBG16!$J$1,MATCH(L540,CDBG16!$E$2:$E$1269,0),)</f>
        <v>449978</v>
      </c>
      <c r="G540" s="190">
        <f>CALCS!X594</f>
        <v>446338</v>
      </c>
      <c r="H540" s="190">
        <f ca="1">CALCS!AE594</f>
        <v>38</v>
      </c>
      <c r="I540" s="190">
        <f ca="1">CALCS!AF594</f>
        <v>0</v>
      </c>
      <c r="J540" s="190">
        <f ca="1">CALCS!AG594</f>
        <v>0</v>
      </c>
      <c r="K540" s="190">
        <f ca="1">CALCS!AH594</f>
        <v>446376</v>
      </c>
      <c r="L540" s="179" t="str">
        <f>CALCS!AD594</f>
        <v>230252</v>
      </c>
      <c r="M540" s="63">
        <f t="shared" ca="1" si="19"/>
        <v>-3602</v>
      </c>
      <c r="N540" s="205">
        <f t="shared" ca="1" si="20"/>
        <v>-8.0048357919720523E-3</v>
      </c>
    </row>
    <row r="541" spans="1:14" x14ac:dyDescent="0.25">
      <c r="A541" s="178" t="str">
        <f>CALCS!A595</f>
        <v>Lewiston</v>
      </c>
      <c r="B541" s="179" t="str">
        <f>CALCS!B595</f>
        <v>ME</v>
      </c>
      <c r="C541" s="179" t="str">
        <f>CALCS!C595</f>
        <v>51</v>
      </c>
      <c r="D541" s="179" t="str">
        <f>CALCS!D595</f>
        <v>PC</v>
      </c>
      <c r="E541" s="212">
        <f>CALCS!O595</f>
        <v>36202</v>
      </c>
      <c r="F541" s="180">
        <f ca="1">OFFSET(CDBG16!$J$1,MATCH(L541,CDBG16!$E$2:$E$1269,0),)</f>
        <v>792380</v>
      </c>
      <c r="G541" s="190">
        <f>CALCS!X595</f>
        <v>800738</v>
      </c>
      <c r="H541" s="190">
        <f ca="1">CALCS!AE595</f>
        <v>67</v>
      </c>
      <c r="I541" s="190">
        <f ca="1">CALCS!AF595</f>
        <v>0</v>
      </c>
      <c r="J541" s="190">
        <f ca="1">CALCS!AG595</f>
        <v>0</v>
      </c>
      <c r="K541" s="190">
        <f ca="1">CALCS!AH595</f>
        <v>800805</v>
      </c>
      <c r="L541" s="179" t="str">
        <f>CALCS!AD595</f>
        <v>231602</v>
      </c>
      <c r="M541" s="63">
        <f t="shared" ca="1" si="19"/>
        <v>8425</v>
      </c>
      <c r="N541" s="205">
        <f t="shared" ca="1" si="20"/>
        <v>1.0632524798707691E-2</v>
      </c>
    </row>
    <row r="542" spans="1:14" x14ac:dyDescent="0.25">
      <c r="A542" s="178" t="str">
        <f>CALCS!A596</f>
        <v>Portland City</v>
      </c>
      <c r="B542" s="179" t="str">
        <f>CALCS!B596</f>
        <v>ME</v>
      </c>
      <c r="C542" s="179" t="str">
        <f>CALCS!C596</f>
        <v>51</v>
      </c>
      <c r="D542" s="179" t="str">
        <f>CALCS!D596</f>
        <v>PC</v>
      </c>
      <c r="E542" s="212">
        <f>CALCS!O596</f>
        <v>66881</v>
      </c>
      <c r="F542" s="180">
        <f ca="1">OFFSET(CDBG16!$J$1,MATCH(L542,CDBG16!$E$2:$E$1269,0),)</f>
        <v>1791448</v>
      </c>
      <c r="G542" s="190">
        <f>CALCS!X596</f>
        <v>1745318</v>
      </c>
      <c r="H542" s="190">
        <f ca="1">CALCS!AE596</f>
        <v>147</v>
      </c>
      <c r="I542" s="190">
        <f ca="1">CALCS!AF596</f>
        <v>0</v>
      </c>
      <c r="J542" s="190">
        <f ca="1">CALCS!AG596</f>
        <v>0</v>
      </c>
      <c r="K542" s="190">
        <f ca="1">CALCS!AH596</f>
        <v>1745465</v>
      </c>
      <c r="L542" s="179" t="str">
        <f>CALCS!AD596</f>
        <v>232484</v>
      </c>
      <c r="M542" s="63">
        <f t="shared" ca="1" si="19"/>
        <v>-45983</v>
      </c>
      <c r="N542" s="205">
        <f t="shared" ca="1" si="20"/>
        <v>-2.5668062930099003E-2</v>
      </c>
    </row>
    <row r="543" spans="1:14" x14ac:dyDescent="0.25">
      <c r="A543" s="178" t="str">
        <f>CALCS!A597</f>
        <v>Cumberland County</v>
      </c>
      <c r="B543" s="179" t="str">
        <f>CALCS!B597</f>
        <v>ME</v>
      </c>
      <c r="C543" s="179" t="str">
        <f>CALCS!C597</f>
        <v>66</v>
      </c>
      <c r="D543" s="179" t="str">
        <f>CALCS!D597</f>
        <v>UC</v>
      </c>
      <c r="E543" s="212">
        <f>CALCS!O597</f>
        <v>202596</v>
      </c>
      <c r="F543" s="180">
        <f ca="1">OFFSET(CDBG16!$J$1,MATCH(L543,CDBG16!$E$2:$E$1269,0),)</f>
        <v>1388065</v>
      </c>
      <c r="G543" s="190">
        <f>CALCS!X597</f>
        <v>1390179</v>
      </c>
      <c r="H543" s="190">
        <f ca="1">CALCS!AE597</f>
        <v>117</v>
      </c>
      <c r="I543" s="190">
        <f ca="1">CALCS!AF597</f>
        <v>0</v>
      </c>
      <c r="J543" s="190">
        <f ca="1">CALCS!AG597</f>
        <v>0</v>
      </c>
      <c r="K543" s="190">
        <f ca="1">CALCS!AH597</f>
        <v>1390296</v>
      </c>
      <c r="L543" s="179" t="str">
        <f>CALCS!AD597</f>
        <v>239005</v>
      </c>
      <c r="M543" s="63">
        <f t="shared" ca="1" si="19"/>
        <v>2231</v>
      </c>
      <c r="N543" s="205">
        <f t="shared" ca="1" si="20"/>
        <v>1.6072734346014056E-3</v>
      </c>
    </row>
    <row r="544" spans="1:14" x14ac:dyDescent="0.25">
      <c r="A544" s="178" t="str">
        <f>CALCS!A591</f>
        <v>Maine</v>
      </c>
      <c r="B544" s="179" t="str">
        <f>CALCS!B591</f>
        <v>ME</v>
      </c>
      <c r="C544" s="179" t="str">
        <f>CALCS!C591</f>
        <v>22</v>
      </c>
      <c r="D544" s="179" t="str">
        <f>CALCS!D591</f>
        <v>State Balance</v>
      </c>
      <c r="E544" s="212">
        <f>CALCS!O591</f>
        <v>945011</v>
      </c>
      <c r="F544" s="180">
        <f ca="1">OFFSET(CDBG16!$J$1,MATCH(L544,CDBG16!$E$2:$E$1269,0),)</f>
        <v>10789352</v>
      </c>
      <c r="G544" s="190">
        <f>CALCS!X591</f>
        <v>10573275</v>
      </c>
      <c r="H544" s="190">
        <f ca="1">CALCS!AE591</f>
        <v>33221</v>
      </c>
      <c r="I544" s="190">
        <f ca="1">CALCS!AF591</f>
        <v>0</v>
      </c>
      <c r="J544" s="190">
        <f ca="1">CALCS!AG591</f>
        <v>0</v>
      </c>
      <c r="K544" s="190">
        <f ca="1">CALCS!AH591</f>
        <v>10606496</v>
      </c>
      <c r="L544" s="179" t="str">
        <f>CALCS!AD591</f>
        <v>239999</v>
      </c>
      <c r="M544" s="63">
        <f t="shared" ca="1" si="19"/>
        <v>-182856</v>
      </c>
      <c r="N544" s="205">
        <f t="shared" ca="1" si="20"/>
        <v>-1.6947820406637951E-2</v>
      </c>
    </row>
    <row r="545" spans="1:14" x14ac:dyDescent="0.25">
      <c r="A545" s="178" t="str">
        <f>CALCS!A577</f>
        <v>Annapolis</v>
      </c>
      <c r="B545" s="179" t="str">
        <f>CALCS!B577</f>
        <v>MD</v>
      </c>
      <c r="C545" s="179" t="str">
        <f>CALCS!C577</f>
        <v>52</v>
      </c>
      <c r="D545" s="179" t="str">
        <f>CALCS!D577</f>
        <v>MC</v>
      </c>
      <c r="E545" s="212">
        <f>CALCS!O577</f>
        <v>39474</v>
      </c>
      <c r="F545" s="180">
        <f ca="1">OFFSET(CDBG16!$J$1,MATCH(L545,CDBG16!$E$2:$E$1269,0),)</f>
        <v>249088</v>
      </c>
      <c r="G545" s="190">
        <f>CALCS!X577</f>
        <v>236323</v>
      </c>
      <c r="H545" s="190">
        <f ca="1">CALCS!AE577</f>
        <v>20</v>
      </c>
      <c r="I545" s="190">
        <f ca="1">CALCS!AF577</f>
        <v>0</v>
      </c>
      <c r="J545" s="190">
        <f ca="1">CALCS!AG577</f>
        <v>0</v>
      </c>
      <c r="K545" s="190">
        <f ca="1">CALCS!AH577</f>
        <v>236343</v>
      </c>
      <c r="L545" s="179" t="str">
        <f>CALCS!AD577</f>
        <v>240036</v>
      </c>
      <c r="M545" s="63">
        <f t="shared" ca="1" si="19"/>
        <v>-12745</v>
      </c>
      <c r="N545" s="205">
        <f t="shared" ca="1" si="20"/>
        <v>-5.116665596094553E-2</v>
      </c>
    </row>
    <row r="546" spans="1:14" x14ac:dyDescent="0.25">
      <c r="A546" s="178" t="str">
        <f>CALCS!A578</f>
        <v>Baltimore</v>
      </c>
      <c r="B546" s="179" t="str">
        <f>CALCS!B578</f>
        <v>MD</v>
      </c>
      <c r="C546" s="179" t="str">
        <f>CALCS!C578</f>
        <v>51</v>
      </c>
      <c r="D546" s="179" t="str">
        <f>CALCS!D578</f>
        <v>PC</v>
      </c>
      <c r="E546" s="212">
        <f>CALCS!O578</f>
        <v>621849</v>
      </c>
      <c r="F546" s="180">
        <f ca="1">OFFSET(CDBG16!$J$1,MATCH(L546,CDBG16!$E$2:$E$1269,0),)</f>
        <v>19099736</v>
      </c>
      <c r="G546" s="190">
        <f>CALCS!X578</f>
        <v>19384463</v>
      </c>
      <c r="H546" s="190">
        <f ca="1">CALCS!AE578</f>
        <v>1630</v>
      </c>
      <c r="I546" s="190">
        <f ca="1">CALCS!AF578</f>
        <v>0</v>
      </c>
      <c r="J546" s="190">
        <f ca="1">CALCS!AG578</f>
        <v>0</v>
      </c>
      <c r="K546" s="190">
        <f ca="1">CALCS!AH578</f>
        <v>19386093</v>
      </c>
      <c r="L546" s="179" t="str">
        <f>CALCS!AD578</f>
        <v>240066</v>
      </c>
      <c r="M546" s="63">
        <f t="shared" ca="1" si="19"/>
        <v>286357</v>
      </c>
      <c r="N546" s="205">
        <f t="shared" ca="1" si="20"/>
        <v>1.4992720318228483E-2</v>
      </c>
    </row>
    <row r="547" spans="1:14" x14ac:dyDescent="0.25">
      <c r="A547" s="178" t="str">
        <f>CALCS!A579</f>
        <v>Bowie City</v>
      </c>
      <c r="B547" s="179" t="str">
        <f>CALCS!B579</f>
        <v>MD</v>
      </c>
      <c r="C547" s="179" t="str">
        <f>CALCS!C579</f>
        <v>52</v>
      </c>
      <c r="D547" s="179" t="str">
        <f>CALCS!D579</f>
        <v>MC</v>
      </c>
      <c r="E547" s="212">
        <f>CALCS!O579</f>
        <v>58025</v>
      </c>
      <c r="F547" s="180">
        <f ca="1">OFFSET(CDBG16!$J$1,MATCH(L547,CDBG16!$E$2:$E$1269,0),)</f>
        <v>162514</v>
      </c>
      <c r="G547" s="190">
        <f>CALCS!X579</f>
        <v>165510</v>
      </c>
      <c r="H547" s="190">
        <f ca="1">CALCS!AE579</f>
        <v>14</v>
      </c>
      <c r="I547" s="190">
        <f ca="1">CALCS!AF579</f>
        <v>0</v>
      </c>
      <c r="J547" s="190">
        <f ca="1">CALCS!AG579</f>
        <v>0</v>
      </c>
      <c r="K547" s="190">
        <f ca="1">CALCS!AH579</f>
        <v>165524</v>
      </c>
      <c r="L547" s="179" t="str">
        <f>CALCS!AD579</f>
        <v>240156</v>
      </c>
      <c r="M547" s="63">
        <f t="shared" ca="1" si="19"/>
        <v>3010</v>
      </c>
      <c r="N547" s="205">
        <f t="shared" ca="1" si="20"/>
        <v>1.8521481226232817E-2</v>
      </c>
    </row>
    <row r="548" spans="1:14" x14ac:dyDescent="0.25">
      <c r="A548" s="178" t="str">
        <f>CALCS!A580</f>
        <v>Cumberland</v>
      </c>
      <c r="B548" s="179" t="str">
        <f>CALCS!B580</f>
        <v>MD</v>
      </c>
      <c r="C548" s="179" t="str">
        <f>CALCS!C580</f>
        <v>51</v>
      </c>
      <c r="D548" s="179" t="str">
        <f>CALCS!D580</f>
        <v>PC</v>
      </c>
      <c r="E548" s="212">
        <f>CALCS!O580</f>
        <v>20130</v>
      </c>
      <c r="F548" s="180">
        <f ca="1">OFFSET(CDBG16!$J$1,MATCH(L548,CDBG16!$E$2:$E$1269,0),)</f>
        <v>730431</v>
      </c>
      <c r="G548" s="190">
        <f>CALCS!X580</f>
        <v>709235</v>
      </c>
      <c r="H548" s="190">
        <f ca="1">CALCS!AE580</f>
        <v>60</v>
      </c>
      <c r="I548" s="190">
        <f ca="1">CALCS!AF580</f>
        <v>0</v>
      </c>
      <c r="J548" s="190">
        <f ca="1">CALCS!AG580</f>
        <v>0</v>
      </c>
      <c r="K548" s="190">
        <f ca="1">CALCS!AH580</f>
        <v>709295</v>
      </c>
      <c r="L548" s="179" t="str">
        <f>CALCS!AD580</f>
        <v>240378</v>
      </c>
      <c r="M548" s="63">
        <f t="shared" ca="1" si="19"/>
        <v>-21136</v>
      </c>
      <c r="N548" s="205">
        <f t="shared" ca="1" si="20"/>
        <v>-2.8936340325095729E-2</v>
      </c>
    </row>
    <row r="549" spans="1:14" x14ac:dyDescent="0.25">
      <c r="A549" s="178" t="str">
        <f>CALCS!A581</f>
        <v>Frederick</v>
      </c>
      <c r="B549" s="179" t="str">
        <f>CALCS!B581</f>
        <v>MD</v>
      </c>
      <c r="C549" s="179" t="str">
        <f>CALCS!C581</f>
        <v>51</v>
      </c>
      <c r="D549" s="179" t="str">
        <f>CALCS!D581</f>
        <v>PC</v>
      </c>
      <c r="E549" s="212">
        <f>CALCS!O581</f>
        <v>69479</v>
      </c>
      <c r="F549" s="180">
        <f ca="1">OFFSET(CDBG16!$J$1,MATCH(L549,CDBG16!$E$2:$E$1269,0),)</f>
        <v>366697</v>
      </c>
      <c r="G549" s="190">
        <f>CALCS!X581</f>
        <v>360518</v>
      </c>
      <c r="H549" s="190">
        <f ca="1">CALCS!AE581</f>
        <v>30</v>
      </c>
      <c r="I549" s="190">
        <f ca="1">CALCS!AF581</f>
        <v>0</v>
      </c>
      <c r="J549" s="190">
        <f ca="1">CALCS!AG581</f>
        <v>0</v>
      </c>
      <c r="K549" s="190">
        <f ca="1">CALCS!AH581</f>
        <v>360548</v>
      </c>
      <c r="L549" s="179" t="str">
        <f>CALCS!AD581</f>
        <v>240552</v>
      </c>
      <c r="M549" s="63">
        <f t="shared" ca="1" si="19"/>
        <v>-6149</v>
      </c>
      <c r="N549" s="205">
        <f t="shared" ca="1" si="20"/>
        <v>-1.6768612778397425E-2</v>
      </c>
    </row>
    <row r="550" spans="1:14" x14ac:dyDescent="0.25">
      <c r="A550" s="178" t="str">
        <f>CALCS!A582</f>
        <v>Gaithersburg</v>
      </c>
      <c r="B550" s="179" t="str">
        <f>CALCS!B582</f>
        <v>MD</v>
      </c>
      <c r="C550" s="179" t="str">
        <f>CALCS!C582</f>
        <v>51</v>
      </c>
      <c r="D550" s="179" t="str">
        <f>CALCS!D582</f>
        <v>PC</v>
      </c>
      <c r="E550" s="212">
        <f>CALCS!O582</f>
        <v>67456</v>
      </c>
      <c r="F550" s="180">
        <f ca="1">OFFSET(CDBG16!$J$1,MATCH(L550,CDBG16!$E$2:$E$1269,0),)</f>
        <v>353710</v>
      </c>
      <c r="G550" s="190">
        <f>CALCS!X582</f>
        <v>358806</v>
      </c>
      <c r="H550" s="190">
        <f ca="1">CALCS!AE582</f>
        <v>30</v>
      </c>
      <c r="I550" s="190">
        <f ca="1">CALCS!AF582</f>
        <v>0</v>
      </c>
      <c r="J550" s="190">
        <f ca="1">CALCS!AG582</f>
        <v>0</v>
      </c>
      <c r="K550" s="190">
        <f ca="1">CALCS!AH582</f>
        <v>358836</v>
      </c>
      <c r="L550" s="179" t="str">
        <f>CALCS!AD582</f>
        <v>240582</v>
      </c>
      <c r="M550" s="63">
        <f t="shared" ca="1" si="19"/>
        <v>5126</v>
      </c>
      <c r="N550" s="205">
        <f t="shared" ca="1" si="20"/>
        <v>1.449209804642221E-2</v>
      </c>
    </row>
    <row r="551" spans="1:14" x14ac:dyDescent="0.25">
      <c r="A551" s="178" t="str">
        <f>CALCS!A583</f>
        <v>Hagerstown</v>
      </c>
      <c r="B551" s="179" t="str">
        <f>CALCS!B583</f>
        <v>MD</v>
      </c>
      <c r="C551" s="179" t="str">
        <f>CALCS!C583</f>
        <v>51</v>
      </c>
      <c r="D551" s="179" t="str">
        <f>CALCS!D583</f>
        <v>PC</v>
      </c>
      <c r="E551" s="212">
        <f>CALCS!O583</f>
        <v>40432</v>
      </c>
      <c r="F551" s="180">
        <f ca="1">OFFSET(CDBG16!$J$1,MATCH(L551,CDBG16!$E$2:$E$1269,0),)</f>
        <v>654941</v>
      </c>
      <c r="G551" s="190">
        <f>CALCS!X583</f>
        <v>667701</v>
      </c>
      <c r="H551" s="190">
        <f ca="1">CALCS!AE583</f>
        <v>56</v>
      </c>
      <c r="I551" s="190">
        <f ca="1">CALCS!AF583</f>
        <v>0</v>
      </c>
      <c r="J551" s="190">
        <f ca="1">CALCS!AG583</f>
        <v>0</v>
      </c>
      <c r="K551" s="190">
        <f ca="1">CALCS!AH583</f>
        <v>667757</v>
      </c>
      <c r="L551" s="179" t="str">
        <f>CALCS!AD583</f>
        <v>240660</v>
      </c>
      <c r="M551" s="63">
        <f t="shared" ca="1" si="19"/>
        <v>12816</v>
      </c>
      <c r="N551" s="205">
        <f t="shared" ca="1" si="20"/>
        <v>1.9568174843230153E-2</v>
      </c>
    </row>
    <row r="552" spans="1:14" x14ac:dyDescent="0.25">
      <c r="A552" s="178" t="str">
        <f>CALCS!A584</f>
        <v>Salisbury</v>
      </c>
      <c r="B552" s="179" t="str">
        <f>CALCS!B584</f>
        <v>MD</v>
      </c>
      <c r="C552" s="179" t="str">
        <f>CALCS!C584</f>
        <v>51</v>
      </c>
      <c r="D552" s="179" t="str">
        <f>CALCS!D584</f>
        <v>PC</v>
      </c>
      <c r="E552" s="212">
        <f>CALCS!O584</f>
        <v>32899</v>
      </c>
      <c r="F552" s="180">
        <f ca="1">OFFSET(CDBG16!$J$1,MATCH(L552,CDBG16!$E$2:$E$1269,0),)</f>
        <v>290447</v>
      </c>
      <c r="G552" s="190">
        <f>CALCS!X584</f>
        <v>322152</v>
      </c>
      <c r="H552" s="190">
        <f ca="1">CALCS!AE584</f>
        <v>27</v>
      </c>
      <c r="I552" s="190">
        <f ca="1">CALCS!AF584</f>
        <v>0</v>
      </c>
      <c r="J552" s="190">
        <f ca="1">CALCS!AG584</f>
        <v>0</v>
      </c>
      <c r="K552" s="190">
        <f ca="1">CALCS!AH584</f>
        <v>322179</v>
      </c>
      <c r="L552" s="179" t="str">
        <f>CALCS!AD584</f>
        <v>241278</v>
      </c>
      <c r="M552" s="63">
        <f t="shared" ca="1" si="19"/>
        <v>31732</v>
      </c>
      <c r="N552" s="205">
        <f t="shared" ca="1" si="20"/>
        <v>0.10925229043508798</v>
      </c>
    </row>
    <row r="553" spans="1:14" x14ac:dyDescent="0.25">
      <c r="A553" s="178" t="str">
        <f>CALCS!A585</f>
        <v>Anne Arundel County</v>
      </c>
      <c r="B553" s="179" t="str">
        <f>CALCS!B585</f>
        <v>MD</v>
      </c>
      <c r="C553" s="179" t="str">
        <f>CALCS!C585</f>
        <v>66</v>
      </c>
      <c r="D553" s="179" t="str">
        <f>CALCS!D585</f>
        <v>UC</v>
      </c>
      <c r="E553" s="212">
        <f>CALCS!O585</f>
        <v>524620</v>
      </c>
      <c r="F553" s="180">
        <f ca="1">OFFSET(CDBG16!$J$1,MATCH(L553,CDBG16!$E$2:$E$1269,0),)</f>
        <v>1817259</v>
      </c>
      <c r="G553" s="190">
        <f>CALCS!X585</f>
        <v>1760615</v>
      </c>
      <c r="H553" s="190">
        <f ca="1">CALCS!AE585</f>
        <v>148</v>
      </c>
      <c r="I553" s="190">
        <f ca="1">CALCS!AF585</f>
        <v>0</v>
      </c>
      <c r="J553" s="190">
        <f ca="1">CALCS!AG585</f>
        <v>0</v>
      </c>
      <c r="K553" s="190">
        <f ca="1">CALCS!AH585</f>
        <v>1760763</v>
      </c>
      <c r="L553" s="179" t="str">
        <f>CALCS!AD585</f>
        <v>249003</v>
      </c>
      <c r="M553" s="63">
        <f t="shared" ca="1" si="19"/>
        <v>-56496</v>
      </c>
      <c r="N553" s="205">
        <f t="shared" ca="1" si="20"/>
        <v>-3.1088579008275649E-2</v>
      </c>
    </row>
    <row r="554" spans="1:14" x14ac:dyDescent="0.25">
      <c r="A554" s="178" t="str">
        <f>CALCS!A586</f>
        <v>Baltimore County</v>
      </c>
      <c r="B554" s="179" t="str">
        <f>CALCS!B586</f>
        <v>MD</v>
      </c>
      <c r="C554" s="179" t="str">
        <f>CALCS!C586</f>
        <v>66</v>
      </c>
      <c r="D554" s="179" t="str">
        <f>CALCS!D586</f>
        <v>UC</v>
      </c>
      <c r="E554" s="212">
        <f>CALCS!O586</f>
        <v>831128</v>
      </c>
      <c r="F554" s="180">
        <f ca="1">OFFSET(CDBG16!$J$1,MATCH(L554,CDBG16!$E$2:$E$1269,0),)</f>
        <v>3604110</v>
      </c>
      <c r="G554" s="190">
        <f>CALCS!X586</f>
        <v>3586754</v>
      </c>
      <c r="H554" s="190">
        <f ca="1">CALCS!AE586</f>
        <v>302</v>
      </c>
      <c r="I554" s="190">
        <f ca="1">CALCS!AF586</f>
        <v>0</v>
      </c>
      <c r="J554" s="190">
        <f ca="1">CALCS!AG586</f>
        <v>0</v>
      </c>
      <c r="K554" s="190">
        <f ca="1">CALCS!AH586</f>
        <v>3587056</v>
      </c>
      <c r="L554" s="179" t="str">
        <f>CALCS!AD586</f>
        <v>249005</v>
      </c>
      <c r="M554" s="63">
        <f t="shared" ca="1" si="19"/>
        <v>-17054</v>
      </c>
      <c r="N554" s="205">
        <f t="shared" ca="1" si="20"/>
        <v>-4.7318200609859301E-3</v>
      </c>
    </row>
    <row r="555" spans="1:14" x14ac:dyDescent="0.25">
      <c r="A555" s="178" t="str">
        <f>CALCS!A587</f>
        <v>Harford County</v>
      </c>
      <c r="B555" s="179" t="str">
        <f>CALCS!B587</f>
        <v>MD</v>
      </c>
      <c r="C555" s="179" t="str">
        <f>CALCS!C587</f>
        <v>66</v>
      </c>
      <c r="D555" s="179" t="str">
        <f>CALCS!D587</f>
        <v>UC</v>
      </c>
      <c r="E555" s="212">
        <f>CALCS!O587</f>
        <v>250290</v>
      </c>
      <c r="F555" s="180">
        <f ca="1">OFFSET(CDBG16!$J$1,MATCH(L555,CDBG16!$E$2:$E$1269,0),)</f>
        <v>932877</v>
      </c>
      <c r="G555" s="190">
        <f>CALCS!X587</f>
        <v>945588</v>
      </c>
      <c r="H555" s="190">
        <f ca="1">CALCS!AE587</f>
        <v>80</v>
      </c>
      <c r="I555" s="190">
        <f ca="1">CALCS!AF587</f>
        <v>0</v>
      </c>
      <c r="J555" s="190">
        <f ca="1">CALCS!AG587</f>
        <v>0</v>
      </c>
      <c r="K555" s="190">
        <f ca="1">CALCS!AH587</f>
        <v>945668</v>
      </c>
      <c r="L555" s="179" t="str">
        <f>CALCS!AD587</f>
        <v>249025</v>
      </c>
      <c r="M555" s="63">
        <f t="shared" ca="1" si="19"/>
        <v>12791</v>
      </c>
      <c r="N555" s="205">
        <f t="shared" ca="1" si="20"/>
        <v>1.3711346726310114E-2</v>
      </c>
    </row>
    <row r="556" spans="1:14" x14ac:dyDescent="0.25">
      <c r="A556" s="178" t="str">
        <f>CALCS!A588</f>
        <v>Howard County</v>
      </c>
      <c r="B556" s="179" t="str">
        <f>CALCS!B588</f>
        <v>MD</v>
      </c>
      <c r="C556" s="179" t="str">
        <f>CALCS!C588</f>
        <v>66</v>
      </c>
      <c r="D556" s="179" t="str">
        <f>CALCS!D588</f>
        <v>UC</v>
      </c>
      <c r="E556" s="212">
        <f>CALCS!O588</f>
        <v>313414</v>
      </c>
      <c r="F556" s="180">
        <f ca="1">OFFSET(CDBG16!$J$1,MATCH(L556,CDBG16!$E$2:$E$1269,0),)</f>
        <v>1034767</v>
      </c>
      <c r="G556" s="190">
        <f>CALCS!X588</f>
        <v>1082888</v>
      </c>
      <c r="H556" s="190">
        <f ca="1">CALCS!AE588</f>
        <v>91</v>
      </c>
      <c r="I556" s="190">
        <f ca="1">CALCS!AF588</f>
        <v>0</v>
      </c>
      <c r="J556" s="190">
        <f ca="1">CALCS!AG588</f>
        <v>0</v>
      </c>
      <c r="K556" s="190">
        <f ca="1">CALCS!AH588</f>
        <v>1082979</v>
      </c>
      <c r="L556" s="179" t="str">
        <f>CALCS!AD588</f>
        <v>249027</v>
      </c>
      <c r="M556" s="63">
        <f t="shared" ca="1" si="19"/>
        <v>48212</v>
      </c>
      <c r="N556" s="205">
        <f t="shared" ca="1" si="20"/>
        <v>4.6592131368704257E-2</v>
      </c>
    </row>
    <row r="557" spans="1:14" x14ac:dyDescent="0.25">
      <c r="A557" s="178" t="str">
        <f>CALCS!A589</f>
        <v>Montgomery County</v>
      </c>
      <c r="B557" s="179" t="str">
        <f>CALCS!B589</f>
        <v>MD</v>
      </c>
      <c r="C557" s="179" t="str">
        <f>CALCS!C589</f>
        <v>66</v>
      </c>
      <c r="D557" s="179" t="str">
        <f>CALCS!D589</f>
        <v>UC</v>
      </c>
      <c r="E557" s="212">
        <f>CALCS!O589</f>
        <v>962080</v>
      </c>
      <c r="F557" s="180">
        <f ca="1">OFFSET(CDBG16!$J$1,MATCH(L557,CDBG16!$E$2:$E$1269,0),)</f>
        <v>4087565</v>
      </c>
      <c r="G557" s="190">
        <f>CALCS!X589</f>
        <v>4158849</v>
      </c>
      <c r="H557" s="190">
        <f ca="1">CALCS!AE589</f>
        <v>350</v>
      </c>
      <c r="I557" s="190">
        <f ca="1">CALCS!AF589</f>
        <v>0</v>
      </c>
      <c r="J557" s="190">
        <f ca="1">CALCS!AG589</f>
        <v>0</v>
      </c>
      <c r="K557" s="190">
        <f ca="1">CALCS!AH589</f>
        <v>4159199</v>
      </c>
      <c r="L557" s="179" t="str">
        <f>CALCS!AD589</f>
        <v>249031</v>
      </c>
      <c r="M557" s="63">
        <f t="shared" ca="1" si="19"/>
        <v>71634</v>
      </c>
      <c r="N557" s="205">
        <f t="shared" ca="1" si="20"/>
        <v>1.7524858931906893E-2</v>
      </c>
    </row>
    <row r="558" spans="1:14" x14ac:dyDescent="0.25">
      <c r="A558" s="178" t="str">
        <f>CALCS!A590</f>
        <v>Prince Georges County</v>
      </c>
      <c r="B558" s="179" t="str">
        <f>CALCS!B590</f>
        <v>MD</v>
      </c>
      <c r="C558" s="179" t="str">
        <f>CALCS!C590</f>
        <v>66</v>
      </c>
      <c r="D558" s="179" t="str">
        <f>CALCS!D590</f>
        <v>UC</v>
      </c>
      <c r="E558" s="212">
        <f>CALCS!O590</f>
        <v>837551</v>
      </c>
      <c r="F558" s="180">
        <f ca="1">OFFSET(CDBG16!$J$1,MATCH(L558,CDBG16!$E$2:$E$1269,0),)</f>
        <v>4461422</v>
      </c>
      <c r="G558" s="190">
        <f>CALCS!X590</f>
        <v>4550229</v>
      </c>
      <c r="H558" s="190">
        <f ca="1">CALCS!AE590</f>
        <v>383</v>
      </c>
      <c r="I558" s="190">
        <f ca="1">CALCS!AF590</f>
        <v>0</v>
      </c>
      <c r="J558" s="190">
        <f ca="1">CALCS!AG590</f>
        <v>0</v>
      </c>
      <c r="K558" s="190">
        <f ca="1">CALCS!AH590</f>
        <v>4550612</v>
      </c>
      <c r="L558" s="179" t="str">
        <f>CALCS!AD590</f>
        <v>249033</v>
      </c>
      <c r="M558" s="63">
        <f t="shared" ref="M558:M621" ca="1" si="21">K558-F558</f>
        <v>89190</v>
      </c>
      <c r="N558" s="205">
        <f t="shared" ref="N558:N621" ca="1" si="22">M558/F558</f>
        <v>1.9991383913021455E-2</v>
      </c>
    </row>
    <row r="559" spans="1:14" x14ac:dyDescent="0.25">
      <c r="A559" s="178" t="str">
        <f>CALCS!A576</f>
        <v>Maryland</v>
      </c>
      <c r="B559" s="179" t="str">
        <f>CALCS!B576</f>
        <v>MD</v>
      </c>
      <c r="C559" s="179" t="str">
        <f>CALCS!C576</f>
        <v>22</v>
      </c>
      <c r="D559" s="179" t="str">
        <f>CALCS!D576</f>
        <v>State Balance</v>
      </c>
      <c r="E559" s="212">
        <f>CALCS!O576</f>
        <v>1337574</v>
      </c>
      <c r="F559" s="180">
        <f ca="1">OFFSET(CDBG16!$J$1,MATCH(L559,CDBG16!$E$2:$E$1269,0),)</f>
        <v>7205995</v>
      </c>
      <c r="G559" s="190">
        <f>CALCS!X576</f>
        <v>7056541</v>
      </c>
      <c r="H559" s="190">
        <f ca="1">CALCS!AE576</f>
        <v>57957</v>
      </c>
      <c r="I559" s="190">
        <f ca="1">CALCS!AF576</f>
        <v>0</v>
      </c>
      <c r="J559" s="190">
        <f ca="1">CALCS!AG576</f>
        <v>0</v>
      </c>
      <c r="K559" s="190">
        <f ca="1">CALCS!AH576</f>
        <v>7114498</v>
      </c>
      <c r="L559" s="179" t="str">
        <f>CALCS!AD576</f>
        <v>249999</v>
      </c>
      <c r="M559" s="63">
        <f t="shared" ca="1" si="21"/>
        <v>-91497</v>
      </c>
      <c r="N559" s="205">
        <f t="shared" ca="1" si="22"/>
        <v>-1.2697344363963617E-2</v>
      </c>
    </row>
    <row r="560" spans="1:14" x14ac:dyDescent="0.25">
      <c r="A560" s="178" t="str">
        <f>CALCS!A539</f>
        <v>Arlington</v>
      </c>
      <c r="B560" s="179" t="str">
        <f>CALCS!B539</f>
        <v>MA</v>
      </c>
      <c r="C560" s="179" t="str">
        <f>CALCS!C539</f>
        <v>52</v>
      </c>
      <c r="D560" s="179" t="str">
        <f>CALCS!D539</f>
        <v>MC</v>
      </c>
      <c r="E560" s="212">
        <f>CALCS!O539</f>
        <v>44815</v>
      </c>
      <c r="F560" s="180">
        <f ca="1">OFFSET(CDBG16!$J$1,MATCH(L560,CDBG16!$E$2:$E$1269,0),)</f>
        <v>1033162</v>
      </c>
      <c r="G560" s="190">
        <f>CALCS!X539</f>
        <v>1029500</v>
      </c>
      <c r="H560" s="190">
        <f ca="1">CALCS!AE539</f>
        <v>87</v>
      </c>
      <c r="I560" s="190">
        <f ca="1">CALCS!AF539</f>
        <v>0</v>
      </c>
      <c r="J560" s="190">
        <f ca="1">CALCS!AG539</f>
        <v>0</v>
      </c>
      <c r="K560" s="190">
        <f ca="1">CALCS!AH539</f>
        <v>1029587</v>
      </c>
      <c r="L560" s="179" t="str">
        <f>CALCS!AD539</f>
        <v>250078</v>
      </c>
      <c r="M560" s="63">
        <f t="shared" ca="1" si="21"/>
        <v>-3575</v>
      </c>
      <c r="N560" s="205">
        <f t="shared" ca="1" si="22"/>
        <v>-3.4602511513199285E-3</v>
      </c>
    </row>
    <row r="561" spans="1:14" x14ac:dyDescent="0.25">
      <c r="A561" s="178" t="str">
        <f>CALCS!A540</f>
        <v>Attleboro</v>
      </c>
      <c r="B561" s="179" t="str">
        <f>CALCS!B540</f>
        <v>MA</v>
      </c>
      <c r="C561" s="179" t="str">
        <f>CALCS!C540</f>
        <v>52</v>
      </c>
      <c r="D561" s="179" t="str">
        <f>CALCS!D540</f>
        <v>MC</v>
      </c>
      <c r="E561" s="212">
        <f>CALCS!O540</f>
        <v>44284</v>
      </c>
      <c r="F561" s="180">
        <f ca="1">OFFSET(CDBG16!$J$1,MATCH(L561,CDBG16!$E$2:$E$1269,0),)</f>
        <v>410820</v>
      </c>
      <c r="G561" s="190">
        <f>CALCS!X540</f>
        <v>396384</v>
      </c>
      <c r="H561" s="190">
        <f ca="1">CALCS!AE540</f>
        <v>33</v>
      </c>
      <c r="I561" s="190">
        <f ca="1">CALCS!AF540</f>
        <v>0</v>
      </c>
      <c r="J561" s="190">
        <f ca="1">CALCS!AG540</f>
        <v>0</v>
      </c>
      <c r="K561" s="190">
        <f ca="1">CALCS!AH540</f>
        <v>396417</v>
      </c>
      <c r="L561" s="179" t="str">
        <f>CALCS!AD540</f>
        <v>250126</v>
      </c>
      <c r="M561" s="63">
        <f t="shared" ca="1" si="21"/>
        <v>-14403</v>
      </c>
      <c r="N561" s="205">
        <f t="shared" ca="1" si="22"/>
        <v>-3.5059149992697533E-2</v>
      </c>
    </row>
    <row r="562" spans="1:14" x14ac:dyDescent="0.25">
      <c r="A562" s="178" t="str">
        <f>CALCS!A541</f>
        <v>Barnstable</v>
      </c>
      <c r="B562" s="179" t="str">
        <f>CALCS!B541</f>
        <v>MA</v>
      </c>
      <c r="C562" s="179" t="str">
        <f>CALCS!C541</f>
        <v>51</v>
      </c>
      <c r="D562" s="179" t="str">
        <f>CALCS!D541</f>
        <v>PC</v>
      </c>
      <c r="E562" s="212">
        <f>CALCS!O541</f>
        <v>44331</v>
      </c>
      <c r="F562" s="180">
        <f ca="1">OFFSET(CDBG16!$J$1,MATCH(L562,CDBG16!$E$2:$E$1269,0),)</f>
        <v>274347</v>
      </c>
      <c r="G562" s="190">
        <f>CALCS!X541</f>
        <v>283318</v>
      </c>
      <c r="H562" s="190">
        <f ca="1">CALCS!AE541</f>
        <v>24</v>
      </c>
      <c r="I562" s="190">
        <f ca="1">CALCS!AF541</f>
        <v>0</v>
      </c>
      <c r="J562" s="190">
        <f ca="1">CALCS!AG541</f>
        <v>0</v>
      </c>
      <c r="K562" s="190">
        <f ca="1">CALCS!AH541</f>
        <v>283342</v>
      </c>
      <c r="L562" s="179" t="str">
        <f>CALCS!AD541</f>
        <v>250168</v>
      </c>
      <c r="M562" s="63">
        <f t="shared" ca="1" si="21"/>
        <v>8995</v>
      </c>
      <c r="N562" s="205">
        <f t="shared" ca="1" si="22"/>
        <v>3.2786945000309826E-2</v>
      </c>
    </row>
    <row r="563" spans="1:14" x14ac:dyDescent="0.25">
      <c r="A563" s="178" t="str">
        <f>CALCS!A542</f>
        <v>Boston</v>
      </c>
      <c r="B563" s="179" t="str">
        <f>CALCS!B542</f>
        <v>MA</v>
      </c>
      <c r="C563" s="179" t="str">
        <f>CALCS!C542</f>
        <v>51</v>
      </c>
      <c r="D563" s="179" t="str">
        <f>CALCS!D542</f>
        <v>PC</v>
      </c>
      <c r="E563" s="212">
        <f>CALCS!O542</f>
        <v>667137</v>
      </c>
      <c r="F563" s="180">
        <f ca="1">OFFSET(CDBG16!$J$1,MATCH(L563,CDBG16!$E$2:$E$1269,0),)</f>
        <v>15958081</v>
      </c>
      <c r="G563" s="190">
        <f>CALCS!X542</f>
        <v>15759984</v>
      </c>
      <c r="H563" s="190">
        <f ca="1">CALCS!AE542</f>
        <v>1325</v>
      </c>
      <c r="I563" s="190">
        <f ca="1">CALCS!AF542</f>
        <v>0</v>
      </c>
      <c r="J563" s="190">
        <f ca="1">CALCS!AG542</f>
        <v>0</v>
      </c>
      <c r="K563" s="190">
        <f ca="1">CALCS!AH542</f>
        <v>15761309</v>
      </c>
      <c r="L563" s="179" t="str">
        <f>CALCS!AD542</f>
        <v>250282</v>
      </c>
      <c r="M563" s="63">
        <f t="shared" ca="1" si="21"/>
        <v>-196772</v>
      </c>
      <c r="N563" s="205">
        <f t="shared" ca="1" si="22"/>
        <v>-1.233055528418486E-2</v>
      </c>
    </row>
    <row r="564" spans="1:14" x14ac:dyDescent="0.25">
      <c r="A564" s="178" t="str">
        <f>CALCS!A543</f>
        <v>Brockton</v>
      </c>
      <c r="B564" s="179" t="str">
        <f>CALCS!B543</f>
        <v>MA</v>
      </c>
      <c r="C564" s="179" t="str">
        <f>CALCS!C543</f>
        <v>52</v>
      </c>
      <c r="D564" s="179" t="str">
        <f>CALCS!D543</f>
        <v>MC</v>
      </c>
      <c r="E564" s="212">
        <f>CALCS!O543</f>
        <v>95314</v>
      </c>
      <c r="F564" s="180">
        <f ca="1">OFFSET(CDBG16!$J$1,MATCH(L564,CDBG16!$E$2:$E$1269,0),)</f>
        <v>1332537</v>
      </c>
      <c r="G564" s="190">
        <f>CALCS!X543</f>
        <v>1317312</v>
      </c>
      <c r="H564" s="190">
        <f ca="1">CALCS!AE543</f>
        <v>111</v>
      </c>
      <c r="I564" s="190">
        <f ca="1">CALCS!AF543</f>
        <v>0</v>
      </c>
      <c r="J564" s="190">
        <f ca="1">CALCS!AG543</f>
        <v>0</v>
      </c>
      <c r="K564" s="190">
        <f ca="1">CALCS!AH543</f>
        <v>1317423</v>
      </c>
      <c r="L564" s="179" t="str">
        <f>CALCS!AD543</f>
        <v>250354</v>
      </c>
      <c r="M564" s="63">
        <f t="shared" ca="1" si="21"/>
        <v>-15114</v>
      </c>
      <c r="N564" s="205">
        <f t="shared" ca="1" si="22"/>
        <v>-1.1342274173249973E-2</v>
      </c>
    </row>
    <row r="565" spans="1:14" x14ac:dyDescent="0.25">
      <c r="A565" s="178" t="str">
        <f>CALCS!A544</f>
        <v>Brookline</v>
      </c>
      <c r="B565" s="179" t="str">
        <f>CALCS!B544</f>
        <v>MA</v>
      </c>
      <c r="C565" s="179" t="str">
        <f>CALCS!C544</f>
        <v>52</v>
      </c>
      <c r="D565" s="179" t="str">
        <f>CALCS!D544</f>
        <v>MC</v>
      </c>
      <c r="E565" s="212">
        <f>CALCS!O544</f>
        <v>59195</v>
      </c>
      <c r="F565" s="180">
        <f ca="1">OFFSET(CDBG16!$J$1,MATCH(L565,CDBG16!$E$2:$E$1269,0),)</f>
        <v>1345269</v>
      </c>
      <c r="G565" s="190">
        <f>CALCS!X544</f>
        <v>1326965</v>
      </c>
      <c r="H565" s="190">
        <f ca="1">CALCS!AE544</f>
        <v>112</v>
      </c>
      <c r="I565" s="190">
        <f ca="1">CALCS!AF544</f>
        <v>0</v>
      </c>
      <c r="J565" s="190">
        <f ca="1">CALCS!AG544</f>
        <v>0</v>
      </c>
      <c r="K565" s="190">
        <f ca="1">CALCS!AH544</f>
        <v>1327077</v>
      </c>
      <c r="L565" s="179" t="str">
        <f>CALCS!AD544</f>
        <v>250372</v>
      </c>
      <c r="M565" s="63">
        <f t="shared" ca="1" si="21"/>
        <v>-18192</v>
      </c>
      <c r="N565" s="205">
        <f t="shared" ca="1" si="22"/>
        <v>-1.3522945968427132E-2</v>
      </c>
    </row>
    <row r="566" spans="1:14" x14ac:dyDescent="0.25">
      <c r="A566" s="178" t="str">
        <f>CALCS!A545</f>
        <v>Cambridge</v>
      </c>
      <c r="B566" s="179" t="str">
        <f>CALCS!B545</f>
        <v>MA</v>
      </c>
      <c r="C566" s="179" t="str">
        <f>CALCS!C545</f>
        <v>51</v>
      </c>
      <c r="D566" s="179" t="str">
        <f>CALCS!D545</f>
        <v>PC</v>
      </c>
      <c r="E566" s="212">
        <f>CALCS!O545</f>
        <v>110402</v>
      </c>
      <c r="F566" s="180">
        <f ca="1">OFFSET(CDBG16!$J$1,MATCH(L566,CDBG16!$E$2:$E$1269,0),)</f>
        <v>2475831</v>
      </c>
      <c r="G566" s="190">
        <f>CALCS!X545</f>
        <v>2454465</v>
      </c>
      <c r="H566" s="190">
        <f ca="1">CALCS!AE545</f>
        <v>206</v>
      </c>
      <c r="I566" s="190">
        <f ca="1">CALCS!AF545</f>
        <v>0</v>
      </c>
      <c r="J566" s="190">
        <f ca="1">CALCS!AG545</f>
        <v>0</v>
      </c>
      <c r="K566" s="190">
        <f ca="1">CALCS!AH545</f>
        <v>2454671</v>
      </c>
      <c r="L566" s="179" t="str">
        <f>CALCS!AD545</f>
        <v>250396</v>
      </c>
      <c r="M566" s="63">
        <f t="shared" ca="1" si="21"/>
        <v>-21160</v>
      </c>
      <c r="N566" s="205">
        <f t="shared" ca="1" si="22"/>
        <v>-8.5466253552847517E-3</v>
      </c>
    </row>
    <row r="567" spans="1:14" x14ac:dyDescent="0.25">
      <c r="A567" s="178" t="str">
        <f>CALCS!A546</f>
        <v>Chicopee</v>
      </c>
      <c r="B567" s="179" t="str">
        <f>CALCS!B546</f>
        <v>MA</v>
      </c>
      <c r="C567" s="179" t="str">
        <f>CALCS!C546</f>
        <v>52</v>
      </c>
      <c r="D567" s="179" t="str">
        <f>CALCS!D546</f>
        <v>MC</v>
      </c>
      <c r="E567" s="212">
        <f>CALCS!O546</f>
        <v>56741</v>
      </c>
      <c r="F567" s="180">
        <f ca="1">OFFSET(CDBG16!$J$1,MATCH(L567,CDBG16!$E$2:$E$1269,0),)</f>
        <v>1038162</v>
      </c>
      <c r="G567" s="190">
        <f>CALCS!X546</f>
        <v>1047937</v>
      </c>
      <c r="H567" s="190">
        <f ca="1">CALCS!AE546</f>
        <v>88</v>
      </c>
      <c r="I567" s="190">
        <f ca="1">CALCS!AF546</f>
        <v>0</v>
      </c>
      <c r="J567" s="190">
        <f ca="1">CALCS!AG546</f>
        <v>0</v>
      </c>
      <c r="K567" s="190">
        <f ca="1">CALCS!AH546</f>
        <v>1048025</v>
      </c>
      <c r="L567" s="179" t="str">
        <f>CALCS!AD546</f>
        <v>250486</v>
      </c>
      <c r="M567" s="63">
        <f t="shared" ca="1" si="21"/>
        <v>9863</v>
      </c>
      <c r="N567" s="205">
        <f t="shared" ca="1" si="22"/>
        <v>9.5004440540108377E-3</v>
      </c>
    </row>
    <row r="568" spans="1:14" x14ac:dyDescent="0.25">
      <c r="A568" s="178" t="str">
        <f>CALCS!A547</f>
        <v>Fall River</v>
      </c>
      <c r="B568" s="179" t="str">
        <f>CALCS!B547</f>
        <v>MA</v>
      </c>
      <c r="C568" s="179" t="str">
        <f>CALCS!C547</f>
        <v>52</v>
      </c>
      <c r="D568" s="179" t="str">
        <f>CALCS!D547</f>
        <v>MC</v>
      </c>
      <c r="E568" s="212">
        <f>CALCS!O547</f>
        <v>88777</v>
      </c>
      <c r="F568" s="180">
        <f ca="1">OFFSET(CDBG16!$J$1,MATCH(L568,CDBG16!$E$2:$E$1269,0),)</f>
        <v>2608240</v>
      </c>
      <c r="G568" s="190">
        <f>CALCS!X547</f>
        <v>2634870</v>
      </c>
      <c r="H568" s="190">
        <f ca="1">CALCS!AE547</f>
        <v>222</v>
      </c>
      <c r="I568" s="190">
        <f ca="1">CALCS!AF547</f>
        <v>0</v>
      </c>
      <c r="J568" s="190">
        <f ca="1">CALCS!AG547</f>
        <v>0</v>
      </c>
      <c r="K568" s="190">
        <f ca="1">CALCS!AH547</f>
        <v>2635092</v>
      </c>
      <c r="L568" s="179" t="str">
        <f>CALCS!AD547</f>
        <v>250744</v>
      </c>
      <c r="M568" s="63">
        <f t="shared" ca="1" si="21"/>
        <v>26852</v>
      </c>
      <c r="N568" s="205">
        <f t="shared" ca="1" si="22"/>
        <v>1.0295064871330859E-2</v>
      </c>
    </row>
    <row r="569" spans="1:14" x14ac:dyDescent="0.25">
      <c r="A569" s="178" t="str">
        <f>CALCS!A548</f>
        <v>Fitchburg</v>
      </c>
      <c r="B569" s="179" t="str">
        <f>CALCS!B548</f>
        <v>MA</v>
      </c>
      <c r="C569" s="179" t="str">
        <f>CALCS!C548</f>
        <v>52</v>
      </c>
      <c r="D569" s="179" t="str">
        <f>CALCS!D548</f>
        <v>MC</v>
      </c>
      <c r="E569" s="212">
        <f>CALCS!O548</f>
        <v>40545</v>
      </c>
      <c r="F569" s="180">
        <f ca="1">OFFSET(CDBG16!$J$1,MATCH(L569,CDBG16!$E$2:$E$1269,0),)</f>
        <v>898104</v>
      </c>
      <c r="G569" s="190">
        <f>CALCS!X548</f>
        <v>895973</v>
      </c>
      <c r="H569" s="190">
        <f ca="1">CALCS!AE548</f>
        <v>75</v>
      </c>
      <c r="I569" s="190">
        <f ca="1">CALCS!AF548</f>
        <v>0</v>
      </c>
      <c r="J569" s="190">
        <f ca="1">CALCS!AG548</f>
        <v>0</v>
      </c>
      <c r="K569" s="190">
        <f ca="1">CALCS!AH548</f>
        <v>896048</v>
      </c>
      <c r="L569" s="179" t="str">
        <f>CALCS!AD548</f>
        <v>250774</v>
      </c>
      <c r="M569" s="63">
        <f t="shared" ca="1" si="21"/>
        <v>-2056</v>
      </c>
      <c r="N569" s="205">
        <f t="shared" ca="1" si="22"/>
        <v>-2.289267167276841E-3</v>
      </c>
    </row>
    <row r="570" spans="1:14" x14ac:dyDescent="0.25">
      <c r="A570" s="178" t="str">
        <f>CALCS!A549</f>
        <v>Framingham</v>
      </c>
      <c r="B570" s="179" t="str">
        <f>CALCS!B549</f>
        <v>MA</v>
      </c>
      <c r="C570" s="179" t="str">
        <f>CALCS!C549</f>
        <v>52</v>
      </c>
      <c r="D570" s="179" t="str">
        <f>CALCS!D549</f>
        <v>MC</v>
      </c>
      <c r="E570" s="212">
        <f>CALCS!O549</f>
        <v>71209</v>
      </c>
      <c r="F570" s="180">
        <f ca="1">OFFSET(CDBG16!$J$1,MATCH(L570,CDBG16!$E$2:$E$1269,0),)</f>
        <v>502731</v>
      </c>
      <c r="G570" s="190">
        <f>CALCS!X549</f>
        <v>502639</v>
      </c>
      <c r="H570" s="190">
        <f ca="1">CALCS!AE549</f>
        <v>42</v>
      </c>
      <c r="I570" s="190">
        <f ca="1">CALCS!AF549</f>
        <v>0</v>
      </c>
      <c r="J570" s="190">
        <f ca="1">CALCS!AG549</f>
        <v>0</v>
      </c>
      <c r="K570" s="190">
        <f ca="1">CALCS!AH549</f>
        <v>502681</v>
      </c>
      <c r="L570" s="179" t="str">
        <f>CALCS!AD549</f>
        <v>250804</v>
      </c>
      <c r="M570" s="63">
        <f t="shared" ca="1" si="21"/>
        <v>-50</v>
      </c>
      <c r="N570" s="205">
        <f t="shared" ca="1" si="22"/>
        <v>-9.9456767137892833E-5</v>
      </c>
    </row>
    <row r="571" spans="1:14" x14ac:dyDescent="0.25">
      <c r="A571" s="178" t="str">
        <f>CALCS!A550</f>
        <v>Gloucester</v>
      </c>
      <c r="B571" s="179" t="str">
        <f>CALCS!B550</f>
        <v>MA</v>
      </c>
      <c r="C571" s="179" t="str">
        <f>CALCS!C550</f>
        <v>52</v>
      </c>
      <c r="D571" s="179" t="str">
        <f>CALCS!D550</f>
        <v>MC</v>
      </c>
      <c r="E571" s="212">
        <f>CALCS!O550</f>
        <v>29781</v>
      </c>
      <c r="F571" s="180">
        <f ca="1">OFFSET(CDBG16!$J$1,MATCH(L571,CDBG16!$E$2:$E$1269,0),)</f>
        <v>608765</v>
      </c>
      <c r="G571" s="190">
        <f>CALCS!X550</f>
        <v>600917</v>
      </c>
      <c r="H571" s="190">
        <f ca="1">CALCS!AE550</f>
        <v>51</v>
      </c>
      <c r="I571" s="190">
        <f ca="1">CALCS!AF550</f>
        <v>0</v>
      </c>
      <c r="J571" s="190">
        <f ca="1">CALCS!AG550</f>
        <v>0</v>
      </c>
      <c r="K571" s="190">
        <f ca="1">CALCS!AH550</f>
        <v>600968</v>
      </c>
      <c r="L571" s="179" t="str">
        <f>CALCS!AD550</f>
        <v>250858</v>
      </c>
      <c r="M571" s="63">
        <f t="shared" ca="1" si="21"/>
        <v>-7797</v>
      </c>
      <c r="N571" s="205">
        <f t="shared" ca="1" si="22"/>
        <v>-1.2807897957339861E-2</v>
      </c>
    </row>
    <row r="572" spans="1:14" x14ac:dyDescent="0.25">
      <c r="A572" s="178" t="str">
        <f>CALCS!A551</f>
        <v>Haverhill</v>
      </c>
      <c r="B572" s="179" t="str">
        <f>CALCS!B551</f>
        <v>MA</v>
      </c>
      <c r="C572" s="179" t="str">
        <f>CALCS!C551</f>
        <v>52</v>
      </c>
      <c r="D572" s="179" t="str">
        <f>CALCS!D551</f>
        <v>MC</v>
      </c>
      <c r="E572" s="212">
        <f>CALCS!O551</f>
        <v>62765</v>
      </c>
      <c r="F572" s="180">
        <f ca="1">OFFSET(CDBG16!$J$1,MATCH(L572,CDBG16!$E$2:$E$1269,0),)</f>
        <v>875511</v>
      </c>
      <c r="G572" s="190">
        <f>CALCS!X551</f>
        <v>849973</v>
      </c>
      <c r="H572" s="190">
        <f ca="1">CALCS!AE551</f>
        <v>71</v>
      </c>
      <c r="I572" s="190">
        <f ca="1">CALCS!AF551</f>
        <v>0</v>
      </c>
      <c r="J572" s="190">
        <f ca="1">CALCS!AG551</f>
        <v>0</v>
      </c>
      <c r="K572" s="190">
        <f ca="1">CALCS!AH551</f>
        <v>850044</v>
      </c>
      <c r="L572" s="179" t="str">
        <f>CALCS!AD551</f>
        <v>251020</v>
      </c>
      <c r="M572" s="63">
        <f t="shared" ca="1" si="21"/>
        <v>-25467</v>
      </c>
      <c r="N572" s="205">
        <f t="shared" ca="1" si="22"/>
        <v>-2.9088155374404207E-2</v>
      </c>
    </row>
    <row r="573" spans="1:14" x14ac:dyDescent="0.25">
      <c r="A573" s="178" t="str">
        <f>CALCS!A552</f>
        <v>Holyoke</v>
      </c>
      <c r="B573" s="179" t="str">
        <f>CALCS!B552</f>
        <v>MA</v>
      </c>
      <c r="C573" s="179" t="str">
        <f>CALCS!C552</f>
        <v>52</v>
      </c>
      <c r="D573" s="179" t="str">
        <f>CALCS!D552</f>
        <v>MC</v>
      </c>
      <c r="E573" s="212">
        <f>CALCS!O552</f>
        <v>40684</v>
      </c>
      <c r="F573" s="180">
        <f ca="1">OFFSET(CDBG16!$J$1,MATCH(L573,CDBG16!$E$2:$E$1269,0),)</f>
        <v>1124880</v>
      </c>
      <c r="G573" s="190">
        <f>CALCS!X552</f>
        <v>1129050</v>
      </c>
      <c r="H573" s="190">
        <f ca="1">CALCS!AE552</f>
        <v>95</v>
      </c>
      <c r="I573" s="190">
        <f ca="1">CALCS!AF552</f>
        <v>0</v>
      </c>
      <c r="J573" s="190">
        <f ca="1">CALCS!AG552</f>
        <v>0</v>
      </c>
      <c r="K573" s="190">
        <f ca="1">CALCS!AH552</f>
        <v>1129145</v>
      </c>
      <c r="L573" s="179" t="str">
        <f>CALCS!AD552</f>
        <v>251074</v>
      </c>
      <c r="M573" s="63">
        <f t="shared" ca="1" si="21"/>
        <v>4265</v>
      </c>
      <c r="N573" s="205">
        <f t="shared" ca="1" si="22"/>
        <v>3.7915155394353177E-3</v>
      </c>
    </row>
    <row r="574" spans="1:14" x14ac:dyDescent="0.25">
      <c r="A574" s="178" t="str">
        <f>CALCS!A553</f>
        <v>Lawrence</v>
      </c>
      <c r="B574" s="179" t="str">
        <f>CALCS!B553</f>
        <v>MA</v>
      </c>
      <c r="C574" s="179" t="str">
        <f>CALCS!C553</f>
        <v>52</v>
      </c>
      <c r="D574" s="179" t="str">
        <f>CALCS!D553</f>
        <v>MC</v>
      </c>
      <c r="E574" s="212">
        <f>CALCS!O553</f>
        <v>80231</v>
      </c>
      <c r="F574" s="180">
        <f ca="1">OFFSET(CDBG16!$J$1,MATCH(L574,CDBG16!$E$2:$E$1269,0),)</f>
        <v>1518368</v>
      </c>
      <c r="G574" s="190">
        <f>CALCS!X553</f>
        <v>1523663</v>
      </c>
      <c r="H574" s="190">
        <f ca="1">CALCS!AE553</f>
        <v>128</v>
      </c>
      <c r="I574" s="190">
        <f ca="1">CALCS!AF553</f>
        <v>0</v>
      </c>
      <c r="J574" s="190">
        <f ca="1">CALCS!AG553</f>
        <v>0</v>
      </c>
      <c r="K574" s="190">
        <f ca="1">CALCS!AH553</f>
        <v>1523791</v>
      </c>
      <c r="L574" s="179" t="str">
        <f>CALCS!AD553</f>
        <v>251194</v>
      </c>
      <c r="M574" s="63">
        <f t="shared" ca="1" si="21"/>
        <v>5423</v>
      </c>
      <c r="N574" s="205">
        <f t="shared" ca="1" si="22"/>
        <v>3.5715979261944403E-3</v>
      </c>
    </row>
    <row r="575" spans="1:14" x14ac:dyDescent="0.25">
      <c r="A575" s="178" t="str">
        <f>CALCS!A554</f>
        <v>Leominster</v>
      </c>
      <c r="B575" s="179" t="str">
        <f>CALCS!B554</f>
        <v>MA</v>
      </c>
      <c r="C575" s="179" t="str">
        <f>CALCS!C554</f>
        <v>52</v>
      </c>
      <c r="D575" s="179" t="str">
        <f>CALCS!D554</f>
        <v>MC</v>
      </c>
      <c r="E575" s="212">
        <f>CALCS!O554</f>
        <v>41569</v>
      </c>
      <c r="F575" s="180">
        <f ca="1">OFFSET(CDBG16!$J$1,MATCH(L575,CDBG16!$E$2:$E$1269,0),)</f>
        <v>418548</v>
      </c>
      <c r="G575" s="190">
        <f>CALCS!X554</f>
        <v>423443</v>
      </c>
      <c r="H575" s="190">
        <f ca="1">CALCS!AE554</f>
        <v>36</v>
      </c>
      <c r="I575" s="190">
        <f ca="1">CALCS!AF554</f>
        <v>0</v>
      </c>
      <c r="J575" s="190">
        <f ca="1">CALCS!AG554</f>
        <v>0</v>
      </c>
      <c r="K575" s="190">
        <f ca="1">CALCS!AH554</f>
        <v>423479</v>
      </c>
      <c r="L575" s="179" t="str">
        <f>CALCS!AD554</f>
        <v>251236</v>
      </c>
      <c r="M575" s="63">
        <f t="shared" ca="1" si="21"/>
        <v>4931</v>
      </c>
      <c r="N575" s="205">
        <f t="shared" ca="1" si="22"/>
        <v>1.1781205500922235E-2</v>
      </c>
    </row>
    <row r="576" spans="1:14" x14ac:dyDescent="0.25">
      <c r="A576" s="178" t="str">
        <f>CALCS!A555</f>
        <v>Lowell</v>
      </c>
      <c r="B576" s="179" t="str">
        <f>CALCS!B555</f>
        <v>MA</v>
      </c>
      <c r="C576" s="179" t="str">
        <f>CALCS!C555</f>
        <v>52</v>
      </c>
      <c r="D576" s="179" t="str">
        <f>CALCS!D555</f>
        <v>MC</v>
      </c>
      <c r="E576" s="212">
        <f>CALCS!O555</f>
        <v>110699</v>
      </c>
      <c r="F576" s="180">
        <f ca="1">OFFSET(CDBG16!$J$1,MATCH(L576,CDBG16!$E$2:$E$1269,0),)</f>
        <v>1893676</v>
      </c>
      <c r="G576" s="190">
        <f>CALCS!X555</f>
        <v>1830608</v>
      </c>
      <c r="H576" s="190">
        <f ca="1">CALCS!AE555</f>
        <v>154</v>
      </c>
      <c r="I576" s="190">
        <f ca="1">CALCS!AF555</f>
        <v>0</v>
      </c>
      <c r="J576" s="190">
        <f ca="1">CALCS!AG555</f>
        <v>0</v>
      </c>
      <c r="K576" s="190">
        <f ca="1">CALCS!AH555</f>
        <v>1830762</v>
      </c>
      <c r="L576" s="179" t="str">
        <f>CALCS!AD555</f>
        <v>251284</v>
      </c>
      <c r="M576" s="63">
        <f t="shared" ca="1" si="21"/>
        <v>-62914</v>
      </c>
      <c r="N576" s="205">
        <f t="shared" ca="1" si="22"/>
        <v>-3.3223212418597478E-2</v>
      </c>
    </row>
    <row r="577" spans="1:14" x14ac:dyDescent="0.25">
      <c r="A577" s="178" t="str">
        <f>CALCS!A556</f>
        <v>Lynn</v>
      </c>
      <c r="B577" s="179" t="str">
        <f>CALCS!B556</f>
        <v>MA</v>
      </c>
      <c r="C577" s="179" t="str">
        <f>CALCS!C556</f>
        <v>52</v>
      </c>
      <c r="D577" s="179" t="str">
        <f>CALCS!D556</f>
        <v>MC</v>
      </c>
      <c r="E577" s="212">
        <f>CALCS!O556</f>
        <v>92457</v>
      </c>
      <c r="F577" s="180">
        <f ca="1">OFFSET(CDBG16!$J$1,MATCH(L577,CDBG16!$E$2:$E$1269,0),)</f>
        <v>2320320</v>
      </c>
      <c r="G577" s="190">
        <f>CALCS!X556</f>
        <v>2302871</v>
      </c>
      <c r="H577" s="190">
        <f ca="1">CALCS!AE556</f>
        <v>194</v>
      </c>
      <c r="I577" s="190">
        <f ca="1">CALCS!AF556</f>
        <v>0</v>
      </c>
      <c r="J577" s="190">
        <f ca="1">CALCS!AG556</f>
        <v>0</v>
      </c>
      <c r="K577" s="190">
        <f ca="1">CALCS!AH556</f>
        <v>2303065</v>
      </c>
      <c r="L577" s="179" t="str">
        <f>CALCS!AD556</f>
        <v>251302</v>
      </c>
      <c r="M577" s="63">
        <f t="shared" ca="1" si="21"/>
        <v>-17255</v>
      </c>
      <c r="N577" s="205">
        <f t="shared" ca="1" si="22"/>
        <v>-7.4364742794097369E-3</v>
      </c>
    </row>
    <row r="578" spans="1:14" x14ac:dyDescent="0.25">
      <c r="A578" s="178" t="str">
        <f>CALCS!A557</f>
        <v>Malden</v>
      </c>
      <c r="B578" s="179" t="str">
        <f>CALCS!B557</f>
        <v>MA</v>
      </c>
      <c r="C578" s="179" t="str">
        <f>CALCS!C557</f>
        <v>52</v>
      </c>
      <c r="D578" s="179" t="str">
        <f>CALCS!D557</f>
        <v>MC</v>
      </c>
      <c r="E578" s="212">
        <f>CALCS!O557</f>
        <v>61068</v>
      </c>
      <c r="F578" s="180">
        <f ca="1">OFFSET(CDBG16!$J$1,MATCH(L578,CDBG16!$E$2:$E$1269,0),)</f>
        <v>1232559</v>
      </c>
      <c r="G578" s="190">
        <f>CALCS!X557</f>
        <v>1229114</v>
      </c>
      <c r="H578" s="190">
        <f ca="1">CALCS!AE557</f>
        <v>103</v>
      </c>
      <c r="I578" s="190">
        <f ca="1">CALCS!AF557</f>
        <v>0</v>
      </c>
      <c r="J578" s="190">
        <f ca="1">CALCS!AG557</f>
        <v>0</v>
      </c>
      <c r="K578" s="190">
        <f ca="1">CALCS!AH557</f>
        <v>1229217</v>
      </c>
      <c r="L578" s="179" t="str">
        <f>CALCS!AD557</f>
        <v>251314</v>
      </c>
      <c r="M578" s="63">
        <f t="shared" ca="1" si="21"/>
        <v>-3342</v>
      </c>
      <c r="N578" s="205">
        <f t="shared" ca="1" si="22"/>
        <v>-2.7114320693776119E-3</v>
      </c>
    </row>
    <row r="579" spans="1:14" x14ac:dyDescent="0.25">
      <c r="A579" s="178" t="str">
        <f>CALCS!A558</f>
        <v>Medford</v>
      </c>
      <c r="B579" s="179" t="str">
        <f>CALCS!B558</f>
        <v>MA</v>
      </c>
      <c r="C579" s="179" t="str">
        <f>CALCS!C558</f>
        <v>52</v>
      </c>
      <c r="D579" s="179" t="str">
        <f>CALCS!D558</f>
        <v>MC</v>
      </c>
      <c r="E579" s="212">
        <f>CALCS!O558</f>
        <v>57403</v>
      </c>
      <c r="F579" s="180">
        <f ca="1">OFFSET(CDBG16!$J$1,MATCH(L579,CDBG16!$E$2:$E$1269,0),)</f>
        <v>1403910</v>
      </c>
      <c r="G579" s="190">
        <f>CALCS!X558</f>
        <v>1403795</v>
      </c>
      <c r="H579" s="190">
        <f ca="1">CALCS!AE558</f>
        <v>118</v>
      </c>
      <c r="I579" s="190">
        <f ca="1">CALCS!AF558</f>
        <v>0</v>
      </c>
      <c r="J579" s="190">
        <f ca="1">CALCS!AG558</f>
        <v>0</v>
      </c>
      <c r="K579" s="190">
        <f ca="1">CALCS!AH558</f>
        <v>1403913</v>
      </c>
      <c r="L579" s="179" t="str">
        <f>CALCS!AD558</f>
        <v>251410</v>
      </c>
      <c r="M579" s="63">
        <f t="shared" ca="1" si="21"/>
        <v>3</v>
      </c>
      <c r="N579" s="205">
        <f t="shared" ca="1" si="22"/>
        <v>2.1368891168237278E-6</v>
      </c>
    </row>
    <row r="580" spans="1:14" x14ac:dyDescent="0.25">
      <c r="A580" s="178" t="str">
        <f>CALCS!A559</f>
        <v>New Bedford</v>
      </c>
      <c r="B580" s="179" t="str">
        <f>CALCS!B559</f>
        <v>MA</v>
      </c>
      <c r="C580" s="179" t="str">
        <f>CALCS!C559</f>
        <v>52</v>
      </c>
      <c r="D580" s="179" t="str">
        <f>CALCS!D559</f>
        <v>MC</v>
      </c>
      <c r="E580" s="212">
        <f>CALCS!O559</f>
        <v>94958</v>
      </c>
      <c r="F580" s="180">
        <f ca="1">OFFSET(CDBG16!$J$1,MATCH(L580,CDBG16!$E$2:$E$1269,0),)</f>
        <v>2455414</v>
      </c>
      <c r="G580" s="190">
        <f>CALCS!X559</f>
        <v>2425326</v>
      </c>
      <c r="H580" s="190">
        <f ca="1">CALCS!AE559</f>
        <v>204</v>
      </c>
      <c r="I580" s="190">
        <f ca="1">CALCS!AF559</f>
        <v>0</v>
      </c>
      <c r="J580" s="190">
        <f ca="1">CALCS!AG559</f>
        <v>0</v>
      </c>
      <c r="K580" s="190">
        <f ca="1">CALCS!AH559</f>
        <v>2425530</v>
      </c>
      <c r="L580" s="179" t="str">
        <f>CALCS!AD559</f>
        <v>251614</v>
      </c>
      <c r="M580" s="63">
        <f t="shared" ca="1" si="21"/>
        <v>-29884</v>
      </c>
      <c r="N580" s="205">
        <f t="shared" ca="1" si="22"/>
        <v>-1.2170656353673964E-2</v>
      </c>
    </row>
    <row r="581" spans="1:14" x14ac:dyDescent="0.25">
      <c r="A581" s="178" t="str">
        <f>CALCS!A560</f>
        <v>Newton</v>
      </c>
      <c r="B581" s="179" t="str">
        <f>CALCS!B560</f>
        <v>MA</v>
      </c>
      <c r="C581" s="179" t="str">
        <f>CALCS!C560</f>
        <v>51</v>
      </c>
      <c r="D581" s="179" t="str">
        <f>CALCS!D560</f>
        <v>PC</v>
      </c>
      <c r="E581" s="212">
        <f>CALCS!O560</f>
        <v>88817</v>
      </c>
      <c r="F581" s="180">
        <f ca="1">OFFSET(CDBG16!$J$1,MATCH(L581,CDBG16!$E$2:$E$1269,0),)</f>
        <v>1742529</v>
      </c>
      <c r="G581" s="190">
        <f>CALCS!X560</f>
        <v>1735659</v>
      </c>
      <c r="H581" s="190">
        <f ca="1">CALCS!AE560</f>
        <v>146</v>
      </c>
      <c r="I581" s="190">
        <f ca="1">CALCS!AF560</f>
        <v>0</v>
      </c>
      <c r="J581" s="190">
        <f ca="1">CALCS!AG560</f>
        <v>0</v>
      </c>
      <c r="K581" s="190">
        <f ca="1">CALCS!AH560</f>
        <v>1735805</v>
      </c>
      <c r="L581" s="179" t="str">
        <f>CALCS!AD560</f>
        <v>251650</v>
      </c>
      <c r="M581" s="63">
        <f t="shared" ca="1" si="21"/>
        <v>-6724</v>
      </c>
      <c r="N581" s="205">
        <f t="shared" ca="1" si="22"/>
        <v>-3.8587593090272814E-3</v>
      </c>
    </row>
    <row r="582" spans="1:14" x14ac:dyDescent="0.25">
      <c r="A582" s="178" t="str">
        <f>CALCS!A561</f>
        <v>Northampton</v>
      </c>
      <c r="B582" s="179" t="str">
        <f>CALCS!B561</f>
        <v>MA</v>
      </c>
      <c r="C582" s="179" t="str">
        <f>CALCS!C561</f>
        <v>52</v>
      </c>
      <c r="D582" s="179" t="str">
        <f>CALCS!D561</f>
        <v>MC</v>
      </c>
      <c r="E582" s="212">
        <f>CALCS!O561</f>
        <v>28540</v>
      </c>
      <c r="F582" s="180">
        <f ca="1">OFFSET(CDBG16!$J$1,MATCH(L582,CDBG16!$E$2:$E$1269,0),)</f>
        <v>613742</v>
      </c>
      <c r="G582" s="190">
        <f>CALCS!X561</f>
        <v>613730</v>
      </c>
      <c r="H582" s="190">
        <f ca="1">CALCS!AE561</f>
        <v>52</v>
      </c>
      <c r="I582" s="190">
        <f ca="1">CALCS!AF561</f>
        <v>0</v>
      </c>
      <c r="J582" s="190">
        <f ca="1">CALCS!AG561</f>
        <v>0</v>
      </c>
      <c r="K582" s="190">
        <f ca="1">CALCS!AH561</f>
        <v>613782</v>
      </c>
      <c r="L582" s="179" t="str">
        <f>CALCS!AD561</f>
        <v>251674</v>
      </c>
      <c r="M582" s="63">
        <f t="shared" ca="1" si="21"/>
        <v>40</v>
      </c>
      <c r="N582" s="205">
        <f t="shared" ca="1" si="22"/>
        <v>6.5173965607698354E-5</v>
      </c>
    </row>
    <row r="583" spans="1:14" x14ac:dyDescent="0.25">
      <c r="A583" s="178" t="str">
        <f>CALCS!A562</f>
        <v>Peabody City</v>
      </c>
      <c r="B583" s="179" t="str">
        <f>CALCS!B562</f>
        <v>MA</v>
      </c>
      <c r="C583" s="179" t="str">
        <f>CALCS!C562</f>
        <v>52</v>
      </c>
      <c r="D583" s="179" t="str">
        <f>CALCS!D562</f>
        <v>MC</v>
      </c>
      <c r="E583" s="212">
        <f>CALCS!O562</f>
        <v>52504</v>
      </c>
      <c r="F583" s="180">
        <f ca="1">OFFSET(CDBG16!$J$1,MATCH(L583,CDBG16!$E$2:$E$1269,0),)</f>
        <v>388863</v>
      </c>
      <c r="G583" s="190">
        <f>CALCS!X562</f>
        <v>410933</v>
      </c>
      <c r="H583" s="190">
        <f ca="1">CALCS!AE562</f>
        <v>35</v>
      </c>
      <c r="I583" s="190">
        <f ca="1">CALCS!AF562</f>
        <v>0</v>
      </c>
      <c r="J583" s="190">
        <f ca="1">CALCS!AG562</f>
        <v>0</v>
      </c>
      <c r="K583" s="190">
        <f ca="1">CALCS!AH562</f>
        <v>410968</v>
      </c>
      <c r="L583" s="179" t="str">
        <f>CALCS!AD562</f>
        <v>251884</v>
      </c>
      <c r="M583" s="63">
        <f t="shared" ca="1" si="21"/>
        <v>22105</v>
      </c>
      <c r="N583" s="205">
        <f t="shared" ca="1" si="22"/>
        <v>5.6845212838454673E-2</v>
      </c>
    </row>
    <row r="584" spans="1:14" x14ac:dyDescent="0.25">
      <c r="A584" s="178" t="str">
        <f>CALCS!A563</f>
        <v>Pittsfield</v>
      </c>
      <c r="B584" s="179" t="str">
        <f>CALCS!B563</f>
        <v>MA</v>
      </c>
      <c r="C584" s="179" t="str">
        <f>CALCS!C563</f>
        <v>51</v>
      </c>
      <c r="D584" s="179" t="str">
        <f>CALCS!D563</f>
        <v>PC</v>
      </c>
      <c r="E584" s="212">
        <f>CALCS!O563</f>
        <v>43303</v>
      </c>
      <c r="F584" s="180">
        <f ca="1">OFFSET(CDBG16!$J$1,MATCH(L584,CDBG16!$E$2:$E$1269,0),)</f>
        <v>1145951</v>
      </c>
      <c r="G584" s="190">
        <f>CALCS!X563</f>
        <v>1132391</v>
      </c>
      <c r="H584" s="190">
        <f ca="1">CALCS!AE563</f>
        <v>95</v>
      </c>
      <c r="I584" s="190">
        <f ca="1">CALCS!AF563</f>
        <v>0</v>
      </c>
      <c r="J584" s="190">
        <f ca="1">CALCS!AG563</f>
        <v>0</v>
      </c>
      <c r="K584" s="190">
        <f ca="1">CALCS!AH563</f>
        <v>1132486</v>
      </c>
      <c r="L584" s="179" t="str">
        <f>CALCS!AD563</f>
        <v>251938</v>
      </c>
      <c r="M584" s="63">
        <f t="shared" ca="1" si="21"/>
        <v>-13465</v>
      </c>
      <c r="N584" s="205">
        <f t="shared" ca="1" si="22"/>
        <v>-1.1750066102302803E-2</v>
      </c>
    </row>
    <row r="585" spans="1:14" x14ac:dyDescent="0.25">
      <c r="A585" s="178" t="str">
        <f>CALCS!A564</f>
        <v>Plymouth Town</v>
      </c>
      <c r="B585" s="179" t="str">
        <f>CALCS!B564</f>
        <v>MA</v>
      </c>
      <c r="C585" s="179" t="str">
        <f>CALCS!C564</f>
        <v>52</v>
      </c>
      <c r="D585" s="179" t="str">
        <f>CALCS!D564</f>
        <v>MC</v>
      </c>
      <c r="E585" s="212">
        <f>CALCS!O564</f>
        <v>58890</v>
      </c>
      <c r="F585" s="180">
        <f ca="1">OFFSET(CDBG16!$J$1,MATCH(L585,CDBG16!$E$2:$E$1269,0),)</f>
        <v>312398</v>
      </c>
      <c r="G585" s="190">
        <f>CALCS!X564</f>
        <v>315533</v>
      </c>
      <c r="H585" s="190">
        <f ca="1">CALCS!AE564</f>
        <v>27</v>
      </c>
      <c r="I585" s="190">
        <f ca="1">CALCS!AF564</f>
        <v>0</v>
      </c>
      <c r="J585" s="190">
        <f ca="1">CALCS!AG564</f>
        <v>0</v>
      </c>
      <c r="K585" s="190">
        <f ca="1">CALCS!AH564</f>
        <v>315560</v>
      </c>
      <c r="L585" s="179" t="str">
        <f>CALCS!AD564</f>
        <v>251962</v>
      </c>
      <c r="M585" s="63">
        <f t="shared" ca="1" si="21"/>
        <v>3162</v>
      </c>
      <c r="N585" s="205">
        <f t="shared" ca="1" si="22"/>
        <v>1.0121703724095545E-2</v>
      </c>
    </row>
    <row r="586" spans="1:14" x14ac:dyDescent="0.25">
      <c r="A586" s="178" t="str">
        <f>CALCS!A565</f>
        <v>Quincy</v>
      </c>
      <c r="B586" s="179" t="str">
        <f>CALCS!B565</f>
        <v>MA</v>
      </c>
      <c r="C586" s="179" t="str">
        <f>CALCS!C565</f>
        <v>52</v>
      </c>
      <c r="D586" s="179" t="str">
        <f>CALCS!D565</f>
        <v>MC</v>
      </c>
      <c r="E586" s="212">
        <f>CALCS!O565</f>
        <v>93618</v>
      </c>
      <c r="F586" s="180">
        <f ca="1">OFFSET(CDBG16!$J$1,MATCH(L586,CDBG16!$E$2:$E$1269,0),)</f>
        <v>1687966</v>
      </c>
      <c r="G586" s="190">
        <f>CALCS!X565</f>
        <v>1669290</v>
      </c>
      <c r="H586" s="190">
        <f ca="1">CALCS!AE565</f>
        <v>140</v>
      </c>
      <c r="I586" s="190">
        <f ca="1">CALCS!AF565</f>
        <v>0</v>
      </c>
      <c r="J586" s="190">
        <f ca="1">CALCS!AG565</f>
        <v>0</v>
      </c>
      <c r="K586" s="190">
        <f ca="1">CALCS!AH565</f>
        <v>1669430</v>
      </c>
      <c r="L586" s="179" t="str">
        <f>CALCS!AD565</f>
        <v>251992</v>
      </c>
      <c r="M586" s="63">
        <f t="shared" ca="1" si="21"/>
        <v>-18536</v>
      </c>
      <c r="N586" s="205">
        <f t="shared" ca="1" si="22"/>
        <v>-1.0981263840622382E-2</v>
      </c>
    </row>
    <row r="587" spans="1:14" x14ac:dyDescent="0.25">
      <c r="A587" s="178" t="str">
        <f>CALCS!A566</f>
        <v>Revere City</v>
      </c>
      <c r="B587" s="179" t="str">
        <f>CALCS!B566</f>
        <v>MA</v>
      </c>
      <c r="C587" s="179" t="str">
        <f>CALCS!C566</f>
        <v>52</v>
      </c>
      <c r="D587" s="179" t="str">
        <f>CALCS!D566</f>
        <v>MC</v>
      </c>
      <c r="E587" s="212">
        <f>CALCS!O566</f>
        <v>53422</v>
      </c>
      <c r="F587" s="180">
        <f ca="1">OFFSET(CDBG16!$J$1,MATCH(L587,CDBG16!$E$2:$E$1269,0),)</f>
        <v>649496</v>
      </c>
      <c r="G587" s="190">
        <f>CALCS!X566</f>
        <v>691688</v>
      </c>
      <c r="H587" s="190">
        <f ca="1">CALCS!AE566</f>
        <v>58</v>
      </c>
      <c r="I587" s="190">
        <f ca="1">CALCS!AF566</f>
        <v>0</v>
      </c>
      <c r="J587" s="190">
        <f ca="1">CALCS!AG566</f>
        <v>0</v>
      </c>
      <c r="K587" s="190">
        <f ca="1">CALCS!AH566</f>
        <v>691746</v>
      </c>
      <c r="L587" s="179" t="str">
        <f>CALCS!AD566</f>
        <v>252028</v>
      </c>
      <c r="M587" s="63">
        <f t="shared" ca="1" si="21"/>
        <v>42250</v>
      </c>
      <c r="N587" s="205">
        <f t="shared" ca="1" si="22"/>
        <v>6.5050439109709687E-2</v>
      </c>
    </row>
    <row r="588" spans="1:14" x14ac:dyDescent="0.25">
      <c r="A588" s="178" t="str">
        <f>CALCS!A567</f>
        <v>Salem</v>
      </c>
      <c r="B588" s="179" t="str">
        <f>CALCS!B567</f>
        <v>MA</v>
      </c>
      <c r="C588" s="179" t="str">
        <f>CALCS!C567</f>
        <v>52</v>
      </c>
      <c r="D588" s="179" t="str">
        <f>CALCS!D567</f>
        <v>MC</v>
      </c>
      <c r="E588" s="212">
        <f>CALCS!O567</f>
        <v>42869</v>
      </c>
      <c r="F588" s="180">
        <f ca="1">OFFSET(CDBG16!$J$1,MATCH(L588,CDBG16!$E$2:$E$1269,0),)</f>
        <v>995257</v>
      </c>
      <c r="G588" s="190">
        <f>CALCS!X567</f>
        <v>965468</v>
      </c>
      <c r="H588" s="190">
        <f ca="1">CALCS!AE567</f>
        <v>81</v>
      </c>
      <c r="I588" s="190">
        <f ca="1">CALCS!AF567</f>
        <v>0</v>
      </c>
      <c r="J588" s="190">
        <f ca="1">CALCS!AG567</f>
        <v>0</v>
      </c>
      <c r="K588" s="190">
        <f ca="1">CALCS!AH567</f>
        <v>965549</v>
      </c>
      <c r="L588" s="179" t="str">
        <f>CALCS!AD567</f>
        <v>252118</v>
      </c>
      <c r="M588" s="63">
        <f t="shared" ca="1" si="21"/>
        <v>-29708</v>
      </c>
      <c r="N588" s="205">
        <f t="shared" ca="1" si="22"/>
        <v>-2.9849576541536509E-2</v>
      </c>
    </row>
    <row r="589" spans="1:14" x14ac:dyDescent="0.25">
      <c r="A589" s="178" t="str">
        <f>CALCS!A568</f>
        <v>Somerville</v>
      </c>
      <c r="B589" s="179" t="str">
        <f>CALCS!B568</f>
        <v>MA</v>
      </c>
      <c r="C589" s="179" t="str">
        <f>CALCS!C568</f>
        <v>52</v>
      </c>
      <c r="D589" s="179" t="str">
        <f>CALCS!D568</f>
        <v>MC</v>
      </c>
      <c r="E589" s="212">
        <f>CALCS!O568</f>
        <v>80318</v>
      </c>
      <c r="F589" s="180">
        <f ca="1">OFFSET(CDBG16!$J$1,MATCH(L589,CDBG16!$E$2:$E$1269,0),)</f>
        <v>2264442</v>
      </c>
      <c r="G589" s="190">
        <f>CALCS!X568</f>
        <v>2248811</v>
      </c>
      <c r="H589" s="190">
        <f ca="1">CALCS!AE568</f>
        <v>189</v>
      </c>
      <c r="I589" s="190">
        <f ca="1">CALCS!AF568</f>
        <v>0</v>
      </c>
      <c r="J589" s="190">
        <f ca="1">CALCS!AG568</f>
        <v>0</v>
      </c>
      <c r="K589" s="190">
        <f ca="1">CALCS!AH568</f>
        <v>2249000</v>
      </c>
      <c r="L589" s="179" t="str">
        <f>CALCS!AD568</f>
        <v>252250</v>
      </c>
      <c r="M589" s="63">
        <f t="shared" ca="1" si="21"/>
        <v>-15442</v>
      </c>
      <c r="N589" s="205">
        <f t="shared" ca="1" si="22"/>
        <v>-6.8193400405044602E-3</v>
      </c>
    </row>
    <row r="590" spans="1:14" x14ac:dyDescent="0.25">
      <c r="A590" s="178" t="str">
        <f>CALCS!A569</f>
        <v>Springfield</v>
      </c>
      <c r="B590" s="179" t="str">
        <f>CALCS!B569</f>
        <v>MA</v>
      </c>
      <c r="C590" s="179" t="str">
        <f>CALCS!C569</f>
        <v>51</v>
      </c>
      <c r="D590" s="179" t="str">
        <f>CALCS!D569</f>
        <v>PC</v>
      </c>
      <c r="E590" s="212">
        <f>CALCS!O569</f>
        <v>154341</v>
      </c>
      <c r="F590" s="180">
        <f ca="1">OFFSET(CDBG16!$J$1,MATCH(L590,CDBG16!$E$2:$E$1269,0),)</f>
        <v>3492334</v>
      </c>
      <c r="G590" s="190">
        <f>CALCS!X569</f>
        <v>3439730</v>
      </c>
      <c r="H590" s="190">
        <f ca="1">CALCS!AE569</f>
        <v>289</v>
      </c>
      <c r="I590" s="190">
        <f ca="1">CALCS!AF569</f>
        <v>0</v>
      </c>
      <c r="J590" s="190">
        <f ca="1">CALCS!AG569</f>
        <v>0</v>
      </c>
      <c r="K590" s="190">
        <f ca="1">CALCS!AH569</f>
        <v>3440019</v>
      </c>
      <c r="L590" s="179" t="str">
        <f>CALCS!AD569</f>
        <v>252340</v>
      </c>
      <c r="M590" s="63">
        <f t="shared" ca="1" si="21"/>
        <v>-52315</v>
      </c>
      <c r="N590" s="205">
        <f t="shared" ca="1" si="22"/>
        <v>-1.4979953234713518E-2</v>
      </c>
    </row>
    <row r="591" spans="1:14" x14ac:dyDescent="0.25">
      <c r="A591" s="178" t="str">
        <f>CALCS!A570</f>
        <v>Taunton</v>
      </c>
      <c r="B591" s="179" t="str">
        <f>CALCS!B570</f>
        <v>MA</v>
      </c>
      <c r="C591" s="179" t="str">
        <f>CALCS!C570</f>
        <v>52</v>
      </c>
      <c r="D591" s="179" t="str">
        <f>CALCS!D570</f>
        <v>MC</v>
      </c>
      <c r="E591" s="212">
        <f>CALCS!O570</f>
        <v>56789</v>
      </c>
      <c r="F591" s="180">
        <f ca="1">OFFSET(CDBG16!$J$1,MATCH(L591,CDBG16!$E$2:$E$1269,0),)</f>
        <v>727137</v>
      </c>
      <c r="G591" s="190">
        <f>CALCS!X570</f>
        <v>726509</v>
      </c>
      <c r="H591" s="190">
        <f ca="1">CALCS!AE570</f>
        <v>61</v>
      </c>
      <c r="I591" s="190">
        <f ca="1">CALCS!AF570</f>
        <v>0</v>
      </c>
      <c r="J591" s="190">
        <f ca="1">CALCS!AG570</f>
        <v>0</v>
      </c>
      <c r="K591" s="190">
        <f ca="1">CALCS!AH570</f>
        <v>726570</v>
      </c>
      <c r="L591" s="179" t="str">
        <f>CALCS!AD570</f>
        <v>252418</v>
      </c>
      <c r="M591" s="63">
        <f t="shared" ca="1" si="21"/>
        <v>-567</v>
      </c>
      <c r="N591" s="205">
        <f t="shared" ca="1" si="22"/>
        <v>-7.7977052467416734E-4</v>
      </c>
    </row>
    <row r="592" spans="1:14" x14ac:dyDescent="0.25">
      <c r="A592" s="178" t="str">
        <f>CALCS!A571</f>
        <v>Waltham</v>
      </c>
      <c r="B592" s="179" t="str">
        <f>CALCS!B571</f>
        <v>MA</v>
      </c>
      <c r="C592" s="179" t="str">
        <f>CALCS!C571</f>
        <v>51</v>
      </c>
      <c r="D592" s="179" t="str">
        <f>CALCS!D571</f>
        <v>PC</v>
      </c>
      <c r="E592" s="212">
        <f>CALCS!O571</f>
        <v>63378</v>
      </c>
      <c r="F592" s="180">
        <f ca="1">OFFSET(CDBG16!$J$1,MATCH(L592,CDBG16!$E$2:$E$1269,0),)</f>
        <v>939904</v>
      </c>
      <c r="G592" s="190">
        <f>CALCS!X571</f>
        <v>930330</v>
      </c>
      <c r="H592" s="190">
        <f ca="1">CALCS!AE571</f>
        <v>78</v>
      </c>
      <c r="I592" s="190">
        <f ca="1">CALCS!AF571</f>
        <v>0</v>
      </c>
      <c r="J592" s="190">
        <f ca="1">CALCS!AG571</f>
        <v>0</v>
      </c>
      <c r="K592" s="190">
        <f ca="1">CALCS!AH571</f>
        <v>930408</v>
      </c>
      <c r="L592" s="179" t="str">
        <f>CALCS!AD571</f>
        <v>252544</v>
      </c>
      <c r="M592" s="63">
        <f t="shared" ca="1" si="21"/>
        <v>-9496</v>
      </c>
      <c r="N592" s="205">
        <f t="shared" ca="1" si="22"/>
        <v>-1.0103159471605611E-2</v>
      </c>
    </row>
    <row r="593" spans="1:14" x14ac:dyDescent="0.25">
      <c r="A593" s="178" t="str">
        <f>CALCS!A572</f>
        <v>Westfield</v>
      </c>
      <c r="B593" s="179" t="str">
        <f>CALCS!B572</f>
        <v>MA</v>
      </c>
      <c r="C593" s="179" t="str">
        <f>CALCS!C572</f>
        <v>52</v>
      </c>
      <c r="D593" s="179" t="str">
        <f>CALCS!D572</f>
        <v>MC</v>
      </c>
      <c r="E593" s="212">
        <f>CALCS!O572</f>
        <v>41690</v>
      </c>
      <c r="F593" s="180">
        <f ca="1">OFFSET(CDBG16!$J$1,MATCH(L593,CDBG16!$E$2:$E$1269,0),)</f>
        <v>323448</v>
      </c>
      <c r="G593" s="190">
        <f>CALCS!X572</f>
        <v>347714</v>
      </c>
      <c r="H593" s="190">
        <f ca="1">CALCS!AE572</f>
        <v>29</v>
      </c>
      <c r="I593" s="190">
        <f ca="1">CALCS!AF572</f>
        <v>0</v>
      </c>
      <c r="J593" s="190">
        <f ca="1">CALCS!AG572</f>
        <v>0</v>
      </c>
      <c r="K593" s="190">
        <f ca="1">CALCS!AH572</f>
        <v>347743</v>
      </c>
      <c r="L593" s="179" t="str">
        <f>CALCS!AD572</f>
        <v>252700</v>
      </c>
      <c r="M593" s="63">
        <f t="shared" ca="1" si="21"/>
        <v>24295</v>
      </c>
      <c r="N593" s="205">
        <f t="shared" ca="1" si="22"/>
        <v>7.5112537409413566E-2</v>
      </c>
    </row>
    <row r="594" spans="1:14" x14ac:dyDescent="0.25">
      <c r="A594" s="178" t="str">
        <f>CALCS!A573</f>
        <v>Weymouth Town</v>
      </c>
      <c r="B594" s="179" t="str">
        <f>CALCS!B573</f>
        <v>MA</v>
      </c>
      <c r="C594" s="179" t="str">
        <f>CALCS!C573</f>
        <v>52</v>
      </c>
      <c r="D594" s="179" t="str">
        <f>CALCS!D573</f>
        <v>MC</v>
      </c>
      <c r="E594" s="212">
        <f>CALCS!O573</f>
        <v>55957</v>
      </c>
      <c r="F594" s="180">
        <f ca="1">OFFSET(CDBG16!$J$1,MATCH(L594,CDBG16!$E$2:$E$1269,0),)</f>
        <v>635910</v>
      </c>
      <c r="G594" s="190">
        <f>CALCS!X573</f>
        <v>631630</v>
      </c>
      <c r="H594" s="190">
        <f ca="1">CALCS!AE573</f>
        <v>53</v>
      </c>
      <c r="I594" s="190">
        <f ca="1">CALCS!AF573</f>
        <v>0</v>
      </c>
      <c r="J594" s="190">
        <f ca="1">CALCS!AG573</f>
        <v>0</v>
      </c>
      <c r="K594" s="190">
        <f ca="1">CALCS!AH573</f>
        <v>631683</v>
      </c>
      <c r="L594" s="179" t="str">
        <f>CALCS!AD573</f>
        <v>252784</v>
      </c>
      <c r="M594" s="63">
        <f t="shared" ca="1" si="21"/>
        <v>-4227</v>
      </c>
      <c r="N594" s="205">
        <f t="shared" ca="1" si="22"/>
        <v>-6.6471670519413122E-3</v>
      </c>
    </row>
    <row r="595" spans="1:14" x14ac:dyDescent="0.25">
      <c r="A595" s="178" t="str">
        <f>CALCS!A574</f>
        <v>Worcester</v>
      </c>
      <c r="B595" s="179" t="str">
        <f>CALCS!B574</f>
        <v>MA</v>
      </c>
      <c r="C595" s="179" t="str">
        <f>CALCS!C574</f>
        <v>51</v>
      </c>
      <c r="D595" s="179" t="str">
        <f>CALCS!D574</f>
        <v>PC</v>
      </c>
      <c r="E595" s="212">
        <f>CALCS!O574</f>
        <v>184815</v>
      </c>
      <c r="F595" s="180">
        <f ca="1">OFFSET(CDBG16!$J$1,MATCH(L595,CDBG16!$E$2:$E$1269,0),)</f>
        <v>4055322</v>
      </c>
      <c r="G595" s="190">
        <f>CALCS!X574</f>
        <v>3953590</v>
      </c>
      <c r="H595" s="190">
        <f ca="1">CALCS!AE574</f>
        <v>333</v>
      </c>
      <c r="I595" s="190">
        <f ca="1">CALCS!AF574</f>
        <v>0</v>
      </c>
      <c r="J595" s="190">
        <f ca="1">CALCS!AG574</f>
        <v>0</v>
      </c>
      <c r="K595" s="190">
        <f ca="1">CALCS!AH574</f>
        <v>3953923</v>
      </c>
      <c r="L595" s="179" t="str">
        <f>CALCS!AD574</f>
        <v>252880</v>
      </c>
      <c r="M595" s="63">
        <f t="shared" ca="1" si="21"/>
        <v>-101399</v>
      </c>
      <c r="N595" s="205">
        <f t="shared" ca="1" si="22"/>
        <v>-2.5003933103215973E-2</v>
      </c>
    </row>
    <row r="596" spans="1:14" x14ac:dyDescent="0.25">
      <c r="A596" s="178" t="str">
        <f>CALCS!A575</f>
        <v>Yarmouth</v>
      </c>
      <c r="B596" s="179" t="str">
        <f>CALCS!B575</f>
        <v>MA</v>
      </c>
      <c r="C596" s="179" t="str">
        <f>CALCS!C575</f>
        <v>52</v>
      </c>
      <c r="D596" s="179" t="str">
        <f>CALCS!D575</f>
        <v>MC</v>
      </c>
      <c r="E596" s="212">
        <f>CALCS!O575</f>
        <v>23467</v>
      </c>
      <c r="F596" s="180">
        <f ca="1">OFFSET(CDBG16!$J$1,MATCH(L596,CDBG16!$E$2:$E$1269,0),)</f>
        <v>112447</v>
      </c>
      <c r="G596" s="190">
        <f>CALCS!X575</f>
        <v>110346</v>
      </c>
      <c r="H596" s="190">
        <f ca="1">CALCS!AE575</f>
        <v>9</v>
      </c>
      <c r="I596" s="190">
        <f ca="1">CALCS!AF575</f>
        <v>0</v>
      </c>
      <c r="J596" s="190">
        <f ca="1">CALCS!AG575</f>
        <v>0</v>
      </c>
      <c r="K596" s="190">
        <f ca="1">CALCS!AH575</f>
        <v>110355</v>
      </c>
      <c r="L596" s="179" t="str">
        <f>CALCS!AD575</f>
        <v>252904</v>
      </c>
      <c r="M596" s="63">
        <f t="shared" ca="1" si="21"/>
        <v>-2092</v>
      </c>
      <c r="N596" s="205">
        <f t="shared" ca="1" si="22"/>
        <v>-1.8604320257543553E-2</v>
      </c>
    </row>
    <row r="597" spans="1:14" x14ac:dyDescent="0.25">
      <c r="A597" s="178" t="str">
        <f>CALCS!A538</f>
        <v>Massachusetts</v>
      </c>
      <c r="B597" s="179" t="str">
        <f>CALCS!B538</f>
        <v>MA</v>
      </c>
      <c r="C597" s="179" t="str">
        <f>CALCS!C538</f>
        <v>22</v>
      </c>
      <c r="D597" s="179" t="str">
        <f>CALCS!D538</f>
        <v>State Balance</v>
      </c>
      <c r="E597" s="212">
        <f>CALCS!O538</f>
        <v>3677279</v>
      </c>
      <c r="F597" s="180">
        <f ca="1">OFFSET(CDBG16!$J$1,MATCH(L597,CDBG16!$E$2:$E$1269,0),)</f>
        <v>29771920</v>
      </c>
      <c r="G597" s="190">
        <f>CALCS!X538</f>
        <v>29725651</v>
      </c>
      <c r="H597" s="190">
        <f ca="1">CALCS!AE538</f>
        <v>31710</v>
      </c>
      <c r="I597" s="190">
        <f ca="1">CALCS!AF538</f>
        <v>0</v>
      </c>
      <c r="J597" s="190">
        <f ca="1">CALCS!AG538</f>
        <v>0</v>
      </c>
      <c r="K597" s="190">
        <f ca="1">CALCS!AH538</f>
        <v>29757361</v>
      </c>
      <c r="L597" s="179" t="str">
        <f>CALCS!AD538</f>
        <v>259999</v>
      </c>
      <c r="M597" s="63">
        <f t="shared" ca="1" si="21"/>
        <v>-14559</v>
      </c>
      <c r="N597" s="205">
        <f t="shared" ca="1" si="22"/>
        <v>-4.8901783962875087E-4</v>
      </c>
    </row>
    <row r="598" spans="1:14" x14ac:dyDescent="0.25">
      <c r="A598" s="178" t="str">
        <f>CALCS!A599</f>
        <v>Battle Creek</v>
      </c>
      <c r="B598" s="179" t="str">
        <f>CALCS!B599</f>
        <v>MI</v>
      </c>
      <c r="C598" s="179" t="str">
        <f>CALCS!C599</f>
        <v>51</v>
      </c>
      <c r="D598" s="179" t="str">
        <f>CALCS!D599</f>
        <v>PC</v>
      </c>
      <c r="E598" s="212">
        <f>CALCS!O599</f>
        <v>51589</v>
      </c>
      <c r="F598" s="180">
        <f ca="1">OFFSET(CDBG16!$J$1,MATCH(L598,CDBG16!$E$2:$E$1269,0),)</f>
        <v>1102173</v>
      </c>
      <c r="G598" s="190">
        <f>CALCS!X599</f>
        <v>1087823</v>
      </c>
      <c r="H598" s="190">
        <f ca="1">CALCS!AE599</f>
        <v>91</v>
      </c>
      <c r="I598" s="190">
        <f ca="1">CALCS!AF599</f>
        <v>0</v>
      </c>
      <c r="J598" s="190">
        <f ca="1">CALCS!AG599</f>
        <v>0</v>
      </c>
      <c r="K598" s="190">
        <f ca="1">CALCS!AH599</f>
        <v>1087914</v>
      </c>
      <c r="L598" s="179" t="str">
        <f>CALCS!AD599</f>
        <v>260432</v>
      </c>
      <c r="M598" s="63">
        <f t="shared" ca="1" si="21"/>
        <v>-14259</v>
      </c>
      <c r="N598" s="205">
        <f t="shared" ca="1" si="22"/>
        <v>-1.2937170480496255E-2</v>
      </c>
    </row>
    <row r="599" spans="1:14" x14ac:dyDescent="0.25">
      <c r="A599" s="178" t="str">
        <f>CALCS!A600</f>
        <v>Bay City</v>
      </c>
      <c r="B599" s="179" t="str">
        <f>CALCS!B600</f>
        <v>MI</v>
      </c>
      <c r="C599" s="179" t="str">
        <f>CALCS!C600</f>
        <v>51</v>
      </c>
      <c r="D599" s="179" t="str">
        <f>CALCS!D600</f>
        <v>PC</v>
      </c>
      <c r="E599" s="212">
        <f>CALCS!O600</f>
        <v>33917</v>
      </c>
      <c r="F599" s="180">
        <f ca="1">OFFSET(CDBG16!$J$1,MATCH(L599,CDBG16!$E$2:$E$1269,0),)</f>
        <v>1113234</v>
      </c>
      <c r="G599" s="190">
        <f>CALCS!X600</f>
        <v>1092634</v>
      </c>
      <c r="H599" s="190">
        <f ca="1">CALCS!AE600</f>
        <v>92</v>
      </c>
      <c r="I599" s="190">
        <f ca="1">CALCS!AF600</f>
        <v>0</v>
      </c>
      <c r="J599" s="190">
        <f ca="1">CALCS!AG600</f>
        <v>0</v>
      </c>
      <c r="K599" s="190">
        <f ca="1">CALCS!AH600</f>
        <v>1092726</v>
      </c>
      <c r="L599" s="179" t="str">
        <f>CALCS!AD600</f>
        <v>260444</v>
      </c>
      <c r="M599" s="63">
        <f t="shared" ca="1" si="21"/>
        <v>-20508</v>
      </c>
      <c r="N599" s="205">
        <f t="shared" ca="1" si="22"/>
        <v>-1.8422002921218719E-2</v>
      </c>
    </row>
    <row r="600" spans="1:14" x14ac:dyDescent="0.25">
      <c r="A600" s="178" t="str">
        <f>CALCS!A601</f>
        <v>Benton Harbor</v>
      </c>
      <c r="B600" s="179" t="str">
        <f>CALCS!B601</f>
        <v>MI</v>
      </c>
      <c r="C600" s="179" t="str">
        <f>CALCS!C601</f>
        <v>51</v>
      </c>
      <c r="D600" s="179" t="str">
        <f>CALCS!D601</f>
        <v>PC</v>
      </c>
      <c r="E600" s="212">
        <f>CALCS!O601</f>
        <v>9976</v>
      </c>
      <c r="F600" s="180">
        <f ca="1">OFFSET(CDBG16!$J$1,MATCH(L600,CDBG16!$E$2:$E$1269,0),)</f>
        <v>406765</v>
      </c>
      <c r="G600" s="190">
        <f>CALCS!X601</f>
        <v>400660</v>
      </c>
      <c r="H600" s="190">
        <f ca="1">CALCS!AE601</f>
        <v>34</v>
      </c>
      <c r="I600" s="190">
        <f ca="1">CALCS!AF601</f>
        <v>0</v>
      </c>
      <c r="J600" s="190">
        <f ca="1">CALCS!AG601</f>
        <v>0</v>
      </c>
      <c r="K600" s="190">
        <f ca="1">CALCS!AH601</f>
        <v>400694</v>
      </c>
      <c r="L600" s="179" t="str">
        <f>CALCS!AD601</f>
        <v>260570</v>
      </c>
      <c r="M600" s="63">
        <f t="shared" ca="1" si="21"/>
        <v>-6071</v>
      </c>
      <c r="N600" s="205">
        <f t="shared" ca="1" si="22"/>
        <v>-1.4925079591410274E-2</v>
      </c>
    </row>
    <row r="601" spans="1:14" x14ac:dyDescent="0.25">
      <c r="A601" s="178" t="str">
        <f>CALCS!A602</f>
        <v>Canton Twp</v>
      </c>
      <c r="B601" s="179" t="str">
        <f>CALCS!B602</f>
        <v>MI</v>
      </c>
      <c r="C601" s="179" t="str">
        <f>CALCS!C602</f>
        <v>52</v>
      </c>
      <c r="D601" s="179" t="str">
        <f>CALCS!D602</f>
        <v>MC</v>
      </c>
      <c r="E601" s="212">
        <f>CALCS!O602</f>
        <v>89879</v>
      </c>
      <c r="F601" s="180">
        <f ca="1">OFFSET(CDBG16!$J$1,MATCH(L601,CDBG16!$E$2:$E$1269,0),)</f>
        <v>310524</v>
      </c>
      <c r="G601" s="190">
        <f>CALCS!X602</f>
        <v>319396</v>
      </c>
      <c r="H601" s="190">
        <f ca="1">CALCS!AE602</f>
        <v>27</v>
      </c>
      <c r="I601" s="190">
        <f ca="1">CALCS!AF602</f>
        <v>0</v>
      </c>
      <c r="J601" s="190">
        <f ca="1">CALCS!AG602</f>
        <v>0</v>
      </c>
      <c r="K601" s="190">
        <f ca="1">CALCS!AH602</f>
        <v>319423</v>
      </c>
      <c r="L601" s="179" t="str">
        <f>CALCS!AD602</f>
        <v>261074</v>
      </c>
      <c r="M601" s="63">
        <f t="shared" ca="1" si="21"/>
        <v>8899</v>
      </c>
      <c r="N601" s="205">
        <f t="shared" ca="1" si="22"/>
        <v>2.8658010330924501E-2</v>
      </c>
    </row>
    <row r="602" spans="1:14" x14ac:dyDescent="0.25">
      <c r="A602" s="178" t="str">
        <f>CALCS!A603</f>
        <v>Clinton Twp</v>
      </c>
      <c r="B602" s="179" t="str">
        <f>CALCS!B603</f>
        <v>MI</v>
      </c>
      <c r="C602" s="179" t="str">
        <f>CALCS!C603</f>
        <v>52</v>
      </c>
      <c r="D602" s="179" t="str">
        <f>CALCS!D603</f>
        <v>MC</v>
      </c>
      <c r="E602" s="212">
        <f>CALCS!O603</f>
        <v>99889</v>
      </c>
      <c r="F602" s="180">
        <f ca="1">OFFSET(CDBG16!$J$1,MATCH(L602,CDBG16!$E$2:$E$1269,0),)</f>
        <v>515020</v>
      </c>
      <c r="G602" s="190">
        <f>CALCS!X603</f>
        <v>514180</v>
      </c>
      <c r="H602" s="190">
        <f ca="1">CALCS!AE603</f>
        <v>43</v>
      </c>
      <c r="I602" s="190">
        <f ca="1">CALCS!AF603</f>
        <v>0</v>
      </c>
      <c r="J602" s="190">
        <f ca="1">CALCS!AG603</f>
        <v>0</v>
      </c>
      <c r="K602" s="190">
        <f ca="1">CALCS!AH603</f>
        <v>514223</v>
      </c>
      <c r="L602" s="179" t="str">
        <f>CALCS!AD603</f>
        <v>261410</v>
      </c>
      <c r="M602" s="63">
        <f t="shared" ca="1" si="21"/>
        <v>-797</v>
      </c>
      <c r="N602" s="205">
        <f t="shared" ca="1" si="22"/>
        <v>-1.5475127179527008E-3</v>
      </c>
    </row>
    <row r="603" spans="1:14" x14ac:dyDescent="0.25">
      <c r="A603" s="178" t="str">
        <f>CALCS!A604</f>
        <v>Dearborn</v>
      </c>
      <c r="B603" s="179" t="str">
        <f>CALCS!B604</f>
        <v>MI</v>
      </c>
      <c r="C603" s="179" t="str">
        <f>CALCS!C604</f>
        <v>51</v>
      </c>
      <c r="D603" s="179" t="str">
        <f>CALCS!D604</f>
        <v>PC</v>
      </c>
      <c r="E603" s="212">
        <f>CALCS!O604</f>
        <v>95171</v>
      </c>
      <c r="F603" s="180">
        <f ca="1">OFFSET(CDBG16!$J$1,MATCH(L603,CDBG16!$E$2:$E$1269,0),)</f>
        <v>1729721</v>
      </c>
      <c r="G603" s="190">
        <f>CALCS!X604</f>
        <v>1743429</v>
      </c>
      <c r="H603" s="190">
        <f ca="1">CALCS!AE604</f>
        <v>147</v>
      </c>
      <c r="I603" s="190">
        <f ca="1">CALCS!AF604</f>
        <v>0</v>
      </c>
      <c r="J603" s="190">
        <f ca="1">CALCS!AG604</f>
        <v>0</v>
      </c>
      <c r="K603" s="190">
        <f ca="1">CALCS!AH604</f>
        <v>1743576</v>
      </c>
      <c r="L603" s="179" t="str">
        <f>CALCS!AD604</f>
        <v>261638</v>
      </c>
      <c r="M603" s="63">
        <f t="shared" ca="1" si="21"/>
        <v>13855</v>
      </c>
      <c r="N603" s="205">
        <f t="shared" ca="1" si="22"/>
        <v>8.009962300278485E-3</v>
      </c>
    </row>
    <row r="604" spans="1:14" x14ac:dyDescent="0.25">
      <c r="A604" s="178" t="str">
        <f>CALCS!A605</f>
        <v>Dearborn Heights</v>
      </c>
      <c r="B604" s="179" t="str">
        <f>CALCS!B605</f>
        <v>MI</v>
      </c>
      <c r="C604" s="179" t="str">
        <f>CALCS!C605</f>
        <v>52</v>
      </c>
      <c r="D604" s="179" t="str">
        <f>CALCS!D605</f>
        <v>MC</v>
      </c>
      <c r="E604" s="212">
        <f>CALCS!O605</f>
        <v>56145</v>
      </c>
      <c r="F604" s="180">
        <f ca="1">OFFSET(CDBG16!$J$1,MATCH(L604,CDBG16!$E$2:$E$1269,0),)</f>
        <v>927972</v>
      </c>
      <c r="G604" s="190">
        <f>CALCS!X605</f>
        <v>922357</v>
      </c>
      <c r="H604" s="190">
        <f ca="1">CALCS!AE605</f>
        <v>78</v>
      </c>
      <c r="I604" s="190">
        <f ca="1">CALCS!AF605</f>
        <v>0</v>
      </c>
      <c r="J604" s="190">
        <f ca="1">CALCS!AG605</f>
        <v>0</v>
      </c>
      <c r="K604" s="190">
        <f ca="1">CALCS!AH605</f>
        <v>922435</v>
      </c>
      <c r="L604" s="179" t="str">
        <f>CALCS!AD605</f>
        <v>261644</v>
      </c>
      <c r="M604" s="63">
        <f t="shared" ca="1" si="21"/>
        <v>-5537</v>
      </c>
      <c r="N604" s="205">
        <f t="shared" ca="1" si="22"/>
        <v>-5.9667748595862808E-3</v>
      </c>
    </row>
    <row r="605" spans="1:14" x14ac:dyDescent="0.25">
      <c r="A605" s="178" t="str">
        <f>CALCS!A606</f>
        <v>Detroit</v>
      </c>
      <c r="B605" s="179" t="str">
        <f>CALCS!B606</f>
        <v>MI</v>
      </c>
      <c r="C605" s="179" t="str">
        <f>CALCS!C606</f>
        <v>51</v>
      </c>
      <c r="D605" s="179" t="str">
        <f>CALCS!D606</f>
        <v>PC</v>
      </c>
      <c r="E605" s="212">
        <f>CALCS!O606</f>
        <v>677116</v>
      </c>
      <c r="F605" s="180">
        <f ca="1">OFFSET(CDBG16!$J$1,MATCH(L605,CDBG16!$E$2:$E$1269,0),)</f>
        <v>31372385</v>
      </c>
      <c r="G605" s="190">
        <f>CALCS!X606</f>
        <v>31289259</v>
      </c>
      <c r="H605" s="190">
        <f ca="1">CALCS!AE606</f>
        <v>2632</v>
      </c>
      <c r="I605" s="190">
        <f ca="1">CALCS!AF606</f>
        <v>0</v>
      </c>
      <c r="J605" s="190">
        <f ca="1">CALCS!AG606</f>
        <v>0</v>
      </c>
      <c r="K605" s="190">
        <f ca="1">CALCS!AH606</f>
        <v>31291891</v>
      </c>
      <c r="L605" s="179" t="str">
        <f>CALCS!AD606</f>
        <v>261698</v>
      </c>
      <c r="M605" s="63">
        <f t="shared" ca="1" si="21"/>
        <v>-80494</v>
      </c>
      <c r="N605" s="205">
        <f t="shared" ca="1" si="22"/>
        <v>-2.5657596641122439E-3</v>
      </c>
    </row>
    <row r="606" spans="1:14" x14ac:dyDescent="0.25">
      <c r="A606" s="178" t="str">
        <f>CALCS!A607</f>
        <v>East Lansing</v>
      </c>
      <c r="B606" s="179" t="str">
        <f>CALCS!B607</f>
        <v>MI</v>
      </c>
      <c r="C606" s="179" t="str">
        <f>CALCS!C607</f>
        <v>51</v>
      </c>
      <c r="D606" s="179" t="str">
        <f>CALCS!D607</f>
        <v>PC</v>
      </c>
      <c r="E606" s="212">
        <f>CALCS!O607</f>
        <v>48471</v>
      </c>
      <c r="F606" s="180">
        <f ca="1">OFFSET(CDBG16!$J$1,MATCH(L606,CDBG16!$E$2:$E$1269,0),)</f>
        <v>402504</v>
      </c>
      <c r="G606" s="190">
        <f>CALCS!X607</f>
        <v>413115</v>
      </c>
      <c r="H606" s="190">
        <f ca="1">CALCS!AE607</f>
        <v>35</v>
      </c>
      <c r="I606" s="190">
        <f ca="1">CALCS!AF607</f>
        <v>0</v>
      </c>
      <c r="J606" s="190">
        <f ca="1">CALCS!AG607</f>
        <v>0</v>
      </c>
      <c r="K606" s="190">
        <f ca="1">CALCS!AH607</f>
        <v>413150</v>
      </c>
      <c r="L606" s="179" t="str">
        <f>CALCS!AD607</f>
        <v>261848</v>
      </c>
      <c r="M606" s="63">
        <f t="shared" ca="1" si="21"/>
        <v>10646</v>
      </c>
      <c r="N606" s="205">
        <f t="shared" ca="1" si="22"/>
        <v>2.6449426589549421E-2</v>
      </c>
    </row>
    <row r="607" spans="1:14" x14ac:dyDescent="0.25">
      <c r="A607" s="178" t="str">
        <f>CALCS!A608</f>
        <v>Farmington Hills</v>
      </c>
      <c r="B607" s="179" t="str">
        <f>CALCS!B608</f>
        <v>MI</v>
      </c>
      <c r="C607" s="179" t="str">
        <f>CALCS!C608</f>
        <v>51</v>
      </c>
      <c r="D607" s="179" t="str">
        <f>CALCS!D608</f>
        <v>PC</v>
      </c>
      <c r="E607" s="212">
        <f>CALCS!O608</f>
        <v>81330</v>
      </c>
      <c r="F607" s="180">
        <f ca="1">OFFSET(CDBG16!$J$1,MATCH(L607,CDBG16!$E$2:$E$1269,0),)</f>
        <v>307503</v>
      </c>
      <c r="G607" s="190">
        <f>CALCS!X608</f>
        <v>305252</v>
      </c>
      <c r="H607" s="190">
        <f ca="1">CALCS!AE608</f>
        <v>26</v>
      </c>
      <c r="I607" s="190">
        <f ca="1">CALCS!AF608</f>
        <v>0</v>
      </c>
      <c r="J607" s="190">
        <f ca="1">CALCS!AG608</f>
        <v>0</v>
      </c>
      <c r="K607" s="190">
        <f ca="1">CALCS!AH608</f>
        <v>305278</v>
      </c>
      <c r="L607" s="179" t="str">
        <f>CALCS!AD608</f>
        <v>262096</v>
      </c>
      <c r="M607" s="63">
        <f t="shared" ca="1" si="21"/>
        <v>-2225</v>
      </c>
      <c r="N607" s="205">
        <f t="shared" ca="1" si="22"/>
        <v>-7.2357017655112306E-3</v>
      </c>
    </row>
    <row r="608" spans="1:14" x14ac:dyDescent="0.25">
      <c r="A608" s="178" t="str">
        <f>CALCS!A609</f>
        <v>Flint</v>
      </c>
      <c r="B608" s="179" t="str">
        <f>CALCS!B609</f>
        <v>MI</v>
      </c>
      <c r="C608" s="179" t="str">
        <f>CALCS!C609</f>
        <v>51</v>
      </c>
      <c r="D608" s="179" t="str">
        <f>CALCS!D609</f>
        <v>PC</v>
      </c>
      <c r="E608" s="212">
        <f>CALCS!O609</f>
        <v>98310</v>
      </c>
      <c r="F608" s="180">
        <f ca="1">OFFSET(CDBG16!$J$1,MATCH(L608,CDBG16!$E$2:$E$1269,0),)</f>
        <v>3615454</v>
      </c>
      <c r="G608" s="190">
        <f>CALCS!X609</f>
        <v>3563424</v>
      </c>
      <c r="H608" s="190">
        <f ca="1">CALCS!AE609</f>
        <v>300</v>
      </c>
      <c r="I608" s="190">
        <f ca="1">CALCS!AF609</f>
        <v>0</v>
      </c>
      <c r="J608" s="190">
        <f ca="1">CALCS!AG609</f>
        <v>0</v>
      </c>
      <c r="K608" s="190">
        <f ca="1">CALCS!AH609</f>
        <v>3563724</v>
      </c>
      <c r="L608" s="179" t="str">
        <f>CALCS!AD609</f>
        <v>262172</v>
      </c>
      <c r="M608" s="63">
        <f t="shared" ca="1" si="21"/>
        <v>-51730</v>
      </c>
      <c r="N608" s="205">
        <f t="shared" ca="1" si="22"/>
        <v>-1.4308023280063859E-2</v>
      </c>
    </row>
    <row r="609" spans="1:14" x14ac:dyDescent="0.25">
      <c r="A609" s="178" t="str">
        <f>CALCS!A610</f>
        <v>Grand Rapids</v>
      </c>
      <c r="B609" s="179" t="str">
        <f>CALCS!B610</f>
        <v>MI</v>
      </c>
      <c r="C609" s="179" t="str">
        <f>CALCS!C610</f>
        <v>51</v>
      </c>
      <c r="D609" s="179" t="str">
        <f>CALCS!D610</f>
        <v>PC</v>
      </c>
      <c r="E609" s="212">
        <f>CALCS!O610</f>
        <v>195097</v>
      </c>
      <c r="F609" s="180">
        <f ca="1">OFFSET(CDBG16!$J$1,MATCH(L609,CDBG16!$E$2:$E$1269,0),)</f>
        <v>3445888</v>
      </c>
      <c r="G609" s="190">
        <f>CALCS!X610</f>
        <v>3441014</v>
      </c>
      <c r="H609" s="190">
        <f ca="1">CALCS!AE610</f>
        <v>289</v>
      </c>
      <c r="I609" s="190">
        <f ca="1">CALCS!AF610</f>
        <v>0</v>
      </c>
      <c r="J609" s="190">
        <f ca="1">CALCS!AG610</f>
        <v>0</v>
      </c>
      <c r="K609" s="190">
        <f ca="1">CALCS!AH610</f>
        <v>3441303</v>
      </c>
      <c r="L609" s="179" t="str">
        <f>CALCS!AD610</f>
        <v>262544</v>
      </c>
      <c r="M609" s="63">
        <f t="shared" ca="1" si="21"/>
        <v>-4585</v>
      </c>
      <c r="N609" s="205">
        <f t="shared" ca="1" si="22"/>
        <v>-1.3305713940789717E-3</v>
      </c>
    </row>
    <row r="610" spans="1:14" x14ac:dyDescent="0.25">
      <c r="A610" s="178" t="str">
        <f>CALCS!A611</f>
        <v>Holland</v>
      </c>
      <c r="B610" s="179" t="str">
        <f>CALCS!B611</f>
        <v>MI</v>
      </c>
      <c r="C610" s="179" t="str">
        <f>CALCS!C611</f>
        <v>52</v>
      </c>
      <c r="D610" s="179" t="str">
        <f>CALCS!D611</f>
        <v>MC</v>
      </c>
      <c r="E610" s="212">
        <f>CALCS!O611</f>
        <v>33742</v>
      </c>
      <c r="F610" s="180">
        <f ca="1">OFFSET(CDBG16!$J$1,MATCH(L610,CDBG16!$E$2:$E$1269,0),)</f>
        <v>291581</v>
      </c>
      <c r="G610" s="190">
        <f>CALCS!X611</f>
        <v>285623</v>
      </c>
      <c r="H610" s="190">
        <f ca="1">CALCS!AE611</f>
        <v>24</v>
      </c>
      <c r="I610" s="190">
        <f ca="1">CALCS!AF611</f>
        <v>0</v>
      </c>
      <c r="J610" s="190">
        <f ca="1">CALCS!AG611</f>
        <v>0</v>
      </c>
      <c r="K610" s="190">
        <f ca="1">CALCS!AH611</f>
        <v>285647</v>
      </c>
      <c r="L610" s="179" t="str">
        <f>CALCS!AD611</f>
        <v>262940</v>
      </c>
      <c r="M610" s="63">
        <f t="shared" ca="1" si="21"/>
        <v>-5934</v>
      </c>
      <c r="N610" s="205">
        <f t="shared" ca="1" si="22"/>
        <v>-2.0351120271897002E-2</v>
      </c>
    </row>
    <row r="611" spans="1:14" x14ac:dyDescent="0.25">
      <c r="A611" s="178" t="str">
        <f>CALCS!A612</f>
        <v>Jackson</v>
      </c>
      <c r="B611" s="179" t="str">
        <f>CALCS!B612</f>
        <v>MI</v>
      </c>
      <c r="C611" s="179" t="str">
        <f>CALCS!C612</f>
        <v>51</v>
      </c>
      <c r="D611" s="179" t="str">
        <f>CALCS!D612</f>
        <v>PC</v>
      </c>
      <c r="E611" s="212">
        <f>CALCS!O612</f>
        <v>33133</v>
      </c>
      <c r="F611" s="180">
        <f ca="1">OFFSET(CDBG16!$J$1,MATCH(L611,CDBG16!$E$2:$E$1269,0),)</f>
        <v>1124701</v>
      </c>
      <c r="G611" s="190">
        <f>CALCS!X612</f>
        <v>1116780</v>
      </c>
      <c r="H611" s="190">
        <f ca="1">CALCS!AE612</f>
        <v>94</v>
      </c>
      <c r="I611" s="190">
        <f ca="1">CALCS!AF612</f>
        <v>0</v>
      </c>
      <c r="J611" s="190">
        <f ca="1">CALCS!AG612</f>
        <v>0</v>
      </c>
      <c r="K611" s="190">
        <f ca="1">CALCS!AH612</f>
        <v>1116874</v>
      </c>
      <c r="L611" s="179" t="str">
        <f>CALCS!AD612</f>
        <v>263174</v>
      </c>
      <c r="M611" s="63">
        <f t="shared" ca="1" si="21"/>
        <v>-7827</v>
      </c>
      <c r="N611" s="205">
        <f t="shared" ca="1" si="22"/>
        <v>-6.959182929507487E-3</v>
      </c>
    </row>
    <row r="612" spans="1:14" x14ac:dyDescent="0.25">
      <c r="A612" s="178" t="str">
        <f>CALCS!A613</f>
        <v>Kalamazoo</v>
      </c>
      <c r="B612" s="179" t="str">
        <f>CALCS!B613</f>
        <v>MI</v>
      </c>
      <c r="C612" s="179" t="str">
        <f>CALCS!C613</f>
        <v>51</v>
      </c>
      <c r="D612" s="179" t="str">
        <f>CALCS!D613</f>
        <v>PC</v>
      </c>
      <c r="E612" s="212">
        <f>CALCS!O613</f>
        <v>76041</v>
      </c>
      <c r="F612" s="180">
        <f ca="1">OFFSET(CDBG16!$J$1,MATCH(L612,CDBG16!$E$2:$E$1269,0),)</f>
        <v>1487874</v>
      </c>
      <c r="G612" s="190">
        <f>CALCS!X613</f>
        <v>1493138</v>
      </c>
      <c r="H612" s="190">
        <f ca="1">CALCS!AE613</f>
        <v>126</v>
      </c>
      <c r="I612" s="190">
        <f ca="1">CALCS!AF613</f>
        <v>0</v>
      </c>
      <c r="J612" s="190">
        <f ca="1">CALCS!AG613</f>
        <v>0</v>
      </c>
      <c r="K612" s="190">
        <f ca="1">CALCS!AH613</f>
        <v>1493264</v>
      </c>
      <c r="L612" s="179" t="str">
        <f>CALCS!AD613</f>
        <v>263222</v>
      </c>
      <c r="M612" s="63">
        <f t="shared" ca="1" si="21"/>
        <v>5390</v>
      </c>
      <c r="N612" s="205">
        <f t="shared" ca="1" si="22"/>
        <v>3.6226185819498158E-3</v>
      </c>
    </row>
    <row r="613" spans="1:14" x14ac:dyDescent="0.25">
      <c r="A613" s="178" t="str">
        <f>CALCS!A614</f>
        <v>Lansing</v>
      </c>
      <c r="B613" s="179" t="str">
        <f>CALCS!B614</f>
        <v>MI</v>
      </c>
      <c r="C613" s="179" t="str">
        <f>CALCS!C614</f>
        <v>51</v>
      </c>
      <c r="D613" s="179" t="str">
        <f>CALCS!D614</f>
        <v>PC</v>
      </c>
      <c r="E613" s="212">
        <f>CALCS!O614</f>
        <v>115056</v>
      </c>
      <c r="F613" s="180">
        <f ca="1">OFFSET(CDBG16!$J$1,MATCH(L613,CDBG16!$E$2:$E$1269,0),)</f>
        <v>1852395</v>
      </c>
      <c r="G613" s="190">
        <f>CALCS!X614</f>
        <v>1861655</v>
      </c>
      <c r="H613" s="190">
        <f ca="1">CALCS!AE614</f>
        <v>157</v>
      </c>
      <c r="I613" s="190">
        <f ca="1">CALCS!AF614</f>
        <v>0</v>
      </c>
      <c r="J613" s="190">
        <f ca="1">CALCS!AG614</f>
        <v>0</v>
      </c>
      <c r="K613" s="190">
        <f ca="1">CALCS!AH614</f>
        <v>1861812</v>
      </c>
      <c r="L613" s="179" t="str">
        <f>CALCS!AD614</f>
        <v>263456</v>
      </c>
      <c r="M613" s="63">
        <f t="shared" ca="1" si="21"/>
        <v>9417</v>
      </c>
      <c r="N613" s="205">
        <f t="shared" ca="1" si="22"/>
        <v>5.0836889540297834E-3</v>
      </c>
    </row>
    <row r="614" spans="1:14" x14ac:dyDescent="0.25">
      <c r="A614" s="178" t="str">
        <f>CALCS!A615</f>
        <v>Lincoln Park</v>
      </c>
      <c r="B614" s="179" t="str">
        <f>CALCS!B615</f>
        <v>MI</v>
      </c>
      <c r="C614" s="179" t="str">
        <f>CALCS!C615</f>
        <v>52</v>
      </c>
      <c r="D614" s="179" t="str">
        <f>CALCS!D615</f>
        <v>MC</v>
      </c>
      <c r="E614" s="212">
        <f>CALCS!O615</f>
        <v>37012</v>
      </c>
      <c r="F614" s="180">
        <f ca="1">OFFSET(CDBG16!$J$1,MATCH(L614,CDBG16!$E$2:$E$1269,0),)</f>
        <v>698676</v>
      </c>
      <c r="G614" s="190">
        <f>CALCS!X615</f>
        <v>711620</v>
      </c>
      <c r="H614" s="190">
        <f ca="1">CALCS!AE615</f>
        <v>60</v>
      </c>
      <c r="I614" s="190">
        <f ca="1">CALCS!AF615</f>
        <v>0</v>
      </c>
      <c r="J614" s="190">
        <f ca="1">CALCS!AG615</f>
        <v>0</v>
      </c>
      <c r="K614" s="190">
        <f ca="1">CALCS!AH615</f>
        <v>711680</v>
      </c>
      <c r="L614" s="179" t="str">
        <f>CALCS!AD615</f>
        <v>263588</v>
      </c>
      <c r="M614" s="63">
        <f t="shared" ca="1" si="21"/>
        <v>13004</v>
      </c>
      <c r="N614" s="205">
        <f t="shared" ca="1" si="22"/>
        <v>1.8612346781626963E-2</v>
      </c>
    </row>
    <row r="615" spans="1:14" x14ac:dyDescent="0.25">
      <c r="A615" s="178" t="str">
        <f>CALCS!A616</f>
        <v>Livonia</v>
      </c>
      <c r="B615" s="179" t="str">
        <f>CALCS!B616</f>
        <v>MI</v>
      </c>
      <c r="C615" s="179" t="str">
        <f>CALCS!C616</f>
        <v>51</v>
      </c>
      <c r="D615" s="179" t="str">
        <f>CALCS!D616</f>
        <v>PC</v>
      </c>
      <c r="E615" s="212">
        <f>CALCS!O616</f>
        <v>94635</v>
      </c>
      <c r="F615" s="180">
        <f ca="1">OFFSET(CDBG16!$J$1,MATCH(L615,CDBG16!$E$2:$E$1269,0),)</f>
        <v>316093</v>
      </c>
      <c r="G615" s="190">
        <f>CALCS!X616</f>
        <v>319321</v>
      </c>
      <c r="H615" s="190">
        <f ca="1">CALCS!AE616</f>
        <v>27</v>
      </c>
      <c r="I615" s="190">
        <f ca="1">CALCS!AF616</f>
        <v>0</v>
      </c>
      <c r="J615" s="190">
        <f ca="1">CALCS!AG616</f>
        <v>0</v>
      </c>
      <c r="K615" s="190">
        <f ca="1">CALCS!AH616</f>
        <v>319348</v>
      </c>
      <c r="L615" s="179" t="str">
        <f>CALCS!AD616</f>
        <v>263648</v>
      </c>
      <c r="M615" s="63">
        <f t="shared" ca="1" si="21"/>
        <v>3255</v>
      </c>
      <c r="N615" s="205">
        <f t="shared" ca="1" si="22"/>
        <v>1.0297602287934247E-2</v>
      </c>
    </row>
    <row r="616" spans="1:14" x14ac:dyDescent="0.25">
      <c r="A616" s="178" t="str">
        <f>CALCS!A617</f>
        <v>Midland</v>
      </c>
      <c r="B616" s="179" t="str">
        <f>CALCS!B617</f>
        <v>MI</v>
      </c>
      <c r="C616" s="179" t="str">
        <f>CALCS!C617</f>
        <v>51</v>
      </c>
      <c r="D616" s="179" t="str">
        <f>CALCS!D617</f>
        <v>PC</v>
      </c>
      <c r="E616" s="212">
        <f>CALCS!O617</f>
        <v>42200</v>
      </c>
      <c r="F616" s="180">
        <f ca="1">OFFSET(CDBG16!$J$1,MATCH(L616,CDBG16!$E$2:$E$1269,0),)</f>
        <v>242289</v>
      </c>
      <c r="G616" s="190">
        <f>CALCS!X617</f>
        <v>233810</v>
      </c>
      <c r="H616" s="190">
        <f ca="1">CALCS!AE617</f>
        <v>20</v>
      </c>
      <c r="I616" s="190">
        <f ca="1">CALCS!AF617</f>
        <v>0</v>
      </c>
      <c r="J616" s="190">
        <f ca="1">CALCS!AG617</f>
        <v>0</v>
      </c>
      <c r="K616" s="190">
        <f ca="1">CALCS!AH617</f>
        <v>233830</v>
      </c>
      <c r="L616" s="179" t="str">
        <f>CALCS!AD617</f>
        <v>264086</v>
      </c>
      <c r="M616" s="63">
        <f t="shared" ca="1" si="21"/>
        <v>-8459</v>
      </c>
      <c r="N616" s="205">
        <f t="shared" ca="1" si="22"/>
        <v>-3.4912852007313581E-2</v>
      </c>
    </row>
    <row r="617" spans="1:14" x14ac:dyDescent="0.25">
      <c r="A617" s="178" t="str">
        <f>CALCS!A618</f>
        <v>Monroe</v>
      </c>
      <c r="B617" s="179" t="str">
        <f>CALCS!B618</f>
        <v>MI</v>
      </c>
      <c r="C617" s="179" t="str">
        <f>CALCS!C618</f>
        <v>51</v>
      </c>
      <c r="D617" s="179" t="str">
        <f>CALCS!D618</f>
        <v>PC</v>
      </c>
      <c r="E617" s="212">
        <f>CALCS!O618</f>
        <v>20092</v>
      </c>
      <c r="F617" s="180">
        <f ca="1">OFFSET(CDBG16!$J$1,MATCH(L617,CDBG16!$E$2:$E$1269,0),)</f>
        <v>411759</v>
      </c>
      <c r="G617" s="190">
        <f>CALCS!X618</f>
        <v>397577</v>
      </c>
      <c r="H617" s="190">
        <f ca="1">CALCS!AE618</f>
        <v>33</v>
      </c>
      <c r="I617" s="190">
        <f ca="1">CALCS!AF618</f>
        <v>0</v>
      </c>
      <c r="J617" s="190">
        <f ca="1">CALCS!AG618</f>
        <v>0</v>
      </c>
      <c r="K617" s="190">
        <f ca="1">CALCS!AH618</f>
        <v>397610</v>
      </c>
      <c r="L617" s="179" t="str">
        <f>CALCS!AD618</f>
        <v>264164</v>
      </c>
      <c r="M617" s="63">
        <f t="shared" ca="1" si="21"/>
        <v>-14149</v>
      </c>
      <c r="N617" s="205">
        <f t="shared" ca="1" si="22"/>
        <v>-3.4362333306618677E-2</v>
      </c>
    </row>
    <row r="618" spans="1:14" x14ac:dyDescent="0.25">
      <c r="A618" s="178" t="str">
        <f>CALCS!A619</f>
        <v>Muskegon</v>
      </c>
      <c r="B618" s="179" t="str">
        <f>CALCS!B619</f>
        <v>MI</v>
      </c>
      <c r="C618" s="179" t="str">
        <f>CALCS!C619</f>
        <v>51</v>
      </c>
      <c r="D618" s="179" t="str">
        <f>CALCS!D619</f>
        <v>PC</v>
      </c>
      <c r="E618" s="212">
        <f>CALCS!O619</f>
        <v>38401</v>
      </c>
      <c r="F618" s="180">
        <f ca="1">OFFSET(CDBG16!$J$1,MATCH(L618,CDBG16!$E$2:$E$1269,0),)</f>
        <v>886662</v>
      </c>
      <c r="G618" s="190">
        <f>CALCS!X619</f>
        <v>871469</v>
      </c>
      <c r="H618" s="190">
        <f ca="1">CALCS!AE619</f>
        <v>73</v>
      </c>
      <c r="I618" s="190">
        <f ca="1">CALCS!AF619</f>
        <v>0</v>
      </c>
      <c r="J618" s="190">
        <f ca="1">CALCS!AG619</f>
        <v>0</v>
      </c>
      <c r="K618" s="190">
        <f ca="1">CALCS!AH619</f>
        <v>871542</v>
      </c>
      <c r="L618" s="179" t="str">
        <f>CALCS!AD619</f>
        <v>264296</v>
      </c>
      <c r="M618" s="63">
        <f t="shared" ca="1" si="21"/>
        <v>-15120</v>
      </c>
      <c r="N618" s="205">
        <f t="shared" ca="1" si="22"/>
        <v>-1.7052721330112264E-2</v>
      </c>
    </row>
    <row r="619" spans="1:14" x14ac:dyDescent="0.25">
      <c r="A619" s="178" t="str">
        <f>CALCS!A620</f>
        <v>Muskegon Hts</v>
      </c>
      <c r="B619" s="179" t="str">
        <f>CALCS!B620</f>
        <v>MI</v>
      </c>
      <c r="C619" s="179" t="str">
        <f>CALCS!C620</f>
        <v>52</v>
      </c>
      <c r="D619" s="179" t="str">
        <f>CALCS!D620</f>
        <v>MC</v>
      </c>
      <c r="E619" s="212">
        <f>CALCS!O620</f>
        <v>10796</v>
      </c>
      <c r="F619" s="180">
        <f ca="1">OFFSET(CDBG16!$J$1,MATCH(L619,CDBG16!$E$2:$E$1269,0),)</f>
        <v>388680</v>
      </c>
      <c r="G619" s="190">
        <f>CALCS!X620</f>
        <v>390261</v>
      </c>
      <c r="H619" s="190">
        <f ca="1">CALCS!AE620</f>
        <v>33</v>
      </c>
      <c r="I619" s="190">
        <f ca="1">CALCS!AF620</f>
        <v>0</v>
      </c>
      <c r="J619" s="190">
        <f ca="1">CALCS!AG620</f>
        <v>0</v>
      </c>
      <c r="K619" s="190">
        <f ca="1">CALCS!AH620</f>
        <v>390294</v>
      </c>
      <c r="L619" s="179" t="str">
        <f>CALCS!AD620</f>
        <v>264302</v>
      </c>
      <c r="M619" s="63">
        <f t="shared" ca="1" si="21"/>
        <v>1614</v>
      </c>
      <c r="N619" s="205">
        <f t="shared" ca="1" si="22"/>
        <v>4.1525162087063909E-3</v>
      </c>
    </row>
    <row r="620" spans="1:14" x14ac:dyDescent="0.25">
      <c r="A620" s="178" t="str">
        <f>CALCS!A621</f>
        <v>Niles</v>
      </c>
      <c r="B620" s="179" t="str">
        <f>CALCS!B621</f>
        <v>MI</v>
      </c>
      <c r="C620" s="179" t="str">
        <f>CALCS!C621</f>
        <v>51</v>
      </c>
      <c r="D620" s="179" t="str">
        <f>CALCS!D621</f>
        <v>PC</v>
      </c>
      <c r="E620" s="212">
        <f>CALCS!O621</f>
        <v>11333</v>
      </c>
      <c r="F620" s="180">
        <f ca="1">OFFSET(CDBG16!$J$1,MATCH(L620,CDBG16!$E$2:$E$1269,0),)</f>
        <v>245752</v>
      </c>
      <c r="G620" s="190">
        <f>CALCS!X621</f>
        <v>249312</v>
      </c>
      <c r="H620" s="190">
        <f ca="1">CALCS!AE621</f>
        <v>21</v>
      </c>
      <c r="I620" s="190">
        <f ca="1">CALCS!AF621</f>
        <v>0</v>
      </c>
      <c r="J620" s="190">
        <f ca="1">CALCS!AG621</f>
        <v>0</v>
      </c>
      <c r="K620" s="190">
        <f ca="1">CALCS!AH621</f>
        <v>249333</v>
      </c>
      <c r="L620" s="179" t="str">
        <f>CALCS!AD621</f>
        <v>264386</v>
      </c>
      <c r="M620" s="63">
        <f t="shared" ca="1" si="21"/>
        <v>3581</v>
      </c>
      <c r="N620" s="205">
        <f t="shared" ca="1" si="22"/>
        <v>1.4571600638041603E-2</v>
      </c>
    </row>
    <row r="621" spans="1:14" x14ac:dyDescent="0.25">
      <c r="A621" s="178" t="str">
        <f>CALCS!A622</f>
        <v>Norton Shores</v>
      </c>
      <c r="B621" s="179" t="str">
        <f>CALCS!B622</f>
        <v>MI</v>
      </c>
      <c r="C621" s="179" t="str">
        <f>CALCS!C622</f>
        <v>52</v>
      </c>
      <c r="D621" s="179" t="str">
        <f>CALCS!D622</f>
        <v>MC</v>
      </c>
      <c r="E621" s="212">
        <f>CALCS!O622</f>
        <v>24208</v>
      </c>
      <c r="F621" s="180">
        <f ca="1">OFFSET(CDBG16!$J$1,MATCH(L621,CDBG16!$E$2:$E$1269,0),)</f>
        <v>114423</v>
      </c>
      <c r="G621" s="190">
        <f>CALCS!X622</f>
        <v>117411</v>
      </c>
      <c r="H621" s="190">
        <f ca="1">CALCS!AE622</f>
        <v>10</v>
      </c>
      <c r="I621" s="190">
        <f ca="1">CALCS!AF622</f>
        <v>0</v>
      </c>
      <c r="J621" s="190">
        <f ca="1">CALCS!AG622</f>
        <v>0</v>
      </c>
      <c r="K621" s="190">
        <f ca="1">CALCS!AH622</f>
        <v>117421</v>
      </c>
      <c r="L621" s="179" t="str">
        <f>CALCS!AD622</f>
        <v>264452</v>
      </c>
      <c r="M621" s="63">
        <f t="shared" ca="1" si="21"/>
        <v>2998</v>
      </c>
      <c r="N621" s="205">
        <f t="shared" ca="1" si="22"/>
        <v>2.6201026017496482E-2</v>
      </c>
    </row>
    <row r="622" spans="1:14" x14ac:dyDescent="0.25">
      <c r="A622" s="178" t="str">
        <f>CALCS!A623</f>
        <v>Pontiac</v>
      </c>
      <c r="B622" s="179" t="str">
        <f>CALCS!B623</f>
        <v>MI</v>
      </c>
      <c r="C622" s="179" t="str">
        <f>CALCS!C623</f>
        <v>51</v>
      </c>
      <c r="D622" s="179" t="str">
        <f>CALCS!D623</f>
        <v>PC</v>
      </c>
      <c r="E622" s="212">
        <f>CALCS!O623</f>
        <v>59917</v>
      </c>
      <c r="F622" s="180">
        <f ca="1">OFFSET(CDBG16!$J$1,MATCH(L622,CDBG16!$E$2:$E$1269,0),)</f>
        <v>1371610</v>
      </c>
      <c r="G622" s="190">
        <f>CALCS!X623</f>
        <v>1361859</v>
      </c>
      <c r="H622" s="190">
        <f ca="1">CALCS!AE623</f>
        <v>115</v>
      </c>
      <c r="I622" s="190">
        <f ca="1">CALCS!AF623</f>
        <v>0</v>
      </c>
      <c r="J622" s="190">
        <f ca="1">CALCS!AG623</f>
        <v>0</v>
      </c>
      <c r="K622" s="190">
        <f ca="1">CALCS!AH623</f>
        <v>1361974</v>
      </c>
      <c r="L622" s="179" t="str">
        <f>CALCS!AD623</f>
        <v>264962</v>
      </c>
      <c r="M622" s="63">
        <f t="shared" ref="M622:M685" ca="1" si="23">K622-F622</f>
        <v>-9636</v>
      </c>
      <c r="N622" s="205">
        <f t="shared" ref="N622:N685" ca="1" si="24">M622/F622</f>
        <v>-7.0253206086278172E-3</v>
      </c>
    </row>
    <row r="623" spans="1:14" x14ac:dyDescent="0.25">
      <c r="A623" s="178" t="str">
        <f>CALCS!A624</f>
        <v>Portage</v>
      </c>
      <c r="B623" s="179" t="str">
        <f>CALCS!B624</f>
        <v>MI</v>
      </c>
      <c r="C623" s="179" t="str">
        <f>CALCS!C624</f>
        <v>51</v>
      </c>
      <c r="D623" s="179" t="str">
        <f>CALCS!D624</f>
        <v>PC</v>
      </c>
      <c r="E623" s="212">
        <f>CALCS!O624</f>
        <v>48177</v>
      </c>
      <c r="F623" s="180">
        <f ca="1">OFFSET(CDBG16!$J$1,MATCH(L623,CDBG16!$E$2:$E$1269,0),)</f>
        <v>229877</v>
      </c>
      <c r="G623" s="190">
        <f>CALCS!X624</f>
        <v>216094</v>
      </c>
      <c r="H623" s="190">
        <f ca="1">CALCS!AE624</f>
        <v>18</v>
      </c>
      <c r="I623" s="190">
        <f ca="1">CALCS!AF624</f>
        <v>0</v>
      </c>
      <c r="J623" s="190">
        <f ca="1">CALCS!AG624</f>
        <v>0</v>
      </c>
      <c r="K623" s="190">
        <f ca="1">CALCS!AH624</f>
        <v>216112</v>
      </c>
      <c r="L623" s="179" t="str">
        <f>CALCS!AD624</f>
        <v>264974</v>
      </c>
      <c r="M623" s="63">
        <f t="shared" ca="1" si="23"/>
        <v>-13765</v>
      </c>
      <c r="N623" s="205">
        <f t="shared" ca="1" si="24"/>
        <v>-5.9879848788700042E-2</v>
      </c>
    </row>
    <row r="624" spans="1:14" x14ac:dyDescent="0.25">
      <c r="A624" s="178" t="str">
        <f>CALCS!A625</f>
        <v>Port Huron</v>
      </c>
      <c r="B624" s="179" t="str">
        <f>CALCS!B625</f>
        <v>MI</v>
      </c>
      <c r="C624" s="179" t="str">
        <f>CALCS!C625</f>
        <v>52</v>
      </c>
      <c r="D624" s="179" t="str">
        <f>CALCS!D625</f>
        <v>MC</v>
      </c>
      <c r="E624" s="212">
        <f>CALCS!O625</f>
        <v>29330</v>
      </c>
      <c r="F624" s="180">
        <f ca="1">OFFSET(CDBG16!$J$1,MATCH(L624,CDBG16!$E$2:$E$1269,0),)</f>
        <v>708717</v>
      </c>
      <c r="G624" s="190">
        <f>CALCS!X625</f>
        <v>709393</v>
      </c>
      <c r="H624" s="190">
        <f ca="1">CALCS!AE625</f>
        <v>60</v>
      </c>
      <c r="I624" s="190">
        <f ca="1">CALCS!AF625</f>
        <v>0</v>
      </c>
      <c r="J624" s="190">
        <f ca="1">CALCS!AG625</f>
        <v>0</v>
      </c>
      <c r="K624" s="190">
        <f ca="1">CALCS!AH625</f>
        <v>709453</v>
      </c>
      <c r="L624" s="179" t="str">
        <f>CALCS!AD625</f>
        <v>265010</v>
      </c>
      <c r="M624" s="63">
        <f t="shared" ca="1" si="23"/>
        <v>736</v>
      </c>
      <c r="N624" s="205">
        <f t="shared" ca="1" si="24"/>
        <v>1.0384963250493497E-3</v>
      </c>
    </row>
    <row r="625" spans="1:14" x14ac:dyDescent="0.25">
      <c r="A625" s="178" t="str">
        <f>CALCS!A626</f>
        <v>Redford</v>
      </c>
      <c r="B625" s="179" t="str">
        <f>CALCS!B626</f>
        <v>MI</v>
      </c>
      <c r="C625" s="179" t="str">
        <f>CALCS!C626</f>
        <v>52</v>
      </c>
      <c r="D625" s="179" t="str">
        <f>CALCS!D626</f>
        <v>MC</v>
      </c>
      <c r="E625" s="212">
        <f>CALCS!O626</f>
        <v>47389</v>
      </c>
      <c r="F625" s="180">
        <f ca="1">OFFSET(CDBG16!$J$1,MATCH(L625,CDBG16!$E$2:$E$1269,0),)</f>
        <v>818153</v>
      </c>
      <c r="G625" s="190">
        <f>CALCS!X626</f>
        <v>817102</v>
      </c>
      <c r="H625" s="190">
        <f ca="1">CALCS!AE626</f>
        <v>69</v>
      </c>
      <c r="I625" s="190">
        <f ca="1">CALCS!AF626</f>
        <v>0</v>
      </c>
      <c r="J625" s="190">
        <f ca="1">CALCS!AG626</f>
        <v>0</v>
      </c>
      <c r="K625" s="190">
        <f ca="1">CALCS!AH626</f>
        <v>817171</v>
      </c>
      <c r="L625" s="179" t="str">
        <f>CALCS!AD626</f>
        <v>265148</v>
      </c>
      <c r="M625" s="63">
        <f t="shared" ca="1" si="23"/>
        <v>-982</v>
      </c>
      <c r="N625" s="205">
        <f t="shared" ca="1" si="24"/>
        <v>-1.2002644982051034E-3</v>
      </c>
    </row>
    <row r="626" spans="1:14" x14ac:dyDescent="0.25">
      <c r="A626" s="178" t="str">
        <f>CALCS!A627</f>
        <v>Roseville</v>
      </c>
      <c r="B626" s="179" t="str">
        <f>CALCS!B627</f>
        <v>MI</v>
      </c>
      <c r="C626" s="179" t="str">
        <f>CALCS!C627</f>
        <v>52</v>
      </c>
      <c r="D626" s="179" t="str">
        <f>CALCS!D627</f>
        <v>MC</v>
      </c>
      <c r="E626" s="212">
        <f>CALCS!O627</f>
        <v>47637</v>
      </c>
      <c r="F626" s="180">
        <f ca="1">OFFSET(CDBG16!$J$1,MATCH(L626,CDBG16!$E$2:$E$1269,0),)</f>
        <v>537333</v>
      </c>
      <c r="G626" s="190">
        <f>CALCS!X627</f>
        <v>530135</v>
      </c>
      <c r="H626" s="190">
        <f ca="1">CALCS!AE627</f>
        <v>45</v>
      </c>
      <c r="I626" s="190">
        <f ca="1">CALCS!AF627</f>
        <v>0</v>
      </c>
      <c r="J626" s="190">
        <f ca="1">CALCS!AG627</f>
        <v>0</v>
      </c>
      <c r="K626" s="190">
        <f ca="1">CALCS!AH627</f>
        <v>530180</v>
      </c>
      <c r="L626" s="179" t="str">
        <f>CALCS!AD627</f>
        <v>265286</v>
      </c>
      <c r="M626" s="63">
        <f t="shared" ca="1" si="23"/>
        <v>-7153</v>
      </c>
      <c r="N626" s="205">
        <f t="shared" ca="1" si="24"/>
        <v>-1.3312042997545284E-2</v>
      </c>
    </row>
    <row r="627" spans="1:14" x14ac:dyDescent="0.25">
      <c r="A627" s="178" t="str">
        <f>CALCS!A628</f>
        <v>Royal Oak</v>
      </c>
      <c r="B627" s="179" t="str">
        <f>CALCS!B628</f>
        <v>MI</v>
      </c>
      <c r="C627" s="179" t="str">
        <f>CALCS!C628</f>
        <v>52</v>
      </c>
      <c r="D627" s="179" t="str">
        <f>CALCS!D628</f>
        <v>MC</v>
      </c>
      <c r="E627" s="212">
        <f>CALCS!O628</f>
        <v>59008</v>
      </c>
      <c r="F627" s="180">
        <f ca="1">OFFSET(CDBG16!$J$1,MATCH(L627,CDBG16!$E$2:$E$1269,0),)</f>
        <v>1085574</v>
      </c>
      <c r="G627" s="190">
        <f>CALCS!X628</f>
        <v>1083354</v>
      </c>
      <c r="H627" s="190">
        <f ca="1">CALCS!AE628</f>
        <v>91</v>
      </c>
      <c r="I627" s="190">
        <f ca="1">CALCS!AF628</f>
        <v>0</v>
      </c>
      <c r="J627" s="190">
        <f ca="1">CALCS!AG628</f>
        <v>0</v>
      </c>
      <c r="K627" s="190">
        <f ca="1">CALCS!AH628</f>
        <v>1083445</v>
      </c>
      <c r="L627" s="179" t="str">
        <f>CALCS!AD628</f>
        <v>265304</v>
      </c>
      <c r="M627" s="63">
        <f t="shared" ca="1" si="23"/>
        <v>-2129</v>
      </c>
      <c r="N627" s="205">
        <f t="shared" ca="1" si="24"/>
        <v>-1.9611744570153669E-3</v>
      </c>
    </row>
    <row r="628" spans="1:14" x14ac:dyDescent="0.25">
      <c r="A628" s="178" t="str">
        <f>CALCS!A629</f>
        <v>Saginaw</v>
      </c>
      <c r="B628" s="179" t="str">
        <f>CALCS!B629</f>
        <v>MI</v>
      </c>
      <c r="C628" s="179" t="str">
        <f>CALCS!C629</f>
        <v>51</v>
      </c>
      <c r="D628" s="179" t="str">
        <f>CALCS!D629</f>
        <v>PC</v>
      </c>
      <c r="E628" s="212">
        <f>CALCS!O629</f>
        <v>49347</v>
      </c>
      <c r="F628" s="180">
        <f ca="1">OFFSET(CDBG16!$J$1,MATCH(L628,CDBG16!$E$2:$E$1269,0),)</f>
        <v>1987374</v>
      </c>
      <c r="G628" s="190">
        <f>CALCS!X629</f>
        <v>1935474</v>
      </c>
      <c r="H628" s="190">
        <f ca="1">CALCS!AE629</f>
        <v>163</v>
      </c>
      <c r="I628" s="190">
        <f ca="1">CALCS!AF629</f>
        <v>0</v>
      </c>
      <c r="J628" s="190">
        <f ca="1">CALCS!AG629</f>
        <v>0</v>
      </c>
      <c r="K628" s="190">
        <f ca="1">CALCS!AH629</f>
        <v>1935637</v>
      </c>
      <c r="L628" s="179" t="str">
        <f>CALCS!AD629</f>
        <v>265340</v>
      </c>
      <c r="M628" s="63">
        <f t="shared" ca="1" si="23"/>
        <v>-51737</v>
      </c>
      <c r="N628" s="205">
        <f t="shared" ca="1" si="24"/>
        <v>-2.6032845352711668E-2</v>
      </c>
    </row>
    <row r="629" spans="1:14" x14ac:dyDescent="0.25">
      <c r="A629" s="178" t="str">
        <f>CALCS!A630</f>
        <v>St Clair Shores</v>
      </c>
      <c r="B629" s="179" t="str">
        <f>CALCS!B630</f>
        <v>MI</v>
      </c>
      <c r="C629" s="179" t="str">
        <f>CALCS!C630</f>
        <v>52</v>
      </c>
      <c r="D629" s="179" t="str">
        <f>CALCS!D630</f>
        <v>MC</v>
      </c>
      <c r="E629" s="212">
        <f>CALCS!O630</f>
        <v>59903</v>
      </c>
      <c r="F629" s="180">
        <f ca="1">OFFSET(CDBG16!$J$1,MATCH(L629,CDBG16!$E$2:$E$1269,0),)</f>
        <v>806988</v>
      </c>
      <c r="G629" s="190">
        <f>CALCS!X630</f>
        <v>781738</v>
      </c>
      <c r="H629" s="190">
        <f ca="1">CALCS!AE630</f>
        <v>66</v>
      </c>
      <c r="I629" s="190">
        <f ca="1">CALCS!AF630</f>
        <v>0</v>
      </c>
      <c r="J629" s="190">
        <f ca="1">CALCS!AG630</f>
        <v>0</v>
      </c>
      <c r="K629" s="190">
        <f ca="1">CALCS!AH630</f>
        <v>781804</v>
      </c>
      <c r="L629" s="179" t="str">
        <f>CALCS!AD630</f>
        <v>265370</v>
      </c>
      <c r="M629" s="63">
        <f t="shared" ca="1" si="23"/>
        <v>-25184</v>
      </c>
      <c r="N629" s="205">
        <f t="shared" ca="1" si="24"/>
        <v>-3.1207403331895891E-2</v>
      </c>
    </row>
    <row r="630" spans="1:14" x14ac:dyDescent="0.25">
      <c r="A630" s="178" t="str">
        <f>CALCS!A631</f>
        <v>Southfield</v>
      </c>
      <c r="B630" s="179" t="str">
        <f>CALCS!B631</f>
        <v>MI</v>
      </c>
      <c r="C630" s="179" t="str">
        <f>CALCS!C631</f>
        <v>51</v>
      </c>
      <c r="D630" s="179" t="str">
        <f>CALCS!D631</f>
        <v>PC</v>
      </c>
      <c r="E630" s="212">
        <f>CALCS!O631</f>
        <v>73156</v>
      </c>
      <c r="F630" s="180">
        <f ca="1">OFFSET(CDBG16!$J$1,MATCH(L630,CDBG16!$E$2:$E$1269,0),)</f>
        <v>451118</v>
      </c>
      <c r="G630" s="190">
        <f>CALCS!X631</f>
        <v>428704</v>
      </c>
      <c r="H630" s="190">
        <f ca="1">CALCS!AE631</f>
        <v>36</v>
      </c>
      <c r="I630" s="190">
        <f ca="1">CALCS!AF631</f>
        <v>0</v>
      </c>
      <c r="J630" s="190">
        <f ca="1">CALCS!AG631</f>
        <v>0</v>
      </c>
      <c r="K630" s="190">
        <f ca="1">CALCS!AH631</f>
        <v>428740</v>
      </c>
      <c r="L630" s="179" t="str">
        <f>CALCS!AD631</f>
        <v>265664</v>
      </c>
      <c r="M630" s="63">
        <f t="shared" ca="1" si="23"/>
        <v>-22378</v>
      </c>
      <c r="N630" s="205">
        <f t="shared" ca="1" si="24"/>
        <v>-4.9605646416236993E-2</v>
      </c>
    </row>
    <row r="631" spans="1:14" x14ac:dyDescent="0.25">
      <c r="A631" s="178" t="str">
        <f>CALCS!A632</f>
        <v>Sterling Heights</v>
      </c>
      <c r="B631" s="179" t="str">
        <f>CALCS!B632</f>
        <v>MI</v>
      </c>
      <c r="C631" s="179" t="str">
        <f>CALCS!C632</f>
        <v>52</v>
      </c>
      <c r="D631" s="179" t="str">
        <f>CALCS!D632</f>
        <v>MC</v>
      </c>
      <c r="E631" s="212">
        <f>CALCS!O632</f>
        <v>132052</v>
      </c>
      <c r="F631" s="180">
        <f ca="1">OFFSET(CDBG16!$J$1,MATCH(L631,CDBG16!$E$2:$E$1269,0),)</f>
        <v>736837</v>
      </c>
      <c r="G631" s="190">
        <f>CALCS!X632</f>
        <v>716865</v>
      </c>
      <c r="H631" s="190">
        <f ca="1">CALCS!AE632</f>
        <v>60</v>
      </c>
      <c r="I631" s="190">
        <f ca="1">CALCS!AF632</f>
        <v>0</v>
      </c>
      <c r="J631" s="190">
        <f ca="1">CALCS!AG632</f>
        <v>0</v>
      </c>
      <c r="K631" s="190">
        <f ca="1">CALCS!AH632</f>
        <v>716925</v>
      </c>
      <c r="L631" s="179" t="str">
        <f>CALCS!AD632</f>
        <v>265814</v>
      </c>
      <c r="M631" s="63">
        <f t="shared" ca="1" si="23"/>
        <v>-19912</v>
      </c>
      <c r="N631" s="205">
        <f t="shared" ca="1" si="24"/>
        <v>-2.7023615806480945E-2</v>
      </c>
    </row>
    <row r="632" spans="1:14" x14ac:dyDescent="0.25">
      <c r="A632" s="178" t="str">
        <f>CALCS!A633</f>
        <v>Taylor</v>
      </c>
      <c r="B632" s="179" t="str">
        <f>CALCS!B633</f>
        <v>MI</v>
      </c>
      <c r="C632" s="179" t="str">
        <f>CALCS!C633</f>
        <v>51</v>
      </c>
      <c r="D632" s="179" t="str">
        <f>CALCS!D633</f>
        <v>PC</v>
      </c>
      <c r="E632" s="212">
        <f>CALCS!O633</f>
        <v>61568</v>
      </c>
      <c r="F632" s="180">
        <f ca="1">OFFSET(CDBG16!$J$1,MATCH(L632,CDBG16!$E$2:$E$1269,0),)</f>
        <v>440151</v>
      </c>
      <c r="G632" s="190">
        <f>CALCS!X633</f>
        <v>421742</v>
      </c>
      <c r="H632" s="190">
        <f ca="1">CALCS!AE633</f>
        <v>35</v>
      </c>
      <c r="I632" s="190">
        <f ca="1">CALCS!AF633</f>
        <v>0</v>
      </c>
      <c r="J632" s="190">
        <f ca="1">CALCS!AG633</f>
        <v>0</v>
      </c>
      <c r="K632" s="190">
        <f ca="1">CALCS!AH633</f>
        <v>421777</v>
      </c>
      <c r="L632" s="179" t="str">
        <f>CALCS!AD633</f>
        <v>265934</v>
      </c>
      <c r="M632" s="63">
        <f t="shared" ca="1" si="23"/>
        <v>-18374</v>
      </c>
      <c r="N632" s="205">
        <f t="shared" ca="1" si="24"/>
        <v>-4.1744764864785039E-2</v>
      </c>
    </row>
    <row r="633" spans="1:14" x14ac:dyDescent="0.25">
      <c r="A633" s="178" t="str">
        <f>CALCS!A634</f>
        <v>Warren</v>
      </c>
      <c r="B633" s="179" t="str">
        <f>CALCS!B634</f>
        <v>MI</v>
      </c>
      <c r="C633" s="179" t="str">
        <f>CALCS!C634</f>
        <v>51</v>
      </c>
      <c r="D633" s="179" t="str">
        <f>CALCS!D634</f>
        <v>PC</v>
      </c>
      <c r="E633" s="212">
        <f>CALCS!O634</f>
        <v>135358</v>
      </c>
      <c r="F633" s="180">
        <f ca="1">OFFSET(CDBG16!$J$1,MATCH(L633,CDBG16!$E$2:$E$1269,0),)</f>
        <v>929264</v>
      </c>
      <c r="G633" s="190">
        <f>CALCS!X634</f>
        <v>952283</v>
      </c>
      <c r="H633" s="190">
        <f ca="1">CALCS!AE634</f>
        <v>80</v>
      </c>
      <c r="I633" s="190">
        <f ca="1">CALCS!AF634</f>
        <v>0</v>
      </c>
      <c r="J633" s="190">
        <f ca="1">CALCS!AG634</f>
        <v>0</v>
      </c>
      <c r="K633" s="190">
        <f ca="1">CALCS!AH634</f>
        <v>952363</v>
      </c>
      <c r="L633" s="179" t="str">
        <f>CALCS!AD634</f>
        <v>266252</v>
      </c>
      <c r="M633" s="63">
        <f t="shared" ca="1" si="23"/>
        <v>23099</v>
      </c>
      <c r="N633" s="205">
        <f t="shared" ca="1" si="24"/>
        <v>2.4857306427452264E-2</v>
      </c>
    </row>
    <row r="634" spans="1:14" x14ac:dyDescent="0.25">
      <c r="A634" s="178" t="str">
        <f>CALCS!A635</f>
        <v>Waterford Township</v>
      </c>
      <c r="B634" s="179" t="str">
        <f>CALCS!B635</f>
        <v>MI</v>
      </c>
      <c r="C634" s="179" t="str">
        <f>CALCS!C635</f>
        <v>52</v>
      </c>
      <c r="D634" s="179" t="str">
        <f>CALCS!D635</f>
        <v>MC</v>
      </c>
      <c r="E634" s="212">
        <f>CALCS!O635</f>
        <v>73040</v>
      </c>
      <c r="F634" s="180">
        <f ca="1">OFFSET(CDBG16!$J$1,MATCH(L634,CDBG16!$E$2:$E$1269,0),)</f>
        <v>390496</v>
      </c>
      <c r="G634" s="190">
        <f>CALCS!X635</f>
        <v>368225</v>
      </c>
      <c r="H634" s="190">
        <f ca="1">CALCS!AE635</f>
        <v>31</v>
      </c>
      <c r="I634" s="190">
        <f ca="1">CALCS!AF635</f>
        <v>0</v>
      </c>
      <c r="J634" s="190">
        <f ca="1">CALCS!AG635</f>
        <v>0</v>
      </c>
      <c r="K634" s="190">
        <f ca="1">CALCS!AH635</f>
        <v>368256</v>
      </c>
      <c r="L634" s="179" t="str">
        <f>CALCS!AD635</f>
        <v>266267</v>
      </c>
      <c r="M634" s="63">
        <f t="shared" ca="1" si="23"/>
        <v>-22240</v>
      </c>
      <c r="N634" s="205">
        <f t="shared" ca="1" si="24"/>
        <v>-5.6953208227485043E-2</v>
      </c>
    </row>
    <row r="635" spans="1:14" x14ac:dyDescent="0.25">
      <c r="A635" s="178" t="str">
        <f>CALCS!A636</f>
        <v>Westland</v>
      </c>
      <c r="B635" s="179" t="str">
        <f>CALCS!B636</f>
        <v>MI</v>
      </c>
      <c r="C635" s="179" t="str">
        <f>CALCS!C636</f>
        <v>52</v>
      </c>
      <c r="D635" s="179" t="str">
        <f>CALCS!D636</f>
        <v>MC</v>
      </c>
      <c r="E635" s="212">
        <f>CALCS!O636</f>
        <v>82000</v>
      </c>
      <c r="F635" s="180">
        <f ca="1">OFFSET(CDBG16!$J$1,MATCH(L635,CDBG16!$E$2:$E$1269,0),)</f>
        <v>989354</v>
      </c>
      <c r="G635" s="190">
        <f>CALCS!X636</f>
        <v>993362</v>
      </c>
      <c r="H635" s="190">
        <f ca="1">CALCS!AE636</f>
        <v>84</v>
      </c>
      <c r="I635" s="190">
        <f ca="1">CALCS!AF636</f>
        <v>0</v>
      </c>
      <c r="J635" s="190">
        <f ca="1">CALCS!AG636</f>
        <v>0</v>
      </c>
      <c r="K635" s="190">
        <f ca="1">CALCS!AH636</f>
        <v>993446</v>
      </c>
      <c r="L635" s="179" t="str">
        <f>CALCS!AD636</f>
        <v>266378</v>
      </c>
      <c r="M635" s="63">
        <f t="shared" ca="1" si="23"/>
        <v>4092</v>
      </c>
      <c r="N635" s="205">
        <f t="shared" ca="1" si="24"/>
        <v>4.1360321987883005E-3</v>
      </c>
    </row>
    <row r="636" spans="1:14" x14ac:dyDescent="0.25">
      <c r="A636" s="178" t="str">
        <f>CALCS!A637</f>
        <v>Wyoming</v>
      </c>
      <c r="B636" s="179" t="str">
        <f>CALCS!B637</f>
        <v>MI</v>
      </c>
      <c r="C636" s="179" t="str">
        <f>CALCS!C637</f>
        <v>51</v>
      </c>
      <c r="D636" s="179" t="str">
        <f>CALCS!D637</f>
        <v>PC</v>
      </c>
      <c r="E636" s="212">
        <f>CALCS!O637</f>
        <v>75275</v>
      </c>
      <c r="F636" s="180">
        <f ca="1">OFFSET(CDBG16!$J$1,MATCH(L636,CDBG16!$E$2:$E$1269,0),)</f>
        <v>470878</v>
      </c>
      <c r="G636" s="190">
        <f>CALCS!X637</f>
        <v>479386</v>
      </c>
      <c r="H636" s="190">
        <f ca="1">CALCS!AE637</f>
        <v>40</v>
      </c>
      <c r="I636" s="190">
        <f ca="1">CALCS!AF637</f>
        <v>0</v>
      </c>
      <c r="J636" s="190">
        <f ca="1">CALCS!AG637</f>
        <v>0</v>
      </c>
      <c r="K636" s="190">
        <f ca="1">CALCS!AH637</f>
        <v>479426</v>
      </c>
      <c r="L636" s="179" t="str">
        <f>CALCS!AD637</f>
        <v>266624</v>
      </c>
      <c r="M636" s="63">
        <f t="shared" ca="1" si="23"/>
        <v>8548</v>
      </c>
      <c r="N636" s="205">
        <f t="shared" ca="1" si="24"/>
        <v>1.81533220919219E-2</v>
      </c>
    </row>
    <row r="637" spans="1:14" x14ac:dyDescent="0.25">
      <c r="A637" s="178" t="str">
        <f>CALCS!A638</f>
        <v>Genesee County</v>
      </c>
      <c r="B637" s="179" t="str">
        <f>CALCS!B638</f>
        <v>MI</v>
      </c>
      <c r="C637" s="179" t="str">
        <f>CALCS!C638</f>
        <v>66</v>
      </c>
      <c r="D637" s="179" t="str">
        <f>CALCS!D638</f>
        <v>UC</v>
      </c>
      <c r="E637" s="212">
        <f>CALCS!O638</f>
        <v>305289</v>
      </c>
      <c r="F637" s="180">
        <f ca="1">OFFSET(CDBG16!$J$1,MATCH(L637,CDBG16!$E$2:$E$1269,0),)</f>
        <v>1716142</v>
      </c>
      <c r="G637" s="190">
        <f>CALCS!X638</f>
        <v>1687604</v>
      </c>
      <c r="H637" s="190">
        <f ca="1">CALCS!AE638</f>
        <v>142</v>
      </c>
      <c r="I637" s="190">
        <f ca="1">CALCS!AF638</f>
        <v>0</v>
      </c>
      <c r="J637" s="190">
        <f ca="1">CALCS!AG638</f>
        <v>0</v>
      </c>
      <c r="K637" s="190">
        <f ca="1">CALCS!AH638</f>
        <v>1687746</v>
      </c>
      <c r="L637" s="179" t="str">
        <f>CALCS!AD638</f>
        <v>269049</v>
      </c>
      <c r="M637" s="63">
        <f t="shared" ca="1" si="23"/>
        <v>-28396</v>
      </c>
      <c r="N637" s="205">
        <f t="shared" ca="1" si="24"/>
        <v>-1.6546416322192451E-2</v>
      </c>
    </row>
    <row r="638" spans="1:14" x14ac:dyDescent="0.25">
      <c r="A638" s="178" t="str">
        <f>CALCS!A639</f>
        <v>Kent County</v>
      </c>
      <c r="B638" s="179" t="str">
        <f>CALCS!B639</f>
        <v>MI</v>
      </c>
      <c r="C638" s="179" t="str">
        <f>CALCS!C639</f>
        <v>66</v>
      </c>
      <c r="D638" s="179" t="str">
        <f>CALCS!D639</f>
        <v>UC</v>
      </c>
      <c r="E638" s="212">
        <f>CALCS!O639</f>
        <v>362235</v>
      </c>
      <c r="F638" s="180">
        <f ca="1">OFFSET(CDBG16!$J$1,MATCH(L638,CDBG16!$E$2:$E$1269,0),)</f>
        <v>1497686</v>
      </c>
      <c r="G638" s="190">
        <f>CALCS!X639</f>
        <v>1515355</v>
      </c>
      <c r="H638" s="190">
        <f ca="1">CALCS!AE639</f>
        <v>127</v>
      </c>
      <c r="I638" s="190">
        <f ca="1">CALCS!AF639</f>
        <v>0</v>
      </c>
      <c r="J638" s="190">
        <f ca="1">CALCS!AG639</f>
        <v>0</v>
      </c>
      <c r="K638" s="190">
        <f ca="1">CALCS!AH639</f>
        <v>1515482</v>
      </c>
      <c r="L638" s="179" t="str">
        <f>CALCS!AD639</f>
        <v>269081</v>
      </c>
      <c r="M638" s="63">
        <f t="shared" ca="1" si="23"/>
        <v>17796</v>
      </c>
      <c r="N638" s="205">
        <f t="shared" ca="1" si="24"/>
        <v>1.1882330475146325E-2</v>
      </c>
    </row>
    <row r="639" spans="1:14" x14ac:dyDescent="0.25">
      <c r="A639" s="178" t="str">
        <f>CALCS!A640</f>
        <v>Macomb County</v>
      </c>
      <c r="B639" s="179" t="str">
        <f>CALCS!B640</f>
        <v>MI</v>
      </c>
      <c r="C639" s="179" t="str">
        <f>CALCS!C640</f>
        <v>66</v>
      </c>
      <c r="D639" s="179" t="str">
        <f>CALCS!D640</f>
        <v>UC</v>
      </c>
      <c r="E639" s="212">
        <f>CALCS!O640</f>
        <v>390282</v>
      </c>
      <c r="F639" s="180">
        <f ca="1">OFFSET(CDBG16!$J$1,MATCH(L639,CDBG16!$E$2:$E$1269,0),)</f>
        <v>1724806</v>
      </c>
      <c r="G639" s="190">
        <f>CALCS!X640</f>
        <v>1715427</v>
      </c>
      <c r="H639" s="190">
        <f ca="1">CALCS!AE640</f>
        <v>144</v>
      </c>
      <c r="I639" s="190">
        <f ca="1">CALCS!AF640</f>
        <v>0</v>
      </c>
      <c r="J639" s="190">
        <f ca="1">CALCS!AG640</f>
        <v>0</v>
      </c>
      <c r="K639" s="190">
        <f ca="1">CALCS!AH640</f>
        <v>1715571</v>
      </c>
      <c r="L639" s="179" t="str">
        <f>CALCS!AD640</f>
        <v>269099</v>
      </c>
      <c r="M639" s="63">
        <f t="shared" ca="1" si="23"/>
        <v>-9235</v>
      </c>
      <c r="N639" s="205">
        <f t="shared" ca="1" si="24"/>
        <v>-5.3542253447634112E-3</v>
      </c>
    </row>
    <row r="640" spans="1:14" x14ac:dyDescent="0.25">
      <c r="A640" s="178" t="str">
        <f>CALCS!A641</f>
        <v>Oakland County</v>
      </c>
      <c r="B640" s="179" t="str">
        <f>CALCS!B641</f>
        <v>MI</v>
      </c>
      <c r="C640" s="179" t="str">
        <f>CALCS!C641</f>
        <v>66</v>
      </c>
      <c r="D640" s="179" t="str">
        <f>CALCS!D641</f>
        <v>UC</v>
      </c>
      <c r="E640" s="212">
        <f>CALCS!O641</f>
        <v>894251</v>
      </c>
      <c r="F640" s="180">
        <f ca="1">OFFSET(CDBG16!$J$1,MATCH(L640,CDBG16!$E$2:$E$1269,0),)</f>
        <v>3650807</v>
      </c>
      <c r="G640" s="190">
        <f>CALCS!X641</f>
        <v>3636806</v>
      </c>
      <c r="H640" s="190">
        <f ca="1">CALCS!AE641</f>
        <v>306</v>
      </c>
      <c r="I640" s="190">
        <f ca="1">CALCS!AF641</f>
        <v>0</v>
      </c>
      <c r="J640" s="190">
        <f ca="1">CALCS!AG641</f>
        <v>0</v>
      </c>
      <c r="K640" s="190">
        <f ca="1">CALCS!AH641</f>
        <v>3637112</v>
      </c>
      <c r="L640" s="179" t="str">
        <f>CALCS!AD641</f>
        <v>269125</v>
      </c>
      <c r="M640" s="63">
        <f t="shared" ca="1" si="23"/>
        <v>-13695</v>
      </c>
      <c r="N640" s="205">
        <f t="shared" ca="1" si="24"/>
        <v>-3.7512254139975081E-3</v>
      </c>
    </row>
    <row r="641" spans="1:14" x14ac:dyDescent="0.25">
      <c r="A641" s="178" t="str">
        <f>CALCS!A642</f>
        <v>Washtenaw County</v>
      </c>
      <c r="B641" s="179" t="str">
        <f>CALCS!B642</f>
        <v>MI</v>
      </c>
      <c r="C641" s="179" t="str">
        <f>CALCS!C642</f>
        <v>66</v>
      </c>
      <c r="D641" s="179" t="str">
        <f>CALCS!D642</f>
        <v>UC</v>
      </c>
      <c r="E641" s="212">
        <f>CALCS!O642</f>
        <v>327432</v>
      </c>
      <c r="F641" s="180">
        <f ca="1">OFFSET(CDBG16!$J$1,MATCH(L641,CDBG16!$E$2:$E$1269,0),)</f>
        <v>1858189</v>
      </c>
      <c r="G641" s="190">
        <f>CALCS!X642</f>
        <v>1846706</v>
      </c>
      <c r="H641" s="190">
        <f ca="1">CALCS!AE642</f>
        <v>155</v>
      </c>
      <c r="I641" s="190">
        <f ca="1">CALCS!AF642</f>
        <v>0</v>
      </c>
      <c r="J641" s="190">
        <f ca="1">CALCS!AG642</f>
        <v>0</v>
      </c>
      <c r="K641" s="190">
        <f ca="1">CALCS!AH642</f>
        <v>1846861</v>
      </c>
      <c r="L641" s="179" t="str">
        <f>CALCS!AD642</f>
        <v>269161</v>
      </c>
      <c r="M641" s="63">
        <f t="shared" ca="1" si="23"/>
        <v>-11328</v>
      </c>
      <c r="N641" s="205">
        <f t="shared" ca="1" si="24"/>
        <v>-6.096258238532248E-3</v>
      </c>
    </row>
    <row r="642" spans="1:14" x14ac:dyDescent="0.25">
      <c r="A642" s="178" t="str">
        <f>CALCS!A643</f>
        <v>Wayne County</v>
      </c>
      <c r="B642" s="179" t="str">
        <f>CALCS!B643</f>
        <v>MI</v>
      </c>
      <c r="C642" s="179" t="str">
        <f>CALCS!C643</f>
        <v>66</v>
      </c>
      <c r="D642" s="179" t="str">
        <f>CALCS!D643</f>
        <v>UC</v>
      </c>
      <c r="E642" s="212">
        <f>CALCS!O643</f>
        <v>518494</v>
      </c>
      <c r="F642" s="180">
        <f ca="1">OFFSET(CDBG16!$J$1,MATCH(L642,CDBG16!$E$2:$E$1269,0),)</f>
        <v>4969566</v>
      </c>
      <c r="G642" s="190">
        <f>CALCS!X643</f>
        <v>4930934</v>
      </c>
      <c r="H642" s="190">
        <f ca="1">CALCS!AE643</f>
        <v>415</v>
      </c>
      <c r="I642" s="190">
        <f ca="1">CALCS!AF643</f>
        <v>0</v>
      </c>
      <c r="J642" s="190">
        <f ca="1">CALCS!AG643</f>
        <v>0</v>
      </c>
      <c r="K642" s="190">
        <f ca="1">CALCS!AH643</f>
        <v>4931349</v>
      </c>
      <c r="L642" s="179" t="str">
        <f>CALCS!AD643</f>
        <v>269163</v>
      </c>
      <c r="M642" s="63">
        <f t="shared" ca="1" si="23"/>
        <v>-38217</v>
      </c>
      <c r="N642" s="205">
        <f t="shared" ca="1" si="24"/>
        <v>-7.6902087626967829E-3</v>
      </c>
    </row>
    <row r="643" spans="1:14" x14ac:dyDescent="0.25">
      <c r="A643" s="178" t="str">
        <f>CALCS!A598</f>
        <v>Michigan</v>
      </c>
      <c r="B643" s="179" t="str">
        <f>CALCS!B598</f>
        <v>MI</v>
      </c>
      <c r="C643" s="179" t="str">
        <f>CALCS!C598</f>
        <v>22</v>
      </c>
      <c r="D643" s="179" t="str">
        <f>CALCS!D598</f>
        <v>State Balance</v>
      </c>
      <c r="E643" s="212">
        <f>CALCS!O598</f>
        <v>4010963</v>
      </c>
      <c r="F643" s="180">
        <f ca="1">OFFSET(CDBG16!$J$1,MATCH(L643,CDBG16!$E$2:$E$1269,0),)</f>
        <v>30766405.969999999</v>
      </c>
      <c r="G643" s="190">
        <f>CALCS!X598</f>
        <v>30849434</v>
      </c>
      <c r="H643" s="190">
        <f ca="1">CALCS!AE598</f>
        <v>117832</v>
      </c>
      <c r="I643" s="190">
        <f ca="1">CALCS!AF598</f>
        <v>0</v>
      </c>
      <c r="J643" s="190">
        <f ca="1">CALCS!AG598</f>
        <v>0</v>
      </c>
      <c r="K643" s="190">
        <f ca="1">CALCS!AH598</f>
        <v>30967266</v>
      </c>
      <c r="L643" s="179" t="str">
        <f>CALCS!AD598</f>
        <v>269999</v>
      </c>
      <c r="M643" s="63">
        <f t="shared" ca="1" si="23"/>
        <v>200860.03000000119</v>
      </c>
      <c r="N643" s="205">
        <f t="shared" ca="1" si="24"/>
        <v>6.5285503349288738E-3</v>
      </c>
    </row>
    <row r="644" spans="1:14" x14ac:dyDescent="0.25">
      <c r="A644" s="178" t="str">
        <f>CALCS!A645</f>
        <v>Bloomington</v>
      </c>
      <c r="B644" s="179" t="str">
        <f>CALCS!B645</f>
        <v>MN</v>
      </c>
      <c r="C644" s="179" t="str">
        <f>CALCS!C645</f>
        <v>51</v>
      </c>
      <c r="D644" s="179" t="str">
        <f>CALCS!D645</f>
        <v>PC</v>
      </c>
      <c r="E644" s="212">
        <f>CALCS!O645</f>
        <v>86435</v>
      </c>
      <c r="F644" s="180">
        <f ca="1">OFFSET(CDBG16!$J$1,MATCH(L644,CDBG16!$E$2:$E$1269,0),)</f>
        <v>426825</v>
      </c>
      <c r="G644" s="190">
        <f>CALCS!X645</f>
        <v>405233</v>
      </c>
      <c r="H644" s="190">
        <f ca="1">CALCS!AE645</f>
        <v>34</v>
      </c>
      <c r="I644" s="190">
        <f ca="1">CALCS!AF645</f>
        <v>0</v>
      </c>
      <c r="J644" s="190">
        <f ca="1">CALCS!AG645</f>
        <v>0</v>
      </c>
      <c r="K644" s="190">
        <f ca="1">CALCS!AH645</f>
        <v>405267</v>
      </c>
      <c r="L644" s="179" t="str">
        <f>CALCS!AD645</f>
        <v>270456</v>
      </c>
      <c r="M644" s="63">
        <f t="shared" ca="1" si="23"/>
        <v>-21558</v>
      </c>
      <c r="N644" s="205">
        <f t="shared" ca="1" si="24"/>
        <v>-5.0507819363907927E-2</v>
      </c>
    </row>
    <row r="645" spans="1:14" x14ac:dyDescent="0.25">
      <c r="A645" s="178" t="str">
        <f>CALCS!A646</f>
        <v>Coon Rapids</v>
      </c>
      <c r="B645" s="179" t="str">
        <f>CALCS!B646</f>
        <v>MN</v>
      </c>
      <c r="C645" s="179" t="str">
        <f>CALCS!C646</f>
        <v>52</v>
      </c>
      <c r="D645" s="179" t="str">
        <f>CALCS!D646</f>
        <v>MC</v>
      </c>
      <c r="E645" s="212">
        <f>CALCS!O646</f>
        <v>62240</v>
      </c>
      <c r="F645" s="180">
        <f ca="1">OFFSET(CDBG16!$J$1,MATCH(L645,CDBG16!$E$2:$E$1269,0),)</f>
        <v>270616</v>
      </c>
      <c r="G645" s="190">
        <f>CALCS!X646</f>
        <v>288322</v>
      </c>
      <c r="H645" s="190">
        <f ca="1">CALCS!AE646</f>
        <v>24</v>
      </c>
      <c r="I645" s="190">
        <f ca="1">CALCS!AF646</f>
        <v>0</v>
      </c>
      <c r="J645" s="190">
        <f ca="1">CALCS!AG646</f>
        <v>0</v>
      </c>
      <c r="K645" s="190">
        <f ca="1">CALCS!AH646</f>
        <v>288346</v>
      </c>
      <c r="L645" s="179" t="str">
        <f>CALCS!AD646</f>
        <v>270996</v>
      </c>
      <c r="M645" s="63">
        <f t="shared" ca="1" si="23"/>
        <v>17730</v>
      </c>
      <c r="N645" s="205">
        <f t="shared" ca="1" si="24"/>
        <v>6.5517190410027487E-2</v>
      </c>
    </row>
    <row r="646" spans="1:14" x14ac:dyDescent="0.25">
      <c r="A646" s="178" t="str">
        <f>CALCS!A647</f>
        <v>Duluth</v>
      </c>
      <c r="B646" s="179" t="str">
        <f>CALCS!B647</f>
        <v>MN</v>
      </c>
      <c r="C646" s="179" t="str">
        <f>CALCS!C647</f>
        <v>51</v>
      </c>
      <c r="D646" s="179" t="str">
        <f>CALCS!D647</f>
        <v>PC</v>
      </c>
      <c r="E646" s="212">
        <f>CALCS!O647</f>
        <v>86110</v>
      </c>
      <c r="F646" s="180">
        <f ca="1">OFFSET(CDBG16!$J$1,MATCH(L646,CDBG16!$E$2:$E$1269,0),)</f>
        <v>2190293</v>
      </c>
      <c r="G646" s="190">
        <f>CALCS!X647</f>
        <v>2197510</v>
      </c>
      <c r="H646" s="190">
        <f ca="1">CALCS!AE647</f>
        <v>185</v>
      </c>
      <c r="I646" s="190">
        <f ca="1">CALCS!AF647</f>
        <v>0</v>
      </c>
      <c r="J646" s="190">
        <f ca="1">CALCS!AG647</f>
        <v>0</v>
      </c>
      <c r="K646" s="190">
        <f ca="1">CALCS!AH647</f>
        <v>2197695</v>
      </c>
      <c r="L646" s="179" t="str">
        <f>CALCS!AD647</f>
        <v>271266</v>
      </c>
      <c r="M646" s="63">
        <f t="shared" ca="1" si="23"/>
        <v>7402</v>
      </c>
      <c r="N646" s="205">
        <f t="shared" ca="1" si="24"/>
        <v>3.379456538463119E-3</v>
      </c>
    </row>
    <row r="647" spans="1:14" x14ac:dyDescent="0.25">
      <c r="A647" s="178" t="str">
        <f>CALCS!A648</f>
        <v>Eden Prairie</v>
      </c>
      <c r="B647" s="179" t="str">
        <f>CALCS!B648</f>
        <v>MN</v>
      </c>
      <c r="C647" s="179" t="str">
        <f>CALCS!C648</f>
        <v>51</v>
      </c>
      <c r="D647" s="179" t="str">
        <f>CALCS!D648</f>
        <v>PC</v>
      </c>
      <c r="E647" s="212">
        <f>CALCS!O648</f>
        <v>63496</v>
      </c>
      <c r="F647" s="180">
        <f ca="1">OFFSET(CDBG16!$J$1,MATCH(L647,CDBG16!$E$2:$E$1269,0),)</f>
        <v>210636</v>
      </c>
      <c r="G647" s="190">
        <f>CALCS!X648</f>
        <v>219707</v>
      </c>
      <c r="H647" s="190">
        <f ca="1">CALCS!AE648</f>
        <v>18</v>
      </c>
      <c r="I647" s="190">
        <f ca="1">CALCS!AF648</f>
        <v>0</v>
      </c>
      <c r="J647" s="190">
        <f ca="1">CALCS!AG648</f>
        <v>0</v>
      </c>
      <c r="K647" s="190">
        <f ca="1">CALCS!AH648</f>
        <v>219725</v>
      </c>
      <c r="L647" s="179" t="str">
        <f>CALCS!AD648</f>
        <v>271338</v>
      </c>
      <c r="M647" s="63">
        <f t="shared" ca="1" si="23"/>
        <v>9089</v>
      </c>
      <c r="N647" s="205">
        <f t="shared" ca="1" si="24"/>
        <v>4.315026871000209E-2</v>
      </c>
    </row>
    <row r="648" spans="1:14" x14ac:dyDescent="0.25">
      <c r="A648" s="178" t="str">
        <f>CALCS!A649</f>
        <v>Mankato City</v>
      </c>
      <c r="B648" s="179" t="str">
        <f>CALCS!B649</f>
        <v>MN</v>
      </c>
      <c r="C648" s="179" t="str">
        <f>CALCS!C649</f>
        <v>51</v>
      </c>
      <c r="D648" s="179" t="str">
        <f>CALCS!D649</f>
        <v>PC</v>
      </c>
      <c r="E648" s="212">
        <f>CALCS!O649</f>
        <v>41044</v>
      </c>
      <c r="F648" s="180">
        <f ca="1">OFFSET(CDBG16!$J$1,MATCH(L648,CDBG16!$E$2:$E$1269,0),)</f>
        <v>355221</v>
      </c>
      <c r="G648" s="190">
        <f>CALCS!X649</f>
        <v>350026</v>
      </c>
      <c r="H648" s="190">
        <f ca="1">CALCS!AE649</f>
        <v>29</v>
      </c>
      <c r="I648" s="190">
        <f ca="1">CALCS!AF649</f>
        <v>0</v>
      </c>
      <c r="J648" s="190">
        <f ca="1">CALCS!AG649</f>
        <v>0</v>
      </c>
      <c r="K648" s="190">
        <f ca="1">CALCS!AH649</f>
        <v>350055</v>
      </c>
      <c r="L648" s="179" t="str">
        <f>CALCS!AD649</f>
        <v>272922</v>
      </c>
      <c r="M648" s="63">
        <f t="shared" ca="1" si="23"/>
        <v>-5166</v>
      </c>
      <c r="N648" s="205">
        <f t="shared" ca="1" si="24"/>
        <v>-1.4543059109681015E-2</v>
      </c>
    </row>
    <row r="649" spans="1:14" x14ac:dyDescent="0.25">
      <c r="A649" s="178" t="str">
        <f>CALCS!A650</f>
        <v>Minneapolis</v>
      </c>
      <c r="B649" s="179" t="str">
        <f>CALCS!B650</f>
        <v>MN</v>
      </c>
      <c r="C649" s="179" t="str">
        <f>CALCS!C650</f>
        <v>51</v>
      </c>
      <c r="D649" s="179" t="str">
        <f>CALCS!D650</f>
        <v>PC</v>
      </c>
      <c r="E649" s="212">
        <f>CALCS!O650</f>
        <v>410939</v>
      </c>
      <c r="F649" s="180">
        <f ca="1">OFFSET(CDBG16!$J$1,MATCH(L649,CDBG16!$E$2:$E$1269,0),)</f>
        <v>10248621</v>
      </c>
      <c r="G649" s="190">
        <f>CALCS!X650</f>
        <v>10242283</v>
      </c>
      <c r="H649" s="190">
        <f ca="1">CALCS!AE650</f>
        <v>861</v>
      </c>
      <c r="I649" s="190">
        <f ca="1">CALCS!AF650</f>
        <v>0</v>
      </c>
      <c r="J649" s="190">
        <f ca="1">CALCS!AG650</f>
        <v>0</v>
      </c>
      <c r="K649" s="190">
        <f ca="1">CALCS!AH650</f>
        <v>10243144</v>
      </c>
      <c r="L649" s="179" t="str">
        <f>CALCS!AD650</f>
        <v>273120</v>
      </c>
      <c r="M649" s="63">
        <f t="shared" ca="1" si="23"/>
        <v>-5477</v>
      </c>
      <c r="N649" s="205">
        <f t="shared" ca="1" si="24"/>
        <v>-5.3441336156347281E-4</v>
      </c>
    </row>
    <row r="650" spans="1:14" x14ac:dyDescent="0.25">
      <c r="A650" s="178" t="str">
        <f>CALCS!A651</f>
        <v>Minnetonka</v>
      </c>
      <c r="B650" s="179" t="str">
        <f>CALCS!B651</f>
        <v>MN</v>
      </c>
      <c r="C650" s="179" t="str">
        <f>CALCS!C651</f>
        <v>52</v>
      </c>
      <c r="D650" s="179" t="str">
        <f>CALCS!D651</f>
        <v>MC</v>
      </c>
      <c r="E650" s="212">
        <f>CALCS!O651</f>
        <v>51669</v>
      </c>
      <c r="F650" s="180">
        <f ca="1">OFFSET(CDBG16!$J$1,MATCH(L650,CDBG16!$E$2:$E$1269,0),)</f>
        <v>159745</v>
      </c>
      <c r="G650" s="190">
        <f>CALCS!X651</f>
        <v>157373</v>
      </c>
      <c r="H650" s="190">
        <f ca="1">CALCS!AE651</f>
        <v>13</v>
      </c>
      <c r="I650" s="190">
        <f ca="1">CALCS!AF651</f>
        <v>0</v>
      </c>
      <c r="J650" s="190">
        <f ca="1">CALCS!AG651</f>
        <v>0</v>
      </c>
      <c r="K650" s="190">
        <f ca="1">CALCS!AH651</f>
        <v>157386</v>
      </c>
      <c r="L650" s="179" t="str">
        <f>CALCS!AD651</f>
        <v>273150</v>
      </c>
      <c r="M650" s="63">
        <f t="shared" ca="1" si="23"/>
        <v>-2359</v>
      </c>
      <c r="N650" s="205">
        <f t="shared" ca="1" si="24"/>
        <v>-1.4767285361044165E-2</v>
      </c>
    </row>
    <row r="651" spans="1:14" x14ac:dyDescent="0.25">
      <c r="A651" s="178" t="str">
        <f>CALCS!A652</f>
        <v>Moorhead</v>
      </c>
      <c r="B651" s="179" t="str">
        <f>CALCS!B652</f>
        <v>MN</v>
      </c>
      <c r="C651" s="179" t="str">
        <f>CALCS!C652</f>
        <v>52</v>
      </c>
      <c r="D651" s="179" t="str">
        <f>CALCS!D652</f>
        <v>MC</v>
      </c>
      <c r="E651" s="212">
        <f>CALCS!O652</f>
        <v>42005</v>
      </c>
      <c r="F651" s="180">
        <f ca="1">OFFSET(CDBG16!$J$1,MATCH(L651,CDBG16!$E$2:$E$1269,0),)</f>
        <v>208577</v>
      </c>
      <c r="G651" s="190">
        <f>CALCS!X652</f>
        <v>222273</v>
      </c>
      <c r="H651" s="190">
        <f ca="1">CALCS!AE652</f>
        <v>19</v>
      </c>
      <c r="I651" s="190">
        <f ca="1">CALCS!AF652</f>
        <v>0</v>
      </c>
      <c r="J651" s="190">
        <f ca="1">CALCS!AG652</f>
        <v>0</v>
      </c>
      <c r="K651" s="190">
        <f ca="1">CALCS!AH652</f>
        <v>222292</v>
      </c>
      <c r="L651" s="179" t="str">
        <f>CALCS!AD652</f>
        <v>273198</v>
      </c>
      <c r="M651" s="63">
        <f t="shared" ca="1" si="23"/>
        <v>13715</v>
      </c>
      <c r="N651" s="205">
        <f t="shared" ca="1" si="24"/>
        <v>6.5755092843410343E-2</v>
      </c>
    </row>
    <row r="652" spans="1:14" x14ac:dyDescent="0.25">
      <c r="A652" s="178" t="str">
        <f>CALCS!A653</f>
        <v>North Mankato City</v>
      </c>
      <c r="B652" s="179" t="str">
        <f>CALCS!B653</f>
        <v>MN</v>
      </c>
      <c r="C652" s="179" t="str">
        <f>CALCS!C653</f>
        <v>51</v>
      </c>
      <c r="D652" s="179" t="str">
        <f>CALCS!D653</f>
        <v>PC</v>
      </c>
      <c r="E652" s="212">
        <f>CALCS!O653</f>
        <v>13529</v>
      </c>
      <c r="F652" s="180">
        <f ca="1">OFFSET(CDBG16!$J$1,MATCH(L652,CDBG16!$E$2:$E$1269,0),)</f>
        <v>67827</v>
      </c>
      <c r="G652" s="190">
        <f>CALCS!X653</f>
        <v>71383</v>
      </c>
      <c r="H652" s="190">
        <f ca="1">CALCS!AE653</f>
        <v>6</v>
      </c>
      <c r="I652" s="190">
        <f ca="1">CALCS!AF653</f>
        <v>0</v>
      </c>
      <c r="J652" s="190">
        <f ca="1">CALCS!AG653</f>
        <v>0</v>
      </c>
      <c r="K652" s="190">
        <f ca="1">CALCS!AH653</f>
        <v>71389</v>
      </c>
      <c r="L652" s="179" t="str">
        <f>CALCS!AD653</f>
        <v>273456</v>
      </c>
      <c r="M652" s="63">
        <f t="shared" ca="1" si="23"/>
        <v>3562</v>
      </c>
      <c r="N652" s="205">
        <f t="shared" ca="1" si="24"/>
        <v>5.2515959721055036E-2</v>
      </c>
    </row>
    <row r="653" spans="1:14" x14ac:dyDescent="0.25">
      <c r="A653" s="178" t="str">
        <f>CALCS!A654</f>
        <v>Plymouth</v>
      </c>
      <c r="B653" s="179" t="str">
        <f>CALCS!B654</f>
        <v>MN</v>
      </c>
      <c r="C653" s="179" t="str">
        <f>CALCS!C654</f>
        <v>51</v>
      </c>
      <c r="D653" s="179" t="str">
        <f>CALCS!D654</f>
        <v>PC</v>
      </c>
      <c r="E653" s="212">
        <f>CALCS!O654</f>
        <v>75907</v>
      </c>
      <c r="F653" s="180">
        <f ca="1">OFFSET(CDBG16!$J$1,MATCH(L653,CDBG16!$E$2:$E$1269,0),)</f>
        <v>232290</v>
      </c>
      <c r="G653" s="190">
        <f>CALCS!X654</f>
        <v>247807</v>
      </c>
      <c r="H653" s="190">
        <f ca="1">CALCS!AE654</f>
        <v>21</v>
      </c>
      <c r="I653" s="190">
        <f ca="1">CALCS!AF654</f>
        <v>0</v>
      </c>
      <c r="J653" s="190">
        <f ca="1">CALCS!AG654</f>
        <v>0</v>
      </c>
      <c r="K653" s="190">
        <f ca="1">CALCS!AH654</f>
        <v>247828</v>
      </c>
      <c r="L653" s="179" t="str">
        <f>CALCS!AD654</f>
        <v>273768</v>
      </c>
      <c r="M653" s="63">
        <f t="shared" ca="1" si="23"/>
        <v>15538</v>
      </c>
      <c r="N653" s="205">
        <f t="shared" ca="1" si="24"/>
        <v>6.6890524775065657E-2</v>
      </c>
    </row>
    <row r="654" spans="1:14" x14ac:dyDescent="0.25">
      <c r="A654" s="178" t="str">
        <f>CALCS!A655</f>
        <v>Rochester</v>
      </c>
      <c r="B654" s="179" t="str">
        <f>CALCS!B655</f>
        <v>MN</v>
      </c>
      <c r="C654" s="179" t="str">
        <f>CALCS!C655</f>
        <v>51</v>
      </c>
      <c r="D654" s="179" t="str">
        <f>CALCS!D655</f>
        <v>PC</v>
      </c>
      <c r="E654" s="212">
        <f>CALCS!O655</f>
        <v>112225</v>
      </c>
      <c r="F654" s="180">
        <f ca="1">OFFSET(CDBG16!$J$1,MATCH(L654,CDBG16!$E$2:$E$1269,0),)</f>
        <v>539260</v>
      </c>
      <c r="G654" s="190">
        <f>CALCS!X655</f>
        <v>524804</v>
      </c>
      <c r="H654" s="190">
        <f ca="1">CALCS!AE655</f>
        <v>44</v>
      </c>
      <c r="I654" s="190">
        <f ca="1">CALCS!AF655</f>
        <v>0</v>
      </c>
      <c r="J654" s="190">
        <f ca="1">CALCS!AG655</f>
        <v>0</v>
      </c>
      <c r="K654" s="190">
        <f ca="1">CALCS!AH655</f>
        <v>524848</v>
      </c>
      <c r="L654" s="179" t="str">
        <f>CALCS!AD655</f>
        <v>273930</v>
      </c>
      <c r="M654" s="63">
        <f t="shared" ca="1" si="23"/>
        <v>-14412</v>
      </c>
      <c r="N654" s="205">
        <f t="shared" ca="1" si="24"/>
        <v>-2.6725512739680303E-2</v>
      </c>
    </row>
    <row r="655" spans="1:14" x14ac:dyDescent="0.25">
      <c r="A655" s="178" t="str">
        <f>CALCS!A656</f>
        <v>St Cloud</v>
      </c>
      <c r="B655" s="179" t="str">
        <f>CALCS!B656</f>
        <v>MN</v>
      </c>
      <c r="C655" s="179" t="str">
        <f>CALCS!C656</f>
        <v>51</v>
      </c>
      <c r="D655" s="179" t="str">
        <f>CALCS!D656</f>
        <v>PC</v>
      </c>
      <c r="E655" s="212">
        <f>CALCS!O656</f>
        <v>67109</v>
      </c>
      <c r="F655" s="180">
        <f ca="1">OFFSET(CDBG16!$J$1,MATCH(L655,CDBG16!$E$2:$E$1269,0),)</f>
        <v>527517</v>
      </c>
      <c r="G655" s="190">
        <f>CALCS!X656</f>
        <v>503349</v>
      </c>
      <c r="H655" s="190">
        <f ca="1">CALCS!AE656</f>
        <v>42</v>
      </c>
      <c r="I655" s="190">
        <f ca="1">CALCS!AF656</f>
        <v>0</v>
      </c>
      <c r="J655" s="190">
        <f ca="1">CALCS!AG656</f>
        <v>0</v>
      </c>
      <c r="K655" s="190">
        <f ca="1">CALCS!AH656</f>
        <v>503391</v>
      </c>
      <c r="L655" s="179" t="str">
        <f>CALCS!AD656</f>
        <v>274104</v>
      </c>
      <c r="M655" s="63">
        <f t="shared" ca="1" si="23"/>
        <v>-24126</v>
      </c>
      <c r="N655" s="205">
        <f t="shared" ca="1" si="24"/>
        <v>-4.573501896621341E-2</v>
      </c>
    </row>
    <row r="656" spans="1:14" x14ac:dyDescent="0.25">
      <c r="A656" s="178" t="str">
        <f>CALCS!A657</f>
        <v>St Paul</v>
      </c>
      <c r="B656" s="179" t="str">
        <f>CALCS!B657</f>
        <v>MN</v>
      </c>
      <c r="C656" s="179" t="str">
        <f>CALCS!C657</f>
        <v>51</v>
      </c>
      <c r="D656" s="179" t="str">
        <f>CALCS!D657</f>
        <v>PC</v>
      </c>
      <c r="E656" s="212">
        <f>CALCS!O657</f>
        <v>300851</v>
      </c>
      <c r="F656" s="180">
        <f ca="1">OFFSET(CDBG16!$J$1,MATCH(L656,CDBG16!$E$2:$E$1269,0),)</f>
        <v>6347173</v>
      </c>
      <c r="G656" s="190">
        <f>CALCS!X657</f>
        <v>6292572</v>
      </c>
      <c r="H656" s="190">
        <f ca="1">CALCS!AE657</f>
        <v>529</v>
      </c>
      <c r="I656" s="190">
        <f ca="1">CALCS!AF657</f>
        <v>0</v>
      </c>
      <c r="J656" s="190">
        <f ca="1">CALCS!AG657</f>
        <v>0</v>
      </c>
      <c r="K656" s="190">
        <f ca="1">CALCS!AH657</f>
        <v>6293101</v>
      </c>
      <c r="L656" s="179" t="str">
        <f>CALCS!AD657</f>
        <v>274164</v>
      </c>
      <c r="M656" s="63">
        <f t="shared" ca="1" si="23"/>
        <v>-54072</v>
      </c>
      <c r="N656" s="205">
        <f t="shared" ca="1" si="24"/>
        <v>-8.5190682529056629E-3</v>
      </c>
    </row>
    <row r="657" spans="1:14" x14ac:dyDescent="0.25">
      <c r="A657" s="178" t="str">
        <f>CALCS!A658</f>
        <v>Woodbury City</v>
      </c>
      <c r="B657" s="179" t="str">
        <f>CALCS!B658</f>
        <v>MN</v>
      </c>
      <c r="C657" s="179" t="str">
        <f>CALCS!C658</f>
        <v>52</v>
      </c>
      <c r="D657" s="179" t="str">
        <f>CALCS!D658</f>
        <v>MC</v>
      </c>
      <c r="E657" s="212">
        <f>CALCS!O658</f>
        <v>67855</v>
      </c>
      <c r="F657" s="180">
        <f ca="1">OFFSET(CDBG16!$J$1,MATCH(L657,CDBG16!$E$2:$E$1269,0),)</f>
        <v>178535</v>
      </c>
      <c r="G657" s="190">
        <f>CALCS!X658</f>
        <v>191162</v>
      </c>
      <c r="H657" s="190">
        <f ca="1">CALCS!AE658</f>
        <v>16</v>
      </c>
      <c r="I657" s="190">
        <f ca="1">CALCS!AF658</f>
        <v>0</v>
      </c>
      <c r="J657" s="190">
        <f ca="1">CALCS!AG658</f>
        <v>0</v>
      </c>
      <c r="K657" s="190">
        <f ca="1">CALCS!AH658</f>
        <v>191178</v>
      </c>
      <c r="L657" s="179" t="str">
        <f>CALCS!AD658</f>
        <v>275040</v>
      </c>
      <c r="M657" s="63">
        <f t="shared" ca="1" si="23"/>
        <v>12643</v>
      </c>
      <c r="N657" s="205">
        <f t="shared" ca="1" si="24"/>
        <v>7.0815246310247285E-2</v>
      </c>
    </row>
    <row r="658" spans="1:14" x14ac:dyDescent="0.25">
      <c r="A658" s="178" t="str">
        <f>CALCS!A659</f>
        <v>Anoka County</v>
      </c>
      <c r="B658" s="179" t="str">
        <f>CALCS!B659</f>
        <v>MN</v>
      </c>
      <c r="C658" s="179" t="str">
        <f>CALCS!C659</f>
        <v>66</v>
      </c>
      <c r="D658" s="179" t="str">
        <f>CALCS!D659</f>
        <v>UC</v>
      </c>
      <c r="E658" s="212">
        <f>CALCS!O659</f>
        <v>282099</v>
      </c>
      <c r="F658" s="180">
        <f ca="1">OFFSET(CDBG16!$J$1,MATCH(L658,CDBG16!$E$2:$E$1269,0),)</f>
        <v>1133494</v>
      </c>
      <c r="G658" s="190">
        <f>CALCS!X659</f>
        <v>1162891</v>
      </c>
      <c r="H658" s="190">
        <f ca="1">CALCS!AE659</f>
        <v>98</v>
      </c>
      <c r="I658" s="190">
        <f ca="1">CALCS!AF659</f>
        <v>0</v>
      </c>
      <c r="J658" s="190">
        <f ca="1">CALCS!AG659</f>
        <v>0</v>
      </c>
      <c r="K658" s="190">
        <f ca="1">CALCS!AH659</f>
        <v>1162989</v>
      </c>
      <c r="L658" s="179" t="str">
        <f>CALCS!AD659</f>
        <v>279003</v>
      </c>
      <c r="M658" s="63">
        <f t="shared" ca="1" si="23"/>
        <v>29495</v>
      </c>
      <c r="N658" s="205">
        <f t="shared" ca="1" si="24"/>
        <v>2.6021311096485734E-2</v>
      </c>
    </row>
    <row r="659" spans="1:14" x14ac:dyDescent="0.25">
      <c r="A659" s="178" t="str">
        <f>CALCS!A660</f>
        <v>Dakota County</v>
      </c>
      <c r="B659" s="179" t="str">
        <f>CALCS!B660</f>
        <v>MN</v>
      </c>
      <c r="C659" s="179" t="str">
        <f>CALCS!C660</f>
        <v>66</v>
      </c>
      <c r="D659" s="179" t="str">
        <f>CALCS!D660</f>
        <v>UC</v>
      </c>
      <c r="E659" s="212">
        <f>CALCS!O660</f>
        <v>433878</v>
      </c>
      <c r="F659" s="180">
        <f ca="1">OFFSET(CDBG16!$J$1,MATCH(L659,CDBG16!$E$2:$E$1269,0),)</f>
        <v>1772394</v>
      </c>
      <c r="G659" s="190">
        <f>CALCS!X660</f>
        <v>1780216</v>
      </c>
      <c r="H659" s="190">
        <f ca="1">CALCS!AE660</f>
        <v>150</v>
      </c>
      <c r="I659" s="190">
        <f ca="1">CALCS!AF660</f>
        <v>0</v>
      </c>
      <c r="J659" s="190">
        <f ca="1">CALCS!AG660</f>
        <v>0</v>
      </c>
      <c r="K659" s="190">
        <f ca="1">CALCS!AH660</f>
        <v>1780366</v>
      </c>
      <c r="L659" s="179" t="str">
        <f>CALCS!AD660</f>
        <v>279037</v>
      </c>
      <c r="M659" s="63">
        <f t="shared" ca="1" si="23"/>
        <v>7972</v>
      </c>
      <c r="N659" s="205">
        <f t="shared" ca="1" si="24"/>
        <v>4.4978712408189148E-3</v>
      </c>
    </row>
    <row r="660" spans="1:14" x14ac:dyDescent="0.25">
      <c r="A660" s="178" t="str">
        <f>CALCS!A661</f>
        <v>Hennepin County</v>
      </c>
      <c r="B660" s="179" t="str">
        <f>CALCS!B661</f>
        <v>MN</v>
      </c>
      <c r="C660" s="179" t="str">
        <f>CALCS!C661</f>
        <v>66</v>
      </c>
      <c r="D660" s="179" t="str">
        <f>CALCS!D661</f>
        <v>UC</v>
      </c>
      <c r="E660" s="212">
        <f>CALCS!O661</f>
        <v>540829</v>
      </c>
      <c r="F660" s="180">
        <f ca="1">OFFSET(CDBG16!$J$1,MATCH(L660,CDBG16!$E$2:$E$1269,0),)</f>
        <v>2491738</v>
      </c>
      <c r="G660" s="190">
        <f>CALCS!X661</f>
        <v>2552577</v>
      </c>
      <c r="H660" s="190">
        <f ca="1">CALCS!AE661</f>
        <v>215</v>
      </c>
      <c r="I660" s="190">
        <f ca="1">CALCS!AF661</f>
        <v>0</v>
      </c>
      <c r="J660" s="190">
        <f ca="1">CALCS!AG661</f>
        <v>0</v>
      </c>
      <c r="K660" s="190">
        <f ca="1">CALCS!AH661</f>
        <v>2552792</v>
      </c>
      <c r="L660" s="179" t="str">
        <f>CALCS!AD661</f>
        <v>279053</v>
      </c>
      <c r="M660" s="63">
        <f t="shared" ca="1" si="23"/>
        <v>61054</v>
      </c>
      <c r="N660" s="205">
        <f t="shared" ca="1" si="24"/>
        <v>2.4502576113540026E-2</v>
      </c>
    </row>
    <row r="661" spans="1:14" x14ac:dyDescent="0.25">
      <c r="A661" s="178" t="str">
        <f>CALCS!A662</f>
        <v>Ramsey County</v>
      </c>
      <c r="B661" s="179" t="str">
        <f>CALCS!B662</f>
        <v>MN</v>
      </c>
      <c r="C661" s="179" t="str">
        <f>CALCS!C662</f>
        <v>66</v>
      </c>
      <c r="D661" s="179" t="str">
        <f>CALCS!D662</f>
        <v>UC</v>
      </c>
      <c r="E661" s="212">
        <f>CALCS!O662</f>
        <v>237490</v>
      </c>
      <c r="F661" s="180">
        <f ca="1">OFFSET(CDBG16!$J$1,MATCH(L661,CDBG16!$E$2:$E$1269,0),)</f>
        <v>1112094</v>
      </c>
      <c r="G661" s="190">
        <f>CALCS!X662</f>
        <v>1109854</v>
      </c>
      <c r="H661" s="190">
        <f ca="1">CALCS!AE662</f>
        <v>93</v>
      </c>
      <c r="I661" s="190">
        <f ca="1">CALCS!AF662</f>
        <v>0</v>
      </c>
      <c r="J661" s="190">
        <f ca="1">CALCS!AG662</f>
        <v>0</v>
      </c>
      <c r="K661" s="190">
        <f ca="1">CALCS!AH662</f>
        <v>1109947</v>
      </c>
      <c r="L661" s="179" t="str">
        <f>CALCS!AD662</f>
        <v>279123</v>
      </c>
      <c r="M661" s="63">
        <f t="shared" ca="1" si="23"/>
        <v>-2147</v>
      </c>
      <c r="N661" s="205">
        <f t="shared" ca="1" si="24"/>
        <v>-1.9305921981415241E-3</v>
      </c>
    </row>
    <row r="662" spans="1:14" x14ac:dyDescent="0.25">
      <c r="A662" s="178" t="str">
        <f>CALCS!A663</f>
        <v>St Louis County</v>
      </c>
      <c r="B662" s="179" t="str">
        <f>CALCS!B663</f>
        <v>MN</v>
      </c>
      <c r="C662" s="179" t="str">
        <f>CALCS!C663</f>
        <v>66</v>
      </c>
      <c r="D662" s="179" t="str">
        <f>CALCS!D663</f>
        <v>UC</v>
      </c>
      <c r="E662" s="212">
        <f>CALCS!O663</f>
        <v>113314</v>
      </c>
      <c r="F662" s="180">
        <f ca="1">OFFSET(CDBG16!$J$1,MATCH(L662,CDBG16!$E$2:$E$1269,0),)</f>
        <v>1790398</v>
      </c>
      <c r="G662" s="190">
        <f>CALCS!X663</f>
        <v>1804130</v>
      </c>
      <c r="H662" s="190">
        <f ca="1">CALCS!AE663</f>
        <v>152</v>
      </c>
      <c r="I662" s="190">
        <f ca="1">CALCS!AF663</f>
        <v>0</v>
      </c>
      <c r="J662" s="190">
        <f ca="1">CALCS!AG663</f>
        <v>0</v>
      </c>
      <c r="K662" s="190">
        <f ca="1">CALCS!AH663</f>
        <v>1804282</v>
      </c>
      <c r="L662" s="179" t="str">
        <f>CALCS!AD663</f>
        <v>279137</v>
      </c>
      <c r="M662" s="63">
        <f t="shared" ca="1" si="23"/>
        <v>13884</v>
      </c>
      <c r="N662" s="205">
        <f t="shared" ca="1" si="24"/>
        <v>7.7547003515419472E-3</v>
      </c>
    </row>
    <row r="663" spans="1:14" x14ac:dyDescent="0.25">
      <c r="A663" s="178" t="str">
        <f>CALCS!A664</f>
        <v>Washington County</v>
      </c>
      <c r="B663" s="179" t="str">
        <f>CALCS!B664</f>
        <v>MN</v>
      </c>
      <c r="C663" s="179" t="str">
        <f>CALCS!C664</f>
        <v>66</v>
      </c>
      <c r="D663" s="179" t="str">
        <f>CALCS!D664</f>
        <v>UC</v>
      </c>
      <c r="E663" s="212">
        <f>CALCS!O664</f>
        <v>182350</v>
      </c>
      <c r="F663" s="180">
        <f ca="1">OFFSET(CDBG16!$J$1,MATCH(L663,CDBG16!$E$2:$E$1269,0),)</f>
        <v>682658</v>
      </c>
      <c r="G663" s="190">
        <f>CALCS!X664</f>
        <v>683198</v>
      </c>
      <c r="H663" s="190">
        <f ca="1">CALCS!AE664</f>
        <v>57</v>
      </c>
      <c r="I663" s="190">
        <f ca="1">CALCS!AF664</f>
        <v>0</v>
      </c>
      <c r="J663" s="190">
        <f ca="1">CALCS!AG664</f>
        <v>0</v>
      </c>
      <c r="K663" s="190">
        <f ca="1">CALCS!AH664</f>
        <v>683255</v>
      </c>
      <c r="L663" s="179" t="str">
        <f>CALCS!AD664</f>
        <v>279163</v>
      </c>
      <c r="M663" s="63">
        <f t="shared" ca="1" si="23"/>
        <v>597</v>
      </c>
      <c r="N663" s="205">
        <f t="shared" ca="1" si="24"/>
        <v>8.745228210905021E-4</v>
      </c>
    </row>
    <row r="664" spans="1:14" x14ac:dyDescent="0.25">
      <c r="A664" s="178" t="str">
        <f>CALCS!A644</f>
        <v>Minnesota</v>
      </c>
      <c r="B664" s="179" t="str">
        <f>CALCS!B644</f>
        <v>MN</v>
      </c>
      <c r="C664" s="179" t="str">
        <f>CALCS!C644</f>
        <v>22</v>
      </c>
      <c r="D664" s="179" t="str">
        <f>CALCS!D644</f>
        <v>State Balance</v>
      </c>
      <c r="E664" s="212">
        <f>CALCS!O644</f>
        <v>2196486</v>
      </c>
      <c r="F664" s="180">
        <f ca="1">OFFSET(CDBG16!$J$1,MATCH(L664,CDBG16!$E$2:$E$1269,0),)</f>
        <v>16995275</v>
      </c>
      <c r="G664" s="190">
        <f>CALCS!X644</f>
        <v>16697485</v>
      </c>
      <c r="H664" s="190">
        <f ca="1">CALCS!AE644</f>
        <v>16326</v>
      </c>
      <c r="I664" s="190">
        <f ca="1">CALCS!AF644</f>
        <v>0</v>
      </c>
      <c r="J664" s="190">
        <f ca="1">CALCS!AG644</f>
        <v>0</v>
      </c>
      <c r="K664" s="190">
        <f ca="1">CALCS!AH644</f>
        <v>16713811</v>
      </c>
      <c r="L664" s="179" t="str">
        <f>CALCS!AD644</f>
        <v>279999</v>
      </c>
      <c r="M664" s="63">
        <f t="shared" ca="1" si="23"/>
        <v>-281464</v>
      </c>
      <c r="N664" s="205">
        <f t="shared" ca="1" si="24"/>
        <v>-1.6561308952046966E-2</v>
      </c>
    </row>
    <row r="665" spans="1:14" x14ac:dyDescent="0.25">
      <c r="A665" s="178" t="str">
        <f>CALCS!A683</f>
        <v>Biloxi</v>
      </c>
      <c r="B665" s="179" t="str">
        <f>CALCS!B683</f>
        <v>MS</v>
      </c>
      <c r="C665" s="179" t="str">
        <f>CALCS!C683</f>
        <v>51</v>
      </c>
      <c r="D665" s="179" t="str">
        <f>CALCS!D683</f>
        <v>PC</v>
      </c>
      <c r="E665" s="212">
        <f>CALCS!O683</f>
        <v>45637</v>
      </c>
      <c r="F665" s="180">
        <f ca="1">OFFSET(CDBG16!$J$1,MATCH(L665,CDBG16!$E$2:$E$1269,0),)</f>
        <v>417843</v>
      </c>
      <c r="G665" s="190">
        <f>CALCS!X683</f>
        <v>411896</v>
      </c>
      <c r="H665" s="190">
        <f ca="1">CALCS!AE683</f>
        <v>35</v>
      </c>
      <c r="I665" s="190">
        <f ca="1">CALCS!AF683</f>
        <v>31498</v>
      </c>
      <c r="J665" s="190">
        <f ca="1">CALCS!AG683</f>
        <v>0</v>
      </c>
      <c r="K665" s="190">
        <f ca="1">CALCS!AH683</f>
        <v>443429</v>
      </c>
      <c r="L665" s="179" t="str">
        <f>CALCS!AD683</f>
        <v>280132</v>
      </c>
      <c r="M665" s="63">
        <f t="shared" ca="1" si="23"/>
        <v>25586</v>
      </c>
      <c r="N665" s="205">
        <f t="shared" ca="1" si="24"/>
        <v>6.1233525510777972E-2</v>
      </c>
    </row>
    <row r="666" spans="1:14" x14ac:dyDescent="0.25">
      <c r="A666" s="178" t="str">
        <f>CALCS!A684</f>
        <v>Gulfport</v>
      </c>
      <c r="B666" s="179" t="str">
        <f>CALCS!B684</f>
        <v>MS</v>
      </c>
      <c r="C666" s="179" t="str">
        <f>CALCS!C684</f>
        <v>51</v>
      </c>
      <c r="D666" s="179" t="str">
        <f>CALCS!D684</f>
        <v>PC</v>
      </c>
      <c r="E666" s="212">
        <f>CALCS!O684</f>
        <v>71856</v>
      </c>
      <c r="F666" s="180">
        <f ca="1">OFFSET(CDBG16!$J$1,MATCH(L666,CDBG16!$E$2:$E$1269,0),)</f>
        <v>581068</v>
      </c>
      <c r="G666" s="190">
        <f>CALCS!X684</f>
        <v>608953</v>
      </c>
      <c r="H666" s="190">
        <f ca="1">CALCS!AE684</f>
        <v>51</v>
      </c>
      <c r="I666" s="190">
        <f ca="1">CALCS!AF684</f>
        <v>46567</v>
      </c>
      <c r="J666" s="190">
        <f ca="1">CALCS!AG684</f>
        <v>0</v>
      </c>
      <c r="K666" s="190">
        <f ca="1">CALCS!AH684</f>
        <v>655571</v>
      </c>
      <c r="L666" s="179" t="str">
        <f>CALCS!AD684</f>
        <v>280612</v>
      </c>
      <c r="M666" s="63">
        <f t="shared" ca="1" si="23"/>
        <v>74503</v>
      </c>
      <c r="N666" s="205">
        <f t="shared" ca="1" si="24"/>
        <v>0.1282173514975872</v>
      </c>
    </row>
    <row r="667" spans="1:14" x14ac:dyDescent="0.25">
      <c r="A667" s="178" t="str">
        <f>CALCS!A685</f>
        <v>Hattiesburg</v>
      </c>
      <c r="B667" s="179" t="str">
        <f>CALCS!B685</f>
        <v>MS</v>
      </c>
      <c r="C667" s="179" t="str">
        <f>CALCS!C685</f>
        <v>51</v>
      </c>
      <c r="D667" s="179" t="str">
        <f>CALCS!D685</f>
        <v>PC</v>
      </c>
      <c r="E667" s="212">
        <f>CALCS!O685</f>
        <v>46805</v>
      </c>
      <c r="F667" s="180">
        <f ca="1">OFFSET(CDBG16!$J$1,MATCH(L667,CDBG16!$E$2:$E$1269,0),)</f>
        <v>497253</v>
      </c>
      <c r="G667" s="190">
        <f>CALCS!X685</f>
        <v>507766</v>
      </c>
      <c r="H667" s="190">
        <f ca="1">CALCS!AE685</f>
        <v>43</v>
      </c>
      <c r="I667" s="190">
        <f ca="1">CALCS!AF685</f>
        <v>0</v>
      </c>
      <c r="J667" s="190">
        <f ca="1">CALCS!AG685</f>
        <v>0</v>
      </c>
      <c r="K667" s="190">
        <f ca="1">CALCS!AH685</f>
        <v>507809</v>
      </c>
      <c r="L667" s="179" t="str">
        <f>CALCS!AD685</f>
        <v>280630</v>
      </c>
      <c r="M667" s="63">
        <f t="shared" ca="1" si="23"/>
        <v>10556</v>
      </c>
      <c r="N667" s="205">
        <f t="shared" ca="1" si="24"/>
        <v>2.122863009373498E-2</v>
      </c>
    </row>
    <row r="668" spans="1:14" x14ac:dyDescent="0.25">
      <c r="A668" s="178" t="str">
        <f>CALCS!A686</f>
        <v>Jackson</v>
      </c>
      <c r="B668" s="179" t="str">
        <f>CALCS!B686</f>
        <v>MS</v>
      </c>
      <c r="C668" s="179" t="str">
        <f>CALCS!C686</f>
        <v>51</v>
      </c>
      <c r="D668" s="179" t="str">
        <f>CALCS!D686</f>
        <v>PC</v>
      </c>
      <c r="E668" s="212">
        <f>CALCS!O686</f>
        <v>170674</v>
      </c>
      <c r="F668" s="180">
        <f ca="1">OFFSET(CDBG16!$J$1,MATCH(L668,CDBG16!$E$2:$E$1269,0),)</f>
        <v>1706952</v>
      </c>
      <c r="G668" s="190">
        <f>CALCS!X686</f>
        <v>1644658</v>
      </c>
      <c r="H668" s="190">
        <f ca="1">CALCS!AE686</f>
        <v>138</v>
      </c>
      <c r="I668" s="190">
        <f ca="1">CALCS!AF686</f>
        <v>0</v>
      </c>
      <c r="J668" s="190">
        <f ca="1">CALCS!AG686</f>
        <v>0</v>
      </c>
      <c r="K668" s="190">
        <f ca="1">CALCS!AH686</f>
        <v>1644796</v>
      </c>
      <c r="L668" s="179" t="str">
        <f>CALCS!AD686</f>
        <v>280726</v>
      </c>
      <c r="M668" s="63">
        <f t="shared" ca="1" si="23"/>
        <v>-62156</v>
      </c>
      <c r="N668" s="205">
        <f t="shared" ca="1" si="24"/>
        <v>-3.6413443377435337E-2</v>
      </c>
    </row>
    <row r="669" spans="1:14" x14ac:dyDescent="0.25">
      <c r="A669" s="178" t="str">
        <f>CALCS!A687</f>
        <v>Moss Point</v>
      </c>
      <c r="B669" s="179" t="str">
        <f>CALCS!B687</f>
        <v>MS</v>
      </c>
      <c r="C669" s="179" t="str">
        <f>CALCS!C687</f>
        <v>52</v>
      </c>
      <c r="D669" s="179" t="str">
        <f>CALCS!D687</f>
        <v>MC</v>
      </c>
      <c r="E669" s="212">
        <f>CALCS!O687</f>
        <v>13654</v>
      </c>
      <c r="F669" s="180">
        <f ca="1">OFFSET(CDBG16!$J$1,MATCH(L669,CDBG16!$E$2:$E$1269,0),)</f>
        <v>91825</v>
      </c>
      <c r="G669" s="190">
        <f>CALCS!X687</f>
        <v>94014</v>
      </c>
      <c r="H669" s="190">
        <f ca="1">CALCS!AE687</f>
        <v>8</v>
      </c>
      <c r="I669" s="190">
        <f ca="1">CALCS!AF687</f>
        <v>0</v>
      </c>
      <c r="J669" s="190">
        <f ca="1">CALCS!AG687</f>
        <v>0</v>
      </c>
      <c r="K669" s="190">
        <f ca="1">CALCS!AH687</f>
        <v>94022</v>
      </c>
      <c r="L669" s="179" t="str">
        <f>CALCS!AD687</f>
        <v>281002</v>
      </c>
      <c r="M669" s="63">
        <f t="shared" ca="1" si="23"/>
        <v>2197</v>
      </c>
      <c r="N669" s="205">
        <f t="shared" ca="1" si="24"/>
        <v>2.3925946093111897E-2</v>
      </c>
    </row>
    <row r="670" spans="1:14" x14ac:dyDescent="0.25">
      <c r="A670" s="178" t="str">
        <f>CALCS!A688</f>
        <v>Pascagoula</v>
      </c>
      <c r="B670" s="179" t="str">
        <f>CALCS!B688</f>
        <v>MS</v>
      </c>
      <c r="C670" s="179" t="str">
        <f>CALCS!C688</f>
        <v>51</v>
      </c>
      <c r="D670" s="179" t="str">
        <f>CALCS!D688</f>
        <v>PC</v>
      </c>
      <c r="E670" s="212">
        <f>CALCS!O688</f>
        <v>22126</v>
      </c>
      <c r="F670" s="180">
        <f ca="1">OFFSET(CDBG16!$J$1,MATCH(L670,CDBG16!$E$2:$E$1269,0),)</f>
        <v>179527</v>
      </c>
      <c r="G670" s="190">
        <f>CALCS!X688</f>
        <v>179951</v>
      </c>
      <c r="H670" s="190">
        <f ca="1">CALCS!AE688</f>
        <v>15</v>
      </c>
      <c r="I670" s="190">
        <f ca="1">CALCS!AF688</f>
        <v>13760</v>
      </c>
      <c r="J670" s="190">
        <f ca="1">CALCS!AG688</f>
        <v>0</v>
      </c>
      <c r="K670" s="190">
        <f ca="1">CALCS!AH688</f>
        <v>193726</v>
      </c>
      <c r="L670" s="179" t="str">
        <f>CALCS!AD688</f>
        <v>281134</v>
      </c>
      <c r="M670" s="63">
        <f t="shared" ca="1" si="23"/>
        <v>14199</v>
      </c>
      <c r="N670" s="205">
        <f t="shared" ca="1" si="24"/>
        <v>7.9091167345301819E-2</v>
      </c>
    </row>
    <row r="671" spans="1:14" x14ac:dyDescent="0.25">
      <c r="A671" s="178" t="str">
        <f>CALCS!A682</f>
        <v>Mississippi</v>
      </c>
      <c r="B671" s="179" t="str">
        <f>CALCS!B682</f>
        <v>MS</v>
      </c>
      <c r="C671" s="179" t="str">
        <f>CALCS!C682</f>
        <v>22</v>
      </c>
      <c r="D671" s="179" t="str">
        <f>CALCS!D682</f>
        <v>State Balance</v>
      </c>
      <c r="E671" s="212">
        <f>CALCS!O682</f>
        <v>2614553</v>
      </c>
      <c r="F671" s="180">
        <f ca="1">OFFSET(CDBG16!$J$1,MATCH(L671,CDBG16!$E$2:$E$1269,0),)</f>
        <v>23315139</v>
      </c>
      <c r="G671" s="190">
        <f>CALCS!X682</f>
        <v>22797814</v>
      </c>
      <c r="H671" s="190">
        <f ca="1">CALCS!AE682</f>
        <v>4300</v>
      </c>
      <c r="I671" s="190">
        <f ca="1">CALCS!AF682</f>
        <v>0</v>
      </c>
      <c r="J671" s="190">
        <f ca="1">CALCS!AG682</f>
        <v>0</v>
      </c>
      <c r="K671" s="190">
        <f ca="1">CALCS!AH682</f>
        <v>22802114</v>
      </c>
      <c r="L671" s="179" t="str">
        <f>CALCS!AD682</f>
        <v>289999</v>
      </c>
      <c r="M671" s="63">
        <f t="shared" ca="1" si="23"/>
        <v>-513025</v>
      </c>
      <c r="N671" s="205">
        <f t="shared" ca="1" si="24"/>
        <v>-2.2003943446359038E-2</v>
      </c>
    </row>
    <row r="672" spans="1:14" x14ac:dyDescent="0.25">
      <c r="A672" s="178" t="str">
        <f>CALCS!A666</f>
        <v>Blue Springs</v>
      </c>
      <c r="B672" s="179" t="str">
        <f>CALCS!B666</f>
        <v>MO</v>
      </c>
      <c r="C672" s="179" t="str">
        <f>CALCS!C666</f>
        <v>52</v>
      </c>
      <c r="D672" s="179" t="str">
        <f>CALCS!D666</f>
        <v>MC</v>
      </c>
      <c r="E672" s="212">
        <f>CALCS!O666</f>
        <v>54148</v>
      </c>
      <c r="F672" s="180">
        <f ca="1">OFFSET(CDBG16!$J$1,MATCH(L672,CDBG16!$E$2:$E$1269,0),)</f>
        <v>208842</v>
      </c>
      <c r="G672" s="190">
        <f>CALCS!X666</f>
        <v>221272</v>
      </c>
      <c r="H672" s="190">
        <f ca="1">CALCS!AE666</f>
        <v>19</v>
      </c>
      <c r="I672" s="190">
        <f ca="1">CALCS!AF666</f>
        <v>0</v>
      </c>
      <c r="J672" s="190">
        <f ca="1">CALCS!AG666</f>
        <v>0</v>
      </c>
      <c r="K672" s="190">
        <f ca="1">CALCS!AH666</f>
        <v>221291</v>
      </c>
      <c r="L672" s="179" t="str">
        <f>CALCS!AD666</f>
        <v>290534</v>
      </c>
      <c r="M672" s="63">
        <f t="shared" ca="1" si="23"/>
        <v>12449</v>
      </c>
      <c r="N672" s="205">
        <f t="shared" ca="1" si="24"/>
        <v>5.9609657061319085E-2</v>
      </c>
    </row>
    <row r="673" spans="1:14" x14ac:dyDescent="0.25">
      <c r="A673" s="178" t="str">
        <f>CALCS!A667</f>
        <v>Columbia</v>
      </c>
      <c r="B673" s="179" t="str">
        <f>CALCS!B667</f>
        <v>MO</v>
      </c>
      <c r="C673" s="179" t="str">
        <f>CALCS!C667</f>
        <v>51</v>
      </c>
      <c r="D673" s="179" t="str">
        <f>CALCS!D667</f>
        <v>PC</v>
      </c>
      <c r="E673" s="212">
        <f>CALCS!O667</f>
        <v>119108</v>
      </c>
      <c r="F673" s="180">
        <f ca="1">OFFSET(CDBG16!$J$1,MATCH(L673,CDBG16!$E$2:$E$1269,0),)</f>
        <v>831372</v>
      </c>
      <c r="G673" s="190">
        <f>CALCS!X667</f>
        <v>837331</v>
      </c>
      <c r="H673" s="190">
        <f ca="1">CALCS!AE667</f>
        <v>70</v>
      </c>
      <c r="I673" s="190">
        <f ca="1">CALCS!AF667</f>
        <v>0</v>
      </c>
      <c r="J673" s="190">
        <f ca="1">CALCS!AG667</f>
        <v>0</v>
      </c>
      <c r="K673" s="190">
        <f ca="1">CALCS!AH667</f>
        <v>837401</v>
      </c>
      <c r="L673" s="179" t="str">
        <f>CALCS!AD667</f>
        <v>291152</v>
      </c>
      <c r="M673" s="63">
        <f t="shared" ca="1" si="23"/>
        <v>6029</v>
      </c>
      <c r="N673" s="205">
        <f t="shared" ca="1" si="24"/>
        <v>7.2518679965166014E-3</v>
      </c>
    </row>
    <row r="674" spans="1:14" x14ac:dyDescent="0.25">
      <c r="A674" s="178" t="str">
        <f>CALCS!A668</f>
        <v>Florissant</v>
      </c>
      <c r="B674" s="179" t="str">
        <f>CALCS!B668</f>
        <v>MO</v>
      </c>
      <c r="C674" s="179" t="str">
        <f>CALCS!C668</f>
        <v>52</v>
      </c>
      <c r="D674" s="179" t="str">
        <f>CALCS!D668</f>
        <v>MC</v>
      </c>
      <c r="E674" s="212">
        <f>CALCS!O668</f>
        <v>52268</v>
      </c>
      <c r="F674" s="180">
        <f ca="1">OFFSET(CDBG16!$J$1,MATCH(L674,CDBG16!$E$2:$E$1269,0),)</f>
        <v>223541</v>
      </c>
      <c r="G674" s="190">
        <f>CALCS!X668</f>
        <v>212041</v>
      </c>
      <c r="H674" s="190">
        <f ca="1">CALCS!AE668</f>
        <v>18</v>
      </c>
      <c r="I674" s="190">
        <f ca="1">CALCS!AF668</f>
        <v>0</v>
      </c>
      <c r="J674" s="190">
        <f ca="1">CALCS!AG668</f>
        <v>0</v>
      </c>
      <c r="K674" s="190">
        <f ca="1">CALCS!AH668</f>
        <v>212059</v>
      </c>
      <c r="L674" s="179" t="str">
        <f>CALCS!AD668</f>
        <v>291806</v>
      </c>
      <c r="M674" s="63">
        <f t="shared" ca="1" si="23"/>
        <v>-11482</v>
      </c>
      <c r="N674" s="205">
        <f t="shared" ca="1" si="24"/>
        <v>-5.1364179278074268E-2</v>
      </c>
    </row>
    <row r="675" spans="1:14" x14ac:dyDescent="0.25">
      <c r="A675" s="178" t="str">
        <f>CALCS!A669</f>
        <v>Independence</v>
      </c>
      <c r="B675" s="179" t="str">
        <f>CALCS!B669</f>
        <v>MO</v>
      </c>
      <c r="C675" s="179" t="str">
        <f>CALCS!C669</f>
        <v>52</v>
      </c>
      <c r="D675" s="179" t="str">
        <f>CALCS!D669</f>
        <v>MC</v>
      </c>
      <c r="E675" s="212">
        <f>CALCS!O669</f>
        <v>117255</v>
      </c>
      <c r="F675" s="180">
        <f ca="1">OFFSET(CDBG16!$J$1,MATCH(L675,CDBG16!$E$2:$E$1269,0),)</f>
        <v>759508</v>
      </c>
      <c r="G675" s="190">
        <f>CALCS!X669</f>
        <v>718143</v>
      </c>
      <c r="H675" s="190">
        <f ca="1">CALCS!AE669</f>
        <v>60</v>
      </c>
      <c r="I675" s="190">
        <f ca="1">CALCS!AF669</f>
        <v>0</v>
      </c>
      <c r="J675" s="190">
        <f ca="1">CALCS!AG669</f>
        <v>0</v>
      </c>
      <c r="K675" s="190">
        <f ca="1">CALCS!AH669</f>
        <v>718203</v>
      </c>
      <c r="L675" s="179" t="str">
        <f>CALCS!AD669</f>
        <v>292562</v>
      </c>
      <c r="M675" s="63">
        <f t="shared" ca="1" si="23"/>
        <v>-41305</v>
      </c>
      <c r="N675" s="205">
        <f t="shared" ca="1" si="24"/>
        <v>-5.4383890623930231E-2</v>
      </c>
    </row>
    <row r="676" spans="1:14" x14ac:dyDescent="0.25">
      <c r="A676" s="178" t="str">
        <f>CALCS!A670</f>
        <v>Jefferson City</v>
      </c>
      <c r="B676" s="179" t="str">
        <f>CALCS!B670</f>
        <v>MO</v>
      </c>
      <c r="C676" s="179" t="str">
        <f>CALCS!C670</f>
        <v>51</v>
      </c>
      <c r="D676" s="179" t="str">
        <f>CALCS!D670</f>
        <v>PC</v>
      </c>
      <c r="E676" s="212">
        <f>CALCS!O670</f>
        <v>43169</v>
      </c>
      <c r="F676" s="180">
        <f ca="1">OFFSET(CDBG16!$J$1,MATCH(L676,CDBG16!$E$2:$E$1269,0),)</f>
        <v>262865</v>
      </c>
      <c r="G676" s="190">
        <f>CALCS!X670</f>
        <v>244478</v>
      </c>
      <c r="H676" s="190">
        <f ca="1">CALCS!AE670</f>
        <v>21</v>
      </c>
      <c r="I676" s="190">
        <f ca="1">CALCS!AF670</f>
        <v>0</v>
      </c>
      <c r="J676" s="190">
        <f ca="1">CALCS!AG670</f>
        <v>0</v>
      </c>
      <c r="K676" s="190">
        <f ca="1">CALCS!AH670</f>
        <v>244499</v>
      </c>
      <c r="L676" s="179" t="str">
        <f>CALCS!AD670</f>
        <v>292628</v>
      </c>
      <c r="M676" s="63">
        <f t="shared" ca="1" si="23"/>
        <v>-18366</v>
      </c>
      <c r="N676" s="205">
        <f t="shared" ca="1" si="24"/>
        <v>-6.98685637114108E-2</v>
      </c>
    </row>
    <row r="677" spans="1:14" x14ac:dyDescent="0.25">
      <c r="A677" s="178" t="str">
        <f>CALCS!A671</f>
        <v>Joplin</v>
      </c>
      <c r="B677" s="179" t="str">
        <f>CALCS!B671</f>
        <v>MO</v>
      </c>
      <c r="C677" s="179" t="str">
        <f>CALCS!C671</f>
        <v>51</v>
      </c>
      <c r="D677" s="179" t="str">
        <f>CALCS!D671</f>
        <v>PC</v>
      </c>
      <c r="E677" s="212">
        <f>CALCS!O671</f>
        <v>51818</v>
      </c>
      <c r="F677" s="180">
        <f ca="1">OFFSET(CDBG16!$J$1,MATCH(L677,CDBG16!$E$2:$E$1269,0),)</f>
        <v>509627</v>
      </c>
      <c r="G677" s="190">
        <f>CALCS!X671</f>
        <v>491274</v>
      </c>
      <c r="H677" s="190">
        <f ca="1">CALCS!AE671</f>
        <v>41</v>
      </c>
      <c r="I677" s="190">
        <f ca="1">CALCS!AF671</f>
        <v>0</v>
      </c>
      <c r="J677" s="190">
        <f ca="1">CALCS!AG671</f>
        <v>0</v>
      </c>
      <c r="K677" s="190">
        <f ca="1">CALCS!AH671</f>
        <v>491315</v>
      </c>
      <c r="L677" s="179" t="str">
        <f>CALCS!AD671</f>
        <v>292652</v>
      </c>
      <c r="M677" s="63">
        <f t="shared" ca="1" si="23"/>
        <v>-18312</v>
      </c>
      <c r="N677" s="205">
        <f t="shared" ca="1" si="24"/>
        <v>-3.5932162149964579E-2</v>
      </c>
    </row>
    <row r="678" spans="1:14" x14ac:dyDescent="0.25">
      <c r="A678" s="178" t="str">
        <f>CALCS!A672</f>
        <v>Kansas City</v>
      </c>
      <c r="B678" s="179" t="str">
        <f>CALCS!B672</f>
        <v>MO</v>
      </c>
      <c r="C678" s="179" t="str">
        <f>CALCS!C672</f>
        <v>51</v>
      </c>
      <c r="D678" s="179" t="str">
        <f>CALCS!D672</f>
        <v>PC</v>
      </c>
      <c r="E678" s="212">
        <f>CALCS!O672</f>
        <v>475378</v>
      </c>
      <c r="F678" s="180">
        <f ca="1">OFFSET(CDBG16!$J$1,MATCH(L678,CDBG16!$E$2:$E$1269,0),)</f>
        <v>7214053</v>
      </c>
      <c r="G678" s="190">
        <f>CALCS!X672</f>
        <v>7108263</v>
      </c>
      <c r="H678" s="190">
        <f ca="1">CALCS!AE672</f>
        <v>598</v>
      </c>
      <c r="I678" s="190">
        <f ca="1">CALCS!AF672</f>
        <v>0</v>
      </c>
      <c r="J678" s="190">
        <f ca="1">CALCS!AG672</f>
        <v>0</v>
      </c>
      <c r="K678" s="190">
        <f ca="1">CALCS!AH672</f>
        <v>7108861</v>
      </c>
      <c r="L678" s="179" t="str">
        <f>CALCS!AD672</f>
        <v>292670</v>
      </c>
      <c r="M678" s="63">
        <f t="shared" ca="1" si="23"/>
        <v>-105192</v>
      </c>
      <c r="N678" s="205">
        <f t="shared" ca="1" si="24"/>
        <v>-1.4581539669863806E-2</v>
      </c>
    </row>
    <row r="679" spans="1:14" x14ac:dyDescent="0.25">
      <c r="A679" s="178" t="str">
        <f>CALCS!A673</f>
        <v>Lees Summit</v>
      </c>
      <c r="B679" s="179" t="str">
        <f>CALCS!B673</f>
        <v>MO</v>
      </c>
      <c r="C679" s="179" t="str">
        <f>CALCS!C673</f>
        <v>52</v>
      </c>
      <c r="D679" s="179" t="str">
        <f>CALCS!D673</f>
        <v>MC</v>
      </c>
      <c r="E679" s="212">
        <f>CALCS!O673</f>
        <v>95094</v>
      </c>
      <c r="F679" s="180">
        <f ca="1">OFFSET(CDBG16!$J$1,MATCH(L679,CDBG16!$E$2:$E$1269,0),)</f>
        <v>369299</v>
      </c>
      <c r="G679" s="190">
        <f>CALCS!X673</f>
        <v>354739</v>
      </c>
      <c r="H679" s="190">
        <f ca="1">CALCS!AE673</f>
        <v>30</v>
      </c>
      <c r="I679" s="190">
        <f ca="1">CALCS!AF673</f>
        <v>0</v>
      </c>
      <c r="J679" s="190">
        <f ca="1">CALCS!AG673</f>
        <v>0</v>
      </c>
      <c r="K679" s="190">
        <f ca="1">CALCS!AH673</f>
        <v>354769</v>
      </c>
      <c r="L679" s="179" t="str">
        <f>CALCS!AD673</f>
        <v>292958</v>
      </c>
      <c r="M679" s="63">
        <f t="shared" ca="1" si="23"/>
        <v>-14530</v>
      </c>
      <c r="N679" s="205">
        <f t="shared" ca="1" si="24"/>
        <v>-3.9344812739812454E-2</v>
      </c>
    </row>
    <row r="680" spans="1:14" x14ac:dyDescent="0.25">
      <c r="A680" s="178" t="str">
        <f>CALCS!A674</f>
        <v>O'Fallon</v>
      </c>
      <c r="B680" s="179" t="str">
        <f>CALCS!B674</f>
        <v>MO</v>
      </c>
      <c r="C680" s="179" t="str">
        <f>CALCS!C674</f>
        <v>52</v>
      </c>
      <c r="D680" s="179" t="str">
        <f>CALCS!D674</f>
        <v>MC</v>
      </c>
      <c r="E680" s="212">
        <f>CALCS!O674</f>
        <v>85040</v>
      </c>
      <c r="F680" s="180">
        <f ca="1">OFFSET(CDBG16!$J$1,MATCH(L680,CDBG16!$E$2:$E$1269,0),)</f>
        <v>245740</v>
      </c>
      <c r="G680" s="190">
        <f>CALCS!X674</f>
        <v>252870</v>
      </c>
      <c r="H680" s="190">
        <f ca="1">CALCS!AE674</f>
        <v>21</v>
      </c>
      <c r="I680" s="190">
        <f ca="1">CALCS!AF674</f>
        <v>0</v>
      </c>
      <c r="J680" s="190">
        <f ca="1">CALCS!AG674</f>
        <v>0</v>
      </c>
      <c r="K680" s="190">
        <f ca="1">CALCS!AH674</f>
        <v>252891</v>
      </c>
      <c r="L680" s="179" t="str">
        <f>CALCS!AD674</f>
        <v>293852</v>
      </c>
      <c r="M680" s="63">
        <f t="shared" ca="1" si="23"/>
        <v>7151</v>
      </c>
      <c r="N680" s="205">
        <f t="shared" ca="1" si="24"/>
        <v>2.9099861642386263E-2</v>
      </c>
    </row>
    <row r="681" spans="1:14" x14ac:dyDescent="0.25">
      <c r="A681" s="178" t="str">
        <f>CALCS!A675</f>
        <v>St Charles</v>
      </c>
      <c r="B681" s="179" t="str">
        <f>CALCS!B675</f>
        <v>MO</v>
      </c>
      <c r="C681" s="179" t="str">
        <f>CALCS!C675</f>
        <v>51</v>
      </c>
      <c r="D681" s="179" t="str">
        <f>CALCS!D675</f>
        <v>PC</v>
      </c>
      <c r="E681" s="212">
        <f>CALCS!O675</f>
        <v>68796</v>
      </c>
      <c r="F681" s="180">
        <f ca="1">OFFSET(CDBG16!$J$1,MATCH(L681,CDBG16!$E$2:$E$1269,0),)</f>
        <v>333137</v>
      </c>
      <c r="G681" s="190">
        <f>CALCS!X675</f>
        <v>324583</v>
      </c>
      <c r="H681" s="190">
        <f ca="1">CALCS!AE675</f>
        <v>27</v>
      </c>
      <c r="I681" s="190">
        <f ca="1">CALCS!AF675</f>
        <v>0</v>
      </c>
      <c r="J681" s="190">
        <f ca="1">CALCS!AG675</f>
        <v>0</v>
      </c>
      <c r="K681" s="190">
        <f ca="1">CALCS!AH675</f>
        <v>324610</v>
      </c>
      <c r="L681" s="179" t="str">
        <f>CALCS!AD675</f>
        <v>294578</v>
      </c>
      <c r="M681" s="63">
        <f t="shared" ca="1" si="23"/>
        <v>-8527</v>
      </c>
      <c r="N681" s="205">
        <f t="shared" ca="1" si="24"/>
        <v>-2.5596076088816314E-2</v>
      </c>
    </row>
    <row r="682" spans="1:14" x14ac:dyDescent="0.25">
      <c r="A682" s="178" t="str">
        <f>CALCS!A676</f>
        <v>St Joseph</v>
      </c>
      <c r="B682" s="179" t="str">
        <f>CALCS!B676</f>
        <v>MO</v>
      </c>
      <c r="C682" s="179" t="str">
        <f>CALCS!C676</f>
        <v>51</v>
      </c>
      <c r="D682" s="179" t="str">
        <f>CALCS!D676</f>
        <v>PC</v>
      </c>
      <c r="E682" s="212">
        <f>CALCS!O676</f>
        <v>76596</v>
      </c>
      <c r="F682" s="180">
        <f ca="1">OFFSET(CDBG16!$J$1,MATCH(L682,CDBG16!$E$2:$E$1269,0),)</f>
        <v>1357181</v>
      </c>
      <c r="G682" s="190">
        <f>CALCS!X676</f>
        <v>1375974</v>
      </c>
      <c r="H682" s="190">
        <f ca="1">CALCS!AE676</f>
        <v>116</v>
      </c>
      <c r="I682" s="190">
        <f ca="1">CALCS!AF676</f>
        <v>0</v>
      </c>
      <c r="J682" s="190">
        <f ca="1">CALCS!AG676</f>
        <v>0</v>
      </c>
      <c r="K682" s="190">
        <f ca="1">CALCS!AH676</f>
        <v>1376090</v>
      </c>
      <c r="L682" s="179" t="str">
        <f>CALCS!AD676</f>
        <v>294614</v>
      </c>
      <c r="M682" s="63">
        <f t="shared" ca="1" si="23"/>
        <v>18909</v>
      </c>
      <c r="N682" s="205">
        <f t="shared" ca="1" si="24"/>
        <v>1.3932555790274104E-2</v>
      </c>
    </row>
    <row r="683" spans="1:14" x14ac:dyDescent="0.25">
      <c r="A683" s="178" t="str">
        <f>CALCS!A677</f>
        <v>St Louis</v>
      </c>
      <c r="B683" s="179" t="str">
        <f>CALCS!B677</f>
        <v>MO</v>
      </c>
      <c r="C683" s="179" t="str">
        <f>CALCS!C677</f>
        <v>51</v>
      </c>
      <c r="D683" s="179" t="str">
        <f>CALCS!D677</f>
        <v>PC</v>
      </c>
      <c r="E683" s="212">
        <f>CALCS!O677</f>
        <v>315685</v>
      </c>
      <c r="F683" s="180">
        <f ca="1">OFFSET(CDBG16!$J$1,MATCH(L683,CDBG16!$E$2:$E$1269,0),)</f>
        <v>16118302</v>
      </c>
      <c r="G683" s="190">
        <f>CALCS!X677</f>
        <v>16234843</v>
      </c>
      <c r="H683" s="190">
        <f ca="1">CALCS!AE677</f>
        <v>1365</v>
      </c>
      <c r="I683" s="190">
        <f ca="1">CALCS!AF677</f>
        <v>0</v>
      </c>
      <c r="J683" s="190">
        <f ca="1">CALCS!AG677</f>
        <v>0</v>
      </c>
      <c r="K683" s="190">
        <f ca="1">CALCS!AH677</f>
        <v>16236208</v>
      </c>
      <c r="L683" s="179" t="str">
        <f>CALCS!AD677</f>
        <v>294626</v>
      </c>
      <c r="M683" s="63">
        <f t="shared" ca="1" si="23"/>
        <v>117906</v>
      </c>
      <c r="N683" s="205">
        <f t="shared" ca="1" si="24"/>
        <v>7.315038519566143E-3</v>
      </c>
    </row>
    <row r="684" spans="1:14" x14ac:dyDescent="0.25">
      <c r="A684" s="178" t="str">
        <f>CALCS!A678</f>
        <v>Springfield</v>
      </c>
      <c r="B684" s="179" t="str">
        <f>CALCS!B678</f>
        <v>MO</v>
      </c>
      <c r="C684" s="179" t="str">
        <f>CALCS!C678</f>
        <v>51</v>
      </c>
      <c r="D684" s="179" t="str">
        <f>CALCS!D678</f>
        <v>PC</v>
      </c>
      <c r="E684" s="212">
        <f>CALCS!O678</f>
        <v>166810</v>
      </c>
      <c r="F684" s="180">
        <f ca="1">OFFSET(CDBG16!$J$1,MATCH(L684,CDBG16!$E$2:$E$1269,0),)</f>
        <v>1284591</v>
      </c>
      <c r="G684" s="190">
        <f>CALCS!X678</f>
        <v>1303250</v>
      </c>
      <c r="H684" s="190">
        <f ca="1">CALCS!AE678</f>
        <v>110</v>
      </c>
      <c r="I684" s="190">
        <f ca="1">CALCS!AF678</f>
        <v>0</v>
      </c>
      <c r="J684" s="190">
        <f ca="1">CALCS!AG678</f>
        <v>0</v>
      </c>
      <c r="K684" s="190">
        <f ca="1">CALCS!AH678</f>
        <v>1303360</v>
      </c>
      <c r="L684" s="179" t="str">
        <f>CALCS!AD678</f>
        <v>294884</v>
      </c>
      <c r="M684" s="63">
        <f t="shared" ca="1" si="23"/>
        <v>18769</v>
      </c>
      <c r="N684" s="205">
        <f t="shared" ca="1" si="24"/>
        <v>1.4610876146571165E-2</v>
      </c>
    </row>
    <row r="685" spans="1:14" x14ac:dyDescent="0.25">
      <c r="A685" s="178" t="str">
        <f>CALCS!A679</f>
        <v>Jefferson County</v>
      </c>
      <c r="B685" s="179" t="str">
        <f>CALCS!B679</f>
        <v>MO</v>
      </c>
      <c r="C685" s="179" t="str">
        <f>CALCS!C679</f>
        <v>66</v>
      </c>
      <c r="D685" s="179" t="str">
        <f>CALCS!D679</f>
        <v>UC</v>
      </c>
      <c r="E685" s="212">
        <f>CALCS!O679</f>
        <v>222923</v>
      </c>
      <c r="F685" s="180">
        <f ca="1">OFFSET(CDBG16!$J$1,MATCH(L685,CDBG16!$E$2:$E$1269,0),)</f>
        <v>1074374</v>
      </c>
      <c r="G685" s="190">
        <f>CALCS!X679</f>
        <v>1064264</v>
      </c>
      <c r="H685" s="190">
        <f ca="1">CALCS!AE679</f>
        <v>90</v>
      </c>
      <c r="I685" s="190">
        <f ca="1">CALCS!AF679</f>
        <v>0</v>
      </c>
      <c r="J685" s="190">
        <f ca="1">CALCS!AG679</f>
        <v>0</v>
      </c>
      <c r="K685" s="190">
        <f ca="1">CALCS!AH679</f>
        <v>1064354</v>
      </c>
      <c r="L685" s="179" t="str">
        <f>CALCS!AD679</f>
        <v>299099</v>
      </c>
      <c r="M685" s="63">
        <f t="shared" ca="1" si="23"/>
        <v>-10020</v>
      </c>
      <c r="N685" s="205">
        <f t="shared" ca="1" si="24"/>
        <v>-9.3263612112727962E-3</v>
      </c>
    </row>
    <row r="686" spans="1:14" x14ac:dyDescent="0.25">
      <c r="A686" s="178" t="str">
        <f>CALCS!A680</f>
        <v>St. Charles County</v>
      </c>
      <c r="B686" s="179" t="str">
        <f>CALCS!B680</f>
        <v>MO</v>
      </c>
      <c r="C686" s="179" t="str">
        <f>CALCS!C680</f>
        <v>66</v>
      </c>
      <c r="D686" s="179" t="str">
        <f>CALCS!D680</f>
        <v>UC</v>
      </c>
      <c r="E686" s="212">
        <f>CALCS!O680</f>
        <v>214546</v>
      </c>
      <c r="F686" s="180">
        <f ca="1">OFFSET(CDBG16!$J$1,MATCH(L686,CDBG16!$E$2:$E$1269,0),)</f>
        <v>668464</v>
      </c>
      <c r="G686" s="190">
        <f>CALCS!X680</f>
        <v>656061</v>
      </c>
      <c r="H686" s="190">
        <f ca="1">CALCS!AE680</f>
        <v>55</v>
      </c>
      <c r="I686" s="190">
        <f ca="1">CALCS!AF680</f>
        <v>0</v>
      </c>
      <c r="J686" s="190">
        <f ca="1">CALCS!AG680</f>
        <v>0</v>
      </c>
      <c r="K686" s="190">
        <f ca="1">CALCS!AH680</f>
        <v>656116</v>
      </c>
      <c r="L686" s="179" t="str">
        <f>CALCS!AD680</f>
        <v>299183</v>
      </c>
      <c r="M686" s="63">
        <f t="shared" ref="M686:M749" ca="1" si="25">K686-F686</f>
        <v>-12348</v>
      </c>
      <c r="N686" s="205">
        <f t="shared" ref="N686:N749" ca="1" si="26">M686/F686</f>
        <v>-1.8472198951626415E-2</v>
      </c>
    </row>
    <row r="687" spans="1:14" x14ac:dyDescent="0.25">
      <c r="A687" s="178" t="str">
        <f>CALCS!A681</f>
        <v>St Louis County</v>
      </c>
      <c r="B687" s="179" t="str">
        <f>CALCS!B681</f>
        <v>MO</v>
      </c>
      <c r="C687" s="179" t="str">
        <f>CALCS!C681</f>
        <v>66</v>
      </c>
      <c r="D687" s="179" t="str">
        <f>CALCS!D681</f>
        <v>UC</v>
      </c>
      <c r="E687" s="212">
        <f>CALCS!O681</f>
        <v>915939</v>
      </c>
      <c r="F687" s="180">
        <f ca="1">OFFSET(CDBG16!$J$1,MATCH(L687,CDBG16!$E$2:$E$1269,0),)</f>
        <v>5013334</v>
      </c>
      <c r="G687" s="190">
        <f>CALCS!X681</f>
        <v>4987956</v>
      </c>
      <c r="H687" s="190">
        <f ca="1">CALCS!AE681</f>
        <v>419</v>
      </c>
      <c r="I687" s="190">
        <f ca="1">CALCS!AF681</f>
        <v>0</v>
      </c>
      <c r="J687" s="190">
        <f ca="1">CALCS!AG681</f>
        <v>0</v>
      </c>
      <c r="K687" s="190">
        <f ca="1">CALCS!AH681</f>
        <v>4988375</v>
      </c>
      <c r="L687" s="179" t="str">
        <f>CALCS!AD681</f>
        <v>299189</v>
      </c>
      <c r="M687" s="63">
        <f t="shared" ca="1" si="25"/>
        <v>-24959</v>
      </c>
      <c r="N687" s="205">
        <f t="shared" ca="1" si="26"/>
        <v>-4.9785232741325434E-3</v>
      </c>
    </row>
    <row r="688" spans="1:14" x14ac:dyDescent="0.25">
      <c r="A688" s="178" t="str">
        <f>CALCS!A665</f>
        <v>Missouri</v>
      </c>
      <c r="B688" s="179" t="str">
        <f>CALCS!B665</f>
        <v>MO</v>
      </c>
      <c r="C688" s="179" t="str">
        <f>CALCS!C665</f>
        <v>22</v>
      </c>
      <c r="D688" s="179" t="str">
        <f>CALCS!D665</f>
        <v>State Balance</v>
      </c>
      <c r="E688" s="212">
        <f>CALCS!O665</f>
        <v>3009099</v>
      </c>
      <c r="F688" s="180">
        <f ca="1">OFFSET(CDBG16!$J$1,MATCH(L688,CDBG16!$E$2:$E$1269,0),)</f>
        <v>20789141</v>
      </c>
      <c r="G688" s="190">
        <f>CALCS!X665</f>
        <v>20316357</v>
      </c>
      <c r="H688" s="190">
        <f ca="1">CALCS!AE665</f>
        <v>11739</v>
      </c>
      <c r="I688" s="190">
        <f ca="1">CALCS!AF665</f>
        <v>0</v>
      </c>
      <c r="J688" s="190">
        <f ca="1">CALCS!AG665</f>
        <v>0</v>
      </c>
      <c r="K688" s="190">
        <f ca="1">CALCS!AH665</f>
        <v>20328096</v>
      </c>
      <c r="L688" s="179" t="str">
        <f>CALCS!AD665</f>
        <v>299999</v>
      </c>
      <c r="M688" s="63">
        <f t="shared" ca="1" si="25"/>
        <v>-461045</v>
      </c>
      <c r="N688" s="205">
        <f t="shared" ca="1" si="26"/>
        <v>-2.2177202992658521E-2</v>
      </c>
    </row>
    <row r="689" spans="1:14" x14ac:dyDescent="0.25">
      <c r="A689" s="178" t="str">
        <f>CALCS!A690</f>
        <v>Billings</v>
      </c>
      <c r="B689" s="179" t="str">
        <f>CALCS!B690</f>
        <v>MT</v>
      </c>
      <c r="C689" s="179" t="str">
        <f>CALCS!C690</f>
        <v>51</v>
      </c>
      <c r="D689" s="179" t="str">
        <f>CALCS!D690</f>
        <v>PC</v>
      </c>
      <c r="E689" s="212">
        <f>CALCS!O690</f>
        <v>110263</v>
      </c>
      <c r="F689" s="180">
        <f ca="1">OFFSET(CDBG16!$J$1,MATCH(L689,CDBG16!$E$2:$E$1269,0),)</f>
        <v>581942</v>
      </c>
      <c r="G689" s="190">
        <f>CALCS!X690</f>
        <v>597131</v>
      </c>
      <c r="H689" s="190">
        <f ca="1">CALCS!AE690</f>
        <v>50</v>
      </c>
      <c r="I689" s="190">
        <f ca="1">CALCS!AF690</f>
        <v>0</v>
      </c>
      <c r="J689" s="190">
        <f ca="1">CALCS!AG690</f>
        <v>0</v>
      </c>
      <c r="K689" s="190">
        <f ca="1">CALCS!AH690</f>
        <v>597181</v>
      </c>
      <c r="L689" s="179" t="str">
        <f>CALCS!AD690</f>
        <v>300066</v>
      </c>
      <c r="M689" s="63">
        <f t="shared" ca="1" si="25"/>
        <v>15239</v>
      </c>
      <c r="N689" s="205">
        <f t="shared" ca="1" si="26"/>
        <v>2.6186458444312319E-2</v>
      </c>
    </row>
    <row r="690" spans="1:14" x14ac:dyDescent="0.25">
      <c r="A690" s="178" t="str">
        <f>CALCS!A691</f>
        <v>Great Falls</v>
      </c>
      <c r="B690" s="179" t="str">
        <f>CALCS!B691</f>
        <v>MT</v>
      </c>
      <c r="C690" s="179" t="str">
        <f>CALCS!C691</f>
        <v>51</v>
      </c>
      <c r="D690" s="179" t="str">
        <f>CALCS!D691</f>
        <v>PC</v>
      </c>
      <c r="E690" s="212">
        <f>CALCS!O691</f>
        <v>59638</v>
      </c>
      <c r="F690" s="180">
        <f ca="1">OFFSET(CDBG16!$J$1,MATCH(L690,CDBG16!$E$2:$E$1269,0),)</f>
        <v>710552</v>
      </c>
      <c r="G690" s="190">
        <f>CALCS!X691</f>
        <v>702650</v>
      </c>
      <c r="H690" s="190">
        <f ca="1">CALCS!AE691</f>
        <v>59</v>
      </c>
      <c r="I690" s="190">
        <f ca="1">CALCS!AF691</f>
        <v>0</v>
      </c>
      <c r="J690" s="190">
        <f ca="1">CALCS!AG691</f>
        <v>0</v>
      </c>
      <c r="K690" s="190">
        <f ca="1">CALCS!AH691</f>
        <v>702709</v>
      </c>
      <c r="L690" s="179" t="str">
        <f>CALCS!AD691</f>
        <v>300342</v>
      </c>
      <c r="M690" s="63">
        <f t="shared" ca="1" si="25"/>
        <v>-7843</v>
      </c>
      <c r="N690" s="205">
        <f t="shared" ca="1" si="26"/>
        <v>-1.1037897296749569E-2</v>
      </c>
    </row>
    <row r="691" spans="1:14" x14ac:dyDescent="0.25">
      <c r="A691" s="178" t="str">
        <f>CALCS!A692</f>
        <v>Missoula</v>
      </c>
      <c r="B691" s="179" t="str">
        <f>CALCS!B692</f>
        <v>MT</v>
      </c>
      <c r="C691" s="179" t="str">
        <f>CALCS!C692</f>
        <v>51</v>
      </c>
      <c r="D691" s="179" t="str">
        <f>CALCS!D692</f>
        <v>PC</v>
      </c>
      <c r="E691" s="212">
        <f>CALCS!O692</f>
        <v>71022</v>
      </c>
      <c r="F691" s="180">
        <f ca="1">OFFSET(CDBG16!$J$1,MATCH(L691,CDBG16!$E$2:$E$1269,0),)</f>
        <v>525909</v>
      </c>
      <c r="G691" s="190">
        <f>CALCS!X692</f>
        <v>519916</v>
      </c>
      <c r="H691" s="190">
        <f ca="1">CALCS!AE692</f>
        <v>44</v>
      </c>
      <c r="I691" s="190">
        <f ca="1">CALCS!AF692</f>
        <v>0</v>
      </c>
      <c r="J691" s="190">
        <f ca="1">CALCS!AG692</f>
        <v>0</v>
      </c>
      <c r="K691" s="190">
        <f ca="1">CALCS!AH692</f>
        <v>519960</v>
      </c>
      <c r="L691" s="179" t="str">
        <f>CALCS!AD692</f>
        <v>300540</v>
      </c>
      <c r="M691" s="63">
        <f t="shared" ca="1" si="25"/>
        <v>-5949</v>
      </c>
      <c r="N691" s="205">
        <f t="shared" ca="1" si="26"/>
        <v>-1.1311842923395493E-2</v>
      </c>
    </row>
    <row r="692" spans="1:14" x14ac:dyDescent="0.25">
      <c r="A692" s="178" t="str">
        <f>CALCS!A689</f>
        <v>Montana</v>
      </c>
      <c r="B692" s="179" t="str">
        <f>CALCS!B689</f>
        <v>MT</v>
      </c>
      <c r="C692" s="179" t="str">
        <f>CALCS!C689</f>
        <v>22</v>
      </c>
      <c r="D692" s="179" t="str">
        <f>CALCS!D689</f>
        <v>State Balance</v>
      </c>
      <c r="E692" s="212">
        <f>CALCS!O689</f>
        <v>750885</v>
      </c>
      <c r="F692" s="180">
        <f ca="1">OFFSET(CDBG16!$J$1,MATCH(L692,CDBG16!$E$2:$E$1269,0),)</f>
        <v>5791383</v>
      </c>
      <c r="G692" s="190">
        <f>CALCS!X689</f>
        <v>5707828</v>
      </c>
      <c r="H692" s="190">
        <f ca="1">CALCS!AE689</f>
        <v>12425</v>
      </c>
      <c r="I692" s="190">
        <f ca="1">CALCS!AF689</f>
        <v>0</v>
      </c>
      <c r="J692" s="190">
        <f ca="1">CALCS!AG689</f>
        <v>0</v>
      </c>
      <c r="K692" s="190">
        <f ca="1">CALCS!AH689</f>
        <v>5720253</v>
      </c>
      <c r="L692" s="179" t="str">
        <f>CALCS!AD689</f>
        <v>309999</v>
      </c>
      <c r="M692" s="63">
        <f t="shared" ca="1" si="25"/>
        <v>-71130</v>
      </c>
      <c r="N692" s="205">
        <f t="shared" ca="1" si="26"/>
        <v>-1.2282040403820641E-2</v>
      </c>
    </row>
    <row r="693" spans="1:14" x14ac:dyDescent="0.25">
      <c r="A693" s="178" t="str">
        <f>CALCS!A727</f>
        <v>Bellevue</v>
      </c>
      <c r="B693" s="179" t="str">
        <f>CALCS!B727</f>
        <v>NE</v>
      </c>
      <c r="C693" s="179" t="str">
        <f>CALCS!C727</f>
        <v>52</v>
      </c>
      <c r="D693" s="179" t="str">
        <f>CALCS!D727</f>
        <v>MC</v>
      </c>
      <c r="E693" s="212">
        <f>CALCS!O727</f>
        <v>55510</v>
      </c>
      <c r="F693" s="180">
        <f ca="1">OFFSET(CDBG16!$J$1,MATCH(L693,CDBG16!$E$2:$E$1269,0),)</f>
        <v>298768</v>
      </c>
      <c r="G693" s="190">
        <f>CALCS!X727</f>
        <v>318534</v>
      </c>
      <c r="H693" s="190">
        <f ca="1">CALCS!AE727</f>
        <v>27</v>
      </c>
      <c r="I693" s="190">
        <f ca="1">CALCS!AF727</f>
        <v>0</v>
      </c>
      <c r="J693" s="190">
        <f ca="1">CALCS!AG727</f>
        <v>0</v>
      </c>
      <c r="K693" s="190">
        <f ca="1">CALCS!AH727</f>
        <v>318561</v>
      </c>
      <c r="L693" s="179" t="str">
        <f>CALCS!AD727</f>
        <v>310276</v>
      </c>
      <c r="M693" s="63">
        <f t="shared" ca="1" si="25"/>
        <v>19793</v>
      </c>
      <c r="N693" s="205">
        <f t="shared" ca="1" si="26"/>
        <v>6.6248728110105501E-2</v>
      </c>
    </row>
    <row r="694" spans="1:14" x14ac:dyDescent="0.25">
      <c r="A694" s="178" t="str">
        <f>CALCS!A728</f>
        <v>Grand Island</v>
      </c>
      <c r="B694" s="179" t="str">
        <f>CALCS!B728</f>
        <v>NE</v>
      </c>
      <c r="C694" s="179" t="str">
        <f>CALCS!C728</f>
        <v>51</v>
      </c>
      <c r="D694" s="179" t="str">
        <f>CALCS!D728</f>
        <v>PC</v>
      </c>
      <c r="E694" s="212">
        <f>CALCS!O728</f>
        <v>51440</v>
      </c>
      <c r="F694" s="180">
        <f ca="1">OFFSET(CDBG16!$J$1,MATCH(L694,CDBG16!$E$2:$E$1269,0),)</f>
        <v>348927</v>
      </c>
      <c r="G694" s="190">
        <f>CALCS!X728</f>
        <v>360223</v>
      </c>
      <c r="H694" s="190">
        <f ca="1">CALCS!AE728</f>
        <v>30</v>
      </c>
      <c r="I694" s="190">
        <f ca="1">CALCS!AF728</f>
        <v>0</v>
      </c>
      <c r="J694" s="190">
        <f ca="1">CALCS!AG728</f>
        <v>0</v>
      </c>
      <c r="K694" s="190">
        <f ca="1">CALCS!AH728</f>
        <v>360253</v>
      </c>
      <c r="L694" s="179" t="str">
        <f>CALCS!AD728</f>
        <v>311254</v>
      </c>
      <c r="M694" s="63">
        <f t="shared" ca="1" si="25"/>
        <v>11326</v>
      </c>
      <c r="N694" s="205">
        <f t="shared" ca="1" si="26"/>
        <v>3.2459511588383817E-2</v>
      </c>
    </row>
    <row r="695" spans="1:14" x14ac:dyDescent="0.25">
      <c r="A695" s="178" t="str">
        <f>CALCS!A729</f>
        <v>Lincoln</v>
      </c>
      <c r="B695" s="179" t="str">
        <f>CALCS!B729</f>
        <v>NE</v>
      </c>
      <c r="C695" s="179" t="str">
        <f>CALCS!C729</f>
        <v>51</v>
      </c>
      <c r="D695" s="179" t="str">
        <f>CALCS!D729</f>
        <v>PC</v>
      </c>
      <c r="E695" s="212">
        <f>CALCS!O729</f>
        <v>277348</v>
      </c>
      <c r="F695" s="180">
        <f ca="1">OFFSET(CDBG16!$J$1,MATCH(L695,CDBG16!$E$2:$E$1269,0),)</f>
        <v>1701414</v>
      </c>
      <c r="G695" s="190">
        <f>CALCS!X729</f>
        <v>1672065</v>
      </c>
      <c r="H695" s="190">
        <f ca="1">CALCS!AE729</f>
        <v>141</v>
      </c>
      <c r="I695" s="190">
        <f ca="1">CALCS!AF729</f>
        <v>0</v>
      </c>
      <c r="J695" s="190">
        <f ca="1">CALCS!AG729</f>
        <v>0</v>
      </c>
      <c r="K695" s="190">
        <f ca="1">CALCS!AH729</f>
        <v>1672206</v>
      </c>
      <c r="L695" s="179" t="str">
        <f>CALCS!AD729</f>
        <v>311710</v>
      </c>
      <c r="M695" s="63">
        <f t="shared" ca="1" si="25"/>
        <v>-29208</v>
      </c>
      <c r="N695" s="205">
        <f t="shared" ca="1" si="26"/>
        <v>-1.716689765101263E-2</v>
      </c>
    </row>
    <row r="696" spans="1:14" x14ac:dyDescent="0.25">
      <c r="A696" s="178" t="str">
        <f>CALCS!A730</f>
        <v>Omaha</v>
      </c>
      <c r="B696" s="179" t="str">
        <f>CALCS!B730</f>
        <v>NE</v>
      </c>
      <c r="C696" s="179" t="str">
        <f>CALCS!C730</f>
        <v>51</v>
      </c>
      <c r="D696" s="179" t="str">
        <f>CALCS!D730</f>
        <v>PC</v>
      </c>
      <c r="E696" s="212">
        <f>CALCS!O730</f>
        <v>443885</v>
      </c>
      <c r="F696" s="180">
        <f ca="1">OFFSET(CDBG16!$J$1,MATCH(L696,CDBG16!$E$2:$E$1269,0),)</f>
        <v>4231548</v>
      </c>
      <c r="G696" s="190">
        <f>CALCS!X730</f>
        <v>4332180</v>
      </c>
      <c r="H696" s="190">
        <f ca="1">CALCS!AE730</f>
        <v>364</v>
      </c>
      <c r="I696" s="190">
        <f ca="1">CALCS!AF730</f>
        <v>0</v>
      </c>
      <c r="J696" s="190">
        <f ca="1">CALCS!AG730</f>
        <v>0</v>
      </c>
      <c r="K696" s="190">
        <f ca="1">CALCS!AH730</f>
        <v>4332544</v>
      </c>
      <c r="L696" s="179" t="str">
        <f>CALCS!AD730</f>
        <v>312208</v>
      </c>
      <c r="M696" s="63">
        <f t="shared" ca="1" si="25"/>
        <v>100996</v>
      </c>
      <c r="N696" s="205">
        <f t="shared" ca="1" si="26"/>
        <v>2.3867388482890894E-2</v>
      </c>
    </row>
    <row r="697" spans="1:14" x14ac:dyDescent="0.25">
      <c r="A697" s="178" t="str">
        <f>CALCS!A726</f>
        <v>Nebraska</v>
      </c>
      <c r="B697" s="179" t="str">
        <f>CALCS!B726</f>
        <v>NE</v>
      </c>
      <c r="C697" s="179" t="str">
        <f>CALCS!C726</f>
        <v>22</v>
      </c>
      <c r="D697" s="179" t="str">
        <f>CALCS!D726</f>
        <v>State Balance</v>
      </c>
      <c r="E697" s="212">
        <f>CALCS!O726</f>
        <v>1063182</v>
      </c>
      <c r="F697" s="180">
        <f ca="1">OFFSET(CDBG16!$J$1,MATCH(L697,CDBG16!$E$2:$E$1269,0),)</f>
        <v>9944180</v>
      </c>
      <c r="G697" s="190">
        <f>CALCS!X726</f>
        <v>9785972</v>
      </c>
      <c r="H697" s="190">
        <f ca="1">CALCS!AE726</f>
        <v>3147</v>
      </c>
      <c r="I697" s="190">
        <f ca="1">CALCS!AF726</f>
        <v>0</v>
      </c>
      <c r="J697" s="190">
        <f ca="1">CALCS!AG726</f>
        <v>0</v>
      </c>
      <c r="K697" s="190">
        <f ca="1">CALCS!AH726</f>
        <v>9789119</v>
      </c>
      <c r="L697" s="179" t="str">
        <f>CALCS!AD726</f>
        <v>319999</v>
      </c>
      <c r="M697" s="63">
        <f t="shared" ca="1" si="25"/>
        <v>-155061</v>
      </c>
      <c r="N697" s="205">
        <f t="shared" ca="1" si="26"/>
        <v>-1.5593140912573989E-2</v>
      </c>
    </row>
    <row r="698" spans="1:14" x14ac:dyDescent="0.25">
      <c r="A698" s="178" t="str">
        <f>CALCS!A802</f>
        <v>Henderson</v>
      </c>
      <c r="B698" s="179" t="str">
        <f>CALCS!B802</f>
        <v>NV</v>
      </c>
      <c r="C698" s="179" t="str">
        <f>CALCS!C802</f>
        <v>51</v>
      </c>
      <c r="D698" s="179" t="str">
        <f>CALCS!D802</f>
        <v>PC</v>
      </c>
      <c r="E698" s="212">
        <f>CALCS!O802</f>
        <v>285667</v>
      </c>
      <c r="F698" s="180">
        <f ca="1">OFFSET(CDBG16!$J$1,MATCH(L698,CDBG16!$E$2:$E$1269,0),)</f>
        <v>1246416</v>
      </c>
      <c r="G698" s="190">
        <f>CALCS!X802</f>
        <v>1289004</v>
      </c>
      <c r="H698" s="190">
        <f ca="1">CALCS!AE802</f>
        <v>108</v>
      </c>
      <c r="I698" s="190">
        <f ca="1">CALCS!AF802</f>
        <v>0</v>
      </c>
      <c r="J698" s="190">
        <f ca="1">CALCS!AG802</f>
        <v>0</v>
      </c>
      <c r="K698" s="190">
        <f ca="1">CALCS!AH802</f>
        <v>1289112</v>
      </c>
      <c r="L698" s="179" t="str">
        <f>CALCS!AD802</f>
        <v>320096</v>
      </c>
      <c r="M698" s="63">
        <f t="shared" ca="1" si="25"/>
        <v>42696</v>
      </c>
      <c r="N698" s="205">
        <f t="shared" ca="1" si="26"/>
        <v>3.4255015981823081E-2</v>
      </c>
    </row>
    <row r="699" spans="1:14" x14ac:dyDescent="0.25">
      <c r="A699" s="178" t="str">
        <f>CALCS!A803</f>
        <v>Las Vegas</v>
      </c>
      <c r="B699" s="179" t="str">
        <f>CALCS!B803</f>
        <v>NV</v>
      </c>
      <c r="C699" s="179" t="str">
        <f>CALCS!C803</f>
        <v>51</v>
      </c>
      <c r="D699" s="179" t="str">
        <f>CALCS!D803</f>
        <v>PC</v>
      </c>
      <c r="E699" s="212">
        <f>CALCS!O803</f>
        <v>623747</v>
      </c>
      <c r="F699" s="180">
        <f ca="1">OFFSET(CDBG16!$J$1,MATCH(L699,CDBG16!$E$2:$E$1269,0),)</f>
        <v>4700847</v>
      </c>
      <c r="G699" s="190">
        <f>CALCS!X803</f>
        <v>4727277</v>
      </c>
      <c r="H699" s="190">
        <f ca="1">CALCS!AE803</f>
        <v>398</v>
      </c>
      <c r="I699" s="190">
        <f ca="1">CALCS!AF803</f>
        <v>0</v>
      </c>
      <c r="J699" s="190">
        <f ca="1">CALCS!AG803</f>
        <v>0</v>
      </c>
      <c r="K699" s="190">
        <f ca="1">CALCS!AH803</f>
        <v>4727675</v>
      </c>
      <c r="L699" s="179" t="str">
        <f>CALCS!AD803</f>
        <v>320108</v>
      </c>
      <c r="M699" s="63">
        <f t="shared" ca="1" si="25"/>
        <v>26828</v>
      </c>
      <c r="N699" s="205">
        <f t="shared" ca="1" si="26"/>
        <v>5.7070566219236665E-3</v>
      </c>
    </row>
    <row r="700" spans="1:14" x14ac:dyDescent="0.25">
      <c r="A700" s="178" t="str">
        <f>CALCS!A804</f>
        <v>North Las Vegas</v>
      </c>
      <c r="B700" s="179" t="str">
        <f>CALCS!B804</f>
        <v>NV</v>
      </c>
      <c r="C700" s="179" t="str">
        <f>CALCS!C804</f>
        <v>52</v>
      </c>
      <c r="D700" s="179" t="str">
        <f>CALCS!D804</f>
        <v>MC</v>
      </c>
      <c r="E700" s="212">
        <f>CALCS!O804</f>
        <v>234807</v>
      </c>
      <c r="F700" s="180">
        <f ca="1">OFFSET(CDBG16!$J$1,MATCH(L700,CDBG16!$E$2:$E$1269,0),)</f>
        <v>1867792</v>
      </c>
      <c r="G700" s="190">
        <f>CALCS!X804</f>
        <v>1846411</v>
      </c>
      <c r="H700" s="190">
        <f ca="1">CALCS!AE804</f>
        <v>155</v>
      </c>
      <c r="I700" s="190">
        <f ca="1">CALCS!AF804</f>
        <v>0</v>
      </c>
      <c r="J700" s="190">
        <f ca="1">CALCS!AG804</f>
        <v>0</v>
      </c>
      <c r="K700" s="190">
        <f ca="1">CALCS!AH804</f>
        <v>1846566</v>
      </c>
      <c r="L700" s="179" t="str">
        <f>CALCS!AD804</f>
        <v>320138</v>
      </c>
      <c r="M700" s="63">
        <f t="shared" ca="1" si="25"/>
        <v>-21226</v>
      </c>
      <c r="N700" s="205">
        <f t="shared" ca="1" si="26"/>
        <v>-1.1364220427113939E-2</v>
      </c>
    </row>
    <row r="701" spans="1:14" x14ac:dyDescent="0.25">
      <c r="A701" s="178" t="str">
        <f>CALCS!A805</f>
        <v>Reno</v>
      </c>
      <c r="B701" s="179" t="str">
        <f>CALCS!B805</f>
        <v>NV</v>
      </c>
      <c r="C701" s="179" t="str">
        <f>CALCS!C805</f>
        <v>51</v>
      </c>
      <c r="D701" s="179" t="str">
        <f>CALCS!D805</f>
        <v>PC</v>
      </c>
      <c r="E701" s="212">
        <f>CALCS!O805</f>
        <v>241445</v>
      </c>
      <c r="F701" s="180">
        <f ca="1">OFFSET(CDBG16!$J$1,MATCH(L701,CDBG16!$E$2:$E$1269,0),)</f>
        <v>1949397</v>
      </c>
      <c r="G701" s="190">
        <f>CALCS!X805</f>
        <v>1931361</v>
      </c>
      <c r="H701" s="190">
        <f ca="1">CALCS!AE805</f>
        <v>162</v>
      </c>
      <c r="I701" s="190">
        <f ca="1">CALCS!AF805</f>
        <v>0</v>
      </c>
      <c r="J701" s="190">
        <f ca="1">CALCS!AG805</f>
        <v>0</v>
      </c>
      <c r="K701" s="190">
        <f ca="1">CALCS!AH805</f>
        <v>1931523</v>
      </c>
      <c r="L701" s="179" t="str">
        <f>CALCS!AD805</f>
        <v>320150</v>
      </c>
      <c r="M701" s="63">
        <f t="shared" ca="1" si="25"/>
        <v>-17874</v>
      </c>
      <c r="N701" s="205">
        <f t="shared" ca="1" si="26"/>
        <v>-9.1689891797309634E-3</v>
      </c>
    </row>
    <row r="702" spans="1:14" x14ac:dyDescent="0.25">
      <c r="A702" s="178" t="str">
        <f>CALCS!A806</f>
        <v>Sparks</v>
      </c>
      <c r="B702" s="179" t="str">
        <f>CALCS!B806</f>
        <v>NV</v>
      </c>
      <c r="C702" s="179" t="str">
        <f>CALCS!C806</f>
        <v>52</v>
      </c>
      <c r="D702" s="179" t="str">
        <f>CALCS!D806</f>
        <v>MC</v>
      </c>
      <c r="E702" s="212">
        <f>CALCS!O806</f>
        <v>96094</v>
      </c>
      <c r="F702" s="180">
        <f ca="1">OFFSET(CDBG16!$J$1,MATCH(L702,CDBG16!$E$2:$E$1269,0),)</f>
        <v>624852</v>
      </c>
      <c r="G702" s="190">
        <f>CALCS!X806</f>
        <v>622140</v>
      </c>
      <c r="H702" s="190">
        <f ca="1">CALCS!AE806</f>
        <v>52</v>
      </c>
      <c r="I702" s="190">
        <f ca="1">CALCS!AF806</f>
        <v>0</v>
      </c>
      <c r="J702" s="190">
        <f ca="1">CALCS!AG806</f>
        <v>0</v>
      </c>
      <c r="K702" s="190">
        <f ca="1">CALCS!AH806</f>
        <v>622192</v>
      </c>
      <c r="L702" s="179" t="str">
        <f>CALCS!AD806</f>
        <v>320156</v>
      </c>
      <c r="M702" s="63">
        <f t="shared" ca="1" si="25"/>
        <v>-2660</v>
      </c>
      <c r="N702" s="205">
        <f t="shared" ca="1" si="26"/>
        <v>-4.2570080595084915E-3</v>
      </c>
    </row>
    <row r="703" spans="1:14" x14ac:dyDescent="0.25">
      <c r="A703" s="178" t="str">
        <f>CALCS!A807</f>
        <v>Clark County</v>
      </c>
      <c r="B703" s="179" t="str">
        <f>CALCS!B807</f>
        <v>NV</v>
      </c>
      <c r="C703" s="179" t="str">
        <f>CALCS!C807</f>
        <v>66</v>
      </c>
      <c r="D703" s="179" t="str">
        <f>CALCS!D807</f>
        <v>UC</v>
      </c>
      <c r="E703" s="212">
        <f>CALCS!O807</f>
        <v>970307</v>
      </c>
      <c r="F703" s="180">
        <f ca="1">OFFSET(CDBG16!$J$1,MATCH(L703,CDBG16!$E$2:$E$1269,0),)</f>
        <v>6795246</v>
      </c>
      <c r="G703" s="190">
        <f>CALCS!X807</f>
        <v>6840875</v>
      </c>
      <c r="H703" s="190">
        <f ca="1">CALCS!AE807</f>
        <v>575</v>
      </c>
      <c r="I703" s="190">
        <f ca="1">CALCS!AF807</f>
        <v>0</v>
      </c>
      <c r="J703" s="190">
        <f ca="1">CALCS!AG807</f>
        <v>0</v>
      </c>
      <c r="K703" s="190">
        <f ca="1">CALCS!AH807</f>
        <v>6841450</v>
      </c>
      <c r="L703" s="179" t="str">
        <f>CALCS!AD807</f>
        <v>329003</v>
      </c>
      <c r="M703" s="63">
        <f t="shared" ca="1" si="25"/>
        <v>46204</v>
      </c>
      <c r="N703" s="205">
        <f t="shared" ca="1" si="26"/>
        <v>6.7994595044829874E-3</v>
      </c>
    </row>
    <row r="704" spans="1:14" x14ac:dyDescent="0.25">
      <c r="A704" s="178" t="str">
        <f>CALCS!A801</f>
        <v>Nevada</v>
      </c>
      <c r="B704" s="179" t="str">
        <f>CALCS!B801</f>
        <v>NV</v>
      </c>
      <c r="C704" s="179" t="str">
        <f>CALCS!C801</f>
        <v>22</v>
      </c>
      <c r="D704" s="179" t="str">
        <f>CALCS!D801</f>
        <v>State Balance</v>
      </c>
      <c r="E704" s="212">
        <f>CALCS!O801</f>
        <v>431627</v>
      </c>
      <c r="F704" s="180">
        <f ca="1">OFFSET(CDBG16!$J$1,MATCH(L704,CDBG16!$E$2:$E$1269,0),)</f>
        <v>2434790</v>
      </c>
      <c r="G704" s="190">
        <f>CALCS!X801</f>
        <v>2952222</v>
      </c>
      <c r="H704" s="190">
        <f ca="1">CALCS!AE801</f>
        <v>311629</v>
      </c>
      <c r="I704" s="190">
        <f ca="1">CALCS!AF801</f>
        <v>0</v>
      </c>
      <c r="J704" s="190">
        <f ca="1">CALCS!AG801</f>
        <v>0</v>
      </c>
      <c r="K704" s="190">
        <f ca="1">CALCS!AH801</f>
        <v>3263851</v>
      </c>
      <c r="L704" s="179" t="str">
        <f>CALCS!AD801</f>
        <v>329999</v>
      </c>
      <c r="M704" s="63">
        <f t="shared" ca="1" si="25"/>
        <v>829061</v>
      </c>
      <c r="N704" s="205">
        <f t="shared" ca="1" si="26"/>
        <v>0.3405061627491488</v>
      </c>
    </row>
    <row r="705" spans="1:14" x14ac:dyDescent="0.25">
      <c r="A705" s="178" t="str">
        <f>CALCS!A732</f>
        <v>Dover</v>
      </c>
      <c r="B705" s="179" t="str">
        <f>CALCS!B732</f>
        <v>NH</v>
      </c>
      <c r="C705" s="179" t="str">
        <f>CALCS!C732</f>
        <v>52</v>
      </c>
      <c r="D705" s="179" t="str">
        <f>CALCS!D732</f>
        <v>MC</v>
      </c>
      <c r="E705" s="212">
        <f>CALCS!O732</f>
        <v>30880</v>
      </c>
      <c r="F705" s="180">
        <f ca="1">OFFSET(CDBG16!$J$1,MATCH(L705,CDBG16!$E$2:$E$1269,0),)</f>
        <v>268665</v>
      </c>
      <c r="G705" s="190">
        <f>CALCS!X732</f>
        <v>272711</v>
      </c>
      <c r="H705" s="190">
        <f ca="1">CALCS!AE732</f>
        <v>23</v>
      </c>
      <c r="I705" s="190">
        <f ca="1">CALCS!AF732</f>
        <v>0</v>
      </c>
      <c r="J705" s="190">
        <f ca="1">CALCS!AG732</f>
        <v>0</v>
      </c>
      <c r="K705" s="190">
        <f ca="1">CALCS!AH732</f>
        <v>272734</v>
      </c>
      <c r="L705" s="179" t="str">
        <f>CALCS!AD732</f>
        <v>330378</v>
      </c>
      <c r="M705" s="63">
        <f t="shared" ca="1" si="25"/>
        <v>4069</v>
      </c>
      <c r="N705" s="205">
        <f t="shared" ca="1" si="26"/>
        <v>1.514525524351888E-2</v>
      </c>
    </row>
    <row r="706" spans="1:14" x14ac:dyDescent="0.25">
      <c r="A706" s="178" t="str">
        <f>CALCS!A733</f>
        <v>Manchester</v>
      </c>
      <c r="B706" s="179" t="str">
        <f>CALCS!B733</f>
        <v>NH</v>
      </c>
      <c r="C706" s="179" t="str">
        <f>CALCS!C733</f>
        <v>51</v>
      </c>
      <c r="D706" s="179" t="str">
        <f>CALCS!D733</f>
        <v>PC</v>
      </c>
      <c r="E706" s="212">
        <f>CALCS!O733</f>
        <v>110229</v>
      </c>
      <c r="F706" s="180">
        <f ca="1">OFFSET(CDBG16!$J$1,MATCH(L706,CDBG16!$E$2:$E$1269,0),)</f>
        <v>1660586</v>
      </c>
      <c r="G706" s="190">
        <f>CALCS!X733</f>
        <v>1673226</v>
      </c>
      <c r="H706" s="190">
        <f ca="1">CALCS!AE733</f>
        <v>141</v>
      </c>
      <c r="I706" s="190">
        <f ca="1">CALCS!AF733</f>
        <v>0</v>
      </c>
      <c r="J706" s="190">
        <f ca="1">CALCS!AG733</f>
        <v>0</v>
      </c>
      <c r="K706" s="190">
        <f ca="1">CALCS!AH733</f>
        <v>1673367</v>
      </c>
      <c r="L706" s="179" t="str">
        <f>CALCS!AD733</f>
        <v>330930</v>
      </c>
      <c r="M706" s="63">
        <f t="shared" ca="1" si="25"/>
        <v>12781</v>
      </c>
      <c r="N706" s="205">
        <f t="shared" ca="1" si="26"/>
        <v>7.6966805693893603E-3</v>
      </c>
    </row>
    <row r="707" spans="1:14" x14ac:dyDescent="0.25">
      <c r="A707" s="178" t="str">
        <f>CALCS!A734</f>
        <v>Nashua</v>
      </c>
      <c r="B707" s="179" t="str">
        <f>CALCS!B734</f>
        <v>NH</v>
      </c>
      <c r="C707" s="179" t="str">
        <f>CALCS!C734</f>
        <v>51</v>
      </c>
      <c r="D707" s="179" t="str">
        <f>CALCS!D734</f>
        <v>PC</v>
      </c>
      <c r="E707" s="212">
        <f>CALCS!O734</f>
        <v>87970</v>
      </c>
      <c r="F707" s="180">
        <f ca="1">OFFSET(CDBG16!$J$1,MATCH(L707,CDBG16!$E$2:$E$1269,0),)</f>
        <v>611629</v>
      </c>
      <c r="G707" s="190">
        <f>CALCS!X734</f>
        <v>596826</v>
      </c>
      <c r="H707" s="190">
        <f ca="1">CALCS!AE734</f>
        <v>50</v>
      </c>
      <c r="I707" s="190">
        <f ca="1">CALCS!AF734</f>
        <v>0</v>
      </c>
      <c r="J707" s="190">
        <f ca="1">CALCS!AG734</f>
        <v>0</v>
      </c>
      <c r="K707" s="190">
        <f ca="1">CALCS!AH734</f>
        <v>596876</v>
      </c>
      <c r="L707" s="179" t="str">
        <f>CALCS!AD734</f>
        <v>331026</v>
      </c>
      <c r="M707" s="63">
        <f t="shared" ca="1" si="25"/>
        <v>-14753</v>
      </c>
      <c r="N707" s="205">
        <f t="shared" ca="1" si="26"/>
        <v>-2.4120831419046515E-2</v>
      </c>
    </row>
    <row r="708" spans="1:14" x14ac:dyDescent="0.25">
      <c r="A708" s="178" t="str">
        <f>CALCS!A735</f>
        <v>Portsmouth</v>
      </c>
      <c r="B708" s="179" t="str">
        <f>CALCS!B735</f>
        <v>NH</v>
      </c>
      <c r="C708" s="179" t="str">
        <f>CALCS!C735</f>
        <v>52</v>
      </c>
      <c r="D708" s="179" t="str">
        <f>CALCS!D735</f>
        <v>MC</v>
      </c>
      <c r="E708" s="212">
        <f>CALCS!O735</f>
        <v>21530</v>
      </c>
      <c r="F708" s="180">
        <f ca="1">OFFSET(CDBG16!$J$1,MATCH(L708,CDBG16!$E$2:$E$1269,0),)</f>
        <v>510896</v>
      </c>
      <c r="G708" s="190">
        <f>CALCS!X735</f>
        <v>513537</v>
      </c>
      <c r="H708" s="190">
        <f ca="1">CALCS!AE735</f>
        <v>43</v>
      </c>
      <c r="I708" s="190">
        <f ca="1">CALCS!AF735</f>
        <v>0</v>
      </c>
      <c r="J708" s="190">
        <f ca="1">CALCS!AG735</f>
        <v>0</v>
      </c>
      <c r="K708" s="190">
        <f ca="1">CALCS!AH735</f>
        <v>513580</v>
      </c>
      <c r="L708" s="179" t="str">
        <f>CALCS!AD735</f>
        <v>331254</v>
      </c>
      <c r="M708" s="63">
        <f t="shared" ca="1" si="25"/>
        <v>2684</v>
      </c>
      <c r="N708" s="205">
        <f t="shared" ca="1" si="26"/>
        <v>5.2535153925652184E-3</v>
      </c>
    </row>
    <row r="709" spans="1:14" x14ac:dyDescent="0.25">
      <c r="A709" s="178" t="str">
        <f>CALCS!A736</f>
        <v>Rochester</v>
      </c>
      <c r="B709" s="179" t="str">
        <f>CALCS!B736</f>
        <v>NH</v>
      </c>
      <c r="C709" s="179" t="str">
        <f>CALCS!C736</f>
        <v>52</v>
      </c>
      <c r="D709" s="179" t="str">
        <f>CALCS!D736</f>
        <v>MC</v>
      </c>
      <c r="E709" s="212">
        <f>CALCS!O736</f>
        <v>30038</v>
      </c>
      <c r="F709" s="180">
        <f ca="1">OFFSET(CDBG16!$J$1,MATCH(L709,CDBG16!$E$2:$E$1269,0),)</f>
        <v>241052</v>
      </c>
      <c r="G709" s="190">
        <f>CALCS!X736</f>
        <v>265943</v>
      </c>
      <c r="H709" s="190">
        <f ca="1">CALCS!AE736</f>
        <v>22</v>
      </c>
      <c r="I709" s="190">
        <f ca="1">CALCS!AF736</f>
        <v>0</v>
      </c>
      <c r="J709" s="190">
        <f ca="1">CALCS!AG736</f>
        <v>0</v>
      </c>
      <c r="K709" s="190">
        <f ca="1">CALCS!AH736</f>
        <v>265965</v>
      </c>
      <c r="L709" s="179" t="str">
        <f>CALCS!AD736</f>
        <v>331284</v>
      </c>
      <c r="M709" s="63">
        <f t="shared" ca="1" si="25"/>
        <v>24913</v>
      </c>
      <c r="N709" s="205">
        <f t="shared" ca="1" si="26"/>
        <v>0.1033511441514694</v>
      </c>
    </row>
    <row r="710" spans="1:14" x14ac:dyDescent="0.25">
      <c r="A710" s="178" t="str">
        <f>CALCS!A731</f>
        <v>New Hampshire</v>
      </c>
      <c r="B710" s="179" t="str">
        <f>CALCS!B731</f>
        <v>NH</v>
      </c>
      <c r="C710" s="179" t="str">
        <f>CALCS!C731</f>
        <v>22</v>
      </c>
      <c r="D710" s="179" t="str">
        <f>CALCS!D731</f>
        <v>State Balance</v>
      </c>
      <c r="E710" s="212">
        <f>CALCS!O731</f>
        <v>1049961</v>
      </c>
      <c r="F710" s="180">
        <f ca="1">OFFSET(CDBG16!$J$1,MATCH(L710,CDBG16!$E$2:$E$1269,0),)</f>
        <v>8099926</v>
      </c>
      <c r="G710" s="190">
        <f>CALCS!X731</f>
        <v>8016814</v>
      </c>
      <c r="H710" s="190">
        <f ca="1">CALCS!AE731</f>
        <v>5734</v>
      </c>
      <c r="I710" s="190">
        <f ca="1">CALCS!AF731</f>
        <v>0</v>
      </c>
      <c r="J710" s="190">
        <f ca="1">CALCS!AG731</f>
        <v>0</v>
      </c>
      <c r="K710" s="190">
        <f ca="1">CALCS!AH731</f>
        <v>8022548</v>
      </c>
      <c r="L710" s="179" t="str">
        <f>CALCS!AD731</f>
        <v>339999</v>
      </c>
      <c r="M710" s="63">
        <f t="shared" ca="1" si="25"/>
        <v>-77378</v>
      </c>
      <c r="N710" s="205">
        <f t="shared" ca="1" si="26"/>
        <v>-9.5529267798249023E-3</v>
      </c>
    </row>
    <row r="711" spans="1:14" x14ac:dyDescent="0.25">
      <c r="A711" s="178" t="str">
        <f>CALCS!A738</f>
        <v>Asbury Park</v>
      </c>
      <c r="B711" s="179" t="str">
        <f>CALCS!B738</f>
        <v>NJ</v>
      </c>
      <c r="C711" s="179" t="str">
        <f>CALCS!C738</f>
        <v>52</v>
      </c>
      <c r="D711" s="179" t="str">
        <f>CALCS!D738</f>
        <v>MC</v>
      </c>
      <c r="E711" s="212">
        <f>CALCS!O738</f>
        <v>15818</v>
      </c>
      <c r="F711" s="180">
        <f ca="1">OFFSET(CDBG16!$J$1,MATCH(L711,CDBG16!$E$2:$E$1269,0),)</f>
        <v>324487</v>
      </c>
      <c r="G711" s="190">
        <f>CALCS!X738</f>
        <v>359426</v>
      </c>
      <c r="H711" s="190">
        <f ca="1">CALCS!AE738</f>
        <v>30</v>
      </c>
      <c r="I711" s="190">
        <f ca="1">CALCS!AF738</f>
        <v>0</v>
      </c>
      <c r="J711" s="190">
        <f ca="1">CALCS!AG738</f>
        <v>-68557</v>
      </c>
      <c r="K711" s="190">
        <f ca="1">CALCS!AH738</f>
        <v>290899</v>
      </c>
      <c r="L711" s="179" t="str">
        <f>CALCS!AD738</f>
        <v>340072</v>
      </c>
      <c r="M711" s="63">
        <f t="shared" ca="1" si="25"/>
        <v>-33588</v>
      </c>
      <c r="N711" s="205">
        <f t="shared" ca="1" si="26"/>
        <v>-0.10351108056717218</v>
      </c>
    </row>
    <row r="712" spans="1:14" x14ac:dyDescent="0.25">
      <c r="A712" s="178" t="str">
        <f>CALCS!A739</f>
        <v>Atlantic City</v>
      </c>
      <c r="B712" s="179" t="str">
        <f>CALCS!B739</f>
        <v>NJ</v>
      </c>
      <c r="C712" s="179" t="str">
        <f>CALCS!C739</f>
        <v>51</v>
      </c>
      <c r="D712" s="179" t="str">
        <f>CALCS!D739</f>
        <v>PC</v>
      </c>
      <c r="E712" s="212">
        <f>CALCS!O739</f>
        <v>39260</v>
      </c>
      <c r="F712" s="180">
        <f ca="1">OFFSET(CDBG16!$J$1,MATCH(L712,CDBG16!$E$2:$E$1269,0),)</f>
        <v>1077662</v>
      </c>
      <c r="G712" s="190">
        <f>CALCS!X739</f>
        <v>1084111</v>
      </c>
      <c r="H712" s="190">
        <f ca="1">CALCS!AE739</f>
        <v>91</v>
      </c>
      <c r="I712" s="190">
        <f ca="1">CALCS!AF739</f>
        <v>0</v>
      </c>
      <c r="J712" s="190">
        <f ca="1">CALCS!AG739</f>
        <v>0</v>
      </c>
      <c r="K712" s="190">
        <f ca="1">CALCS!AH739</f>
        <v>1084202</v>
      </c>
      <c r="L712" s="179" t="str">
        <f>CALCS!AD739</f>
        <v>340078</v>
      </c>
      <c r="M712" s="63">
        <f t="shared" ca="1" si="25"/>
        <v>6540</v>
      </c>
      <c r="N712" s="205">
        <f t="shared" ca="1" si="26"/>
        <v>6.0686931523984333E-3</v>
      </c>
    </row>
    <row r="713" spans="1:14" x14ac:dyDescent="0.25">
      <c r="A713" s="178" t="str">
        <f>CALCS!A740</f>
        <v>Bayonne</v>
      </c>
      <c r="B713" s="179" t="str">
        <f>CALCS!B740</f>
        <v>NJ</v>
      </c>
      <c r="C713" s="179" t="str">
        <f>CALCS!C740</f>
        <v>52</v>
      </c>
      <c r="D713" s="179" t="str">
        <f>CALCS!D740</f>
        <v>MC</v>
      </c>
      <c r="E713" s="212">
        <f>CALCS!O740</f>
        <v>66311</v>
      </c>
      <c r="F713" s="180">
        <f ca="1">OFFSET(CDBG16!$J$1,MATCH(L713,CDBG16!$E$2:$E$1269,0),)</f>
        <v>1482796</v>
      </c>
      <c r="G713" s="190">
        <f>CALCS!X740</f>
        <v>1356447</v>
      </c>
      <c r="H713" s="190">
        <f ca="1">CALCS!AE740</f>
        <v>114</v>
      </c>
      <c r="I713" s="190">
        <f ca="1">CALCS!AF740</f>
        <v>0</v>
      </c>
      <c r="J713" s="190">
        <f ca="1">CALCS!AG740</f>
        <v>0</v>
      </c>
      <c r="K713" s="190">
        <f ca="1">CALCS!AH740</f>
        <v>1356561</v>
      </c>
      <c r="L713" s="179" t="str">
        <f>CALCS!AD740</f>
        <v>340138</v>
      </c>
      <c r="M713" s="63">
        <f t="shared" ca="1" si="25"/>
        <v>-126235</v>
      </c>
      <c r="N713" s="205">
        <f t="shared" ca="1" si="26"/>
        <v>-8.5133086412426257E-2</v>
      </c>
    </row>
    <row r="714" spans="1:14" x14ac:dyDescent="0.25">
      <c r="A714" s="178" t="str">
        <f>CALCS!A741</f>
        <v>Bloomfield</v>
      </c>
      <c r="B714" s="179" t="str">
        <f>CALCS!B741</f>
        <v>NJ</v>
      </c>
      <c r="C714" s="179" t="str">
        <f>CALCS!C741</f>
        <v>52</v>
      </c>
      <c r="D714" s="179" t="str">
        <f>CALCS!D741</f>
        <v>MC</v>
      </c>
      <c r="E714" s="212">
        <f>CALCS!O741</f>
        <v>48276</v>
      </c>
      <c r="F714" s="180">
        <f ca="1">OFFSET(CDBG16!$J$1,MATCH(L714,CDBG16!$E$2:$E$1269,0),)</f>
        <v>850155</v>
      </c>
      <c r="G714" s="190">
        <f>CALCS!X741</f>
        <v>880541</v>
      </c>
      <c r="H714" s="190">
        <f ca="1">CALCS!AE741</f>
        <v>74</v>
      </c>
      <c r="I714" s="190">
        <f ca="1">CALCS!AF741</f>
        <v>0</v>
      </c>
      <c r="J714" s="190">
        <f ca="1">CALCS!AG741</f>
        <v>0</v>
      </c>
      <c r="K714" s="190">
        <f ca="1">CALCS!AH741</f>
        <v>880615</v>
      </c>
      <c r="L714" s="179" t="str">
        <f>CALCS!AD741</f>
        <v>340246</v>
      </c>
      <c r="M714" s="63">
        <f t="shared" ca="1" si="25"/>
        <v>30460</v>
      </c>
      <c r="N714" s="205">
        <f t="shared" ca="1" si="26"/>
        <v>3.5828760637766056E-2</v>
      </c>
    </row>
    <row r="715" spans="1:14" x14ac:dyDescent="0.25">
      <c r="A715" s="178" t="str">
        <f>CALCS!A742</f>
        <v>Brick Township</v>
      </c>
      <c r="B715" s="179" t="str">
        <f>CALCS!B742</f>
        <v>NJ</v>
      </c>
      <c r="C715" s="179" t="str">
        <f>CALCS!C742</f>
        <v>52</v>
      </c>
      <c r="D715" s="179" t="str">
        <f>CALCS!D742</f>
        <v>MC</v>
      </c>
      <c r="E715" s="212">
        <f>CALCS!O742</f>
        <v>75012</v>
      </c>
      <c r="F715" s="180">
        <f ca="1">OFFSET(CDBG16!$J$1,MATCH(L715,CDBG16!$E$2:$E$1269,0),)</f>
        <v>273077</v>
      </c>
      <c r="G715" s="190">
        <f>CALCS!X742</f>
        <v>247056</v>
      </c>
      <c r="H715" s="190">
        <f ca="1">CALCS!AE742</f>
        <v>21</v>
      </c>
      <c r="I715" s="190">
        <f ca="1">CALCS!AF742</f>
        <v>0</v>
      </c>
      <c r="J715" s="190">
        <f ca="1">CALCS!AG742</f>
        <v>0</v>
      </c>
      <c r="K715" s="190">
        <f ca="1">CALCS!AH742</f>
        <v>247077</v>
      </c>
      <c r="L715" s="179" t="str">
        <f>CALCS!AD742</f>
        <v>340318</v>
      </c>
      <c r="M715" s="63">
        <f t="shared" ca="1" si="25"/>
        <v>-26000</v>
      </c>
      <c r="N715" s="205">
        <f t="shared" ca="1" si="26"/>
        <v>-9.5211240785565976E-2</v>
      </c>
    </row>
    <row r="716" spans="1:14" x14ac:dyDescent="0.25">
      <c r="A716" s="178" t="str">
        <f>CALCS!A743</f>
        <v>Bridgeton</v>
      </c>
      <c r="B716" s="179" t="str">
        <f>CALCS!B743</f>
        <v>NJ</v>
      </c>
      <c r="C716" s="179" t="str">
        <f>CALCS!C743</f>
        <v>51</v>
      </c>
      <c r="D716" s="179" t="str">
        <f>CALCS!D743</f>
        <v>PC</v>
      </c>
      <c r="E716" s="212">
        <f>CALCS!O743</f>
        <v>25031</v>
      </c>
      <c r="F716" s="180">
        <f ca="1">OFFSET(CDBG16!$J$1,MATCH(L716,CDBG16!$E$2:$E$1269,0),)</f>
        <v>286619</v>
      </c>
      <c r="G716" s="190">
        <f>CALCS!X743</f>
        <v>284416</v>
      </c>
      <c r="H716" s="190">
        <f ca="1">CALCS!AE743</f>
        <v>24</v>
      </c>
      <c r="I716" s="190">
        <f ca="1">CALCS!AF743</f>
        <v>0</v>
      </c>
      <c r="J716" s="190">
        <f ca="1">CALCS!AG743</f>
        <v>0</v>
      </c>
      <c r="K716" s="190">
        <f ca="1">CALCS!AH743</f>
        <v>284440</v>
      </c>
      <c r="L716" s="179" t="str">
        <f>CALCS!AD743</f>
        <v>340324</v>
      </c>
      <c r="M716" s="63">
        <f t="shared" ca="1" si="25"/>
        <v>-2179</v>
      </c>
      <c r="N716" s="205">
        <f t="shared" ca="1" si="26"/>
        <v>-7.6024269151731046E-3</v>
      </c>
    </row>
    <row r="717" spans="1:14" x14ac:dyDescent="0.25">
      <c r="A717" s="178" t="str">
        <f>CALCS!A744</f>
        <v>Camden</v>
      </c>
      <c r="B717" s="179" t="str">
        <f>CALCS!B744</f>
        <v>NJ</v>
      </c>
      <c r="C717" s="179" t="str">
        <f>CALCS!C744</f>
        <v>51</v>
      </c>
      <c r="D717" s="179" t="str">
        <f>CALCS!D744</f>
        <v>PC</v>
      </c>
      <c r="E717" s="212">
        <f>CALCS!O744</f>
        <v>76119</v>
      </c>
      <c r="F717" s="180">
        <f ca="1">OFFSET(CDBG16!$J$1,MATCH(L717,CDBG16!$E$2:$E$1269,0),)</f>
        <v>2172939</v>
      </c>
      <c r="G717" s="190">
        <f>CALCS!X744</f>
        <v>2189777</v>
      </c>
      <c r="H717" s="190">
        <f ca="1">CALCS!AE744</f>
        <v>184</v>
      </c>
      <c r="I717" s="190">
        <f ca="1">CALCS!AF744</f>
        <v>0</v>
      </c>
      <c r="J717" s="190">
        <f ca="1">CALCS!AG744</f>
        <v>0</v>
      </c>
      <c r="K717" s="190">
        <f ca="1">CALCS!AH744</f>
        <v>2189961</v>
      </c>
      <c r="L717" s="179" t="str">
        <f>CALCS!AD744</f>
        <v>340414</v>
      </c>
      <c r="M717" s="63">
        <f t="shared" ca="1" si="25"/>
        <v>17022</v>
      </c>
      <c r="N717" s="205">
        <f t="shared" ca="1" si="26"/>
        <v>7.833629936229226E-3</v>
      </c>
    </row>
    <row r="718" spans="1:14" x14ac:dyDescent="0.25">
      <c r="A718" s="178" t="str">
        <f>CALCS!A745</f>
        <v>Cherry Hill</v>
      </c>
      <c r="B718" s="179" t="str">
        <f>CALCS!B745</f>
        <v>NJ</v>
      </c>
      <c r="C718" s="179" t="str">
        <f>CALCS!C745</f>
        <v>52</v>
      </c>
      <c r="D718" s="179" t="str">
        <f>CALCS!D745</f>
        <v>MC</v>
      </c>
      <c r="E718" s="212">
        <f>CALCS!O745</f>
        <v>71340</v>
      </c>
      <c r="F718" s="180">
        <f ca="1">OFFSET(CDBG16!$J$1,MATCH(L718,CDBG16!$E$2:$E$1269,0),)</f>
        <v>403893</v>
      </c>
      <c r="G718" s="190">
        <f>CALCS!X745</f>
        <v>397848</v>
      </c>
      <c r="H718" s="190">
        <f ca="1">CALCS!AE745</f>
        <v>33</v>
      </c>
      <c r="I718" s="190">
        <f ca="1">CALCS!AF745</f>
        <v>0</v>
      </c>
      <c r="J718" s="190">
        <f ca="1">CALCS!AG745</f>
        <v>0</v>
      </c>
      <c r="K718" s="190">
        <f ca="1">CALCS!AH745</f>
        <v>397881</v>
      </c>
      <c r="L718" s="179" t="str">
        <f>CALCS!AD745</f>
        <v>340474</v>
      </c>
      <c r="M718" s="63">
        <f t="shared" ca="1" si="25"/>
        <v>-6012</v>
      </c>
      <c r="N718" s="205">
        <f t="shared" ca="1" si="26"/>
        <v>-1.4885130467722886E-2</v>
      </c>
    </row>
    <row r="719" spans="1:14" x14ac:dyDescent="0.25">
      <c r="A719" s="178" t="str">
        <f>CALCS!A746</f>
        <v>Clifton</v>
      </c>
      <c r="B719" s="179" t="str">
        <f>CALCS!B746</f>
        <v>NJ</v>
      </c>
      <c r="C719" s="179" t="str">
        <f>CALCS!C746</f>
        <v>52</v>
      </c>
      <c r="D719" s="179" t="str">
        <f>CALCS!D746</f>
        <v>MC</v>
      </c>
      <c r="E719" s="212">
        <f>CALCS!O746</f>
        <v>86334</v>
      </c>
      <c r="F719" s="180">
        <f ca="1">OFFSET(CDBG16!$J$1,MATCH(L719,CDBG16!$E$2:$E$1269,0),)</f>
        <v>989469</v>
      </c>
      <c r="G719" s="190">
        <f>CALCS!X746</f>
        <v>918241</v>
      </c>
      <c r="H719" s="190">
        <f ca="1">CALCS!AE746</f>
        <v>77</v>
      </c>
      <c r="I719" s="190">
        <f ca="1">CALCS!AF746</f>
        <v>0</v>
      </c>
      <c r="J719" s="190">
        <f ca="1">CALCS!AG746</f>
        <v>0</v>
      </c>
      <c r="K719" s="190">
        <f ca="1">CALCS!AH746</f>
        <v>918318</v>
      </c>
      <c r="L719" s="179" t="str">
        <f>CALCS!AD746</f>
        <v>340540</v>
      </c>
      <c r="M719" s="63">
        <f t="shared" ca="1" si="25"/>
        <v>-71151</v>
      </c>
      <c r="N719" s="205">
        <f t="shared" ca="1" si="26"/>
        <v>-7.1908265948705821E-2</v>
      </c>
    </row>
    <row r="720" spans="1:14" x14ac:dyDescent="0.25">
      <c r="A720" s="178" t="str">
        <f>CALCS!A747</f>
        <v>Toms River Township</v>
      </c>
      <c r="B720" s="179" t="str">
        <f>CALCS!B747</f>
        <v>NJ</v>
      </c>
      <c r="C720" s="179" t="str">
        <f>CALCS!C747</f>
        <v>52</v>
      </c>
      <c r="D720" s="179" t="str">
        <f>CALCS!D747</f>
        <v>MC</v>
      </c>
      <c r="E720" s="212">
        <f>CALCS!O747</f>
        <v>90817</v>
      </c>
      <c r="F720" s="180">
        <f ca="1">OFFSET(CDBG16!$J$1,MATCH(L720,CDBG16!$E$2:$E$1269,0),)</f>
        <v>363894</v>
      </c>
      <c r="G720" s="190">
        <f>CALCS!X747</f>
        <v>332226</v>
      </c>
      <c r="H720" s="190">
        <f ca="1">CALCS!AE747</f>
        <v>28</v>
      </c>
      <c r="I720" s="190">
        <f ca="1">CALCS!AF747</f>
        <v>0</v>
      </c>
      <c r="J720" s="190">
        <f ca="1">CALCS!AG747</f>
        <v>0</v>
      </c>
      <c r="K720" s="190">
        <f ca="1">CALCS!AH747</f>
        <v>332254</v>
      </c>
      <c r="L720" s="179" t="str">
        <f>CALCS!AD747</f>
        <v>340672</v>
      </c>
      <c r="M720" s="63">
        <f t="shared" ca="1" si="25"/>
        <v>-31640</v>
      </c>
      <c r="N720" s="205">
        <f t="shared" ca="1" si="26"/>
        <v>-8.6948397060682511E-2</v>
      </c>
    </row>
    <row r="721" spans="1:14" x14ac:dyDescent="0.25">
      <c r="A721" s="178" t="str">
        <f>CALCS!A748</f>
        <v>East Orange</v>
      </c>
      <c r="B721" s="179" t="str">
        <f>CALCS!B748</f>
        <v>NJ</v>
      </c>
      <c r="C721" s="179" t="str">
        <f>CALCS!C748</f>
        <v>52</v>
      </c>
      <c r="D721" s="179" t="str">
        <f>CALCS!D748</f>
        <v>MC</v>
      </c>
      <c r="E721" s="212">
        <f>CALCS!O748</f>
        <v>64949</v>
      </c>
      <c r="F721" s="180">
        <f ca="1">OFFSET(CDBG16!$J$1,MATCH(L721,CDBG16!$E$2:$E$1269,0),)</f>
        <v>1296612</v>
      </c>
      <c r="G721" s="190">
        <f>CALCS!X748</f>
        <v>1300066</v>
      </c>
      <c r="H721" s="190">
        <f ca="1">CALCS!AE748</f>
        <v>109</v>
      </c>
      <c r="I721" s="190">
        <f ca="1">CALCS!AF748</f>
        <v>0</v>
      </c>
      <c r="J721" s="190">
        <f ca="1">CALCS!AG748</f>
        <v>0</v>
      </c>
      <c r="K721" s="190">
        <f ca="1">CALCS!AH748</f>
        <v>1300175</v>
      </c>
      <c r="L721" s="179" t="str">
        <f>CALCS!AD748</f>
        <v>340732</v>
      </c>
      <c r="M721" s="63">
        <f t="shared" ca="1" si="25"/>
        <v>3563</v>
      </c>
      <c r="N721" s="205">
        <f t="shared" ca="1" si="26"/>
        <v>2.747930761091213E-3</v>
      </c>
    </row>
    <row r="722" spans="1:14" x14ac:dyDescent="0.25">
      <c r="A722" s="178" t="str">
        <f>CALCS!A749</f>
        <v>Edison</v>
      </c>
      <c r="B722" s="179" t="str">
        <f>CALCS!B749</f>
        <v>NJ</v>
      </c>
      <c r="C722" s="179" t="str">
        <f>CALCS!C749</f>
        <v>52</v>
      </c>
      <c r="D722" s="179" t="str">
        <f>CALCS!D749</f>
        <v>MC</v>
      </c>
      <c r="E722" s="212">
        <f>CALCS!O749</f>
        <v>102701</v>
      </c>
      <c r="F722" s="180">
        <f ca="1">OFFSET(CDBG16!$J$1,MATCH(L722,CDBG16!$E$2:$E$1269,0),)</f>
        <v>535448</v>
      </c>
      <c r="G722" s="190">
        <f>CALCS!X749</f>
        <v>469997</v>
      </c>
      <c r="H722" s="190">
        <f ca="1">CALCS!AE749</f>
        <v>40</v>
      </c>
      <c r="I722" s="190">
        <f ca="1">CALCS!AF749</f>
        <v>0</v>
      </c>
      <c r="J722" s="190">
        <f ca="1">CALCS!AG749</f>
        <v>0</v>
      </c>
      <c r="K722" s="190">
        <f ca="1">CALCS!AH749</f>
        <v>470037</v>
      </c>
      <c r="L722" s="179" t="str">
        <f>CALCS!AD749</f>
        <v>340780</v>
      </c>
      <c r="M722" s="63">
        <f t="shared" ca="1" si="25"/>
        <v>-65411</v>
      </c>
      <c r="N722" s="205">
        <f t="shared" ca="1" si="26"/>
        <v>-0.12216125562146091</v>
      </c>
    </row>
    <row r="723" spans="1:14" x14ac:dyDescent="0.25">
      <c r="A723" s="178" t="str">
        <f>CALCS!A750</f>
        <v>Elizabeth</v>
      </c>
      <c r="B723" s="179" t="str">
        <f>CALCS!B750</f>
        <v>NJ</v>
      </c>
      <c r="C723" s="179" t="str">
        <f>CALCS!C750</f>
        <v>52</v>
      </c>
      <c r="D723" s="179" t="str">
        <f>CALCS!D750</f>
        <v>MC</v>
      </c>
      <c r="E723" s="212">
        <f>CALCS!O750</f>
        <v>129007</v>
      </c>
      <c r="F723" s="180">
        <f ca="1">OFFSET(CDBG16!$J$1,MATCH(L723,CDBG16!$E$2:$E$1269,0),)</f>
        <v>2031959</v>
      </c>
      <c r="G723" s="190">
        <f>CALCS!X750</f>
        <v>1799612</v>
      </c>
      <c r="H723" s="190">
        <f ca="1">CALCS!AE750</f>
        <v>151</v>
      </c>
      <c r="I723" s="190">
        <f ca="1">CALCS!AF750</f>
        <v>0</v>
      </c>
      <c r="J723" s="190">
        <f ca="1">CALCS!AG750</f>
        <v>0</v>
      </c>
      <c r="K723" s="190">
        <f ca="1">CALCS!AH750</f>
        <v>1799763</v>
      </c>
      <c r="L723" s="179" t="str">
        <f>CALCS!AD750</f>
        <v>340798</v>
      </c>
      <c r="M723" s="63">
        <f t="shared" ca="1" si="25"/>
        <v>-232196</v>
      </c>
      <c r="N723" s="205">
        <f t="shared" ca="1" si="26"/>
        <v>-0.11427199072422228</v>
      </c>
    </row>
    <row r="724" spans="1:14" x14ac:dyDescent="0.25">
      <c r="A724" s="178" t="str">
        <f>CALCS!A751</f>
        <v>Ewing Township</v>
      </c>
      <c r="B724" s="179" t="str">
        <f>CALCS!B751</f>
        <v>NJ</v>
      </c>
      <c r="C724" s="179" t="str">
        <f>CALCS!C751</f>
        <v>52</v>
      </c>
      <c r="D724" s="179" t="str">
        <f>CALCS!D751</f>
        <v>MC</v>
      </c>
      <c r="E724" s="212">
        <f>CALCS!O751</f>
        <v>36486</v>
      </c>
      <c r="F724" s="180">
        <f ca="1">OFFSET(CDBG16!$J$1,MATCH(L724,CDBG16!$E$2:$E$1269,0),)</f>
        <v>191442</v>
      </c>
      <c r="G724" s="190">
        <f>CALCS!X751</f>
        <v>209885</v>
      </c>
      <c r="H724" s="190">
        <f ca="1">CALCS!AE751</f>
        <v>18</v>
      </c>
      <c r="I724" s="190">
        <f ca="1">CALCS!AF751</f>
        <v>0</v>
      </c>
      <c r="J724" s="190">
        <f ca="1">CALCS!AG751</f>
        <v>0</v>
      </c>
      <c r="K724" s="190">
        <f ca="1">CALCS!AH751</f>
        <v>209903</v>
      </c>
      <c r="L724" s="179" t="str">
        <f>CALCS!AD751</f>
        <v>340870</v>
      </c>
      <c r="M724" s="63">
        <f t="shared" ca="1" si="25"/>
        <v>18461</v>
      </c>
      <c r="N724" s="205">
        <f t="shared" ca="1" si="26"/>
        <v>9.6431295118103652E-2</v>
      </c>
    </row>
    <row r="725" spans="1:14" x14ac:dyDescent="0.25">
      <c r="A725" s="178" t="str">
        <f>CALCS!A752</f>
        <v>Franklin Township</v>
      </c>
      <c r="B725" s="179" t="str">
        <f>CALCS!B752</f>
        <v>NJ</v>
      </c>
      <c r="C725" s="179" t="str">
        <f>CALCS!C752</f>
        <v>52</v>
      </c>
      <c r="D725" s="179" t="str">
        <f>CALCS!D752</f>
        <v>MC</v>
      </c>
      <c r="E725" s="212">
        <f>CALCS!O752</f>
        <v>66158</v>
      </c>
      <c r="F725" s="180">
        <f ca="1">OFFSET(CDBG16!$J$1,MATCH(L725,CDBG16!$E$2:$E$1269,0),)</f>
        <v>254477</v>
      </c>
      <c r="G725" s="190">
        <f>CALCS!X752</f>
        <v>242516</v>
      </c>
      <c r="H725" s="190">
        <f ca="1">CALCS!AE752</f>
        <v>20</v>
      </c>
      <c r="I725" s="190">
        <f ca="1">CALCS!AF752</f>
        <v>0</v>
      </c>
      <c r="J725" s="190">
        <f ca="1">CALCS!AG752</f>
        <v>0</v>
      </c>
      <c r="K725" s="190">
        <f ca="1">CALCS!AH752</f>
        <v>242536</v>
      </c>
      <c r="L725" s="179" t="str">
        <f>CALCS!AD752</f>
        <v>341008</v>
      </c>
      <c r="M725" s="63">
        <f t="shared" ca="1" si="25"/>
        <v>-11941</v>
      </c>
      <c r="N725" s="205">
        <f t="shared" ca="1" si="26"/>
        <v>-4.6923690549637097E-2</v>
      </c>
    </row>
    <row r="726" spans="1:14" x14ac:dyDescent="0.25">
      <c r="A726" s="178" t="str">
        <f>CALCS!A753</f>
        <v>Gloucester Twp</v>
      </c>
      <c r="B726" s="179" t="str">
        <f>CALCS!B753</f>
        <v>NJ</v>
      </c>
      <c r="C726" s="179" t="str">
        <f>CALCS!C753</f>
        <v>52</v>
      </c>
      <c r="D726" s="179" t="str">
        <f>CALCS!D753</f>
        <v>MC</v>
      </c>
      <c r="E726" s="212">
        <f>CALCS!O753</f>
        <v>63939</v>
      </c>
      <c r="F726" s="180">
        <f ca="1">OFFSET(CDBG16!$J$1,MATCH(L726,CDBG16!$E$2:$E$1269,0),)</f>
        <v>251272</v>
      </c>
      <c r="G726" s="190">
        <f>CALCS!X753</f>
        <v>258424</v>
      </c>
      <c r="H726" s="190">
        <f ca="1">CALCS!AE753</f>
        <v>22</v>
      </c>
      <c r="I726" s="190">
        <f ca="1">CALCS!AF753</f>
        <v>0</v>
      </c>
      <c r="J726" s="190">
        <f ca="1">CALCS!AG753</f>
        <v>0</v>
      </c>
      <c r="K726" s="190">
        <f ca="1">CALCS!AH753</f>
        <v>258446</v>
      </c>
      <c r="L726" s="179" t="str">
        <f>CALCS!AD753</f>
        <v>341110</v>
      </c>
      <c r="M726" s="63">
        <f t="shared" ca="1" si="25"/>
        <v>7174</v>
      </c>
      <c r="N726" s="205">
        <f t="shared" ca="1" si="26"/>
        <v>2.8550733866089337E-2</v>
      </c>
    </row>
    <row r="727" spans="1:14" x14ac:dyDescent="0.25">
      <c r="A727" s="178" t="str">
        <f>CALCS!A754</f>
        <v>Hamilton</v>
      </c>
      <c r="B727" s="179" t="str">
        <f>CALCS!B754</f>
        <v>NJ</v>
      </c>
      <c r="C727" s="179" t="str">
        <f>CALCS!C754</f>
        <v>52</v>
      </c>
      <c r="D727" s="179" t="str">
        <f>CALCS!D754</f>
        <v>MC</v>
      </c>
      <c r="E727" s="212">
        <f>CALCS!O754</f>
        <v>89030</v>
      </c>
      <c r="F727" s="180">
        <f ca="1">OFFSET(CDBG16!$J$1,MATCH(L727,CDBG16!$E$2:$E$1269,0),)</f>
        <v>549651</v>
      </c>
      <c r="G727" s="190">
        <f>CALCS!X754</f>
        <v>554194</v>
      </c>
      <c r="H727" s="190">
        <f ca="1">CALCS!AE754</f>
        <v>47</v>
      </c>
      <c r="I727" s="190">
        <f ca="1">CALCS!AF754</f>
        <v>0</v>
      </c>
      <c r="J727" s="190">
        <f ca="1">CALCS!AG754</f>
        <v>0</v>
      </c>
      <c r="K727" s="190">
        <f ca="1">CALCS!AH754</f>
        <v>554241</v>
      </c>
      <c r="L727" s="179" t="str">
        <f>CALCS!AD754</f>
        <v>341206</v>
      </c>
      <c r="M727" s="63">
        <f t="shared" ca="1" si="25"/>
        <v>4590</v>
      </c>
      <c r="N727" s="205">
        <f t="shared" ca="1" si="26"/>
        <v>8.3507534781161134E-3</v>
      </c>
    </row>
    <row r="728" spans="1:14" x14ac:dyDescent="0.25">
      <c r="A728" s="178" t="str">
        <f>CALCS!A755</f>
        <v>Hoboken City</v>
      </c>
      <c r="B728" s="179" t="str">
        <f>CALCS!B755</f>
        <v>NJ</v>
      </c>
      <c r="C728" s="179" t="str">
        <f>CALCS!C755</f>
        <v>52</v>
      </c>
      <c r="D728" s="179" t="str">
        <f>CALCS!D755</f>
        <v>MC</v>
      </c>
      <c r="E728" s="212">
        <f>CALCS!O755</f>
        <v>53635</v>
      </c>
      <c r="F728" s="180">
        <f ca="1">OFFSET(CDBG16!$J$1,MATCH(L728,CDBG16!$E$2:$E$1269,0),)</f>
        <v>1096150</v>
      </c>
      <c r="G728" s="190">
        <f>CALCS!X755</f>
        <v>999700</v>
      </c>
      <c r="H728" s="190">
        <f ca="1">CALCS!AE755</f>
        <v>84</v>
      </c>
      <c r="I728" s="190">
        <f ca="1">CALCS!AF755</f>
        <v>0</v>
      </c>
      <c r="J728" s="190">
        <f ca="1">CALCS!AG755</f>
        <v>0</v>
      </c>
      <c r="K728" s="190">
        <f ca="1">CALCS!AH755</f>
        <v>999784</v>
      </c>
      <c r="L728" s="179" t="str">
        <f>CALCS!AD755</f>
        <v>341362</v>
      </c>
      <c r="M728" s="63">
        <f t="shared" ca="1" si="25"/>
        <v>-96366</v>
      </c>
      <c r="N728" s="205">
        <f t="shared" ca="1" si="26"/>
        <v>-8.7913150572458146E-2</v>
      </c>
    </row>
    <row r="729" spans="1:14" x14ac:dyDescent="0.25">
      <c r="A729" s="178" t="str">
        <f>CALCS!A756</f>
        <v>Howell Township</v>
      </c>
      <c r="B729" s="179" t="str">
        <f>CALCS!B756</f>
        <v>NJ</v>
      </c>
      <c r="C729" s="179" t="str">
        <f>CALCS!C756</f>
        <v>52</v>
      </c>
      <c r="D729" s="179" t="str">
        <f>CALCS!D756</f>
        <v>MC</v>
      </c>
      <c r="E729" s="212">
        <f>CALCS!O756</f>
        <v>52104</v>
      </c>
      <c r="F729" s="180">
        <f ca="1">OFFSET(CDBG16!$J$1,MATCH(L729,CDBG16!$E$2:$E$1269,0),)</f>
        <v>177410</v>
      </c>
      <c r="G729" s="190">
        <f>CALCS!X756</f>
        <v>164703</v>
      </c>
      <c r="H729" s="190">
        <f ca="1">CALCS!AE756</f>
        <v>14</v>
      </c>
      <c r="I729" s="190">
        <f ca="1">CALCS!AF756</f>
        <v>0</v>
      </c>
      <c r="J729" s="190">
        <f ca="1">CALCS!AG756</f>
        <v>0</v>
      </c>
      <c r="K729" s="190">
        <f ca="1">CALCS!AH756</f>
        <v>164717</v>
      </c>
      <c r="L729" s="179" t="str">
        <f>CALCS!AD756</f>
        <v>341416</v>
      </c>
      <c r="M729" s="63">
        <f t="shared" ca="1" si="25"/>
        <v>-12693</v>
      </c>
      <c r="N729" s="205">
        <f t="shared" ca="1" si="26"/>
        <v>-7.1546136068992724E-2</v>
      </c>
    </row>
    <row r="730" spans="1:14" x14ac:dyDescent="0.25">
      <c r="A730" s="178" t="str">
        <f>CALCS!A757</f>
        <v>Irvington</v>
      </c>
      <c r="B730" s="179" t="str">
        <f>CALCS!B757</f>
        <v>NJ</v>
      </c>
      <c r="C730" s="179" t="str">
        <f>CALCS!C757</f>
        <v>52</v>
      </c>
      <c r="D730" s="179" t="str">
        <f>CALCS!D757</f>
        <v>MC</v>
      </c>
      <c r="E730" s="212">
        <f>CALCS!O757</f>
        <v>54580</v>
      </c>
      <c r="F730" s="180">
        <f ca="1">OFFSET(CDBG16!$J$1,MATCH(L730,CDBG16!$E$2:$E$1269,0),)</f>
        <v>955920</v>
      </c>
      <c r="G730" s="190">
        <f>CALCS!X757</f>
        <v>981333</v>
      </c>
      <c r="H730" s="190">
        <f ca="1">CALCS!AE757</f>
        <v>83</v>
      </c>
      <c r="I730" s="190">
        <f ca="1">CALCS!AF757</f>
        <v>0</v>
      </c>
      <c r="J730" s="190">
        <f ca="1">CALCS!AG757</f>
        <v>0</v>
      </c>
      <c r="K730" s="190">
        <f ca="1">CALCS!AH757</f>
        <v>981416</v>
      </c>
      <c r="L730" s="179" t="str">
        <f>CALCS!AD757</f>
        <v>341434</v>
      </c>
      <c r="M730" s="63">
        <f t="shared" ca="1" si="25"/>
        <v>25496</v>
      </c>
      <c r="N730" s="205">
        <f t="shared" ca="1" si="26"/>
        <v>2.6671688007364632E-2</v>
      </c>
    </row>
    <row r="731" spans="1:14" x14ac:dyDescent="0.25">
      <c r="A731" s="178" t="str">
        <f>CALCS!A758</f>
        <v>Jackson Township</v>
      </c>
      <c r="B731" s="179" t="str">
        <f>CALCS!B758</f>
        <v>NJ</v>
      </c>
      <c r="C731" s="179" t="str">
        <f>CALCS!C758</f>
        <v>52</v>
      </c>
      <c r="D731" s="179" t="str">
        <f>CALCS!D758</f>
        <v>MC</v>
      </c>
      <c r="E731" s="212">
        <f>CALCS!O758</f>
        <v>56416</v>
      </c>
      <c r="F731" s="180">
        <f ca="1">OFFSET(CDBG16!$J$1,MATCH(L731,CDBG16!$E$2:$E$1269,0),)</f>
        <v>168959</v>
      </c>
      <c r="G731" s="190">
        <f>CALCS!X758</f>
        <v>176656</v>
      </c>
      <c r="H731" s="190">
        <f ca="1">CALCS!AE758</f>
        <v>15</v>
      </c>
      <c r="I731" s="190">
        <f ca="1">CALCS!AF758</f>
        <v>0</v>
      </c>
      <c r="J731" s="190">
        <f ca="1">CALCS!AG758</f>
        <v>0</v>
      </c>
      <c r="K731" s="190">
        <f ca="1">CALCS!AH758</f>
        <v>176671</v>
      </c>
      <c r="L731" s="179" t="str">
        <f>CALCS!AD758</f>
        <v>341446</v>
      </c>
      <c r="M731" s="63">
        <f t="shared" ca="1" si="25"/>
        <v>7712</v>
      </c>
      <c r="N731" s="205">
        <f t="shared" ca="1" si="26"/>
        <v>4.5644209541959885E-2</v>
      </c>
    </row>
    <row r="732" spans="1:14" x14ac:dyDescent="0.25">
      <c r="A732" s="178" t="str">
        <f>CALCS!A759</f>
        <v>Jersey City</v>
      </c>
      <c r="B732" s="179" t="str">
        <f>CALCS!B759</f>
        <v>NJ</v>
      </c>
      <c r="C732" s="179" t="str">
        <f>CALCS!C759</f>
        <v>51</v>
      </c>
      <c r="D732" s="179" t="str">
        <f>CALCS!D759</f>
        <v>PC</v>
      </c>
      <c r="E732" s="212">
        <f>CALCS!O759</f>
        <v>264290</v>
      </c>
      <c r="F732" s="180">
        <f ca="1">OFFSET(CDBG16!$J$1,MATCH(L732,CDBG16!$E$2:$E$1269,0),)</f>
        <v>5422644</v>
      </c>
      <c r="G732" s="190">
        <f>CALCS!X759</f>
        <v>5033721</v>
      </c>
      <c r="H732" s="190">
        <f ca="1">CALCS!AE759</f>
        <v>423</v>
      </c>
      <c r="I732" s="190">
        <f ca="1">CALCS!AF759</f>
        <v>0</v>
      </c>
      <c r="J732" s="190">
        <f ca="1">CALCS!AG759</f>
        <v>0</v>
      </c>
      <c r="K732" s="190">
        <f ca="1">CALCS!AH759</f>
        <v>5034144</v>
      </c>
      <c r="L732" s="179" t="str">
        <f>CALCS!AD759</f>
        <v>341464</v>
      </c>
      <c r="M732" s="63">
        <f t="shared" ca="1" si="25"/>
        <v>-388500</v>
      </c>
      <c r="N732" s="205">
        <f t="shared" ca="1" si="26"/>
        <v>-7.1644017198990009E-2</v>
      </c>
    </row>
    <row r="733" spans="1:14" x14ac:dyDescent="0.25">
      <c r="A733" s="178" t="str">
        <f>CALCS!A760</f>
        <v>Lakewood Township</v>
      </c>
      <c r="B733" s="179" t="str">
        <f>CALCS!B760</f>
        <v>NJ</v>
      </c>
      <c r="C733" s="179" t="str">
        <f>CALCS!C760</f>
        <v>52</v>
      </c>
      <c r="D733" s="179" t="str">
        <f>CALCS!D760</f>
        <v>MC</v>
      </c>
      <c r="E733" s="212">
        <f>CALCS!O760</f>
        <v>99262</v>
      </c>
      <c r="F733" s="180">
        <f ca="1">OFFSET(CDBG16!$J$1,MATCH(L733,CDBG16!$E$2:$E$1269,0),)</f>
        <v>1200529</v>
      </c>
      <c r="G733" s="190">
        <f>CALCS!X760</f>
        <v>1200891</v>
      </c>
      <c r="H733" s="190">
        <f ca="1">CALCS!AE760</f>
        <v>101</v>
      </c>
      <c r="I733" s="190">
        <f ca="1">CALCS!AF760</f>
        <v>0</v>
      </c>
      <c r="J733" s="190">
        <f ca="1">CALCS!AG760</f>
        <v>0</v>
      </c>
      <c r="K733" s="190">
        <f ca="1">CALCS!AH760</f>
        <v>1200992</v>
      </c>
      <c r="L733" s="179" t="str">
        <f>CALCS!AD760</f>
        <v>341566</v>
      </c>
      <c r="M733" s="63">
        <f t="shared" ca="1" si="25"/>
        <v>463</v>
      </c>
      <c r="N733" s="205">
        <f t="shared" ca="1" si="26"/>
        <v>3.8566332008639523E-4</v>
      </c>
    </row>
    <row r="734" spans="1:14" x14ac:dyDescent="0.25">
      <c r="A734" s="178" t="str">
        <f>CALCS!A761</f>
        <v>Long Branch</v>
      </c>
      <c r="B734" s="179" t="str">
        <f>CALCS!B761</f>
        <v>NJ</v>
      </c>
      <c r="C734" s="179" t="str">
        <f>CALCS!C761</f>
        <v>52</v>
      </c>
      <c r="D734" s="179" t="str">
        <f>CALCS!D761</f>
        <v>MC</v>
      </c>
      <c r="E734" s="212">
        <f>CALCS!O761</f>
        <v>30941</v>
      </c>
      <c r="F734" s="180">
        <f ca="1">OFFSET(CDBG16!$J$1,MATCH(L734,CDBG16!$E$2:$E$1269,0),)</f>
        <v>409115</v>
      </c>
      <c r="G734" s="190">
        <f>CALCS!X761</f>
        <v>385563</v>
      </c>
      <c r="H734" s="190">
        <f ca="1">CALCS!AE761</f>
        <v>32</v>
      </c>
      <c r="I734" s="190">
        <f ca="1">CALCS!AF761</f>
        <v>0</v>
      </c>
      <c r="J734" s="190">
        <f ca="1">CALCS!AG761</f>
        <v>0</v>
      </c>
      <c r="K734" s="190">
        <f ca="1">CALCS!AH761</f>
        <v>385595</v>
      </c>
      <c r="L734" s="179" t="str">
        <f>CALCS!AD761</f>
        <v>341716</v>
      </c>
      <c r="M734" s="63">
        <f t="shared" ca="1" si="25"/>
        <v>-23520</v>
      </c>
      <c r="N734" s="205">
        <f t="shared" ca="1" si="26"/>
        <v>-5.7489947814184275E-2</v>
      </c>
    </row>
    <row r="735" spans="1:14" x14ac:dyDescent="0.25">
      <c r="A735" s="178" t="str">
        <f>CALCS!A762</f>
        <v>Middletown</v>
      </c>
      <c r="B735" s="179" t="str">
        <f>CALCS!B762</f>
        <v>NJ</v>
      </c>
      <c r="C735" s="179" t="str">
        <f>CALCS!C762</f>
        <v>52</v>
      </c>
      <c r="D735" s="179" t="str">
        <f>CALCS!D762</f>
        <v>MC</v>
      </c>
      <c r="E735" s="212">
        <f>CALCS!O762</f>
        <v>66024</v>
      </c>
      <c r="F735" s="180">
        <f ca="1">OFFSET(CDBG16!$J$1,MATCH(L735,CDBG16!$E$2:$E$1269,0),)</f>
        <v>239220</v>
      </c>
      <c r="G735" s="190">
        <f>CALCS!X762</f>
        <v>221632</v>
      </c>
      <c r="H735" s="190">
        <f ca="1">CALCS!AE762</f>
        <v>19</v>
      </c>
      <c r="I735" s="190">
        <f ca="1">CALCS!AF762</f>
        <v>0</v>
      </c>
      <c r="J735" s="190">
        <f ca="1">CALCS!AG762</f>
        <v>0</v>
      </c>
      <c r="K735" s="190">
        <f ca="1">CALCS!AH762</f>
        <v>221651</v>
      </c>
      <c r="L735" s="179" t="str">
        <f>CALCS!AD762</f>
        <v>341974</v>
      </c>
      <c r="M735" s="63">
        <f t="shared" ca="1" si="25"/>
        <v>-17569</v>
      </c>
      <c r="N735" s="205">
        <f t="shared" ca="1" si="26"/>
        <v>-7.3442855948499294E-2</v>
      </c>
    </row>
    <row r="736" spans="1:14" x14ac:dyDescent="0.25">
      <c r="A736" s="178" t="str">
        <f>CALCS!A763</f>
        <v>Millville</v>
      </c>
      <c r="B736" s="179" t="str">
        <f>CALCS!B763</f>
        <v>NJ</v>
      </c>
      <c r="C736" s="179" t="str">
        <f>CALCS!C763</f>
        <v>52</v>
      </c>
      <c r="D736" s="179" t="str">
        <f>CALCS!D763</f>
        <v>MC</v>
      </c>
      <c r="E736" s="212">
        <f>CALCS!O763</f>
        <v>28230</v>
      </c>
      <c r="F736" s="180">
        <f ca="1">OFFSET(CDBG16!$J$1,MATCH(L736,CDBG16!$E$2:$E$1269,0),)</f>
        <v>236294</v>
      </c>
      <c r="G736" s="190">
        <f>CALCS!X763</f>
        <v>240023</v>
      </c>
      <c r="H736" s="190">
        <f ca="1">CALCS!AE763</f>
        <v>20</v>
      </c>
      <c r="I736" s="190">
        <f ca="1">CALCS!AF763</f>
        <v>0</v>
      </c>
      <c r="J736" s="190">
        <f ca="1">CALCS!AG763</f>
        <v>0</v>
      </c>
      <c r="K736" s="190">
        <f ca="1">CALCS!AH763</f>
        <v>240043</v>
      </c>
      <c r="L736" s="179" t="str">
        <f>CALCS!AD763</f>
        <v>342016</v>
      </c>
      <c r="M736" s="63">
        <f t="shared" ca="1" si="25"/>
        <v>3749</v>
      </c>
      <c r="N736" s="205">
        <f t="shared" ca="1" si="26"/>
        <v>1.5865828163220394E-2</v>
      </c>
    </row>
    <row r="737" spans="1:14" x14ac:dyDescent="0.25">
      <c r="A737" s="178" t="str">
        <f>CALCS!A764</f>
        <v>Newark</v>
      </c>
      <c r="B737" s="179" t="str">
        <f>CALCS!B764</f>
        <v>NJ</v>
      </c>
      <c r="C737" s="179" t="str">
        <f>CALCS!C764</f>
        <v>51</v>
      </c>
      <c r="D737" s="179" t="str">
        <f>CALCS!D764</f>
        <v>PC</v>
      </c>
      <c r="E737" s="212">
        <f>CALCS!O764</f>
        <v>281944</v>
      </c>
      <c r="F737" s="180">
        <f ca="1">OFFSET(CDBG16!$J$1,MATCH(L737,CDBG16!$E$2:$E$1269,0),)</f>
        <v>6402859</v>
      </c>
      <c r="G737" s="190">
        <f>CALCS!X764</f>
        <v>6489489</v>
      </c>
      <c r="H737" s="190">
        <f ca="1">CALCS!AE764</f>
        <v>546</v>
      </c>
      <c r="I737" s="190">
        <f ca="1">CALCS!AF764</f>
        <v>0</v>
      </c>
      <c r="J737" s="190">
        <f ca="1">CALCS!AG764</f>
        <v>0</v>
      </c>
      <c r="K737" s="190">
        <f ca="1">CALCS!AH764</f>
        <v>6490035</v>
      </c>
      <c r="L737" s="179" t="str">
        <f>CALCS!AD764</f>
        <v>342190</v>
      </c>
      <c r="M737" s="63">
        <f t="shared" ca="1" si="25"/>
        <v>87176</v>
      </c>
      <c r="N737" s="205">
        <f t="shared" ca="1" si="26"/>
        <v>1.3615167849237348E-2</v>
      </c>
    </row>
    <row r="738" spans="1:14" x14ac:dyDescent="0.25">
      <c r="A738" s="178" t="str">
        <f>CALCS!A765</f>
        <v>New Brunswick</v>
      </c>
      <c r="B738" s="179" t="str">
        <f>CALCS!B765</f>
        <v>NJ</v>
      </c>
      <c r="C738" s="179" t="str">
        <f>CALCS!C765</f>
        <v>51</v>
      </c>
      <c r="D738" s="179" t="str">
        <f>CALCS!D765</f>
        <v>PC</v>
      </c>
      <c r="E738" s="212">
        <f>CALCS!O765</f>
        <v>57035</v>
      </c>
      <c r="F738" s="180">
        <f ca="1">OFFSET(CDBG16!$J$1,MATCH(L738,CDBG16!$E$2:$E$1269,0),)</f>
        <v>836808</v>
      </c>
      <c r="G738" s="190">
        <f>CALCS!X765</f>
        <v>780955</v>
      </c>
      <c r="H738" s="190">
        <f ca="1">CALCS!AE765</f>
        <v>66</v>
      </c>
      <c r="I738" s="190">
        <f ca="1">CALCS!AF765</f>
        <v>0</v>
      </c>
      <c r="J738" s="190">
        <f ca="1">CALCS!AG765</f>
        <v>0</v>
      </c>
      <c r="K738" s="190">
        <f ca="1">CALCS!AH765</f>
        <v>781021</v>
      </c>
      <c r="L738" s="179" t="str">
        <f>CALCS!AD765</f>
        <v>342196</v>
      </c>
      <c r="M738" s="63">
        <f t="shared" ca="1" si="25"/>
        <v>-55787</v>
      </c>
      <c r="N738" s="205">
        <f t="shared" ca="1" si="26"/>
        <v>-6.6666427663215455E-2</v>
      </c>
    </row>
    <row r="739" spans="1:14" x14ac:dyDescent="0.25">
      <c r="A739" s="178" t="str">
        <f>CALCS!A766</f>
        <v>North Bergen Township</v>
      </c>
      <c r="B739" s="179" t="str">
        <f>CALCS!B766</f>
        <v>NJ</v>
      </c>
      <c r="C739" s="179" t="str">
        <f>CALCS!C766</f>
        <v>52</v>
      </c>
      <c r="D739" s="179" t="str">
        <f>CALCS!D766</f>
        <v>MC</v>
      </c>
      <c r="E739" s="212">
        <f>CALCS!O766</f>
        <v>62993</v>
      </c>
      <c r="F739" s="180">
        <f ca="1">OFFSET(CDBG16!$J$1,MATCH(L739,CDBG16!$E$2:$E$1269,0),)</f>
        <v>634705</v>
      </c>
      <c r="G739" s="190">
        <f>CALCS!X766</f>
        <v>618546</v>
      </c>
      <c r="H739" s="190">
        <f ca="1">CALCS!AE766</f>
        <v>52</v>
      </c>
      <c r="I739" s="190">
        <f ca="1">CALCS!AF766</f>
        <v>0</v>
      </c>
      <c r="J739" s="190">
        <f ca="1">CALCS!AG766</f>
        <v>0</v>
      </c>
      <c r="K739" s="190">
        <f ca="1">CALCS!AH766</f>
        <v>618598</v>
      </c>
      <c r="L739" s="179" t="str">
        <f>CALCS!AD766</f>
        <v>342250</v>
      </c>
      <c r="M739" s="63">
        <f t="shared" ca="1" si="25"/>
        <v>-16107</v>
      </c>
      <c r="N739" s="205">
        <f t="shared" ca="1" si="26"/>
        <v>-2.5377143712433336E-2</v>
      </c>
    </row>
    <row r="740" spans="1:14" x14ac:dyDescent="0.25">
      <c r="A740" s="178" t="str">
        <f>CALCS!A767</f>
        <v>Ocean City</v>
      </c>
      <c r="B740" s="179" t="str">
        <f>CALCS!B767</f>
        <v>NJ</v>
      </c>
      <c r="C740" s="179" t="str">
        <f>CALCS!C767</f>
        <v>51</v>
      </c>
      <c r="D740" s="179" t="str">
        <f>CALCS!D767</f>
        <v>PC</v>
      </c>
      <c r="E740" s="212">
        <f>CALCS!O767</f>
        <v>11355</v>
      </c>
      <c r="F740" s="180">
        <f ca="1">OFFSET(CDBG16!$J$1,MATCH(L740,CDBG16!$E$2:$E$1269,0),)</f>
        <v>273211</v>
      </c>
      <c r="G740" s="190">
        <f>CALCS!X767</f>
        <v>274742</v>
      </c>
      <c r="H740" s="190">
        <f ca="1">CALCS!AE767</f>
        <v>23</v>
      </c>
      <c r="I740" s="190">
        <f ca="1">CALCS!AF767</f>
        <v>0</v>
      </c>
      <c r="J740" s="190">
        <f ca="1">CALCS!AG767</f>
        <v>0</v>
      </c>
      <c r="K740" s="190">
        <f ca="1">CALCS!AH767</f>
        <v>274765</v>
      </c>
      <c r="L740" s="179" t="str">
        <f>CALCS!AD767</f>
        <v>342340</v>
      </c>
      <c r="M740" s="63">
        <f t="shared" ca="1" si="25"/>
        <v>1554</v>
      </c>
      <c r="N740" s="205">
        <f t="shared" ca="1" si="26"/>
        <v>5.6879115408969621E-3</v>
      </c>
    </row>
    <row r="741" spans="1:14" x14ac:dyDescent="0.25">
      <c r="A741" s="178" t="str">
        <f>CALCS!A768</f>
        <v>Old Bridge Township</v>
      </c>
      <c r="B741" s="179" t="str">
        <f>CALCS!B768</f>
        <v>NJ</v>
      </c>
      <c r="C741" s="179" t="str">
        <f>CALCS!C768</f>
        <v>52</v>
      </c>
      <c r="D741" s="179" t="str">
        <f>CALCS!D768</f>
        <v>MC</v>
      </c>
      <c r="E741" s="212">
        <f>CALCS!O768</f>
        <v>67215</v>
      </c>
      <c r="F741" s="180">
        <f ca="1">OFFSET(CDBG16!$J$1,MATCH(L741,CDBG16!$E$2:$E$1269,0),)</f>
        <v>254355</v>
      </c>
      <c r="G741" s="190">
        <f>CALCS!X768</f>
        <v>239971</v>
      </c>
      <c r="H741" s="190">
        <f ca="1">CALCS!AE768</f>
        <v>20</v>
      </c>
      <c r="I741" s="190">
        <f ca="1">CALCS!AF768</f>
        <v>0</v>
      </c>
      <c r="J741" s="190">
        <f ca="1">CALCS!AG768</f>
        <v>0</v>
      </c>
      <c r="K741" s="190">
        <f ca="1">CALCS!AH768</f>
        <v>239991</v>
      </c>
      <c r="L741" s="179" t="str">
        <f>CALCS!AD768</f>
        <v>342378</v>
      </c>
      <c r="M741" s="63">
        <f t="shared" ca="1" si="25"/>
        <v>-14364</v>
      </c>
      <c r="N741" s="205">
        <f t="shared" ca="1" si="26"/>
        <v>-5.6472253346700481E-2</v>
      </c>
    </row>
    <row r="742" spans="1:14" x14ac:dyDescent="0.25">
      <c r="A742" s="178" t="str">
        <f>CALCS!A769</f>
        <v>Parsippany-Troyhills Twp</v>
      </c>
      <c r="B742" s="179" t="str">
        <f>CALCS!B769</f>
        <v>NJ</v>
      </c>
      <c r="C742" s="179" t="str">
        <f>CALCS!C769</f>
        <v>52</v>
      </c>
      <c r="D742" s="179" t="str">
        <f>CALCS!D769</f>
        <v>MC</v>
      </c>
      <c r="E742" s="212">
        <f>CALCS!O769</f>
        <v>53641</v>
      </c>
      <c r="F742" s="180">
        <f ca="1">OFFSET(CDBG16!$J$1,MATCH(L742,CDBG16!$E$2:$E$1269,0),)</f>
        <v>193838</v>
      </c>
      <c r="G742" s="190">
        <f>CALCS!X769</f>
        <v>216393</v>
      </c>
      <c r="H742" s="190">
        <f ca="1">CALCS!AE769</f>
        <v>18</v>
      </c>
      <c r="I742" s="190">
        <f ca="1">CALCS!AF769</f>
        <v>0</v>
      </c>
      <c r="J742" s="190">
        <f ca="1">CALCS!AG769</f>
        <v>0</v>
      </c>
      <c r="K742" s="190">
        <f ca="1">CALCS!AH769</f>
        <v>216411</v>
      </c>
      <c r="L742" s="179" t="str">
        <f>CALCS!AD769</f>
        <v>342448</v>
      </c>
      <c r="M742" s="63">
        <f t="shared" ca="1" si="25"/>
        <v>22573</v>
      </c>
      <c r="N742" s="205">
        <f t="shared" ca="1" si="26"/>
        <v>0.11645291428925185</v>
      </c>
    </row>
    <row r="743" spans="1:14" x14ac:dyDescent="0.25">
      <c r="A743" s="178" t="str">
        <f>CALCS!A770</f>
        <v>Passaic</v>
      </c>
      <c r="B743" s="179" t="str">
        <f>CALCS!B770</f>
        <v>NJ</v>
      </c>
      <c r="C743" s="179" t="str">
        <f>CALCS!C770</f>
        <v>52</v>
      </c>
      <c r="D743" s="179" t="str">
        <f>CALCS!D770</f>
        <v>MC</v>
      </c>
      <c r="E743" s="212">
        <f>CALCS!O770</f>
        <v>71085</v>
      </c>
      <c r="F743" s="180">
        <f ca="1">OFFSET(CDBG16!$J$1,MATCH(L743,CDBG16!$E$2:$E$1269,0),)</f>
        <v>1571628</v>
      </c>
      <c r="G743" s="190">
        <f>CALCS!X770</f>
        <v>1371475</v>
      </c>
      <c r="H743" s="190">
        <f ca="1">CALCS!AE770</f>
        <v>115</v>
      </c>
      <c r="I743" s="190">
        <f ca="1">CALCS!AF770</f>
        <v>0</v>
      </c>
      <c r="J743" s="190">
        <f ca="1">CALCS!AG770</f>
        <v>0</v>
      </c>
      <c r="K743" s="190">
        <f ca="1">CALCS!AH770</f>
        <v>1371590</v>
      </c>
      <c r="L743" s="179" t="str">
        <f>CALCS!AD770</f>
        <v>342454</v>
      </c>
      <c r="M743" s="63">
        <f t="shared" ca="1" si="25"/>
        <v>-200038</v>
      </c>
      <c r="N743" s="205">
        <f t="shared" ca="1" si="26"/>
        <v>-0.12728075600587416</v>
      </c>
    </row>
    <row r="744" spans="1:14" x14ac:dyDescent="0.25">
      <c r="A744" s="178" t="str">
        <f>CALCS!A771</f>
        <v>Paterson</v>
      </c>
      <c r="B744" s="179" t="str">
        <f>CALCS!B771</f>
        <v>NJ</v>
      </c>
      <c r="C744" s="179" t="str">
        <f>CALCS!C771</f>
        <v>52</v>
      </c>
      <c r="D744" s="179" t="str">
        <f>CALCS!D771</f>
        <v>MC</v>
      </c>
      <c r="E744" s="212">
        <f>CALCS!O771</f>
        <v>147754</v>
      </c>
      <c r="F744" s="180">
        <f ca="1">OFFSET(CDBG16!$J$1,MATCH(L744,CDBG16!$E$2:$E$1269,0),)</f>
        <v>2301315</v>
      </c>
      <c r="G744" s="190">
        <f>CALCS!X771</f>
        <v>2057573</v>
      </c>
      <c r="H744" s="190">
        <f ca="1">CALCS!AE771</f>
        <v>173</v>
      </c>
      <c r="I744" s="190">
        <f ca="1">CALCS!AF771</f>
        <v>0</v>
      </c>
      <c r="J744" s="190">
        <f ca="1">CALCS!AG771</f>
        <v>0</v>
      </c>
      <c r="K744" s="190">
        <f ca="1">CALCS!AH771</f>
        <v>2057746</v>
      </c>
      <c r="L744" s="179" t="str">
        <f>CALCS!AD771</f>
        <v>342466</v>
      </c>
      <c r="M744" s="63">
        <f t="shared" ca="1" si="25"/>
        <v>-243569</v>
      </c>
      <c r="N744" s="205">
        <f t="shared" ca="1" si="26"/>
        <v>-0.10583905288932632</v>
      </c>
    </row>
    <row r="745" spans="1:14" x14ac:dyDescent="0.25">
      <c r="A745" s="178" t="str">
        <f>CALCS!A772</f>
        <v>Perth Amboy</v>
      </c>
      <c r="B745" s="179" t="str">
        <f>CALCS!B772</f>
        <v>NJ</v>
      </c>
      <c r="C745" s="179" t="str">
        <f>CALCS!C772</f>
        <v>52</v>
      </c>
      <c r="D745" s="179" t="str">
        <f>CALCS!D772</f>
        <v>MC</v>
      </c>
      <c r="E745" s="212">
        <f>CALCS!O772</f>
        <v>52682</v>
      </c>
      <c r="F745" s="180">
        <f ca="1">OFFSET(CDBG16!$J$1,MATCH(L745,CDBG16!$E$2:$E$1269,0),)</f>
        <v>610182</v>
      </c>
      <c r="G745" s="190">
        <f>CALCS!X772</f>
        <v>549828</v>
      </c>
      <c r="H745" s="190">
        <f ca="1">CALCS!AE772</f>
        <v>46</v>
      </c>
      <c r="I745" s="190">
        <f ca="1">CALCS!AF772</f>
        <v>0</v>
      </c>
      <c r="J745" s="190">
        <f ca="1">CALCS!AG772</f>
        <v>0</v>
      </c>
      <c r="K745" s="190">
        <f ca="1">CALCS!AH772</f>
        <v>549874</v>
      </c>
      <c r="L745" s="179" t="str">
        <f>CALCS!AD772</f>
        <v>342532</v>
      </c>
      <c r="M745" s="63">
        <f t="shared" ca="1" si="25"/>
        <v>-60308</v>
      </c>
      <c r="N745" s="205">
        <f t="shared" ca="1" si="26"/>
        <v>-9.8836084971369198E-2</v>
      </c>
    </row>
    <row r="746" spans="1:14" x14ac:dyDescent="0.25">
      <c r="A746" s="178" t="str">
        <f>CALCS!A773</f>
        <v>Sayreville</v>
      </c>
      <c r="B746" s="179" t="str">
        <f>CALCS!B773</f>
        <v>NJ</v>
      </c>
      <c r="C746" s="179" t="str">
        <f>CALCS!C773</f>
        <v>52</v>
      </c>
      <c r="D746" s="179" t="str">
        <f>CALCS!D773</f>
        <v>MC</v>
      </c>
      <c r="E746" s="212">
        <f>CALCS!O773</f>
        <v>44920</v>
      </c>
      <c r="F746" s="180">
        <f ca="1">OFFSET(CDBG16!$J$1,MATCH(L746,CDBG16!$E$2:$E$1269,0),)</f>
        <v>195421</v>
      </c>
      <c r="G746" s="190">
        <f>CALCS!X773</f>
        <v>170068</v>
      </c>
      <c r="H746" s="190">
        <f ca="1">CALCS!AE773</f>
        <v>14</v>
      </c>
      <c r="I746" s="190">
        <f ca="1">CALCS!AF773</f>
        <v>0</v>
      </c>
      <c r="J746" s="190">
        <f ca="1">CALCS!AG773</f>
        <v>0</v>
      </c>
      <c r="K746" s="190">
        <f ca="1">CALCS!AH773</f>
        <v>170082</v>
      </c>
      <c r="L746" s="179" t="str">
        <f>CALCS!AD773</f>
        <v>342886</v>
      </c>
      <c r="M746" s="63">
        <f t="shared" ca="1" si="25"/>
        <v>-25339</v>
      </c>
      <c r="N746" s="205">
        <f t="shared" ca="1" si="26"/>
        <v>-0.12966364924956889</v>
      </c>
    </row>
    <row r="747" spans="1:14" x14ac:dyDescent="0.25">
      <c r="A747" s="178" t="str">
        <f>CALCS!A774</f>
        <v>Trenton</v>
      </c>
      <c r="B747" s="179" t="str">
        <f>CALCS!B774</f>
        <v>NJ</v>
      </c>
      <c r="C747" s="179" t="str">
        <f>CALCS!C774</f>
        <v>51</v>
      </c>
      <c r="D747" s="179" t="str">
        <f>CALCS!D774</f>
        <v>PC</v>
      </c>
      <c r="E747" s="212">
        <f>CALCS!O774</f>
        <v>84225</v>
      </c>
      <c r="F747" s="180">
        <f ca="1">OFFSET(CDBG16!$J$1,MATCH(L747,CDBG16!$E$2:$E$1269,0),)</f>
        <v>2260396</v>
      </c>
      <c r="G747" s="190">
        <f>CALCS!X774</f>
        <v>2334304</v>
      </c>
      <c r="H747" s="190">
        <f ca="1">CALCS!AE774</f>
        <v>196</v>
      </c>
      <c r="I747" s="190">
        <f ca="1">CALCS!AF774</f>
        <v>0</v>
      </c>
      <c r="J747" s="190">
        <f ca="1">CALCS!AG774</f>
        <v>-1107438</v>
      </c>
      <c r="K747" s="190">
        <f ca="1">CALCS!AH774</f>
        <v>1227062</v>
      </c>
      <c r="L747" s="179" t="str">
        <f>CALCS!AD774</f>
        <v>343216</v>
      </c>
      <c r="M747" s="63">
        <f t="shared" ca="1" si="25"/>
        <v>-1033334</v>
      </c>
      <c r="N747" s="205">
        <f t="shared" ca="1" si="26"/>
        <v>-0.45714733170647975</v>
      </c>
    </row>
    <row r="748" spans="1:14" x14ac:dyDescent="0.25">
      <c r="A748" s="178" t="str">
        <f>CALCS!A775</f>
        <v>Union City</v>
      </c>
      <c r="B748" s="179" t="str">
        <f>CALCS!B775</f>
        <v>NJ</v>
      </c>
      <c r="C748" s="179" t="str">
        <f>CALCS!C775</f>
        <v>52</v>
      </c>
      <c r="D748" s="179" t="str">
        <f>CALCS!D775</f>
        <v>MC</v>
      </c>
      <c r="E748" s="212">
        <f>CALCS!O775</f>
        <v>69156</v>
      </c>
      <c r="F748" s="180">
        <f ca="1">OFFSET(CDBG16!$J$1,MATCH(L748,CDBG16!$E$2:$E$1269,0),)</f>
        <v>1042684</v>
      </c>
      <c r="G748" s="190">
        <f>CALCS!X775</f>
        <v>925593</v>
      </c>
      <c r="H748" s="190">
        <f ca="1">CALCS!AE775</f>
        <v>78</v>
      </c>
      <c r="I748" s="190">
        <f ca="1">CALCS!AF775</f>
        <v>0</v>
      </c>
      <c r="J748" s="190">
        <f ca="1">CALCS!AG775</f>
        <v>0</v>
      </c>
      <c r="K748" s="190">
        <f ca="1">CALCS!AH775</f>
        <v>925671</v>
      </c>
      <c r="L748" s="179" t="str">
        <f>CALCS!AD775</f>
        <v>343234</v>
      </c>
      <c r="M748" s="63">
        <f t="shared" ca="1" si="25"/>
        <v>-117013</v>
      </c>
      <c r="N748" s="205">
        <f t="shared" ca="1" si="26"/>
        <v>-0.11222287864779741</v>
      </c>
    </row>
    <row r="749" spans="1:14" x14ac:dyDescent="0.25">
      <c r="A749" s="178" t="str">
        <f>CALCS!A776</f>
        <v>Union Township</v>
      </c>
      <c r="B749" s="179" t="str">
        <f>CALCS!B776</f>
        <v>NJ</v>
      </c>
      <c r="C749" s="179" t="str">
        <f>CALCS!C776</f>
        <v>52</v>
      </c>
      <c r="D749" s="179" t="str">
        <f>CALCS!D776</f>
        <v>MC</v>
      </c>
      <c r="E749" s="212">
        <f>CALCS!O776</f>
        <v>58128</v>
      </c>
      <c r="F749" s="180">
        <f ca="1">OFFSET(CDBG16!$J$1,MATCH(L749,CDBG16!$E$2:$E$1269,0),)</f>
        <v>490642</v>
      </c>
      <c r="G749" s="190">
        <f>CALCS!X776</f>
        <v>514273</v>
      </c>
      <c r="H749" s="190">
        <f ca="1">CALCS!AE776</f>
        <v>43</v>
      </c>
      <c r="I749" s="190">
        <f ca="1">CALCS!AF776</f>
        <v>0</v>
      </c>
      <c r="J749" s="190">
        <f ca="1">CALCS!AG776</f>
        <v>0</v>
      </c>
      <c r="K749" s="190">
        <f ca="1">CALCS!AH776</f>
        <v>514316</v>
      </c>
      <c r="L749" s="179" t="str">
        <f>CALCS!AD776</f>
        <v>343252</v>
      </c>
      <c r="M749" s="63">
        <f t="shared" ca="1" si="25"/>
        <v>23674</v>
      </c>
      <c r="N749" s="205">
        <f t="shared" ca="1" si="26"/>
        <v>4.8251066969399278E-2</v>
      </c>
    </row>
    <row r="750" spans="1:14" x14ac:dyDescent="0.25">
      <c r="A750" s="178" t="str">
        <f>CALCS!A777</f>
        <v>Vineland</v>
      </c>
      <c r="B750" s="179" t="str">
        <f>CALCS!B777</f>
        <v>NJ</v>
      </c>
      <c r="C750" s="179" t="str">
        <f>CALCS!C777</f>
        <v>51</v>
      </c>
      <c r="D750" s="179" t="str">
        <f>CALCS!D777</f>
        <v>PC</v>
      </c>
      <c r="E750" s="212">
        <f>CALCS!O777</f>
        <v>60818</v>
      </c>
      <c r="F750" s="180">
        <f ca="1">OFFSET(CDBG16!$J$1,MATCH(L750,CDBG16!$E$2:$E$1269,0),)</f>
        <v>446197</v>
      </c>
      <c r="G750" s="190">
        <f>CALCS!X777</f>
        <v>443399</v>
      </c>
      <c r="H750" s="190">
        <f ca="1">CALCS!AE777</f>
        <v>37</v>
      </c>
      <c r="I750" s="190">
        <f ca="1">CALCS!AF777</f>
        <v>0</v>
      </c>
      <c r="J750" s="190">
        <f ca="1">CALCS!AG777</f>
        <v>0</v>
      </c>
      <c r="K750" s="190">
        <f ca="1">CALCS!AH777</f>
        <v>443436</v>
      </c>
      <c r="L750" s="179" t="str">
        <f>CALCS!AD777</f>
        <v>343330</v>
      </c>
      <c r="M750" s="63">
        <f t="shared" ref="M750:M813" ca="1" si="27">K750-F750</f>
        <v>-2761</v>
      </c>
      <c r="N750" s="205">
        <f t="shared" ref="N750:N813" ca="1" si="28">M750/F750</f>
        <v>-6.1878497614282482E-3</v>
      </c>
    </row>
    <row r="751" spans="1:14" x14ac:dyDescent="0.25">
      <c r="A751" s="178" t="str">
        <f>CALCS!A778</f>
        <v>Washington Township</v>
      </c>
      <c r="B751" s="179" t="str">
        <f>CALCS!B778</f>
        <v>NJ</v>
      </c>
      <c r="C751" s="179" t="str">
        <f>CALCS!C778</f>
        <v>52</v>
      </c>
      <c r="D751" s="179" t="str">
        <f>CALCS!D778</f>
        <v>MC</v>
      </c>
      <c r="E751" s="212">
        <f>CALCS!O778</f>
        <v>47862</v>
      </c>
      <c r="F751" s="180">
        <f ca="1">OFFSET(CDBG16!$J$1,MATCH(L751,CDBG16!$E$2:$E$1269,0),)</f>
        <v>151704</v>
      </c>
      <c r="G751" s="190">
        <f>CALCS!X778</f>
        <v>147194</v>
      </c>
      <c r="H751" s="190">
        <f ca="1">CALCS!AE778</f>
        <v>12</v>
      </c>
      <c r="I751" s="190">
        <f ca="1">CALCS!AF778</f>
        <v>0</v>
      </c>
      <c r="J751" s="190">
        <f ca="1">CALCS!AG778</f>
        <v>0</v>
      </c>
      <c r="K751" s="190">
        <f ca="1">CALCS!AH778</f>
        <v>147206</v>
      </c>
      <c r="L751" s="179" t="str">
        <f>CALCS!AD778</f>
        <v>343402</v>
      </c>
      <c r="M751" s="63">
        <f t="shared" ca="1" si="27"/>
        <v>-4498</v>
      </c>
      <c r="N751" s="205">
        <f t="shared" ca="1" si="28"/>
        <v>-2.964984443389759E-2</v>
      </c>
    </row>
    <row r="752" spans="1:14" x14ac:dyDescent="0.25">
      <c r="A752" s="178" t="str">
        <f>CALCS!A779</f>
        <v>Wayne Township</v>
      </c>
      <c r="B752" s="179" t="str">
        <f>CALCS!B779</f>
        <v>NJ</v>
      </c>
      <c r="C752" s="179" t="str">
        <f>CALCS!C779</f>
        <v>52</v>
      </c>
      <c r="D752" s="179" t="str">
        <f>CALCS!D779</f>
        <v>MC</v>
      </c>
      <c r="E752" s="212">
        <f>CALCS!O779</f>
        <v>55210</v>
      </c>
      <c r="F752" s="180">
        <f ca="1">OFFSET(CDBG16!$J$1,MATCH(L752,CDBG16!$E$2:$E$1269,0),)</f>
        <v>163048</v>
      </c>
      <c r="G752" s="190">
        <f>CALCS!X779</f>
        <v>159212</v>
      </c>
      <c r="H752" s="190">
        <f ca="1">CALCS!AE779</f>
        <v>13</v>
      </c>
      <c r="I752" s="190">
        <f ca="1">CALCS!AF779</f>
        <v>0</v>
      </c>
      <c r="J752" s="190">
        <f ca="1">CALCS!AG779</f>
        <v>0</v>
      </c>
      <c r="K752" s="190">
        <f ca="1">CALCS!AH779</f>
        <v>159225</v>
      </c>
      <c r="L752" s="179" t="str">
        <f>CALCS!AD779</f>
        <v>343438</v>
      </c>
      <c r="M752" s="63">
        <f t="shared" ca="1" si="27"/>
        <v>-3823</v>
      </c>
      <c r="N752" s="205">
        <f t="shared" ca="1" si="28"/>
        <v>-2.3447083067562928E-2</v>
      </c>
    </row>
    <row r="753" spans="1:14" x14ac:dyDescent="0.25">
      <c r="A753" s="178" t="str">
        <f>CALCS!A780</f>
        <v>Woodbridge</v>
      </c>
      <c r="B753" s="179" t="str">
        <f>CALCS!B780</f>
        <v>NJ</v>
      </c>
      <c r="C753" s="179" t="str">
        <f>CALCS!C780</f>
        <v>52</v>
      </c>
      <c r="D753" s="179" t="str">
        <f>CALCS!D780</f>
        <v>MC</v>
      </c>
      <c r="E753" s="212">
        <f>CALCS!O780</f>
        <v>102105</v>
      </c>
      <c r="F753" s="180">
        <f ca="1">OFFSET(CDBG16!$J$1,MATCH(L753,CDBG16!$E$2:$E$1269,0),)</f>
        <v>596019</v>
      </c>
      <c r="G753" s="190">
        <f>CALCS!X780</f>
        <v>556548</v>
      </c>
      <c r="H753" s="190">
        <f ca="1">CALCS!AE780</f>
        <v>47</v>
      </c>
      <c r="I753" s="190">
        <f ca="1">CALCS!AF780</f>
        <v>0</v>
      </c>
      <c r="J753" s="190">
        <f ca="1">CALCS!AG780</f>
        <v>0</v>
      </c>
      <c r="K753" s="190">
        <f ca="1">CALCS!AH780</f>
        <v>556595</v>
      </c>
      <c r="L753" s="179" t="str">
        <f>CALCS!AD780</f>
        <v>343624</v>
      </c>
      <c r="M753" s="63">
        <f t="shared" ca="1" si="27"/>
        <v>-39424</v>
      </c>
      <c r="N753" s="205">
        <f t="shared" ca="1" si="28"/>
        <v>-6.6145542340093191E-2</v>
      </c>
    </row>
    <row r="754" spans="1:14" x14ac:dyDescent="0.25">
      <c r="A754" s="178" t="str">
        <f>CALCS!A781</f>
        <v>Atlantic County</v>
      </c>
      <c r="B754" s="179" t="str">
        <f>CALCS!B781</f>
        <v>NJ</v>
      </c>
      <c r="C754" s="179" t="str">
        <f>CALCS!C781</f>
        <v>66</v>
      </c>
      <c r="D754" s="179" t="str">
        <f>CALCS!D781</f>
        <v>UC</v>
      </c>
      <c r="E754" s="212">
        <f>CALCS!O781</f>
        <v>230720</v>
      </c>
      <c r="F754" s="180">
        <f ca="1">OFFSET(CDBG16!$J$1,MATCH(L754,CDBG16!$E$2:$E$1269,0),)</f>
        <v>1102215</v>
      </c>
      <c r="G754" s="190">
        <f>CALCS!X781</f>
        <v>1207037</v>
      </c>
      <c r="H754" s="190">
        <f ca="1">CALCS!AE781</f>
        <v>102</v>
      </c>
      <c r="I754" s="190">
        <f ca="1">CALCS!AF781</f>
        <v>0</v>
      </c>
      <c r="J754" s="190">
        <f ca="1">CALCS!AG781</f>
        <v>0</v>
      </c>
      <c r="K754" s="190">
        <f ca="1">CALCS!AH781</f>
        <v>1207139</v>
      </c>
      <c r="L754" s="179" t="str">
        <f>CALCS!AD781</f>
        <v>349001</v>
      </c>
      <c r="M754" s="63">
        <f t="shared" ca="1" si="27"/>
        <v>104924</v>
      </c>
      <c r="N754" s="205">
        <f t="shared" ca="1" si="28"/>
        <v>9.5193768910784196E-2</v>
      </c>
    </row>
    <row r="755" spans="1:14" x14ac:dyDescent="0.25">
      <c r="A755" s="178" t="str">
        <f>CALCS!A782</f>
        <v>Bergen County</v>
      </c>
      <c r="B755" s="179" t="str">
        <f>CALCS!B782</f>
        <v>NJ</v>
      </c>
      <c r="C755" s="179" t="str">
        <f>CALCS!C782</f>
        <v>66</v>
      </c>
      <c r="D755" s="179" t="str">
        <f>CALCS!D782</f>
        <v>UC</v>
      </c>
      <c r="E755" s="212">
        <f>CALCS!O782</f>
        <v>938506</v>
      </c>
      <c r="F755" s="180">
        <f ca="1">OFFSET(CDBG16!$J$1,MATCH(L755,CDBG16!$E$2:$E$1269,0),)</f>
        <v>8632392</v>
      </c>
      <c r="G755" s="190">
        <f>CALCS!X782</f>
        <v>8214010</v>
      </c>
      <c r="H755" s="190">
        <f ca="1">CALCS!AE782</f>
        <v>691</v>
      </c>
      <c r="I755" s="190">
        <f ca="1">CALCS!AF782</f>
        <v>0</v>
      </c>
      <c r="J755" s="190">
        <f ca="1">CALCS!AG782</f>
        <v>0</v>
      </c>
      <c r="K755" s="190">
        <f ca="1">CALCS!AH782</f>
        <v>8214701</v>
      </c>
      <c r="L755" s="179" t="str">
        <f>CALCS!AD782</f>
        <v>349003</v>
      </c>
      <c r="M755" s="63">
        <f t="shared" ca="1" si="27"/>
        <v>-417691</v>
      </c>
      <c r="N755" s="205">
        <f t="shared" ca="1" si="28"/>
        <v>-4.8386472718106407E-2</v>
      </c>
    </row>
    <row r="756" spans="1:14" x14ac:dyDescent="0.25">
      <c r="A756" s="178" t="str">
        <f>CALCS!A783</f>
        <v>Burlington County</v>
      </c>
      <c r="B756" s="179" t="str">
        <f>CALCS!B783</f>
        <v>NJ</v>
      </c>
      <c r="C756" s="179" t="str">
        <f>CALCS!C783</f>
        <v>66</v>
      </c>
      <c r="D756" s="179" t="str">
        <f>CALCS!D783</f>
        <v>UC</v>
      </c>
      <c r="E756" s="212">
        <f>CALCS!O783</f>
        <v>375496</v>
      </c>
      <c r="F756" s="180">
        <f ca="1">OFFSET(CDBG16!$J$1,MATCH(L756,CDBG16!$E$2:$E$1269,0),)</f>
        <v>1184912</v>
      </c>
      <c r="G756" s="190">
        <f>CALCS!X783</f>
        <v>1216817</v>
      </c>
      <c r="H756" s="190">
        <f ca="1">CALCS!AE783</f>
        <v>102</v>
      </c>
      <c r="I756" s="190">
        <f ca="1">CALCS!AF783</f>
        <v>0</v>
      </c>
      <c r="J756" s="190">
        <f ca="1">CALCS!AG783</f>
        <v>0</v>
      </c>
      <c r="K756" s="190">
        <f ca="1">CALCS!AH783</f>
        <v>1216919</v>
      </c>
      <c r="L756" s="179" t="str">
        <f>CALCS!AD783</f>
        <v>349005</v>
      </c>
      <c r="M756" s="63">
        <f t="shared" ca="1" si="27"/>
        <v>32007</v>
      </c>
      <c r="N756" s="205">
        <f t="shared" ca="1" si="28"/>
        <v>2.7012132546551982E-2</v>
      </c>
    </row>
    <row r="757" spans="1:14" x14ac:dyDescent="0.25">
      <c r="A757" s="178" t="str">
        <f>CALCS!A784</f>
        <v>Camden County</v>
      </c>
      <c r="B757" s="179" t="str">
        <f>CALCS!B784</f>
        <v>NJ</v>
      </c>
      <c r="C757" s="179" t="str">
        <f>CALCS!C784</f>
        <v>66</v>
      </c>
      <c r="D757" s="179" t="str">
        <f>CALCS!D784</f>
        <v>UC</v>
      </c>
      <c r="E757" s="212">
        <f>CALCS!O784</f>
        <v>288179</v>
      </c>
      <c r="F757" s="180">
        <f ca="1">OFFSET(CDBG16!$J$1,MATCH(L757,CDBG16!$E$2:$E$1269,0),)</f>
        <v>2145915</v>
      </c>
      <c r="G757" s="190">
        <f>CALCS!X784</f>
        <v>2156423</v>
      </c>
      <c r="H757" s="190">
        <f ca="1">CALCS!AE784</f>
        <v>181</v>
      </c>
      <c r="I757" s="190">
        <f ca="1">CALCS!AF784</f>
        <v>0</v>
      </c>
      <c r="J757" s="190">
        <f ca="1">CALCS!AG784</f>
        <v>0</v>
      </c>
      <c r="K757" s="190">
        <f ca="1">CALCS!AH784</f>
        <v>2156604</v>
      </c>
      <c r="L757" s="179" t="str">
        <f>CALCS!AD784</f>
        <v>349007</v>
      </c>
      <c r="M757" s="63">
        <f t="shared" ca="1" si="27"/>
        <v>10689</v>
      </c>
      <c r="N757" s="205">
        <f t="shared" ca="1" si="28"/>
        <v>4.981091981742054E-3</v>
      </c>
    </row>
    <row r="758" spans="1:14" x14ac:dyDescent="0.25">
      <c r="A758" s="178" t="str">
        <f>CALCS!A785</f>
        <v>Essex County</v>
      </c>
      <c r="B758" s="179" t="str">
        <f>CALCS!B785</f>
        <v>NJ</v>
      </c>
      <c r="C758" s="179" t="str">
        <f>CALCS!C785</f>
        <v>66</v>
      </c>
      <c r="D758" s="179" t="str">
        <f>CALCS!D785</f>
        <v>UC</v>
      </c>
      <c r="E758" s="212">
        <f>CALCS!O785</f>
        <v>347685</v>
      </c>
      <c r="F758" s="180">
        <f ca="1">OFFSET(CDBG16!$J$1,MATCH(L758,CDBG16!$E$2:$E$1269,0),)</f>
        <v>4622646</v>
      </c>
      <c r="G758" s="190">
        <f>CALCS!X785</f>
        <v>4708677</v>
      </c>
      <c r="H758" s="190">
        <f ca="1">CALCS!AE785</f>
        <v>396</v>
      </c>
      <c r="I758" s="190">
        <f ca="1">CALCS!AF785</f>
        <v>0</v>
      </c>
      <c r="J758" s="190">
        <f ca="1">CALCS!AG785</f>
        <v>0</v>
      </c>
      <c r="K758" s="190">
        <f ca="1">CALCS!AH785</f>
        <v>4709073</v>
      </c>
      <c r="L758" s="179" t="str">
        <f>CALCS!AD785</f>
        <v>349013</v>
      </c>
      <c r="M758" s="63">
        <f t="shared" ca="1" si="27"/>
        <v>86427</v>
      </c>
      <c r="N758" s="205">
        <f t="shared" ca="1" si="28"/>
        <v>1.8696434898973446E-2</v>
      </c>
    </row>
    <row r="759" spans="1:14" x14ac:dyDescent="0.25">
      <c r="A759" s="178" t="str">
        <f>CALCS!A786</f>
        <v>Gloucester County</v>
      </c>
      <c r="B759" s="179" t="str">
        <f>CALCS!B786</f>
        <v>NJ</v>
      </c>
      <c r="C759" s="179" t="str">
        <f>CALCS!C786</f>
        <v>66</v>
      </c>
      <c r="D759" s="179" t="str">
        <f>CALCS!D786</f>
        <v>UC</v>
      </c>
      <c r="E759" s="212">
        <f>CALCS!O786</f>
        <v>243617</v>
      </c>
      <c r="F759" s="180">
        <f ca="1">OFFSET(CDBG16!$J$1,MATCH(L759,CDBG16!$E$2:$E$1269,0),)</f>
        <v>1086849</v>
      </c>
      <c r="G759" s="190">
        <f>CALCS!X786</f>
        <v>1071505</v>
      </c>
      <c r="H759" s="190">
        <f ca="1">CALCS!AE786</f>
        <v>90</v>
      </c>
      <c r="I759" s="190">
        <f ca="1">CALCS!AF786</f>
        <v>0</v>
      </c>
      <c r="J759" s="190">
        <f ca="1">CALCS!AG786</f>
        <v>0</v>
      </c>
      <c r="K759" s="190">
        <f ca="1">CALCS!AH786</f>
        <v>1071595</v>
      </c>
      <c r="L759" s="179" t="str">
        <f>CALCS!AD786</f>
        <v>349015</v>
      </c>
      <c r="M759" s="63">
        <f t="shared" ca="1" si="27"/>
        <v>-15254</v>
      </c>
      <c r="N759" s="205">
        <f t="shared" ca="1" si="28"/>
        <v>-1.403506834896108E-2</v>
      </c>
    </row>
    <row r="760" spans="1:14" x14ac:dyDescent="0.25">
      <c r="A760" s="178" t="str">
        <f>CALCS!A787</f>
        <v>Hudson County</v>
      </c>
      <c r="B760" s="179" t="str">
        <f>CALCS!B787</f>
        <v>NJ</v>
      </c>
      <c r="C760" s="179" t="str">
        <f>CALCS!C787</f>
        <v>66</v>
      </c>
      <c r="D760" s="179" t="str">
        <f>CALCS!D787</f>
        <v>UC</v>
      </c>
      <c r="E760" s="212">
        <f>CALCS!O787</f>
        <v>158451</v>
      </c>
      <c r="F760" s="180">
        <f ca="1">OFFSET(CDBG16!$J$1,MATCH(L760,CDBG16!$E$2:$E$1269,0),)</f>
        <v>1940050</v>
      </c>
      <c r="G760" s="190">
        <f>CALCS!X787</f>
        <v>1837522</v>
      </c>
      <c r="H760" s="190">
        <f ca="1">CALCS!AE787</f>
        <v>155</v>
      </c>
      <c r="I760" s="190">
        <f ca="1">CALCS!AF787</f>
        <v>0</v>
      </c>
      <c r="J760" s="190">
        <f ca="1">CALCS!AG787</f>
        <v>0</v>
      </c>
      <c r="K760" s="190">
        <f ca="1">CALCS!AH787</f>
        <v>1837677</v>
      </c>
      <c r="L760" s="179" t="str">
        <f>CALCS!AD787</f>
        <v>349017</v>
      </c>
      <c r="M760" s="63">
        <f t="shared" ca="1" si="27"/>
        <v>-102373</v>
      </c>
      <c r="N760" s="205">
        <f t="shared" ca="1" si="28"/>
        <v>-5.276822762299941E-2</v>
      </c>
    </row>
    <row r="761" spans="1:14" x14ac:dyDescent="0.25">
      <c r="A761" s="178" t="str">
        <f>CALCS!A788</f>
        <v>Middlesex County</v>
      </c>
      <c r="B761" s="179" t="str">
        <f>CALCS!B788</f>
        <v>NJ</v>
      </c>
      <c r="C761" s="179" t="str">
        <f>CALCS!C788</f>
        <v>66</v>
      </c>
      <c r="D761" s="179" t="str">
        <f>CALCS!D788</f>
        <v>UC</v>
      </c>
      <c r="E761" s="212">
        <f>CALCS!O788</f>
        <v>414242</v>
      </c>
      <c r="F761" s="180">
        <f ca="1">OFFSET(CDBG16!$J$1,MATCH(L761,CDBG16!$E$2:$E$1269,0),)</f>
        <v>1728179</v>
      </c>
      <c r="G761" s="190">
        <f>CALCS!X788</f>
        <v>1626116</v>
      </c>
      <c r="H761" s="190">
        <f ca="1">CALCS!AE788</f>
        <v>137</v>
      </c>
      <c r="I761" s="190">
        <f ca="1">CALCS!AF788</f>
        <v>0</v>
      </c>
      <c r="J761" s="190">
        <f ca="1">CALCS!AG788</f>
        <v>0</v>
      </c>
      <c r="K761" s="190">
        <f ca="1">CALCS!AH788</f>
        <v>1626253</v>
      </c>
      <c r="L761" s="179" t="str">
        <f>CALCS!AD788</f>
        <v>349023</v>
      </c>
      <c r="M761" s="63">
        <f t="shared" ca="1" si="27"/>
        <v>-101926</v>
      </c>
      <c r="N761" s="205">
        <f t="shared" ca="1" si="28"/>
        <v>-5.897884420537456E-2</v>
      </c>
    </row>
    <row r="762" spans="1:14" x14ac:dyDescent="0.25">
      <c r="A762" s="178" t="str">
        <f>CALCS!A789</f>
        <v>Monmouth County</v>
      </c>
      <c r="B762" s="179" t="str">
        <f>CALCS!B789</f>
        <v>NJ</v>
      </c>
      <c r="C762" s="179" t="str">
        <f>CALCS!C789</f>
        <v>66</v>
      </c>
      <c r="D762" s="179" t="str">
        <f>CALCS!D789</f>
        <v>UC</v>
      </c>
      <c r="E762" s="212">
        <f>CALCS!O789</f>
        <v>456902</v>
      </c>
      <c r="F762" s="180">
        <f ca="1">OFFSET(CDBG16!$J$1,MATCH(L762,CDBG16!$E$2:$E$1269,0),)</f>
        <v>2347846</v>
      </c>
      <c r="G762" s="190">
        <f>CALCS!X789</f>
        <v>2215253</v>
      </c>
      <c r="H762" s="190">
        <f ca="1">CALCS!AE789</f>
        <v>186</v>
      </c>
      <c r="I762" s="190">
        <f ca="1">CALCS!AF789</f>
        <v>0</v>
      </c>
      <c r="J762" s="190">
        <f ca="1">CALCS!AG789</f>
        <v>0</v>
      </c>
      <c r="K762" s="190">
        <f ca="1">CALCS!AH789</f>
        <v>2215439</v>
      </c>
      <c r="L762" s="179" t="str">
        <f>CALCS!AD789</f>
        <v>349025</v>
      </c>
      <c r="M762" s="63">
        <f t="shared" ca="1" si="27"/>
        <v>-132407</v>
      </c>
      <c r="N762" s="205">
        <f t="shared" ca="1" si="28"/>
        <v>-5.6395095760113735E-2</v>
      </c>
    </row>
    <row r="763" spans="1:14" x14ac:dyDescent="0.25">
      <c r="A763" s="178" t="str">
        <f>CALCS!A790</f>
        <v>Morris County</v>
      </c>
      <c r="B763" s="179" t="str">
        <f>CALCS!B790</f>
        <v>NJ</v>
      </c>
      <c r="C763" s="179" t="str">
        <f>CALCS!C790</f>
        <v>66</v>
      </c>
      <c r="D763" s="179" t="str">
        <f>CALCS!D790</f>
        <v>UC</v>
      </c>
      <c r="E763" s="212">
        <f>CALCS!O790</f>
        <v>427522</v>
      </c>
      <c r="F763" s="180">
        <f ca="1">OFFSET(CDBG16!$J$1,MATCH(L763,CDBG16!$E$2:$E$1269,0),)</f>
        <v>1748848</v>
      </c>
      <c r="G763" s="190">
        <f>CALCS!X790</f>
        <v>1768966</v>
      </c>
      <c r="H763" s="190">
        <f ca="1">CALCS!AE790</f>
        <v>149</v>
      </c>
      <c r="I763" s="190">
        <f ca="1">CALCS!AF790</f>
        <v>0</v>
      </c>
      <c r="J763" s="190">
        <f ca="1">CALCS!AG790</f>
        <v>0</v>
      </c>
      <c r="K763" s="190">
        <f ca="1">CALCS!AH790</f>
        <v>1769115</v>
      </c>
      <c r="L763" s="179" t="str">
        <f>CALCS!AD790</f>
        <v>349027</v>
      </c>
      <c r="M763" s="63">
        <f t="shared" ca="1" si="27"/>
        <v>20267</v>
      </c>
      <c r="N763" s="205">
        <f t="shared" ca="1" si="28"/>
        <v>1.1588771579920039E-2</v>
      </c>
    </row>
    <row r="764" spans="1:14" x14ac:dyDescent="0.25">
      <c r="A764" s="178" t="str">
        <f>CALCS!A791</f>
        <v>Ocean County</v>
      </c>
      <c r="B764" s="179" t="str">
        <f>CALCS!B791</f>
        <v>NJ</v>
      </c>
      <c r="C764" s="179" t="str">
        <f>CALCS!C791</f>
        <v>66</v>
      </c>
      <c r="D764" s="179" t="str">
        <f>CALCS!D791</f>
        <v>UC</v>
      </c>
      <c r="E764" s="212">
        <f>CALCS!O791</f>
        <v>267214</v>
      </c>
      <c r="F764" s="180">
        <f ca="1">OFFSET(CDBG16!$J$1,MATCH(L764,CDBG16!$E$2:$E$1269,0),)</f>
        <v>1069786</v>
      </c>
      <c r="G764" s="190">
        <f>CALCS!X791</f>
        <v>998601</v>
      </c>
      <c r="H764" s="190">
        <f ca="1">CALCS!AE791</f>
        <v>84</v>
      </c>
      <c r="I764" s="190">
        <f ca="1">CALCS!AF791</f>
        <v>0</v>
      </c>
      <c r="J764" s="190">
        <f ca="1">CALCS!AG791</f>
        <v>0</v>
      </c>
      <c r="K764" s="190">
        <f ca="1">CALCS!AH791</f>
        <v>998685</v>
      </c>
      <c r="L764" s="179" t="str">
        <f>CALCS!AD791</f>
        <v>349029</v>
      </c>
      <c r="M764" s="63">
        <f t="shared" ca="1" si="27"/>
        <v>-71101</v>
      </c>
      <c r="N764" s="205">
        <f t="shared" ca="1" si="28"/>
        <v>-6.6462825275335438E-2</v>
      </c>
    </row>
    <row r="765" spans="1:14" x14ac:dyDescent="0.25">
      <c r="A765" s="178" t="str">
        <f>CALCS!A792</f>
        <v>Passaic County</v>
      </c>
      <c r="B765" s="179" t="str">
        <f>CALCS!B792</f>
        <v>NJ</v>
      </c>
      <c r="C765" s="179" t="str">
        <f>CALCS!C792</f>
        <v>66</v>
      </c>
      <c r="D765" s="179" t="str">
        <f>CALCS!D792</f>
        <v>UC</v>
      </c>
      <c r="E765" s="212">
        <f>CALCS!O792</f>
        <v>138085</v>
      </c>
      <c r="F765" s="180">
        <f ca="1">OFFSET(CDBG16!$J$1,MATCH(L765,CDBG16!$E$2:$E$1269,0),)</f>
        <v>810869</v>
      </c>
      <c r="G765" s="190">
        <f>CALCS!X792</f>
        <v>788175</v>
      </c>
      <c r="H765" s="190">
        <f ca="1">CALCS!AE792</f>
        <v>66</v>
      </c>
      <c r="I765" s="190">
        <f ca="1">CALCS!AF792</f>
        <v>0</v>
      </c>
      <c r="J765" s="190">
        <f ca="1">CALCS!AG792</f>
        <v>0</v>
      </c>
      <c r="K765" s="190">
        <f ca="1">CALCS!AH792</f>
        <v>788241</v>
      </c>
      <c r="L765" s="179" t="str">
        <f>CALCS!AD792</f>
        <v>349031</v>
      </c>
      <c r="M765" s="63">
        <f t="shared" ca="1" si="27"/>
        <v>-22628</v>
      </c>
      <c r="N765" s="205">
        <f t="shared" ca="1" si="28"/>
        <v>-2.7905863955830102E-2</v>
      </c>
    </row>
    <row r="766" spans="1:14" x14ac:dyDescent="0.25">
      <c r="A766" s="178" t="str">
        <f>CALCS!A793</f>
        <v>Somerset County</v>
      </c>
      <c r="B766" s="179" t="str">
        <f>CALCS!B793</f>
        <v>NJ</v>
      </c>
      <c r="C766" s="179" t="str">
        <f>CALCS!C793</f>
        <v>66</v>
      </c>
      <c r="D766" s="179" t="str">
        <f>CALCS!D793</f>
        <v>UC</v>
      </c>
      <c r="E766" s="212">
        <f>CALCS!O793</f>
        <v>266566</v>
      </c>
      <c r="F766" s="180">
        <f ca="1">OFFSET(CDBG16!$J$1,MATCH(L766,CDBG16!$E$2:$E$1269,0),)</f>
        <v>943553</v>
      </c>
      <c r="G766" s="190">
        <f>CALCS!X793</f>
        <v>958848</v>
      </c>
      <c r="H766" s="190">
        <f ca="1">CALCS!AE793</f>
        <v>81</v>
      </c>
      <c r="I766" s="190">
        <f ca="1">CALCS!AF793</f>
        <v>0</v>
      </c>
      <c r="J766" s="190">
        <f ca="1">CALCS!AG793</f>
        <v>0</v>
      </c>
      <c r="K766" s="190">
        <f ca="1">CALCS!AH793</f>
        <v>958929</v>
      </c>
      <c r="L766" s="179" t="str">
        <f>CALCS!AD793</f>
        <v>349035</v>
      </c>
      <c r="M766" s="63">
        <f t="shared" ca="1" si="27"/>
        <v>15376</v>
      </c>
      <c r="N766" s="205">
        <f t="shared" ca="1" si="28"/>
        <v>1.6295851955322065E-2</v>
      </c>
    </row>
    <row r="767" spans="1:14" x14ac:dyDescent="0.25">
      <c r="A767" s="178" t="str">
        <f>CALCS!A794</f>
        <v>Union County</v>
      </c>
      <c r="B767" s="179" t="str">
        <f>CALCS!B794</f>
        <v>NJ</v>
      </c>
      <c r="C767" s="179" t="str">
        <f>CALCS!C794</f>
        <v>66</v>
      </c>
      <c r="D767" s="179" t="str">
        <f>CALCS!D794</f>
        <v>UC</v>
      </c>
      <c r="E767" s="212">
        <f>CALCS!O794</f>
        <v>368651</v>
      </c>
      <c r="F767" s="180">
        <f ca="1">OFFSET(CDBG16!$J$1,MATCH(L767,CDBG16!$E$2:$E$1269,0),)</f>
        <v>4047717</v>
      </c>
      <c r="G767" s="190">
        <f>CALCS!X794</f>
        <v>4046309</v>
      </c>
      <c r="H767" s="190">
        <f ca="1">CALCS!AE794</f>
        <v>340</v>
      </c>
      <c r="I767" s="190">
        <f ca="1">CALCS!AF794</f>
        <v>0</v>
      </c>
      <c r="J767" s="190">
        <f ca="1">CALCS!AG794</f>
        <v>0</v>
      </c>
      <c r="K767" s="190">
        <f ca="1">CALCS!AH794</f>
        <v>4046649</v>
      </c>
      <c r="L767" s="179" t="str">
        <f>CALCS!AD794</f>
        <v>349039</v>
      </c>
      <c r="M767" s="63">
        <f t="shared" ca="1" si="27"/>
        <v>-1068</v>
      </c>
      <c r="N767" s="205">
        <f t="shared" ca="1" si="28"/>
        <v>-2.6385243830040489E-4</v>
      </c>
    </row>
    <row r="768" spans="1:14" x14ac:dyDescent="0.25">
      <c r="A768" s="178" t="str">
        <f>CALCS!A737</f>
        <v>New Jersey</v>
      </c>
      <c r="B768" s="179" t="str">
        <f>CALCS!B737</f>
        <v>NJ</v>
      </c>
      <c r="C768" s="179" t="str">
        <f>CALCS!C737</f>
        <v>22</v>
      </c>
      <c r="D768" s="179" t="str">
        <f>CALCS!D737</f>
        <v>State Balance</v>
      </c>
      <c r="E768" s="212">
        <f>CALCS!O737</f>
        <v>855979</v>
      </c>
      <c r="F768" s="180">
        <f ca="1">OFFSET(CDBG16!$J$1,MATCH(L768,CDBG16!$E$2:$E$1269,0),)</f>
        <v>6227296</v>
      </c>
      <c r="G768" s="190">
        <f>CALCS!X737</f>
        <v>6113366</v>
      </c>
      <c r="H768" s="190">
        <f ca="1">CALCS!AE737</f>
        <v>55782</v>
      </c>
      <c r="I768" s="190">
        <f ca="1">CALCS!AF737</f>
        <v>0</v>
      </c>
      <c r="J768" s="190">
        <f ca="1">CALCS!AG737</f>
        <v>0</v>
      </c>
      <c r="K768" s="190">
        <f ca="1">CALCS!AH737</f>
        <v>6169148</v>
      </c>
      <c r="L768" s="179" t="str">
        <f>CALCS!AD737</f>
        <v>349999</v>
      </c>
      <c r="M768" s="63">
        <f t="shared" ca="1" si="27"/>
        <v>-58148</v>
      </c>
      <c r="N768" s="205">
        <f t="shared" ca="1" si="28"/>
        <v>-9.3376001397717408E-3</v>
      </c>
    </row>
    <row r="769" spans="1:14" x14ac:dyDescent="0.25">
      <c r="A769" s="178" t="str">
        <f>CALCS!A796</f>
        <v>Albuquerque</v>
      </c>
      <c r="B769" s="179" t="str">
        <f>CALCS!B796</f>
        <v>NM</v>
      </c>
      <c r="C769" s="179" t="str">
        <f>CALCS!C796</f>
        <v>51</v>
      </c>
      <c r="D769" s="179" t="str">
        <f>CALCS!D796</f>
        <v>PC</v>
      </c>
      <c r="E769" s="212">
        <f>CALCS!O796</f>
        <v>559121</v>
      </c>
      <c r="F769" s="180">
        <f ca="1">OFFSET(CDBG16!$J$1,MATCH(L769,CDBG16!$E$2:$E$1269,0),)</f>
        <v>3888280</v>
      </c>
      <c r="G769" s="190">
        <f>CALCS!X796</f>
        <v>3973235</v>
      </c>
      <c r="H769" s="190">
        <f ca="1">CALCS!AE796</f>
        <v>334</v>
      </c>
      <c r="I769" s="190">
        <f ca="1">CALCS!AF796</f>
        <v>0</v>
      </c>
      <c r="J769" s="190">
        <f ca="1">CALCS!AG796</f>
        <v>0</v>
      </c>
      <c r="K769" s="190">
        <f ca="1">CALCS!AH796</f>
        <v>3973569</v>
      </c>
      <c r="L769" s="179" t="str">
        <f>CALCS!AD796</f>
        <v>350012</v>
      </c>
      <c r="M769" s="63">
        <f t="shared" ca="1" si="27"/>
        <v>85289</v>
      </c>
      <c r="N769" s="205">
        <f t="shared" ca="1" si="28"/>
        <v>2.1934891520158012E-2</v>
      </c>
    </row>
    <row r="770" spans="1:14" x14ac:dyDescent="0.25">
      <c r="A770" s="178" t="str">
        <f>CALCS!A797</f>
        <v>Farmington</v>
      </c>
      <c r="B770" s="179" t="str">
        <f>CALCS!B797</f>
        <v>NM</v>
      </c>
      <c r="C770" s="179" t="str">
        <f>CALCS!C797</f>
        <v>51</v>
      </c>
      <c r="D770" s="179" t="str">
        <f>CALCS!D797</f>
        <v>PC</v>
      </c>
      <c r="E770" s="212">
        <f>CALCS!O797</f>
        <v>42871</v>
      </c>
      <c r="F770" s="180">
        <f ca="1">OFFSET(CDBG16!$J$1,MATCH(L770,CDBG16!$E$2:$E$1269,0),)</f>
        <v>368653</v>
      </c>
      <c r="G770" s="190">
        <f>CALCS!X797</f>
        <v>358508</v>
      </c>
      <c r="H770" s="190">
        <f ca="1">CALCS!AE797</f>
        <v>30</v>
      </c>
      <c r="I770" s="190">
        <f ca="1">CALCS!AF797</f>
        <v>0</v>
      </c>
      <c r="J770" s="190">
        <f ca="1">CALCS!AG797</f>
        <v>0</v>
      </c>
      <c r="K770" s="190">
        <f ca="1">CALCS!AH797</f>
        <v>358538</v>
      </c>
      <c r="L770" s="179" t="str">
        <f>CALCS!AD797</f>
        <v>350204</v>
      </c>
      <c r="M770" s="63">
        <f t="shared" ca="1" si="27"/>
        <v>-10115</v>
      </c>
      <c r="N770" s="205">
        <f t="shared" ca="1" si="28"/>
        <v>-2.7437725991650685E-2</v>
      </c>
    </row>
    <row r="771" spans="1:14" x14ac:dyDescent="0.25">
      <c r="A771" s="178" t="str">
        <f>CALCS!A798</f>
        <v>Las Cruces</v>
      </c>
      <c r="B771" s="179" t="str">
        <f>CALCS!B798</f>
        <v>NM</v>
      </c>
      <c r="C771" s="179" t="str">
        <f>CALCS!C798</f>
        <v>51</v>
      </c>
      <c r="D771" s="179" t="str">
        <f>CALCS!D798</f>
        <v>PC</v>
      </c>
      <c r="E771" s="212">
        <f>CALCS!O798</f>
        <v>101643</v>
      </c>
      <c r="F771" s="180">
        <f ca="1">OFFSET(CDBG16!$J$1,MATCH(L771,CDBG16!$E$2:$E$1269,0),)</f>
        <v>773328</v>
      </c>
      <c r="G771" s="190">
        <f>CALCS!X798</f>
        <v>783242</v>
      </c>
      <c r="H771" s="190">
        <f ca="1">CALCS!AE798</f>
        <v>66</v>
      </c>
      <c r="I771" s="190">
        <f ca="1">CALCS!AF798</f>
        <v>0</v>
      </c>
      <c r="J771" s="190">
        <f ca="1">CALCS!AG798</f>
        <v>0</v>
      </c>
      <c r="K771" s="190">
        <f ca="1">CALCS!AH798</f>
        <v>783308</v>
      </c>
      <c r="L771" s="179" t="str">
        <f>CALCS!AD798</f>
        <v>350336</v>
      </c>
      <c r="M771" s="63">
        <f t="shared" ca="1" si="27"/>
        <v>9980</v>
      </c>
      <c r="N771" s="205">
        <f t="shared" ca="1" si="28"/>
        <v>1.290526141559597E-2</v>
      </c>
    </row>
    <row r="772" spans="1:14" x14ac:dyDescent="0.25">
      <c r="A772" s="178" t="str">
        <f>CALCS!A799</f>
        <v>Rio Rancho</v>
      </c>
      <c r="B772" s="179" t="str">
        <f>CALCS!B799</f>
        <v>NM</v>
      </c>
      <c r="C772" s="179" t="str">
        <f>CALCS!C799</f>
        <v>52</v>
      </c>
      <c r="D772" s="179" t="str">
        <f>CALCS!D799</f>
        <v>MC</v>
      </c>
      <c r="E772" s="212">
        <f>CALCS!O799</f>
        <v>94171</v>
      </c>
      <c r="F772" s="180">
        <f ca="1">OFFSET(CDBG16!$J$1,MATCH(L772,CDBG16!$E$2:$E$1269,0),)</f>
        <v>474216</v>
      </c>
      <c r="G772" s="190">
        <f>CALCS!X799</f>
        <v>463480</v>
      </c>
      <c r="H772" s="190">
        <f ca="1">CALCS!AE799</f>
        <v>39</v>
      </c>
      <c r="I772" s="190">
        <f ca="1">CALCS!AF799</f>
        <v>0</v>
      </c>
      <c r="J772" s="190">
        <f ca="1">CALCS!AG799</f>
        <v>0</v>
      </c>
      <c r="K772" s="190">
        <f ca="1">CALCS!AH799</f>
        <v>463519</v>
      </c>
      <c r="L772" s="179" t="str">
        <f>CALCS!AD799</f>
        <v>350479</v>
      </c>
      <c r="M772" s="63">
        <f t="shared" ca="1" si="27"/>
        <v>-10697</v>
      </c>
      <c r="N772" s="205">
        <f t="shared" ca="1" si="28"/>
        <v>-2.2557231303878402E-2</v>
      </c>
    </row>
    <row r="773" spans="1:14" x14ac:dyDescent="0.25">
      <c r="A773" s="178" t="str">
        <f>CALCS!A800</f>
        <v>Santa Fe</v>
      </c>
      <c r="B773" s="179" t="str">
        <f>CALCS!B800</f>
        <v>NM</v>
      </c>
      <c r="C773" s="179" t="str">
        <f>CALCS!C800</f>
        <v>51</v>
      </c>
      <c r="D773" s="179" t="str">
        <f>CALCS!D800</f>
        <v>PC</v>
      </c>
      <c r="E773" s="212">
        <f>CALCS!O800</f>
        <v>84099</v>
      </c>
      <c r="F773" s="180">
        <f ca="1">OFFSET(CDBG16!$J$1,MATCH(L773,CDBG16!$E$2:$E$1269,0),)</f>
        <v>512408</v>
      </c>
      <c r="G773" s="190">
        <f>CALCS!X800</f>
        <v>530423</v>
      </c>
      <c r="H773" s="190">
        <f ca="1">CALCS!AE800</f>
        <v>45</v>
      </c>
      <c r="I773" s="190">
        <f ca="1">CALCS!AF800</f>
        <v>0</v>
      </c>
      <c r="J773" s="190">
        <f ca="1">CALCS!AG800</f>
        <v>0</v>
      </c>
      <c r="K773" s="190">
        <f ca="1">CALCS!AH800</f>
        <v>530468</v>
      </c>
      <c r="L773" s="179" t="str">
        <f>CALCS!AD800</f>
        <v>350534</v>
      </c>
      <c r="M773" s="63">
        <f t="shared" ca="1" si="27"/>
        <v>18060</v>
      </c>
      <c r="N773" s="205">
        <f t="shared" ca="1" si="28"/>
        <v>3.5245351360634496E-2</v>
      </c>
    </row>
    <row r="774" spans="1:14" x14ac:dyDescent="0.25">
      <c r="A774" s="178" t="str">
        <f>CALCS!A795</f>
        <v>New Mexico</v>
      </c>
      <c r="B774" s="179" t="str">
        <f>CALCS!B795</f>
        <v>NM</v>
      </c>
      <c r="C774" s="179" t="str">
        <f>CALCS!C795</f>
        <v>22</v>
      </c>
      <c r="D774" s="179" t="str">
        <f>CALCS!D795</f>
        <v>State Balance</v>
      </c>
      <c r="E774" s="212">
        <f>CALCS!O795</f>
        <v>1097452</v>
      </c>
      <c r="F774" s="180">
        <f ca="1">OFFSET(CDBG16!$J$1,MATCH(L774,CDBG16!$E$2:$E$1269,0),)</f>
        <v>10477460</v>
      </c>
      <c r="G774" s="190">
        <f>CALCS!X795</f>
        <v>10327229</v>
      </c>
      <c r="H774" s="190">
        <f ca="1">CALCS!AE795</f>
        <v>17648</v>
      </c>
      <c r="I774" s="190">
        <f ca="1">CALCS!AF795</f>
        <v>0</v>
      </c>
      <c r="J774" s="190">
        <f ca="1">CALCS!AG795</f>
        <v>0</v>
      </c>
      <c r="K774" s="190">
        <f ca="1">CALCS!AH795</f>
        <v>10344877</v>
      </c>
      <c r="L774" s="179" t="str">
        <f>CALCS!AD795</f>
        <v>359999</v>
      </c>
      <c r="M774" s="63">
        <f t="shared" ca="1" si="27"/>
        <v>-132583</v>
      </c>
      <c r="N774" s="205">
        <f t="shared" ca="1" si="28"/>
        <v>-1.2654116551148847E-2</v>
      </c>
    </row>
    <row r="775" spans="1:14" x14ac:dyDescent="0.25">
      <c r="A775" s="178" t="str">
        <f>CALCS!A809</f>
        <v>Albany</v>
      </c>
      <c r="B775" s="179" t="str">
        <f>CALCS!B809</f>
        <v>NY</v>
      </c>
      <c r="C775" s="179" t="str">
        <f>CALCS!C809</f>
        <v>51</v>
      </c>
      <c r="D775" s="179" t="str">
        <f>CALCS!D809</f>
        <v>PC</v>
      </c>
      <c r="E775" s="212">
        <f>CALCS!O809</f>
        <v>98469</v>
      </c>
      <c r="F775" s="180">
        <f ca="1">OFFSET(CDBG16!$J$1,MATCH(L775,CDBG16!$E$2:$E$1269,0),)</f>
        <v>3029841</v>
      </c>
      <c r="G775" s="190">
        <f>CALCS!X809</f>
        <v>3090137</v>
      </c>
      <c r="H775" s="190">
        <f ca="1">CALCS!AE809</f>
        <v>260</v>
      </c>
      <c r="I775" s="190">
        <f ca="1">CALCS!AF809</f>
        <v>0</v>
      </c>
      <c r="J775" s="190">
        <f ca="1">CALCS!AG809</f>
        <v>0</v>
      </c>
      <c r="K775" s="190">
        <f ca="1">CALCS!AH809</f>
        <v>3090397</v>
      </c>
      <c r="L775" s="179" t="str">
        <f>CALCS!AD809</f>
        <v>360040</v>
      </c>
      <c r="M775" s="63">
        <f t="shared" ca="1" si="27"/>
        <v>60556</v>
      </c>
      <c r="N775" s="205">
        <f t="shared" ca="1" si="28"/>
        <v>1.9986527345824418E-2</v>
      </c>
    </row>
    <row r="776" spans="1:14" x14ac:dyDescent="0.25">
      <c r="A776" s="178" t="str">
        <f>CALCS!A810</f>
        <v>Amherst Town</v>
      </c>
      <c r="B776" s="179" t="str">
        <f>CALCS!B810</f>
        <v>NY</v>
      </c>
      <c r="C776" s="179" t="str">
        <f>CALCS!C810</f>
        <v>52</v>
      </c>
      <c r="D776" s="179" t="str">
        <f>CALCS!D810</f>
        <v>MC</v>
      </c>
      <c r="E776" s="212">
        <f>CALCS!O810</f>
        <v>125109</v>
      </c>
      <c r="F776" s="180">
        <f ca="1">OFFSET(CDBG16!$J$1,MATCH(L776,CDBG16!$E$2:$E$1269,0),)</f>
        <v>486881</v>
      </c>
      <c r="G776" s="190">
        <f>CALCS!X810</f>
        <v>496163</v>
      </c>
      <c r="H776" s="190">
        <f ca="1">CALCS!AE810</f>
        <v>42</v>
      </c>
      <c r="I776" s="190">
        <f ca="1">CALCS!AF810</f>
        <v>0</v>
      </c>
      <c r="J776" s="190">
        <f ca="1">CALCS!AG810</f>
        <v>0</v>
      </c>
      <c r="K776" s="190">
        <f ca="1">CALCS!AH810</f>
        <v>496205</v>
      </c>
      <c r="L776" s="179" t="str">
        <f>CALCS!AD810</f>
        <v>360152</v>
      </c>
      <c r="M776" s="63">
        <f t="shared" ca="1" si="27"/>
        <v>9324</v>
      </c>
      <c r="N776" s="205">
        <f t="shared" ca="1" si="28"/>
        <v>1.9150470032718466E-2</v>
      </c>
    </row>
    <row r="777" spans="1:14" x14ac:dyDescent="0.25">
      <c r="A777" s="178" t="str">
        <f>CALCS!A811</f>
        <v>Auburn</v>
      </c>
      <c r="B777" s="179" t="str">
        <f>CALCS!B811</f>
        <v>NY</v>
      </c>
      <c r="C777" s="179" t="str">
        <f>CALCS!C811</f>
        <v>52</v>
      </c>
      <c r="D777" s="179" t="str">
        <f>CALCS!D811</f>
        <v>MC</v>
      </c>
      <c r="E777" s="212">
        <f>CALCS!O811</f>
        <v>26985</v>
      </c>
      <c r="F777" s="180">
        <f ca="1">OFFSET(CDBG16!$J$1,MATCH(L777,CDBG16!$E$2:$E$1269,0),)</f>
        <v>816954</v>
      </c>
      <c r="G777" s="190">
        <f>CALCS!X811</f>
        <v>808868</v>
      </c>
      <c r="H777" s="190">
        <f ca="1">CALCS!AE811</f>
        <v>68</v>
      </c>
      <c r="I777" s="190">
        <f ca="1">CALCS!AF811</f>
        <v>0</v>
      </c>
      <c r="J777" s="190">
        <f ca="1">CALCS!AG811</f>
        <v>0</v>
      </c>
      <c r="K777" s="190">
        <f ca="1">CALCS!AH811</f>
        <v>808936</v>
      </c>
      <c r="L777" s="179" t="str">
        <f>CALCS!AD811</f>
        <v>360300</v>
      </c>
      <c r="M777" s="63">
        <f t="shared" ca="1" si="27"/>
        <v>-8018</v>
      </c>
      <c r="N777" s="205">
        <f t="shared" ca="1" si="28"/>
        <v>-9.8145060799016831E-3</v>
      </c>
    </row>
    <row r="778" spans="1:14" x14ac:dyDescent="0.25">
      <c r="A778" s="178" t="str">
        <f>CALCS!A812</f>
        <v>Babylon Town</v>
      </c>
      <c r="B778" s="179" t="str">
        <f>CALCS!B812</f>
        <v>NY</v>
      </c>
      <c r="C778" s="179" t="str">
        <f>CALCS!C812</f>
        <v>52</v>
      </c>
      <c r="D778" s="179" t="str">
        <f>CALCS!D812</f>
        <v>MC</v>
      </c>
      <c r="E778" s="212">
        <f>CALCS!O812</f>
        <v>213776</v>
      </c>
      <c r="F778" s="180">
        <f ca="1">OFFSET(CDBG16!$J$1,MATCH(L778,CDBG16!$E$2:$E$1269,0),)</f>
        <v>902875</v>
      </c>
      <c r="G778" s="190">
        <f>CALCS!X812</f>
        <v>918476</v>
      </c>
      <c r="H778" s="190">
        <f ca="1">CALCS!AE812</f>
        <v>77</v>
      </c>
      <c r="I778" s="190">
        <f ca="1">CALCS!AF812</f>
        <v>0</v>
      </c>
      <c r="J778" s="190">
        <f ca="1">CALCS!AG812</f>
        <v>0</v>
      </c>
      <c r="K778" s="190">
        <f ca="1">CALCS!AH812</f>
        <v>918553</v>
      </c>
      <c r="L778" s="179" t="str">
        <f>CALCS!AD812</f>
        <v>360352</v>
      </c>
      <c r="M778" s="63">
        <f t="shared" ca="1" si="27"/>
        <v>15678</v>
      </c>
      <c r="N778" s="205">
        <f t="shared" ca="1" si="28"/>
        <v>1.7364529973695142E-2</v>
      </c>
    </row>
    <row r="779" spans="1:14" x14ac:dyDescent="0.25">
      <c r="A779" s="178" t="str">
        <f>CALCS!A813</f>
        <v>Binghamton</v>
      </c>
      <c r="B779" s="179" t="str">
        <f>CALCS!B813</f>
        <v>NY</v>
      </c>
      <c r="C779" s="179" t="str">
        <f>CALCS!C813</f>
        <v>51</v>
      </c>
      <c r="D779" s="179" t="str">
        <f>CALCS!D813</f>
        <v>PC</v>
      </c>
      <c r="E779" s="212">
        <f>CALCS!O813</f>
        <v>46032</v>
      </c>
      <c r="F779" s="180">
        <f ca="1">OFFSET(CDBG16!$J$1,MATCH(L779,CDBG16!$E$2:$E$1269,0),)</f>
        <v>1735336</v>
      </c>
      <c r="G779" s="190">
        <f>CALCS!X813</f>
        <v>1716777</v>
      </c>
      <c r="H779" s="190">
        <f ca="1">CALCS!AE813</f>
        <v>144</v>
      </c>
      <c r="I779" s="190">
        <f ca="1">CALCS!AF813</f>
        <v>0</v>
      </c>
      <c r="J779" s="190">
        <f ca="1">CALCS!AG813</f>
        <v>0</v>
      </c>
      <c r="K779" s="190">
        <f ca="1">CALCS!AH813</f>
        <v>1716921</v>
      </c>
      <c r="L779" s="179" t="str">
        <f>CALCS!AD813</f>
        <v>360556</v>
      </c>
      <c r="M779" s="63">
        <f t="shared" ca="1" si="27"/>
        <v>-18415</v>
      </c>
      <c r="N779" s="205">
        <f t="shared" ca="1" si="28"/>
        <v>-1.0611777776753321E-2</v>
      </c>
    </row>
    <row r="780" spans="1:14" x14ac:dyDescent="0.25">
      <c r="A780" s="178" t="str">
        <f>CALCS!A814</f>
        <v>Buffalo</v>
      </c>
      <c r="B780" s="179" t="str">
        <f>CALCS!B814</f>
        <v>NY</v>
      </c>
      <c r="C780" s="179" t="str">
        <f>CALCS!C814</f>
        <v>51</v>
      </c>
      <c r="D780" s="179" t="str">
        <f>CALCS!D814</f>
        <v>PC</v>
      </c>
      <c r="E780" s="212">
        <f>CALCS!O814</f>
        <v>258071</v>
      </c>
      <c r="F780" s="180">
        <f ca="1">OFFSET(CDBG16!$J$1,MATCH(L780,CDBG16!$E$2:$E$1269,0),)</f>
        <v>12543125</v>
      </c>
      <c r="G780" s="190">
        <f>CALCS!X814</f>
        <v>12479124</v>
      </c>
      <c r="H780" s="190">
        <f ca="1">CALCS!AE814</f>
        <v>1050</v>
      </c>
      <c r="I780" s="190">
        <f ca="1">CALCS!AF814</f>
        <v>0</v>
      </c>
      <c r="J780" s="190">
        <f ca="1">CALCS!AG814</f>
        <v>0</v>
      </c>
      <c r="K780" s="190">
        <f ca="1">CALCS!AH814</f>
        <v>12480174</v>
      </c>
      <c r="L780" s="179" t="str">
        <f>CALCS!AD814</f>
        <v>360784</v>
      </c>
      <c r="M780" s="63">
        <f t="shared" ca="1" si="27"/>
        <v>-62951</v>
      </c>
      <c r="N780" s="205">
        <f t="shared" ca="1" si="28"/>
        <v>-5.0187652598535056E-3</v>
      </c>
    </row>
    <row r="781" spans="1:14" x14ac:dyDescent="0.25">
      <c r="A781" s="178" t="str">
        <f>CALCS!A815</f>
        <v>Cheektowaga Town</v>
      </c>
      <c r="B781" s="179" t="str">
        <f>CALCS!B815</f>
        <v>NY</v>
      </c>
      <c r="C781" s="179" t="str">
        <f>CALCS!C815</f>
        <v>51</v>
      </c>
      <c r="D781" s="179" t="str">
        <f>CALCS!D815</f>
        <v>PC</v>
      </c>
      <c r="E781" s="212">
        <f>CALCS!O815</f>
        <v>87514</v>
      </c>
      <c r="F781" s="180">
        <f ca="1">OFFSET(CDBG16!$J$1,MATCH(L781,CDBG16!$E$2:$E$1269,0),)</f>
        <v>905897</v>
      </c>
      <c r="G781" s="190">
        <f>CALCS!X815</f>
        <v>910183</v>
      </c>
      <c r="H781" s="190">
        <f ca="1">CALCS!AE815</f>
        <v>77</v>
      </c>
      <c r="I781" s="190">
        <f ca="1">CALCS!AF815</f>
        <v>0</v>
      </c>
      <c r="J781" s="190">
        <f ca="1">CALCS!AG815</f>
        <v>0</v>
      </c>
      <c r="K781" s="190">
        <f ca="1">CALCS!AH815</f>
        <v>910260</v>
      </c>
      <c r="L781" s="179" t="str">
        <f>CALCS!AD815</f>
        <v>361152</v>
      </c>
      <c r="M781" s="63">
        <f t="shared" ca="1" si="27"/>
        <v>4363</v>
      </c>
      <c r="N781" s="205">
        <f t="shared" ca="1" si="28"/>
        <v>4.8162208286372512E-3</v>
      </c>
    </row>
    <row r="782" spans="1:14" x14ac:dyDescent="0.25">
      <c r="A782" s="178" t="str">
        <f>CALCS!A816</f>
        <v>Clay Town</v>
      </c>
      <c r="B782" s="179" t="str">
        <f>CALCS!B816</f>
        <v>NY</v>
      </c>
      <c r="C782" s="179" t="str">
        <f>CALCS!C816</f>
        <v>52</v>
      </c>
      <c r="D782" s="179" t="str">
        <f>CALCS!D816</f>
        <v>MC</v>
      </c>
      <c r="E782" s="212">
        <f>CALCS!O816</f>
        <v>59878</v>
      </c>
      <c r="F782" s="180">
        <f ca="1">OFFSET(CDBG16!$J$1,MATCH(L782,CDBG16!$E$2:$E$1269,0),)</f>
        <v>207024</v>
      </c>
      <c r="G782" s="190">
        <f>CALCS!X816</f>
        <v>222453</v>
      </c>
      <c r="H782" s="190">
        <f ca="1">CALCS!AE816</f>
        <v>19</v>
      </c>
      <c r="I782" s="190">
        <f ca="1">CALCS!AF816</f>
        <v>0</v>
      </c>
      <c r="J782" s="190">
        <f ca="1">CALCS!AG816</f>
        <v>0</v>
      </c>
      <c r="K782" s="190">
        <f ca="1">CALCS!AH816</f>
        <v>222472</v>
      </c>
      <c r="L782" s="179" t="str">
        <f>CALCS!AD816</f>
        <v>361256</v>
      </c>
      <c r="M782" s="63">
        <f t="shared" ca="1" si="27"/>
        <v>15448</v>
      </c>
      <c r="N782" s="205">
        <f t="shared" ca="1" si="28"/>
        <v>7.4619367802766831E-2</v>
      </c>
    </row>
    <row r="783" spans="1:14" x14ac:dyDescent="0.25">
      <c r="A783" s="178" t="str">
        <f>CALCS!A817</f>
        <v>Colonie Town</v>
      </c>
      <c r="B783" s="179" t="str">
        <f>CALCS!B817</f>
        <v>NY</v>
      </c>
      <c r="C783" s="179" t="str">
        <f>CALCS!C817</f>
        <v>52</v>
      </c>
      <c r="D783" s="179" t="str">
        <f>CALCS!D817</f>
        <v>MC</v>
      </c>
      <c r="E783" s="212">
        <f>CALCS!O817</f>
        <v>83661</v>
      </c>
      <c r="F783" s="180">
        <f ca="1">OFFSET(CDBG16!$J$1,MATCH(L783,CDBG16!$E$2:$E$1269,0),)</f>
        <v>299797</v>
      </c>
      <c r="G783" s="190">
        <f>CALCS!X817</f>
        <v>318349</v>
      </c>
      <c r="H783" s="190">
        <f ca="1">CALCS!AE817</f>
        <v>27</v>
      </c>
      <c r="I783" s="190">
        <f ca="1">CALCS!AF817</f>
        <v>0</v>
      </c>
      <c r="J783" s="190">
        <f ca="1">CALCS!AG817</f>
        <v>0</v>
      </c>
      <c r="K783" s="190">
        <f ca="1">CALCS!AH817</f>
        <v>318376</v>
      </c>
      <c r="L783" s="179" t="str">
        <f>CALCS!AD817</f>
        <v>361380</v>
      </c>
      <c r="M783" s="63">
        <f t="shared" ca="1" si="27"/>
        <v>18579</v>
      </c>
      <c r="N783" s="205">
        <f t="shared" ca="1" si="28"/>
        <v>6.1971934342238251E-2</v>
      </c>
    </row>
    <row r="784" spans="1:14" x14ac:dyDescent="0.25">
      <c r="A784" s="178" t="str">
        <f>CALCS!A818</f>
        <v>Dunkirk</v>
      </c>
      <c r="B784" s="179" t="str">
        <f>CALCS!B818</f>
        <v>NY</v>
      </c>
      <c r="C784" s="179" t="str">
        <f>CALCS!C818</f>
        <v>52</v>
      </c>
      <c r="D784" s="179" t="str">
        <f>CALCS!D818</f>
        <v>MC</v>
      </c>
      <c r="E784" s="212">
        <f>CALCS!O818</f>
        <v>12081</v>
      </c>
      <c r="F784" s="180">
        <f ca="1">OFFSET(CDBG16!$J$1,MATCH(L784,CDBG16!$E$2:$E$1269,0),)</f>
        <v>386801</v>
      </c>
      <c r="G784" s="190">
        <f>CALCS!X818</f>
        <v>448125</v>
      </c>
      <c r="H784" s="190">
        <f ca="1">CALCS!AE818</f>
        <v>38</v>
      </c>
      <c r="I784" s="190">
        <f ca="1">CALCS!AF818</f>
        <v>0</v>
      </c>
      <c r="J784" s="190">
        <f ca="1">CALCS!AG818</f>
        <v>0</v>
      </c>
      <c r="K784" s="190">
        <f ca="1">CALCS!AH818</f>
        <v>448163</v>
      </c>
      <c r="L784" s="179" t="str">
        <f>CALCS!AD818</f>
        <v>361756</v>
      </c>
      <c r="M784" s="63">
        <f t="shared" ca="1" si="27"/>
        <v>61362</v>
      </c>
      <c r="N784" s="205">
        <f t="shared" ca="1" si="28"/>
        <v>0.15863971396144272</v>
      </c>
    </row>
    <row r="785" spans="1:14" x14ac:dyDescent="0.25">
      <c r="A785" s="178" t="str">
        <f>CALCS!A819</f>
        <v>Elmira</v>
      </c>
      <c r="B785" s="179" t="str">
        <f>CALCS!B819</f>
        <v>NY</v>
      </c>
      <c r="C785" s="179" t="str">
        <f>CALCS!C819</f>
        <v>51</v>
      </c>
      <c r="D785" s="179" t="str">
        <f>CALCS!D819</f>
        <v>PC</v>
      </c>
      <c r="E785" s="212">
        <f>CALCS!O819</f>
        <v>28213</v>
      </c>
      <c r="F785" s="180">
        <f ca="1">OFFSET(CDBG16!$J$1,MATCH(L785,CDBG16!$E$2:$E$1269,0),)</f>
        <v>1088208</v>
      </c>
      <c r="G785" s="190">
        <f>CALCS!X819</f>
        <v>1075521</v>
      </c>
      <c r="H785" s="190">
        <f ca="1">CALCS!AE819</f>
        <v>90</v>
      </c>
      <c r="I785" s="190">
        <f ca="1">CALCS!AF819</f>
        <v>0</v>
      </c>
      <c r="J785" s="190">
        <f ca="1">CALCS!AG819</f>
        <v>0</v>
      </c>
      <c r="K785" s="190">
        <f ca="1">CALCS!AH819</f>
        <v>1075611</v>
      </c>
      <c r="L785" s="179" t="str">
        <f>CALCS!AD819</f>
        <v>362000</v>
      </c>
      <c r="M785" s="63">
        <f t="shared" ca="1" si="27"/>
        <v>-12597</v>
      </c>
      <c r="N785" s="205">
        <f t="shared" ca="1" si="28"/>
        <v>-1.1575911958008028E-2</v>
      </c>
    </row>
    <row r="786" spans="1:14" x14ac:dyDescent="0.25">
      <c r="A786" s="178" t="str">
        <f>CALCS!A820</f>
        <v>Glen Falls</v>
      </c>
      <c r="B786" s="179" t="str">
        <f>CALCS!B820</f>
        <v>NY</v>
      </c>
      <c r="C786" s="179" t="str">
        <f>CALCS!C820</f>
        <v>51</v>
      </c>
      <c r="D786" s="179" t="str">
        <f>CALCS!D820</f>
        <v>PC</v>
      </c>
      <c r="E786" s="212">
        <f>CALCS!O820</f>
        <v>14291</v>
      </c>
      <c r="F786" s="180">
        <f ca="1">OFFSET(CDBG16!$J$1,MATCH(L786,CDBG16!$E$2:$E$1269,0),)</f>
        <v>445264</v>
      </c>
      <c r="G786" s="190">
        <f>CALCS!X820</f>
        <v>459511</v>
      </c>
      <c r="H786" s="190">
        <f ca="1">CALCS!AE820</f>
        <v>39</v>
      </c>
      <c r="I786" s="190">
        <f ca="1">CALCS!AF820</f>
        <v>0</v>
      </c>
      <c r="J786" s="190">
        <f ca="1">CALCS!AG820</f>
        <v>0</v>
      </c>
      <c r="K786" s="190">
        <f ca="1">CALCS!AH820</f>
        <v>459550</v>
      </c>
      <c r="L786" s="179" t="str">
        <f>CALCS!AD820</f>
        <v>362480</v>
      </c>
      <c r="M786" s="63">
        <f t="shared" ca="1" si="27"/>
        <v>14286</v>
      </c>
      <c r="N786" s="205">
        <f t="shared" ca="1" si="28"/>
        <v>3.2084336483524378E-2</v>
      </c>
    </row>
    <row r="787" spans="1:14" x14ac:dyDescent="0.25">
      <c r="A787" s="178" t="str">
        <f>CALCS!A821</f>
        <v>Greece</v>
      </c>
      <c r="B787" s="179" t="str">
        <f>CALCS!B821</f>
        <v>NY</v>
      </c>
      <c r="C787" s="179" t="str">
        <f>CALCS!C821</f>
        <v>52</v>
      </c>
      <c r="D787" s="179" t="str">
        <f>CALCS!D821</f>
        <v>MC</v>
      </c>
      <c r="E787" s="212">
        <f>CALCS!O821</f>
        <v>96796</v>
      </c>
      <c r="F787" s="180">
        <f ca="1">OFFSET(CDBG16!$J$1,MATCH(L787,CDBG16!$E$2:$E$1269,0),)</f>
        <v>395839</v>
      </c>
      <c r="G787" s="190">
        <f>CALCS!X821</f>
        <v>388727</v>
      </c>
      <c r="H787" s="190">
        <f ca="1">CALCS!AE821</f>
        <v>33</v>
      </c>
      <c r="I787" s="190">
        <f ca="1">CALCS!AF821</f>
        <v>0</v>
      </c>
      <c r="J787" s="190">
        <f ca="1">CALCS!AG821</f>
        <v>0</v>
      </c>
      <c r="K787" s="190">
        <f ca="1">CALCS!AH821</f>
        <v>388760</v>
      </c>
      <c r="L787" s="179" t="str">
        <f>CALCS!AD821</f>
        <v>362572</v>
      </c>
      <c r="M787" s="63">
        <f t="shared" ca="1" si="27"/>
        <v>-7079</v>
      </c>
      <c r="N787" s="205">
        <f t="shared" ca="1" si="28"/>
        <v>-1.7883533456784197E-2</v>
      </c>
    </row>
    <row r="788" spans="1:14" x14ac:dyDescent="0.25">
      <c r="A788" s="178" t="str">
        <f>CALCS!A822</f>
        <v>Hamburg Town</v>
      </c>
      <c r="B788" s="179" t="str">
        <f>CALCS!B822</f>
        <v>NY</v>
      </c>
      <c r="C788" s="179" t="str">
        <f>CALCS!C822</f>
        <v>52</v>
      </c>
      <c r="D788" s="179" t="str">
        <f>CALCS!D822</f>
        <v>MC</v>
      </c>
      <c r="E788" s="212">
        <f>CALCS!O822</f>
        <v>58022</v>
      </c>
      <c r="F788" s="180">
        <f ca="1">OFFSET(CDBG16!$J$1,MATCH(L788,CDBG16!$E$2:$E$1269,0),)</f>
        <v>364801</v>
      </c>
      <c r="G788" s="190">
        <f>CALCS!X822</f>
        <v>365778</v>
      </c>
      <c r="H788" s="190">
        <f ca="1">CALCS!AE822</f>
        <v>31</v>
      </c>
      <c r="I788" s="190">
        <f ca="1">CALCS!AF822</f>
        <v>0</v>
      </c>
      <c r="J788" s="190">
        <f ca="1">CALCS!AG822</f>
        <v>0</v>
      </c>
      <c r="K788" s="190">
        <f ca="1">CALCS!AH822</f>
        <v>365809</v>
      </c>
      <c r="L788" s="179" t="str">
        <f>CALCS!AD822</f>
        <v>362688</v>
      </c>
      <c r="M788" s="63">
        <f t="shared" ca="1" si="27"/>
        <v>1008</v>
      </c>
      <c r="N788" s="205">
        <f t="shared" ca="1" si="28"/>
        <v>2.7631503203116221E-3</v>
      </c>
    </row>
    <row r="789" spans="1:14" x14ac:dyDescent="0.25">
      <c r="A789" s="178" t="str">
        <f>CALCS!A823</f>
        <v>Huntington Town</v>
      </c>
      <c r="B789" s="179" t="str">
        <f>CALCS!B823</f>
        <v>NY</v>
      </c>
      <c r="C789" s="179" t="str">
        <f>CALCS!C823</f>
        <v>52</v>
      </c>
      <c r="D789" s="179" t="str">
        <f>CALCS!D823</f>
        <v>MC</v>
      </c>
      <c r="E789" s="212">
        <f>CALCS!O823</f>
        <v>204398</v>
      </c>
      <c r="F789" s="180">
        <f ca="1">OFFSET(CDBG16!$J$1,MATCH(L789,CDBG16!$E$2:$E$1269,0),)</f>
        <v>707671</v>
      </c>
      <c r="G789" s="190">
        <f>CALCS!X823</f>
        <v>738486</v>
      </c>
      <c r="H789" s="190">
        <f ca="1">CALCS!AE823</f>
        <v>62</v>
      </c>
      <c r="I789" s="190">
        <f ca="1">CALCS!AF823</f>
        <v>0</v>
      </c>
      <c r="J789" s="190">
        <f ca="1">CALCS!AG823</f>
        <v>0</v>
      </c>
      <c r="K789" s="190">
        <f ca="1">CALCS!AH823</f>
        <v>738548</v>
      </c>
      <c r="L789" s="179" t="str">
        <f>CALCS!AD823</f>
        <v>363088</v>
      </c>
      <c r="M789" s="63">
        <f t="shared" ca="1" si="27"/>
        <v>30877</v>
      </c>
      <c r="N789" s="205">
        <f t="shared" ca="1" si="28"/>
        <v>4.3631857176569339E-2</v>
      </c>
    </row>
    <row r="790" spans="1:14" x14ac:dyDescent="0.25">
      <c r="A790" s="178" t="str">
        <f>CALCS!A824</f>
        <v>Irondequoit</v>
      </c>
      <c r="B790" s="179" t="str">
        <f>CALCS!B824</f>
        <v>NY</v>
      </c>
      <c r="C790" s="179" t="str">
        <f>CALCS!C824</f>
        <v>52</v>
      </c>
      <c r="D790" s="179" t="str">
        <f>CALCS!D824</f>
        <v>MC</v>
      </c>
      <c r="E790" s="212">
        <f>CALCS!O824</f>
        <v>50985</v>
      </c>
      <c r="F790" s="180">
        <f ca="1">OFFSET(CDBG16!$J$1,MATCH(L790,CDBG16!$E$2:$E$1269,0),)</f>
        <v>816884</v>
      </c>
      <c r="G790" s="190">
        <f>CALCS!X824</f>
        <v>809777</v>
      </c>
      <c r="H790" s="190">
        <f ca="1">CALCS!AE824</f>
        <v>68</v>
      </c>
      <c r="I790" s="190">
        <f ca="1">CALCS!AF824</f>
        <v>0</v>
      </c>
      <c r="J790" s="190">
        <f ca="1">CALCS!AG824</f>
        <v>0</v>
      </c>
      <c r="K790" s="190">
        <f ca="1">CALCS!AH824</f>
        <v>809845</v>
      </c>
      <c r="L790" s="179" t="str">
        <f>CALCS!AD824</f>
        <v>363140</v>
      </c>
      <c r="M790" s="63">
        <f t="shared" ca="1" si="27"/>
        <v>-7039</v>
      </c>
      <c r="N790" s="205">
        <f t="shared" ca="1" si="28"/>
        <v>-8.6168905254601635E-3</v>
      </c>
    </row>
    <row r="791" spans="1:14" x14ac:dyDescent="0.25">
      <c r="A791" s="178" t="str">
        <f>CALCS!A825</f>
        <v>Islip Town</v>
      </c>
      <c r="B791" s="179" t="str">
        <f>CALCS!B825</f>
        <v>NY</v>
      </c>
      <c r="C791" s="179" t="str">
        <f>CALCS!C825</f>
        <v>52</v>
      </c>
      <c r="D791" s="179" t="str">
        <f>CALCS!D825</f>
        <v>MC</v>
      </c>
      <c r="E791" s="212">
        <f>CALCS!O825</f>
        <v>336113</v>
      </c>
      <c r="F791" s="180">
        <f ca="1">OFFSET(CDBG16!$J$1,MATCH(L791,CDBG16!$E$2:$E$1269,0),)</f>
        <v>1583832</v>
      </c>
      <c r="G791" s="190">
        <f>CALCS!X825</f>
        <v>1647320</v>
      </c>
      <c r="H791" s="190">
        <f ca="1">CALCS!AE825</f>
        <v>139</v>
      </c>
      <c r="I791" s="190">
        <f ca="1">CALCS!AF825</f>
        <v>0</v>
      </c>
      <c r="J791" s="190">
        <f ca="1">CALCS!AG825</f>
        <v>0</v>
      </c>
      <c r="K791" s="190">
        <f ca="1">CALCS!AH825</f>
        <v>1647459</v>
      </c>
      <c r="L791" s="179" t="str">
        <f>CALCS!AD825</f>
        <v>363160</v>
      </c>
      <c r="M791" s="63">
        <f t="shared" ca="1" si="27"/>
        <v>63627</v>
      </c>
      <c r="N791" s="205">
        <f t="shared" ca="1" si="28"/>
        <v>4.0172821359841196E-2</v>
      </c>
    </row>
    <row r="792" spans="1:14" x14ac:dyDescent="0.25">
      <c r="A792" s="178" t="str">
        <f>CALCS!A826</f>
        <v>Ithaca</v>
      </c>
      <c r="B792" s="179" t="str">
        <f>CALCS!B826</f>
        <v>NY</v>
      </c>
      <c r="C792" s="179" t="str">
        <f>CALCS!C826</f>
        <v>51</v>
      </c>
      <c r="D792" s="179" t="str">
        <f>CALCS!D826</f>
        <v>PC</v>
      </c>
      <c r="E792" s="212">
        <f>CALCS!O826</f>
        <v>30788</v>
      </c>
      <c r="F792" s="180">
        <f ca="1">OFFSET(CDBG16!$J$1,MATCH(L792,CDBG16!$E$2:$E$1269,0),)</f>
        <v>661371</v>
      </c>
      <c r="G792" s="190">
        <f>CALCS!X826</f>
        <v>644356</v>
      </c>
      <c r="H792" s="190">
        <f ca="1">CALCS!AE826</f>
        <v>54</v>
      </c>
      <c r="I792" s="190">
        <f ca="1">CALCS!AF826</f>
        <v>0</v>
      </c>
      <c r="J792" s="190">
        <f ca="1">CALCS!AG826</f>
        <v>0</v>
      </c>
      <c r="K792" s="190">
        <f ca="1">CALCS!AH826</f>
        <v>644410</v>
      </c>
      <c r="L792" s="179" t="str">
        <f>CALCS!AD826</f>
        <v>363168</v>
      </c>
      <c r="M792" s="63">
        <f t="shared" ca="1" si="27"/>
        <v>-16961</v>
      </c>
      <c r="N792" s="205">
        <f t="shared" ca="1" si="28"/>
        <v>-2.5645212747459446E-2</v>
      </c>
    </row>
    <row r="793" spans="1:14" x14ac:dyDescent="0.25">
      <c r="A793" s="178" t="str">
        <f>CALCS!A827</f>
        <v>Jamestown</v>
      </c>
      <c r="B793" s="179" t="str">
        <f>CALCS!B827</f>
        <v>NY</v>
      </c>
      <c r="C793" s="179" t="str">
        <f>CALCS!C827</f>
        <v>52</v>
      </c>
      <c r="D793" s="179" t="str">
        <f>CALCS!D827</f>
        <v>MC</v>
      </c>
      <c r="E793" s="212">
        <f>CALCS!O827</f>
        <v>30075</v>
      </c>
      <c r="F793" s="180">
        <f ca="1">OFFSET(CDBG16!$J$1,MATCH(L793,CDBG16!$E$2:$E$1269,0),)</f>
        <v>1049753</v>
      </c>
      <c r="G793" s="190">
        <f>CALCS!X827</f>
        <v>1056123</v>
      </c>
      <c r="H793" s="190">
        <f ca="1">CALCS!AE827</f>
        <v>89</v>
      </c>
      <c r="I793" s="190">
        <f ca="1">CALCS!AF827</f>
        <v>0</v>
      </c>
      <c r="J793" s="190">
        <f ca="1">CALCS!AG827</f>
        <v>0</v>
      </c>
      <c r="K793" s="190">
        <f ca="1">CALCS!AH827</f>
        <v>1056212</v>
      </c>
      <c r="L793" s="179" t="str">
        <f>CALCS!AD827</f>
        <v>363180</v>
      </c>
      <c r="M793" s="63">
        <f t="shared" ca="1" si="27"/>
        <v>6459</v>
      </c>
      <c r="N793" s="205">
        <f t="shared" ca="1" si="28"/>
        <v>6.1528759622501671E-3</v>
      </c>
    </row>
    <row r="794" spans="1:14" x14ac:dyDescent="0.25">
      <c r="A794" s="178" t="str">
        <f>CALCS!A828</f>
        <v>Kingston</v>
      </c>
      <c r="B794" s="179" t="str">
        <f>CALCS!B828</f>
        <v>NY</v>
      </c>
      <c r="C794" s="179" t="str">
        <f>CALCS!C828</f>
        <v>51</v>
      </c>
      <c r="D794" s="179" t="str">
        <f>CALCS!D828</f>
        <v>PC</v>
      </c>
      <c r="E794" s="212">
        <f>CALCS!O828</f>
        <v>23436</v>
      </c>
      <c r="F794" s="180">
        <f ca="1">OFFSET(CDBG16!$J$1,MATCH(L794,CDBG16!$E$2:$E$1269,0),)</f>
        <v>673942</v>
      </c>
      <c r="G794" s="190">
        <f>CALCS!X828</f>
        <v>681590</v>
      </c>
      <c r="H794" s="190">
        <f ca="1">CALCS!AE828</f>
        <v>57</v>
      </c>
      <c r="I794" s="190">
        <f ca="1">CALCS!AF828</f>
        <v>0</v>
      </c>
      <c r="J794" s="190">
        <f ca="1">CALCS!AG828</f>
        <v>0</v>
      </c>
      <c r="K794" s="190">
        <f ca="1">CALCS!AH828</f>
        <v>681647</v>
      </c>
      <c r="L794" s="179" t="str">
        <f>CALCS!AD828</f>
        <v>363300</v>
      </c>
      <c r="M794" s="63">
        <f t="shared" ca="1" si="27"/>
        <v>7705</v>
      </c>
      <c r="N794" s="205">
        <f t="shared" ca="1" si="28"/>
        <v>1.1432734567663092E-2</v>
      </c>
    </row>
    <row r="795" spans="1:14" x14ac:dyDescent="0.25">
      <c r="A795" s="178" t="str">
        <f>CALCS!A829</f>
        <v>Middletown</v>
      </c>
      <c r="B795" s="179" t="str">
        <f>CALCS!B829</f>
        <v>NY</v>
      </c>
      <c r="C795" s="179" t="str">
        <f>CALCS!C829</f>
        <v>52</v>
      </c>
      <c r="D795" s="179" t="str">
        <f>CALCS!D829</f>
        <v>MC</v>
      </c>
      <c r="E795" s="212">
        <f>CALCS!O829</f>
        <v>27812</v>
      </c>
      <c r="F795" s="180">
        <f ca="1">OFFSET(CDBG16!$J$1,MATCH(L795,CDBG16!$E$2:$E$1269,0),)</f>
        <v>551076</v>
      </c>
      <c r="G795" s="190">
        <f>CALCS!X829</f>
        <v>503459</v>
      </c>
      <c r="H795" s="190">
        <f ca="1">CALCS!AE829</f>
        <v>42</v>
      </c>
      <c r="I795" s="190">
        <f ca="1">CALCS!AF829</f>
        <v>0</v>
      </c>
      <c r="J795" s="190">
        <f ca="1">CALCS!AG829</f>
        <v>0</v>
      </c>
      <c r="K795" s="190">
        <f ca="1">CALCS!AH829</f>
        <v>503501</v>
      </c>
      <c r="L795" s="179" t="str">
        <f>CALCS!AD829</f>
        <v>364004</v>
      </c>
      <c r="M795" s="63">
        <f t="shared" ca="1" si="27"/>
        <v>-47575</v>
      </c>
      <c r="N795" s="205">
        <f t="shared" ca="1" si="28"/>
        <v>-8.6331104965558292E-2</v>
      </c>
    </row>
    <row r="796" spans="1:14" x14ac:dyDescent="0.25">
      <c r="A796" s="178" t="str">
        <f>CALCS!A830</f>
        <v>Mount Vernon</v>
      </c>
      <c r="B796" s="179" t="str">
        <f>CALCS!B830</f>
        <v>NY</v>
      </c>
      <c r="C796" s="179" t="str">
        <f>CALCS!C830</f>
        <v>52</v>
      </c>
      <c r="D796" s="179" t="str">
        <f>CALCS!D830</f>
        <v>MC</v>
      </c>
      <c r="E796" s="212">
        <f>CALCS!O830</f>
        <v>68628</v>
      </c>
      <c r="F796" s="180">
        <f ca="1">OFFSET(CDBG16!$J$1,MATCH(L796,CDBG16!$E$2:$E$1269,0),)</f>
        <v>1495211</v>
      </c>
      <c r="G796" s="190">
        <f>CALCS!X830</f>
        <v>1435395</v>
      </c>
      <c r="H796" s="190">
        <f ca="1">CALCS!AE830</f>
        <v>121</v>
      </c>
      <c r="I796" s="190">
        <f ca="1">CALCS!AF830</f>
        <v>0</v>
      </c>
      <c r="J796" s="190">
        <f ca="1">CALCS!AG830</f>
        <v>0</v>
      </c>
      <c r="K796" s="190">
        <f ca="1">CALCS!AH830</f>
        <v>1435516</v>
      </c>
      <c r="L796" s="179" t="str">
        <f>CALCS!AD830</f>
        <v>364212</v>
      </c>
      <c r="M796" s="63">
        <f t="shared" ca="1" si="27"/>
        <v>-59695</v>
      </c>
      <c r="N796" s="205">
        <f t="shared" ca="1" si="28"/>
        <v>-3.9924131109254815E-2</v>
      </c>
    </row>
    <row r="797" spans="1:14" x14ac:dyDescent="0.25">
      <c r="A797" s="178" t="str">
        <f>CALCS!A831</f>
        <v>Newburgh</v>
      </c>
      <c r="B797" s="179" t="str">
        <f>CALCS!B831</f>
        <v>NY</v>
      </c>
      <c r="C797" s="179" t="str">
        <f>CALCS!C831</f>
        <v>52</v>
      </c>
      <c r="D797" s="179" t="str">
        <f>CALCS!D831</f>
        <v>MC</v>
      </c>
      <c r="E797" s="212">
        <f>CALCS!O831</f>
        <v>28290</v>
      </c>
      <c r="F797" s="180">
        <f ca="1">OFFSET(CDBG16!$J$1,MATCH(L797,CDBG16!$E$2:$E$1269,0),)</f>
        <v>861734</v>
      </c>
      <c r="G797" s="190">
        <f>CALCS!X831</f>
        <v>797271</v>
      </c>
      <c r="H797" s="190">
        <f ca="1">CALCS!AE831</f>
        <v>67</v>
      </c>
      <c r="I797" s="190">
        <f ca="1">CALCS!AF831</f>
        <v>0</v>
      </c>
      <c r="J797" s="190">
        <f ca="1">CALCS!AG831</f>
        <v>0</v>
      </c>
      <c r="K797" s="190">
        <f ca="1">CALCS!AH831</f>
        <v>797338</v>
      </c>
      <c r="L797" s="179" t="str">
        <f>CALCS!AD831</f>
        <v>364320</v>
      </c>
      <c r="M797" s="63">
        <f t="shared" ca="1" si="27"/>
        <v>-64396</v>
      </c>
      <c r="N797" s="205">
        <f t="shared" ca="1" si="28"/>
        <v>-7.472839646573072E-2</v>
      </c>
    </row>
    <row r="798" spans="1:14" x14ac:dyDescent="0.25">
      <c r="A798" s="178" t="str">
        <f>CALCS!A832</f>
        <v>New Rochelle</v>
      </c>
      <c r="B798" s="179" t="str">
        <f>CALCS!B832</f>
        <v>NY</v>
      </c>
      <c r="C798" s="179" t="str">
        <f>CALCS!C832</f>
        <v>52</v>
      </c>
      <c r="D798" s="179" t="str">
        <f>CALCS!D832</f>
        <v>MC</v>
      </c>
      <c r="E798" s="212">
        <f>CALCS!O832</f>
        <v>79846</v>
      </c>
      <c r="F798" s="180">
        <f ca="1">OFFSET(CDBG16!$J$1,MATCH(L798,CDBG16!$E$2:$E$1269,0),)</f>
        <v>1445014</v>
      </c>
      <c r="G798" s="190">
        <f>CALCS!X832</f>
        <v>1295727</v>
      </c>
      <c r="H798" s="190">
        <f ca="1">CALCS!AE832</f>
        <v>109</v>
      </c>
      <c r="I798" s="190">
        <f ca="1">CALCS!AF832</f>
        <v>0</v>
      </c>
      <c r="J798" s="190">
        <f ca="1">CALCS!AG832</f>
        <v>0</v>
      </c>
      <c r="K798" s="190">
        <f ca="1">CALCS!AH832</f>
        <v>1295836</v>
      </c>
      <c r="L798" s="179" t="str">
        <f>CALCS!AD832</f>
        <v>364408</v>
      </c>
      <c r="M798" s="63">
        <f t="shared" ca="1" si="27"/>
        <v>-149178</v>
      </c>
      <c r="N798" s="205">
        <f t="shared" ca="1" si="28"/>
        <v>-0.10323637002824886</v>
      </c>
    </row>
    <row r="799" spans="1:14" x14ac:dyDescent="0.25">
      <c r="A799" s="178" t="str">
        <f>CALCS!A833</f>
        <v>New York</v>
      </c>
      <c r="B799" s="179" t="str">
        <f>CALCS!B833</f>
        <v>NY</v>
      </c>
      <c r="C799" s="179" t="str">
        <f>CALCS!C833</f>
        <v>51</v>
      </c>
      <c r="D799" s="179" t="str">
        <f>CALCS!D833</f>
        <v>PC</v>
      </c>
      <c r="E799" s="212">
        <f>CALCS!O833</f>
        <v>8550405</v>
      </c>
      <c r="F799" s="180">
        <f ca="1">OFFSET(CDBG16!$J$1,MATCH(L799,CDBG16!$E$2:$E$1269,0),)</f>
        <v>151460389</v>
      </c>
      <c r="G799" s="190">
        <f>CALCS!X833</f>
        <v>150282214</v>
      </c>
      <c r="H799" s="190">
        <f ca="1">CALCS!AE833</f>
        <v>12648</v>
      </c>
      <c r="I799" s="190">
        <f ca="1">CALCS!AF833</f>
        <v>0</v>
      </c>
      <c r="J799" s="190">
        <f ca="1">CALCS!AG833</f>
        <v>0</v>
      </c>
      <c r="K799" s="190">
        <f ca="1">CALCS!AH833</f>
        <v>150294862</v>
      </c>
      <c r="L799" s="179" t="str">
        <f>CALCS!AD833</f>
        <v>364436</v>
      </c>
      <c r="M799" s="63">
        <f t="shared" ca="1" si="27"/>
        <v>-1165527</v>
      </c>
      <c r="N799" s="205">
        <f t="shared" ca="1" si="28"/>
        <v>-7.6952595176551413E-3</v>
      </c>
    </row>
    <row r="800" spans="1:14" x14ac:dyDescent="0.25">
      <c r="A800" s="178" t="str">
        <f>CALCS!A834</f>
        <v>Niagara Falls</v>
      </c>
      <c r="B800" s="179" t="str">
        <f>CALCS!B834</f>
        <v>NY</v>
      </c>
      <c r="C800" s="179" t="str">
        <f>CALCS!C834</f>
        <v>51</v>
      </c>
      <c r="D800" s="179" t="str">
        <f>CALCS!D834</f>
        <v>PC</v>
      </c>
      <c r="E800" s="212">
        <f>CALCS!O834</f>
        <v>48916</v>
      </c>
      <c r="F800" s="180">
        <f ca="1">OFFSET(CDBG16!$J$1,MATCH(L800,CDBG16!$E$2:$E$1269,0),)</f>
        <v>2224029</v>
      </c>
      <c r="G800" s="190">
        <f>CALCS!X834</f>
        <v>2184035</v>
      </c>
      <c r="H800" s="190">
        <f ca="1">CALCS!AE834</f>
        <v>184</v>
      </c>
      <c r="I800" s="190">
        <f ca="1">CALCS!AF834</f>
        <v>0</v>
      </c>
      <c r="J800" s="190">
        <f ca="1">CALCS!AG834</f>
        <v>0</v>
      </c>
      <c r="K800" s="190">
        <f ca="1">CALCS!AH834</f>
        <v>2184219</v>
      </c>
      <c r="L800" s="179" t="str">
        <f>CALCS!AD834</f>
        <v>364448</v>
      </c>
      <c r="M800" s="63">
        <f t="shared" ca="1" si="27"/>
        <v>-39810</v>
      </c>
      <c r="N800" s="205">
        <f t="shared" ca="1" si="28"/>
        <v>-1.7899946448540014E-2</v>
      </c>
    </row>
    <row r="801" spans="1:14" x14ac:dyDescent="0.25">
      <c r="A801" s="178" t="str">
        <f>CALCS!A835</f>
        <v>Poughkeepsie</v>
      </c>
      <c r="B801" s="179" t="str">
        <f>CALCS!B835</f>
        <v>NY</v>
      </c>
      <c r="C801" s="179" t="str">
        <f>CALCS!C835</f>
        <v>52</v>
      </c>
      <c r="D801" s="179" t="str">
        <f>CALCS!D835</f>
        <v>MC</v>
      </c>
      <c r="E801" s="212">
        <f>CALCS!O835</f>
        <v>30371</v>
      </c>
      <c r="F801" s="180">
        <f ca="1">OFFSET(CDBG16!$J$1,MATCH(L801,CDBG16!$E$2:$E$1269,0),)</f>
        <v>787692</v>
      </c>
      <c r="G801" s="190">
        <f>CALCS!X835</f>
        <v>768510</v>
      </c>
      <c r="H801" s="190">
        <f ca="1">CALCS!AE835</f>
        <v>65</v>
      </c>
      <c r="I801" s="190">
        <f ca="1">CALCS!AF835</f>
        <v>0</v>
      </c>
      <c r="J801" s="190">
        <f ca="1">CALCS!AG835</f>
        <v>0</v>
      </c>
      <c r="K801" s="190">
        <f ca="1">CALCS!AH835</f>
        <v>768575</v>
      </c>
      <c r="L801" s="179" t="str">
        <f>CALCS!AD835</f>
        <v>365312</v>
      </c>
      <c r="M801" s="63">
        <f t="shared" ca="1" si="27"/>
        <v>-19117</v>
      </c>
      <c r="N801" s="205">
        <f t="shared" ca="1" si="28"/>
        <v>-2.4269638386577495E-2</v>
      </c>
    </row>
    <row r="802" spans="1:14" x14ac:dyDescent="0.25">
      <c r="A802" s="178" t="str">
        <f>CALCS!A836</f>
        <v>Rochester</v>
      </c>
      <c r="B802" s="179" t="str">
        <f>CALCS!B836</f>
        <v>NY</v>
      </c>
      <c r="C802" s="179" t="str">
        <f>CALCS!C836</f>
        <v>51</v>
      </c>
      <c r="D802" s="179" t="str">
        <f>CALCS!D836</f>
        <v>PC</v>
      </c>
      <c r="E802" s="212">
        <f>CALCS!O836</f>
        <v>209802</v>
      </c>
      <c r="F802" s="180">
        <f ca="1">OFFSET(CDBG16!$J$1,MATCH(L802,CDBG16!$E$2:$E$1269,0),)</f>
        <v>7692971</v>
      </c>
      <c r="G802" s="190">
        <f>CALCS!X836</f>
        <v>7486442</v>
      </c>
      <c r="H802" s="190">
        <f ca="1">CALCS!AE836</f>
        <v>630</v>
      </c>
      <c r="I802" s="190">
        <f ca="1">CALCS!AF836</f>
        <v>0</v>
      </c>
      <c r="J802" s="190">
        <f ca="1">CALCS!AG836</f>
        <v>0</v>
      </c>
      <c r="K802" s="190">
        <f ca="1">CALCS!AH836</f>
        <v>7487072</v>
      </c>
      <c r="L802" s="179" t="str">
        <f>CALCS!AD836</f>
        <v>365544</v>
      </c>
      <c r="M802" s="63">
        <f t="shared" ca="1" si="27"/>
        <v>-205899</v>
      </c>
      <c r="N802" s="205">
        <f t="shared" ca="1" si="28"/>
        <v>-2.6764562091810822E-2</v>
      </c>
    </row>
    <row r="803" spans="1:14" x14ac:dyDescent="0.25">
      <c r="A803" s="178" t="str">
        <f>CALCS!A837</f>
        <v>Rome</v>
      </c>
      <c r="B803" s="179" t="str">
        <f>CALCS!B837</f>
        <v>NY</v>
      </c>
      <c r="C803" s="179" t="str">
        <f>CALCS!C837</f>
        <v>51</v>
      </c>
      <c r="D803" s="179" t="str">
        <f>CALCS!D837</f>
        <v>PC</v>
      </c>
      <c r="E803" s="212">
        <f>CALCS!O837</f>
        <v>32573</v>
      </c>
      <c r="F803" s="180">
        <f ca="1">OFFSET(CDBG16!$J$1,MATCH(L803,CDBG16!$E$2:$E$1269,0),)</f>
        <v>926572</v>
      </c>
      <c r="G803" s="190">
        <f>CALCS!X837</f>
        <v>916833</v>
      </c>
      <c r="H803" s="190">
        <f ca="1">CALCS!AE837</f>
        <v>77</v>
      </c>
      <c r="I803" s="190">
        <f ca="1">CALCS!AF837</f>
        <v>0</v>
      </c>
      <c r="J803" s="190">
        <f ca="1">CALCS!AG837</f>
        <v>0</v>
      </c>
      <c r="K803" s="190">
        <f ca="1">CALCS!AH837</f>
        <v>916910</v>
      </c>
      <c r="L803" s="179" t="str">
        <f>CALCS!AD837</f>
        <v>365572</v>
      </c>
      <c r="M803" s="63">
        <f t="shared" ca="1" si="27"/>
        <v>-9662</v>
      </c>
      <c r="N803" s="205">
        <f t="shared" ca="1" si="28"/>
        <v>-1.0427683979226655E-2</v>
      </c>
    </row>
    <row r="804" spans="1:14" x14ac:dyDescent="0.25">
      <c r="A804" s="178" t="str">
        <f>CALCS!A838</f>
        <v>Saratoga Springs</v>
      </c>
      <c r="B804" s="179" t="str">
        <f>CALCS!B838</f>
        <v>NY</v>
      </c>
      <c r="C804" s="179" t="str">
        <f>CALCS!C838</f>
        <v>52</v>
      </c>
      <c r="D804" s="179" t="str">
        <f>CALCS!D838</f>
        <v>MC</v>
      </c>
      <c r="E804" s="212">
        <f>CALCS!O838</f>
        <v>27765</v>
      </c>
      <c r="F804" s="180">
        <f ca="1">OFFSET(CDBG16!$J$1,MATCH(L804,CDBG16!$E$2:$E$1269,0),)</f>
        <v>313699</v>
      </c>
      <c r="G804" s="190">
        <f>CALCS!X838</f>
        <v>299750</v>
      </c>
      <c r="H804" s="190">
        <f ca="1">CALCS!AE838</f>
        <v>25</v>
      </c>
      <c r="I804" s="190">
        <f ca="1">CALCS!AF838</f>
        <v>0</v>
      </c>
      <c r="J804" s="190">
        <f ca="1">CALCS!AG838</f>
        <v>0</v>
      </c>
      <c r="K804" s="190">
        <f ca="1">CALCS!AH838</f>
        <v>299775</v>
      </c>
      <c r="L804" s="179" t="str">
        <f>CALCS!AD838</f>
        <v>365800</v>
      </c>
      <c r="M804" s="63">
        <f t="shared" ca="1" si="27"/>
        <v>-13924</v>
      </c>
      <c r="N804" s="205">
        <f t="shared" ca="1" si="28"/>
        <v>-4.4386497884915159E-2</v>
      </c>
    </row>
    <row r="805" spans="1:14" x14ac:dyDescent="0.25">
      <c r="A805" s="178" t="str">
        <f>CALCS!A839</f>
        <v>Schenectady</v>
      </c>
      <c r="B805" s="179" t="str">
        <f>CALCS!B839</f>
        <v>NY</v>
      </c>
      <c r="C805" s="179" t="str">
        <f>CALCS!C839</f>
        <v>51</v>
      </c>
      <c r="D805" s="179" t="str">
        <f>CALCS!D839</f>
        <v>PC</v>
      </c>
      <c r="E805" s="212">
        <f>CALCS!O839</f>
        <v>65305</v>
      </c>
      <c r="F805" s="180">
        <f ca="1">OFFSET(CDBG16!$J$1,MATCH(L805,CDBG16!$E$2:$E$1269,0),)</f>
        <v>2067628</v>
      </c>
      <c r="G805" s="190">
        <f>CALCS!X839</f>
        <v>2082879</v>
      </c>
      <c r="H805" s="190">
        <f ca="1">CALCS!AE839</f>
        <v>175</v>
      </c>
      <c r="I805" s="190">
        <f ca="1">CALCS!AF839</f>
        <v>0</v>
      </c>
      <c r="J805" s="190">
        <f ca="1">CALCS!AG839</f>
        <v>0</v>
      </c>
      <c r="K805" s="190">
        <f ca="1">CALCS!AH839</f>
        <v>2083054</v>
      </c>
      <c r="L805" s="179" t="str">
        <f>CALCS!AD839</f>
        <v>365848</v>
      </c>
      <c r="M805" s="63">
        <f t="shared" ca="1" si="27"/>
        <v>15426</v>
      </c>
      <c r="N805" s="205">
        <f t="shared" ca="1" si="28"/>
        <v>7.4607231087990685E-3</v>
      </c>
    </row>
    <row r="806" spans="1:14" x14ac:dyDescent="0.25">
      <c r="A806" s="178" t="str">
        <f>CALCS!A840</f>
        <v>Syracuse</v>
      </c>
      <c r="B806" s="179" t="str">
        <f>CALCS!B840</f>
        <v>NY</v>
      </c>
      <c r="C806" s="179" t="str">
        <f>CALCS!C840</f>
        <v>51</v>
      </c>
      <c r="D806" s="179" t="str">
        <f>CALCS!D840</f>
        <v>PC</v>
      </c>
      <c r="E806" s="212">
        <f>CALCS!O840</f>
        <v>144142</v>
      </c>
      <c r="F806" s="180">
        <f ca="1">OFFSET(CDBG16!$J$1,MATCH(L806,CDBG16!$E$2:$E$1269,0),)</f>
        <v>4488859</v>
      </c>
      <c r="G806" s="190">
        <f>CALCS!X840</f>
        <v>4456353</v>
      </c>
      <c r="H806" s="190">
        <f ca="1">CALCS!AE840</f>
        <v>375</v>
      </c>
      <c r="I806" s="190">
        <f ca="1">CALCS!AF840</f>
        <v>0</v>
      </c>
      <c r="J806" s="190">
        <f ca="1">CALCS!AG840</f>
        <v>0</v>
      </c>
      <c r="K806" s="190">
        <f ca="1">CALCS!AH840</f>
        <v>4456728</v>
      </c>
      <c r="L806" s="179" t="str">
        <f>CALCS!AD840</f>
        <v>366376</v>
      </c>
      <c r="M806" s="63">
        <f t="shared" ca="1" si="27"/>
        <v>-32131</v>
      </c>
      <c r="N806" s="205">
        <f t="shared" ca="1" si="28"/>
        <v>-7.1579437001696869E-3</v>
      </c>
    </row>
    <row r="807" spans="1:14" x14ac:dyDescent="0.25">
      <c r="A807" s="178" t="str">
        <f>CALCS!A841</f>
        <v>Tonawanda Town</v>
      </c>
      <c r="B807" s="179" t="str">
        <f>CALCS!B841</f>
        <v>NY</v>
      </c>
      <c r="C807" s="179" t="str">
        <f>CALCS!C841</f>
        <v>52</v>
      </c>
      <c r="D807" s="179" t="str">
        <f>CALCS!D841</f>
        <v>MC</v>
      </c>
      <c r="E807" s="212">
        <f>CALCS!O841</f>
        <v>72937</v>
      </c>
      <c r="F807" s="180">
        <f ca="1">OFFSET(CDBG16!$J$1,MATCH(L807,CDBG16!$E$2:$E$1269,0),)</f>
        <v>1491423</v>
      </c>
      <c r="G807" s="190">
        <f>CALCS!X841</f>
        <v>1514331</v>
      </c>
      <c r="H807" s="190">
        <f ca="1">CALCS!AE841</f>
        <v>127</v>
      </c>
      <c r="I807" s="190">
        <f ca="1">CALCS!AF841</f>
        <v>0</v>
      </c>
      <c r="J807" s="190">
        <f ca="1">CALCS!AG841</f>
        <v>0</v>
      </c>
      <c r="K807" s="190">
        <f ca="1">CALCS!AH841</f>
        <v>1514458</v>
      </c>
      <c r="L807" s="179" t="str">
        <f>CALCS!AD841</f>
        <v>366468</v>
      </c>
      <c r="M807" s="63">
        <f t="shared" ca="1" si="27"/>
        <v>23035</v>
      </c>
      <c r="N807" s="205">
        <f t="shared" ca="1" si="28"/>
        <v>1.5444981068415868E-2</v>
      </c>
    </row>
    <row r="808" spans="1:14" x14ac:dyDescent="0.25">
      <c r="A808" s="178" t="str">
        <f>CALCS!A842</f>
        <v>Troy</v>
      </c>
      <c r="B808" s="179" t="str">
        <f>CALCS!B842</f>
        <v>NY</v>
      </c>
      <c r="C808" s="179" t="str">
        <f>CALCS!C842</f>
        <v>51</v>
      </c>
      <c r="D808" s="179" t="str">
        <f>CALCS!D842</f>
        <v>PC</v>
      </c>
      <c r="E808" s="212">
        <f>CALCS!O842</f>
        <v>49906</v>
      </c>
      <c r="F808" s="180">
        <f ca="1">OFFSET(CDBG16!$J$1,MATCH(L808,CDBG16!$E$2:$E$1269,0),)</f>
        <v>1645167</v>
      </c>
      <c r="G808" s="190">
        <f>CALCS!X842</f>
        <v>1630854</v>
      </c>
      <c r="H808" s="190">
        <f ca="1">CALCS!AE842</f>
        <v>137</v>
      </c>
      <c r="I808" s="190">
        <f ca="1">CALCS!AF842</f>
        <v>0</v>
      </c>
      <c r="J808" s="190">
        <f ca="1">CALCS!AG842</f>
        <v>0</v>
      </c>
      <c r="K808" s="190">
        <f ca="1">CALCS!AH842</f>
        <v>1630991</v>
      </c>
      <c r="L808" s="179" t="str">
        <f>CALCS!AD842</f>
        <v>366500</v>
      </c>
      <c r="M808" s="63">
        <f t="shared" ca="1" si="27"/>
        <v>-14176</v>
      </c>
      <c r="N808" s="205">
        <f t="shared" ca="1" si="28"/>
        <v>-8.6167544085190128E-3</v>
      </c>
    </row>
    <row r="809" spans="1:14" x14ac:dyDescent="0.25">
      <c r="A809" s="178" t="str">
        <f>CALCS!A843</f>
        <v>Union Town</v>
      </c>
      <c r="B809" s="179" t="str">
        <f>CALCS!B843</f>
        <v>NY</v>
      </c>
      <c r="C809" s="179" t="str">
        <f>CALCS!C843</f>
        <v>52</v>
      </c>
      <c r="D809" s="179" t="str">
        <f>CALCS!D843</f>
        <v>MC</v>
      </c>
      <c r="E809" s="212">
        <f>CALCS!O843</f>
        <v>54995</v>
      </c>
      <c r="F809" s="180">
        <f ca="1">OFFSET(CDBG16!$J$1,MATCH(L809,CDBG16!$E$2:$E$1269,0),)</f>
        <v>1116095</v>
      </c>
      <c r="G809" s="190">
        <f>CALCS!X843</f>
        <v>1107600</v>
      </c>
      <c r="H809" s="190">
        <f ca="1">CALCS!AE843</f>
        <v>93</v>
      </c>
      <c r="I809" s="190">
        <f ca="1">CALCS!AF843</f>
        <v>0</v>
      </c>
      <c r="J809" s="190">
        <f ca="1">CALCS!AG843</f>
        <v>0</v>
      </c>
      <c r="K809" s="190">
        <f ca="1">CALCS!AH843</f>
        <v>1107693</v>
      </c>
      <c r="L809" s="179" t="str">
        <f>CALCS!AD843</f>
        <v>366588</v>
      </c>
      <c r="M809" s="63">
        <f t="shared" ca="1" si="27"/>
        <v>-8402</v>
      </c>
      <c r="N809" s="205">
        <f t="shared" ca="1" si="28"/>
        <v>-7.528033007942872E-3</v>
      </c>
    </row>
    <row r="810" spans="1:14" x14ac:dyDescent="0.25">
      <c r="A810" s="178" t="str">
        <f>CALCS!A844</f>
        <v>Utica</v>
      </c>
      <c r="B810" s="179" t="str">
        <f>CALCS!B844</f>
        <v>NY</v>
      </c>
      <c r="C810" s="179" t="str">
        <f>CALCS!C844</f>
        <v>51</v>
      </c>
      <c r="D810" s="179" t="str">
        <f>CALCS!D844</f>
        <v>PC</v>
      </c>
      <c r="E810" s="212">
        <f>CALCS!O844</f>
        <v>61100</v>
      </c>
      <c r="F810" s="180">
        <f ca="1">OFFSET(CDBG16!$J$1,MATCH(L810,CDBG16!$E$2:$E$1269,0),)</f>
        <v>2177142</v>
      </c>
      <c r="G810" s="190">
        <f>CALCS!X844</f>
        <v>2193733</v>
      </c>
      <c r="H810" s="190">
        <f ca="1">CALCS!AE844</f>
        <v>184</v>
      </c>
      <c r="I810" s="190">
        <f ca="1">CALCS!AF844</f>
        <v>0</v>
      </c>
      <c r="J810" s="190">
        <f ca="1">CALCS!AG844</f>
        <v>0</v>
      </c>
      <c r="K810" s="190">
        <f ca="1">CALCS!AH844</f>
        <v>2193917</v>
      </c>
      <c r="L810" s="179" t="str">
        <f>CALCS!AD844</f>
        <v>366612</v>
      </c>
      <c r="M810" s="63">
        <f t="shared" ca="1" si="27"/>
        <v>16775</v>
      </c>
      <c r="N810" s="205">
        <f t="shared" ca="1" si="28"/>
        <v>7.7050555269247483E-3</v>
      </c>
    </row>
    <row r="811" spans="1:14" x14ac:dyDescent="0.25">
      <c r="A811" s="178" t="str">
        <f>CALCS!A845</f>
        <v>Watertown City</v>
      </c>
      <c r="B811" s="179" t="str">
        <f>CALCS!B845</f>
        <v>NY</v>
      </c>
      <c r="C811" s="179" t="str">
        <f>CALCS!C845</f>
        <v>51</v>
      </c>
      <c r="D811" s="179" t="str">
        <f>CALCS!D845</f>
        <v>PC</v>
      </c>
      <c r="E811" s="212">
        <f>CALCS!O845</f>
        <v>26780</v>
      </c>
      <c r="F811" s="180">
        <f ca="1">OFFSET(CDBG16!$J$1,MATCH(L811,CDBG16!$E$2:$E$1269,0),)</f>
        <v>801322</v>
      </c>
      <c r="G811" s="190">
        <f>CALCS!X845</f>
        <v>819436</v>
      </c>
      <c r="H811" s="190">
        <f ca="1">CALCS!AE845</f>
        <v>69</v>
      </c>
      <c r="I811" s="190">
        <f ca="1">CALCS!AF845</f>
        <v>0</v>
      </c>
      <c r="J811" s="190">
        <f ca="1">CALCS!AG845</f>
        <v>0</v>
      </c>
      <c r="K811" s="190">
        <f ca="1">CALCS!AH845</f>
        <v>819505</v>
      </c>
      <c r="L811" s="179" t="str">
        <f>CALCS!AD845</f>
        <v>366848</v>
      </c>
      <c r="M811" s="63">
        <f t="shared" ca="1" si="27"/>
        <v>18183</v>
      </c>
      <c r="N811" s="205">
        <f t="shared" ca="1" si="28"/>
        <v>2.2691252704905143E-2</v>
      </c>
    </row>
    <row r="812" spans="1:14" x14ac:dyDescent="0.25">
      <c r="A812" s="178" t="str">
        <f>CALCS!A846</f>
        <v>West Seneca</v>
      </c>
      <c r="B812" s="179" t="str">
        <f>CALCS!B846</f>
        <v>NY</v>
      </c>
      <c r="C812" s="179" t="str">
        <f>CALCS!C846</f>
        <v>52</v>
      </c>
      <c r="D812" s="179" t="str">
        <f>CALCS!D846</f>
        <v>MC</v>
      </c>
      <c r="E812" s="212">
        <f>CALCS!O846</f>
        <v>45575</v>
      </c>
      <c r="F812" s="180">
        <f ca="1">OFFSET(CDBG16!$J$1,MATCH(L812,CDBG16!$E$2:$E$1269,0),)</f>
        <v>264193</v>
      </c>
      <c r="G812" s="190">
        <f>CALCS!X846</f>
        <v>266029</v>
      </c>
      <c r="H812" s="190">
        <f ca="1">CALCS!AE846</f>
        <v>22</v>
      </c>
      <c r="I812" s="190">
        <f ca="1">CALCS!AF846</f>
        <v>0</v>
      </c>
      <c r="J812" s="190">
        <f ca="1">CALCS!AG846</f>
        <v>0</v>
      </c>
      <c r="K812" s="190">
        <f ca="1">CALCS!AH846</f>
        <v>266051</v>
      </c>
      <c r="L812" s="179" t="str">
        <f>CALCS!AD846</f>
        <v>367024</v>
      </c>
      <c r="M812" s="63">
        <f t="shared" ca="1" si="27"/>
        <v>1858</v>
      </c>
      <c r="N812" s="205">
        <f t="shared" ca="1" si="28"/>
        <v>7.0327374305905153E-3</v>
      </c>
    </row>
    <row r="813" spans="1:14" x14ac:dyDescent="0.25">
      <c r="A813" s="178" t="str">
        <f>CALCS!A847</f>
        <v>White Plains</v>
      </c>
      <c r="B813" s="179" t="str">
        <f>CALCS!B847</f>
        <v>NY</v>
      </c>
      <c r="C813" s="179" t="str">
        <f>CALCS!C847</f>
        <v>51</v>
      </c>
      <c r="D813" s="179" t="str">
        <f>CALCS!D847</f>
        <v>PC</v>
      </c>
      <c r="E813" s="212">
        <f>CALCS!O847</f>
        <v>58459</v>
      </c>
      <c r="F813" s="180">
        <f ca="1">OFFSET(CDBG16!$J$1,MATCH(L813,CDBG16!$E$2:$E$1269,0),)</f>
        <v>824518</v>
      </c>
      <c r="G813" s="190">
        <f>CALCS!X847</f>
        <v>778966</v>
      </c>
      <c r="H813" s="190">
        <f ca="1">CALCS!AE847</f>
        <v>66</v>
      </c>
      <c r="I813" s="190">
        <f ca="1">CALCS!AF847</f>
        <v>0</v>
      </c>
      <c r="J813" s="190">
        <f ca="1">CALCS!AG847</f>
        <v>0</v>
      </c>
      <c r="K813" s="190">
        <f ca="1">CALCS!AH847</f>
        <v>779032</v>
      </c>
      <c r="L813" s="179" t="str">
        <f>CALCS!AD847</f>
        <v>367096</v>
      </c>
      <c r="M813" s="63">
        <f t="shared" ca="1" si="27"/>
        <v>-45486</v>
      </c>
      <c r="N813" s="205">
        <f t="shared" ca="1" si="28"/>
        <v>-5.5166776225625151E-2</v>
      </c>
    </row>
    <row r="814" spans="1:14" x14ac:dyDescent="0.25">
      <c r="A814" s="178" t="str">
        <f>CALCS!A848</f>
        <v>Yonkers</v>
      </c>
      <c r="B814" s="179" t="str">
        <f>CALCS!B848</f>
        <v>NY</v>
      </c>
      <c r="C814" s="179" t="str">
        <f>CALCS!C848</f>
        <v>52</v>
      </c>
      <c r="D814" s="179" t="str">
        <f>CALCS!D848</f>
        <v>MC</v>
      </c>
      <c r="E814" s="212">
        <f>CALCS!O848</f>
        <v>201116</v>
      </c>
      <c r="F814" s="180">
        <f ca="1">OFFSET(CDBG16!$J$1,MATCH(L814,CDBG16!$E$2:$E$1269,0),)</f>
        <v>3360486</v>
      </c>
      <c r="G814" s="190">
        <f>CALCS!X848</f>
        <v>3083845</v>
      </c>
      <c r="H814" s="190">
        <f ca="1">CALCS!AE848</f>
        <v>259</v>
      </c>
      <c r="I814" s="190">
        <f ca="1">CALCS!AF848</f>
        <v>0</v>
      </c>
      <c r="J814" s="190">
        <f ca="1">CALCS!AG848</f>
        <v>0</v>
      </c>
      <c r="K814" s="190">
        <f ca="1">CALCS!AH848</f>
        <v>3084104</v>
      </c>
      <c r="L814" s="179" t="str">
        <f>CALCS!AD848</f>
        <v>367260</v>
      </c>
      <c r="M814" s="63">
        <f t="shared" ref="M814:M877" ca="1" si="29">K814-F814</f>
        <v>-276382</v>
      </c>
      <c r="N814" s="205">
        <f t="shared" ref="N814:N877" ca="1" si="30">M814/F814</f>
        <v>-8.2244651517667383E-2</v>
      </c>
    </row>
    <row r="815" spans="1:14" x14ac:dyDescent="0.25">
      <c r="A815" s="178" t="str">
        <f>CALCS!A849</f>
        <v>Dutchess County</v>
      </c>
      <c r="B815" s="179" t="str">
        <f>CALCS!B849</f>
        <v>NY</v>
      </c>
      <c r="C815" s="179" t="str">
        <f>CALCS!C849</f>
        <v>66</v>
      </c>
      <c r="D815" s="179" t="str">
        <f>CALCS!D849</f>
        <v>UC</v>
      </c>
      <c r="E815" s="212">
        <f>CALCS!O849</f>
        <v>265383</v>
      </c>
      <c r="F815" s="180">
        <f ca="1">OFFSET(CDBG16!$J$1,MATCH(L815,CDBG16!$E$2:$E$1269,0),)</f>
        <v>1293239</v>
      </c>
      <c r="G815" s="190">
        <f>CALCS!X849</f>
        <v>1286716</v>
      </c>
      <c r="H815" s="190">
        <f ca="1">CALCS!AE849</f>
        <v>108</v>
      </c>
      <c r="I815" s="190">
        <f ca="1">CALCS!AF849</f>
        <v>0</v>
      </c>
      <c r="J815" s="190">
        <f ca="1">CALCS!AG849</f>
        <v>0</v>
      </c>
      <c r="K815" s="190">
        <f ca="1">CALCS!AH849</f>
        <v>1286824</v>
      </c>
      <c r="L815" s="179" t="str">
        <f>CALCS!AD849</f>
        <v>369027</v>
      </c>
      <c r="M815" s="63">
        <f t="shared" ca="1" si="29"/>
        <v>-6415</v>
      </c>
      <c r="N815" s="205">
        <f t="shared" ca="1" si="30"/>
        <v>-4.9604133497365916E-3</v>
      </c>
    </row>
    <row r="816" spans="1:14" x14ac:dyDescent="0.25">
      <c r="A816" s="178" t="str">
        <f>CALCS!A850</f>
        <v>Erie County</v>
      </c>
      <c r="B816" s="179" t="str">
        <f>CALCS!B850</f>
        <v>NY</v>
      </c>
      <c r="C816" s="179" t="str">
        <f>CALCS!C850</f>
        <v>66</v>
      </c>
      <c r="D816" s="179" t="str">
        <f>CALCS!D850</f>
        <v>UC</v>
      </c>
      <c r="E816" s="212">
        <f>CALCS!O850</f>
        <v>275481</v>
      </c>
      <c r="F816" s="180">
        <f ca="1">OFFSET(CDBG16!$J$1,MATCH(L816,CDBG16!$E$2:$E$1269,0),)</f>
        <v>2435767</v>
      </c>
      <c r="G816" s="190">
        <f>CALCS!X850</f>
        <v>2466776</v>
      </c>
      <c r="H816" s="190">
        <f ca="1">CALCS!AE850</f>
        <v>207</v>
      </c>
      <c r="I816" s="190">
        <f ca="1">CALCS!AF850</f>
        <v>0</v>
      </c>
      <c r="J816" s="190">
        <f ca="1">CALCS!AG850</f>
        <v>0</v>
      </c>
      <c r="K816" s="190">
        <f ca="1">CALCS!AH850</f>
        <v>2466983</v>
      </c>
      <c r="L816" s="179" t="str">
        <f>CALCS!AD850</f>
        <v>369029</v>
      </c>
      <c r="M816" s="63">
        <f t="shared" ca="1" si="29"/>
        <v>31216</v>
      </c>
      <c r="N816" s="205">
        <f t="shared" ca="1" si="30"/>
        <v>1.2815675719393521E-2</v>
      </c>
    </row>
    <row r="817" spans="1:14" x14ac:dyDescent="0.25">
      <c r="A817" s="178" t="str">
        <f>CALCS!A851</f>
        <v>Monroe County</v>
      </c>
      <c r="B817" s="179" t="str">
        <f>CALCS!B851</f>
        <v>NY</v>
      </c>
      <c r="C817" s="179" t="str">
        <f>CALCS!C851</f>
        <v>66</v>
      </c>
      <c r="D817" s="179" t="str">
        <f>CALCS!D851</f>
        <v>UC</v>
      </c>
      <c r="E817" s="212">
        <f>CALCS!O851</f>
        <v>392017</v>
      </c>
      <c r="F817" s="180">
        <f ca="1">OFFSET(CDBG16!$J$1,MATCH(L817,CDBG16!$E$2:$E$1269,0),)</f>
        <v>1651379</v>
      </c>
      <c r="G817" s="190">
        <f>CALCS!X851</f>
        <v>1652770</v>
      </c>
      <c r="H817" s="190">
        <f ca="1">CALCS!AE851</f>
        <v>139</v>
      </c>
      <c r="I817" s="190">
        <f ca="1">CALCS!AF851</f>
        <v>0</v>
      </c>
      <c r="J817" s="190">
        <f ca="1">CALCS!AG851</f>
        <v>0</v>
      </c>
      <c r="K817" s="190">
        <f ca="1">CALCS!AH851</f>
        <v>1652909</v>
      </c>
      <c r="L817" s="179" t="str">
        <f>CALCS!AD851</f>
        <v>369055</v>
      </c>
      <c r="M817" s="63">
        <f t="shared" ca="1" si="29"/>
        <v>1530</v>
      </c>
      <c r="N817" s="205">
        <f t="shared" ca="1" si="30"/>
        <v>9.2649839921665473E-4</v>
      </c>
    </row>
    <row r="818" spans="1:14" x14ac:dyDescent="0.25">
      <c r="A818" s="178" t="str">
        <f>CALCS!A852</f>
        <v>Nassau County</v>
      </c>
      <c r="B818" s="179" t="str">
        <f>CALCS!B852</f>
        <v>NY</v>
      </c>
      <c r="C818" s="179" t="str">
        <f>CALCS!C852</f>
        <v>66</v>
      </c>
      <c r="D818" s="179" t="str">
        <f>CALCS!D852</f>
        <v>UC</v>
      </c>
      <c r="E818" s="212">
        <f>CALCS!O852</f>
        <v>1268784</v>
      </c>
      <c r="F818" s="180">
        <f ca="1">OFFSET(CDBG16!$J$1,MATCH(L818,CDBG16!$E$2:$E$1269,0),)</f>
        <v>13095031</v>
      </c>
      <c r="G818" s="190">
        <f>CALCS!X852</f>
        <v>13040721</v>
      </c>
      <c r="H818" s="190">
        <f ca="1">CALCS!AE852</f>
        <v>1097</v>
      </c>
      <c r="I818" s="190">
        <f ca="1">CALCS!AF852</f>
        <v>0</v>
      </c>
      <c r="J818" s="190">
        <f ca="1">CALCS!AG852</f>
        <v>0</v>
      </c>
      <c r="K818" s="190">
        <f ca="1">CALCS!AH852</f>
        <v>13041818</v>
      </c>
      <c r="L818" s="179" t="str">
        <f>CALCS!AD852</f>
        <v>369059</v>
      </c>
      <c r="M818" s="63">
        <f t="shared" ca="1" si="29"/>
        <v>-53213</v>
      </c>
      <c r="N818" s="205">
        <f t="shared" ca="1" si="30"/>
        <v>-4.0636024458437711E-3</v>
      </c>
    </row>
    <row r="819" spans="1:14" x14ac:dyDescent="0.25">
      <c r="A819" s="178" t="str">
        <f>CALCS!A853</f>
        <v>Onondaga County</v>
      </c>
      <c r="B819" s="179" t="str">
        <f>CALCS!B853</f>
        <v>NY</v>
      </c>
      <c r="C819" s="179" t="str">
        <f>CALCS!C853</f>
        <v>66</v>
      </c>
      <c r="D819" s="179" t="str">
        <f>CALCS!D853</f>
        <v>UC</v>
      </c>
      <c r="E819" s="212">
        <f>CALCS!O853</f>
        <v>263986</v>
      </c>
      <c r="F819" s="180">
        <f ca="1">OFFSET(CDBG16!$J$1,MATCH(L819,CDBG16!$E$2:$E$1269,0),)</f>
        <v>1750479</v>
      </c>
      <c r="G819" s="190">
        <f>CALCS!X853</f>
        <v>1800830</v>
      </c>
      <c r="H819" s="190">
        <f ca="1">CALCS!AE853</f>
        <v>151</v>
      </c>
      <c r="I819" s="190">
        <f ca="1">CALCS!AF853</f>
        <v>0</v>
      </c>
      <c r="J819" s="190">
        <f ca="1">CALCS!AG853</f>
        <v>0</v>
      </c>
      <c r="K819" s="190">
        <f ca="1">CALCS!AH853</f>
        <v>1800981</v>
      </c>
      <c r="L819" s="179" t="str">
        <f>CALCS!AD853</f>
        <v>369067</v>
      </c>
      <c r="M819" s="63">
        <f t="shared" ca="1" si="29"/>
        <v>50502</v>
      </c>
      <c r="N819" s="205">
        <f t="shared" ca="1" si="30"/>
        <v>2.88503889506815E-2</v>
      </c>
    </row>
    <row r="820" spans="1:14" x14ac:dyDescent="0.25">
      <c r="A820" s="178" t="str">
        <f>CALCS!A854</f>
        <v>Orange County</v>
      </c>
      <c r="B820" s="179" t="str">
        <f>CALCS!B854</f>
        <v>NY</v>
      </c>
      <c r="C820" s="179" t="str">
        <f>CALCS!C854</f>
        <v>66</v>
      </c>
      <c r="D820" s="179" t="str">
        <f>CALCS!D854</f>
        <v>UC</v>
      </c>
      <c r="E820" s="212">
        <f>CALCS!O854</f>
        <v>290085</v>
      </c>
      <c r="F820" s="180">
        <f ca="1">OFFSET(CDBG16!$J$1,MATCH(L820,CDBG16!$E$2:$E$1269,0),)</f>
        <v>1616917</v>
      </c>
      <c r="G820" s="190">
        <f>CALCS!X854</f>
        <v>1534580</v>
      </c>
      <c r="H820" s="190">
        <f ca="1">CALCS!AE854</f>
        <v>129</v>
      </c>
      <c r="I820" s="190">
        <f ca="1">CALCS!AF854</f>
        <v>0</v>
      </c>
      <c r="J820" s="190">
        <f ca="1">CALCS!AG854</f>
        <v>0</v>
      </c>
      <c r="K820" s="190">
        <f ca="1">CALCS!AH854</f>
        <v>1534709</v>
      </c>
      <c r="L820" s="179" t="str">
        <f>CALCS!AD854</f>
        <v>369071</v>
      </c>
      <c r="M820" s="63">
        <f t="shared" ca="1" si="29"/>
        <v>-82208</v>
      </c>
      <c r="N820" s="205">
        <f t="shared" ca="1" si="30"/>
        <v>-5.0842436562915719E-2</v>
      </c>
    </row>
    <row r="821" spans="1:14" x14ac:dyDescent="0.25">
      <c r="A821" s="178" t="str">
        <f>CALCS!A855</f>
        <v>Rockland County</v>
      </c>
      <c r="B821" s="179" t="str">
        <f>CALCS!B855</f>
        <v>NY</v>
      </c>
      <c r="C821" s="179" t="str">
        <f>CALCS!C855</f>
        <v>66</v>
      </c>
      <c r="D821" s="179" t="str">
        <f>CALCS!D855</f>
        <v>UC</v>
      </c>
      <c r="E821" s="212">
        <f>CALCS!O855</f>
        <v>315804</v>
      </c>
      <c r="F821" s="180">
        <f ca="1">OFFSET(CDBG16!$J$1,MATCH(L821,CDBG16!$E$2:$E$1269,0),)</f>
        <v>2197424</v>
      </c>
      <c r="G821" s="190">
        <f>CALCS!X855</f>
        <v>2135246</v>
      </c>
      <c r="H821" s="190">
        <f ca="1">CALCS!AE855</f>
        <v>180</v>
      </c>
      <c r="I821" s="190">
        <f ca="1">CALCS!AF855</f>
        <v>0</v>
      </c>
      <c r="J821" s="190">
        <f ca="1">CALCS!AG855</f>
        <v>0</v>
      </c>
      <c r="K821" s="190">
        <f ca="1">CALCS!AH855</f>
        <v>2135426</v>
      </c>
      <c r="L821" s="179" t="str">
        <f>CALCS!AD855</f>
        <v>369087</v>
      </c>
      <c r="M821" s="63">
        <f t="shared" ca="1" si="29"/>
        <v>-61998</v>
      </c>
      <c r="N821" s="205">
        <f t="shared" ca="1" si="30"/>
        <v>-2.8213945055665178E-2</v>
      </c>
    </row>
    <row r="822" spans="1:14" x14ac:dyDescent="0.25">
      <c r="A822" s="178" t="str">
        <f>CALCS!A856</f>
        <v>Suffolk County</v>
      </c>
      <c r="B822" s="179" t="str">
        <f>CALCS!B856</f>
        <v>NY</v>
      </c>
      <c r="C822" s="179" t="str">
        <f>CALCS!C856</f>
        <v>66</v>
      </c>
      <c r="D822" s="179" t="str">
        <f>CALCS!D856</f>
        <v>UC</v>
      </c>
      <c r="E822" s="212">
        <f>CALCS!O856</f>
        <v>735877</v>
      </c>
      <c r="F822" s="180">
        <f ca="1">OFFSET(CDBG16!$J$1,MATCH(L822,CDBG16!$E$2:$E$1269,0),)</f>
        <v>2917444</v>
      </c>
      <c r="G822" s="190">
        <f>CALCS!X856</f>
        <v>2920332</v>
      </c>
      <c r="H822" s="190">
        <f ca="1">CALCS!AE856</f>
        <v>246</v>
      </c>
      <c r="I822" s="190">
        <f ca="1">CALCS!AF856</f>
        <v>0</v>
      </c>
      <c r="J822" s="190">
        <f ca="1">CALCS!AG856</f>
        <v>0</v>
      </c>
      <c r="K822" s="190">
        <f ca="1">CALCS!AH856</f>
        <v>2920578</v>
      </c>
      <c r="L822" s="179" t="str">
        <f>CALCS!AD856</f>
        <v>369103</v>
      </c>
      <c r="M822" s="63">
        <f t="shared" ca="1" si="29"/>
        <v>3134</v>
      </c>
      <c r="N822" s="205">
        <f t="shared" ca="1" si="30"/>
        <v>1.0742279886092072E-3</v>
      </c>
    </row>
    <row r="823" spans="1:14" x14ac:dyDescent="0.25">
      <c r="A823" s="178" t="str">
        <f>CALCS!A808</f>
        <v>New York</v>
      </c>
      <c r="B823" s="179" t="str">
        <f>CALCS!B808</f>
        <v>NY</v>
      </c>
      <c r="C823" s="179" t="str">
        <f>CALCS!C808</f>
        <v>22</v>
      </c>
      <c r="D823" s="179" t="str">
        <f>CALCS!D808</f>
        <v>State Balance</v>
      </c>
      <c r="E823" s="212">
        <f>CALCS!O808</f>
        <v>4210687</v>
      </c>
      <c r="F823" s="180">
        <f ca="1">OFFSET(CDBG16!$J$1,MATCH(L823,CDBG16!$E$2:$E$1269,0),)</f>
        <v>45961285</v>
      </c>
      <c r="G823" s="190">
        <f>CALCS!X808</f>
        <v>45541548</v>
      </c>
      <c r="H823" s="190">
        <f ca="1">CALCS!AE808</f>
        <v>69786</v>
      </c>
      <c r="I823" s="190">
        <f ca="1">CALCS!AF808</f>
        <v>0</v>
      </c>
      <c r="J823" s="190">
        <f ca="1">CALCS!AG808</f>
        <v>0</v>
      </c>
      <c r="K823" s="190">
        <f ca="1">CALCS!AH808</f>
        <v>45611334</v>
      </c>
      <c r="L823" s="179" t="str">
        <f>CALCS!AD808</f>
        <v>369999</v>
      </c>
      <c r="M823" s="63">
        <f t="shared" ca="1" si="29"/>
        <v>-349951</v>
      </c>
      <c r="N823" s="205">
        <f t="shared" ca="1" si="30"/>
        <v>-7.6140386414348515E-3</v>
      </c>
    </row>
    <row r="824" spans="1:14" x14ac:dyDescent="0.25">
      <c r="A824" s="178" t="str">
        <f>CALCS!A694</f>
        <v>Asheville</v>
      </c>
      <c r="B824" s="179" t="str">
        <f>CALCS!B694</f>
        <v>NC</v>
      </c>
      <c r="C824" s="179" t="str">
        <f>CALCS!C694</f>
        <v>51</v>
      </c>
      <c r="D824" s="179" t="str">
        <f>CALCS!D694</f>
        <v>PC</v>
      </c>
      <c r="E824" s="212">
        <f>CALCS!O694</f>
        <v>88512</v>
      </c>
      <c r="F824" s="180">
        <f ca="1">OFFSET(CDBG16!$J$1,MATCH(L824,CDBG16!$E$2:$E$1269,0),)</f>
        <v>932001</v>
      </c>
      <c r="G824" s="190">
        <f>CALCS!X694</f>
        <v>919860</v>
      </c>
      <c r="H824" s="190">
        <f ca="1">CALCS!AE694</f>
        <v>77</v>
      </c>
      <c r="I824" s="190">
        <f ca="1">CALCS!AF694</f>
        <v>0</v>
      </c>
      <c r="J824" s="190">
        <f ca="1">CALCS!AG694</f>
        <v>0</v>
      </c>
      <c r="K824" s="190">
        <f ca="1">CALCS!AH694</f>
        <v>919937</v>
      </c>
      <c r="L824" s="179" t="str">
        <f>CALCS!AD694</f>
        <v>370108</v>
      </c>
      <c r="M824" s="63">
        <f t="shared" ca="1" si="29"/>
        <v>-12064</v>
      </c>
      <c r="N824" s="205">
        <f t="shared" ca="1" si="30"/>
        <v>-1.2944192119965536E-2</v>
      </c>
    </row>
    <row r="825" spans="1:14" x14ac:dyDescent="0.25">
      <c r="A825" s="178" t="str">
        <f>CALCS!A695</f>
        <v>Burlington</v>
      </c>
      <c r="B825" s="179" t="str">
        <f>CALCS!B695</f>
        <v>NC</v>
      </c>
      <c r="C825" s="179" t="str">
        <f>CALCS!C695</f>
        <v>51</v>
      </c>
      <c r="D825" s="179" t="str">
        <f>CALCS!D695</f>
        <v>PC</v>
      </c>
      <c r="E825" s="212">
        <f>CALCS!O695</f>
        <v>52472</v>
      </c>
      <c r="F825" s="180">
        <f ca="1">OFFSET(CDBG16!$J$1,MATCH(L825,CDBG16!$E$2:$E$1269,0),)</f>
        <v>402011</v>
      </c>
      <c r="G825" s="190">
        <f>CALCS!X695</f>
        <v>399908</v>
      </c>
      <c r="H825" s="190">
        <f ca="1">CALCS!AE695</f>
        <v>34</v>
      </c>
      <c r="I825" s="190">
        <f ca="1">CALCS!AF695</f>
        <v>0</v>
      </c>
      <c r="J825" s="190">
        <f ca="1">CALCS!AG695</f>
        <v>0</v>
      </c>
      <c r="K825" s="190">
        <f ca="1">CALCS!AH695</f>
        <v>399942</v>
      </c>
      <c r="L825" s="179" t="str">
        <f>CALCS!AD695</f>
        <v>370432</v>
      </c>
      <c r="M825" s="63">
        <f t="shared" ca="1" si="29"/>
        <v>-2069</v>
      </c>
      <c r="N825" s="205">
        <f t="shared" ca="1" si="30"/>
        <v>-5.1466253410976321E-3</v>
      </c>
    </row>
    <row r="826" spans="1:14" x14ac:dyDescent="0.25">
      <c r="A826" s="178" t="str">
        <f>CALCS!A696</f>
        <v>Cary</v>
      </c>
      <c r="B826" s="179" t="str">
        <f>CALCS!B696</f>
        <v>NC</v>
      </c>
      <c r="C826" s="179" t="str">
        <f>CALCS!C696</f>
        <v>52</v>
      </c>
      <c r="D826" s="179" t="str">
        <f>CALCS!D696</f>
        <v>MC</v>
      </c>
      <c r="E826" s="212">
        <f>CALCS!O696</f>
        <v>159769</v>
      </c>
      <c r="F826" s="180">
        <f ca="1">OFFSET(CDBG16!$J$1,MATCH(L826,CDBG16!$E$2:$E$1269,0),)</f>
        <v>556639</v>
      </c>
      <c r="G826" s="190">
        <f>CALCS!X696</f>
        <v>597982</v>
      </c>
      <c r="H826" s="190">
        <f ca="1">CALCS!AE696</f>
        <v>50</v>
      </c>
      <c r="I826" s="190">
        <f ca="1">CALCS!AF696</f>
        <v>0</v>
      </c>
      <c r="J826" s="190">
        <f ca="1">CALCS!AG696</f>
        <v>0</v>
      </c>
      <c r="K826" s="190">
        <f ca="1">CALCS!AH696</f>
        <v>598032</v>
      </c>
      <c r="L826" s="179" t="str">
        <f>CALCS!AD696</f>
        <v>370504</v>
      </c>
      <c r="M826" s="63">
        <f t="shared" ca="1" si="29"/>
        <v>41393</v>
      </c>
      <c r="N826" s="205">
        <f t="shared" ca="1" si="30"/>
        <v>7.4362378489469833E-2</v>
      </c>
    </row>
    <row r="827" spans="1:14" x14ac:dyDescent="0.25">
      <c r="A827" s="178" t="str">
        <f>CALCS!A697</f>
        <v>Chapel Hill</v>
      </c>
      <c r="B827" s="179" t="str">
        <f>CALCS!B697</f>
        <v>NC</v>
      </c>
      <c r="C827" s="179" t="str">
        <f>CALCS!C697</f>
        <v>51</v>
      </c>
      <c r="D827" s="179" t="str">
        <f>CALCS!D697</f>
        <v>PC</v>
      </c>
      <c r="E827" s="212">
        <f>CALCS!O697</f>
        <v>59568</v>
      </c>
      <c r="F827" s="180">
        <f ca="1">OFFSET(CDBG16!$J$1,MATCH(L827,CDBG16!$E$2:$E$1269,0),)</f>
        <v>387702</v>
      </c>
      <c r="G827" s="190">
        <f>CALCS!X697</f>
        <v>380793</v>
      </c>
      <c r="H827" s="190">
        <f ca="1">CALCS!AE697</f>
        <v>32</v>
      </c>
      <c r="I827" s="190">
        <f ca="1">CALCS!AF697</f>
        <v>0</v>
      </c>
      <c r="J827" s="190">
        <f ca="1">CALCS!AG697</f>
        <v>0</v>
      </c>
      <c r="K827" s="190">
        <f ca="1">CALCS!AH697</f>
        <v>380825</v>
      </c>
      <c r="L827" s="179" t="str">
        <f>CALCS!AD697</f>
        <v>370552</v>
      </c>
      <c r="M827" s="63">
        <f t="shared" ca="1" si="29"/>
        <v>-6877</v>
      </c>
      <c r="N827" s="205">
        <f t="shared" ca="1" si="30"/>
        <v>-1.7737850204538538E-2</v>
      </c>
    </row>
    <row r="828" spans="1:14" x14ac:dyDescent="0.25">
      <c r="A828" s="178" t="str">
        <f>CALCS!A698</f>
        <v>Charlotte</v>
      </c>
      <c r="B828" s="179" t="str">
        <f>CALCS!B698</f>
        <v>NC</v>
      </c>
      <c r="C828" s="179" t="str">
        <f>CALCS!C698</f>
        <v>51</v>
      </c>
      <c r="D828" s="179" t="str">
        <f>CALCS!D698</f>
        <v>PC</v>
      </c>
      <c r="E828" s="212">
        <f>CALCS!O698</f>
        <v>827097</v>
      </c>
      <c r="F828" s="180">
        <f ca="1">OFFSET(CDBG16!$J$1,MATCH(L828,CDBG16!$E$2:$E$1269,0),)</f>
        <v>5351235</v>
      </c>
      <c r="G828" s="190">
        <f>CALCS!X698</f>
        <v>5364523</v>
      </c>
      <c r="H828" s="190">
        <f ca="1">CALCS!AE698</f>
        <v>451</v>
      </c>
      <c r="I828" s="190">
        <f ca="1">CALCS!AF698</f>
        <v>0</v>
      </c>
      <c r="J828" s="190">
        <f ca="1">CALCS!AG698</f>
        <v>0</v>
      </c>
      <c r="K828" s="190">
        <f ca="1">CALCS!AH698</f>
        <v>5364974</v>
      </c>
      <c r="L828" s="179" t="str">
        <f>CALCS!AD698</f>
        <v>370558</v>
      </c>
      <c r="M828" s="63">
        <f t="shared" ca="1" si="29"/>
        <v>13739</v>
      </c>
      <c r="N828" s="205">
        <f t="shared" ca="1" si="30"/>
        <v>2.5674447113610221E-3</v>
      </c>
    </row>
    <row r="829" spans="1:14" x14ac:dyDescent="0.25">
      <c r="A829" s="178" t="str">
        <f>CALCS!A699</f>
        <v>Concord</v>
      </c>
      <c r="B829" s="179" t="str">
        <f>CALCS!B699</f>
        <v>NC</v>
      </c>
      <c r="C829" s="179" t="str">
        <f>CALCS!C699</f>
        <v>51</v>
      </c>
      <c r="D829" s="179" t="str">
        <f>CALCS!D699</f>
        <v>PC</v>
      </c>
      <c r="E829" s="212">
        <f>CALCS!O699</f>
        <v>87696</v>
      </c>
      <c r="F829" s="180">
        <f ca="1">OFFSET(CDBG16!$J$1,MATCH(L829,CDBG16!$E$2:$E$1269,0),)</f>
        <v>463245</v>
      </c>
      <c r="G829" s="190">
        <f>CALCS!X699</f>
        <v>505827</v>
      </c>
      <c r="H829" s="190">
        <f ca="1">CALCS!AE699</f>
        <v>43</v>
      </c>
      <c r="I829" s="190">
        <f ca="1">CALCS!AF699</f>
        <v>0</v>
      </c>
      <c r="J829" s="190">
        <f ca="1">CALCS!AG699</f>
        <v>0</v>
      </c>
      <c r="K829" s="190">
        <f ca="1">CALCS!AH699</f>
        <v>505870</v>
      </c>
      <c r="L829" s="179" t="str">
        <f>CALCS!AD699</f>
        <v>370660</v>
      </c>
      <c r="M829" s="63">
        <f t="shared" ca="1" si="29"/>
        <v>42625</v>
      </c>
      <c r="N829" s="205">
        <f t="shared" ca="1" si="30"/>
        <v>9.2013945104642253E-2</v>
      </c>
    </row>
    <row r="830" spans="1:14" x14ac:dyDescent="0.25">
      <c r="A830" s="178" t="str">
        <f>CALCS!A700</f>
        <v>Durham</v>
      </c>
      <c r="B830" s="179" t="str">
        <f>CALCS!B700</f>
        <v>NC</v>
      </c>
      <c r="C830" s="179" t="str">
        <f>CALCS!C700</f>
        <v>51</v>
      </c>
      <c r="D830" s="179" t="str">
        <f>CALCS!D700</f>
        <v>PC</v>
      </c>
      <c r="E830" s="212">
        <f>CALCS!O700</f>
        <v>257636</v>
      </c>
      <c r="F830" s="180">
        <f ca="1">OFFSET(CDBG16!$J$1,MATCH(L830,CDBG16!$E$2:$E$1269,0),)</f>
        <v>1829750</v>
      </c>
      <c r="G830" s="190">
        <f>CALCS!X700</f>
        <v>1797865</v>
      </c>
      <c r="H830" s="190">
        <f ca="1">CALCS!AE700</f>
        <v>151</v>
      </c>
      <c r="I830" s="190">
        <f ca="1">CALCS!AF700</f>
        <v>0</v>
      </c>
      <c r="J830" s="190">
        <f ca="1">CALCS!AG700</f>
        <v>0</v>
      </c>
      <c r="K830" s="190">
        <f ca="1">CALCS!AH700</f>
        <v>1798016</v>
      </c>
      <c r="L830" s="179" t="str">
        <f>CALCS!AD700</f>
        <v>370828</v>
      </c>
      <c r="M830" s="63">
        <f t="shared" ca="1" si="29"/>
        <v>-31734</v>
      </c>
      <c r="N830" s="205">
        <f t="shared" ca="1" si="30"/>
        <v>-1.7343352917065173E-2</v>
      </c>
    </row>
    <row r="831" spans="1:14" x14ac:dyDescent="0.25">
      <c r="A831" s="178" t="str">
        <f>CALCS!A701</f>
        <v>Fayetteville</v>
      </c>
      <c r="B831" s="179" t="str">
        <f>CALCS!B701</f>
        <v>NC</v>
      </c>
      <c r="C831" s="179" t="str">
        <f>CALCS!C701</f>
        <v>51</v>
      </c>
      <c r="D831" s="179" t="str">
        <f>CALCS!D701</f>
        <v>PC</v>
      </c>
      <c r="E831" s="212">
        <f>CALCS!O701</f>
        <v>201963</v>
      </c>
      <c r="F831" s="180">
        <f ca="1">OFFSET(CDBG16!$J$1,MATCH(L831,CDBG16!$E$2:$E$1269,0),)</f>
        <v>1303819</v>
      </c>
      <c r="G831" s="190">
        <f>CALCS!X701</f>
        <v>1294339</v>
      </c>
      <c r="H831" s="190">
        <f ca="1">CALCS!AE701</f>
        <v>109</v>
      </c>
      <c r="I831" s="190">
        <f ca="1">CALCS!AF701</f>
        <v>0</v>
      </c>
      <c r="J831" s="190">
        <f ca="1">CALCS!AG701</f>
        <v>0</v>
      </c>
      <c r="K831" s="190">
        <f ca="1">CALCS!AH701</f>
        <v>1294448</v>
      </c>
      <c r="L831" s="179" t="str">
        <f>CALCS!AD701</f>
        <v>371002</v>
      </c>
      <c r="M831" s="63">
        <f t="shared" ca="1" si="29"/>
        <v>-9371</v>
      </c>
      <c r="N831" s="205">
        <f t="shared" ca="1" si="30"/>
        <v>-7.1873473235165315E-3</v>
      </c>
    </row>
    <row r="832" spans="1:14" x14ac:dyDescent="0.25">
      <c r="A832" s="178" t="str">
        <f>CALCS!A702</f>
        <v>Gastonia</v>
      </c>
      <c r="B832" s="179" t="str">
        <f>CALCS!B702</f>
        <v>NC</v>
      </c>
      <c r="C832" s="179" t="str">
        <f>CALCS!C702</f>
        <v>51</v>
      </c>
      <c r="D832" s="179" t="str">
        <f>CALCS!D702</f>
        <v>PC</v>
      </c>
      <c r="E832" s="212">
        <f>CALCS!O702</f>
        <v>74543</v>
      </c>
      <c r="F832" s="180">
        <f ca="1">OFFSET(CDBG16!$J$1,MATCH(L832,CDBG16!$E$2:$E$1269,0),)</f>
        <v>704548</v>
      </c>
      <c r="G832" s="190">
        <f>CALCS!X702</f>
        <v>676083</v>
      </c>
      <c r="H832" s="190">
        <f ca="1">CALCS!AE702</f>
        <v>57</v>
      </c>
      <c r="I832" s="190">
        <f ca="1">CALCS!AF702</f>
        <v>0</v>
      </c>
      <c r="J832" s="190">
        <f ca="1">CALCS!AG702</f>
        <v>0</v>
      </c>
      <c r="K832" s="190">
        <f ca="1">CALCS!AH702</f>
        <v>676140</v>
      </c>
      <c r="L832" s="179" t="str">
        <f>CALCS!AD702</f>
        <v>371092</v>
      </c>
      <c r="M832" s="63">
        <f t="shared" ca="1" si="29"/>
        <v>-28408</v>
      </c>
      <c r="N832" s="205">
        <f t="shared" ca="1" si="30"/>
        <v>-4.0320886582603313E-2</v>
      </c>
    </row>
    <row r="833" spans="1:14" x14ac:dyDescent="0.25">
      <c r="A833" s="178" t="str">
        <f>CALCS!A703</f>
        <v>Goldsboro</v>
      </c>
      <c r="B833" s="179" t="str">
        <f>CALCS!B703</f>
        <v>NC</v>
      </c>
      <c r="C833" s="179" t="str">
        <f>CALCS!C703</f>
        <v>51</v>
      </c>
      <c r="D833" s="179" t="str">
        <f>CALCS!D703</f>
        <v>PC</v>
      </c>
      <c r="E833" s="212">
        <f>CALCS!O703</f>
        <v>35826</v>
      </c>
      <c r="F833" s="180">
        <f ca="1">OFFSET(CDBG16!$J$1,MATCH(L833,CDBG16!$E$2:$E$1269,0),)</f>
        <v>312836</v>
      </c>
      <c r="G833" s="190">
        <f>CALCS!X703</f>
        <v>300829</v>
      </c>
      <c r="H833" s="190">
        <f ca="1">CALCS!AE703</f>
        <v>25</v>
      </c>
      <c r="I833" s="190">
        <f ca="1">CALCS!AF703</f>
        <v>0</v>
      </c>
      <c r="J833" s="190">
        <f ca="1">CALCS!AG703</f>
        <v>0</v>
      </c>
      <c r="K833" s="190">
        <f ca="1">CALCS!AH703</f>
        <v>300854</v>
      </c>
      <c r="L833" s="179" t="str">
        <f>CALCS!AD703</f>
        <v>371158</v>
      </c>
      <c r="M833" s="63">
        <f t="shared" ca="1" si="29"/>
        <v>-11982</v>
      </c>
      <c r="N833" s="205">
        <f t="shared" ca="1" si="30"/>
        <v>-3.8301218529836721E-2</v>
      </c>
    </row>
    <row r="834" spans="1:14" x14ac:dyDescent="0.25">
      <c r="A834" s="178" t="str">
        <f>CALCS!A704</f>
        <v>Greensboro</v>
      </c>
      <c r="B834" s="179" t="str">
        <f>CALCS!B704</f>
        <v>NC</v>
      </c>
      <c r="C834" s="179" t="str">
        <f>CALCS!C704</f>
        <v>51</v>
      </c>
      <c r="D834" s="179" t="str">
        <f>CALCS!D704</f>
        <v>PC</v>
      </c>
      <c r="E834" s="212">
        <f>CALCS!O704</f>
        <v>285342</v>
      </c>
      <c r="F834" s="180">
        <f ca="1">OFFSET(CDBG16!$J$1,MATCH(L834,CDBG16!$E$2:$E$1269,0),)</f>
        <v>2022321</v>
      </c>
      <c r="G834" s="190">
        <f>CALCS!X704</f>
        <v>1972276</v>
      </c>
      <c r="H834" s="190">
        <f ca="1">CALCS!AE704</f>
        <v>166</v>
      </c>
      <c r="I834" s="190">
        <f ca="1">CALCS!AF704</f>
        <v>0</v>
      </c>
      <c r="J834" s="190">
        <f ca="1">CALCS!AG704</f>
        <v>0</v>
      </c>
      <c r="K834" s="190">
        <f ca="1">CALCS!AH704</f>
        <v>1972442</v>
      </c>
      <c r="L834" s="179" t="str">
        <f>CALCS!AD704</f>
        <v>371188</v>
      </c>
      <c r="M834" s="63">
        <f t="shared" ca="1" si="29"/>
        <v>-49879</v>
      </c>
      <c r="N834" s="205">
        <f t="shared" ca="1" si="30"/>
        <v>-2.466423480743166E-2</v>
      </c>
    </row>
    <row r="835" spans="1:14" x14ac:dyDescent="0.25">
      <c r="A835" s="178" t="str">
        <f>CALCS!A705</f>
        <v>Greenville</v>
      </c>
      <c r="B835" s="179" t="str">
        <f>CALCS!B705</f>
        <v>NC</v>
      </c>
      <c r="C835" s="179" t="str">
        <f>CALCS!C705</f>
        <v>51</v>
      </c>
      <c r="D835" s="179" t="str">
        <f>CALCS!D705</f>
        <v>PC</v>
      </c>
      <c r="E835" s="212">
        <f>CALCS!O705</f>
        <v>90597</v>
      </c>
      <c r="F835" s="180">
        <f ca="1">OFFSET(CDBG16!$J$1,MATCH(L835,CDBG16!$E$2:$E$1269,0),)</f>
        <v>796296</v>
      </c>
      <c r="G835" s="190">
        <f>CALCS!X705</f>
        <v>792884</v>
      </c>
      <c r="H835" s="190">
        <f ca="1">CALCS!AE705</f>
        <v>67</v>
      </c>
      <c r="I835" s="190">
        <f ca="1">CALCS!AF705</f>
        <v>0</v>
      </c>
      <c r="J835" s="190">
        <f ca="1">CALCS!AG705</f>
        <v>0</v>
      </c>
      <c r="K835" s="190">
        <f ca="1">CALCS!AH705</f>
        <v>792951</v>
      </c>
      <c r="L835" s="179" t="str">
        <f>CALCS!AD705</f>
        <v>371194</v>
      </c>
      <c r="M835" s="63">
        <f t="shared" ca="1" si="29"/>
        <v>-3345</v>
      </c>
      <c r="N835" s="205">
        <f t="shared" ca="1" si="30"/>
        <v>-4.2006992374694838E-3</v>
      </c>
    </row>
    <row r="836" spans="1:14" x14ac:dyDescent="0.25">
      <c r="A836" s="178" t="str">
        <f>CALCS!A706</f>
        <v>Hickory</v>
      </c>
      <c r="B836" s="179" t="str">
        <f>CALCS!B706</f>
        <v>NC</v>
      </c>
      <c r="C836" s="179" t="str">
        <f>CALCS!C706</f>
        <v>51</v>
      </c>
      <c r="D836" s="179" t="str">
        <f>CALCS!D706</f>
        <v>PC</v>
      </c>
      <c r="E836" s="212">
        <f>CALCS!O706</f>
        <v>40374</v>
      </c>
      <c r="F836" s="180">
        <f ca="1">OFFSET(CDBG16!$J$1,MATCH(L836,CDBG16!$E$2:$E$1269,0),)</f>
        <v>280251</v>
      </c>
      <c r="G836" s="190">
        <f>CALCS!X706</f>
        <v>280700</v>
      </c>
      <c r="H836" s="190">
        <f ca="1">CALCS!AE706</f>
        <v>24</v>
      </c>
      <c r="I836" s="190">
        <f ca="1">CALCS!AF706</f>
        <v>0</v>
      </c>
      <c r="J836" s="190">
        <f ca="1">CALCS!AG706</f>
        <v>0</v>
      </c>
      <c r="K836" s="190">
        <f ca="1">CALCS!AH706</f>
        <v>280724</v>
      </c>
      <c r="L836" s="179" t="str">
        <f>CALCS!AD706</f>
        <v>371338</v>
      </c>
      <c r="M836" s="63">
        <f t="shared" ca="1" si="29"/>
        <v>473</v>
      </c>
      <c r="N836" s="205">
        <f t="shared" ca="1" si="30"/>
        <v>1.6877727465736073E-3</v>
      </c>
    </row>
    <row r="837" spans="1:14" x14ac:dyDescent="0.25">
      <c r="A837" s="178" t="str">
        <f>CALCS!A707</f>
        <v>High Point</v>
      </c>
      <c r="B837" s="179" t="str">
        <f>CALCS!B707</f>
        <v>NC</v>
      </c>
      <c r="C837" s="179" t="str">
        <f>CALCS!C707</f>
        <v>51</v>
      </c>
      <c r="D837" s="179" t="str">
        <f>CALCS!D707</f>
        <v>PC</v>
      </c>
      <c r="E837" s="212">
        <f>CALCS!O707</f>
        <v>110268</v>
      </c>
      <c r="F837" s="180">
        <f ca="1">OFFSET(CDBG16!$J$1,MATCH(L837,CDBG16!$E$2:$E$1269,0),)</f>
        <v>832055</v>
      </c>
      <c r="G837" s="190">
        <f>CALCS!X707</f>
        <v>826126</v>
      </c>
      <c r="H837" s="190">
        <f ca="1">CALCS!AE707</f>
        <v>69</v>
      </c>
      <c r="I837" s="190">
        <f ca="1">CALCS!AF707</f>
        <v>0</v>
      </c>
      <c r="J837" s="190">
        <f ca="1">CALCS!AG707</f>
        <v>0</v>
      </c>
      <c r="K837" s="190">
        <f ca="1">CALCS!AH707</f>
        <v>826195</v>
      </c>
      <c r="L837" s="179" t="str">
        <f>CALCS!AD707</f>
        <v>371356</v>
      </c>
      <c r="M837" s="63">
        <f t="shared" ca="1" si="29"/>
        <v>-5860</v>
      </c>
      <c r="N837" s="205">
        <f t="shared" ca="1" si="30"/>
        <v>-7.0428036608156915E-3</v>
      </c>
    </row>
    <row r="838" spans="1:14" x14ac:dyDescent="0.25">
      <c r="A838" s="178" t="str">
        <f>CALCS!A708</f>
        <v>Jacksonville</v>
      </c>
      <c r="B838" s="179" t="str">
        <f>CALCS!B708</f>
        <v>NC</v>
      </c>
      <c r="C838" s="179" t="str">
        <f>CALCS!C708</f>
        <v>51</v>
      </c>
      <c r="D838" s="179" t="str">
        <f>CALCS!D708</f>
        <v>PC</v>
      </c>
      <c r="E838" s="212">
        <f>CALCS!O708</f>
        <v>67357</v>
      </c>
      <c r="F838" s="180">
        <f ca="1">OFFSET(CDBG16!$J$1,MATCH(L838,CDBG16!$E$2:$E$1269,0),)</f>
        <v>343231</v>
      </c>
      <c r="G838" s="190">
        <f>CALCS!X708</f>
        <v>327234</v>
      </c>
      <c r="H838" s="190">
        <f ca="1">CALCS!AE708</f>
        <v>28</v>
      </c>
      <c r="I838" s="190">
        <f ca="1">CALCS!AF708</f>
        <v>0</v>
      </c>
      <c r="J838" s="190">
        <f ca="1">CALCS!AG708</f>
        <v>0</v>
      </c>
      <c r="K838" s="190">
        <f ca="1">CALCS!AH708</f>
        <v>327262</v>
      </c>
      <c r="L838" s="179" t="str">
        <f>CALCS!AD708</f>
        <v>371452</v>
      </c>
      <c r="M838" s="63">
        <f t="shared" ca="1" si="29"/>
        <v>-15969</v>
      </c>
      <c r="N838" s="205">
        <f t="shared" ca="1" si="30"/>
        <v>-4.6525517799965624E-2</v>
      </c>
    </row>
    <row r="839" spans="1:14" x14ac:dyDescent="0.25">
      <c r="A839" s="178" t="str">
        <f>CALCS!A709</f>
        <v>Kannapolis</v>
      </c>
      <c r="B839" s="179" t="str">
        <f>CALCS!B709</f>
        <v>NC</v>
      </c>
      <c r="C839" s="179" t="str">
        <f>CALCS!C709</f>
        <v>52</v>
      </c>
      <c r="D839" s="179" t="str">
        <f>CALCS!D709</f>
        <v>MC</v>
      </c>
      <c r="E839" s="212">
        <f>CALCS!O709</f>
        <v>46144</v>
      </c>
      <c r="F839" s="180">
        <f ca="1">OFFSET(CDBG16!$J$1,MATCH(L839,CDBG16!$E$2:$E$1269,0),)</f>
        <v>341246</v>
      </c>
      <c r="G839" s="190">
        <f>CALCS!X709</f>
        <v>336277</v>
      </c>
      <c r="H839" s="190">
        <f ca="1">CALCS!AE709</f>
        <v>28</v>
      </c>
      <c r="I839" s="190">
        <f ca="1">CALCS!AF709</f>
        <v>0</v>
      </c>
      <c r="J839" s="190">
        <f ca="1">CALCS!AG709</f>
        <v>0</v>
      </c>
      <c r="K839" s="190">
        <f ca="1">CALCS!AH709</f>
        <v>336305</v>
      </c>
      <c r="L839" s="179" t="str">
        <f>CALCS!AD709</f>
        <v>371494</v>
      </c>
      <c r="M839" s="63">
        <f t="shared" ca="1" si="29"/>
        <v>-4941</v>
      </c>
      <c r="N839" s="205">
        <f t="shared" ca="1" si="30"/>
        <v>-1.4479290599743294E-2</v>
      </c>
    </row>
    <row r="840" spans="1:14" x14ac:dyDescent="0.25">
      <c r="A840" s="178" t="str">
        <f>CALCS!A710</f>
        <v>Lenoir</v>
      </c>
      <c r="B840" s="179" t="str">
        <f>CALCS!B710</f>
        <v>NC</v>
      </c>
      <c r="C840" s="179" t="str">
        <f>CALCS!C710</f>
        <v>51</v>
      </c>
      <c r="D840" s="179" t="str">
        <f>CALCS!D710</f>
        <v>PC</v>
      </c>
      <c r="E840" s="212">
        <f>CALCS!O710</f>
        <v>17888</v>
      </c>
      <c r="F840" s="180">
        <f ca="1">OFFSET(CDBG16!$J$1,MATCH(L840,CDBG16!$E$2:$E$1269,0),)</f>
        <v>140272</v>
      </c>
      <c r="G840" s="190">
        <f>CALCS!X710</f>
        <v>131672</v>
      </c>
      <c r="H840" s="190">
        <f ca="1">CALCS!AE710</f>
        <v>11</v>
      </c>
      <c r="I840" s="190">
        <f ca="1">CALCS!AF710</f>
        <v>0</v>
      </c>
      <c r="J840" s="190">
        <f ca="1">CALCS!AG710</f>
        <v>0</v>
      </c>
      <c r="K840" s="190">
        <f ca="1">CALCS!AH710</f>
        <v>131683</v>
      </c>
      <c r="L840" s="179" t="str">
        <f>CALCS!AD710</f>
        <v>371644</v>
      </c>
      <c r="M840" s="63">
        <f t="shared" ca="1" si="29"/>
        <v>-8589</v>
      </c>
      <c r="N840" s="205">
        <f t="shared" ca="1" si="30"/>
        <v>-6.1231036842705602E-2</v>
      </c>
    </row>
    <row r="841" spans="1:14" x14ac:dyDescent="0.25">
      <c r="A841" s="178" t="str">
        <f>CALCS!A711</f>
        <v>Morganton</v>
      </c>
      <c r="B841" s="179" t="str">
        <f>CALCS!B711</f>
        <v>NC</v>
      </c>
      <c r="C841" s="179" t="str">
        <f>CALCS!C711</f>
        <v>51</v>
      </c>
      <c r="D841" s="179" t="str">
        <f>CALCS!D711</f>
        <v>PC</v>
      </c>
      <c r="E841" s="212">
        <f>CALCS!O711</f>
        <v>16692</v>
      </c>
      <c r="F841" s="180">
        <f ca="1">OFFSET(CDBG16!$J$1,MATCH(L841,CDBG16!$E$2:$E$1269,0),)</f>
        <v>150745</v>
      </c>
      <c r="G841" s="190">
        <f>CALCS!X711</f>
        <v>146527</v>
      </c>
      <c r="H841" s="190">
        <f ca="1">CALCS!AE711</f>
        <v>12</v>
      </c>
      <c r="I841" s="190">
        <f ca="1">CALCS!AF711</f>
        <v>0</v>
      </c>
      <c r="J841" s="190">
        <f ca="1">CALCS!AG711</f>
        <v>0</v>
      </c>
      <c r="K841" s="190">
        <f ca="1">CALCS!AH711</f>
        <v>146539</v>
      </c>
      <c r="L841" s="179" t="str">
        <f>CALCS!AD711</f>
        <v>371944</v>
      </c>
      <c r="M841" s="63">
        <f t="shared" ca="1" si="29"/>
        <v>-4206</v>
      </c>
      <c r="N841" s="205">
        <f t="shared" ca="1" si="30"/>
        <v>-2.7901422932767254E-2</v>
      </c>
    </row>
    <row r="842" spans="1:14" x14ac:dyDescent="0.25">
      <c r="A842" s="178" t="str">
        <f>CALCS!A712</f>
        <v>New Bern City</v>
      </c>
      <c r="B842" s="179" t="str">
        <f>CALCS!B712</f>
        <v>NC</v>
      </c>
      <c r="C842" s="179" t="str">
        <f>CALCS!C712</f>
        <v>51</v>
      </c>
      <c r="D842" s="179" t="str">
        <f>CALCS!D712</f>
        <v>PC</v>
      </c>
      <c r="E842" s="212">
        <f>CALCS!O712</f>
        <v>30070</v>
      </c>
      <c r="F842" s="180">
        <f ca="1">OFFSET(CDBG16!$J$1,MATCH(L842,CDBG16!$E$2:$E$1269,0),)</f>
        <v>250955</v>
      </c>
      <c r="G842" s="190">
        <f>CALCS!X712</f>
        <v>223915</v>
      </c>
      <c r="H842" s="190">
        <f ca="1">CALCS!AE712</f>
        <v>19</v>
      </c>
      <c r="I842" s="190">
        <f ca="1">CALCS!AF712</f>
        <v>0</v>
      </c>
      <c r="J842" s="190">
        <f ca="1">CALCS!AG712</f>
        <v>0</v>
      </c>
      <c r="K842" s="190">
        <f ca="1">CALCS!AH712</f>
        <v>223934</v>
      </c>
      <c r="L842" s="179" t="str">
        <f>CALCS!AD712</f>
        <v>372028</v>
      </c>
      <c r="M842" s="63">
        <f t="shared" ca="1" si="29"/>
        <v>-27021</v>
      </c>
      <c r="N842" s="205">
        <f t="shared" ca="1" si="30"/>
        <v>-0.10767269032296627</v>
      </c>
    </row>
    <row r="843" spans="1:14" x14ac:dyDescent="0.25">
      <c r="A843" s="178" t="str">
        <f>CALCS!A713</f>
        <v>Raleigh</v>
      </c>
      <c r="B843" s="179" t="str">
        <f>CALCS!B713</f>
        <v>NC</v>
      </c>
      <c r="C843" s="179" t="str">
        <f>CALCS!C713</f>
        <v>51</v>
      </c>
      <c r="D843" s="179" t="str">
        <f>CALCS!D713</f>
        <v>PC</v>
      </c>
      <c r="E843" s="212">
        <f>CALCS!O713</f>
        <v>451066</v>
      </c>
      <c r="F843" s="180">
        <f ca="1">OFFSET(CDBG16!$J$1,MATCH(L843,CDBG16!$E$2:$E$1269,0),)</f>
        <v>2850762</v>
      </c>
      <c r="G843" s="190">
        <f>CALCS!X713</f>
        <v>2872172</v>
      </c>
      <c r="H843" s="190">
        <f ca="1">CALCS!AE713</f>
        <v>242</v>
      </c>
      <c r="I843" s="190">
        <f ca="1">CALCS!AF713</f>
        <v>0</v>
      </c>
      <c r="J843" s="190">
        <f ca="1">CALCS!AG713</f>
        <v>0</v>
      </c>
      <c r="K843" s="190">
        <f ca="1">CALCS!AH713</f>
        <v>2872414</v>
      </c>
      <c r="L843" s="179" t="str">
        <f>CALCS!AD713</f>
        <v>372304</v>
      </c>
      <c r="M843" s="63">
        <f t="shared" ca="1" si="29"/>
        <v>21652</v>
      </c>
      <c r="N843" s="205">
        <f t="shared" ca="1" si="30"/>
        <v>7.5951622759107915E-3</v>
      </c>
    </row>
    <row r="844" spans="1:14" x14ac:dyDescent="0.25">
      <c r="A844" s="178" t="str">
        <f>CALCS!A714</f>
        <v>Rocky Mount</v>
      </c>
      <c r="B844" s="179" t="str">
        <f>CALCS!B714</f>
        <v>NC</v>
      </c>
      <c r="C844" s="179" t="str">
        <f>CALCS!C714</f>
        <v>51</v>
      </c>
      <c r="D844" s="179" t="str">
        <f>CALCS!D714</f>
        <v>PC</v>
      </c>
      <c r="E844" s="212">
        <f>CALCS!O714</f>
        <v>55806</v>
      </c>
      <c r="F844" s="180">
        <f ca="1">OFFSET(CDBG16!$J$1,MATCH(L844,CDBG16!$E$2:$E$1269,0),)</f>
        <v>503720</v>
      </c>
      <c r="G844" s="190">
        <f>CALCS!X714</f>
        <v>523021</v>
      </c>
      <c r="H844" s="190">
        <f ca="1">CALCS!AE714</f>
        <v>44</v>
      </c>
      <c r="I844" s="190">
        <f ca="1">CALCS!AF714</f>
        <v>0</v>
      </c>
      <c r="J844" s="190">
        <f ca="1">CALCS!AG714</f>
        <v>0</v>
      </c>
      <c r="K844" s="190">
        <f ca="1">CALCS!AH714</f>
        <v>523065</v>
      </c>
      <c r="L844" s="179" t="str">
        <f>CALCS!AD714</f>
        <v>372406</v>
      </c>
      <c r="M844" s="63">
        <f t="shared" ca="1" si="29"/>
        <v>19345</v>
      </c>
      <c r="N844" s="205">
        <f t="shared" ca="1" si="30"/>
        <v>3.8404272214722465E-2</v>
      </c>
    </row>
    <row r="845" spans="1:14" x14ac:dyDescent="0.25">
      <c r="A845" s="178" t="str">
        <f>CALCS!A715</f>
        <v>Salisbury</v>
      </c>
      <c r="B845" s="179" t="str">
        <f>CALCS!B715</f>
        <v>NC</v>
      </c>
      <c r="C845" s="179" t="str">
        <f>CALCS!C715</f>
        <v>52</v>
      </c>
      <c r="D845" s="179" t="str">
        <f>CALCS!D715</f>
        <v>MC</v>
      </c>
      <c r="E845" s="212">
        <f>CALCS!O715</f>
        <v>34017</v>
      </c>
      <c r="F845" s="180">
        <f ca="1">OFFSET(CDBG16!$J$1,MATCH(L845,CDBG16!$E$2:$E$1269,0),)</f>
        <v>272910</v>
      </c>
      <c r="G845" s="190">
        <f>CALCS!X715</f>
        <v>271180</v>
      </c>
      <c r="H845" s="190">
        <f ca="1">CALCS!AE715</f>
        <v>23</v>
      </c>
      <c r="I845" s="190">
        <f ca="1">CALCS!AF715</f>
        <v>0</v>
      </c>
      <c r="J845" s="190">
        <f ca="1">CALCS!AG715</f>
        <v>0</v>
      </c>
      <c r="K845" s="190">
        <f ca="1">CALCS!AH715</f>
        <v>271203</v>
      </c>
      <c r="L845" s="179" t="str">
        <f>CALCS!AD715</f>
        <v>372508</v>
      </c>
      <c r="M845" s="63">
        <f t="shared" ca="1" si="29"/>
        <v>-1707</v>
      </c>
      <c r="N845" s="205">
        <f t="shared" ca="1" si="30"/>
        <v>-6.2548092777838845E-3</v>
      </c>
    </row>
    <row r="846" spans="1:14" x14ac:dyDescent="0.25">
      <c r="A846" s="178" t="str">
        <f>CALCS!A716</f>
        <v>Wilmington</v>
      </c>
      <c r="B846" s="179" t="str">
        <f>CALCS!B716</f>
        <v>NC</v>
      </c>
      <c r="C846" s="179" t="str">
        <f>CALCS!C716</f>
        <v>51</v>
      </c>
      <c r="D846" s="179" t="str">
        <f>CALCS!D716</f>
        <v>PC</v>
      </c>
      <c r="E846" s="212">
        <f>CALCS!O716</f>
        <v>115933</v>
      </c>
      <c r="F846" s="180">
        <f ca="1">OFFSET(CDBG16!$J$1,MATCH(L846,CDBG16!$E$2:$E$1269,0),)</f>
        <v>871498</v>
      </c>
      <c r="G846" s="190">
        <f>CALCS!X716</f>
        <v>890687</v>
      </c>
      <c r="H846" s="190">
        <f ca="1">CALCS!AE716</f>
        <v>75</v>
      </c>
      <c r="I846" s="190">
        <f ca="1">CALCS!AF716</f>
        <v>0</v>
      </c>
      <c r="J846" s="190">
        <f ca="1">CALCS!AG716</f>
        <v>0</v>
      </c>
      <c r="K846" s="190">
        <f ca="1">CALCS!AH716</f>
        <v>890762</v>
      </c>
      <c r="L846" s="179" t="str">
        <f>CALCS!AD716</f>
        <v>373144</v>
      </c>
      <c r="M846" s="63">
        <f t="shared" ca="1" si="29"/>
        <v>19264</v>
      </c>
      <c r="N846" s="205">
        <f t="shared" ca="1" si="30"/>
        <v>2.2104468398091562E-2</v>
      </c>
    </row>
    <row r="847" spans="1:14" x14ac:dyDescent="0.25">
      <c r="A847" s="178" t="str">
        <f>CALCS!A717</f>
        <v>Winston-Salem</v>
      </c>
      <c r="B847" s="179" t="str">
        <f>CALCS!B717</f>
        <v>NC</v>
      </c>
      <c r="C847" s="179" t="str">
        <f>CALCS!C717</f>
        <v>51</v>
      </c>
      <c r="D847" s="179" t="str">
        <f>CALCS!D717</f>
        <v>PC</v>
      </c>
      <c r="E847" s="212">
        <f>CALCS!O717</f>
        <v>241218</v>
      </c>
      <c r="F847" s="180">
        <f ca="1">OFFSET(CDBG16!$J$1,MATCH(L847,CDBG16!$E$2:$E$1269,0),)</f>
        <v>1996684</v>
      </c>
      <c r="G847" s="190">
        <f>CALCS!X717</f>
        <v>1973791</v>
      </c>
      <c r="H847" s="190">
        <f ca="1">CALCS!AE717</f>
        <v>166</v>
      </c>
      <c r="I847" s="190">
        <f ca="1">CALCS!AF717</f>
        <v>0</v>
      </c>
      <c r="J847" s="190">
        <f ca="1">CALCS!AG717</f>
        <v>0</v>
      </c>
      <c r="K847" s="190">
        <f ca="1">CALCS!AH717</f>
        <v>1973957</v>
      </c>
      <c r="L847" s="179" t="str">
        <f>CALCS!AD717</f>
        <v>373180</v>
      </c>
      <c r="M847" s="63">
        <f t="shared" ca="1" si="29"/>
        <v>-22727</v>
      </c>
      <c r="N847" s="205">
        <f t="shared" ca="1" si="30"/>
        <v>-1.1382371972730787E-2</v>
      </c>
    </row>
    <row r="848" spans="1:14" x14ac:dyDescent="0.25">
      <c r="A848" s="178" t="str">
        <f>CALCS!A718</f>
        <v>Cumberland County</v>
      </c>
      <c r="B848" s="179" t="str">
        <f>CALCS!B718</f>
        <v>NC</v>
      </c>
      <c r="C848" s="179" t="str">
        <f>CALCS!C718</f>
        <v>66</v>
      </c>
      <c r="D848" s="179" t="str">
        <f>CALCS!D718</f>
        <v>UC</v>
      </c>
      <c r="E848" s="212">
        <f>CALCS!O718</f>
        <v>121875</v>
      </c>
      <c r="F848" s="180">
        <f ca="1">OFFSET(CDBG16!$J$1,MATCH(L848,CDBG16!$E$2:$E$1269,0),)</f>
        <v>741860</v>
      </c>
      <c r="G848" s="190">
        <f>CALCS!X718</f>
        <v>740701</v>
      </c>
      <c r="H848" s="190">
        <f ca="1">CALCS!AE718</f>
        <v>62</v>
      </c>
      <c r="I848" s="190">
        <f ca="1">CALCS!AF718</f>
        <v>0</v>
      </c>
      <c r="J848" s="190">
        <f ca="1">CALCS!AG718</f>
        <v>0</v>
      </c>
      <c r="K848" s="190">
        <f ca="1">CALCS!AH718</f>
        <v>740763</v>
      </c>
      <c r="L848" s="179" t="str">
        <f>CALCS!AD718</f>
        <v>379051</v>
      </c>
      <c r="M848" s="63">
        <f t="shared" ca="1" si="29"/>
        <v>-1097</v>
      </c>
      <c r="N848" s="205">
        <f t="shared" ca="1" si="30"/>
        <v>-1.4787156606367777E-3</v>
      </c>
    </row>
    <row r="849" spans="1:14" x14ac:dyDescent="0.25">
      <c r="A849" s="178" t="str">
        <f>CALCS!A719</f>
        <v>Mecklenburg County</v>
      </c>
      <c r="B849" s="179" t="str">
        <f>CALCS!B719</f>
        <v>NC</v>
      </c>
      <c r="C849" s="179" t="str">
        <f>CALCS!C719</f>
        <v>66</v>
      </c>
      <c r="D849" s="179" t="str">
        <f>CALCS!D719</f>
        <v>UC</v>
      </c>
      <c r="E849" s="212">
        <f>CALCS!O719</f>
        <v>181251</v>
      </c>
      <c r="F849" s="180">
        <f ca="1">OFFSET(CDBG16!$J$1,MATCH(L849,CDBG16!$E$2:$E$1269,0),)</f>
        <v>744608</v>
      </c>
      <c r="G849" s="190">
        <f>CALCS!X719</f>
        <v>723632</v>
      </c>
      <c r="H849" s="190">
        <f ca="1">CALCS!AE719</f>
        <v>61</v>
      </c>
      <c r="I849" s="190">
        <f ca="1">CALCS!AF719</f>
        <v>0</v>
      </c>
      <c r="J849" s="190">
        <f ca="1">CALCS!AG719</f>
        <v>0</v>
      </c>
      <c r="K849" s="190">
        <f ca="1">CALCS!AH719</f>
        <v>723693</v>
      </c>
      <c r="L849" s="179" t="str">
        <f>CALCS!AD719</f>
        <v>379119</v>
      </c>
      <c r="M849" s="63">
        <f t="shared" ca="1" si="29"/>
        <v>-20915</v>
      </c>
      <c r="N849" s="205">
        <f t="shared" ca="1" si="30"/>
        <v>-2.8088605010958785E-2</v>
      </c>
    </row>
    <row r="850" spans="1:14" x14ac:dyDescent="0.25">
      <c r="A850" s="178" t="str">
        <f>CALCS!A720</f>
        <v>Union County</v>
      </c>
      <c r="B850" s="179" t="str">
        <f>CALCS!B720</f>
        <v>NC</v>
      </c>
      <c r="C850" s="179" t="str">
        <f>CALCS!C720</f>
        <v>66</v>
      </c>
      <c r="D850" s="179" t="str">
        <f>CALCS!D720</f>
        <v>UC</v>
      </c>
      <c r="E850" s="212">
        <f>CALCS!O720</f>
        <v>152934</v>
      </c>
      <c r="F850" s="180">
        <f ca="1">OFFSET(CDBG16!$J$1,MATCH(L850,CDBG16!$E$2:$E$1269,0),)</f>
        <v>759810</v>
      </c>
      <c r="G850" s="190">
        <f>CALCS!X720</f>
        <v>794525</v>
      </c>
      <c r="H850" s="190">
        <f ca="1">CALCS!AE720</f>
        <v>67</v>
      </c>
      <c r="I850" s="190">
        <f ca="1">CALCS!AF720</f>
        <v>0</v>
      </c>
      <c r="J850" s="190">
        <f ca="1">CALCS!AG720</f>
        <v>0</v>
      </c>
      <c r="K850" s="190">
        <f ca="1">CALCS!AH720</f>
        <v>794592</v>
      </c>
      <c r="L850" s="179" t="str">
        <f>CALCS!AD720</f>
        <v>379179</v>
      </c>
      <c r="M850" s="63">
        <f t="shared" ca="1" si="29"/>
        <v>34782</v>
      </c>
      <c r="N850" s="205">
        <f t="shared" ca="1" si="30"/>
        <v>4.5777233782129743E-2</v>
      </c>
    </row>
    <row r="851" spans="1:14" x14ac:dyDescent="0.25">
      <c r="A851" s="178" t="str">
        <f>CALCS!A721</f>
        <v>Wake County</v>
      </c>
      <c r="B851" s="179" t="str">
        <f>CALCS!B721</f>
        <v>NC</v>
      </c>
      <c r="C851" s="179" t="str">
        <f>CALCS!C721</f>
        <v>66</v>
      </c>
      <c r="D851" s="179" t="str">
        <f>CALCS!D721</f>
        <v>UC</v>
      </c>
      <c r="E851" s="212">
        <f>CALCS!O721</f>
        <v>385955</v>
      </c>
      <c r="F851" s="180">
        <f ca="1">OFFSET(CDBG16!$J$1,MATCH(L851,CDBG16!$E$2:$E$1269,0),)</f>
        <v>1570891</v>
      </c>
      <c r="G851" s="190">
        <f>CALCS!X721</f>
        <v>1655137</v>
      </c>
      <c r="H851" s="190">
        <f ca="1">CALCS!AE721</f>
        <v>139</v>
      </c>
      <c r="I851" s="190">
        <f ca="1">CALCS!AF721</f>
        <v>0</v>
      </c>
      <c r="J851" s="190">
        <f ca="1">CALCS!AG721</f>
        <v>0</v>
      </c>
      <c r="K851" s="190">
        <f ca="1">CALCS!AH721</f>
        <v>1655276</v>
      </c>
      <c r="L851" s="179" t="str">
        <f>CALCS!AD721</f>
        <v>379183</v>
      </c>
      <c r="M851" s="63">
        <f t="shared" ca="1" si="29"/>
        <v>84385</v>
      </c>
      <c r="N851" s="205">
        <f t="shared" ca="1" si="30"/>
        <v>5.3717921867271506E-2</v>
      </c>
    </row>
    <row r="852" spans="1:14" x14ac:dyDescent="0.25">
      <c r="A852" s="178" t="str">
        <f>CALCS!A693</f>
        <v>North Carolina</v>
      </c>
      <c r="B852" s="179" t="str">
        <f>CALCS!B693</f>
        <v>NC</v>
      </c>
      <c r="C852" s="179" t="str">
        <f>CALCS!C693</f>
        <v>22</v>
      </c>
      <c r="D852" s="179" t="str">
        <f>CALCS!D693</f>
        <v>State Balance</v>
      </c>
      <c r="E852" s="212">
        <f>CALCS!O693</f>
        <v>5745582</v>
      </c>
      <c r="F852" s="180">
        <f ca="1">OFFSET(CDBG16!$J$1,MATCH(L852,CDBG16!$E$2:$E$1269,0),)</f>
        <v>43901389</v>
      </c>
      <c r="G852" s="190">
        <f>CALCS!X693</f>
        <v>43381953</v>
      </c>
      <c r="H852" s="190">
        <f ca="1">CALCS!AE693</f>
        <v>9100</v>
      </c>
      <c r="I852" s="190">
        <f ca="1">CALCS!AF693</f>
        <v>0</v>
      </c>
      <c r="J852" s="190">
        <f ca="1">CALCS!AG693</f>
        <v>0</v>
      </c>
      <c r="K852" s="190">
        <f ca="1">CALCS!AH693</f>
        <v>43391053</v>
      </c>
      <c r="L852" s="179" t="str">
        <f>CALCS!AD693</f>
        <v>379999</v>
      </c>
      <c r="M852" s="63">
        <f t="shared" ca="1" si="29"/>
        <v>-510336</v>
      </c>
      <c r="N852" s="205">
        <f t="shared" ca="1" si="30"/>
        <v>-1.1624598028094282E-2</v>
      </c>
    </row>
    <row r="853" spans="1:14" x14ac:dyDescent="0.25">
      <c r="A853" s="178" t="str">
        <f>CALCS!A723</f>
        <v>Bismarck</v>
      </c>
      <c r="B853" s="179" t="str">
        <f>CALCS!B723</f>
        <v>ND</v>
      </c>
      <c r="C853" s="179" t="str">
        <f>CALCS!C723</f>
        <v>51</v>
      </c>
      <c r="D853" s="179" t="str">
        <f>CALCS!D723</f>
        <v>PC</v>
      </c>
      <c r="E853" s="212">
        <f>CALCS!O723</f>
        <v>71167</v>
      </c>
      <c r="F853" s="180">
        <f ca="1">OFFSET(CDBG16!$J$1,MATCH(L853,CDBG16!$E$2:$E$1269,0),)</f>
        <v>293426</v>
      </c>
      <c r="G853" s="190">
        <f>CALCS!X723</f>
        <v>328178</v>
      </c>
      <c r="H853" s="190">
        <f ca="1">CALCS!AE723</f>
        <v>28</v>
      </c>
      <c r="I853" s="190">
        <f ca="1">CALCS!AF723</f>
        <v>0</v>
      </c>
      <c r="J853" s="190">
        <f ca="1">CALCS!AG723</f>
        <v>0</v>
      </c>
      <c r="K853" s="190">
        <f ca="1">CALCS!AH723</f>
        <v>328206</v>
      </c>
      <c r="L853" s="179" t="str">
        <f>CALCS!AD723</f>
        <v>380228</v>
      </c>
      <c r="M853" s="63">
        <f t="shared" ca="1" si="29"/>
        <v>34780</v>
      </c>
      <c r="N853" s="205">
        <f t="shared" ca="1" si="30"/>
        <v>0.118530736880849</v>
      </c>
    </row>
    <row r="854" spans="1:14" x14ac:dyDescent="0.25">
      <c r="A854" s="178" t="str">
        <f>CALCS!A724</f>
        <v>Fargo</v>
      </c>
      <c r="B854" s="179" t="str">
        <f>CALCS!B724</f>
        <v>ND</v>
      </c>
      <c r="C854" s="179" t="str">
        <f>CALCS!C724</f>
        <v>51</v>
      </c>
      <c r="D854" s="179" t="str">
        <f>CALCS!D724</f>
        <v>PC</v>
      </c>
      <c r="E854" s="212">
        <f>CALCS!O724</f>
        <v>118523</v>
      </c>
      <c r="F854" s="180">
        <f ca="1">OFFSET(CDBG16!$J$1,MATCH(L854,CDBG16!$E$2:$E$1269,0),)</f>
        <v>678229</v>
      </c>
      <c r="G854" s="190">
        <f>CALCS!X724</f>
        <v>636956</v>
      </c>
      <c r="H854" s="190">
        <f ca="1">CALCS!AE724</f>
        <v>54</v>
      </c>
      <c r="I854" s="190">
        <f ca="1">CALCS!AF724</f>
        <v>0</v>
      </c>
      <c r="J854" s="190">
        <f ca="1">CALCS!AG724</f>
        <v>0</v>
      </c>
      <c r="K854" s="190">
        <f ca="1">CALCS!AH724</f>
        <v>637010</v>
      </c>
      <c r="L854" s="179" t="str">
        <f>CALCS!AD724</f>
        <v>380636</v>
      </c>
      <c r="M854" s="63">
        <f t="shared" ca="1" si="29"/>
        <v>-41219</v>
      </c>
      <c r="N854" s="205">
        <f t="shared" ca="1" si="30"/>
        <v>-6.0774458184477513E-2</v>
      </c>
    </row>
    <row r="855" spans="1:14" x14ac:dyDescent="0.25">
      <c r="A855" s="178" t="str">
        <f>CALCS!A725</f>
        <v>Grand Forks</v>
      </c>
      <c r="B855" s="179" t="str">
        <f>CALCS!B725</f>
        <v>ND</v>
      </c>
      <c r="C855" s="179" t="str">
        <f>CALCS!C725</f>
        <v>51</v>
      </c>
      <c r="D855" s="179" t="str">
        <f>CALCS!D725</f>
        <v>PC</v>
      </c>
      <c r="E855" s="212">
        <f>CALCS!O725</f>
        <v>57011</v>
      </c>
      <c r="F855" s="180">
        <f ca="1">OFFSET(CDBG16!$J$1,MATCH(L855,CDBG16!$E$2:$E$1269,0),)</f>
        <v>330877</v>
      </c>
      <c r="G855" s="190">
        <f>CALCS!X725</f>
        <v>371398</v>
      </c>
      <c r="H855" s="190">
        <f ca="1">CALCS!AE725</f>
        <v>31</v>
      </c>
      <c r="I855" s="190">
        <f ca="1">CALCS!AF725</f>
        <v>0</v>
      </c>
      <c r="J855" s="190">
        <f ca="1">CALCS!AG725</f>
        <v>0</v>
      </c>
      <c r="K855" s="190">
        <f ca="1">CALCS!AH725</f>
        <v>371429</v>
      </c>
      <c r="L855" s="179" t="str">
        <f>CALCS!AD725</f>
        <v>380816</v>
      </c>
      <c r="M855" s="63">
        <f t="shared" ca="1" si="29"/>
        <v>40552</v>
      </c>
      <c r="N855" s="205">
        <f t="shared" ca="1" si="30"/>
        <v>0.12255913829005945</v>
      </c>
    </row>
    <row r="856" spans="1:14" x14ac:dyDescent="0.25">
      <c r="A856" s="178" t="str">
        <f>CALCS!A722</f>
        <v>North Dakota</v>
      </c>
      <c r="B856" s="179" t="str">
        <f>CALCS!B722</f>
        <v>ND</v>
      </c>
      <c r="C856" s="179" t="str">
        <f>CALCS!C722</f>
        <v>22</v>
      </c>
      <c r="D856" s="179" t="str">
        <f>CALCS!D722</f>
        <v>State Balance</v>
      </c>
      <c r="E856" s="212">
        <f>CALCS!O722</f>
        <v>489789</v>
      </c>
      <c r="F856" s="180">
        <f ca="1">OFFSET(CDBG16!$J$1,MATCH(L856,CDBG16!$E$2:$E$1269,0),)</f>
        <v>3665003</v>
      </c>
      <c r="G856" s="190">
        <f>CALCS!X722</f>
        <v>3627361</v>
      </c>
      <c r="H856" s="190">
        <f ca="1">CALCS!AE722</f>
        <v>47130</v>
      </c>
      <c r="I856" s="190">
        <f ca="1">CALCS!AF722</f>
        <v>0</v>
      </c>
      <c r="J856" s="190">
        <f ca="1">CALCS!AG722</f>
        <v>0</v>
      </c>
      <c r="K856" s="190">
        <f ca="1">CALCS!AH722</f>
        <v>3674491</v>
      </c>
      <c r="L856" s="179" t="str">
        <f>CALCS!AD722</f>
        <v>389999</v>
      </c>
      <c r="M856" s="63">
        <f t="shared" ca="1" si="29"/>
        <v>9488</v>
      </c>
      <c r="N856" s="205">
        <f t="shared" ca="1" si="30"/>
        <v>2.5888109777809187E-3</v>
      </c>
    </row>
    <row r="857" spans="1:14" x14ac:dyDescent="0.25">
      <c r="A857" s="178" t="str">
        <f>CALCS!A858</f>
        <v>Akron</v>
      </c>
      <c r="B857" s="179" t="str">
        <f>CALCS!B858</f>
        <v>OH</v>
      </c>
      <c r="C857" s="179" t="str">
        <f>CALCS!C858</f>
        <v>51</v>
      </c>
      <c r="D857" s="179" t="str">
        <f>CALCS!D858</f>
        <v>PC</v>
      </c>
      <c r="E857" s="212">
        <f>CALCS!O858</f>
        <v>197542</v>
      </c>
      <c r="F857" s="180">
        <f ca="1">OFFSET(CDBG16!$J$1,MATCH(L857,CDBG16!$E$2:$E$1269,0),)</f>
        <v>5543219</v>
      </c>
      <c r="G857" s="190">
        <f>CALCS!X858</f>
        <v>5546710</v>
      </c>
      <c r="H857" s="190">
        <f ca="1">CALCS!AE858</f>
        <v>466</v>
      </c>
      <c r="I857" s="190">
        <f ca="1">CALCS!AF858</f>
        <v>0</v>
      </c>
      <c r="J857" s="190">
        <f ca="1">CALCS!AG858</f>
        <v>0</v>
      </c>
      <c r="K857" s="190">
        <f ca="1">CALCS!AH858</f>
        <v>5547176</v>
      </c>
      <c r="L857" s="179" t="str">
        <f>CALCS!AD858</f>
        <v>390042</v>
      </c>
      <c r="M857" s="63">
        <f t="shared" ca="1" si="29"/>
        <v>3957</v>
      </c>
      <c r="N857" s="205">
        <f t="shared" ca="1" si="30"/>
        <v>7.1384515026377273E-4</v>
      </c>
    </row>
    <row r="858" spans="1:14" x14ac:dyDescent="0.25">
      <c r="A858" s="178" t="str">
        <f>CALCS!A859</f>
        <v>Alliance</v>
      </c>
      <c r="B858" s="179" t="str">
        <f>CALCS!B859</f>
        <v>OH</v>
      </c>
      <c r="C858" s="179" t="str">
        <f>CALCS!C859</f>
        <v>52</v>
      </c>
      <c r="D858" s="179" t="str">
        <f>CALCS!D859</f>
        <v>MC</v>
      </c>
      <c r="E858" s="212">
        <f>CALCS!O859</f>
        <v>22055</v>
      </c>
      <c r="F858" s="180">
        <f ca="1">OFFSET(CDBG16!$J$1,MATCH(L858,CDBG16!$E$2:$E$1269,0),)</f>
        <v>552797</v>
      </c>
      <c r="G858" s="190">
        <f>CALCS!X859</f>
        <v>547565</v>
      </c>
      <c r="H858" s="190">
        <f ca="1">CALCS!AE859</f>
        <v>46</v>
      </c>
      <c r="I858" s="190">
        <f ca="1">CALCS!AF859</f>
        <v>0</v>
      </c>
      <c r="J858" s="190">
        <f ca="1">CALCS!AG859</f>
        <v>0</v>
      </c>
      <c r="K858" s="190">
        <f ca="1">CALCS!AH859</f>
        <v>547611</v>
      </c>
      <c r="L858" s="179" t="str">
        <f>CALCS!AD859</f>
        <v>390066</v>
      </c>
      <c r="M858" s="63">
        <f t="shared" ca="1" si="29"/>
        <v>-5186</v>
      </c>
      <c r="N858" s="205">
        <f t="shared" ca="1" si="30"/>
        <v>-9.3813823157506276E-3</v>
      </c>
    </row>
    <row r="859" spans="1:14" x14ac:dyDescent="0.25">
      <c r="A859" s="178" t="str">
        <f>CALCS!A860</f>
        <v>Barberton</v>
      </c>
      <c r="B859" s="179" t="str">
        <f>CALCS!B860</f>
        <v>OH</v>
      </c>
      <c r="C859" s="179" t="str">
        <f>CALCS!C860</f>
        <v>52</v>
      </c>
      <c r="D859" s="179" t="str">
        <f>CALCS!D860</f>
        <v>MC</v>
      </c>
      <c r="E859" s="212">
        <f>CALCS!O860</f>
        <v>26234</v>
      </c>
      <c r="F859" s="180">
        <f ca="1">OFFSET(CDBG16!$J$1,MATCH(L859,CDBG16!$E$2:$E$1269,0),)</f>
        <v>603051</v>
      </c>
      <c r="G859" s="190">
        <f>CALCS!X860</f>
        <v>562765</v>
      </c>
      <c r="H859" s="190">
        <f ca="1">CALCS!AE860</f>
        <v>47</v>
      </c>
      <c r="I859" s="190">
        <f ca="1">CALCS!AF860</f>
        <v>0</v>
      </c>
      <c r="J859" s="190">
        <f ca="1">CALCS!AG860</f>
        <v>0</v>
      </c>
      <c r="K859" s="190">
        <f ca="1">CALCS!AH860</f>
        <v>562812</v>
      </c>
      <c r="L859" s="179" t="str">
        <f>CALCS!AD860</f>
        <v>390294</v>
      </c>
      <c r="M859" s="63">
        <f t="shared" ca="1" si="29"/>
        <v>-40239</v>
      </c>
      <c r="N859" s="205">
        <f t="shared" ca="1" si="30"/>
        <v>-6.6725699816433434E-2</v>
      </c>
    </row>
    <row r="860" spans="1:14" x14ac:dyDescent="0.25">
      <c r="A860" s="178" t="str">
        <f>CALCS!A861</f>
        <v>Bowling Green</v>
      </c>
      <c r="B860" s="179" t="str">
        <f>CALCS!B861</f>
        <v>OH</v>
      </c>
      <c r="C860" s="179" t="str">
        <f>CALCS!C861</f>
        <v>52</v>
      </c>
      <c r="D860" s="179" t="str">
        <f>CALCS!D861</f>
        <v>MC</v>
      </c>
      <c r="E860" s="212">
        <f>CALCS!O861</f>
        <v>31246</v>
      </c>
      <c r="F860" s="180">
        <f ca="1">OFFSET(CDBG16!$J$1,MATCH(L860,CDBG16!$E$2:$E$1269,0),)</f>
        <v>248954</v>
      </c>
      <c r="G860" s="190">
        <f>CALCS!X861</f>
        <v>256302</v>
      </c>
      <c r="H860" s="190">
        <f ca="1">CALCS!AE861</f>
        <v>22</v>
      </c>
      <c r="I860" s="190">
        <f ca="1">CALCS!AF861</f>
        <v>0</v>
      </c>
      <c r="J860" s="190">
        <f ca="1">CALCS!AG861</f>
        <v>0</v>
      </c>
      <c r="K860" s="190">
        <f ca="1">CALCS!AH861</f>
        <v>256324</v>
      </c>
      <c r="L860" s="179" t="str">
        <f>CALCS!AD861</f>
        <v>390600</v>
      </c>
      <c r="M860" s="63">
        <f t="shared" ca="1" si="29"/>
        <v>7370</v>
      </c>
      <c r="N860" s="205">
        <f t="shared" ca="1" si="30"/>
        <v>2.9603862560955038E-2</v>
      </c>
    </row>
    <row r="861" spans="1:14" x14ac:dyDescent="0.25">
      <c r="A861" s="178" t="str">
        <f>CALCS!A862</f>
        <v>Canton</v>
      </c>
      <c r="B861" s="179" t="str">
        <f>CALCS!B862</f>
        <v>OH</v>
      </c>
      <c r="C861" s="179" t="str">
        <f>CALCS!C862</f>
        <v>51</v>
      </c>
      <c r="D861" s="179" t="str">
        <f>CALCS!D862</f>
        <v>PC</v>
      </c>
      <c r="E861" s="212">
        <f>CALCS!O862</f>
        <v>71885</v>
      </c>
      <c r="F861" s="180">
        <f ca="1">OFFSET(CDBG16!$J$1,MATCH(L861,CDBG16!$E$2:$E$1269,0),)</f>
        <v>2368198</v>
      </c>
      <c r="G861" s="190">
        <f>CALCS!X862</f>
        <v>2365251</v>
      </c>
      <c r="H861" s="190">
        <f ca="1">CALCS!AE862</f>
        <v>199</v>
      </c>
      <c r="I861" s="190">
        <f ca="1">CALCS!AF862</f>
        <v>0</v>
      </c>
      <c r="J861" s="190">
        <f ca="1">CALCS!AG862</f>
        <v>0</v>
      </c>
      <c r="K861" s="190">
        <f ca="1">CALCS!AH862</f>
        <v>2365450</v>
      </c>
      <c r="L861" s="179" t="str">
        <f>CALCS!AD862</f>
        <v>390858</v>
      </c>
      <c r="M861" s="63">
        <f t="shared" ca="1" si="29"/>
        <v>-2748</v>
      </c>
      <c r="N861" s="205">
        <f t="shared" ca="1" si="30"/>
        <v>-1.1603759482948638E-3</v>
      </c>
    </row>
    <row r="862" spans="1:14" x14ac:dyDescent="0.25">
      <c r="A862" s="178" t="str">
        <f>CALCS!A863</f>
        <v>Cincinnati</v>
      </c>
      <c r="B862" s="179" t="str">
        <f>CALCS!B863</f>
        <v>OH</v>
      </c>
      <c r="C862" s="179" t="str">
        <f>CALCS!C863</f>
        <v>51</v>
      </c>
      <c r="D862" s="179" t="str">
        <f>CALCS!D863</f>
        <v>PC</v>
      </c>
      <c r="E862" s="212">
        <f>CALCS!O863</f>
        <v>298550</v>
      </c>
      <c r="F862" s="180">
        <f ca="1">OFFSET(CDBG16!$J$1,MATCH(L862,CDBG16!$E$2:$E$1269,0),)</f>
        <v>10754370</v>
      </c>
      <c r="G862" s="190">
        <f>CALCS!X863</f>
        <v>10666447</v>
      </c>
      <c r="H862" s="190">
        <f ca="1">CALCS!AE863</f>
        <v>897</v>
      </c>
      <c r="I862" s="190">
        <f ca="1">CALCS!AF863</f>
        <v>0</v>
      </c>
      <c r="J862" s="190">
        <f ca="1">CALCS!AG863</f>
        <v>0</v>
      </c>
      <c r="K862" s="190">
        <f ca="1">CALCS!AH863</f>
        <v>10667344</v>
      </c>
      <c r="L862" s="179" t="str">
        <f>CALCS!AD863</f>
        <v>391062</v>
      </c>
      <c r="M862" s="63">
        <f t="shared" ca="1" si="29"/>
        <v>-87026</v>
      </c>
      <c r="N862" s="205">
        <f t="shared" ca="1" si="30"/>
        <v>-8.0921523064577464E-3</v>
      </c>
    </row>
    <row r="863" spans="1:14" x14ac:dyDescent="0.25">
      <c r="A863" s="178" t="str">
        <f>CALCS!A864</f>
        <v>Cleveland</v>
      </c>
      <c r="B863" s="179" t="str">
        <f>CALCS!B864</f>
        <v>OH</v>
      </c>
      <c r="C863" s="179" t="str">
        <f>CALCS!C864</f>
        <v>51</v>
      </c>
      <c r="D863" s="179" t="str">
        <f>CALCS!D864</f>
        <v>PC</v>
      </c>
      <c r="E863" s="212">
        <f>CALCS!O864</f>
        <v>388072</v>
      </c>
      <c r="F863" s="180">
        <f ca="1">OFFSET(CDBG16!$J$1,MATCH(L863,CDBG16!$E$2:$E$1269,0),)</f>
        <v>19382724</v>
      </c>
      <c r="G863" s="190">
        <f>CALCS!X864</f>
        <v>19323345</v>
      </c>
      <c r="H863" s="190">
        <f ca="1">CALCS!AE864</f>
        <v>1625</v>
      </c>
      <c r="I863" s="190">
        <f ca="1">CALCS!AF864</f>
        <v>0</v>
      </c>
      <c r="J863" s="190">
        <f ca="1">CALCS!AG864</f>
        <v>0</v>
      </c>
      <c r="K863" s="190">
        <f ca="1">CALCS!AH864</f>
        <v>19324970</v>
      </c>
      <c r="L863" s="179" t="str">
        <f>CALCS!AD864</f>
        <v>391104</v>
      </c>
      <c r="M863" s="63">
        <f t="shared" ca="1" si="29"/>
        <v>-57754</v>
      </c>
      <c r="N863" s="205">
        <f t="shared" ca="1" si="30"/>
        <v>-2.9796637459213681E-3</v>
      </c>
    </row>
    <row r="864" spans="1:14" x14ac:dyDescent="0.25">
      <c r="A864" s="178" t="str">
        <f>CALCS!A865</f>
        <v>Cleveland Heights</v>
      </c>
      <c r="B864" s="179" t="str">
        <f>CALCS!B865</f>
        <v>OH</v>
      </c>
      <c r="C864" s="179" t="str">
        <f>CALCS!C865</f>
        <v>52</v>
      </c>
      <c r="D864" s="179" t="str">
        <f>CALCS!D865</f>
        <v>MC</v>
      </c>
      <c r="E864" s="212">
        <f>CALCS!O865</f>
        <v>44962</v>
      </c>
      <c r="F864" s="180">
        <f ca="1">OFFSET(CDBG16!$J$1,MATCH(L864,CDBG16!$E$2:$E$1269,0),)</f>
        <v>1458345</v>
      </c>
      <c r="G864" s="190">
        <f>CALCS!X865</f>
        <v>1437088</v>
      </c>
      <c r="H864" s="190">
        <f ca="1">CALCS!AE865</f>
        <v>121</v>
      </c>
      <c r="I864" s="190">
        <f ca="1">CALCS!AF865</f>
        <v>0</v>
      </c>
      <c r="J864" s="190">
        <f ca="1">CALCS!AG865</f>
        <v>0</v>
      </c>
      <c r="K864" s="190">
        <f ca="1">CALCS!AH865</f>
        <v>1437209</v>
      </c>
      <c r="L864" s="179" t="str">
        <f>CALCS!AD865</f>
        <v>391110</v>
      </c>
      <c r="M864" s="63">
        <f t="shared" ca="1" si="29"/>
        <v>-21136</v>
      </c>
      <c r="N864" s="205">
        <f t="shared" ca="1" si="30"/>
        <v>-1.4493141197727561E-2</v>
      </c>
    </row>
    <row r="865" spans="1:14" x14ac:dyDescent="0.25">
      <c r="A865" s="178" t="str">
        <f>CALCS!A866</f>
        <v>Columbus</v>
      </c>
      <c r="B865" s="179" t="str">
        <f>CALCS!B866</f>
        <v>OH</v>
      </c>
      <c r="C865" s="179" t="str">
        <f>CALCS!C866</f>
        <v>51</v>
      </c>
      <c r="D865" s="179" t="str">
        <f>CALCS!D866</f>
        <v>PC</v>
      </c>
      <c r="E865" s="212">
        <f>CALCS!O866</f>
        <v>850106</v>
      </c>
      <c r="F865" s="180">
        <f ca="1">OFFSET(CDBG16!$J$1,MATCH(L865,CDBG16!$E$2:$E$1269,0),)</f>
        <v>6501384</v>
      </c>
      <c r="G865" s="190">
        <f>CALCS!X866</f>
        <v>6470461</v>
      </c>
      <c r="H865" s="190">
        <f ca="1">CALCS!AE866</f>
        <v>544</v>
      </c>
      <c r="I865" s="190">
        <f ca="1">CALCS!AF866</f>
        <v>0</v>
      </c>
      <c r="J865" s="190">
        <f ca="1">CALCS!AG866</f>
        <v>0</v>
      </c>
      <c r="K865" s="190">
        <f ca="1">CALCS!AH866</f>
        <v>6471005</v>
      </c>
      <c r="L865" s="179" t="str">
        <f>CALCS!AD866</f>
        <v>391176</v>
      </c>
      <c r="M865" s="63">
        <f t="shared" ca="1" si="29"/>
        <v>-30379</v>
      </c>
      <c r="N865" s="205">
        <f t="shared" ca="1" si="30"/>
        <v>-4.6726973825880766E-3</v>
      </c>
    </row>
    <row r="866" spans="1:14" x14ac:dyDescent="0.25">
      <c r="A866" s="178" t="str">
        <f>CALCS!A867</f>
        <v>Cuyahoga Falls</v>
      </c>
      <c r="B866" s="179" t="str">
        <f>CALCS!B867</f>
        <v>OH</v>
      </c>
      <c r="C866" s="179" t="str">
        <f>CALCS!C867</f>
        <v>52</v>
      </c>
      <c r="D866" s="179" t="str">
        <f>CALCS!D867</f>
        <v>MC</v>
      </c>
      <c r="E866" s="212">
        <f>CALCS!O867</f>
        <v>49146</v>
      </c>
      <c r="F866" s="180">
        <f ca="1">OFFSET(CDBG16!$J$1,MATCH(L866,CDBG16!$E$2:$E$1269,0),)</f>
        <v>599784</v>
      </c>
      <c r="G866" s="190">
        <f>CALCS!X867</f>
        <v>592948</v>
      </c>
      <c r="H866" s="190">
        <f ca="1">CALCS!AE867</f>
        <v>50</v>
      </c>
      <c r="I866" s="190">
        <f ca="1">CALCS!AF867</f>
        <v>0</v>
      </c>
      <c r="J866" s="190">
        <f ca="1">CALCS!AG867</f>
        <v>0</v>
      </c>
      <c r="K866" s="190">
        <f ca="1">CALCS!AH867</f>
        <v>592998</v>
      </c>
      <c r="L866" s="179" t="str">
        <f>CALCS!AD867</f>
        <v>391320</v>
      </c>
      <c r="M866" s="63">
        <f t="shared" ca="1" si="29"/>
        <v>-6786</v>
      </c>
      <c r="N866" s="205">
        <f t="shared" ca="1" si="30"/>
        <v>-1.131407306630387E-2</v>
      </c>
    </row>
    <row r="867" spans="1:14" x14ac:dyDescent="0.25">
      <c r="A867" s="178" t="str">
        <f>CALCS!A868</f>
        <v>Dayton</v>
      </c>
      <c r="B867" s="179" t="str">
        <f>CALCS!B868</f>
        <v>OH</v>
      </c>
      <c r="C867" s="179" t="str">
        <f>CALCS!C868</f>
        <v>51</v>
      </c>
      <c r="D867" s="179" t="str">
        <f>CALCS!D868</f>
        <v>PC</v>
      </c>
      <c r="E867" s="212">
        <f>CALCS!O868</f>
        <v>140599</v>
      </c>
      <c r="F867" s="180">
        <f ca="1">OFFSET(CDBG16!$J$1,MATCH(L867,CDBG16!$E$2:$E$1269,0),)</f>
        <v>5119002</v>
      </c>
      <c r="G867" s="190">
        <f>CALCS!X868</f>
        <v>5179121</v>
      </c>
      <c r="H867" s="190">
        <f ca="1">CALCS!AE868</f>
        <v>436</v>
      </c>
      <c r="I867" s="190">
        <f ca="1">CALCS!AF868</f>
        <v>0</v>
      </c>
      <c r="J867" s="190">
        <f ca="1">CALCS!AG868</f>
        <v>0</v>
      </c>
      <c r="K867" s="190">
        <f ca="1">CALCS!AH868</f>
        <v>5179557</v>
      </c>
      <c r="L867" s="179" t="str">
        <f>CALCS!AD868</f>
        <v>391362</v>
      </c>
      <c r="M867" s="63">
        <f t="shared" ca="1" si="29"/>
        <v>60555</v>
      </c>
      <c r="N867" s="205">
        <f t="shared" ca="1" si="30"/>
        <v>1.1829454256903982E-2</v>
      </c>
    </row>
    <row r="868" spans="1:14" x14ac:dyDescent="0.25">
      <c r="A868" s="178" t="str">
        <f>CALCS!A869</f>
        <v>East Cleveland</v>
      </c>
      <c r="B868" s="179" t="str">
        <f>CALCS!B869</f>
        <v>OH</v>
      </c>
      <c r="C868" s="179" t="str">
        <f>CALCS!C869</f>
        <v>52</v>
      </c>
      <c r="D868" s="179" t="str">
        <f>CALCS!D869</f>
        <v>MC</v>
      </c>
      <c r="E868" s="212">
        <f>CALCS!O869</f>
        <v>17344</v>
      </c>
      <c r="F868" s="180">
        <f ca="1">OFFSET(CDBG16!$J$1,MATCH(L868,CDBG16!$E$2:$E$1269,0),)</f>
        <v>954377</v>
      </c>
      <c r="G868" s="190">
        <f>CALCS!X869</f>
        <v>960836</v>
      </c>
      <c r="H868" s="190">
        <f ca="1">CALCS!AE869</f>
        <v>81</v>
      </c>
      <c r="I868" s="190">
        <f ca="1">CALCS!AF869</f>
        <v>0</v>
      </c>
      <c r="J868" s="190">
        <f ca="1">CALCS!AG869</f>
        <v>0</v>
      </c>
      <c r="K868" s="190">
        <f ca="1">CALCS!AH869</f>
        <v>960917</v>
      </c>
      <c r="L868" s="179" t="str">
        <f>CALCS!AD869</f>
        <v>391500</v>
      </c>
      <c r="M868" s="63">
        <f t="shared" ca="1" si="29"/>
        <v>6540</v>
      </c>
      <c r="N868" s="205">
        <f t="shared" ca="1" si="30"/>
        <v>6.852637898859675E-3</v>
      </c>
    </row>
    <row r="869" spans="1:14" x14ac:dyDescent="0.25">
      <c r="A869" s="178" t="str">
        <f>CALCS!A870</f>
        <v>Elyria</v>
      </c>
      <c r="B869" s="179" t="str">
        <f>CALCS!B870</f>
        <v>OH</v>
      </c>
      <c r="C869" s="179" t="str">
        <f>CALCS!C870</f>
        <v>51</v>
      </c>
      <c r="D869" s="179" t="str">
        <f>CALCS!D870</f>
        <v>PC</v>
      </c>
      <c r="E869" s="212">
        <f>CALCS!O870</f>
        <v>53775</v>
      </c>
      <c r="F869" s="180">
        <f ca="1">OFFSET(CDBG16!$J$1,MATCH(L869,CDBG16!$E$2:$E$1269,0),)</f>
        <v>623587</v>
      </c>
      <c r="G869" s="190">
        <f>CALCS!X870</f>
        <v>630286</v>
      </c>
      <c r="H869" s="190">
        <f ca="1">CALCS!AE870</f>
        <v>53</v>
      </c>
      <c r="I869" s="190">
        <f ca="1">CALCS!AF870</f>
        <v>0</v>
      </c>
      <c r="J869" s="190">
        <f ca="1">CALCS!AG870</f>
        <v>0</v>
      </c>
      <c r="K869" s="190">
        <f ca="1">CALCS!AH870</f>
        <v>630339</v>
      </c>
      <c r="L869" s="179" t="str">
        <f>CALCS!AD870</f>
        <v>391602</v>
      </c>
      <c r="M869" s="63">
        <f t="shared" ca="1" si="29"/>
        <v>6752</v>
      </c>
      <c r="N869" s="205">
        <f t="shared" ca="1" si="30"/>
        <v>1.0827679217174188E-2</v>
      </c>
    </row>
    <row r="870" spans="1:14" x14ac:dyDescent="0.25">
      <c r="A870" s="178" t="str">
        <f>CALCS!A871</f>
        <v>Euclid</v>
      </c>
      <c r="B870" s="179" t="str">
        <f>CALCS!B871</f>
        <v>OH</v>
      </c>
      <c r="C870" s="179" t="str">
        <f>CALCS!C871</f>
        <v>52</v>
      </c>
      <c r="D870" s="179" t="str">
        <f>CALCS!D871</f>
        <v>MC</v>
      </c>
      <c r="E870" s="212">
        <f>CALCS!O871</f>
        <v>47676</v>
      </c>
      <c r="F870" s="180">
        <f ca="1">OFFSET(CDBG16!$J$1,MATCH(L870,CDBG16!$E$2:$E$1269,0),)</f>
        <v>903239</v>
      </c>
      <c r="G870" s="190">
        <f>CALCS!X871</f>
        <v>903763</v>
      </c>
      <c r="H870" s="190">
        <f ca="1">CALCS!AE871</f>
        <v>76</v>
      </c>
      <c r="I870" s="190">
        <f ca="1">CALCS!AF871</f>
        <v>0</v>
      </c>
      <c r="J870" s="190">
        <f ca="1">CALCS!AG871</f>
        <v>0</v>
      </c>
      <c r="K870" s="190">
        <f ca="1">CALCS!AH871</f>
        <v>903839</v>
      </c>
      <c r="L870" s="179" t="str">
        <f>CALCS!AD871</f>
        <v>391626</v>
      </c>
      <c r="M870" s="63">
        <f t="shared" ca="1" si="29"/>
        <v>600</v>
      </c>
      <c r="N870" s="205">
        <f t="shared" ca="1" si="30"/>
        <v>6.6427601111112341E-4</v>
      </c>
    </row>
    <row r="871" spans="1:14" x14ac:dyDescent="0.25">
      <c r="A871" s="178" t="str">
        <f>CALCS!A872</f>
        <v>Fairborn</v>
      </c>
      <c r="B871" s="179" t="str">
        <f>CALCS!B872</f>
        <v>OH</v>
      </c>
      <c r="C871" s="179" t="str">
        <f>CALCS!C872</f>
        <v>52</v>
      </c>
      <c r="D871" s="179" t="str">
        <f>CALCS!D872</f>
        <v>MC</v>
      </c>
      <c r="E871" s="212">
        <f>CALCS!O872</f>
        <v>33452</v>
      </c>
      <c r="F871" s="180">
        <f ca="1">OFFSET(CDBG16!$J$1,MATCH(L871,CDBG16!$E$2:$E$1269,0),)</f>
        <v>253746</v>
      </c>
      <c r="G871" s="190">
        <f>CALCS!X872</f>
        <v>258883</v>
      </c>
      <c r="H871" s="190">
        <f ca="1">CALCS!AE872</f>
        <v>22</v>
      </c>
      <c r="I871" s="190">
        <f ca="1">CALCS!AF872</f>
        <v>0</v>
      </c>
      <c r="J871" s="190">
        <f ca="1">CALCS!AG872</f>
        <v>0</v>
      </c>
      <c r="K871" s="190">
        <f ca="1">CALCS!AH872</f>
        <v>258905</v>
      </c>
      <c r="L871" s="179" t="str">
        <f>CALCS!AD872</f>
        <v>391638</v>
      </c>
      <c r="M871" s="63">
        <f t="shared" ca="1" si="29"/>
        <v>5159</v>
      </c>
      <c r="N871" s="205">
        <f t="shared" ca="1" si="30"/>
        <v>2.033135497702427E-2</v>
      </c>
    </row>
    <row r="872" spans="1:14" x14ac:dyDescent="0.25">
      <c r="A872" s="178" t="str">
        <f>CALCS!A873</f>
        <v>Hamilton City</v>
      </c>
      <c r="B872" s="179" t="str">
        <f>CALCS!B873</f>
        <v>OH</v>
      </c>
      <c r="C872" s="179" t="str">
        <f>CALCS!C873</f>
        <v>52</v>
      </c>
      <c r="D872" s="179" t="str">
        <f>CALCS!D873</f>
        <v>MC</v>
      </c>
      <c r="E872" s="212">
        <f>CALCS!O873</f>
        <v>62407</v>
      </c>
      <c r="F872" s="180">
        <f ca="1">OFFSET(CDBG16!$J$1,MATCH(L872,CDBG16!$E$2:$E$1269,0),)</f>
        <v>1272495</v>
      </c>
      <c r="G872" s="190">
        <f>CALCS!X873</f>
        <v>1281245</v>
      </c>
      <c r="H872" s="190">
        <f ca="1">CALCS!AE873</f>
        <v>108</v>
      </c>
      <c r="I872" s="190">
        <f ca="1">CALCS!AF873</f>
        <v>0</v>
      </c>
      <c r="J872" s="190">
        <f ca="1">CALCS!AG873</f>
        <v>0</v>
      </c>
      <c r="K872" s="190">
        <f ca="1">CALCS!AH873</f>
        <v>1281353</v>
      </c>
      <c r="L872" s="179" t="str">
        <f>CALCS!AD873</f>
        <v>392118</v>
      </c>
      <c r="M872" s="63">
        <f t="shared" ca="1" si="29"/>
        <v>8858</v>
      </c>
      <c r="N872" s="205">
        <f t="shared" ca="1" si="30"/>
        <v>6.9611275486347688E-3</v>
      </c>
    </row>
    <row r="873" spans="1:14" x14ac:dyDescent="0.25">
      <c r="A873" s="178" t="str">
        <f>CALCS!A874</f>
        <v>Kent</v>
      </c>
      <c r="B873" s="179" t="str">
        <f>CALCS!B874</f>
        <v>OH</v>
      </c>
      <c r="C873" s="179" t="str">
        <f>CALCS!C874</f>
        <v>52</v>
      </c>
      <c r="D873" s="179" t="str">
        <f>CALCS!D874</f>
        <v>MC</v>
      </c>
      <c r="E873" s="212">
        <f>CALCS!O874</f>
        <v>29810</v>
      </c>
      <c r="F873" s="180">
        <f ca="1">OFFSET(CDBG16!$J$1,MATCH(L873,CDBG16!$E$2:$E$1269,0),)</f>
        <v>271075</v>
      </c>
      <c r="G873" s="190">
        <f>CALCS!X874</f>
        <v>248432</v>
      </c>
      <c r="H873" s="190">
        <f ca="1">CALCS!AE874</f>
        <v>21</v>
      </c>
      <c r="I873" s="190">
        <f ca="1">CALCS!AF874</f>
        <v>0</v>
      </c>
      <c r="J873" s="190">
        <f ca="1">CALCS!AG874</f>
        <v>0</v>
      </c>
      <c r="K873" s="190">
        <f ca="1">CALCS!AH874</f>
        <v>248453</v>
      </c>
      <c r="L873" s="179" t="str">
        <f>CALCS!AD874</f>
        <v>392508</v>
      </c>
      <c r="M873" s="63">
        <f t="shared" ca="1" si="29"/>
        <v>-22622</v>
      </c>
      <c r="N873" s="205">
        <f t="shared" ca="1" si="30"/>
        <v>-8.3452918933874395E-2</v>
      </c>
    </row>
    <row r="874" spans="1:14" x14ac:dyDescent="0.25">
      <c r="A874" s="178" t="str">
        <f>CALCS!A875</f>
        <v>Kettering</v>
      </c>
      <c r="B874" s="179" t="str">
        <f>CALCS!B875</f>
        <v>OH</v>
      </c>
      <c r="C874" s="179" t="str">
        <f>CALCS!C875</f>
        <v>52</v>
      </c>
      <c r="D874" s="179" t="str">
        <f>CALCS!D875</f>
        <v>MC</v>
      </c>
      <c r="E874" s="212">
        <f>CALCS!O875</f>
        <v>55525</v>
      </c>
      <c r="F874" s="180">
        <f ca="1">OFFSET(CDBG16!$J$1,MATCH(L874,CDBG16!$E$2:$E$1269,0),)</f>
        <v>486652</v>
      </c>
      <c r="G874" s="190">
        <f>CALCS!X875</f>
        <v>494420</v>
      </c>
      <c r="H874" s="190">
        <f ca="1">CALCS!AE875</f>
        <v>42</v>
      </c>
      <c r="I874" s="190">
        <f ca="1">CALCS!AF875</f>
        <v>0</v>
      </c>
      <c r="J874" s="190">
        <f ca="1">CALCS!AG875</f>
        <v>0</v>
      </c>
      <c r="K874" s="190">
        <f ca="1">CALCS!AH875</f>
        <v>494462</v>
      </c>
      <c r="L874" s="179" t="str">
        <f>CALCS!AD875</f>
        <v>392526</v>
      </c>
      <c r="M874" s="63">
        <f t="shared" ca="1" si="29"/>
        <v>7810</v>
      </c>
      <c r="N874" s="205">
        <f t="shared" ca="1" si="30"/>
        <v>1.6048428856760066E-2</v>
      </c>
    </row>
    <row r="875" spans="1:14" x14ac:dyDescent="0.25">
      <c r="A875" s="178" t="str">
        <f>CALCS!A876</f>
        <v>Lakewood</v>
      </c>
      <c r="B875" s="179" t="str">
        <f>CALCS!B876</f>
        <v>OH</v>
      </c>
      <c r="C875" s="179" t="str">
        <f>CALCS!C876</f>
        <v>52</v>
      </c>
      <c r="D875" s="179" t="str">
        <f>CALCS!D876</f>
        <v>MC</v>
      </c>
      <c r="E875" s="212">
        <f>CALCS!O876</f>
        <v>50656</v>
      </c>
      <c r="F875" s="180">
        <f ca="1">OFFSET(CDBG16!$J$1,MATCH(L875,CDBG16!$E$2:$E$1269,0),)</f>
        <v>1832221</v>
      </c>
      <c r="G875" s="190">
        <f>CALCS!X876</f>
        <v>1810720</v>
      </c>
      <c r="H875" s="190">
        <f ca="1">CALCS!AE876</f>
        <v>152</v>
      </c>
      <c r="I875" s="190">
        <f ca="1">CALCS!AF876</f>
        <v>0</v>
      </c>
      <c r="J875" s="190">
        <f ca="1">CALCS!AG876</f>
        <v>0</v>
      </c>
      <c r="K875" s="190">
        <f ca="1">CALCS!AH876</f>
        <v>1810872</v>
      </c>
      <c r="L875" s="179" t="str">
        <f>CALCS!AD876</f>
        <v>392628</v>
      </c>
      <c r="M875" s="63">
        <f t="shared" ca="1" si="29"/>
        <v>-21349</v>
      </c>
      <c r="N875" s="205">
        <f t="shared" ca="1" si="30"/>
        <v>-1.1651978664145864E-2</v>
      </c>
    </row>
    <row r="876" spans="1:14" x14ac:dyDescent="0.25">
      <c r="A876" s="178" t="str">
        <f>CALCS!A877</f>
        <v>Lancaster</v>
      </c>
      <c r="B876" s="179" t="str">
        <f>CALCS!B877</f>
        <v>OH</v>
      </c>
      <c r="C876" s="179" t="str">
        <f>CALCS!C877</f>
        <v>52</v>
      </c>
      <c r="D876" s="179" t="str">
        <f>CALCS!D877</f>
        <v>MC</v>
      </c>
      <c r="E876" s="212">
        <f>CALCS!O877</f>
        <v>39766</v>
      </c>
      <c r="F876" s="180">
        <f ca="1">OFFSET(CDBG16!$J$1,MATCH(L876,CDBG16!$E$2:$E$1269,0),)</f>
        <v>440735</v>
      </c>
      <c r="G876" s="190">
        <f>CALCS!X877</f>
        <v>431906</v>
      </c>
      <c r="H876" s="190">
        <f ca="1">CALCS!AE877</f>
        <v>36</v>
      </c>
      <c r="I876" s="190">
        <f ca="1">CALCS!AF877</f>
        <v>0</v>
      </c>
      <c r="J876" s="190">
        <f ca="1">CALCS!AG877</f>
        <v>0</v>
      </c>
      <c r="K876" s="190">
        <f ca="1">CALCS!AH877</f>
        <v>431942</v>
      </c>
      <c r="L876" s="179" t="str">
        <f>CALCS!AD877</f>
        <v>392634</v>
      </c>
      <c r="M876" s="63">
        <f t="shared" ca="1" si="29"/>
        <v>-8793</v>
      </c>
      <c r="N876" s="205">
        <f t="shared" ca="1" si="30"/>
        <v>-1.995076406457395E-2</v>
      </c>
    </row>
    <row r="877" spans="1:14" x14ac:dyDescent="0.25">
      <c r="A877" s="178" t="str">
        <f>CALCS!A878</f>
        <v>Lima</v>
      </c>
      <c r="B877" s="179" t="str">
        <f>CALCS!B878</f>
        <v>OH</v>
      </c>
      <c r="C877" s="179" t="str">
        <f>CALCS!C878</f>
        <v>51</v>
      </c>
      <c r="D877" s="179" t="str">
        <f>CALCS!D878</f>
        <v>PC</v>
      </c>
      <c r="E877" s="212">
        <f>CALCS!O878</f>
        <v>37873</v>
      </c>
      <c r="F877" s="180">
        <f ca="1">OFFSET(CDBG16!$J$1,MATCH(L877,CDBG16!$E$2:$E$1269,0),)</f>
        <v>955533</v>
      </c>
      <c r="G877" s="190">
        <f>CALCS!X878</f>
        <v>945649</v>
      </c>
      <c r="H877" s="190">
        <f ca="1">CALCS!AE878</f>
        <v>80</v>
      </c>
      <c r="I877" s="190">
        <f ca="1">CALCS!AF878</f>
        <v>0</v>
      </c>
      <c r="J877" s="190">
        <f ca="1">CALCS!AG878</f>
        <v>0</v>
      </c>
      <c r="K877" s="190">
        <f ca="1">CALCS!AH878</f>
        <v>945729</v>
      </c>
      <c r="L877" s="179" t="str">
        <f>CALCS!AD878</f>
        <v>392730</v>
      </c>
      <c r="M877" s="63">
        <f t="shared" ca="1" si="29"/>
        <v>-9804</v>
      </c>
      <c r="N877" s="205">
        <f t="shared" ca="1" si="30"/>
        <v>-1.0260242189437727E-2</v>
      </c>
    </row>
    <row r="878" spans="1:14" x14ac:dyDescent="0.25">
      <c r="A878" s="178" t="str">
        <f>CALCS!A879</f>
        <v>Lorain</v>
      </c>
      <c r="B878" s="179" t="str">
        <f>CALCS!B879</f>
        <v>OH</v>
      </c>
      <c r="C878" s="179" t="str">
        <f>CALCS!C879</f>
        <v>52</v>
      </c>
      <c r="D878" s="179" t="str">
        <f>CALCS!D879</f>
        <v>MC</v>
      </c>
      <c r="E878" s="212">
        <f>CALCS!O879</f>
        <v>63647</v>
      </c>
      <c r="F878" s="180">
        <f ca="1">OFFSET(CDBG16!$J$1,MATCH(L878,CDBG16!$E$2:$E$1269,0),)</f>
        <v>1146203</v>
      </c>
      <c r="G878" s="190">
        <f>CALCS!X879</f>
        <v>1114937</v>
      </c>
      <c r="H878" s="190">
        <f ca="1">CALCS!AE879</f>
        <v>94</v>
      </c>
      <c r="I878" s="190">
        <f ca="1">CALCS!AF879</f>
        <v>0</v>
      </c>
      <c r="J878" s="190">
        <f ca="1">CALCS!AG879</f>
        <v>0</v>
      </c>
      <c r="K878" s="190">
        <f ca="1">CALCS!AH879</f>
        <v>1115031</v>
      </c>
      <c r="L878" s="179" t="str">
        <f>CALCS!AD879</f>
        <v>392820</v>
      </c>
      <c r="M878" s="63">
        <f t="shared" ref="M878:M941" ca="1" si="31">K878-F878</f>
        <v>-31172</v>
      </c>
      <c r="N878" s="205">
        <f t="shared" ref="N878:N941" ca="1" si="32">M878/F878</f>
        <v>-2.7195880659883109E-2</v>
      </c>
    </row>
    <row r="879" spans="1:14" x14ac:dyDescent="0.25">
      <c r="A879" s="178" t="str">
        <f>CALCS!A880</f>
        <v>Mansfield</v>
      </c>
      <c r="B879" s="179" t="str">
        <f>CALCS!B880</f>
        <v>OH</v>
      </c>
      <c r="C879" s="179" t="str">
        <f>CALCS!C880</f>
        <v>51</v>
      </c>
      <c r="D879" s="179" t="str">
        <f>CALCS!D880</f>
        <v>PC</v>
      </c>
      <c r="E879" s="212">
        <f>CALCS!O880</f>
        <v>46830</v>
      </c>
      <c r="F879" s="180">
        <f ca="1">OFFSET(CDBG16!$J$1,MATCH(L879,CDBG16!$E$2:$E$1269,0),)</f>
        <v>772104</v>
      </c>
      <c r="G879" s="190">
        <f>CALCS!X880</f>
        <v>777701</v>
      </c>
      <c r="H879" s="190">
        <f ca="1">CALCS!AE880</f>
        <v>65</v>
      </c>
      <c r="I879" s="190">
        <f ca="1">CALCS!AF880</f>
        <v>0</v>
      </c>
      <c r="J879" s="190">
        <f ca="1">CALCS!AG880</f>
        <v>0</v>
      </c>
      <c r="K879" s="190">
        <f ca="1">CALCS!AH880</f>
        <v>777766</v>
      </c>
      <c r="L879" s="179" t="str">
        <f>CALCS!AD880</f>
        <v>393012</v>
      </c>
      <c r="M879" s="63">
        <f t="shared" ca="1" si="31"/>
        <v>5662</v>
      </c>
      <c r="N879" s="205">
        <f t="shared" ca="1" si="32"/>
        <v>7.3332089977515983E-3</v>
      </c>
    </row>
    <row r="880" spans="1:14" x14ac:dyDescent="0.25">
      <c r="A880" s="178" t="str">
        <f>CALCS!A881</f>
        <v>Marietta</v>
      </c>
      <c r="B880" s="179" t="str">
        <f>CALCS!B881</f>
        <v>OH</v>
      </c>
      <c r="C880" s="179" t="str">
        <f>CALCS!C881</f>
        <v>52</v>
      </c>
      <c r="D880" s="179" t="str">
        <f>CALCS!D881</f>
        <v>MC</v>
      </c>
      <c r="E880" s="212">
        <f>CALCS!O881</f>
        <v>13900</v>
      </c>
      <c r="F880" s="180">
        <f ca="1">OFFSET(CDBG16!$J$1,MATCH(L880,CDBG16!$E$2:$E$1269,0),)</f>
        <v>357625</v>
      </c>
      <c r="G880" s="190">
        <f>CALCS!X881</f>
        <v>361734</v>
      </c>
      <c r="H880" s="190">
        <f ca="1">CALCS!AE881</f>
        <v>30</v>
      </c>
      <c r="I880" s="190">
        <f ca="1">CALCS!AF881</f>
        <v>0</v>
      </c>
      <c r="J880" s="190">
        <f ca="1">CALCS!AG881</f>
        <v>0</v>
      </c>
      <c r="K880" s="190">
        <f ca="1">CALCS!AH881</f>
        <v>361764</v>
      </c>
      <c r="L880" s="179" t="str">
        <f>CALCS!AD881</f>
        <v>393054</v>
      </c>
      <c r="M880" s="63">
        <f t="shared" ca="1" si="31"/>
        <v>4139</v>
      </c>
      <c r="N880" s="205">
        <f t="shared" ca="1" si="32"/>
        <v>1.1573575672841663E-2</v>
      </c>
    </row>
    <row r="881" spans="1:14" x14ac:dyDescent="0.25">
      <c r="A881" s="178" t="str">
        <f>CALCS!A882</f>
        <v>Massillon</v>
      </c>
      <c r="B881" s="179" t="str">
        <f>CALCS!B882</f>
        <v>OH</v>
      </c>
      <c r="C881" s="179" t="str">
        <f>CALCS!C882</f>
        <v>51</v>
      </c>
      <c r="D881" s="179" t="str">
        <f>CALCS!D882</f>
        <v>PC</v>
      </c>
      <c r="E881" s="212">
        <f>CALCS!O882</f>
        <v>32252</v>
      </c>
      <c r="F881" s="180">
        <f ca="1">OFFSET(CDBG16!$J$1,MATCH(L881,CDBG16!$E$2:$E$1269,0),)</f>
        <v>604797</v>
      </c>
      <c r="G881" s="190">
        <f>CALCS!X882</f>
        <v>597131</v>
      </c>
      <c r="H881" s="190">
        <f ca="1">CALCS!AE882</f>
        <v>50</v>
      </c>
      <c r="I881" s="190">
        <f ca="1">CALCS!AF882</f>
        <v>0</v>
      </c>
      <c r="J881" s="190">
        <f ca="1">CALCS!AG882</f>
        <v>0</v>
      </c>
      <c r="K881" s="190">
        <f ca="1">CALCS!AH882</f>
        <v>597181</v>
      </c>
      <c r="L881" s="179" t="str">
        <f>CALCS!AD882</f>
        <v>393114</v>
      </c>
      <c r="M881" s="63">
        <f t="shared" ca="1" si="31"/>
        <v>-7616</v>
      </c>
      <c r="N881" s="205">
        <f t="shared" ca="1" si="32"/>
        <v>-1.2592655056159339E-2</v>
      </c>
    </row>
    <row r="882" spans="1:14" x14ac:dyDescent="0.25">
      <c r="A882" s="178" t="str">
        <f>CALCS!A883</f>
        <v>Mentor</v>
      </c>
      <c r="B882" s="179" t="str">
        <f>CALCS!B883</f>
        <v>OH</v>
      </c>
      <c r="C882" s="179" t="str">
        <f>CALCS!C883</f>
        <v>52</v>
      </c>
      <c r="D882" s="179" t="str">
        <f>CALCS!D883</f>
        <v>MC</v>
      </c>
      <c r="E882" s="212">
        <f>CALCS!O883</f>
        <v>46901</v>
      </c>
      <c r="F882" s="180">
        <f ca="1">OFFSET(CDBG16!$J$1,MATCH(L882,CDBG16!$E$2:$E$1269,0),)</f>
        <v>164531</v>
      </c>
      <c r="G882" s="190">
        <f>CALCS!X883</f>
        <v>162308</v>
      </c>
      <c r="H882" s="190">
        <f ca="1">CALCS!AE883</f>
        <v>14</v>
      </c>
      <c r="I882" s="190">
        <f ca="1">CALCS!AF883</f>
        <v>0</v>
      </c>
      <c r="J882" s="190">
        <f ca="1">CALCS!AG883</f>
        <v>0</v>
      </c>
      <c r="K882" s="190">
        <f ca="1">CALCS!AH883</f>
        <v>162322</v>
      </c>
      <c r="L882" s="179" t="str">
        <f>CALCS!AD883</f>
        <v>393168</v>
      </c>
      <c r="M882" s="63">
        <f t="shared" ca="1" si="31"/>
        <v>-2209</v>
      </c>
      <c r="N882" s="205">
        <f t="shared" ca="1" si="32"/>
        <v>-1.3426041293130171E-2</v>
      </c>
    </row>
    <row r="883" spans="1:14" x14ac:dyDescent="0.25">
      <c r="A883" s="178" t="str">
        <f>CALCS!A884</f>
        <v>Middletown</v>
      </c>
      <c r="B883" s="179" t="str">
        <f>CALCS!B884</f>
        <v>OH</v>
      </c>
      <c r="C883" s="179" t="str">
        <f>CALCS!C884</f>
        <v>52</v>
      </c>
      <c r="D883" s="179" t="str">
        <f>CALCS!D884</f>
        <v>MC</v>
      </c>
      <c r="E883" s="212">
        <f>CALCS!O884</f>
        <v>48760</v>
      </c>
      <c r="F883" s="180">
        <f ca="1">OFFSET(CDBG16!$J$1,MATCH(L883,CDBG16!$E$2:$E$1269,0),)</f>
        <v>670261</v>
      </c>
      <c r="G883" s="190">
        <f>CALCS!X884</f>
        <v>665251</v>
      </c>
      <c r="H883" s="190">
        <f ca="1">CALCS!AE884</f>
        <v>56</v>
      </c>
      <c r="I883" s="190">
        <f ca="1">CALCS!AF884</f>
        <v>0</v>
      </c>
      <c r="J883" s="190">
        <f ca="1">CALCS!AG884</f>
        <v>0</v>
      </c>
      <c r="K883" s="190">
        <f ca="1">CALCS!AH884</f>
        <v>665307</v>
      </c>
      <c r="L883" s="179" t="str">
        <f>CALCS!AD884</f>
        <v>393222</v>
      </c>
      <c r="M883" s="63">
        <f t="shared" ca="1" si="31"/>
        <v>-4954</v>
      </c>
      <c r="N883" s="205">
        <f t="shared" ca="1" si="32"/>
        <v>-7.3911506114782153E-3</v>
      </c>
    </row>
    <row r="884" spans="1:14" x14ac:dyDescent="0.25">
      <c r="A884" s="178" t="str">
        <f>CALCS!A885</f>
        <v>Newark</v>
      </c>
      <c r="B884" s="179" t="str">
        <f>CALCS!B885</f>
        <v>OH</v>
      </c>
      <c r="C884" s="179" t="str">
        <f>CALCS!C885</f>
        <v>52</v>
      </c>
      <c r="D884" s="179" t="str">
        <f>CALCS!D885</f>
        <v>MC</v>
      </c>
      <c r="E884" s="212">
        <f>CALCS!O885</f>
        <v>47986</v>
      </c>
      <c r="F884" s="180">
        <f ca="1">OFFSET(CDBG16!$J$1,MATCH(L884,CDBG16!$E$2:$E$1269,0),)</f>
        <v>698492</v>
      </c>
      <c r="G884" s="190">
        <f>CALCS!X885</f>
        <v>694533</v>
      </c>
      <c r="H884" s="190">
        <f ca="1">CALCS!AE885</f>
        <v>58</v>
      </c>
      <c r="I884" s="190">
        <f ca="1">CALCS!AF885</f>
        <v>0</v>
      </c>
      <c r="J884" s="190">
        <f ca="1">CALCS!AG885</f>
        <v>0</v>
      </c>
      <c r="K884" s="190">
        <f ca="1">CALCS!AH885</f>
        <v>694591</v>
      </c>
      <c r="L884" s="179" t="str">
        <f>CALCS!AD885</f>
        <v>393558</v>
      </c>
      <c r="M884" s="63">
        <f t="shared" ca="1" si="31"/>
        <v>-3901</v>
      </c>
      <c r="N884" s="205">
        <f t="shared" ca="1" si="32"/>
        <v>-5.5848885885593537E-3</v>
      </c>
    </row>
    <row r="885" spans="1:14" x14ac:dyDescent="0.25">
      <c r="A885" s="178" t="str">
        <f>CALCS!A886</f>
        <v>Parma</v>
      </c>
      <c r="B885" s="179" t="str">
        <f>CALCS!B886</f>
        <v>OH</v>
      </c>
      <c r="C885" s="179" t="str">
        <f>CALCS!C886</f>
        <v>52</v>
      </c>
      <c r="D885" s="179" t="str">
        <f>CALCS!D886</f>
        <v>MC</v>
      </c>
      <c r="E885" s="212">
        <f>CALCS!O886</f>
        <v>79937</v>
      </c>
      <c r="F885" s="180">
        <f ca="1">OFFSET(CDBG16!$J$1,MATCH(L885,CDBG16!$E$2:$E$1269,0),)</f>
        <v>853851</v>
      </c>
      <c r="G885" s="190">
        <f>CALCS!X886</f>
        <v>869293</v>
      </c>
      <c r="H885" s="190">
        <f ca="1">CALCS!AE886</f>
        <v>73</v>
      </c>
      <c r="I885" s="190">
        <f ca="1">CALCS!AF886</f>
        <v>0</v>
      </c>
      <c r="J885" s="190">
        <f ca="1">CALCS!AG886</f>
        <v>0</v>
      </c>
      <c r="K885" s="190">
        <f ca="1">CALCS!AH886</f>
        <v>869366</v>
      </c>
      <c r="L885" s="179" t="str">
        <f>CALCS!AD886</f>
        <v>394098</v>
      </c>
      <c r="M885" s="63">
        <f t="shared" ca="1" si="31"/>
        <v>15515</v>
      </c>
      <c r="N885" s="205">
        <f t="shared" ca="1" si="32"/>
        <v>1.8170617590188454E-2</v>
      </c>
    </row>
    <row r="886" spans="1:14" x14ac:dyDescent="0.25">
      <c r="A886" s="178" t="str">
        <f>CALCS!A887</f>
        <v>Sandusky</v>
      </c>
      <c r="B886" s="179" t="str">
        <f>CALCS!B887</f>
        <v>OH</v>
      </c>
      <c r="C886" s="179" t="str">
        <f>CALCS!C887</f>
        <v>52</v>
      </c>
      <c r="D886" s="179" t="str">
        <f>CALCS!D887</f>
        <v>MC</v>
      </c>
      <c r="E886" s="212">
        <f>CALCS!O887</f>
        <v>25212</v>
      </c>
      <c r="F886" s="180">
        <f ca="1">OFFSET(CDBG16!$J$1,MATCH(L886,CDBG16!$E$2:$E$1269,0),)</f>
        <v>657023</v>
      </c>
      <c r="G886" s="190">
        <f>CALCS!X887</f>
        <v>664092</v>
      </c>
      <c r="H886" s="190">
        <f ca="1">CALCS!AE887</f>
        <v>56</v>
      </c>
      <c r="I886" s="190">
        <f ca="1">CALCS!AF887</f>
        <v>0</v>
      </c>
      <c r="J886" s="190">
        <f ca="1">CALCS!AG887</f>
        <v>0</v>
      </c>
      <c r="K886" s="190">
        <f ca="1">CALCS!AH887</f>
        <v>664148</v>
      </c>
      <c r="L886" s="179" t="str">
        <f>CALCS!AD887</f>
        <v>394680</v>
      </c>
      <c r="M886" s="63">
        <f t="shared" ca="1" si="31"/>
        <v>7125</v>
      </c>
      <c r="N886" s="205">
        <f t="shared" ca="1" si="32"/>
        <v>1.0844369222995238E-2</v>
      </c>
    </row>
    <row r="887" spans="1:14" x14ac:dyDescent="0.25">
      <c r="A887" s="178" t="str">
        <f>CALCS!A888</f>
        <v>Springfield</v>
      </c>
      <c r="B887" s="179" t="str">
        <f>CALCS!B888</f>
        <v>OH</v>
      </c>
      <c r="C887" s="179" t="str">
        <f>CALCS!C888</f>
        <v>51</v>
      </c>
      <c r="D887" s="179" t="str">
        <f>CALCS!D888</f>
        <v>PC</v>
      </c>
      <c r="E887" s="212">
        <f>CALCS!O888</f>
        <v>59680</v>
      </c>
      <c r="F887" s="180">
        <f ca="1">OFFSET(CDBG16!$J$1,MATCH(L887,CDBG16!$E$2:$E$1269,0),)</f>
        <v>1632411</v>
      </c>
      <c r="G887" s="190">
        <f>CALCS!X888</f>
        <v>1648637</v>
      </c>
      <c r="H887" s="190">
        <f ca="1">CALCS!AE888</f>
        <v>139</v>
      </c>
      <c r="I887" s="190">
        <f ca="1">CALCS!AF888</f>
        <v>0</v>
      </c>
      <c r="J887" s="190">
        <f ca="1">CALCS!AG888</f>
        <v>0</v>
      </c>
      <c r="K887" s="190">
        <f ca="1">CALCS!AH888</f>
        <v>1648776</v>
      </c>
      <c r="L887" s="179" t="str">
        <f>CALCS!AD888</f>
        <v>394998</v>
      </c>
      <c r="M887" s="63">
        <f t="shared" ca="1" si="31"/>
        <v>16365</v>
      </c>
      <c r="N887" s="205">
        <f t="shared" ca="1" si="32"/>
        <v>1.0025048838803462E-2</v>
      </c>
    </row>
    <row r="888" spans="1:14" x14ac:dyDescent="0.25">
      <c r="A888" s="178" t="str">
        <f>CALCS!A889</f>
        <v>Steubenville</v>
      </c>
      <c r="B888" s="179" t="str">
        <f>CALCS!B889</f>
        <v>OH</v>
      </c>
      <c r="C888" s="179" t="str">
        <f>CALCS!C889</f>
        <v>51</v>
      </c>
      <c r="D888" s="179" t="str">
        <f>CALCS!D889</f>
        <v>PC</v>
      </c>
      <c r="E888" s="212">
        <f>CALCS!O889</f>
        <v>18219</v>
      </c>
      <c r="F888" s="180">
        <f ca="1">OFFSET(CDBG16!$J$1,MATCH(L888,CDBG16!$E$2:$E$1269,0),)</f>
        <v>573106</v>
      </c>
      <c r="G888" s="190">
        <f>CALCS!X889</f>
        <v>570995</v>
      </c>
      <c r="H888" s="190">
        <f ca="1">CALCS!AE889</f>
        <v>48</v>
      </c>
      <c r="I888" s="190">
        <f ca="1">CALCS!AF889</f>
        <v>0</v>
      </c>
      <c r="J888" s="190">
        <f ca="1">CALCS!AG889</f>
        <v>0</v>
      </c>
      <c r="K888" s="190">
        <f ca="1">CALCS!AH889</f>
        <v>571043</v>
      </c>
      <c r="L888" s="179" t="str">
        <f>CALCS!AD889</f>
        <v>395016</v>
      </c>
      <c r="M888" s="63">
        <f t="shared" ca="1" si="31"/>
        <v>-2063</v>
      </c>
      <c r="N888" s="205">
        <f t="shared" ca="1" si="32"/>
        <v>-3.5996831301713817E-3</v>
      </c>
    </row>
    <row r="889" spans="1:14" x14ac:dyDescent="0.25">
      <c r="A889" s="178" t="str">
        <f>CALCS!A890</f>
        <v>Toledo</v>
      </c>
      <c r="B889" s="179" t="str">
        <f>CALCS!B890</f>
        <v>OH</v>
      </c>
      <c r="C889" s="179" t="str">
        <f>CALCS!C890</f>
        <v>51</v>
      </c>
      <c r="D889" s="179" t="str">
        <f>CALCS!D890</f>
        <v>PC</v>
      </c>
      <c r="E889" s="212">
        <f>CALCS!O890</f>
        <v>279789</v>
      </c>
      <c r="F889" s="180">
        <f ca="1">OFFSET(CDBG16!$J$1,MATCH(L889,CDBG16!$E$2:$E$1269,0),)</f>
        <v>6775950</v>
      </c>
      <c r="G889" s="190">
        <f>CALCS!X890</f>
        <v>6735412</v>
      </c>
      <c r="H889" s="190">
        <f ca="1">CALCS!AE890</f>
        <v>566</v>
      </c>
      <c r="I889" s="190">
        <f ca="1">CALCS!AF890</f>
        <v>0</v>
      </c>
      <c r="J889" s="190">
        <f ca="1">CALCS!AG890</f>
        <v>0</v>
      </c>
      <c r="K889" s="190">
        <f ca="1">CALCS!AH890</f>
        <v>6735978</v>
      </c>
      <c r="L889" s="179" t="str">
        <f>CALCS!AD890</f>
        <v>395214</v>
      </c>
      <c r="M889" s="63">
        <f t="shared" ca="1" si="31"/>
        <v>-39972</v>
      </c>
      <c r="N889" s="205">
        <f t="shared" ca="1" si="32"/>
        <v>-5.899099019325703E-3</v>
      </c>
    </row>
    <row r="890" spans="1:14" x14ac:dyDescent="0.25">
      <c r="A890" s="178" t="str">
        <f>CALCS!A891</f>
        <v>Warren</v>
      </c>
      <c r="B890" s="179" t="str">
        <f>CALCS!B891</f>
        <v>OH</v>
      </c>
      <c r="C890" s="179" t="str">
        <f>CALCS!C891</f>
        <v>51</v>
      </c>
      <c r="D890" s="179" t="str">
        <f>CALCS!D891</f>
        <v>PC</v>
      </c>
      <c r="E890" s="212">
        <f>CALCS!O891</f>
        <v>40245</v>
      </c>
      <c r="F890" s="180">
        <f ca="1">OFFSET(CDBG16!$J$1,MATCH(L890,CDBG16!$E$2:$E$1269,0),)</f>
        <v>1044323</v>
      </c>
      <c r="G890" s="190">
        <f>CALCS!X891</f>
        <v>1054300</v>
      </c>
      <c r="H890" s="190">
        <f ca="1">CALCS!AE891</f>
        <v>89</v>
      </c>
      <c r="I890" s="190">
        <f ca="1">CALCS!AF891</f>
        <v>0</v>
      </c>
      <c r="J890" s="190">
        <f ca="1">CALCS!AG891</f>
        <v>0</v>
      </c>
      <c r="K890" s="190">
        <f ca="1">CALCS!AH891</f>
        <v>1054389</v>
      </c>
      <c r="L890" s="179" t="str">
        <f>CALCS!AD891</f>
        <v>395454</v>
      </c>
      <c r="M890" s="63">
        <f t="shared" ca="1" si="31"/>
        <v>10066</v>
      </c>
      <c r="N890" s="205">
        <f t="shared" ca="1" si="32"/>
        <v>9.6387803390330391E-3</v>
      </c>
    </row>
    <row r="891" spans="1:14" x14ac:dyDescent="0.25">
      <c r="A891" s="178" t="str">
        <f>CALCS!A892</f>
        <v>Youngstown</v>
      </c>
      <c r="B891" s="179" t="str">
        <f>CALCS!B892</f>
        <v>OH</v>
      </c>
      <c r="C891" s="179" t="str">
        <f>CALCS!C892</f>
        <v>51</v>
      </c>
      <c r="D891" s="179" t="str">
        <f>CALCS!D892</f>
        <v>PC</v>
      </c>
      <c r="E891" s="212">
        <f>CALCS!O892</f>
        <v>64628</v>
      </c>
      <c r="F891" s="180">
        <f ca="1">OFFSET(CDBG16!$J$1,MATCH(L891,CDBG16!$E$2:$E$1269,0),)</f>
        <v>3189478</v>
      </c>
      <c r="G891" s="190">
        <f>CALCS!X892</f>
        <v>3209876</v>
      </c>
      <c r="H891" s="190">
        <f ca="1">CALCS!AE892</f>
        <v>270</v>
      </c>
      <c r="I891" s="190">
        <f ca="1">CALCS!AF892</f>
        <v>0</v>
      </c>
      <c r="J891" s="190">
        <f ca="1">CALCS!AG892</f>
        <v>0</v>
      </c>
      <c r="K891" s="190">
        <f ca="1">CALCS!AH892</f>
        <v>3210146</v>
      </c>
      <c r="L891" s="179" t="str">
        <f>CALCS!AD892</f>
        <v>395874</v>
      </c>
      <c r="M891" s="63">
        <f t="shared" ca="1" si="31"/>
        <v>20668</v>
      </c>
      <c r="N891" s="205">
        <f t="shared" ca="1" si="32"/>
        <v>6.4800572382063774E-3</v>
      </c>
    </row>
    <row r="892" spans="1:14" x14ac:dyDescent="0.25">
      <c r="A892" s="178" t="str">
        <f>CALCS!A893</f>
        <v>Butler County</v>
      </c>
      <c r="B892" s="179" t="str">
        <f>CALCS!B893</f>
        <v>OH</v>
      </c>
      <c r="C892" s="179" t="str">
        <f>CALCS!C893</f>
        <v>66</v>
      </c>
      <c r="D892" s="179" t="str">
        <f>CALCS!D893</f>
        <v>UC</v>
      </c>
      <c r="E892" s="212">
        <f>CALCS!O893</f>
        <v>265562</v>
      </c>
      <c r="F892" s="180">
        <f ca="1">OFFSET(CDBG16!$J$1,MATCH(L892,CDBG16!$E$2:$E$1269,0),)</f>
        <v>1127775</v>
      </c>
      <c r="G892" s="190">
        <f>CALCS!X893</f>
        <v>1113113</v>
      </c>
      <c r="H892" s="190">
        <f ca="1">CALCS!AE893</f>
        <v>94</v>
      </c>
      <c r="I892" s="190">
        <f ca="1">CALCS!AF893</f>
        <v>0</v>
      </c>
      <c r="J892" s="190">
        <f ca="1">CALCS!AG893</f>
        <v>0</v>
      </c>
      <c r="K892" s="190">
        <f ca="1">CALCS!AH893</f>
        <v>1113207</v>
      </c>
      <c r="L892" s="179" t="str">
        <f>CALCS!AD893</f>
        <v>399017</v>
      </c>
      <c r="M892" s="63">
        <f t="shared" ca="1" si="31"/>
        <v>-14568</v>
      </c>
      <c r="N892" s="205">
        <f t="shared" ca="1" si="32"/>
        <v>-1.2917470240074483E-2</v>
      </c>
    </row>
    <row r="893" spans="1:14" x14ac:dyDescent="0.25">
      <c r="A893" s="178" t="str">
        <f>CALCS!A894</f>
        <v>Clermont County</v>
      </c>
      <c r="B893" s="179" t="str">
        <f>CALCS!B894</f>
        <v>OH</v>
      </c>
      <c r="C893" s="179" t="str">
        <f>CALCS!C894</f>
        <v>66</v>
      </c>
      <c r="D893" s="179" t="str">
        <f>CALCS!D894</f>
        <v>UC</v>
      </c>
      <c r="E893" s="212">
        <f>CALCS!O894</f>
        <v>193210</v>
      </c>
      <c r="F893" s="180">
        <f ca="1">OFFSET(CDBG16!$J$1,MATCH(L893,CDBG16!$E$2:$E$1269,0),)</f>
        <v>900466</v>
      </c>
      <c r="G893" s="190">
        <f>CALCS!X894</f>
        <v>852624</v>
      </c>
      <c r="H893" s="190">
        <f ca="1">CALCS!AE894</f>
        <v>72</v>
      </c>
      <c r="I893" s="190">
        <f ca="1">CALCS!AF894</f>
        <v>0</v>
      </c>
      <c r="J893" s="190">
        <f ca="1">CALCS!AG894</f>
        <v>0</v>
      </c>
      <c r="K893" s="190">
        <f ca="1">CALCS!AH894</f>
        <v>852696</v>
      </c>
      <c r="L893" s="179" t="str">
        <f>CALCS!AD894</f>
        <v>399025</v>
      </c>
      <c r="M893" s="63">
        <f t="shared" ca="1" si="31"/>
        <v>-47770</v>
      </c>
      <c r="N893" s="205">
        <f t="shared" ca="1" si="32"/>
        <v>-5.3050309506411125E-2</v>
      </c>
    </row>
    <row r="894" spans="1:14" x14ac:dyDescent="0.25">
      <c r="A894" s="178" t="str">
        <f>CALCS!A895</f>
        <v>Cuyahoga County</v>
      </c>
      <c r="B894" s="179" t="str">
        <f>CALCS!B895</f>
        <v>OH</v>
      </c>
      <c r="C894" s="179" t="str">
        <f>CALCS!C895</f>
        <v>66</v>
      </c>
      <c r="D894" s="179" t="str">
        <f>CALCS!D895</f>
        <v>UC</v>
      </c>
      <c r="E894" s="212">
        <f>CALCS!O895</f>
        <v>613236</v>
      </c>
      <c r="F894" s="180">
        <f ca="1">OFFSET(CDBG16!$J$1,MATCH(L894,CDBG16!$E$2:$E$1269,0),)</f>
        <v>3445708</v>
      </c>
      <c r="G894" s="190">
        <f>CALCS!X895</f>
        <v>3488384</v>
      </c>
      <c r="H894" s="190">
        <f ca="1">CALCS!AE895</f>
        <v>293</v>
      </c>
      <c r="I894" s="190">
        <f ca="1">CALCS!AF895</f>
        <v>0</v>
      </c>
      <c r="J894" s="190">
        <f ca="1">CALCS!AG895</f>
        <v>0</v>
      </c>
      <c r="K894" s="190">
        <f ca="1">CALCS!AH895</f>
        <v>3488677</v>
      </c>
      <c r="L894" s="179" t="str">
        <f>CALCS!AD895</f>
        <v>399035</v>
      </c>
      <c r="M894" s="63">
        <f t="shared" ca="1" si="31"/>
        <v>42969</v>
      </c>
      <c r="N894" s="205">
        <f t="shared" ca="1" si="32"/>
        <v>1.2470296380308488E-2</v>
      </c>
    </row>
    <row r="895" spans="1:14" x14ac:dyDescent="0.25">
      <c r="A895" s="178" t="str">
        <f>CALCS!A896</f>
        <v>Franklin County</v>
      </c>
      <c r="B895" s="179" t="str">
        <f>CALCS!B896</f>
        <v>OH</v>
      </c>
      <c r="C895" s="179" t="str">
        <f>CALCS!C896</f>
        <v>66</v>
      </c>
      <c r="D895" s="179" t="str">
        <f>CALCS!D896</f>
        <v>UC</v>
      </c>
      <c r="E895" s="212">
        <f>CALCS!O896</f>
        <v>445652</v>
      </c>
      <c r="F895" s="180">
        <f ca="1">OFFSET(CDBG16!$J$1,MATCH(L895,CDBG16!$E$2:$E$1269,0),)</f>
        <v>1796411</v>
      </c>
      <c r="G895" s="190">
        <f>CALCS!X896</f>
        <v>1773631</v>
      </c>
      <c r="H895" s="190">
        <f ca="1">CALCS!AE896</f>
        <v>149</v>
      </c>
      <c r="I895" s="190">
        <f ca="1">CALCS!AF896</f>
        <v>0</v>
      </c>
      <c r="J895" s="190">
        <f ca="1">CALCS!AG896</f>
        <v>0</v>
      </c>
      <c r="K895" s="190">
        <f ca="1">CALCS!AH896</f>
        <v>1773780</v>
      </c>
      <c r="L895" s="179" t="str">
        <f>CALCS!AD896</f>
        <v>399049</v>
      </c>
      <c r="M895" s="63">
        <f t="shared" ca="1" si="31"/>
        <v>-22631</v>
      </c>
      <c r="N895" s="205">
        <f t="shared" ca="1" si="32"/>
        <v>-1.2597896583799588E-2</v>
      </c>
    </row>
    <row r="896" spans="1:14" x14ac:dyDescent="0.25">
      <c r="A896" s="178" t="str">
        <f>CALCS!A897</f>
        <v>Hamilton County</v>
      </c>
      <c r="B896" s="179" t="str">
        <f>CALCS!B897</f>
        <v>OH</v>
      </c>
      <c r="C896" s="179" t="str">
        <f>CALCS!C897</f>
        <v>66</v>
      </c>
      <c r="D896" s="179" t="str">
        <f>CALCS!D897</f>
        <v>UC</v>
      </c>
      <c r="E896" s="212">
        <f>CALCS!O897</f>
        <v>459237</v>
      </c>
      <c r="F896" s="180">
        <f ca="1">OFFSET(CDBG16!$J$1,MATCH(L896,CDBG16!$E$2:$E$1269,0),)</f>
        <v>2903936</v>
      </c>
      <c r="G896" s="190">
        <f>CALCS!X897</f>
        <v>2974265</v>
      </c>
      <c r="H896" s="190">
        <f ca="1">CALCS!AE897</f>
        <v>250</v>
      </c>
      <c r="I896" s="190">
        <f ca="1">CALCS!AF897</f>
        <v>0</v>
      </c>
      <c r="J896" s="190">
        <f ca="1">CALCS!AG897</f>
        <v>0</v>
      </c>
      <c r="K896" s="190">
        <f ca="1">CALCS!AH897</f>
        <v>2974515</v>
      </c>
      <c r="L896" s="179" t="str">
        <f>CALCS!AD897</f>
        <v>399061</v>
      </c>
      <c r="M896" s="63">
        <f t="shared" ca="1" si="31"/>
        <v>70579</v>
      </c>
      <c r="N896" s="205">
        <f t="shared" ca="1" si="32"/>
        <v>2.4304598999426986E-2</v>
      </c>
    </row>
    <row r="897" spans="1:14" x14ac:dyDescent="0.25">
      <c r="A897" s="178" t="str">
        <f>CALCS!A898</f>
        <v>Lake County</v>
      </c>
      <c r="B897" s="179" t="str">
        <f>CALCS!B898</f>
        <v>OH</v>
      </c>
      <c r="C897" s="179" t="str">
        <f>CALCS!C898</f>
        <v>66</v>
      </c>
      <c r="D897" s="179" t="str">
        <f>CALCS!D898</f>
        <v>UC</v>
      </c>
      <c r="E897" s="212">
        <f>CALCS!O898</f>
        <v>181879</v>
      </c>
      <c r="F897" s="180">
        <f ca="1">OFFSET(CDBG16!$J$1,MATCH(L897,CDBG16!$E$2:$E$1269,0),)</f>
        <v>1241776</v>
      </c>
      <c r="G897" s="190">
        <f>CALCS!X898</f>
        <v>1234817</v>
      </c>
      <c r="H897" s="190">
        <f ca="1">CALCS!AE898</f>
        <v>104</v>
      </c>
      <c r="I897" s="190">
        <f ca="1">CALCS!AF898</f>
        <v>0</v>
      </c>
      <c r="J897" s="190">
        <f ca="1">CALCS!AG898</f>
        <v>0</v>
      </c>
      <c r="K897" s="190">
        <f ca="1">CALCS!AH898</f>
        <v>1234921</v>
      </c>
      <c r="L897" s="179" t="str">
        <f>CALCS!AD898</f>
        <v>399085</v>
      </c>
      <c r="M897" s="63">
        <f t="shared" ca="1" si="31"/>
        <v>-6855</v>
      </c>
      <c r="N897" s="205">
        <f t="shared" ca="1" si="32"/>
        <v>-5.5203192846374873E-3</v>
      </c>
    </row>
    <row r="898" spans="1:14" x14ac:dyDescent="0.25">
      <c r="A898" s="178" t="str">
        <f>CALCS!A899</f>
        <v>Montgomery County</v>
      </c>
      <c r="B898" s="179" t="str">
        <f>CALCS!B899</f>
        <v>OH</v>
      </c>
      <c r="C898" s="179" t="str">
        <f>CALCS!C899</f>
        <v>66</v>
      </c>
      <c r="D898" s="179" t="str">
        <f>CALCS!D899</f>
        <v>UC</v>
      </c>
      <c r="E898" s="212">
        <f>CALCS!O899</f>
        <v>341816</v>
      </c>
      <c r="F898" s="180">
        <f ca="1">OFFSET(CDBG16!$J$1,MATCH(L898,CDBG16!$E$2:$E$1269,0),)</f>
        <v>1690800</v>
      </c>
      <c r="G898" s="190">
        <f>CALCS!X899</f>
        <v>1726509</v>
      </c>
      <c r="H898" s="190">
        <f ca="1">CALCS!AE899</f>
        <v>145</v>
      </c>
      <c r="I898" s="190">
        <f ca="1">CALCS!AF899</f>
        <v>0</v>
      </c>
      <c r="J898" s="190">
        <f ca="1">CALCS!AG899</f>
        <v>0</v>
      </c>
      <c r="K898" s="190">
        <f ca="1">CALCS!AH899</f>
        <v>1726654</v>
      </c>
      <c r="L898" s="179" t="str">
        <f>CALCS!AD899</f>
        <v>399113</v>
      </c>
      <c r="M898" s="63">
        <f t="shared" ca="1" si="31"/>
        <v>35854</v>
      </c>
      <c r="N898" s="205">
        <f t="shared" ca="1" si="32"/>
        <v>2.1205346581499883E-2</v>
      </c>
    </row>
    <row r="899" spans="1:14" x14ac:dyDescent="0.25">
      <c r="A899" s="178" t="str">
        <f>CALCS!A900</f>
        <v>Stark County</v>
      </c>
      <c r="B899" s="179" t="str">
        <f>CALCS!B900</f>
        <v>OH</v>
      </c>
      <c r="C899" s="179" t="str">
        <f>CALCS!C900</f>
        <v>66</v>
      </c>
      <c r="D899" s="179" t="str">
        <f>CALCS!D900</f>
        <v>UC</v>
      </c>
      <c r="E899" s="212">
        <f>CALCS!O900</f>
        <v>250785</v>
      </c>
      <c r="F899" s="180">
        <f ca="1">OFFSET(CDBG16!$J$1,MATCH(L899,CDBG16!$E$2:$E$1269,0),)</f>
        <v>1169991</v>
      </c>
      <c r="G899" s="190">
        <f>CALCS!X900</f>
        <v>1209184</v>
      </c>
      <c r="H899" s="190">
        <f ca="1">CALCS!AE900</f>
        <v>102</v>
      </c>
      <c r="I899" s="190">
        <f ca="1">CALCS!AF900</f>
        <v>0</v>
      </c>
      <c r="J899" s="190">
        <f ca="1">CALCS!AG900</f>
        <v>0</v>
      </c>
      <c r="K899" s="190">
        <f ca="1">CALCS!AH900</f>
        <v>1209286</v>
      </c>
      <c r="L899" s="179" t="str">
        <f>CALCS!AD900</f>
        <v>399151</v>
      </c>
      <c r="M899" s="63">
        <f t="shared" ca="1" si="31"/>
        <v>39295</v>
      </c>
      <c r="N899" s="205">
        <f t="shared" ca="1" si="32"/>
        <v>3.3585728437227298E-2</v>
      </c>
    </row>
    <row r="900" spans="1:14" x14ac:dyDescent="0.25">
      <c r="A900" s="178" t="str">
        <f>CALCS!A901</f>
        <v>Summit County</v>
      </c>
      <c r="B900" s="179" t="str">
        <f>CALCS!B901</f>
        <v>OH</v>
      </c>
      <c r="C900" s="179" t="str">
        <f>CALCS!C901</f>
        <v>66</v>
      </c>
      <c r="D900" s="179" t="str">
        <f>CALCS!D901</f>
        <v>UC</v>
      </c>
      <c r="E900" s="212">
        <f>CALCS!O901</f>
        <v>267809</v>
      </c>
      <c r="F900" s="180">
        <f ca="1">OFFSET(CDBG16!$J$1,MATCH(L900,CDBG16!$E$2:$E$1269,0),)</f>
        <v>915842</v>
      </c>
      <c r="G900" s="190">
        <f>CALCS!X901</f>
        <v>872684</v>
      </c>
      <c r="H900" s="190">
        <f ca="1">CALCS!AE901</f>
        <v>73</v>
      </c>
      <c r="I900" s="190">
        <f ca="1">CALCS!AF901</f>
        <v>0</v>
      </c>
      <c r="J900" s="190">
        <f ca="1">CALCS!AG901</f>
        <v>0</v>
      </c>
      <c r="K900" s="190">
        <f ca="1">CALCS!AH901</f>
        <v>872757</v>
      </c>
      <c r="L900" s="179" t="str">
        <f>CALCS!AD901</f>
        <v>399153</v>
      </c>
      <c r="M900" s="63">
        <f t="shared" ca="1" si="31"/>
        <v>-43085</v>
      </c>
      <c r="N900" s="205">
        <f t="shared" ca="1" si="32"/>
        <v>-4.7044140801579315E-2</v>
      </c>
    </row>
    <row r="901" spans="1:14" x14ac:dyDescent="0.25">
      <c r="A901" s="178" t="str">
        <f>CALCS!A902</f>
        <v>Warren County</v>
      </c>
      <c r="B901" s="179" t="str">
        <f>CALCS!B902</f>
        <v>OH</v>
      </c>
      <c r="C901" s="179" t="str">
        <f>CALCS!C902</f>
        <v>66</v>
      </c>
      <c r="D901" s="179" t="str">
        <f>CALCS!D902</f>
        <v>UC</v>
      </c>
      <c r="E901" s="212">
        <f>CALCS!O902</f>
        <v>217024</v>
      </c>
      <c r="F901" s="180">
        <f ca="1">OFFSET(CDBG16!$J$1,MATCH(L901,CDBG16!$E$2:$E$1269,0),)</f>
        <v>714999</v>
      </c>
      <c r="G901" s="190">
        <f>CALCS!X902</f>
        <v>682340</v>
      </c>
      <c r="H901" s="190">
        <f ca="1">CALCS!AE902</f>
        <v>57</v>
      </c>
      <c r="I901" s="190">
        <f ca="1">CALCS!AF902</f>
        <v>0</v>
      </c>
      <c r="J901" s="190">
        <f ca="1">CALCS!AG902</f>
        <v>0</v>
      </c>
      <c r="K901" s="190">
        <f ca="1">CALCS!AH902</f>
        <v>682397</v>
      </c>
      <c r="L901" s="179" t="str">
        <f>CALCS!AD902</f>
        <v>399165</v>
      </c>
      <c r="M901" s="63">
        <f t="shared" ca="1" si="31"/>
        <v>-32602</v>
      </c>
      <c r="N901" s="205">
        <f t="shared" ca="1" si="32"/>
        <v>-4.5597266569603591E-2</v>
      </c>
    </row>
    <row r="902" spans="1:14" x14ac:dyDescent="0.25">
      <c r="A902" s="178" t="str">
        <f>CALCS!A857</f>
        <v>Ohio</v>
      </c>
      <c r="B902" s="179" t="str">
        <f>CALCS!B857</f>
        <v>OH</v>
      </c>
      <c r="C902" s="179" t="str">
        <f>CALCS!C857</f>
        <v>22</v>
      </c>
      <c r="D902" s="179" t="str">
        <f>CALCS!D857</f>
        <v>State Balance</v>
      </c>
      <c r="E902" s="212">
        <f>CALCS!O857</f>
        <v>4960546</v>
      </c>
      <c r="F902" s="180">
        <f ca="1">OFFSET(CDBG16!$J$1,MATCH(L902,CDBG16!$E$2:$E$1269,0),)</f>
        <v>41292727</v>
      </c>
      <c r="G902" s="190">
        <f>CALCS!X857</f>
        <v>40754590</v>
      </c>
      <c r="H902" s="190">
        <f ca="1">CALCS!AE857</f>
        <v>16306</v>
      </c>
      <c r="I902" s="190">
        <f ca="1">CALCS!AF857</f>
        <v>0</v>
      </c>
      <c r="J902" s="190">
        <f ca="1">CALCS!AG857</f>
        <v>0</v>
      </c>
      <c r="K902" s="190">
        <f ca="1">CALCS!AH857</f>
        <v>40770896</v>
      </c>
      <c r="L902" s="179" t="str">
        <f>CALCS!AD857</f>
        <v>399999</v>
      </c>
      <c r="M902" s="63">
        <f t="shared" ca="1" si="31"/>
        <v>-521831</v>
      </c>
      <c r="N902" s="205">
        <f t="shared" ca="1" si="32"/>
        <v>-1.2637358632187214E-2</v>
      </c>
    </row>
    <row r="903" spans="1:14" x14ac:dyDescent="0.25">
      <c r="A903" s="178" t="str">
        <f>CALCS!A904</f>
        <v>Edmond</v>
      </c>
      <c r="B903" s="179" t="str">
        <f>CALCS!B904</f>
        <v>OK</v>
      </c>
      <c r="C903" s="179" t="str">
        <f>CALCS!C904</f>
        <v>52</v>
      </c>
      <c r="D903" s="179" t="str">
        <f>CALCS!D904</f>
        <v>MC</v>
      </c>
      <c r="E903" s="212">
        <f>CALCS!O904</f>
        <v>90092</v>
      </c>
      <c r="F903" s="180">
        <f ca="1">OFFSET(CDBG16!$J$1,MATCH(L903,CDBG16!$E$2:$E$1269,0),)</f>
        <v>367744</v>
      </c>
      <c r="G903" s="190">
        <f>CALCS!X904</f>
        <v>383095</v>
      </c>
      <c r="H903" s="190">
        <f ca="1">CALCS!AE904</f>
        <v>32</v>
      </c>
      <c r="I903" s="190">
        <f ca="1">CALCS!AF904</f>
        <v>0</v>
      </c>
      <c r="J903" s="190">
        <f ca="1">CALCS!AG904</f>
        <v>0</v>
      </c>
      <c r="K903" s="190">
        <f ca="1">CALCS!AH904</f>
        <v>383127</v>
      </c>
      <c r="L903" s="179" t="str">
        <f>CALCS!AD904</f>
        <v>400918</v>
      </c>
      <c r="M903" s="63">
        <f t="shared" ca="1" si="31"/>
        <v>15383</v>
      </c>
      <c r="N903" s="205">
        <f t="shared" ca="1" si="32"/>
        <v>4.1830730073094326E-2</v>
      </c>
    </row>
    <row r="904" spans="1:14" x14ac:dyDescent="0.25">
      <c r="A904" s="178" t="str">
        <f>CALCS!A905</f>
        <v>Enid</v>
      </c>
      <c r="B904" s="179" t="str">
        <f>CALCS!B905</f>
        <v>OK</v>
      </c>
      <c r="C904" s="179" t="str">
        <f>CALCS!C905</f>
        <v>52</v>
      </c>
      <c r="D904" s="179" t="str">
        <f>CALCS!D905</f>
        <v>MC</v>
      </c>
      <c r="E904" s="212">
        <f>CALCS!O905</f>
        <v>51776</v>
      </c>
      <c r="F904" s="180">
        <f ca="1">OFFSET(CDBG16!$J$1,MATCH(L904,CDBG16!$E$2:$E$1269,0),)</f>
        <v>387471</v>
      </c>
      <c r="G904" s="190">
        <f>CALCS!X905</f>
        <v>394119</v>
      </c>
      <c r="H904" s="190">
        <f ca="1">CALCS!AE905</f>
        <v>33</v>
      </c>
      <c r="I904" s="190">
        <f ca="1">CALCS!AF905</f>
        <v>0</v>
      </c>
      <c r="J904" s="190">
        <f ca="1">CALCS!AG905</f>
        <v>0</v>
      </c>
      <c r="K904" s="190">
        <f ca="1">CALCS!AH905</f>
        <v>394152</v>
      </c>
      <c r="L904" s="179" t="str">
        <f>CALCS!AD905</f>
        <v>400966</v>
      </c>
      <c r="M904" s="63">
        <f t="shared" ca="1" si="31"/>
        <v>6681</v>
      </c>
      <c r="N904" s="205">
        <f t="shared" ca="1" si="32"/>
        <v>1.7242580735074366E-2</v>
      </c>
    </row>
    <row r="905" spans="1:14" x14ac:dyDescent="0.25">
      <c r="A905" s="178" t="str">
        <f>CALCS!A906</f>
        <v>Lawton</v>
      </c>
      <c r="B905" s="179" t="str">
        <f>CALCS!B906</f>
        <v>OK</v>
      </c>
      <c r="C905" s="179" t="str">
        <f>CALCS!C906</f>
        <v>51</v>
      </c>
      <c r="D905" s="179" t="str">
        <f>CALCS!D906</f>
        <v>PC</v>
      </c>
      <c r="E905" s="212">
        <f>CALCS!O906</f>
        <v>96655</v>
      </c>
      <c r="F905" s="180">
        <f ca="1">OFFSET(CDBG16!$J$1,MATCH(L905,CDBG16!$E$2:$E$1269,0),)</f>
        <v>643568</v>
      </c>
      <c r="G905" s="190">
        <f>CALCS!X906</f>
        <v>646125</v>
      </c>
      <c r="H905" s="190">
        <f ca="1">CALCS!AE906</f>
        <v>54</v>
      </c>
      <c r="I905" s="190">
        <f ca="1">CALCS!AF906</f>
        <v>0</v>
      </c>
      <c r="J905" s="190">
        <f ca="1">CALCS!AG906</f>
        <v>0</v>
      </c>
      <c r="K905" s="190">
        <f ca="1">CALCS!AH906</f>
        <v>646179</v>
      </c>
      <c r="L905" s="179" t="str">
        <f>CALCS!AD906</f>
        <v>401734</v>
      </c>
      <c r="M905" s="63">
        <f t="shared" ca="1" si="31"/>
        <v>2611</v>
      </c>
      <c r="N905" s="205">
        <f t="shared" ca="1" si="32"/>
        <v>4.0570693384382071E-3</v>
      </c>
    </row>
    <row r="906" spans="1:14" x14ac:dyDescent="0.25">
      <c r="A906" s="178" t="str">
        <f>CALCS!A907</f>
        <v>Midwest City</v>
      </c>
      <c r="B906" s="179" t="str">
        <f>CALCS!B907</f>
        <v>OK</v>
      </c>
      <c r="C906" s="179" t="str">
        <f>CALCS!C907</f>
        <v>52</v>
      </c>
      <c r="D906" s="179" t="str">
        <f>CALCS!D907</f>
        <v>MC</v>
      </c>
      <c r="E906" s="212">
        <f>CALCS!O907</f>
        <v>57249</v>
      </c>
      <c r="F906" s="180">
        <f ca="1">OFFSET(CDBG16!$J$1,MATCH(L906,CDBG16!$E$2:$E$1269,0),)</f>
        <v>370552</v>
      </c>
      <c r="G906" s="190">
        <f>CALCS!X907</f>
        <v>357202</v>
      </c>
      <c r="H906" s="190">
        <f ca="1">CALCS!AE907</f>
        <v>30</v>
      </c>
      <c r="I906" s="190">
        <f ca="1">CALCS!AF907</f>
        <v>0</v>
      </c>
      <c r="J906" s="190">
        <f ca="1">CALCS!AG907</f>
        <v>0</v>
      </c>
      <c r="K906" s="190">
        <f ca="1">CALCS!AH907</f>
        <v>357232</v>
      </c>
      <c r="L906" s="179" t="str">
        <f>CALCS!AD907</f>
        <v>402016</v>
      </c>
      <c r="M906" s="63">
        <f t="shared" ca="1" si="31"/>
        <v>-13320</v>
      </c>
      <c r="N906" s="205">
        <f t="shared" ca="1" si="32"/>
        <v>-3.5946371899220619E-2</v>
      </c>
    </row>
    <row r="907" spans="1:14" x14ac:dyDescent="0.25">
      <c r="A907" s="178" t="str">
        <f>CALCS!A908</f>
        <v>Moore City</v>
      </c>
      <c r="B907" s="179" t="str">
        <f>CALCS!B908</f>
        <v>OK</v>
      </c>
      <c r="C907" s="179" t="str">
        <f>CALCS!C908</f>
        <v>52</v>
      </c>
      <c r="D907" s="179" t="str">
        <f>CALCS!D908</f>
        <v>MC</v>
      </c>
      <c r="E907" s="212">
        <f>CALCS!O908</f>
        <v>60451</v>
      </c>
      <c r="F907" s="180">
        <f ca="1">OFFSET(CDBG16!$J$1,MATCH(L907,CDBG16!$E$2:$E$1269,0),)</f>
        <v>305790</v>
      </c>
      <c r="G907" s="190">
        <f>CALCS!X908</f>
        <v>312400</v>
      </c>
      <c r="H907" s="190">
        <f ca="1">CALCS!AE908</f>
        <v>26</v>
      </c>
      <c r="I907" s="190">
        <f ca="1">CALCS!AF908</f>
        <v>0</v>
      </c>
      <c r="J907" s="190">
        <f ca="1">CALCS!AG908</f>
        <v>0</v>
      </c>
      <c r="K907" s="190">
        <f ca="1">CALCS!AH908</f>
        <v>312426</v>
      </c>
      <c r="L907" s="179" t="str">
        <f>CALCS!AD908</f>
        <v>402046</v>
      </c>
      <c r="M907" s="63">
        <f t="shared" ca="1" si="31"/>
        <v>6636</v>
      </c>
      <c r="N907" s="205">
        <f t="shared" ca="1" si="32"/>
        <v>2.1701167467870108E-2</v>
      </c>
    </row>
    <row r="908" spans="1:14" x14ac:dyDescent="0.25">
      <c r="A908" s="178" t="str">
        <f>CALCS!A909</f>
        <v>Norman</v>
      </c>
      <c r="B908" s="179" t="str">
        <f>CALCS!B909</f>
        <v>OK</v>
      </c>
      <c r="C908" s="179" t="str">
        <f>CALCS!C909</f>
        <v>52</v>
      </c>
      <c r="D908" s="179" t="str">
        <f>CALCS!D909</f>
        <v>MC</v>
      </c>
      <c r="E908" s="212">
        <f>CALCS!O909</f>
        <v>120284</v>
      </c>
      <c r="F908" s="180">
        <f ca="1">OFFSET(CDBG16!$J$1,MATCH(L908,CDBG16!$E$2:$E$1269,0),)</f>
        <v>756303</v>
      </c>
      <c r="G908" s="190">
        <f>CALCS!X909</f>
        <v>766752</v>
      </c>
      <c r="H908" s="190">
        <f ca="1">CALCS!AE909</f>
        <v>64</v>
      </c>
      <c r="I908" s="190">
        <f ca="1">CALCS!AF909</f>
        <v>0</v>
      </c>
      <c r="J908" s="190">
        <f ca="1">CALCS!AG909</f>
        <v>0</v>
      </c>
      <c r="K908" s="190">
        <f ca="1">CALCS!AH909</f>
        <v>766816</v>
      </c>
      <c r="L908" s="179" t="str">
        <f>CALCS!AD909</f>
        <v>402190</v>
      </c>
      <c r="M908" s="63">
        <f t="shared" ca="1" si="31"/>
        <v>10513</v>
      </c>
      <c r="N908" s="205">
        <f t="shared" ca="1" si="32"/>
        <v>1.3900513418563723E-2</v>
      </c>
    </row>
    <row r="909" spans="1:14" x14ac:dyDescent="0.25">
      <c r="A909" s="178" t="str">
        <f>CALCS!A910</f>
        <v>Oklahoma City</v>
      </c>
      <c r="B909" s="179" t="str">
        <f>CALCS!B910</f>
        <v>OK</v>
      </c>
      <c r="C909" s="179" t="str">
        <f>CALCS!C910</f>
        <v>51</v>
      </c>
      <c r="D909" s="179" t="str">
        <f>CALCS!D910</f>
        <v>PC</v>
      </c>
      <c r="E909" s="212">
        <f>CALCS!O910</f>
        <v>631346</v>
      </c>
      <c r="F909" s="180">
        <f ca="1">OFFSET(CDBG16!$J$1,MATCH(L909,CDBG16!$E$2:$E$1269,0),)</f>
        <v>4365726</v>
      </c>
      <c r="G909" s="190">
        <f>CALCS!X910</f>
        <v>4382520</v>
      </c>
      <c r="H909" s="190">
        <f ca="1">CALCS!AE910</f>
        <v>369</v>
      </c>
      <c r="I909" s="190">
        <f ca="1">CALCS!AF910</f>
        <v>0</v>
      </c>
      <c r="J909" s="190">
        <f ca="1">CALCS!AG910</f>
        <v>0</v>
      </c>
      <c r="K909" s="190">
        <f ca="1">CALCS!AH910</f>
        <v>4382889</v>
      </c>
      <c r="L909" s="179" t="str">
        <f>CALCS!AD910</f>
        <v>402268</v>
      </c>
      <c r="M909" s="63">
        <f t="shared" ca="1" si="31"/>
        <v>17163</v>
      </c>
      <c r="N909" s="205">
        <f t="shared" ca="1" si="32"/>
        <v>3.9313048963677518E-3</v>
      </c>
    </row>
    <row r="910" spans="1:14" x14ac:dyDescent="0.25">
      <c r="A910" s="178" t="str">
        <f>CALCS!A911</f>
        <v>Shawnee</v>
      </c>
      <c r="B910" s="179" t="str">
        <f>CALCS!B911</f>
        <v>OK</v>
      </c>
      <c r="C910" s="179" t="str">
        <f>CALCS!C911</f>
        <v>52</v>
      </c>
      <c r="D910" s="179" t="str">
        <f>CALCS!D911</f>
        <v>MC</v>
      </c>
      <c r="E910" s="212">
        <f>CALCS!O911</f>
        <v>31286</v>
      </c>
      <c r="F910" s="180">
        <f ca="1">OFFSET(CDBG16!$J$1,MATCH(L910,CDBG16!$E$2:$E$1269,0),)</f>
        <v>272735</v>
      </c>
      <c r="G910" s="190">
        <f>CALCS!X911</f>
        <v>279135</v>
      </c>
      <c r="H910" s="190">
        <f ca="1">CALCS!AE911</f>
        <v>23</v>
      </c>
      <c r="I910" s="190">
        <f ca="1">CALCS!AF911</f>
        <v>0</v>
      </c>
      <c r="J910" s="190">
        <f ca="1">CALCS!AG911</f>
        <v>0</v>
      </c>
      <c r="K910" s="190">
        <f ca="1">CALCS!AH911</f>
        <v>279158</v>
      </c>
      <c r="L910" s="179" t="str">
        <f>CALCS!AD911</f>
        <v>402718</v>
      </c>
      <c r="M910" s="63">
        <f t="shared" ca="1" si="31"/>
        <v>6423</v>
      </c>
      <c r="N910" s="205">
        <f t="shared" ca="1" si="32"/>
        <v>2.355033274057235E-2</v>
      </c>
    </row>
    <row r="911" spans="1:14" x14ac:dyDescent="0.25">
      <c r="A911" s="178" t="str">
        <f>CALCS!A912</f>
        <v>Tulsa</v>
      </c>
      <c r="B911" s="179" t="str">
        <f>CALCS!B912</f>
        <v>OK</v>
      </c>
      <c r="C911" s="179" t="str">
        <f>CALCS!C912</f>
        <v>51</v>
      </c>
      <c r="D911" s="179" t="str">
        <f>CALCS!D912</f>
        <v>PC</v>
      </c>
      <c r="E911" s="212">
        <f>CALCS!O912</f>
        <v>403505</v>
      </c>
      <c r="F911" s="180">
        <f ca="1">OFFSET(CDBG16!$J$1,MATCH(L911,CDBG16!$E$2:$E$1269,0),)</f>
        <v>3107762</v>
      </c>
      <c r="G911" s="190">
        <f>CALCS!X912</f>
        <v>3047403</v>
      </c>
      <c r="H911" s="190">
        <f ca="1">CALCS!AE912</f>
        <v>256</v>
      </c>
      <c r="I911" s="190">
        <f ca="1">CALCS!AF912</f>
        <v>0</v>
      </c>
      <c r="J911" s="190">
        <f ca="1">CALCS!AG912</f>
        <v>0</v>
      </c>
      <c r="K911" s="190">
        <f ca="1">CALCS!AH912</f>
        <v>3047659</v>
      </c>
      <c r="L911" s="179" t="str">
        <f>CALCS!AD912</f>
        <v>403036</v>
      </c>
      <c r="M911" s="63">
        <f t="shared" ca="1" si="31"/>
        <v>-60103</v>
      </c>
      <c r="N911" s="205">
        <f t="shared" ca="1" si="32"/>
        <v>-1.9339640551625254E-2</v>
      </c>
    </row>
    <row r="912" spans="1:14" x14ac:dyDescent="0.25">
      <c r="A912" s="178" t="str">
        <f>CALCS!A913</f>
        <v>Tulsa County</v>
      </c>
      <c r="B912" s="179" t="str">
        <f>CALCS!B913</f>
        <v>OK</v>
      </c>
      <c r="C912" s="179" t="str">
        <f>CALCS!C913</f>
        <v>66</v>
      </c>
      <c r="D912" s="179" t="str">
        <f>CALCS!D913</f>
        <v>UC</v>
      </c>
      <c r="E912" s="212">
        <f>CALCS!O913</f>
        <v>265749</v>
      </c>
      <c r="F912" s="180">
        <f ca="1">OFFSET(CDBG16!$J$1,MATCH(L912,CDBG16!$E$2:$E$1269,0),)</f>
        <v>1205932</v>
      </c>
      <c r="G912" s="190">
        <f>CALCS!X913</f>
        <v>1212309</v>
      </c>
      <c r="H912" s="190">
        <f ca="1">CALCS!AE913</f>
        <v>102</v>
      </c>
      <c r="I912" s="190">
        <f ca="1">CALCS!AF913</f>
        <v>0</v>
      </c>
      <c r="J912" s="190">
        <f ca="1">CALCS!AG913</f>
        <v>0</v>
      </c>
      <c r="K912" s="190">
        <f ca="1">CALCS!AH913</f>
        <v>1212411</v>
      </c>
      <c r="L912" s="179" t="str">
        <f>CALCS!AD913</f>
        <v>409143</v>
      </c>
      <c r="M912" s="63">
        <f t="shared" ca="1" si="31"/>
        <v>6479</v>
      </c>
      <c r="N912" s="205">
        <f t="shared" ca="1" si="32"/>
        <v>5.3726080740870959E-3</v>
      </c>
    </row>
    <row r="913" spans="1:14" x14ac:dyDescent="0.25">
      <c r="A913" s="178" t="str">
        <f>CALCS!A903</f>
        <v>Oklahoma</v>
      </c>
      <c r="B913" s="179" t="str">
        <f>CALCS!B903</f>
        <v>OK</v>
      </c>
      <c r="C913" s="179" t="str">
        <f>CALCS!C903</f>
        <v>22</v>
      </c>
      <c r="D913" s="179" t="str">
        <f>CALCS!D903</f>
        <v>State Balance</v>
      </c>
      <c r="E913" s="212">
        <f>CALCS!O903</f>
        <v>1748827</v>
      </c>
      <c r="F913" s="180">
        <f ca="1">OFFSET(CDBG16!$J$1,MATCH(L913,CDBG16!$E$2:$E$1269,0),)</f>
        <v>12828337</v>
      </c>
      <c r="G913" s="190">
        <f>CALCS!X903</f>
        <v>12589200</v>
      </c>
      <c r="H913" s="190">
        <f ca="1">CALCS!AE903</f>
        <v>28970</v>
      </c>
      <c r="I913" s="190">
        <f ca="1">CALCS!AF903</f>
        <v>0</v>
      </c>
      <c r="J913" s="190">
        <f ca="1">CALCS!AG903</f>
        <v>0</v>
      </c>
      <c r="K913" s="190">
        <f ca="1">CALCS!AH903</f>
        <v>12618170</v>
      </c>
      <c r="L913" s="179" t="str">
        <f>CALCS!AD903</f>
        <v>409999</v>
      </c>
      <c r="M913" s="63">
        <f t="shared" ca="1" si="31"/>
        <v>-210167</v>
      </c>
      <c r="N913" s="205">
        <f t="shared" ca="1" si="32"/>
        <v>-1.6383027667576867E-2</v>
      </c>
    </row>
    <row r="914" spans="1:14" x14ac:dyDescent="0.25">
      <c r="A914" s="178" t="str">
        <f>CALCS!A915</f>
        <v>Albany</v>
      </c>
      <c r="B914" s="179" t="str">
        <f>CALCS!B915</f>
        <v>OR</v>
      </c>
      <c r="C914" s="179" t="str">
        <f>CALCS!C915</f>
        <v>51</v>
      </c>
      <c r="D914" s="179" t="str">
        <f>CALCS!D915</f>
        <v>PC</v>
      </c>
      <c r="E914" s="212">
        <f>CALCS!O915</f>
        <v>52175</v>
      </c>
      <c r="F914" s="180">
        <f ca="1">OFFSET(CDBG16!$J$1,MATCH(L914,CDBG16!$E$2:$E$1269,0),)</f>
        <v>390988</v>
      </c>
      <c r="G914" s="190">
        <f>CALCS!X915</f>
        <v>394164</v>
      </c>
      <c r="H914" s="190">
        <f ca="1">CALCS!AE915</f>
        <v>33</v>
      </c>
      <c r="I914" s="190">
        <f ca="1">CALCS!AF915</f>
        <v>0</v>
      </c>
      <c r="J914" s="190">
        <f ca="1">CALCS!AG915</f>
        <v>0</v>
      </c>
      <c r="K914" s="190">
        <f ca="1">CALCS!AH915</f>
        <v>394197</v>
      </c>
      <c r="L914" s="179" t="str">
        <f>CALCS!AD915</f>
        <v>410012</v>
      </c>
      <c r="M914" s="63">
        <f t="shared" ca="1" si="31"/>
        <v>3209</v>
      </c>
      <c r="N914" s="205">
        <f t="shared" ca="1" si="32"/>
        <v>8.2074130152332038E-3</v>
      </c>
    </row>
    <row r="915" spans="1:14" x14ac:dyDescent="0.25">
      <c r="A915" s="178" t="str">
        <f>CALCS!A916</f>
        <v>Ashland</v>
      </c>
      <c r="B915" s="179" t="str">
        <f>CALCS!B916</f>
        <v>OR</v>
      </c>
      <c r="C915" s="179" t="str">
        <f>CALCS!C916</f>
        <v>52</v>
      </c>
      <c r="D915" s="179" t="str">
        <f>CALCS!D916</f>
        <v>MC</v>
      </c>
      <c r="E915" s="212">
        <f>CALCS!O916</f>
        <v>20861</v>
      </c>
      <c r="F915" s="180">
        <f ca="1">OFFSET(CDBG16!$J$1,MATCH(L915,CDBG16!$E$2:$E$1269,0),)</f>
        <v>158726</v>
      </c>
      <c r="G915" s="190">
        <f>CALCS!X916</f>
        <v>153577</v>
      </c>
      <c r="H915" s="190">
        <f ca="1">CALCS!AE916</f>
        <v>13</v>
      </c>
      <c r="I915" s="190">
        <f ca="1">CALCS!AF916</f>
        <v>0</v>
      </c>
      <c r="J915" s="190">
        <f ca="1">CALCS!AG916</f>
        <v>0</v>
      </c>
      <c r="K915" s="190">
        <f ca="1">CALCS!AH916</f>
        <v>153590</v>
      </c>
      <c r="L915" s="179" t="str">
        <f>CALCS!AD916</f>
        <v>410042</v>
      </c>
      <c r="M915" s="63">
        <f t="shared" ca="1" si="31"/>
        <v>-5136</v>
      </c>
      <c r="N915" s="205">
        <f t="shared" ca="1" si="32"/>
        <v>-3.2357647770371582E-2</v>
      </c>
    </row>
    <row r="916" spans="1:14" x14ac:dyDescent="0.25">
      <c r="A916" s="178" t="str">
        <f>CALCS!A917</f>
        <v>Beaverton</v>
      </c>
      <c r="B916" s="179" t="str">
        <f>CALCS!B917</f>
        <v>OR</v>
      </c>
      <c r="C916" s="179" t="str">
        <f>CALCS!C917</f>
        <v>51</v>
      </c>
      <c r="D916" s="179" t="str">
        <f>CALCS!D917</f>
        <v>PC</v>
      </c>
      <c r="E916" s="212">
        <f>CALCS!O917</f>
        <v>96577</v>
      </c>
      <c r="F916" s="180">
        <f ca="1">OFFSET(CDBG16!$J$1,MATCH(L916,CDBG16!$E$2:$E$1269,0),)</f>
        <v>596005</v>
      </c>
      <c r="G916" s="190">
        <f>CALCS!X917</f>
        <v>641894</v>
      </c>
      <c r="H916" s="190">
        <f ca="1">CALCS!AE917</f>
        <v>54</v>
      </c>
      <c r="I916" s="190">
        <f ca="1">CALCS!AF917</f>
        <v>0</v>
      </c>
      <c r="J916" s="190">
        <f ca="1">CALCS!AG917</f>
        <v>0</v>
      </c>
      <c r="K916" s="190">
        <f ca="1">CALCS!AH917</f>
        <v>641948</v>
      </c>
      <c r="L916" s="179" t="str">
        <f>CALCS!AD917</f>
        <v>410108</v>
      </c>
      <c r="M916" s="63">
        <f t="shared" ca="1" si="31"/>
        <v>45943</v>
      </c>
      <c r="N916" s="205">
        <f t="shared" ca="1" si="32"/>
        <v>7.7084923784196444E-2</v>
      </c>
    </row>
    <row r="917" spans="1:14" x14ac:dyDescent="0.25">
      <c r="A917" s="178" t="str">
        <f>CALCS!A918</f>
        <v>Bend</v>
      </c>
      <c r="B917" s="179" t="str">
        <f>CALCS!B918</f>
        <v>OR</v>
      </c>
      <c r="C917" s="179" t="str">
        <f>CALCS!C918</f>
        <v>51</v>
      </c>
      <c r="D917" s="179" t="str">
        <f>CALCS!D918</f>
        <v>PC</v>
      </c>
      <c r="E917" s="212">
        <f>CALCS!O918</f>
        <v>87014</v>
      </c>
      <c r="F917" s="180">
        <f ca="1">OFFSET(CDBG16!$J$1,MATCH(L917,CDBG16!$E$2:$E$1269,0),)</f>
        <v>454555</v>
      </c>
      <c r="G917" s="190">
        <f>CALCS!X918</f>
        <v>445639</v>
      </c>
      <c r="H917" s="190">
        <f ca="1">CALCS!AE918</f>
        <v>37</v>
      </c>
      <c r="I917" s="190">
        <f ca="1">CALCS!AF918</f>
        <v>0</v>
      </c>
      <c r="J917" s="190">
        <f ca="1">CALCS!AG918</f>
        <v>0</v>
      </c>
      <c r="K917" s="190">
        <f ca="1">CALCS!AH918</f>
        <v>445676</v>
      </c>
      <c r="L917" s="179" t="str">
        <f>CALCS!AD918</f>
        <v>410114</v>
      </c>
      <c r="M917" s="63">
        <f t="shared" ca="1" si="31"/>
        <v>-8879</v>
      </c>
      <c r="N917" s="205">
        <f t="shared" ca="1" si="32"/>
        <v>-1.9533389798814225E-2</v>
      </c>
    </row>
    <row r="918" spans="1:14" x14ac:dyDescent="0.25">
      <c r="A918" s="178" t="str">
        <f>CALCS!A919</f>
        <v>Corvallis</v>
      </c>
      <c r="B918" s="179" t="str">
        <f>CALCS!B919</f>
        <v>OR</v>
      </c>
      <c r="C918" s="179" t="str">
        <f>CALCS!C919</f>
        <v>51</v>
      </c>
      <c r="D918" s="179" t="str">
        <f>CALCS!D919</f>
        <v>PC</v>
      </c>
      <c r="E918" s="212">
        <f>CALCS!O919</f>
        <v>55780</v>
      </c>
      <c r="F918" s="180">
        <f ca="1">OFFSET(CDBG16!$J$1,MATCH(L918,CDBG16!$E$2:$E$1269,0),)</f>
        <v>479362</v>
      </c>
      <c r="G918" s="190">
        <f>CALCS!X919</f>
        <v>486224</v>
      </c>
      <c r="H918" s="190">
        <f ca="1">CALCS!AE919</f>
        <v>41</v>
      </c>
      <c r="I918" s="190">
        <f ca="1">CALCS!AF919</f>
        <v>0</v>
      </c>
      <c r="J918" s="190">
        <f ca="1">CALCS!AG919</f>
        <v>0</v>
      </c>
      <c r="K918" s="190">
        <f ca="1">CALCS!AH919</f>
        <v>486265</v>
      </c>
      <c r="L918" s="179" t="str">
        <f>CALCS!AD919</f>
        <v>410288</v>
      </c>
      <c r="M918" s="63">
        <f t="shared" ca="1" si="31"/>
        <v>6903</v>
      </c>
      <c r="N918" s="205">
        <f t="shared" ca="1" si="32"/>
        <v>1.4400390519064924E-2</v>
      </c>
    </row>
    <row r="919" spans="1:14" x14ac:dyDescent="0.25">
      <c r="A919" s="178" t="str">
        <f>CALCS!A920</f>
        <v>Eugene</v>
      </c>
      <c r="B919" s="179" t="str">
        <f>CALCS!B920</f>
        <v>OR</v>
      </c>
      <c r="C919" s="179" t="str">
        <f>CALCS!C920</f>
        <v>51</v>
      </c>
      <c r="D919" s="179" t="str">
        <f>CALCS!D920</f>
        <v>PC</v>
      </c>
      <c r="E919" s="212">
        <f>CALCS!O920</f>
        <v>163460</v>
      </c>
      <c r="F919" s="180">
        <f ca="1">OFFSET(CDBG16!$J$1,MATCH(L919,CDBG16!$E$2:$E$1269,0),)</f>
        <v>1247300</v>
      </c>
      <c r="G919" s="190">
        <f>CALCS!X920</f>
        <v>1258699</v>
      </c>
      <c r="H919" s="190">
        <f ca="1">CALCS!AE920</f>
        <v>106</v>
      </c>
      <c r="I919" s="190">
        <f ca="1">CALCS!AF920</f>
        <v>0</v>
      </c>
      <c r="J919" s="190">
        <f ca="1">CALCS!AG920</f>
        <v>0</v>
      </c>
      <c r="K919" s="190">
        <f ca="1">CALCS!AH920</f>
        <v>1258805</v>
      </c>
      <c r="L919" s="179" t="str">
        <f>CALCS!AD920</f>
        <v>410426</v>
      </c>
      <c r="M919" s="63">
        <f t="shared" ca="1" si="31"/>
        <v>11505</v>
      </c>
      <c r="N919" s="205">
        <f t="shared" ca="1" si="32"/>
        <v>9.2239236751382979E-3</v>
      </c>
    </row>
    <row r="920" spans="1:14" x14ac:dyDescent="0.25">
      <c r="A920" s="178" t="str">
        <f>CALCS!A921</f>
        <v>Grants Pass</v>
      </c>
      <c r="B920" s="179" t="str">
        <f>CALCS!B921</f>
        <v>OR</v>
      </c>
      <c r="C920" s="179" t="str">
        <f>CALCS!C921</f>
        <v>51</v>
      </c>
      <c r="D920" s="179" t="str">
        <f>CALCS!D921</f>
        <v>PC</v>
      </c>
      <c r="E920" s="212">
        <f>CALCS!O921</f>
        <v>37088</v>
      </c>
      <c r="F920" s="180">
        <f ca="1">OFFSET(CDBG16!$J$1,MATCH(L920,CDBG16!$E$2:$E$1269,0),)</f>
        <v>300069</v>
      </c>
      <c r="G920" s="190">
        <f>CALCS!X921</f>
        <v>296170</v>
      </c>
      <c r="H920" s="190">
        <f ca="1">CALCS!AE921</f>
        <v>25</v>
      </c>
      <c r="I920" s="190">
        <f ca="1">CALCS!AF921</f>
        <v>0</v>
      </c>
      <c r="J920" s="190">
        <f ca="1">CALCS!AG921</f>
        <v>0</v>
      </c>
      <c r="K920" s="190">
        <f ca="1">CALCS!AH921</f>
        <v>296195</v>
      </c>
      <c r="L920" s="179" t="str">
        <f>CALCS!AD921</f>
        <v>410540</v>
      </c>
      <c r="M920" s="63">
        <f t="shared" ca="1" si="31"/>
        <v>-3874</v>
      </c>
      <c r="N920" s="205">
        <f t="shared" ca="1" si="32"/>
        <v>-1.291036394962492E-2</v>
      </c>
    </row>
    <row r="921" spans="1:14" x14ac:dyDescent="0.25">
      <c r="A921" s="178" t="str">
        <f>CALCS!A922</f>
        <v>Gresham</v>
      </c>
      <c r="B921" s="179" t="str">
        <f>CALCS!B922</f>
        <v>OR</v>
      </c>
      <c r="C921" s="179" t="str">
        <f>CALCS!C922</f>
        <v>52</v>
      </c>
      <c r="D921" s="179" t="str">
        <f>CALCS!D922</f>
        <v>MC</v>
      </c>
      <c r="E921" s="212">
        <f>CALCS!O922</f>
        <v>110553</v>
      </c>
      <c r="F921" s="180">
        <f ca="1">OFFSET(CDBG16!$J$1,MATCH(L921,CDBG16!$E$2:$E$1269,0),)</f>
        <v>876399</v>
      </c>
      <c r="G921" s="190">
        <f>CALCS!X922</f>
        <v>940900</v>
      </c>
      <c r="H921" s="190">
        <f ca="1">CALCS!AE922</f>
        <v>79</v>
      </c>
      <c r="I921" s="190">
        <f ca="1">CALCS!AF922</f>
        <v>0</v>
      </c>
      <c r="J921" s="190">
        <f ca="1">CALCS!AG922</f>
        <v>0</v>
      </c>
      <c r="K921" s="190">
        <f ca="1">CALCS!AH922</f>
        <v>940979</v>
      </c>
      <c r="L921" s="179" t="str">
        <f>CALCS!AD922</f>
        <v>410564</v>
      </c>
      <c r="M921" s="63">
        <f t="shared" ca="1" si="31"/>
        <v>64580</v>
      </c>
      <c r="N921" s="205">
        <f t="shared" ca="1" si="32"/>
        <v>7.3687897863872504E-2</v>
      </c>
    </row>
    <row r="922" spans="1:14" x14ac:dyDescent="0.25">
      <c r="A922" s="178" t="str">
        <f>CALCS!A923</f>
        <v>Hillsboro</v>
      </c>
      <c r="B922" s="179" t="str">
        <f>CALCS!B923</f>
        <v>OR</v>
      </c>
      <c r="C922" s="179" t="str">
        <f>CALCS!C923</f>
        <v>51</v>
      </c>
      <c r="D922" s="179" t="str">
        <f>CALCS!D923</f>
        <v>PC</v>
      </c>
      <c r="E922" s="212">
        <f>CALCS!O923</f>
        <v>102347</v>
      </c>
      <c r="F922" s="180">
        <f ca="1">OFFSET(CDBG16!$J$1,MATCH(L922,CDBG16!$E$2:$E$1269,0),)</f>
        <v>655382</v>
      </c>
      <c r="G922" s="190">
        <f>CALCS!X923</f>
        <v>679744</v>
      </c>
      <c r="H922" s="190">
        <f ca="1">CALCS!AE923</f>
        <v>57</v>
      </c>
      <c r="I922" s="190">
        <f ca="1">CALCS!AF923</f>
        <v>0</v>
      </c>
      <c r="J922" s="190">
        <f ca="1">CALCS!AG923</f>
        <v>0</v>
      </c>
      <c r="K922" s="190">
        <f ca="1">CALCS!AH923</f>
        <v>679801</v>
      </c>
      <c r="L922" s="179" t="str">
        <f>CALCS!AD923</f>
        <v>410636</v>
      </c>
      <c r="M922" s="63">
        <f t="shared" ca="1" si="31"/>
        <v>24419</v>
      </c>
      <c r="N922" s="205">
        <f t="shared" ca="1" si="32"/>
        <v>3.7259186245578911E-2</v>
      </c>
    </row>
    <row r="923" spans="1:14" x14ac:dyDescent="0.25">
      <c r="A923" s="178" t="str">
        <f>CALCS!A924</f>
        <v>Medford</v>
      </c>
      <c r="B923" s="179" t="str">
        <f>CALCS!B924</f>
        <v>OR</v>
      </c>
      <c r="C923" s="179" t="str">
        <f>CALCS!C924</f>
        <v>51</v>
      </c>
      <c r="D923" s="179" t="str">
        <f>CALCS!D924</f>
        <v>PC</v>
      </c>
      <c r="E923" s="212">
        <f>CALCS!O924</f>
        <v>79805</v>
      </c>
      <c r="F923" s="180">
        <f ca="1">OFFSET(CDBG16!$J$1,MATCH(L923,CDBG16!$E$2:$E$1269,0),)</f>
        <v>633060</v>
      </c>
      <c r="G923" s="190">
        <f>CALCS!X924</f>
        <v>629576</v>
      </c>
      <c r="H923" s="190">
        <f ca="1">CALCS!AE924</f>
        <v>53</v>
      </c>
      <c r="I923" s="190">
        <f ca="1">CALCS!AF924</f>
        <v>0</v>
      </c>
      <c r="J923" s="190">
        <f ca="1">CALCS!AG924</f>
        <v>0</v>
      </c>
      <c r="K923" s="190">
        <f ca="1">CALCS!AH924</f>
        <v>629629</v>
      </c>
      <c r="L923" s="179" t="str">
        <f>CALCS!AD924</f>
        <v>410888</v>
      </c>
      <c r="M923" s="63">
        <f t="shared" ca="1" si="31"/>
        <v>-3431</v>
      </c>
      <c r="N923" s="205">
        <f t="shared" ca="1" si="32"/>
        <v>-5.4197074526901087E-3</v>
      </c>
    </row>
    <row r="924" spans="1:14" x14ac:dyDescent="0.25">
      <c r="A924" s="178" t="str">
        <f>CALCS!A925</f>
        <v>Portland</v>
      </c>
      <c r="B924" s="179" t="str">
        <f>CALCS!B925</f>
        <v>OR</v>
      </c>
      <c r="C924" s="179" t="str">
        <f>CALCS!C925</f>
        <v>51</v>
      </c>
      <c r="D924" s="179" t="str">
        <f>CALCS!D925</f>
        <v>PC</v>
      </c>
      <c r="E924" s="212">
        <f>CALCS!O925</f>
        <v>632309</v>
      </c>
      <c r="F924" s="180">
        <f ca="1">OFFSET(CDBG16!$J$1,MATCH(L924,CDBG16!$E$2:$E$1269,0),)</f>
        <v>7758107</v>
      </c>
      <c r="G924" s="190">
        <f>CALCS!X925</f>
        <v>7788221</v>
      </c>
      <c r="H924" s="190">
        <f ca="1">CALCS!AE925</f>
        <v>655</v>
      </c>
      <c r="I924" s="190">
        <f ca="1">CALCS!AF925</f>
        <v>0</v>
      </c>
      <c r="J924" s="190">
        <f ca="1">CALCS!AG925</f>
        <v>0</v>
      </c>
      <c r="K924" s="190">
        <f ca="1">CALCS!AH925</f>
        <v>7788876</v>
      </c>
      <c r="L924" s="179" t="str">
        <f>CALCS!AD925</f>
        <v>411098</v>
      </c>
      <c r="M924" s="63">
        <f t="shared" ca="1" si="31"/>
        <v>30769</v>
      </c>
      <c r="N924" s="205">
        <f t="shared" ca="1" si="32"/>
        <v>3.9660448096423525E-3</v>
      </c>
    </row>
    <row r="925" spans="1:14" x14ac:dyDescent="0.25">
      <c r="A925" s="178" t="str">
        <f>CALCS!A926</f>
        <v>Redmond</v>
      </c>
      <c r="B925" s="179" t="str">
        <f>CALCS!B926</f>
        <v>OR</v>
      </c>
      <c r="C925" s="179" t="str">
        <f>CALCS!C926</f>
        <v>51</v>
      </c>
      <c r="D925" s="179" t="str">
        <f>CALCS!D926</f>
        <v>PC</v>
      </c>
      <c r="E925" s="212">
        <f>CALCS!O926</f>
        <v>28654</v>
      </c>
      <c r="F925" s="180">
        <f ca="1">OFFSET(CDBG16!$J$1,MATCH(L925,CDBG16!$E$2:$E$1269,0),)</f>
        <v>227899</v>
      </c>
      <c r="G925" s="190">
        <f>CALCS!X926</f>
        <v>222651</v>
      </c>
      <c r="H925" s="190">
        <f ca="1">CALCS!AE926</f>
        <v>19</v>
      </c>
      <c r="I925" s="190">
        <f ca="1">CALCS!AF926</f>
        <v>0</v>
      </c>
      <c r="J925" s="190">
        <f ca="1">CALCS!AG926</f>
        <v>0</v>
      </c>
      <c r="K925" s="190">
        <f ca="1">CALCS!AH926</f>
        <v>222670</v>
      </c>
      <c r="L925" s="179" t="str">
        <f>CALCS!AD926</f>
        <v>411140</v>
      </c>
      <c r="M925" s="63">
        <f t="shared" ca="1" si="31"/>
        <v>-5229</v>
      </c>
      <c r="N925" s="205">
        <f t="shared" ca="1" si="32"/>
        <v>-2.2944374481678288E-2</v>
      </c>
    </row>
    <row r="926" spans="1:14" x14ac:dyDescent="0.25">
      <c r="A926" s="178" t="str">
        <f>CALCS!A927</f>
        <v>Salem</v>
      </c>
      <c r="B926" s="179" t="str">
        <f>CALCS!B927</f>
        <v>OR</v>
      </c>
      <c r="C926" s="179" t="str">
        <f>CALCS!C927</f>
        <v>51</v>
      </c>
      <c r="D926" s="179" t="str">
        <f>CALCS!D927</f>
        <v>PC</v>
      </c>
      <c r="E926" s="212">
        <f>CALCS!O927</f>
        <v>164549</v>
      </c>
      <c r="F926" s="180">
        <f ca="1">OFFSET(CDBG16!$J$1,MATCH(L926,CDBG16!$E$2:$E$1269,0),)</f>
        <v>1209846</v>
      </c>
      <c r="G926" s="190">
        <f>CALCS!X927</f>
        <v>1259293</v>
      </c>
      <c r="H926" s="190">
        <f ca="1">CALCS!AE927</f>
        <v>106</v>
      </c>
      <c r="I926" s="190">
        <f ca="1">CALCS!AF927</f>
        <v>0</v>
      </c>
      <c r="J926" s="190">
        <f ca="1">CALCS!AG927</f>
        <v>0</v>
      </c>
      <c r="K926" s="190">
        <f ca="1">CALCS!AH927</f>
        <v>1259399</v>
      </c>
      <c r="L926" s="179" t="str">
        <f>CALCS!AD927</f>
        <v>411200</v>
      </c>
      <c r="M926" s="63">
        <f t="shared" ca="1" si="31"/>
        <v>49553</v>
      </c>
      <c r="N926" s="205">
        <f t="shared" ca="1" si="32"/>
        <v>4.0958105411763153E-2</v>
      </c>
    </row>
    <row r="927" spans="1:14" x14ac:dyDescent="0.25">
      <c r="A927" s="178" t="str">
        <f>CALCS!A928</f>
        <v>Springfield</v>
      </c>
      <c r="B927" s="179" t="str">
        <f>CALCS!B928</f>
        <v>OR</v>
      </c>
      <c r="C927" s="179" t="str">
        <f>CALCS!C928</f>
        <v>52</v>
      </c>
      <c r="D927" s="179" t="str">
        <f>CALCS!D928</f>
        <v>MC</v>
      </c>
      <c r="E927" s="212">
        <f>CALCS!O928</f>
        <v>60870</v>
      </c>
      <c r="F927" s="180">
        <f ca="1">OFFSET(CDBG16!$J$1,MATCH(L927,CDBG16!$E$2:$E$1269,0),)</f>
        <v>488028</v>
      </c>
      <c r="G927" s="190">
        <f>CALCS!X928</f>
        <v>486195</v>
      </c>
      <c r="H927" s="190">
        <f ca="1">CALCS!AE928</f>
        <v>41</v>
      </c>
      <c r="I927" s="190">
        <f ca="1">CALCS!AF928</f>
        <v>0</v>
      </c>
      <c r="J927" s="190">
        <f ca="1">CALCS!AG928</f>
        <v>0</v>
      </c>
      <c r="K927" s="190">
        <f ca="1">CALCS!AH928</f>
        <v>486236</v>
      </c>
      <c r="L927" s="179" t="str">
        <f>CALCS!AD928</f>
        <v>411290</v>
      </c>
      <c r="M927" s="63">
        <f t="shared" ca="1" si="31"/>
        <v>-1792</v>
      </c>
      <c r="N927" s="205">
        <f t="shared" ca="1" si="32"/>
        <v>-3.6719204635799587E-3</v>
      </c>
    </row>
    <row r="928" spans="1:14" x14ac:dyDescent="0.25">
      <c r="A928" s="178" t="str">
        <f>CALCS!A929</f>
        <v>Clackamas County</v>
      </c>
      <c r="B928" s="179" t="str">
        <f>CALCS!B929</f>
        <v>OR</v>
      </c>
      <c r="C928" s="179" t="str">
        <f>CALCS!C929</f>
        <v>66</v>
      </c>
      <c r="D928" s="179" t="str">
        <f>CALCS!D929</f>
        <v>UC</v>
      </c>
      <c r="E928" s="212">
        <f>CALCS!O929</f>
        <v>405645</v>
      </c>
      <c r="F928" s="180">
        <f ca="1">OFFSET(CDBG16!$J$1,MATCH(L928,CDBG16!$E$2:$E$1269,0),)</f>
        <v>2019843</v>
      </c>
      <c r="G928" s="190">
        <f>CALCS!X929</f>
        <v>1991307</v>
      </c>
      <c r="H928" s="190">
        <f ca="1">CALCS!AE929</f>
        <v>167</v>
      </c>
      <c r="I928" s="190">
        <f ca="1">CALCS!AF929</f>
        <v>0</v>
      </c>
      <c r="J928" s="190">
        <f ca="1">CALCS!AG929</f>
        <v>0</v>
      </c>
      <c r="K928" s="190">
        <f ca="1">CALCS!AH929</f>
        <v>1991474</v>
      </c>
      <c r="L928" s="179" t="str">
        <f>CALCS!AD929</f>
        <v>419005</v>
      </c>
      <c r="M928" s="63">
        <f t="shared" ca="1" si="31"/>
        <v>-28369</v>
      </c>
      <c r="N928" s="205">
        <f t="shared" ca="1" si="32"/>
        <v>-1.4045151034016011E-2</v>
      </c>
    </row>
    <row r="929" spans="1:14" x14ac:dyDescent="0.25">
      <c r="A929" s="178" t="str">
        <f>CALCS!A930</f>
        <v>Multnomah County</v>
      </c>
      <c r="B929" s="179" t="str">
        <f>CALCS!B930</f>
        <v>OR</v>
      </c>
      <c r="C929" s="179" t="str">
        <f>CALCS!C930</f>
        <v>66</v>
      </c>
      <c r="D929" s="179" t="str">
        <f>CALCS!D930</f>
        <v>UC</v>
      </c>
      <c r="E929" s="212">
        <f>CALCS!O930</f>
        <v>47251</v>
      </c>
      <c r="F929" s="180">
        <f ca="1">OFFSET(CDBG16!$J$1,MATCH(L929,CDBG16!$E$2:$E$1269,0),)</f>
        <v>274980</v>
      </c>
      <c r="G929" s="190">
        <f>CALCS!X930</f>
        <v>300207</v>
      </c>
      <c r="H929" s="190">
        <f ca="1">CALCS!AE930</f>
        <v>25</v>
      </c>
      <c r="I929" s="190">
        <f ca="1">CALCS!AF930</f>
        <v>0</v>
      </c>
      <c r="J929" s="190">
        <f ca="1">CALCS!AG930</f>
        <v>0</v>
      </c>
      <c r="K929" s="190">
        <f ca="1">CALCS!AH930</f>
        <v>300232</v>
      </c>
      <c r="L929" s="179" t="str">
        <f>CALCS!AD930</f>
        <v>419051</v>
      </c>
      <c r="M929" s="63">
        <f t="shared" ca="1" si="31"/>
        <v>25252</v>
      </c>
      <c r="N929" s="205">
        <f t="shared" ca="1" si="32"/>
        <v>9.1832133246054257E-2</v>
      </c>
    </row>
    <row r="930" spans="1:14" x14ac:dyDescent="0.25">
      <c r="A930" s="178" t="str">
        <f>CALCS!A931</f>
        <v>Washington County</v>
      </c>
      <c r="B930" s="179" t="str">
        <f>CALCS!B931</f>
        <v>OR</v>
      </c>
      <c r="C930" s="179" t="str">
        <f>CALCS!C931</f>
        <v>66</v>
      </c>
      <c r="D930" s="179" t="str">
        <f>CALCS!D931</f>
        <v>UC</v>
      </c>
      <c r="E930" s="212">
        <f>CALCS!O931</f>
        <v>371453</v>
      </c>
      <c r="F930" s="180">
        <f ca="1">OFFSET(CDBG16!$J$1,MATCH(L930,CDBG16!$E$2:$E$1269,0),)</f>
        <v>1844038</v>
      </c>
      <c r="G930" s="190">
        <f>CALCS!X931</f>
        <v>1877428</v>
      </c>
      <c r="H930" s="190">
        <f ca="1">CALCS!AE931</f>
        <v>158</v>
      </c>
      <c r="I930" s="190">
        <f ca="1">CALCS!AF931</f>
        <v>0</v>
      </c>
      <c r="J930" s="190">
        <f ca="1">CALCS!AG931</f>
        <v>0</v>
      </c>
      <c r="K930" s="190">
        <f ca="1">CALCS!AH931</f>
        <v>1877586</v>
      </c>
      <c r="L930" s="179" t="str">
        <f>CALCS!AD931</f>
        <v>419067</v>
      </c>
      <c r="M930" s="63">
        <f t="shared" ca="1" si="31"/>
        <v>33548</v>
      </c>
      <c r="N930" s="205">
        <f t="shared" ca="1" si="32"/>
        <v>1.8192683664870247E-2</v>
      </c>
    </row>
    <row r="931" spans="1:14" x14ac:dyDescent="0.25">
      <c r="A931" s="178" t="str">
        <f>CALCS!A914</f>
        <v>Oregon</v>
      </c>
      <c r="B931" s="179" t="str">
        <f>CALCS!B914</f>
        <v>OR</v>
      </c>
      <c r="C931" s="179" t="str">
        <f>CALCS!C914</f>
        <v>22</v>
      </c>
      <c r="D931" s="179" t="str">
        <f>CALCS!D914</f>
        <v>State Balance</v>
      </c>
      <c r="E931" s="212">
        <f>CALCS!O914</f>
        <v>1506044</v>
      </c>
      <c r="F931" s="180">
        <f ca="1">OFFSET(CDBG16!$J$1,MATCH(L931,CDBG16!$E$2:$E$1269,0),)</f>
        <v>12055779</v>
      </c>
      <c r="G931" s="190">
        <f>CALCS!X914</f>
        <v>11933466</v>
      </c>
      <c r="H931" s="190">
        <f ca="1">CALCS!AE914</f>
        <v>44864</v>
      </c>
      <c r="I931" s="190">
        <f ca="1">CALCS!AF914</f>
        <v>0</v>
      </c>
      <c r="J931" s="190">
        <f ca="1">CALCS!AG914</f>
        <v>0</v>
      </c>
      <c r="K931" s="190">
        <f ca="1">CALCS!AH914</f>
        <v>11978330</v>
      </c>
      <c r="L931" s="179" t="str">
        <f>CALCS!AD914</f>
        <v>419999</v>
      </c>
      <c r="M931" s="63">
        <f t="shared" ca="1" si="31"/>
        <v>-77449</v>
      </c>
      <c r="N931" s="205">
        <f t="shared" ca="1" si="32"/>
        <v>-6.424221943683606E-3</v>
      </c>
    </row>
    <row r="932" spans="1:14" x14ac:dyDescent="0.25">
      <c r="A932" s="178" t="str">
        <f>CALCS!A933</f>
        <v>Abington</v>
      </c>
      <c r="B932" s="179" t="str">
        <f>CALCS!B933</f>
        <v>PA</v>
      </c>
      <c r="C932" s="179" t="str">
        <f>CALCS!C933</f>
        <v>52</v>
      </c>
      <c r="D932" s="179" t="str">
        <f>CALCS!D933</f>
        <v>MC</v>
      </c>
      <c r="E932" s="212">
        <f>CALCS!O933</f>
        <v>55590</v>
      </c>
      <c r="F932" s="180">
        <f ca="1">OFFSET(CDBG16!$J$1,MATCH(L932,CDBG16!$E$2:$E$1269,0),)</f>
        <v>706179</v>
      </c>
      <c r="G932" s="190">
        <f>CALCS!X933</f>
        <v>712167</v>
      </c>
      <c r="H932" s="190">
        <f ca="1">CALCS!AE933</f>
        <v>60</v>
      </c>
      <c r="I932" s="190">
        <f ca="1">CALCS!AF933</f>
        <v>0</v>
      </c>
      <c r="J932" s="190">
        <f ca="1">CALCS!AG933</f>
        <v>0</v>
      </c>
      <c r="K932" s="190">
        <f ca="1">CALCS!AH933</f>
        <v>712227</v>
      </c>
      <c r="L932" s="179" t="str">
        <f>CALCS!AD933</f>
        <v>420015</v>
      </c>
      <c r="M932" s="63">
        <f t="shared" ca="1" si="31"/>
        <v>6048</v>
      </c>
      <c r="N932" s="205">
        <f t="shared" ca="1" si="32"/>
        <v>8.5644008105593625E-3</v>
      </c>
    </row>
    <row r="933" spans="1:14" x14ac:dyDescent="0.25">
      <c r="A933" s="178" t="str">
        <f>CALCS!A934</f>
        <v>Allentown</v>
      </c>
      <c r="B933" s="179" t="str">
        <f>CALCS!B934</f>
        <v>PA</v>
      </c>
      <c r="C933" s="179" t="str">
        <f>CALCS!C934</f>
        <v>51</v>
      </c>
      <c r="D933" s="179" t="str">
        <f>CALCS!D934</f>
        <v>PC</v>
      </c>
      <c r="E933" s="212">
        <f>CALCS!O934</f>
        <v>120207</v>
      </c>
      <c r="F933" s="180">
        <f ca="1">OFFSET(CDBG16!$J$1,MATCH(L933,CDBG16!$E$2:$E$1269,0),)</f>
        <v>2190712</v>
      </c>
      <c r="G933" s="190">
        <f>CALCS!X934</f>
        <v>2107662</v>
      </c>
      <c r="H933" s="190">
        <f ca="1">CALCS!AE934</f>
        <v>177</v>
      </c>
      <c r="I933" s="190">
        <f ca="1">CALCS!AF934</f>
        <v>0</v>
      </c>
      <c r="J933" s="190">
        <f ca="1">CALCS!AG934</f>
        <v>0</v>
      </c>
      <c r="K933" s="190">
        <f ca="1">CALCS!AH934</f>
        <v>2107839</v>
      </c>
      <c r="L933" s="179" t="str">
        <f>CALCS!AD934</f>
        <v>420096</v>
      </c>
      <c r="M933" s="63">
        <f t="shared" ca="1" si="31"/>
        <v>-82873</v>
      </c>
      <c r="N933" s="205">
        <f t="shared" ca="1" si="32"/>
        <v>-3.7829253685559762E-2</v>
      </c>
    </row>
    <row r="934" spans="1:14" x14ac:dyDescent="0.25">
      <c r="A934" s="178" t="str">
        <f>CALCS!A935</f>
        <v>Altoona</v>
      </c>
      <c r="B934" s="179" t="str">
        <f>CALCS!B935</f>
        <v>PA</v>
      </c>
      <c r="C934" s="179" t="str">
        <f>CALCS!C935</f>
        <v>51</v>
      </c>
      <c r="D934" s="179" t="str">
        <f>CALCS!D935</f>
        <v>PC</v>
      </c>
      <c r="E934" s="212">
        <f>CALCS!O935</f>
        <v>45344</v>
      </c>
      <c r="F934" s="180">
        <f ca="1">OFFSET(CDBG16!$J$1,MATCH(L934,CDBG16!$E$2:$E$1269,0),)</f>
        <v>1417173</v>
      </c>
      <c r="G934" s="190">
        <f>CALCS!X935</f>
        <v>1427867</v>
      </c>
      <c r="H934" s="190">
        <f ca="1">CALCS!AE935</f>
        <v>120</v>
      </c>
      <c r="I934" s="190">
        <f ca="1">CALCS!AF935</f>
        <v>0</v>
      </c>
      <c r="J934" s="190">
        <f ca="1">CALCS!AG935</f>
        <v>0</v>
      </c>
      <c r="K934" s="190">
        <f ca="1">CALCS!AH935</f>
        <v>1427987</v>
      </c>
      <c r="L934" s="179" t="str">
        <f>CALCS!AD935</f>
        <v>420114</v>
      </c>
      <c r="M934" s="63">
        <f t="shared" ca="1" si="31"/>
        <v>10814</v>
      </c>
      <c r="N934" s="205">
        <f t="shared" ca="1" si="32"/>
        <v>7.630684468304152E-3</v>
      </c>
    </row>
    <row r="935" spans="1:14" x14ac:dyDescent="0.25">
      <c r="A935" s="178" t="str">
        <f>CALCS!A936</f>
        <v>Bensalem Township</v>
      </c>
      <c r="B935" s="179" t="str">
        <f>CALCS!B936</f>
        <v>PA</v>
      </c>
      <c r="C935" s="179" t="str">
        <f>CALCS!C936</f>
        <v>52</v>
      </c>
      <c r="D935" s="179" t="str">
        <f>CALCS!D936</f>
        <v>MC</v>
      </c>
      <c r="E935" s="212">
        <f>CALCS!O936</f>
        <v>60374</v>
      </c>
      <c r="F935" s="180">
        <f ca="1">OFFSET(CDBG16!$J$1,MATCH(L935,CDBG16!$E$2:$E$1269,0),)</f>
        <v>250278</v>
      </c>
      <c r="G935" s="190">
        <f>CALCS!X936</f>
        <v>257381</v>
      </c>
      <c r="H935" s="190">
        <f ca="1">CALCS!AE936</f>
        <v>22</v>
      </c>
      <c r="I935" s="190">
        <f ca="1">CALCS!AF936</f>
        <v>0</v>
      </c>
      <c r="J935" s="190">
        <f ca="1">CALCS!AG936</f>
        <v>0</v>
      </c>
      <c r="K935" s="190">
        <f ca="1">CALCS!AH936</f>
        <v>257403</v>
      </c>
      <c r="L935" s="179" t="str">
        <f>CALCS!AD936</f>
        <v>420438</v>
      </c>
      <c r="M935" s="63">
        <f t="shared" ca="1" si="31"/>
        <v>7125</v>
      </c>
      <c r="N935" s="205">
        <f t="shared" ca="1" si="32"/>
        <v>2.8468343202358977E-2</v>
      </c>
    </row>
    <row r="936" spans="1:14" x14ac:dyDescent="0.25">
      <c r="A936" s="178" t="str">
        <f>CALCS!A937</f>
        <v>Berwick Borough</v>
      </c>
      <c r="B936" s="179" t="str">
        <f>CALCS!B937</f>
        <v>PA</v>
      </c>
      <c r="C936" s="179" t="str">
        <f>CALCS!C937</f>
        <v>51</v>
      </c>
      <c r="D936" s="179" t="str">
        <f>CALCS!D937</f>
        <v>PC</v>
      </c>
      <c r="E936" s="212">
        <f>CALCS!O937</f>
        <v>10223</v>
      </c>
      <c r="F936" s="180">
        <f ca="1">OFFSET(CDBG16!$J$1,MATCH(L936,CDBG16!$E$2:$E$1269,0),)</f>
        <v>297314</v>
      </c>
      <c r="G936" s="190">
        <f>CALCS!X937</f>
        <v>289986</v>
      </c>
      <c r="H936" s="190">
        <f ca="1">CALCS!AE937</f>
        <v>24</v>
      </c>
      <c r="I936" s="190">
        <f ca="1">CALCS!AF937</f>
        <v>0</v>
      </c>
      <c r="J936" s="190">
        <f ca="1">CALCS!AG937</f>
        <v>0</v>
      </c>
      <c r="K936" s="190">
        <f ca="1">CALCS!AH937</f>
        <v>290010</v>
      </c>
      <c r="L936" s="179" t="str">
        <f>CALCS!AD937</f>
        <v>420474</v>
      </c>
      <c r="M936" s="63">
        <f t="shared" ca="1" si="31"/>
        <v>-7304</v>
      </c>
      <c r="N936" s="205">
        <f t="shared" ca="1" si="32"/>
        <v>-2.4566619802632906E-2</v>
      </c>
    </row>
    <row r="937" spans="1:14" x14ac:dyDescent="0.25">
      <c r="A937" s="178" t="str">
        <f>CALCS!A938</f>
        <v>Bethlehem</v>
      </c>
      <c r="B937" s="179" t="str">
        <f>CALCS!B938</f>
        <v>PA</v>
      </c>
      <c r="C937" s="179" t="str">
        <f>CALCS!C938</f>
        <v>51</v>
      </c>
      <c r="D937" s="179" t="str">
        <f>CALCS!D938</f>
        <v>PC</v>
      </c>
      <c r="E937" s="212">
        <f>CALCS!O938</f>
        <v>74892</v>
      </c>
      <c r="F937" s="180">
        <f ca="1">OFFSET(CDBG16!$J$1,MATCH(L937,CDBG16!$E$2:$E$1269,0),)</f>
        <v>1276895</v>
      </c>
      <c r="G937" s="190">
        <f>CALCS!X938</f>
        <v>1269474</v>
      </c>
      <c r="H937" s="190">
        <f ca="1">CALCS!AE938</f>
        <v>107</v>
      </c>
      <c r="I937" s="190">
        <f ca="1">CALCS!AF938</f>
        <v>0</v>
      </c>
      <c r="J937" s="190">
        <f ca="1">CALCS!AG938</f>
        <v>0</v>
      </c>
      <c r="K937" s="190">
        <f ca="1">CALCS!AH938</f>
        <v>1269581</v>
      </c>
      <c r="L937" s="179" t="str">
        <f>CALCS!AD938</f>
        <v>420504</v>
      </c>
      <c r="M937" s="63">
        <f t="shared" ca="1" si="31"/>
        <v>-7314</v>
      </c>
      <c r="N937" s="205">
        <f t="shared" ca="1" si="32"/>
        <v>-5.7279572713496412E-3</v>
      </c>
    </row>
    <row r="938" spans="1:14" x14ac:dyDescent="0.25">
      <c r="A938" s="178" t="str">
        <f>CALCS!A939</f>
        <v>Bloomsburg</v>
      </c>
      <c r="B938" s="179" t="str">
        <f>CALCS!B939</f>
        <v>PA</v>
      </c>
      <c r="C938" s="179" t="str">
        <f>CALCS!C939</f>
        <v>51</v>
      </c>
      <c r="D938" s="179" t="str">
        <f>CALCS!D939</f>
        <v>PC</v>
      </c>
      <c r="E938" s="212">
        <f>CALCS!O939</f>
        <v>14585</v>
      </c>
      <c r="F938" s="180">
        <f ca="1">OFFSET(CDBG16!$J$1,MATCH(L938,CDBG16!$E$2:$E$1269,0),)</f>
        <v>241797</v>
      </c>
      <c r="G938" s="190">
        <f>CALCS!X939</f>
        <v>237817</v>
      </c>
      <c r="H938" s="190">
        <f ca="1">CALCS!AE939</f>
        <v>20</v>
      </c>
      <c r="I938" s="190">
        <f ca="1">CALCS!AF939</f>
        <v>0</v>
      </c>
      <c r="J938" s="190">
        <f ca="1">CALCS!AG939</f>
        <v>0</v>
      </c>
      <c r="K938" s="190">
        <f ca="1">CALCS!AH939</f>
        <v>237837</v>
      </c>
      <c r="L938" s="179" t="str">
        <f>CALCS!AD939</f>
        <v>420588</v>
      </c>
      <c r="M938" s="63">
        <f t="shared" ca="1" si="31"/>
        <v>-3960</v>
      </c>
      <c r="N938" s="205">
        <f t="shared" ca="1" si="32"/>
        <v>-1.6377374409111776E-2</v>
      </c>
    </row>
    <row r="939" spans="1:14" x14ac:dyDescent="0.25">
      <c r="A939" s="178" t="str">
        <f>CALCS!A940</f>
        <v>Bristol Township</v>
      </c>
      <c r="B939" s="179" t="str">
        <f>CALCS!B940</f>
        <v>PA</v>
      </c>
      <c r="C939" s="179" t="str">
        <f>CALCS!C940</f>
        <v>52</v>
      </c>
      <c r="D939" s="179" t="str">
        <f>CALCS!D940</f>
        <v>MC</v>
      </c>
      <c r="E939" s="212">
        <f>CALCS!O940</f>
        <v>54086</v>
      </c>
      <c r="F939" s="180">
        <f ca="1">OFFSET(CDBG16!$J$1,MATCH(L939,CDBG16!$E$2:$E$1269,0),)</f>
        <v>529677</v>
      </c>
      <c r="G939" s="190">
        <f>CALCS!X940</f>
        <v>544675</v>
      </c>
      <c r="H939" s="190">
        <f ca="1">CALCS!AE940</f>
        <v>46</v>
      </c>
      <c r="I939" s="190">
        <f ca="1">CALCS!AF940</f>
        <v>0</v>
      </c>
      <c r="J939" s="190">
        <f ca="1">CALCS!AG940</f>
        <v>0</v>
      </c>
      <c r="K939" s="190">
        <f ca="1">CALCS!AH940</f>
        <v>544721</v>
      </c>
      <c r="L939" s="179" t="str">
        <f>CALCS!AD940</f>
        <v>420726</v>
      </c>
      <c r="M939" s="63">
        <f t="shared" ca="1" si="31"/>
        <v>15044</v>
      </c>
      <c r="N939" s="205">
        <f t="shared" ca="1" si="32"/>
        <v>2.8402214934762127E-2</v>
      </c>
    </row>
    <row r="940" spans="1:14" x14ac:dyDescent="0.25">
      <c r="A940" s="178" t="str">
        <f>CALCS!A941</f>
        <v>Carlisle</v>
      </c>
      <c r="B940" s="179" t="str">
        <f>CALCS!B941</f>
        <v>PA</v>
      </c>
      <c r="C940" s="179" t="str">
        <f>CALCS!C941</f>
        <v>51</v>
      </c>
      <c r="D940" s="179" t="str">
        <f>CALCS!D941</f>
        <v>PC</v>
      </c>
      <c r="E940" s="212">
        <f>CALCS!O941</f>
        <v>19143</v>
      </c>
      <c r="F940" s="180">
        <f ca="1">OFFSET(CDBG16!$J$1,MATCH(L940,CDBG16!$E$2:$E$1269,0),)</f>
        <v>342364</v>
      </c>
      <c r="G940" s="190">
        <f>CALCS!X941</f>
        <v>326094</v>
      </c>
      <c r="H940" s="190">
        <f ca="1">CALCS!AE941</f>
        <v>27</v>
      </c>
      <c r="I940" s="190">
        <f ca="1">CALCS!AF941</f>
        <v>0</v>
      </c>
      <c r="J940" s="190">
        <f ca="1">CALCS!AG941</f>
        <v>0</v>
      </c>
      <c r="K940" s="190">
        <f ca="1">CALCS!AH941</f>
        <v>326121</v>
      </c>
      <c r="L940" s="179" t="str">
        <f>CALCS!AD941</f>
        <v>420930</v>
      </c>
      <c r="M940" s="63">
        <f t="shared" ca="1" si="31"/>
        <v>-16243</v>
      </c>
      <c r="N940" s="205">
        <f t="shared" ca="1" si="32"/>
        <v>-4.7443656459207159E-2</v>
      </c>
    </row>
    <row r="941" spans="1:14" x14ac:dyDescent="0.25">
      <c r="A941" s="178" t="str">
        <f>CALCS!A942</f>
        <v>Chambersburg</v>
      </c>
      <c r="B941" s="179" t="str">
        <f>CALCS!B942</f>
        <v>PA</v>
      </c>
      <c r="C941" s="179" t="str">
        <f>CALCS!C942</f>
        <v>51</v>
      </c>
      <c r="D941" s="179" t="str">
        <f>CALCS!D942</f>
        <v>PC</v>
      </c>
      <c r="E941" s="212">
        <f>CALCS!O942</f>
        <v>20691</v>
      </c>
      <c r="F941" s="180">
        <f ca="1">OFFSET(CDBG16!$J$1,MATCH(L941,CDBG16!$E$2:$E$1269,0),)</f>
        <v>322370</v>
      </c>
      <c r="G941" s="190">
        <f>CALCS!X942</f>
        <v>318556</v>
      </c>
      <c r="H941" s="190">
        <f ca="1">CALCS!AE942</f>
        <v>27</v>
      </c>
      <c r="I941" s="190">
        <f ca="1">CALCS!AF942</f>
        <v>0</v>
      </c>
      <c r="J941" s="190">
        <f ca="1">CALCS!AG942</f>
        <v>0</v>
      </c>
      <c r="K941" s="190">
        <f ca="1">CALCS!AH942</f>
        <v>318583</v>
      </c>
      <c r="L941" s="179" t="str">
        <f>CALCS!AD942</f>
        <v>421047</v>
      </c>
      <c r="M941" s="63">
        <f t="shared" ca="1" si="31"/>
        <v>-3787</v>
      </c>
      <c r="N941" s="205">
        <f t="shared" ca="1" si="32"/>
        <v>-1.1747371033284736E-2</v>
      </c>
    </row>
    <row r="942" spans="1:14" x14ac:dyDescent="0.25">
      <c r="A942" s="178" t="str">
        <f>CALCS!A943</f>
        <v>Chester</v>
      </c>
      <c r="B942" s="179" t="str">
        <f>CALCS!B943</f>
        <v>PA</v>
      </c>
      <c r="C942" s="179" t="str">
        <f>CALCS!C943</f>
        <v>52</v>
      </c>
      <c r="D942" s="179" t="str">
        <f>CALCS!D943</f>
        <v>MC</v>
      </c>
      <c r="E942" s="212">
        <f>CALCS!O943</f>
        <v>34092</v>
      </c>
      <c r="F942" s="180">
        <f ca="1">OFFSET(CDBG16!$J$1,MATCH(L942,CDBG16!$E$2:$E$1269,0),)</f>
        <v>1111611</v>
      </c>
      <c r="G942" s="190">
        <f>CALCS!X943</f>
        <v>1137575</v>
      </c>
      <c r="H942" s="190">
        <f ca="1">CALCS!AE943</f>
        <v>96</v>
      </c>
      <c r="I942" s="190">
        <f ca="1">CALCS!AF943</f>
        <v>0</v>
      </c>
      <c r="J942" s="190">
        <f ca="1">CALCS!AG943</f>
        <v>0</v>
      </c>
      <c r="K942" s="190">
        <f ca="1">CALCS!AH943</f>
        <v>1137671</v>
      </c>
      <c r="L942" s="179" t="str">
        <f>CALCS!AD943</f>
        <v>421116</v>
      </c>
      <c r="M942" s="63">
        <f t="shared" ref="M942:M1005" ca="1" si="33">K942-F942</f>
        <v>26060</v>
      </c>
      <c r="N942" s="205">
        <f t="shared" ref="N942:N1005" ca="1" si="34">M942/F942</f>
        <v>2.3443452790589514E-2</v>
      </c>
    </row>
    <row r="943" spans="1:14" x14ac:dyDescent="0.25">
      <c r="A943" s="178" t="str">
        <f>CALCS!A944</f>
        <v>Easton</v>
      </c>
      <c r="B943" s="179" t="str">
        <f>CALCS!B944</f>
        <v>PA</v>
      </c>
      <c r="C943" s="179" t="str">
        <f>CALCS!C944</f>
        <v>52</v>
      </c>
      <c r="D943" s="179" t="str">
        <f>CALCS!D944</f>
        <v>MC</v>
      </c>
      <c r="E943" s="212">
        <f>CALCS!O944</f>
        <v>26915</v>
      </c>
      <c r="F943" s="180">
        <f ca="1">OFFSET(CDBG16!$J$1,MATCH(L943,CDBG16!$E$2:$E$1269,0),)</f>
        <v>796942</v>
      </c>
      <c r="G943" s="190">
        <f>CALCS!X944</f>
        <v>788695</v>
      </c>
      <c r="H943" s="190">
        <f ca="1">CALCS!AE944</f>
        <v>66</v>
      </c>
      <c r="I943" s="190">
        <f ca="1">CALCS!AF944</f>
        <v>0</v>
      </c>
      <c r="J943" s="190">
        <f ca="1">CALCS!AG944</f>
        <v>0</v>
      </c>
      <c r="K943" s="190">
        <f ca="1">CALCS!AH944</f>
        <v>788761</v>
      </c>
      <c r="L943" s="179" t="str">
        <f>CALCS!AD944</f>
        <v>421950</v>
      </c>
      <c r="M943" s="63">
        <f t="shared" ca="1" si="33"/>
        <v>-8181</v>
      </c>
      <c r="N943" s="205">
        <f t="shared" ca="1" si="34"/>
        <v>-1.0265489834893882E-2</v>
      </c>
    </row>
    <row r="944" spans="1:14" x14ac:dyDescent="0.25">
      <c r="A944" s="178" t="str">
        <f>CALCS!A945</f>
        <v>Erie</v>
      </c>
      <c r="B944" s="179" t="str">
        <f>CALCS!B945</f>
        <v>PA</v>
      </c>
      <c r="C944" s="179" t="str">
        <f>CALCS!C945</f>
        <v>51</v>
      </c>
      <c r="D944" s="179" t="str">
        <f>CALCS!D945</f>
        <v>PC</v>
      </c>
      <c r="E944" s="212">
        <f>CALCS!O945</f>
        <v>99475</v>
      </c>
      <c r="F944" s="180">
        <f ca="1">OFFSET(CDBG16!$J$1,MATCH(L944,CDBG16!$E$2:$E$1269,0),)</f>
        <v>2804599</v>
      </c>
      <c r="G944" s="190">
        <f>CALCS!X945</f>
        <v>2791186</v>
      </c>
      <c r="H944" s="190">
        <f ca="1">CALCS!AE945</f>
        <v>235</v>
      </c>
      <c r="I944" s="190">
        <f ca="1">CALCS!AF945</f>
        <v>0</v>
      </c>
      <c r="J944" s="190">
        <f ca="1">CALCS!AG945</f>
        <v>0</v>
      </c>
      <c r="K944" s="190">
        <f ca="1">CALCS!AH945</f>
        <v>2791421</v>
      </c>
      <c r="L944" s="179" t="str">
        <f>CALCS!AD945</f>
        <v>422178</v>
      </c>
      <c r="M944" s="63">
        <f t="shared" ca="1" si="33"/>
        <v>-13178</v>
      </c>
      <c r="N944" s="205">
        <f t="shared" ca="1" si="34"/>
        <v>-4.6987109387117377E-3</v>
      </c>
    </row>
    <row r="945" spans="1:14" x14ac:dyDescent="0.25">
      <c r="A945" s="178" t="str">
        <f>CALCS!A946</f>
        <v>Harrisburg</v>
      </c>
      <c r="B945" s="179" t="str">
        <f>CALCS!B946</f>
        <v>PA</v>
      </c>
      <c r="C945" s="179" t="str">
        <f>CALCS!C946</f>
        <v>51</v>
      </c>
      <c r="D945" s="179" t="str">
        <f>CALCS!D946</f>
        <v>PC</v>
      </c>
      <c r="E945" s="212">
        <f>CALCS!O946</f>
        <v>49081</v>
      </c>
      <c r="F945" s="180">
        <f ca="1">OFFSET(CDBG16!$J$1,MATCH(L945,CDBG16!$E$2:$E$1269,0),)</f>
        <v>1863831</v>
      </c>
      <c r="G945" s="190">
        <f>CALCS!X946</f>
        <v>1814716</v>
      </c>
      <c r="H945" s="190">
        <f ca="1">CALCS!AE946</f>
        <v>153</v>
      </c>
      <c r="I945" s="190">
        <f ca="1">CALCS!AF946</f>
        <v>0</v>
      </c>
      <c r="J945" s="190">
        <f ca="1">CALCS!AG946</f>
        <v>0</v>
      </c>
      <c r="K945" s="190">
        <f ca="1">CALCS!AH946</f>
        <v>1814869</v>
      </c>
      <c r="L945" s="179" t="str">
        <f>CALCS!AD946</f>
        <v>422898</v>
      </c>
      <c r="M945" s="63">
        <f t="shared" ca="1" si="33"/>
        <v>-48962</v>
      </c>
      <c r="N945" s="205">
        <f t="shared" ca="1" si="34"/>
        <v>-2.6269549116845894E-2</v>
      </c>
    </row>
    <row r="946" spans="1:14" x14ac:dyDescent="0.25">
      <c r="A946" s="178" t="str">
        <f>CALCS!A947</f>
        <v>Haverford</v>
      </c>
      <c r="B946" s="179" t="str">
        <f>CALCS!B947</f>
        <v>PA</v>
      </c>
      <c r="C946" s="179" t="str">
        <f>CALCS!C947</f>
        <v>52</v>
      </c>
      <c r="D946" s="179" t="str">
        <f>CALCS!D947</f>
        <v>MC</v>
      </c>
      <c r="E946" s="212">
        <f>CALCS!O947</f>
        <v>49057</v>
      </c>
      <c r="F946" s="180">
        <f ca="1">OFFSET(CDBG16!$J$1,MATCH(L946,CDBG16!$E$2:$E$1269,0),)</f>
        <v>741348</v>
      </c>
      <c r="G946" s="190">
        <f>CALCS!X947</f>
        <v>745176</v>
      </c>
      <c r="H946" s="190">
        <f ca="1">CALCS!AE947</f>
        <v>63</v>
      </c>
      <c r="I946" s="190">
        <f ca="1">CALCS!AF947</f>
        <v>0</v>
      </c>
      <c r="J946" s="190">
        <f ca="1">CALCS!AG947</f>
        <v>0</v>
      </c>
      <c r="K946" s="190">
        <f ca="1">CALCS!AH947</f>
        <v>745239</v>
      </c>
      <c r="L946" s="179" t="str">
        <f>CALCS!AD947</f>
        <v>422937</v>
      </c>
      <c r="M946" s="63">
        <f t="shared" ca="1" si="33"/>
        <v>3891</v>
      </c>
      <c r="N946" s="205">
        <f t="shared" ca="1" si="34"/>
        <v>5.2485472409718511E-3</v>
      </c>
    </row>
    <row r="947" spans="1:14" x14ac:dyDescent="0.25">
      <c r="A947" s="178" t="str">
        <f>CALCS!A948</f>
        <v>Hazleton</v>
      </c>
      <c r="B947" s="179" t="str">
        <f>CALCS!B948</f>
        <v>PA</v>
      </c>
      <c r="C947" s="179" t="str">
        <f>CALCS!C948</f>
        <v>51</v>
      </c>
      <c r="D947" s="179" t="str">
        <f>CALCS!D948</f>
        <v>PC</v>
      </c>
      <c r="E947" s="212">
        <f>CALCS!O948</f>
        <v>24825</v>
      </c>
      <c r="F947" s="180">
        <f ca="1">OFFSET(CDBG16!$J$1,MATCH(L947,CDBG16!$E$2:$E$1269,0),)</f>
        <v>640068</v>
      </c>
      <c r="G947" s="190">
        <f>CALCS!X948</f>
        <v>639854</v>
      </c>
      <c r="H947" s="190">
        <f ca="1">CALCS!AE948</f>
        <v>54</v>
      </c>
      <c r="I947" s="190">
        <f ca="1">CALCS!AF948</f>
        <v>0</v>
      </c>
      <c r="J947" s="190">
        <f ca="1">CALCS!AG948</f>
        <v>0</v>
      </c>
      <c r="K947" s="190">
        <f ca="1">CALCS!AH948</f>
        <v>639908</v>
      </c>
      <c r="L947" s="179" t="str">
        <f>CALCS!AD948</f>
        <v>422958</v>
      </c>
      <c r="M947" s="63">
        <f t="shared" ca="1" si="33"/>
        <v>-160</v>
      </c>
      <c r="N947" s="205">
        <f t="shared" ca="1" si="34"/>
        <v>-2.4997344032196581E-4</v>
      </c>
    </row>
    <row r="948" spans="1:14" x14ac:dyDescent="0.25">
      <c r="A948" s="178" t="str">
        <f>CALCS!A949</f>
        <v>Johnstown</v>
      </c>
      <c r="B948" s="179" t="str">
        <f>CALCS!B949</f>
        <v>PA</v>
      </c>
      <c r="C948" s="179" t="str">
        <f>CALCS!C949</f>
        <v>51</v>
      </c>
      <c r="D948" s="179" t="str">
        <f>CALCS!D949</f>
        <v>PC</v>
      </c>
      <c r="E948" s="212">
        <f>CALCS!O949</f>
        <v>19966</v>
      </c>
      <c r="F948" s="180">
        <f ca="1">OFFSET(CDBG16!$J$1,MATCH(L948,CDBG16!$E$2:$E$1269,0),)</f>
        <v>1137936</v>
      </c>
      <c r="G948" s="190">
        <f>CALCS!X949</f>
        <v>1135791</v>
      </c>
      <c r="H948" s="190">
        <f ca="1">CALCS!AE949</f>
        <v>96</v>
      </c>
      <c r="I948" s="190">
        <f ca="1">CALCS!AF949</f>
        <v>0</v>
      </c>
      <c r="J948" s="190">
        <f ca="1">CALCS!AG949</f>
        <v>0</v>
      </c>
      <c r="K948" s="190">
        <f ca="1">CALCS!AH949</f>
        <v>1135887</v>
      </c>
      <c r="L948" s="179" t="str">
        <f>CALCS!AD949</f>
        <v>423411</v>
      </c>
      <c r="M948" s="63">
        <f t="shared" ca="1" si="33"/>
        <v>-2049</v>
      </c>
      <c r="N948" s="205">
        <f t="shared" ca="1" si="34"/>
        <v>-1.800628506348336E-3</v>
      </c>
    </row>
    <row r="949" spans="1:14" x14ac:dyDescent="0.25">
      <c r="A949" s="178" t="str">
        <f>CALCS!A950</f>
        <v>Lancaster City</v>
      </c>
      <c r="B949" s="179" t="str">
        <f>CALCS!B950</f>
        <v>PA</v>
      </c>
      <c r="C949" s="179" t="str">
        <f>CALCS!C950</f>
        <v>51</v>
      </c>
      <c r="D949" s="179" t="str">
        <f>CALCS!D950</f>
        <v>PC</v>
      </c>
      <c r="E949" s="212">
        <f>CALCS!O950</f>
        <v>59339</v>
      </c>
      <c r="F949" s="180">
        <f ca="1">OFFSET(CDBG16!$J$1,MATCH(L949,CDBG16!$E$2:$E$1269,0),)</f>
        <v>1575992</v>
      </c>
      <c r="G949" s="190">
        <f>CALCS!X950</f>
        <v>1545654</v>
      </c>
      <c r="H949" s="190">
        <f ca="1">CALCS!AE950</f>
        <v>130</v>
      </c>
      <c r="I949" s="190">
        <f ca="1">CALCS!AF950</f>
        <v>0</v>
      </c>
      <c r="J949" s="190">
        <f ca="1">CALCS!AG950</f>
        <v>0</v>
      </c>
      <c r="K949" s="190">
        <f ca="1">CALCS!AH950</f>
        <v>1545784</v>
      </c>
      <c r="L949" s="179" t="str">
        <f>CALCS!AD950</f>
        <v>423573</v>
      </c>
      <c r="M949" s="63">
        <f t="shared" ca="1" si="33"/>
        <v>-30208</v>
      </c>
      <c r="N949" s="205">
        <f t="shared" ca="1" si="34"/>
        <v>-1.916760998786796E-2</v>
      </c>
    </row>
    <row r="950" spans="1:14" x14ac:dyDescent="0.25">
      <c r="A950" s="178" t="str">
        <f>CALCS!A951</f>
        <v>Lebanon</v>
      </c>
      <c r="B950" s="179" t="str">
        <f>CALCS!B951</f>
        <v>PA</v>
      </c>
      <c r="C950" s="179" t="str">
        <f>CALCS!C951</f>
        <v>51</v>
      </c>
      <c r="D950" s="179" t="str">
        <f>CALCS!D951</f>
        <v>PC</v>
      </c>
      <c r="E950" s="212">
        <f>CALCS!O951</f>
        <v>25534</v>
      </c>
      <c r="F950" s="180">
        <f ca="1">OFFSET(CDBG16!$J$1,MATCH(L950,CDBG16!$E$2:$E$1269,0),)</f>
        <v>617453</v>
      </c>
      <c r="G950" s="190">
        <f>CALCS!X951</f>
        <v>620881</v>
      </c>
      <c r="H950" s="190">
        <f ca="1">CALCS!AE951</f>
        <v>52</v>
      </c>
      <c r="I950" s="190">
        <f ca="1">CALCS!AF951</f>
        <v>0</v>
      </c>
      <c r="J950" s="190">
        <f ca="1">CALCS!AG951</f>
        <v>0</v>
      </c>
      <c r="K950" s="190">
        <f ca="1">CALCS!AH951</f>
        <v>620933</v>
      </c>
      <c r="L950" s="179" t="str">
        <f>CALCS!AD951</f>
        <v>423657</v>
      </c>
      <c r="M950" s="63">
        <f t="shared" ca="1" si="33"/>
        <v>3480</v>
      </c>
      <c r="N950" s="205">
        <f t="shared" ca="1" si="34"/>
        <v>5.6360565095642905E-3</v>
      </c>
    </row>
    <row r="951" spans="1:14" x14ac:dyDescent="0.25">
      <c r="A951" s="178" t="str">
        <f>CALCS!A952</f>
        <v>Lower Merion</v>
      </c>
      <c r="B951" s="179" t="str">
        <f>CALCS!B952</f>
        <v>PA</v>
      </c>
      <c r="C951" s="179" t="str">
        <f>CALCS!C952</f>
        <v>52</v>
      </c>
      <c r="D951" s="179" t="str">
        <f>CALCS!D952</f>
        <v>MC</v>
      </c>
      <c r="E951" s="212">
        <f>CALCS!O952</f>
        <v>58177</v>
      </c>
      <c r="F951" s="180">
        <f ca="1">OFFSET(CDBG16!$J$1,MATCH(L951,CDBG16!$E$2:$E$1269,0),)</f>
        <v>902159</v>
      </c>
      <c r="G951" s="190">
        <f>CALCS!X952</f>
        <v>887795</v>
      </c>
      <c r="H951" s="190">
        <f ca="1">CALCS!AE952</f>
        <v>75</v>
      </c>
      <c r="I951" s="190">
        <f ca="1">CALCS!AF952</f>
        <v>0</v>
      </c>
      <c r="J951" s="190">
        <f ca="1">CALCS!AG952</f>
        <v>0</v>
      </c>
      <c r="K951" s="190">
        <f ca="1">CALCS!AH952</f>
        <v>887870</v>
      </c>
      <c r="L951" s="179" t="str">
        <f>CALCS!AD952</f>
        <v>423951</v>
      </c>
      <c r="M951" s="63">
        <f t="shared" ca="1" si="33"/>
        <v>-14289</v>
      </c>
      <c r="N951" s="205">
        <f t="shared" ca="1" si="34"/>
        <v>-1.583867145370162E-2</v>
      </c>
    </row>
    <row r="952" spans="1:14" x14ac:dyDescent="0.25">
      <c r="A952" s="178" t="str">
        <f>CALCS!A953</f>
        <v>Mckeesport</v>
      </c>
      <c r="B952" s="179" t="str">
        <f>CALCS!B953</f>
        <v>PA</v>
      </c>
      <c r="C952" s="179" t="str">
        <f>CALCS!C953</f>
        <v>52</v>
      </c>
      <c r="D952" s="179" t="str">
        <f>CALCS!D953</f>
        <v>MC</v>
      </c>
      <c r="E952" s="212">
        <f>CALCS!O953</f>
        <v>19453</v>
      </c>
      <c r="F952" s="180">
        <f ca="1">OFFSET(CDBG16!$J$1,MATCH(L952,CDBG16!$E$2:$E$1269,0),)</f>
        <v>920602</v>
      </c>
      <c r="G952" s="190">
        <f>CALCS!X953</f>
        <v>971471</v>
      </c>
      <c r="H952" s="190">
        <f ca="1">CALCS!AE953</f>
        <v>82</v>
      </c>
      <c r="I952" s="190">
        <f ca="1">CALCS!AF953</f>
        <v>0</v>
      </c>
      <c r="J952" s="190">
        <f ca="1">CALCS!AG953</f>
        <v>0</v>
      </c>
      <c r="K952" s="190">
        <f ca="1">CALCS!AH953</f>
        <v>971553</v>
      </c>
      <c r="L952" s="179" t="str">
        <f>CALCS!AD953</f>
        <v>424086</v>
      </c>
      <c r="M952" s="63">
        <f t="shared" ca="1" si="33"/>
        <v>50951</v>
      </c>
      <c r="N952" s="205">
        <f t="shared" ca="1" si="34"/>
        <v>5.5345306658034631E-2</v>
      </c>
    </row>
    <row r="953" spans="1:14" x14ac:dyDescent="0.25">
      <c r="A953" s="178" t="str">
        <f>CALCS!A954</f>
        <v>Millcreek Township</v>
      </c>
      <c r="B953" s="179" t="str">
        <f>CALCS!B954</f>
        <v>PA</v>
      </c>
      <c r="C953" s="179" t="str">
        <f>CALCS!C954</f>
        <v>52</v>
      </c>
      <c r="D953" s="179" t="str">
        <f>CALCS!D954</f>
        <v>MC</v>
      </c>
      <c r="E953" s="212">
        <f>CALCS!O954</f>
        <v>54003</v>
      </c>
      <c r="F953" s="180">
        <f ca="1">OFFSET(CDBG16!$J$1,MATCH(L953,CDBG16!$E$2:$E$1269,0),)</f>
        <v>234020</v>
      </c>
      <c r="G953" s="190">
        <f>CALCS!X954</f>
        <v>232224</v>
      </c>
      <c r="H953" s="190">
        <f ca="1">CALCS!AE954</f>
        <v>20</v>
      </c>
      <c r="I953" s="190">
        <f ca="1">CALCS!AF954</f>
        <v>0</v>
      </c>
      <c r="J953" s="190">
        <f ca="1">CALCS!AG954</f>
        <v>0</v>
      </c>
      <c r="K953" s="190">
        <f ca="1">CALCS!AH954</f>
        <v>232244</v>
      </c>
      <c r="L953" s="179" t="str">
        <f>CALCS!AD954</f>
        <v>424434</v>
      </c>
      <c r="M953" s="63">
        <f t="shared" ca="1" si="33"/>
        <v>-1776</v>
      </c>
      <c r="N953" s="205">
        <f t="shared" ca="1" si="34"/>
        <v>-7.5890949491496454E-3</v>
      </c>
    </row>
    <row r="954" spans="1:14" x14ac:dyDescent="0.25">
      <c r="A954" s="178" t="str">
        <f>CALCS!A955</f>
        <v>Norristown</v>
      </c>
      <c r="B954" s="179" t="str">
        <f>CALCS!B955</f>
        <v>PA</v>
      </c>
      <c r="C954" s="179" t="str">
        <f>CALCS!C955</f>
        <v>52</v>
      </c>
      <c r="D954" s="179" t="str">
        <f>CALCS!D955</f>
        <v>MC</v>
      </c>
      <c r="E954" s="212">
        <f>CALCS!O955</f>
        <v>34412</v>
      </c>
      <c r="F954" s="180">
        <f ca="1">OFFSET(CDBG16!$J$1,MATCH(L954,CDBG16!$E$2:$E$1269,0),)</f>
        <v>777527</v>
      </c>
      <c r="G954" s="190">
        <f>CALCS!X955</f>
        <v>795288</v>
      </c>
      <c r="H954" s="190">
        <f ca="1">CALCS!AE955</f>
        <v>67</v>
      </c>
      <c r="I954" s="190">
        <f ca="1">CALCS!AF955</f>
        <v>0</v>
      </c>
      <c r="J954" s="190">
        <f ca="1">CALCS!AG955</f>
        <v>0</v>
      </c>
      <c r="K954" s="190">
        <f ca="1">CALCS!AH955</f>
        <v>795355</v>
      </c>
      <c r="L954" s="179" t="str">
        <f>CALCS!AD955</f>
        <v>424914</v>
      </c>
      <c r="M954" s="63">
        <f t="shared" ca="1" si="33"/>
        <v>17828</v>
      </c>
      <c r="N954" s="205">
        <f t="shared" ca="1" si="34"/>
        <v>2.2929107285020327E-2</v>
      </c>
    </row>
    <row r="955" spans="1:14" x14ac:dyDescent="0.25">
      <c r="A955" s="178" t="str">
        <f>CALCS!A956</f>
        <v>Penn Hills</v>
      </c>
      <c r="B955" s="179" t="str">
        <f>CALCS!B956</f>
        <v>PA</v>
      </c>
      <c r="C955" s="179" t="str">
        <f>CALCS!C956</f>
        <v>52</v>
      </c>
      <c r="D955" s="179" t="str">
        <f>CALCS!D956</f>
        <v>MC</v>
      </c>
      <c r="E955" s="212">
        <f>CALCS!O956</f>
        <v>41924</v>
      </c>
      <c r="F955" s="180">
        <f ca="1">OFFSET(CDBG16!$J$1,MATCH(L955,CDBG16!$E$2:$E$1269,0),)</f>
        <v>644876</v>
      </c>
      <c r="G955" s="190">
        <f>CALCS!X956</f>
        <v>625925</v>
      </c>
      <c r="H955" s="190">
        <f ca="1">CALCS!AE956</f>
        <v>53</v>
      </c>
      <c r="I955" s="190">
        <f ca="1">CALCS!AF956</f>
        <v>0</v>
      </c>
      <c r="J955" s="190">
        <f ca="1">CALCS!AG956</f>
        <v>0</v>
      </c>
      <c r="K955" s="190">
        <f ca="1">CALCS!AH956</f>
        <v>625978</v>
      </c>
      <c r="L955" s="179" t="str">
        <f>CALCS!AD956</f>
        <v>425340</v>
      </c>
      <c r="M955" s="63">
        <f t="shared" ca="1" si="33"/>
        <v>-18898</v>
      </c>
      <c r="N955" s="205">
        <f t="shared" ca="1" si="34"/>
        <v>-2.9304858608476668E-2</v>
      </c>
    </row>
    <row r="956" spans="1:14" x14ac:dyDescent="0.25">
      <c r="A956" s="178" t="str">
        <f>CALCS!A957</f>
        <v>Philadelphia</v>
      </c>
      <c r="B956" s="179" t="str">
        <f>CALCS!B957</f>
        <v>PA</v>
      </c>
      <c r="C956" s="179" t="str">
        <f>CALCS!C957</f>
        <v>51</v>
      </c>
      <c r="D956" s="179" t="str">
        <f>CALCS!D957</f>
        <v>PC</v>
      </c>
      <c r="E956" s="212">
        <f>CALCS!O957</f>
        <v>1567442</v>
      </c>
      <c r="F956" s="180">
        <f ca="1">OFFSET(CDBG16!$J$1,MATCH(L956,CDBG16!$E$2:$E$1269,0),)</f>
        <v>38807206</v>
      </c>
      <c r="G956" s="190">
        <f>CALCS!X957</f>
        <v>38697584</v>
      </c>
      <c r="H956" s="190">
        <f ca="1">CALCS!AE957</f>
        <v>3255</v>
      </c>
      <c r="I956" s="190">
        <f ca="1">CALCS!AF957</f>
        <v>0</v>
      </c>
      <c r="J956" s="190">
        <f ca="1">CALCS!AG957</f>
        <v>0</v>
      </c>
      <c r="K956" s="190">
        <f ca="1">CALCS!AH957</f>
        <v>38700839</v>
      </c>
      <c r="L956" s="179" t="str">
        <f>CALCS!AD957</f>
        <v>425451</v>
      </c>
      <c r="M956" s="63">
        <f t="shared" ca="1" si="33"/>
        <v>-106367</v>
      </c>
      <c r="N956" s="205">
        <f t="shared" ca="1" si="34"/>
        <v>-2.7409084797292544E-3</v>
      </c>
    </row>
    <row r="957" spans="1:14" x14ac:dyDescent="0.25">
      <c r="A957" s="178" t="str">
        <f>CALCS!A958</f>
        <v>Pittsburgh</v>
      </c>
      <c r="B957" s="179" t="str">
        <f>CALCS!B958</f>
        <v>PA</v>
      </c>
      <c r="C957" s="179" t="str">
        <f>CALCS!C958</f>
        <v>51</v>
      </c>
      <c r="D957" s="179" t="str">
        <f>CALCS!D958</f>
        <v>PC</v>
      </c>
      <c r="E957" s="212">
        <f>CALCS!O958</f>
        <v>304391</v>
      </c>
      <c r="F957" s="180">
        <f ca="1">OFFSET(CDBG16!$J$1,MATCH(L957,CDBG16!$E$2:$E$1269,0),)</f>
        <v>12753055</v>
      </c>
      <c r="G957" s="190">
        <f>CALCS!X958</f>
        <v>12753670</v>
      </c>
      <c r="H957" s="190">
        <f ca="1">CALCS!AE958</f>
        <v>1073</v>
      </c>
      <c r="I957" s="190">
        <f ca="1">CALCS!AF958</f>
        <v>0</v>
      </c>
      <c r="J957" s="190">
        <f ca="1">CALCS!AG958</f>
        <v>0</v>
      </c>
      <c r="K957" s="190">
        <f ca="1">CALCS!AH958</f>
        <v>12754743</v>
      </c>
      <c r="L957" s="179" t="str">
        <f>CALCS!AD958</f>
        <v>425529</v>
      </c>
      <c r="M957" s="63">
        <f t="shared" ca="1" si="33"/>
        <v>1688</v>
      </c>
      <c r="N957" s="205">
        <f t="shared" ca="1" si="34"/>
        <v>1.3236044226265785E-4</v>
      </c>
    </row>
    <row r="958" spans="1:14" x14ac:dyDescent="0.25">
      <c r="A958" s="178" t="str">
        <f>CALCS!A959</f>
        <v>Reading</v>
      </c>
      <c r="B958" s="179" t="str">
        <f>CALCS!B959</f>
        <v>PA</v>
      </c>
      <c r="C958" s="179" t="str">
        <f>CALCS!C959</f>
        <v>51</v>
      </c>
      <c r="D958" s="179" t="str">
        <f>CALCS!D959</f>
        <v>PC</v>
      </c>
      <c r="E958" s="212">
        <f>CALCS!O959</f>
        <v>87879</v>
      </c>
      <c r="F958" s="180">
        <f ca="1">OFFSET(CDBG16!$J$1,MATCH(L958,CDBG16!$E$2:$E$1269,0),)</f>
        <v>2426594</v>
      </c>
      <c r="G958" s="190">
        <f>CALCS!X959</f>
        <v>2419382</v>
      </c>
      <c r="H958" s="190">
        <f ca="1">CALCS!AE959</f>
        <v>203</v>
      </c>
      <c r="I958" s="190">
        <f ca="1">CALCS!AF959</f>
        <v>0</v>
      </c>
      <c r="J958" s="190">
        <f ca="1">CALCS!AG959</f>
        <v>0</v>
      </c>
      <c r="K958" s="190">
        <f ca="1">CALCS!AH959</f>
        <v>2419585</v>
      </c>
      <c r="L958" s="179" t="str">
        <f>CALCS!AD959</f>
        <v>425793</v>
      </c>
      <c r="M958" s="63">
        <f t="shared" ca="1" si="33"/>
        <v>-7009</v>
      </c>
      <c r="N958" s="205">
        <f t="shared" ca="1" si="34"/>
        <v>-2.8884106694403761E-3</v>
      </c>
    </row>
    <row r="959" spans="1:14" x14ac:dyDescent="0.25">
      <c r="A959" s="178" t="str">
        <f>CALCS!A960</f>
        <v>Scranton</v>
      </c>
      <c r="B959" s="179" t="str">
        <f>CALCS!B960</f>
        <v>PA</v>
      </c>
      <c r="C959" s="179" t="str">
        <f>CALCS!C960</f>
        <v>51</v>
      </c>
      <c r="D959" s="179" t="str">
        <f>CALCS!D960</f>
        <v>PC</v>
      </c>
      <c r="E959" s="212">
        <f>CALCS!O960</f>
        <v>77118</v>
      </c>
      <c r="F959" s="180">
        <f ca="1">OFFSET(CDBG16!$J$1,MATCH(L959,CDBG16!$E$2:$E$1269,0),)</f>
        <v>2472138</v>
      </c>
      <c r="G959" s="190">
        <f>CALCS!X960</f>
        <v>2453691</v>
      </c>
      <c r="H959" s="190">
        <f ca="1">CALCS!AE960</f>
        <v>206</v>
      </c>
      <c r="I959" s="190">
        <f ca="1">CALCS!AF960</f>
        <v>0</v>
      </c>
      <c r="J959" s="190">
        <f ca="1">CALCS!AG960</f>
        <v>0</v>
      </c>
      <c r="K959" s="190">
        <f ca="1">CALCS!AH960</f>
        <v>2453897</v>
      </c>
      <c r="L959" s="179" t="str">
        <f>CALCS!AD960</f>
        <v>426201</v>
      </c>
      <c r="M959" s="63">
        <f t="shared" ca="1" si="33"/>
        <v>-18241</v>
      </c>
      <c r="N959" s="205">
        <f t="shared" ca="1" si="34"/>
        <v>-7.3786333934432466E-3</v>
      </c>
    </row>
    <row r="960" spans="1:14" x14ac:dyDescent="0.25">
      <c r="A960" s="178" t="str">
        <f>CALCS!A961</f>
        <v>Sharon</v>
      </c>
      <c r="B960" s="179" t="str">
        <f>CALCS!B961</f>
        <v>PA</v>
      </c>
      <c r="C960" s="179" t="str">
        <f>CALCS!C961</f>
        <v>52</v>
      </c>
      <c r="D960" s="179" t="str">
        <f>CALCS!D961</f>
        <v>MC</v>
      </c>
      <c r="E960" s="212">
        <f>CALCS!O961</f>
        <v>13562</v>
      </c>
      <c r="F960" s="180">
        <f ca="1">OFFSET(CDBG16!$J$1,MATCH(L960,CDBG16!$E$2:$E$1269,0),)</f>
        <v>502794</v>
      </c>
      <c r="G960" s="190">
        <f>CALCS!X961</f>
        <v>500930</v>
      </c>
      <c r="H960" s="190">
        <f ca="1">CALCS!AE961</f>
        <v>42</v>
      </c>
      <c r="I960" s="190">
        <f ca="1">CALCS!AF961</f>
        <v>0</v>
      </c>
      <c r="J960" s="190">
        <f ca="1">CALCS!AG961</f>
        <v>0</v>
      </c>
      <c r="K960" s="190">
        <f ca="1">CALCS!AH961</f>
        <v>500972</v>
      </c>
      <c r="L960" s="179" t="str">
        <f>CALCS!AD961</f>
        <v>426258</v>
      </c>
      <c r="M960" s="63">
        <f t="shared" ca="1" si="33"/>
        <v>-1822</v>
      </c>
      <c r="N960" s="205">
        <f t="shared" ca="1" si="34"/>
        <v>-3.6237504823048803E-3</v>
      </c>
    </row>
    <row r="961" spans="1:14" x14ac:dyDescent="0.25">
      <c r="A961" s="178" t="str">
        <f>CALCS!A962</f>
        <v>State College</v>
      </c>
      <c r="B961" s="179" t="str">
        <f>CALCS!B962</f>
        <v>PA</v>
      </c>
      <c r="C961" s="179" t="str">
        <f>CALCS!C962</f>
        <v>51</v>
      </c>
      <c r="D961" s="179" t="str">
        <f>CALCS!D962</f>
        <v>PC</v>
      </c>
      <c r="E961" s="212">
        <f>CALCS!O962</f>
        <v>42161</v>
      </c>
      <c r="F961" s="180">
        <f ca="1">OFFSET(CDBG16!$J$1,MATCH(L961,CDBG16!$E$2:$E$1269,0),)</f>
        <v>503073</v>
      </c>
      <c r="G961" s="190">
        <f>CALCS!X962</f>
        <v>487380</v>
      </c>
      <c r="H961" s="190">
        <f ca="1">CALCS!AE962</f>
        <v>41</v>
      </c>
      <c r="I961" s="190">
        <f ca="1">CALCS!AF962</f>
        <v>0</v>
      </c>
      <c r="J961" s="190">
        <f ca="1">CALCS!AG962</f>
        <v>0</v>
      </c>
      <c r="K961" s="190">
        <f ca="1">CALCS!AH962</f>
        <v>487421</v>
      </c>
      <c r="L961" s="179" t="str">
        <f>CALCS!AD962</f>
        <v>426711</v>
      </c>
      <c r="M961" s="63">
        <f t="shared" ca="1" si="33"/>
        <v>-15652</v>
      </c>
      <c r="N961" s="205">
        <f t="shared" ca="1" si="34"/>
        <v>-3.1112780848902646E-2</v>
      </c>
    </row>
    <row r="962" spans="1:14" x14ac:dyDescent="0.25">
      <c r="A962" s="178" t="str">
        <f>CALCS!A963</f>
        <v>Upper Darby</v>
      </c>
      <c r="B962" s="179" t="str">
        <f>CALCS!B963</f>
        <v>PA</v>
      </c>
      <c r="C962" s="179" t="str">
        <f>CALCS!C963</f>
        <v>52</v>
      </c>
      <c r="D962" s="179" t="str">
        <f>CALCS!D963</f>
        <v>MC</v>
      </c>
      <c r="E962" s="212">
        <f>CALCS!O963</f>
        <v>82878</v>
      </c>
      <c r="F962" s="180">
        <f ca="1">OFFSET(CDBG16!$J$1,MATCH(L962,CDBG16!$E$2:$E$1269,0),)</f>
        <v>1419229</v>
      </c>
      <c r="G962" s="190">
        <f>CALCS!X963</f>
        <v>1471410</v>
      </c>
      <c r="H962" s="190">
        <f ca="1">CALCS!AE963</f>
        <v>124</v>
      </c>
      <c r="I962" s="190">
        <f ca="1">CALCS!AF963</f>
        <v>0</v>
      </c>
      <c r="J962" s="190">
        <f ca="1">CALCS!AG963</f>
        <v>0</v>
      </c>
      <c r="K962" s="190">
        <f ca="1">CALCS!AH963</f>
        <v>1471534</v>
      </c>
      <c r="L962" s="179" t="str">
        <f>CALCS!AD963</f>
        <v>427227</v>
      </c>
      <c r="M962" s="63">
        <f t="shared" ca="1" si="33"/>
        <v>52305</v>
      </c>
      <c r="N962" s="205">
        <f t="shared" ca="1" si="34"/>
        <v>3.6854517488016381E-2</v>
      </c>
    </row>
    <row r="963" spans="1:14" x14ac:dyDescent="0.25">
      <c r="A963" s="178" t="str">
        <f>CALCS!A964</f>
        <v>Wilkes-Barre</v>
      </c>
      <c r="B963" s="179" t="str">
        <f>CALCS!B964</f>
        <v>PA</v>
      </c>
      <c r="C963" s="179" t="str">
        <f>CALCS!C964</f>
        <v>51</v>
      </c>
      <c r="D963" s="179" t="str">
        <f>CALCS!D964</f>
        <v>PC</v>
      </c>
      <c r="E963" s="212">
        <f>CALCS!O964</f>
        <v>40780</v>
      </c>
      <c r="F963" s="180">
        <f ca="1">OFFSET(CDBG16!$J$1,MATCH(L963,CDBG16!$E$2:$E$1269,0),)</f>
        <v>1436343</v>
      </c>
      <c r="G963" s="190">
        <f>CALCS!X964</f>
        <v>1393554</v>
      </c>
      <c r="H963" s="190">
        <f ca="1">CALCS!AE964</f>
        <v>117</v>
      </c>
      <c r="I963" s="190">
        <f ca="1">CALCS!AF964</f>
        <v>0</v>
      </c>
      <c r="J963" s="190">
        <f ca="1">CALCS!AG964</f>
        <v>0</v>
      </c>
      <c r="K963" s="190">
        <f ca="1">CALCS!AH964</f>
        <v>1393671</v>
      </c>
      <c r="L963" s="179" t="str">
        <f>CALCS!AD964</f>
        <v>427947</v>
      </c>
      <c r="M963" s="63">
        <f t="shared" ca="1" si="33"/>
        <v>-42672</v>
      </c>
      <c r="N963" s="205">
        <f t="shared" ca="1" si="34"/>
        <v>-2.970878125907252E-2</v>
      </c>
    </row>
    <row r="964" spans="1:14" x14ac:dyDescent="0.25">
      <c r="A964" s="178" t="str">
        <f>CALCS!A965</f>
        <v>Williamsport</v>
      </c>
      <c r="B964" s="179" t="str">
        <f>CALCS!B965</f>
        <v>PA</v>
      </c>
      <c r="C964" s="179" t="str">
        <f>CALCS!C965</f>
        <v>51</v>
      </c>
      <c r="D964" s="179" t="str">
        <f>CALCS!D965</f>
        <v>PC</v>
      </c>
      <c r="E964" s="212">
        <f>CALCS!O965</f>
        <v>29201</v>
      </c>
      <c r="F964" s="180">
        <f ca="1">OFFSET(CDBG16!$J$1,MATCH(L964,CDBG16!$E$2:$E$1269,0),)</f>
        <v>944106</v>
      </c>
      <c r="G964" s="190">
        <f>CALCS!X965</f>
        <v>937711</v>
      </c>
      <c r="H964" s="190">
        <f ca="1">CALCS!AE965</f>
        <v>79</v>
      </c>
      <c r="I964" s="190">
        <f ca="1">CALCS!AF965</f>
        <v>0</v>
      </c>
      <c r="J964" s="190">
        <f ca="1">CALCS!AG965</f>
        <v>0</v>
      </c>
      <c r="K964" s="190">
        <f ca="1">CALCS!AH965</f>
        <v>937790</v>
      </c>
      <c r="L964" s="179" t="str">
        <f>CALCS!AD965</f>
        <v>427962</v>
      </c>
      <c r="M964" s="63">
        <f t="shared" ca="1" si="33"/>
        <v>-6316</v>
      </c>
      <c r="N964" s="205">
        <f t="shared" ca="1" si="34"/>
        <v>-6.6899267666978074E-3</v>
      </c>
    </row>
    <row r="965" spans="1:14" x14ac:dyDescent="0.25">
      <c r="A965" s="178" t="str">
        <f>CALCS!A966</f>
        <v>York</v>
      </c>
      <c r="B965" s="179" t="str">
        <f>CALCS!B966</f>
        <v>PA</v>
      </c>
      <c r="C965" s="179" t="str">
        <f>CALCS!C966</f>
        <v>51</v>
      </c>
      <c r="D965" s="179" t="str">
        <f>CALCS!D966</f>
        <v>PC</v>
      </c>
      <c r="E965" s="212">
        <f>CALCS!O966</f>
        <v>43992</v>
      </c>
      <c r="F965" s="180">
        <f ca="1">OFFSET(CDBG16!$J$1,MATCH(L965,CDBG16!$E$2:$E$1269,0),)</f>
        <v>1250712</v>
      </c>
      <c r="G965" s="190">
        <f>CALCS!X966</f>
        <v>1289702</v>
      </c>
      <c r="H965" s="190">
        <f ca="1">CALCS!AE966</f>
        <v>108</v>
      </c>
      <c r="I965" s="190">
        <f ca="1">CALCS!AF966</f>
        <v>0</v>
      </c>
      <c r="J965" s="190">
        <f ca="1">CALCS!AG966</f>
        <v>0</v>
      </c>
      <c r="K965" s="190">
        <f ca="1">CALCS!AH966</f>
        <v>1289810</v>
      </c>
      <c r="L965" s="179" t="str">
        <f>CALCS!AD966</f>
        <v>428136</v>
      </c>
      <c r="M965" s="63">
        <f t="shared" ca="1" si="33"/>
        <v>39098</v>
      </c>
      <c r="N965" s="205">
        <f t="shared" ca="1" si="34"/>
        <v>3.1260593965677153E-2</v>
      </c>
    </row>
    <row r="966" spans="1:14" x14ac:dyDescent="0.25">
      <c r="A966" s="178" t="str">
        <f>CALCS!A967</f>
        <v>Allegheny County</v>
      </c>
      <c r="B966" s="179" t="str">
        <f>CALCS!B967</f>
        <v>PA</v>
      </c>
      <c r="C966" s="179" t="str">
        <f>CALCS!C967</f>
        <v>66</v>
      </c>
      <c r="D966" s="179" t="str">
        <f>CALCS!D967</f>
        <v>UC</v>
      </c>
      <c r="E966" s="212">
        <f>CALCS!O967</f>
        <v>864205</v>
      </c>
      <c r="F966" s="180">
        <f ca="1">OFFSET(CDBG16!$J$1,MATCH(L966,CDBG16!$E$2:$E$1269,0),)</f>
        <v>12507166</v>
      </c>
      <c r="G966" s="190">
        <f>CALCS!X967</f>
        <v>12472097</v>
      </c>
      <c r="H966" s="190">
        <f ca="1">CALCS!AE967</f>
        <v>1049</v>
      </c>
      <c r="I966" s="190">
        <f ca="1">CALCS!AF967</f>
        <v>0</v>
      </c>
      <c r="J966" s="190">
        <f ca="1">CALCS!AG967</f>
        <v>0</v>
      </c>
      <c r="K966" s="190">
        <f ca="1">CALCS!AH967</f>
        <v>12473146</v>
      </c>
      <c r="L966" s="179" t="str">
        <f>CALCS!AD967</f>
        <v>429003</v>
      </c>
      <c r="M966" s="63">
        <f t="shared" ca="1" si="33"/>
        <v>-34020</v>
      </c>
      <c r="N966" s="205">
        <f t="shared" ca="1" si="34"/>
        <v>-2.7200406550932483E-3</v>
      </c>
    </row>
    <row r="967" spans="1:14" x14ac:dyDescent="0.25">
      <c r="A967" s="178" t="str">
        <f>CALCS!A968</f>
        <v>Beaver County</v>
      </c>
      <c r="B967" s="179" t="str">
        <f>CALCS!B968</f>
        <v>PA</v>
      </c>
      <c r="C967" s="179" t="str">
        <f>CALCS!C968</f>
        <v>66</v>
      </c>
      <c r="D967" s="179" t="str">
        <f>CALCS!D968</f>
        <v>UC</v>
      </c>
      <c r="E967" s="212">
        <f>CALCS!O968</f>
        <v>168256</v>
      </c>
      <c r="F967" s="180">
        <f ca="1">OFFSET(CDBG16!$J$1,MATCH(L967,CDBG16!$E$2:$E$1269,0),)</f>
        <v>2944278</v>
      </c>
      <c r="G967" s="190">
        <f>CALCS!X968</f>
        <v>2974704</v>
      </c>
      <c r="H967" s="190">
        <f ca="1">CALCS!AE968</f>
        <v>250</v>
      </c>
      <c r="I967" s="190">
        <f ca="1">CALCS!AF968</f>
        <v>0</v>
      </c>
      <c r="J967" s="190">
        <f ca="1">CALCS!AG968</f>
        <v>0</v>
      </c>
      <c r="K967" s="190">
        <f ca="1">CALCS!AH968</f>
        <v>2974954</v>
      </c>
      <c r="L967" s="179" t="str">
        <f>CALCS!AD968</f>
        <v>429007</v>
      </c>
      <c r="M967" s="63">
        <f t="shared" ca="1" si="33"/>
        <v>30676</v>
      </c>
      <c r="N967" s="205">
        <f t="shared" ca="1" si="34"/>
        <v>1.0418853111017369E-2</v>
      </c>
    </row>
    <row r="968" spans="1:14" x14ac:dyDescent="0.25">
      <c r="A968" s="178" t="str">
        <f>CALCS!A969</f>
        <v>Berks County</v>
      </c>
      <c r="B968" s="179" t="str">
        <f>CALCS!B969</f>
        <v>PA</v>
      </c>
      <c r="C968" s="179" t="str">
        <f>CALCS!C969</f>
        <v>66</v>
      </c>
      <c r="D968" s="179" t="str">
        <f>CALCS!D969</f>
        <v>UC</v>
      </c>
      <c r="E968" s="212">
        <f>CALCS!O969</f>
        <v>327378</v>
      </c>
      <c r="F968" s="180">
        <f ca="1">OFFSET(CDBG16!$J$1,MATCH(L968,CDBG16!$E$2:$E$1269,0),)</f>
        <v>2048537</v>
      </c>
      <c r="G968" s="190">
        <f>CALCS!X969</f>
        <v>2071220</v>
      </c>
      <c r="H968" s="190">
        <f ca="1">CALCS!AE969</f>
        <v>174</v>
      </c>
      <c r="I968" s="190">
        <f ca="1">CALCS!AF969</f>
        <v>0</v>
      </c>
      <c r="J968" s="190">
        <f ca="1">CALCS!AG969</f>
        <v>0</v>
      </c>
      <c r="K968" s="190">
        <f ca="1">CALCS!AH969</f>
        <v>2071394</v>
      </c>
      <c r="L968" s="179" t="str">
        <f>CALCS!AD969</f>
        <v>429011</v>
      </c>
      <c r="M968" s="63">
        <f t="shared" ca="1" si="33"/>
        <v>22857</v>
      </c>
      <c r="N968" s="205">
        <f t="shared" ca="1" si="34"/>
        <v>1.1157718898901997E-2</v>
      </c>
    </row>
    <row r="969" spans="1:14" x14ac:dyDescent="0.25">
      <c r="A969" s="178" t="str">
        <f>CALCS!A970</f>
        <v>Bucks County</v>
      </c>
      <c r="B969" s="179" t="str">
        <f>CALCS!B970</f>
        <v>PA</v>
      </c>
      <c r="C969" s="179" t="str">
        <f>CALCS!C970</f>
        <v>66</v>
      </c>
      <c r="D969" s="179" t="str">
        <f>CALCS!D970</f>
        <v>UC</v>
      </c>
      <c r="E969" s="212">
        <f>CALCS!O970</f>
        <v>473320</v>
      </c>
      <c r="F969" s="180">
        <f ca="1">OFFSET(CDBG16!$J$1,MATCH(L969,CDBG16!$E$2:$E$1269,0),)</f>
        <v>1714311</v>
      </c>
      <c r="G969" s="190">
        <f>CALCS!X970</f>
        <v>1781012</v>
      </c>
      <c r="H969" s="190">
        <f ca="1">CALCS!AE970</f>
        <v>150</v>
      </c>
      <c r="I969" s="190">
        <f ca="1">CALCS!AF970</f>
        <v>0</v>
      </c>
      <c r="J969" s="190">
        <f ca="1">CALCS!AG970</f>
        <v>0</v>
      </c>
      <c r="K969" s="190">
        <f ca="1">CALCS!AH970</f>
        <v>1781162</v>
      </c>
      <c r="L969" s="179" t="str">
        <f>CALCS!AD970</f>
        <v>429017</v>
      </c>
      <c r="M969" s="63">
        <f t="shared" ca="1" si="33"/>
        <v>66851</v>
      </c>
      <c r="N969" s="205">
        <f t="shared" ca="1" si="34"/>
        <v>3.8995841478004868E-2</v>
      </c>
    </row>
    <row r="970" spans="1:14" x14ac:dyDescent="0.25">
      <c r="A970" s="178" t="str">
        <f>CALCS!A971</f>
        <v>Chester County</v>
      </c>
      <c r="B970" s="179" t="str">
        <f>CALCS!B971</f>
        <v>PA</v>
      </c>
      <c r="C970" s="179" t="str">
        <f>CALCS!C971</f>
        <v>66</v>
      </c>
      <c r="D970" s="179" t="str">
        <f>CALCS!D971</f>
        <v>UC</v>
      </c>
      <c r="E970" s="212">
        <f>CALCS!O971</f>
        <v>515939</v>
      </c>
      <c r="F970" s="180">
        <f ca="1">OFFSET(CDBG16!$J$1,MATCH(L970,CDBG16!$E$2:$E$1269,0),)</f>
        <v>2285262</v>
      </c>
      <c r="G970" s="190">
        <f>CALCS!X971</f>
        <v>2323399</v>
      </c>
      <c r="H970" s="190">
        <f ca="1">CALCS!AE971</f>
        <v>195</v>
      </c>
      <c r="I970" s="190">
        <f ca="1">CALCS!AF971</f>
        <v>0</v>
      </c>
      <c r="J970" s="190">
        <f ca="1">CALCS!AG971</f>
        <v>0</v>
      </c>
      <c r="K970" s="190">
        <f ca="1">CALCS!AH971</f>
        <v>2323594</v>
      </c>
      <c r="L970" s="179" t="str">
        <f>CALCS!AD971</f>
        <v>429029</v>
      </c>
      <c r="M970" s="63">
        <f t="shared" ca="1" si="33"/>
        <v>38332</v>
      </c>
      <c r="N970" s="205">
        <f t="shared" ca="1" si="34"/>
        <v>1.6773569069979722E-2</v>
      </c>
    </row>
    <row r="971" spans="1:14" x14ac:dyDescent="0.25">
      <c r="A971" s="178" t="str">
        <f>CALCS!A972</f>
        <v>Cumberland County</v>
      </c>
      <c r="B971" s="179" t="str">
        <f>CALCS!B972</f>
        <v>PA</v>
      </c>
      <c r="C971" s="179" t="str">
        <f>CALCS!C972</f>
        <v>66</v>
      </c>
      <c r="D971" s="179" t="str">
        <f>CALCS!D972</f>
        <v>UC</v>
      </c>
      <c r="E971" s="212">
        <f>CALCS!O972</f>
        <v>198930</v>
      </c>
      <c r="F971" s="180">
        <f ca="1">OFFSET(CDBG16!$J$1,MATCH(L971,CDBG16!$E$2:$E$1269,0),)</f>
        <v>1088198</v>
      </c>
      <c r="G971" s="190">
        <f>CALCS!X972</f>
        <v>1065079</v>
      </c>
      <c r="H971" s="190">
        <f ca="1">CALCS!AE972</f>
        <v>90</v>
      </c>
      <c r="I971" s="190">
        <f ca="1">CALCS!AF972</f>
        <v>0</v>
      </c>
      <c r="J971" s="190">
        <f ca="1">CALCS!AG972</f>
        <v>0</v>
      </c>
      <c r="K971" s="190">
        <f ca="1">CALCS!AH972</f>
        <v>1065169</v>
      </c>
      <c r="L971" s="179" t="str">
        <f>CALCS!AD972</f>
        <v>429041</v>
      </c>
      <c r="M971" s="63">
        <f t="shared" ca="1" si="33"/>
        <v>-23029</v>
      </c>
      <c r="N971" s="205">
        <f t="shared" ca="1" si="34"/>
        <v>-2.1162509028687795E-2</v>
      </c>
    </row>
    <row r="972" spans="1:14" x14ac:dyDescent="0.25">
      <c r="A972" s="178" t="str">
        <f>CALCS!A973</f>
        <v>Dauphin County</v>
      </c>
      <c r="B972" s="179" t="str">
        <f>CALCS!B973</f>
        <v>PA</v>
      </c>
      <c r="C972" s="179" t="str">
        <f>CALCS!C973</f>
        <v>66</v>
      </c>
      <c r="D972" s="179" t="str">
        <f>CALCS!D973</f>
        <v>UC</v>
      </c>
      <c r="E972" s="212">
        <f>CALCS!O973</f>
        <v>214072</v>
      </c>
      <c r="F972" s="180">
        <f ca="1">OFFSET(CDBG16!$J$1,MATCH(L972,CDBG16!$E$2:$E$1269,0),)</f>
        <v>1228023</v>
      </c>
      <c r="G972" s="190">
        <f>CALCS!X973</f>
        <v>1237515</v>
      </c>
      <c r="H972" s="190">
        <f ca="1">CALCS!AE973</f>
        <v>104</v>
      </c>
      <c r="I972" s="190">
        <f ca="1">CALCS!AF973</f>
        <v>0</v>
      </c>
      <c r="J972" s="190">
        <f ca="1">CALCS!AG973</f>
        <v>0</v>
      </c>
      <c r="K972" s="190">
        <f ca="1">CALCS!AH973</f>
        <v>1237619</v>
      </c>
      <c r="L972" s="179" t="str">
        <f>CALCS!AD973</f>
        <v>429043</v>
      </c>
      <c r="M972" s="63">
        <f t="shared" ca="1" si="33"/>
        <v>9596</v>
      </c>
      <c r="N972" s="205">
        <f t="shared" ca="1" si="34"/>
        <v>7.8141858906551429E-3</v>
      </c>
    </row>
    <row r="973" spans="1:14" x14ac:dyDescent="0.25">
      <c r="A973" s="178" t="str">
        <f>CALCS!A974</f>
        <v>Delaware County</v>
      </c>
      <c r="B973" s="179" t="str">
        <f>CALCS!B974</f>
        <v>PA</v>
      </c>
      <c r="C973" s="179" t="str">
        <f>CALCS!C974</f>
        <v>66</v>
      </c>
      <c r="D973" s="179" t="str">
        <f>CALCS!D974</f>
        <v>UC</v>
      </c>
      <c r="E973" s="212">
        <f>CALCS!O974</f>
        <v>397867</v>
      </c>
      <c r="F973" s="180">
        <f ca="1">OFFSET(CDBG16!$J$1,MATCH(L973,CDBG16!$E$2:$E$1269,0),)</f>
        <v>3305491</v>
      </c>
      <c r="G973" s="190">
        <f>CALCS!X974</f>
        <v>3295649</v>
      </c>
      <c r="H973" s="190">
        <f ca="1">CALCS!AE974</f>
        <v>277</v>
      </c>
      <c r="I973" s="190">
        <f ca="1">CALCS!AF974</f>
        <v>0</v>
      </c>
      <c r="J973" s="190">
        <f ca="1">CALCS!AG974</f>
        <v>0</v>
      </c>
      <c r="K973" s="190">
        <f ca="1">CALCS!AH974</f>
        <v>3295926</v>
      </c>
      <c r="L973" s="179" t="str">
        <f>CALCS!AD974</f>
        <v>429045</v>
      </c>
      <c r="M973" s="63">
        <f t="shared" ca="1" si="33"/>
        <v>-9565</v>
      </c>
      <c r="N973" s="205">
        <f t="shared" ca="1" si="34"/>
        <v>-2.8936699570502535E-3</v>
      </c>
    </row>
    <row r="974" spans="1:14" x14ac:dyDescent="0.25">
      <c r="A974" s="178" t="str">
        <f>CALCS!A975</f>
        <v>Lancaster County</v>
      </c>
      <c r="B974" s="179" t="str">
        <f>CALCS!B975</f>
        <v>PA</v>
      </c>
      <c r="C974" s="179" t="str">
        <f>CALCS!C975</f>
        <v>66</v>
      </c>
      <c r="D974" s="179" t="str">
        <f>CALCS!D975</f>
        <v>UC</v>
      </c>
      <c r="E974" s="212">
        <f>CALCS!O975</f>
        <v>477299</v>
      </c>
      <c r="F974" s="180">
        <f ca="1">OFFSET(CDBG16!$J$1,MATCH(L974,CDBG16!$E$2:$E$1269,0),)</f>
        <v>2628045</v>
      </c>
      <c r="G974" s="190">
        <f>CALCS!X975</f>
        <v>2615891</v>
      </c>
      <c r="H974" s="190">
        <f ca="1">CALCS!AE975</f>
        <v>220</v>
      </c>
      <c r="I974" s="190">
        <f ca="1">CALCS!AF975</f>
        <v>0</v>
      </c>
      <c r="J974" s="190">
        <f ca="1">CALCS!AG975</f>
        <v>0</v>
      </c>
      <c r="K974" s="190">
        <f ca="1">CALCS!AH975</f>
        <v>2616111</v>
      </c>
      <c r="L974" s="179" t="str">
        <f>CALCS!AD975</f>
        <v>429071</v>
      </c>
      <c r="M974" s="63">
        <f t="shared" ca="1" si="33"/>
        <v>-11934</v>
      </c>
      <c r="N974" s="205">
        <f t="shared" ca="1" si="34"/>
        <v>-4.5410181332511427E-3</v>
      </c>
    </row>
    <row r="975" spans="1:14" x14ac:dyDescent="0.25">
      <c r="A975" s="178" t="str">
        <f>CALCS!A976</f>
        <v>Lehigh County</v>
      </c>
      <c r="B975" s="179" t="str">
        <f>CALCS!B976</f>
        <v>PA</v>
      </c>
      <c r="C975" s="179" t="str">
        <f>CALCS!C976</f>
        <v>66</v>
      </c>
      <c r="D975" s="179" t="str">
        <f>CALCS!D976</f>
        <v>UC</v>
      </c>
      <c r="E975" s="212">
        <f>CALCS!O976</f>
        <v>216907</v>
      </c>
      <c r="F975" s="180">
        <f ca="1">OFFSET(CDBG16!$J$1,MATCH(L975,CDBG16!$E$2:$E$1269,0),)</f>
        <v>1116773</v>
      </c>
      <c r="G975" s="190">
        <f>CALCS!X976</f>
        <v>1118763</v>
      </c>
      <c r="H975" s="190">
        <f ca="1">CALCS!AE976</f>
        <v>94</v>
      </c>
      <c r="I975" s="190">
        <f ca="1">CALCS!AF976</f>
        <v>0</v>
      </c>
      <c r="J975" s="190">
        <f ca="1">CALCS!AG976</f>
        <v>0</v>
      </c>
      <c r="K975" s="190">
        <f ca="1">CALCS!AH976</f>
        <v>1118857</v>
      </c>
      <c r="L975" s="179" t="str">
        <f>CALCS!AD976</f>
        <v>429077</v>
      </c>
      <c r="M975" s="63">
        <f t="shared" ca="1" si="33"/>
        <v>2084</v>
      </c>
      <c r="N975" s="205">
        <f t="shared" ca="1" si="34"/>
        <v>1.8660909602936317E-3</v>
      </c>
    </row>
    <row r="976" spans="1:14" x14ac:dyDescent="0.25">
      <c r="A976" s="178" t="str">
        <f>CALCS!A977</f>
        <v>Luzerne County</v>
      </c>
      <c r="B976" s="179" t="str">
        <f>CALCS!B977</f>
        <v>PA</v>
      </c>
      <c r="C976" s="179" t="str">
        <f>CALCS!C977</f>
        <v>66</v>
      </c>
      <c r="D976" s="179" t="str">
        <f>CALCS!D977</f>
        <v>UC</v>
      </c>
      <c r="E976" s="212">
        <f>CALCS!O977</f>
        <v>234935</v>
      </c>
      <c r="F976" s="180">
        <f ca="1">OFFSET(CDBG16!$J$1,MATCH(L976,CDBG16!$E$2:$E$1269,0),)</f>
        <v>3788262</v>
      </c>
      <c r="G976" s="190">
        <f>CALCS!X977</f>
        <v>3784609</v>
      </c>
      <c r="H976" s="190">
        <f ca="1">CALCS!AE977</f>
        <v>318</v>
      </c>
      <c r="I976" s="190">
        <f ca="1">CALCS!AF977</f>
        <v>0</v>
      </c>
      <c r="J976" s="190">
        <f ca="1">CALCS!AG977</f>
        <v>0</v>
      </c>
      <c r="K976" s="190">
        <f ca="1">CALCS!AH977</f>
        <v>3784927</v>
      </c>
      <c r="L976" s="179" t="str">
        <f>CALCS!AD977</f>
        <v>429079</v>
      </c>
      <c r="M976" s="63">
        <f t="shared" ca="1" si="33"/>
        <v>-3335</v>
      </c>
      <c r="N976" s="205">
        <f t="shared" ca="1" si="34"/>
        <v>-8.8035093665644036E-4</v>
      </c>
    </row>
    <row r="977" spans="1:14" x14ac:dyDescent="0.25">
      <c r="A977" s="178" t="str">
        <f>CALCS!A978</f>
        <v>Montgomery County</v>
      </c>
      <c r="B977" s="179" t="str">
        <f>CALCS!B978</f>
        <v>PA</v>
      </c>
      <c r="C977" s="179" t="str">
        <f>CALCS!C978</f>
        <v>66</v>
      </c>
      <c r="D977" s="179" t="str">
        <f>CALCS!D978</f>
        <v>UC</v>
      </c>
      <c r="E977" s="212">
        <f>CALCS!O978</f>
        <v>641023</v>
      </c>
      <c r="F977" s="180">
        <f ca="1">OFFSET(CDBG16!$J$1,MATCH(L977,CDBG16!$E$2:$E$1269,0),)</f>
        <v>2939635</v>
      </c>
      <c r="G977" s="190">
        <f>CALCS!X978</f>
        <v>2954241</v>
      </c>
      <c r="H977" s="190">
        <f ca="1">CALCS!AE978</f>
        <v>248</v>
      </c>
      <c r="I977" s="190">
        <f ca="1">CALCS!AF978</f>
        <v>0</v>
      </c>
      <c r="J977" s="190">
        <f ca="1">CALCS!AG978</f>
        <v>0</v>
      </c>
      <c r="K977" s="190">
        <f ca="1">CALCS!AH978</f>
        <v>2954489</v>
      </c>
      <c r="L977" s="179" t="str">
        <f>CALCS!AD978</f>
        <v>429091</v>
      </c>
      <c r="M977" s="63">
        <f t="shared" ca="1" si="33"/>
        <v>14854</v>
      </c>
      <c r="N977" s="205">
        <f t="shared" ca="1" si="34"/>
        <v>5.0530082816404075E-3</v>
      </c>
    </row>
    <row r="978" spans="1:14" x14ac:dyDescent="0.25">
      <c r="A978" s="178" t="str">
        <f>CALCS!A979</f>
        <v>Northampton County</v>
      </c>
      <c r="B978" s="179" t="str">
        <f>CALCS!B979</f>
        <v>PA</v>
      </c>
      <c r="C978" s="179" t="str">
        <f>CALCS!C979</f>
        <v>66</v>
      </c>
      <c r="D978" s="179" t="str">
        <f>CALCS!D979</f>
        <v>UC</v>
      </c>
      <c r="E978" s="212">
        <f>CALCS!O979</f>
        <v>218698</v>
      </c>
      <c r="F978" s="180">
        <f ca="1">OFFSET(CDBG16!$J$1,MATCH(L978,CDBG16!$E$2:$E$1269,0),)</f>
        <v>1395936</v>
      </c>
      <c r="G978" s="190">
        <f>CALCS!X979</f>
        <v>1383306</v>
      </c>
      <c r="H978" s="190">
        <f ca="1">CALCS!AE979</f>
        <v>116</v>
      </c>
      <c r="I978" s="190">
        <f ca="1">CALCS!AF979</f>
        <v>0</v>
      </c>
      <c r="J978" s="190">
        <f ca="1">CALCS!AG979</f>
        <v>0</v>
      </c>
      <c r="K978" s="190">
        <f ca="1">CALCS!AH979</f>
        <v>1383422</v>
      </c>
      <c r="L978" s="179" t="str">
        <f>CALCS!AD979</f>
        <v>429095</v>
      </c>
      <c r="M978" s="63">
        <f t="shared" ca="1" si="33"/>
        <v>-12514</v>
      </c>
      <c r="N978" s="205">
        <f t="shared" ca="1" si="34"/>
        <v>-8.9645943653577243E-3</v>
      </c>
    </row>
    <row r="979" spans="1:14" x14ac:dyDescent="0.25">
      <c r="A979" s="178" t="str">
        <f>CALCS!A980</f>
        <v>Washington County</v>
      </c>
      <c r="B979" s="179" t="str">
        <f>CALCS!B980</f>
        <v>PA</v>
      </c>
      <c r="C979" s="179" t="str">
        <f>CALCS!C980</f>
        <v>66</v>
      </c>
      <c r="D979" s="179" t="str">
        <f>CALCS!D980</f>
        <v>UC</v>
      </c>
      <c r="E979" s="212">
        <f>CALCS!O980</f>
        <v>208636</v>
      </c>
      <c r="F979" s="180">
        <f ca="1">OFFSET(CDBG16!$J$1,MATCH(L979,CDBG16!$E$2:$E$1269,0),)</f>
        <v>3158706</v>
      </c>
      <c r="G979" s="190">
        <f>CALCS!X980</f>
        <v>3159717</v>
      </c>
      <c r="H979" s="190">
        <f ca="1">CALCS!AE980</f>
        <v>266</v>
      </c>
      <c r="I979" s="190">
        <f ca="1">CALCS!AF980</f>
        <v>0</v>
      </c>
      <c r="J979" s="190">
        <f ca="1">CALCS!AG980</f>
        <v>0</v>
      </c>
      <c r="K979" s="190">
        <f ca="1">CALCS!AH980</f>
        <v>3159983</v>
      </c>
      <c r="L979" s="179" t="str">
        <f>CALCS!AD980</f>
        <v>429125</v>
      </c>
      <c r="M979" s="63">
        <f t="shared" ca="1" si="33"/>
        <v>1277</v>
      </c>
      <c r="N979" s="205">
        <f t="shared" ca="1" si="34"/>
        <v>4.0427947393647905E-4</v>
      </c>
    </row>
    <row r="980" spans="1:14" x14ac:dyDescent="0.25">
      <c r="A980" s="178" t="str">
        <f>CALCS!A981</f>
        <v>Westmoreland County</v>
      </c>
      <c r="B980" s="179" t="str">
        <f>CALCS!B981</f>
        <v>PA</v>
      </c>
      <c r="C980" s="179" t="str">
        <f>CALCS!C981</f>
        <v>66</v>
      </c>
      <c r="D980" s="179" t="str">
        <f>CALCS!D981</f>
        <v>UC</v>
      </c>
      <c r="E980" s="212">
        <f>CALCS!O981</f>
        <v>304802</v>
      </c>
      <c r="F980" s="180">
        <f ca="1">OFFSET(CDBG16!$J$1,MATCH(L980,CDBG16!$E$2:$E$1269,0),)</f>
        <v>3143264</v>
      </c>
      <c r="G980" s="190">
        <f>CALCS!X981</f>
        <v>3129242</v>
      </c>
      <c r="H980" s="190">
        <f ca="1">CALCS!AE981</f>
        <v>263</v>
      </c>
      <c r="I980" s="190">
        <f ca="1">CALCS!AF981</f>
        <v>0</v>
      </c>
      <c r="J980" s="190">
        <f ca="1">CALCS!AG981</f>
        <v>0</v>
      </c>
      <c r="K980" s="190">
        <f ca="1">CALCS!AH981</f>
        <v>3129505</v>
      </c>
      <c r="L980" s="179" t="str">
        <f>CALCS!AD981</f>
        <v>429129</v>
      </c>
      <c r="M980" s="63">
        <f t="shared" ca="1" si="33"/>
        <v>-13759</v>
      </c>
      <c r="N980" s="205">
        <f t="shared" ca="1" si="34"/>
        <v>-4.3772969753733699E-3</v>
      </c>
    </row>
    <row r="981" spans="1:14" x14ac:dyDescent="0.25">
      <c r="A981" s="178" t="str">
        <f>CALCS!A982</f>
        <v>York County</v>
      </c>
      <c r="B981" s="179" t="str">
        <f>CALCS!B982</f>
        <v>PA</v>
      </c>
      <c r="C981" s="179" t="str">
        <f>CALCS!C982</f>
        <v>66</v>
      </c>
      <c r="D981" s="179" t="str">
        <f>CALCS!D982</f>
        <v>UC</v>
      </c>
      <c r="E981" s="212">
        <f>CALCS!O982</f>
        <v>398875</v>
      </c>
      <c r="F981" s="180">
        <f ca="1">OFFSET(CDBG16!$J$1,MATCH(L981,CDBG16!$E$2:$E$1269,0),)</f>
        <v>1966761</v>
      </c>
      <c r="G981" s="190">
        <f>CALCS!X982</f>
        <v>1942245</v>
      </c>
      <c r="H981" s="190">
        <f ca="1">CALCS!AE982</f>
        <v>163</v>
      </c>
      <c r="I981" s="190">
        <f ca="1">CALCS!AF982</f>
        <v>0</v>
      </c>
      <c r="J981" s="190">
        <f ca="1">CALCS!AG982</f>
        <v>0</v>
      </c>
      <c r="K981" s="190">
        <f ca="1">CALCS!AH982</f>
        <v>1942408</v>
      </c>
      <c r="L981" s="179" t="str">
        <f>CALCS!AD982</f>
        <v>429133</v>
      </c>
      <c r="M981" s="63">
        <f t="shared" ca="1" si="33"/>
        <v>-24353</v>
      </c>
      <c r="N981" s="205">
        <f t="shared" ca="1" si="34"/>
        <v>-1.2382287425874319E-2</v>
      </c>
    </row>
    <row r="982" spans="1:14" x14ac:dyDescent="0.25">
      <c r="A982" s="178" t="str">
        <f>CALCS!A932</f>
        <v>Pennsylvania</v>
      </c>
      <c r="B982" s="179" t="str">
        <f>CALCS!B932</f>
        <v>PA</v>
      </c>
      <c r="C982" s="179" t="str">
        <f>CALCS!C932</f>
        <v>22</v>
      </c>
      <c r="D982" s="179" t="str">
        <f>CALCS!D932</f>
        <v>State Balance</v>
      </c>
      <c r="E982" s="212">
        <f>CALCS!O932</f>
        <v>3580569</v>
      </c>
      <c r="F982" s="180">
        <f ca="1">OFFSET(CDBG16!$J$1,MATCH(L982,CDBG16!$E$2:$E$1269,0),)</f>
        <v>37464741</v>
      </c>
      <c r="G982" s="190">
        <f>CALCS!X932</f>
        <v>36959529</v>
      </c>
      <c r="H982" s="190">
        <f ca="1">CALCS!AE932</f>
        <v>46413</v>
      </c>
      <c r="I982" s="190">
        <f ca="1">CALCS!AF932</f>
        <v>0</v>
      </c>
      <c r="J982" s="190">
        <f ca="1">CALCS!AG932</f>
        <v>0</v>
      </c>
      <c r="K982" s="190">
        <f ca="1">CALCS!AH932</f>
        <v>37005942</v>
      </c>
      <c r="L982" s="179" t="str">
        <f>CALCS!AD932</f>
        <v>429999</v>
      </c>
      <c r="M982" s="63">
        <f t="shared" ca="1" si="33"/>
        <v>-458799</v>
      </c>
      <c r="N982" s="205">
        <f t="shared" ca="1" si="34"/>
        <v>-1.2246154324141731E-2</v>
      </c>
    </row>
    <row r="983" spans="1:14" x14ac:dyDescent="0.25">
      <c r="A983" s="178" t="str">
        <f>CALCS!A1012</f>
        <v>Cranston</v>
      </c>
      <c r="B983" s="179" t="str">
        <f>CALCS!B1012</f>
        <v>RI</v>
      </c>
      <c r="C983" s="179" t="str">
        <f>CALCS!C1012</f>
        <v>52</v>
      </c>
      <c r="D983" s="179" t="str">
        <f>CALCS!D1012</f>
        <v>MC</v>
      </c>
      <c r="E983" s="212">
        <f>CALCS!O1012</f>
        <v>81073</v>
      </c>
      <c r="F983" s="180">
        <f ca="1">OFFSET(CDBG16!$J$1,MATCH(L983,CDBG16!$E$2:$E$1269,0),)</f>
        <v>975252</v>
      </c>
      <c r="G983" s="190">
        <f>CALCS!X1012</f>
        <v>1011371</v>
      </c>
      <c r="H983" s="190">
        <f ca="1">CALCS!AE1012</f>
        <v>85</v>
      </c>
      <c r="I983" s="190">
        <f ca="1">CALCS!AF1012</f>
        <v>0</v>
      </c>
      <c r="J983" s="190">
        <f ca="1">CALCS!AG1012</f>
        <v>0</v>
      </c>
      <c r="K983" s="190">
        <f ca="1">CALCS!AH1012</f>
        <v>1011456</v>
      </c>
      <c r="L983" s="179" t="str">
        <f>CALCS!AD1012</f>
        <v>440054</v>
      </c>
      <c r="M983" s="63">
        <f t="shared" ca="1" si="33"/>
        <v>36204</v>
      </c>
      <c r="N983" s="205">
        <f t="shared" ca="1" si="34"/>
        <v>3.712271289882E-2</v>
      </c>
    </row>
    <row r="984" spans="1:14" x14ac:dyDescent="0.25">
      <c r="A984" s="178" t="str">
        <f>CALCS!A1013</f>
        <v>East Providence</v>
      </c>
      <c r="B984" s="179" t="str">
        <f>CALCS!B1013</f>
        <v>RI</v>
      </c>
      <c r="C984" s="179" t="str">
        <f>CALCS!C1013</f>
        <v>52</v>
      </c>
      <c r="D984" s="179" t="str">
        <f>CALCS!D1013</f>
        <v>MC</v>
      </c>
      <c r="E984" s="212">
        <f>CALCS!O1013</f>
        <v>47408</v>
      </c>
      <c r="F984" s="180">
        <f ca="1">OFFSET(CDBG16!$J$1,MATCH(L984,CDBG16!$E$2:$E$1269,0),)</f>
        <v>713042</v>
      </c>
      <c r="G984" s="190">
        <f>CALCS!X1013</f>
        <v>691452</v>
      </c>
      <c r="H984" s="190">
        <f ca="1">CALCS!AE1013</f>
        <v>58</v>
      </c>
      <c r="I984" s="190">
        <f ca="1">CALCS!AF1013</f>
        <v>0</v>
      </c>
      <c r="J984" s="190">
        <f ca="1">CALCS!AG1013</f>
        <v>0</v>
      </c>
      <c r="K984" s="190">
        <f ca="1">CALCS!AH1013</f>
        <v>691510</v>
      </c>
      <c r="L984" s="179" t="str">
        <f>CALCS!AD1013</f>
        <v>440072</v>
      </c>
      <c r="M984" s="63">
        <f t="shared" ca="1" si="33"/>
        <v>-21532</v>
      </c>
      <c r="N984" s="205">
        <f t="shared" ca="1" si="34"/>
        <v>-3.0197379677494453E-2</v>
      </c>
    </row>
    <row r="985" spans="1:14" x14ac:dyDescent="0.25">
      <c r="A985" s="178" t="str">
        <f>CALCS!A1014</f>
        <v>Pawtucket</v>
      </c>
      <c r="B985" s="179" t="str">
        <f>CALCS!B1014</f>
        <v>RI</v>
      </c>
      <c r="C985" s="179" t="str">
        <f>CALCS!C1014</f>
        <v>52</v>
      </c>
      <c r="D985" s="179" t="str">
        <f>CALCS!D1014</f>
        <v>MC</v>
      </c>
      <c r="E985" s="212">
        <f>CALCS!O1014</f>
        <v>71591</v>
      </c>
      <c r="F985" s="180">
        <f ca="1">OFFSET(CDBG16!$J$1,MATCH(L985,CDBG16!$E$2:$E$1269,0),)</f>
        <v>1733778</v>
      </c>
      <c r="G985" s="190">
        <f>CALCS!X1014</f>
        <v>1732515</v>
      </c>
      <c r="H985" s="190">
        <f ca="1">CALCS!AE1014</f>
        <v>146</v>
      </c>
      <c r="I985" s="190">
        <f ca="1">CALCS!AF1014</f>
        <v>0</v>
      </c>
      <c r="J985" s="190">
        <f ca="1">CALCS!AG1014</f>
        <v>0</v>
      </c>
      <c r="K985" s="190">
        <f ca="1">CALCS!AH1014</f>
        <v>1732661</v>
      </c>
      <c r="L985" s="179" t="str">
        <f>CALCS!AD1014</f>
        <v>440210</v>
      </c>
      <c r="M985" s="63">
        <f t="shared" ca="1" si="33"/>
        <v>-1117</v>
      </c>
      <c r="N985" s="205">
        <f t="shared" ca="1" si="34"/>
        <v>-6.4425780001822611E-4</v>
      </c>
    </row>
    <row r="986" spans="1:14" x14ac:dyDescent="0.25">
      <c r="A986" s="178" t="str">
        <f>CALCS!A1015</f>
        <v>Providence</v>
      </c>
      <c r="B986" s="179" t="str">
        <f>CALCS!B1015</f>
        <v>RI</v>
      </c>
      <c r="C986" s="179" t="str">
        <f>CALCS!C1015</f>
        <v>51</v>
      </c>
      <c r="D986" s="179" t="str">
        <f>CALCS!D1015</f>
        <v>PC</v>
      </c>
      <c r="E986" s="212">
        <f>CALCS!O1015</f>
        <v>179207</v>
      </c>
      <c r="F986" s="180">
        <f ca="1">OFFSET(CDBG16!$J$1,MATCH(L986,CDBG16!$E$2:$E$1269,0),)</f>
        <v>4744409</v>
      </c>
      <c r="G986" s="190">
        <f>CALCS!X1015</f>
        <v>4680688</v>
      </c>
      <c r="H986" s="190">
        <f ca="1">CALCS!AE1015</f>
        <v>394</v>
      </c>
      <c r="I986" s="190">
        <f ca="1">CALCS!AF1015</f>
        <v>0</v>
      </c>
      <c r="J986" s="190">
        <f ca="1">CALCS!AG1015</f>
        <v>0</v>
      </c>
      <c r="K986" s="190">
        <f ca="1">CALCS!AH1015</f>
        <v>4681082</v>
      </c>
      <c r="L986" s="179" t="str">
        <f>CALCS!AD1015</f>
        <v>440222</v>
      </c>
      <c r="M986" s="63">
        <f t="shared" ca="1" si="33"/>
        <v>-63327</v>
      </c>
      <c r="N986" s="205">
        <f t="shared" ca="1" si="34"/>
        <v>-1.3347710958309033E-2</v>
      </c>
    </row>
    <row r="987" spans="1:14" x14ac:dyDescent="0.25">
      <c r="A987" s="178" t="str">
        <f>CALCS!A1016</f>
        <v>Warwick</v>
      </c>
      <c r="B987" s="179" t="str">
        <f>CALCS!B1016</f>
        <v>RI</v>
      </c>
      <c r="C987" s="179" t="str">
        <f>CALCS!C1016</f>
        <v>51</v>
      </c>
      <c r="D987" s="179" t="str">
        <f>CALCS!D1016</f>
        <v>PC</v>
      </c>
      <c r="E987" s="212">
        <f>CALCS!O1016</f>
        <v>81699</v>
      </c>
      <c r="F987" s="180">
        <f ca="1">OFFSET(CDBG16!$J$1,MATCH(L987,CDBG16!$E$2:$E$1269,0),)</f>
        <v>864574</v>
      </c>
      <c r="G987" s="190">
        <f>CALCS!X1016</f>
        <v>873477</v>
      </c>
      <c r="H987" s="190">
        <f ca="1">CALCS!AE1016</f>
        <v>73</v>
      </c>
      <c r="I987" s="190">
        <f ca="1">CALCS!AF1016</f>
        <v>0</v>
      </c>
      <c r="J987" s="190">
        <f ca="1">CALCS!AG1016</f>
        <v>0</v>
      </c>
      <c r="K987" s="190">
        <f ca="1">CALCS!AH1016</f>
        <v>873550</v>
      </c>
      <c r="L987" s="179" t="str">
        <f>CALCS!AD1016</f>
        <v>440276</v>
      </c>
      <c r="M987" s="63">
        <f t="shared" ca="1" si="33"/>
        <v>8976</v>
      </c>
      <c r="N987" s="205">
        <f t="shared" ca="1" si="34"/>
        <v>1.0381991593547805E-2</v>
      </c>
    </row>
    <row r="988" spans="1:14" x14ac:dyDescent="0.25">
      <c r="A988" s="178" t="str">
        <f>CALCS!A1017</f>
        <v>Woonsocket</v>
      </c>
      <c r="B988" s="179" t="str">
        <f>CALCS!B1017</f>
        <v>RI</v>
      </c>
      <c r="C988" s="179" t="str">
        <f>CALCS!C1017</f>
        <v>52</v>
      </c>
      <c r="D988" s="179" t="str">
        <f>CALCS!D1017</f>
        <v>MC</v>
      </c>
      <c r="E988" s="212">
        <f>CALCS!O1017</f>
        <v>41475</v>
      </c>
      <c r="F988" s="180">
        <f ca="1">OFFSET(CDBG16!$J$1,MATCH(L988,CDBG16!$E$2:$E$1269,0),)</f>
        <v>1177671</v>
      </c>
      <c r="G988" s="190">
        <f>CALCS!X1017</f>
        <v>1237191</v>
      </c>
      <c r="H988" s="190">
        <f ca="1">CALCS!AE1017</f>
        <v>104</v>
      </c>
      <c r="I988" s="190">
        <f ca="1">CALCS!AF1017</f>
        <v>0</v>
      </c>
      <c r="J988" s="190">
        <f ca="1">CALCS!AG1017</f>
        <v>0</v>
      </c>
      <c r="K988" s="190">
        <f ca="1">CALCS!AH1017</f>
        <v>1237295</v>
      </c>
      <c r="L988" s="179" t="str">
        <f>CALCS!AD1017</f>
        <v>440306</v>
      </c>
      <c r="M988" s="63">
        <f t="shared" ca="1" si="33"/>
        <v>59624</v>
      </c>
      <c r="N988" s="205">
        <f t="shared" ca="1" si="34"/>
        <v>5.0628740964157225E-2</v>
      </c>
    </row>
    <row r="989" spans="1:14" x14ac:dyDescent="0.25">
      <c r="A989" s="178" t="str">
        <f>CALCS!A1011</f>
        <v>Rhode Island</v>
      </c>
      <c r="B989" s="179" t="str">
        <f>CALCS!B1011</f>
        <v>RI</v>
      </c>
      <c r="C989" s="179" t="str">
        <f>CALCS!C1011</f>
        <v>22</v>
      </c>
      <c r="D989" s="179" t="str">
        <f>CALCS!D1011</f>
        <v>State Balance</v>
      </c>
      <c r="E989" s="212">
        <f>CALCS!O1011</f>
        <v>553845</v>
      </c>
      <c r="F989" s="180">
        <f ca="1">OFFSET(CDBG16!$J$1,MATCH(L989,CDBG16!$E$2:$E$1269,0),)</f>
        <v>4974585</v>
      </c>
      <c r="G989" s="190">
        <f>CALCS!X1011</f>
        <v>4978015</v>
      </c>
      <c r="H989" s="190">
        <f ca="1">CALCS!AE1011</f>
        <v>25800</v>
      </c>
      <c r="I989" s="190">
        <f ca="1">CALCS!AF1011</f>
        <v>0</v>
      </c>
      <c r="J989" s="190">
        <f ca="1">CALCS!AG1011</f>
        <v>0</v>
      </c>
      <c r="K989" s="190">
        <f ca="1">CALCS!AH1011</f>
        <v>5003815</v>
      </c>
      <c r="L989" s="179" t="str">
        <f>CALCS!AD1011</f>
        <v>449999</v>
      </c>
      <c r="M989" s="63">
        <f t="shared" ca="1" si="33"/>
        <v>29230</v>
      </c>
      <c r="N989" s="205">
        <f t="shared" ca="1" si="34"/>
        <v>5.8758670321242875E-3</v>
      </c>
    </row>
    <row r="990" spans="1:14" x14ac:dyDescent="0.25">
      <c r="A990" s="178" t="str">
        <f>CALCS!A1019</f>
        <v>Aiken</v>
      </c>
      <c r="B990" s="179" t="str">
        <f>CALCS!B1019</f>
        <v>SC</v>
      </c>
      <c r="C990" s="179" t="str">
        <f>CALCS!C1019</f>
        <v>52</v>
      </c>
      <c r="D990" s="179" t="str">
        <f>CALCS!D1019</f>
        <v>MC</v>
      </c>
      <c r="E990" s="212">
        <f>CALCS!O1019</f>
        <v>30604</v>
      </c>
      <c r="F990" s="180">
        <f ca="1">OFFSET(CDBG16!$J$1,MATCH(L990,CDBG16!$E$2:$E$1269,0),)</f>
        <v>179581</v>
      </c>
      <c r="G990" s="190">
        <f>CALCS!X1019</f>
        <v>182197</v>
      </c>
      <c r="H990" s="190">
        <f ca="1">CALCS!AE1019</f>
        <v>15</v>
      </c>
      <c r="I990" s="190">
        <f ca="1">CALCS!AF1019</f>
        <v>0</v>
      </c>
      <c r="J990" s="190">
        <f ca="1">CALCS!AG1019</f>
        <v>0</v>
      </c>
      <c r="K990" s="190">
        <f ca="1">CALCS!AH1019</f>
        <v>182212</v>
      </c>
      <c r="L990" s="179" t="str">
        <f>CALCS!AD1019</f>
        <v>450012</v>
      </c>
      <c r="M990" s="63">
        <f t="shared" ca="1" si="33"/>
        <v>2631</v>
      </c>
      <c r="N990" s="205">
        <f t="shared" ca="1" si="34"/>
        <v>1.465077040444145E-2</v>
      </c>
    </row>
    <row r="991" spans="1:14" x14ac:dyDescent="0.25">
      <c r="A991" s="178" t="str">
        <f>CALCS!A1020</f>
        <v>Anderson</v>
      </c>
      <c r="B991" s="179" t="str">
        <f>CALCS!B1020</f>
        <v>SC</v>
      </c>
      <c r="C991" s="179" t="str">
        <f>CALCS!C1020</f>
        <v>51</v>
      </c>
      <c r="D991" s="179" t="str">
        <f>CALCS!D1020</f>
        <v>PC</v>
      </c>
      <c r="E991" s="212">
        <f>CALCS!O1020</f>
        <v>27335</v>
      </c>
      <c r="F991" s="180">
        <f ca="1">OFFSET(CDBG16!$J$1,MATCH(L991,CDBG16!$E$2:$E$1269,0),)</f>
        <v>573065</v>
      </c>
      <c r="G991" s="190">
        <f>CALCS!X1020</f>
        <v>578340</v>
      </c>
      <c r="H991" s="190">
        <f ca="1">CALCS!AE1020</f>
        <v>49</v>
      </c>
      <c r="I991" s="190">
        <f ca="1">CALCS!AF1020</f>
        <v>0</v>
      </c>
      <c r="J991" s="190">
        <f ca="1">CALCS!AG1020</f>
        <v>0</v>
      </c>
      <c r="K991" s="190">
        <f ca="1">CALCS!AH1020</f>
        <v>578389</v>
      </c>
      <c r="L991" s="179" t="str">
        <f>CALCS!AD1020</f>
        <v>450030</v>
      </c>
      <c r="M991" s="63">
        <f t="shared" ca="1" si="33"/>
        <v>5324</v>
      </c>
      <c r="N991" s="205">
        <f t="shared" ca="1" si="34"/>
        <v>9.2903946323715462E-3</v>
      </c>
    </row>
    <row r="992" spans="1:14" x14ac:dyDescent="0.25">
      <c r="A992" s="178" t="str">
        <f>CALCS!A1021</f>
        <v>Charleston</v>
      </c>
      <c r="B992" s="179" t="str">
        <f>CALCS!B1021</f>
        <v>SC</v>
      </c>
      <c r="C992" s="179" t="str">
        <f>CALCS!C1021</f>
        <v>51</v>
      </c>
      <c r="D992" s="179" t="str">
        <f>CALCS!D1021</f>
        <v>PC</v>
      </c>
      <c r="E992" s="212">
        <f>CALCS!O1021</f>
        <v>132609</v>
      </c>
      <c r="F992" s="180">
        <f ca="1">OFFSET(CDBG16!$J$1,MATCH(L992,CDBG16!$E$2:$E$1269,0),)</f>
        <v>903479</v>
      </c>
      <c r="G992" s="190">
        <f>CALCS!X1021</f>
        <v>843891</v>
      </c>
      <c r="H992" s="190">
        <f ca="1">CALCS!AE1021</f>
        <v>71</v>
      </c>
      <c r="I992" s="190">
        <f ca="1">CALCS!AF1021</f>
        <v>0</v>
      </c>
      <c r="J992" s="190">
        <f ca="1">CALCS!AG1021</f>
        <v>0</v>
      </c>
      <c r="K992" s="190">
        <f ca="1">CALCS!AH1021</f>
        <v>843962</v>
      </c>
      <c r="L992" s="179" t="str">
        <f>CALCS!AD1021</f>
        <v>450300</v>
      </c>
      <c r="M992" s="63">
        <f t="shared" ca="1" si="33"/>
        <v>-59517</v>
      </c>
      <c r="N992" s="205">
        <f t="shared" ca="1" si="34"/>
        <v>-6.5875355154906751E-2</v>
      </c>
    </row>
    <row r="993" spans="1:14" x14ac:dyDescent="0.25">
      <c r="A993" s="178" t="str">
        <f>CALCS!A1022</f>
        <v>Columbia</v>
      </c>
      <c r="B993" s="179" t="str">
        <f>CALCS!B1022</f>
        <v>SC</v>
      </c>
      <c r="C993" s="179" t="str">
        <f>CALCS!C1022</f>
        <v>51</v>
      </c>
      <c r="D993" s="179" t="str">
        <f>CALCS!D1022</f>
        <v>PC</v>
      </c>
      <c r="E993" s="212">
        <f>CALCS!O1022</f>
        <v>133803</v>
      </c>
      <c r="F993" s="180">
        <f ca="1">OFFSET(CDBG16!$J$1,MATCH(L993,CDBG16!$E$2:$E$1269,0),)</f>
        <v>940783</v>
      </c>
      <c r="G993" s="190">
        <f>CALCS!X1022</f>
        <v>949034</v>
      </c>
      <c r="H993" s="190">
        <f ca="1">CALCS!AE1022</f>
        <v>80</v>
      </c>
      <c r="I993" s="190">
        <f ca="1">CALCS!AF1022</f>
        <v>0</v>
      </c>
      <c r="J993" s="190">
        <f ca="1">CALCS!AG1022</f>
        <v>0</v>
      </c>
      <c r="K993" s="190">
        <f ca="1">CALCS!AH1022</f>
        <v>949114</v>
      </c>
      <c r="L993" s="179" t="str">
        <f>CALCS!AD1022</f>
        <v>450372</v>
      </c>
      <c r="M993" s="63">
        <f t="shared" ca="1" si="33"/>
        <v>8331</v>
      </c>
      <c r="N993" s="205">
        <f t="shared" ca="1" si="34"/>
        <v>8.8553896063172915E-3</v>
      </c>
    </row>
    <row r="994" spans="1:14" x14ac:dyDescent="0.25">
      <c r="A994" s="178" t="str">
        <f>CALCS!A1023</f>
        <v>Florence</v>
      </c>
      <c r="B994" s="179" t="str">
        <f>CALCS!B1023</f>
        <v>SC</v>
      </c>
      <c r="C994" s="179" t="str">
        <f>CALCS!C1023</f>
        <v>51</v>
      </c>
      <c r="D994" s="179" t="str">
        <f>CALCS!D1023</f>
        <v>PC</v>
      </c>
      <c r="E994" s="212">
        <f>CALCS!O1023</f>
        <v>38228</v>
      </c>
      <c r="F994" s="180">
        <f ca="1">OFFSET(CDBG16!$J$1,MATCH(L994,CDBG16!$E$2:$E$1269,0),)</f>
        <v>261850</v>
      </c>
      <c r="G994" s="190">
        <f>CALCS!X1023</f>
        <v>257337</v>
      </c>
      <c r="H994" s="190">
        <f ca="1">CALCS!AE1023</f>
        <v>22</v>
      </c>
      <c r="I994" s="190">
        <f ca="1">CALCS!AF1023</f>
        <v>0</v>
      </c>
      <c r="J994" s="190">
        <f ca="1">CALCS!AG1023</f>
        <v>0</v>
      </c>
      <c r="K994" s="190">
        <f ca="1">CALCS!AH1023</f>
        <v>257359</v>
      </c>
      <c r="L994" s="179" t="str">
        <f>CALCS!AD1023</f>
        <v>450534</v>
      </c>
      <c r="M994" s="63">
        <f t="shared" ca="1" si="33"/>
        <v>-4491</v>
      </c>
      <c r="N994" s="205">
        <f t="shared" ca="1" si="34"/>
        <v>-1.7151040672140537E-2</v>
      </c>
    </row>
    <row r="995" spans="1:14" x14ac:dyDescent="0.25">
      <c r="A995" s="178" t="str">
        <f>CALCS!A1024</f>
        <v>Greenville</v>
      </c>
      <c r="B995" s="179" t="str">
        <f>CALCS!B1024</f>
        <v>SC</v>
      </c>
      <c r="C995" s="179" t="str">
        <f>CALCS!C1024</f>
        <v>51</v>
      </c>
      <c r="D995" s="179" t="str">
        <f>CALCS!D1024</f>
        <v>PC</v>
      </c>
      <c r="E995" s="212">
        <f>CALCS!O1024</f>
        <v>64579</v>
      </c>
      <c r="F995" s="180">
        <f ca="1">OFFSET(CDBG16!$J$1,MATCH(L995,CDBG16!$E$2:$E$1269,0),)</f>
        <v>763685</v>
      </c>
      <c r="G995" s="190">
        <f>CALCS!X1024</f>
        <v>739181</v>
      </c>
      <c r="H995" s="190">
        <f ca="1">CALCS!AE1024</f>
        <v>62</v>
      </c>
      <c r="I995" s="190">
        <f ca="1">CALCS!AF1024</f>
        <v>0</v>
      </c>
      <c r="J995" s="190">
        <f ca="1">CALCS!AG1024</f>
        <v>0</v>
      </c>
      <c r="K995" s="190">
        <f ca="1">CALCS!AH1024</f>
        <v>739243</v>
      </c>
      <c r="L995" s="179" t="str">
        <f>CALCS!AD1024</f>
        <v>450648</v>
      </c>
      <c r="M995" s="63">
        <f t="shared" ca="1" si="33"/>
        <v>-24442</v>
      </c>
      <c r="N995" s="205">
        <f t="shared" ca="1" si="34"/>
        <v>-3.2005342516875417E-2</v>
      </c>
    </row>
    <row r="996" spans="1:14" x14ac:dyDescent="0.25">
      <c r="A996" s="178" t="str">
        <f>CALCS!A1025</f>
        <v>Hilton Head Island</v>
      </c>
      <c r="B996" s="179" t="str">
        <f>CALCS!B1025</f>
        <v>SC</v>
      </c>
      <c r="C996" s="179" t="str">
        <f>CALCS!C1025</f>
        <v>51</v>
      </c>
      <c r="D996" s="179" t="str">
        <f>CALCS!D1025</f>
        <v>PC</v>
      </c>
      <c r="E996" s="212">
        <f>CALCS!O1025</f>
        <v>40512</v>
      </c>
      <c r="F996" s="180">
        <f ca="1">OFFSET(CDBG16!$J$1,MATCH(L996,CDBG16!$E$2:$E$1269,0),)</f>
        <v>196123</v>
      </c>
      <c r="G996" s="190">
        <f>CALCS!X1025</f>
        <v>200764</v>
      </c>
      <c r="H996" s="190">
        <f ca="1">CALCS!AE1025</f>
        <v>17</v>
      </c>
      <c r="I996" s="190">
        <f ca="1">CALCS!AF1025</f>
        <v>0</v>
      </c>
      <c r="J996" s="190">
        <f ca="1">CALCS!AG1025</f>
        <v>0</v>
      </c>
      <c r="K996" s="190">
        <f ca="1">CALCS!AH1025</f>
        <v>200781</v>
      </c>
      <c r="L996" s="179" t="str">
        <f>CALCS!AD1025</f>
        <v>450716</v>
      </c>
      <c r="M996" s="63">
        <f t="shared" ca="1" si="33"/>
        <v>4658</v>
      </c>
      <c r="N996" s="205">
        <f t="shared" ca="1" si="34"/>
        <v>2.3750401533731383E-2</v>
      </c>
    </row>
    <row r="997" spans="1:14" x14ac:dyDescent="0.25">
      <c r="A997" s="178" t="str">
        <f>CALCS!A1026</f>
        <v>Rock Hill</v>
      </c>
      <c r="B997" s="179" t="str">
        <f>CALCS!B1026</f>
        <v>SC</v>
      </c>
      <c r="C997" s="179" t="str">
        <f>CALCS!C1026</f>
        <v>51</v>
      </c>
      <c r="D997" s="179" t="str">
        <f>CALCS!D1026</f>
        <v>PC</v>
      </c>
      <c r="E997" s="212">
        <f>CALCS!O1026</f>
        <v>71548</v>
      </c>
      <c r="F997" s="180">
        <f ca="1">OFFSET(CDBG16!$J$1,MATCH(L997,CDBG16!$E$2:$E$1269,0),)</f>
        <v>459014</v>
      </c>
      <c r="G997" s="190">
        <f>CALCS!X1026</f>
        <v>465873</v>
      </c>
      <c r="H997" s="190">
        <f ca="1">CALCS!AE1026</f>
        <v>39</v>
      </c>
      <c r="I997" s="190">
        <f ca="1">CALCS!AF1026</f>
        <v>0</v>
      </c>
      <c r="J997" s="190">
        <f ca="1">CALCS!AG1026</f>
        <v>0</v>
      </c>
      <c r="K997" s="190">
        <f ca="1">CALCS!AH1026</f>
        <v>465912</v>
      </c>
      <c r="L997" s="179" t="str">
        <f>CALCS!AD1026</f>
        <v>451386</v>
      </c>
      <c r="M997" s="63">
        <f t="shared" ca="1" si="33"/>
        <v>6898</v>
      </c>
      <c r="N997" s="205">
        <f t="shared" ca="1" si="34"/>
        <v>1.5027864073862671E-2</v>
      </c>
    </row>
    <row r="998" spans="1:14" x14ac:dyDescent="0.25">
      <c r="A998" s="178" t="str">
        <f>CALCS!A1027</f>
        <v>Spartanburg</v>
      </c>
      <c r="B998" s="179" t="str">
        <f>CALCS!B1027</f>
        <v>SC</v>
      </c>
      <c r="C998" s="179" t="str">
        <f>CALCS!C1027</f>
        <v>51</v>
      </c>
      <c r="D998" s="179" t="str">
        <f>CALCS!D1027</f>
        <v>PC</v>
      </c>
      <c r="E998" s="212">
        <f>CALCS!O1027</f>
        <v>37867</v>
      </c>
      <c r="F998" s="180">
        <f ca="1">OFFSET(CDBG16!$J$1,MATCH(L998,CDBG16!$E$2:$E$1269,0),)</f>
        <v>616221</v>
      </c>
      <c r="G998" s="190">
        <f>CALCS!X1027</f>
        <v>605831</v>
      </c>
      <c r="H998" s="190">
        <f ca="1">CALCS!AE1027</f>
        <v>51</v>
      </c>
      <c r="I998" s="190">
        <f ca="1">CALCS!AF1027</f>
        <v>0</v>
      </c>
      <c r="J998" s="190">
        <f ca="1">CALCS!AG1027</f>
        <v>0</v>
      </c>
      <c r="K998" s="190">
        <f ca="1">CALCS!AH1027</f>
        <v>605882</v>
      </c>
      <c r="L998" s="179" t="str">
        <f>CALCS!AD1027</f>
        <v>451554</v>
      </c>
      <c r="M998" s="63">
        <f t="shared" ca="1" si="33"/>
        <v>-10339</v>
      </c>
      <c r="N998" s="205">
        <f t="shared" ca="1" si="34"/>
        <v>-1.6778071503567714E-2</v>
      </c>
    </row>
    <row r="999" spans="1:14" x14ac:dyDescent="0.25">
      <c r="A999" s="178" t="str">
        <f>CALCS!A1028</f>
        <v>Summerville</v>
      </c>
      <c r="B999" s="179" t="str">
        <f>CALCS!B1028</f>
        <v>SC</v>
      </c>
      <c r="C999" s="179" t="str">
        <f>CALCS!C1028</f>
        <v>52</v>
      </c>
      <c r="D999" s="179" t="str">
        <f>CALCS!D1028</f>
        <v>MC</v>
      </c>
      <c r="E999" s="212">
        <f>CALCS!O1028</f>
        <v>48848</v>
      </c>
      <c r="F999" s="180">
        <f ca="1">OFFSET(CDBG16!$J$1,MATCH(L999,CDBG16!$E$2:$E$1269,0),)</f>
        <v>237173</v>
      </c>
      <c r="G999" s="190">
        <f>CALCS!X1028</f>
        <v>229980</v>
      </c>
      <c r="H999" s="190">
        <f ca="1">CALCS!AE1028</f>
        <v>19</v>
      </c>
      <c r="I999" s="190">
        <f ca="1">CALCS!AF1028</f>
        <v>0</v>
      </c>
      <c r="J999" s="190">
        <f ca="1">CALCS!AG1028</f>
        <v>0</v>
      </c>
      <c r="K999" s="190">
        <f ca="1">CALCS!AH1028</f>
        <v>229999</v>
      </c>
      <c r="L999" s="179" t="str">
        <f>CALCS!AD1028</f>
        <v>451608</v>
      </c>
      <c r="M999" s="63">
        <f t="shared" ca="1" si="33"/>
        <v>-7174</v>
      </c>
      <c r="N999" s="205">
        <f t="shared" ca="1" si="34"/>
        <v>-3.0247962457783981E-2</v>
      </c>
    </row>
    <row r="1000" spans="1:14" x14ac:dyDescent="0.25">
      <c r="A1000" s="178" t="str">
        <f>CALCS!A1029</f>
        <v>Sumter</v>
      </c>
      <c r="B1000" s="179" t="str">
        <f>CALCS!B1029</f>
        <v>SC</v>
      </c>
      <c r="C1000" s="179" t="str">
        <f>CALCS!C1029</f>
        <v>51</v>
      </c>
      <c r="D1000" s="179" t="str">
        <f>CALCS!D1029</f>
        <v>PC</v>
      </c>
      <c r="E1000" s="212">
        <f>CALCS!O1029</f>
        <v>40816</v>
      </c>
      <c r="F1000" s="180">
        <f ca="1">OFFSET(CDBG16!$J$1,MATCH(L1000,CDBG16!$E$2:$E$1269,0),)</f>
        <v>278866</v>
      </c>
      <c r="G1000" s="190">
        <f>CALCS!X1029</f>
        <v>291813</v>
      </c>
      <c r="H1000" s="190">
        <f ca="1">CALCS!AE1029</f>
        <v>25</v>
      </c>
      <c r="I1000" s="190">
        <f ca="1">CALCS!AF1029</f>
        <v>0</v>
      </c>
      <c r="J1000" s="190">
        <f ca="1">CALCS!AG1029</f>
        <v>0</v>
      </c>
      <c r="K1000" s="190">
        <f ca="1">CALCS!AH1029</f>
        <v>291838</v>
      </c>
      <c r="L1000" s="179" t="str">
        <f>CALCS!AD1029</f>
        <v>451620</v>
      </c>
      <c r="M1000" s="63">
        <f t="shared" ca="1" si="33"/>
        <v>12972</v>
      </c>
      <c r="N1000" s="205">
        <f t="shared" ca="1" si="34"/>
        <v>4.6516965137377811E-2</v>
      </c>
    </row>
    <row r="1001" spans="1:14" x14ac:dyDescent="0.25">
      <c r="A1001" s="178" t="str">
        <f>CALCS!A1030</f>
        <v>Charleston County</v>
      </c>
      <c r="B1001" s="179" t="str">
        <f>CALCS!B1030</f>
        <v>SC</v>
      </c>
      <c r="C1001" s="179" t="str">
        <f>CALCS!C1030</f>
        <v>66</v>
      </c>
      <c r="D1001" s="179" t="str">
        <f>CALCS!D1030</f>
        <v>UC</v>
      </c>
      <c r="E1001" s="212">
        <f>CALCS!O1030</f>
        <v>279570</v>
      </c>
      <c r="F1001" s="180">
        <f ca="1">OFFSET(CDBG16!$J$1,MATCH(L1001,CDBG16!$E$2:$E$1269,0),)</f>
        <v>1611877</v>
      </c>
      <c r="G1001" s="190">
        <f>CALCS!X1030</f>
        <v>1625324</v>
      </c>
      <c r="H1001" s="190">
        <f ca="1">CALCS!AE1030</f>
        <v>137</v>
      </c>
      <c r="I1001" s="190">
        <f ca="1">CALCS!AF1030</f>
        <v>0</v>
      </c>
      <c r="J1001" s="190">
        <f ca="1">CALCS!AG1030</f>
        <v>0</v>
      </c>
      <c r="K1001" s="190">
        <f ca="1">CALCS!AH1030</f>
        <v>1625461</v>
      </c>
      <c r="L1001" s="179" t="str">
        <f>CALCS!AD1030</f>
        <v>459019</v>
      </c>
      <c r="M1001" s="63">
        <f t="shared" ca="1" si="33"/>
        <v>13584</v>
      </c>
      <c r="N1001" s="205">
        <f t="shared" ca="1" si="34"/>
        <v>8.4274420442750908E-3</v>
      </c>
    </row>
    <row r="1002" spans="1:14" x14ac:dyDescent="0.25">
      <c r="A1002" s="178" t="str">
        <f>CALCS!A1031</f>
        <v>Greenville County</v>
      </c>
      <c r="B1002" s="179" t="str">
        <f>CALCS!B1031</f>
        <v>SC</v>
      </c>
      <c r="C1002" s="179" t="str">
        <f>CALCS!C1031</f>
        <v>66</v>
      </c>
      <c r="D1002" s="179" t="str">
        <f>CALCS!D1031</f>
        <v>UC</v>
      </c>
      <c r="E1002" s="212">
        <f>CALCS!O1031</f>
        <v>436278</v>
      </c>
      <c r="F1002" s="180">
        <f ca="1">OFFSET(CDBG16!$J$1,MATCH(L1002,CDBG16!$E$2:$E$1269,0),)</f>
        <v>2433394</v>
      </c>
      <c r="G1002" s="190">
        <f>CALCS!X1031</f>
        <v>2444194</v>
      </c>
      <c r="H1002" s="190">
        <f ca="1">CALCS!AE1031</f>
        <v>206</v>
      </c>
      <c r="I1002" s="190">
        <f ca="1">CALCS!AF1031</f>
        <v>0</v>
      </c>
      <c r="J1002" s="190">
        <f ca="1">CALCS!AG1031</f>
        <v>0</v>
      </c>
      <c r="K1002" s="190">
        <f ca="1">CALCS!AH1031</f>
        <v>2444400</v>
      </c>
      <c r="L1002" s="179" t="str">
        <f>CALCS!AD1031</f>
        <v>459045</v>
      </c>
      <c r="M1002" s="63">
        <f t="shared" ca="1" si="33"/>
        <v>11006</v>
      </c>
      <c r="N1002" s="205">
        <f t="shared" ca="1" si="34"/>
        <v>4.5229009358944746E-3</v>
      </c>
    </row>
    <row r="1003" spans="1:14" x14ac:dyDescent="0.25">
      <c r="A1003" s="178" t="str">
        <f>CALCS!A1032</f>
        <v>Horry County</v>
      </c>
      <c r="B1003" s="179" t="str">
        <f>CALCS!B1032</f>
        <v>SC</v>
      </c>
      <c r="C1003" s="179" t="str">
        <f>CALCS!C1032</f>
        <v>66</v>
      </c>
      <c r="D1003" s="179" t="str">
        <f>CALCS!D1032</f>
        <v>UC</v>
      </c>
      <c r="E1003" s="212">
        <f>CALCS!O1032</f>
        <v>285169</v>
      </c>
      <c r="F1003" s="180">
        <f ca="1">OFFSET(CDBG16!$J$1,MATCH(L1003,CDBG16!$E$2:$E$1269,0),)</f>
        <v>2130847</v>
      </c>
      <c r="G1003" s="190">
        <f>CALCS!X1032</f>
        <v>2031354</v>
      </c>
      <c r="H1003" s="190">
        <f ca="1">CALCS!AE1032</f>
        <v>171</v>
      </c>
      <c r="I1003" s="190">
        <f ca="1">CALCS!AF1032</f>
        <v>0</v>
      </c>
      <c r="J1003" s="190">
        <f ca="1">CALCS!AG1032</f>
        <v>0</v>
      </c>
      <c r="K1003" s="190">
        <f ca="1">CALCS!AH1032</f>
        <v>2031525</v>
      </c>
      <c r="L1003" s="179" t="str">
        <f>CALCS!AD1032</f>
        <v>459051</v>
      </c>
      <c r="M1003" s="63">
        <f t="shared" ca="1" si="33"/>
        <v>-99322</v>
      </c>
      <c r="N1003" s="205">
        <f t="shared" ca="1" si="34"/>
        <v>-4.6611511760346939E-2</v>
      </c>
    </row>
    <row r="1004" spans="1:14" x14ac:dyDescent="0.25">
      <c r="A1004" s="178" t="str">
        <f>CALCS!A1033</f>
        <v>Lexington County</v>
      </c>
      <c r="B1004" s="179" t="str">
        <f>CALCS!B1033</f>
        <v>SC</v>
      </c>
      <c r="C1004" s="179" t="str">
        <f>CALCS!C1033</f>
        <v>66</v>
      </c>
      <c r="D1004" s="179" t="str">
        <f>CALCS!D1033</f>
        <v>UC</v>
      </c>
      <c r="E1004" s="212">
        <f>CALCS!O1033</f>
        <v>289951</v>
      </c>
      <c r="F1004" s="180">
        <f ca="1">OFFSET(CDBG16!$J$1,MATCH(L1004,CDBG16!$E$2:$E$1269,0),)</f>
        <v>1487950</v>
      </c>
      <c r="G1004" s="190">
        <f>CALCS!X1033</f>
        <v>1596251</v>
      </c>
      <c r="H1004" s="190">
        <f ca="1">CALCS!AE1033</f>
        <v>134</v>
      </c>
      <c r="I1004" s="190">
        <f ca="1">CALCS!AF1033</f>
        <v>0</v>
      </c>
      <c r="J1004" s="190">
        <f ca="1">CALCS!AG1033</f>
        <v>0</v>
      </c>
      <c r="K1004" s="190">
        <f ca="1">CALCS!AH1033</f>
        <v>1596385</v>
      </c>
      <c r="L1004" s="179" t="str">
        <f>CALCS!AD1033</f>
        <v>459063</v>
      </c>
      <c r="M1004" s="63">
        <f t="shared" ca="1" si="33"/>
        <v>108435</v>
      </c>
      <c r="N1004" s="205">
        <f t="shared" ca="1" si="34"/>
        <v>7.2875432642225887E-2</v>
      </c>
    </row>
    <row r="1005" spans="1:14" x14ac:dyDescent="0.25">
      <c r="A1005" s="178" t="str">
        <f>CALCS!A1034</f>
        <v>Richland County</v>
      </c>
      <c r="B1005" s="179" t="str">
        <f>CALCS!B1034</f>
        <v>SC</v>
      </c>
      <c r="C1005" s="179" t="str">
        <f>CALCS!C1034</f>
        <v>66</v>
      </c>
      <c r="D1005" s="179" t="str">
        <f>CALCS!D1034</f>
        <v>UC</v>
      </c>
      <c r="E1005" s="212">
        <f>CALCS!O1034</f>
        <v>250634</v>
      </c>
      <c r="F1005" s="180">
        <f ca="1">OFFSET(CDBG16!$J$1,MATCH(L1005,CDBG16!$E$2:$E$1269,0),)</f>
        <v>1327782</v>
      </c>
      <c r="G1005" s="190">
        <f>CALCS!X1034</f>
        <v>1330481</v>
      </c>
      <c r="H1005" s="190">
        <f ca="1">CALCS!AE1034</f>
        <v>112</v>
      </c>
      <c r="I1005" s="190">
        <f ca="1">CALCS!AF1034</f>
        <v>0</v>
      </c>
      <c r="J1005" s="190">
        <f ca="1">CALCS!AG1034</f>
        <v>0</v>
      </c>
      <c r="K1005" s="190">
        <f ca="1">CALCS!AH1034</f>
        <v>1330593</v>
      </c>
      <c r="L1005" s="179" t="str">
        <f>CALCS!AD1034</f>
        <v>459079</v>
      </c>
      <c r="M1005" s="63">
        <f t="shared" ca="1" si="33"/>
        <v>2811</v>
      </c>
      <c r="N1005" s="205">
        <f t="shared" ca="1" si="34"/>
        <v>2.1170643976194886E-3</v>
      </c>
    </row>
    <row r="1006" spans="1:14" x14ac:dyDescent="0.25">
      <c r="A1006" s="178" t="str">
        <f>CALCS!A1035</f>
        <v>Spartanburg County</v>
      </c>
      <c r="B1006" s="179" t="str">
        <f>CALCS!B1035</f>
        <v>SC</v>
      </c>
      <c r="C1006" s="179" t="str">
        <f>CALCS!C1035</f>
        <v>66</v>
      </c>
      <c r="D1006" s="179" t="str">
        <f>CALCS!D1035</f>
        <v>UC</v>
      </c>
      <c r="E1006" s="212">
        <f>CALCS!O1035</f>
        <v>227257</v>
      </c>
      <c r="F1006" s="180">
        <f ca="1">OFFSET(CDBG16!$J$1,MATCH(L1006,CDBG16!$E$2:$E$1269,0),)</f>
        <v>1393479</v>
      </c>
      <c r="G1006" s="190">
        <f>CALCS!X1035</f>
        <v>1400555</v>
      </c>
      <c r="H1006" s="190">
        <f ca="1">CALCS!AE1035</f>
        <v>118</v>
      </c>
      <c r="I1006" s="190">
        <f ca="1">CALCS!AF1035</f>
        <v>0</v>
      </c>
      <c r="J1006" s="190">
        <f ca="1">CALCS!AG1035</f>
        <v>0</v>
      </c>
      <c r="K1006" s="190">
        <f ca="1">CALCS!AH1035</f>
        <v>1400673</v>
      </c>
      <c r="L1006" s="179" t="str">
        <f>CALCS!AD1035</f>
        <v>459083</v>
      </c>
      <c r="M1006" s="63">
        <f t="shared" ref="M1006:M1069" ca="1" si="35">K1006-F1006</f>
        <v>7194</v>
      </c>
      <c r="N1006" s="205">
        <f t="shared" ref="N1006:N1069" ca="1" si="36">M1006/F1006</f>
        <v>5.1626181664739838E-3</v>
      </c>
    </row>
    <row r="1007" spans="1:14" x14ac:dyDescent="0.25">
      <c r="A1007" s="178" t="str">
        <f>CALCS!A1018</f>
        <v>South Carolina</v>
      </c>
      <c r="B1007" s="179" t="str">
        <f>CALCS!B1018</f>
        <v>SC</v>
      </c>
      <c r="C1007" s="179" t="str">
        <f>CALCS!C1018</f>
        <v>22</v>
      </c>
      <c r="D1007" s="179" t="str">
        <f>CALCS!D1018</f>
        <v>State Balance</v>
      </c>
      <c r="E1007" s="212">
        <f>CALCS!O1018</f>
        <v>2459894</v>
      </c>
      <c r="F1007" s="180">
        <f ca="1">OFFSET(CDBG16!$J$1,MATCH(L1007,CDBG16!$E$2:$E$1269,0),)</f>
        <v>18871096</v>
      </c>
      <c r="G1007" s="190">
        <f>CALCS!X1018</f>
        <v>18491177</v>
      </c>
      <c r="H1007" s="190">
        <f ca="1">CALCS!AE1018</f>
        <v>13516</v>
      </c>
      <c r="I1007" s="190">
        <f ca="1">CALCS!AF1018</f>
        <v>0</v>
      </c>
      <c r="J1007" s="190">
        <f ca="1">CALCS!AG1018</f>
        <v>0</v>
      </c>
      <c r="K1007" s="190">
        <f ca="1">CALCS!AH1018</f>
        <v>18504693</v>
      </c>
      <c r="L1007" s="179" t="str">
        <f>CALCS!AD1018</f>
        <v>459999</v>
      </c>
      <c r="M1007" s="63">
        <f t="shared" ca="1" si="35"/>
        <v>-366403</v>
      </c>
      <c r="N1007" s="205">
        <f t="shared" ca="1" si="36"/>
        <v>-1.9416095387358528E-2</v>
      </c>
    </row>
    <row r="1008" spans="1:14" x14ac:dyDescent="0.25">
      <c r="A1008" s="178" t="str">
        <f>CALCS!A1037</f>
        <v>Rapid City</v>
      </c>
      <c r="B1008" s="179" t="str">
        <f>CALCS!B1037</f>
        <v>SD</v>
      </c>
      <c r="C1008" s="179" t="str">
        <f>CALCS!C1037</f>
        <v>51</v>
      </c>
      <c r="D1008" s="179" t="str">
        <f>CALCS!D1037</f>
        <v>PC</v>
      </c>
      <c r="E1008" s="212">
        <f>CALCS!O1037</f>
        <v>73569</v>
      </c>
      <c r="F1008" s="180">
        <f ca="1">OFFSET(CDBG16!$J$1,MATCH(L1008,CDBG16!$E$2:$E$1269,0),)</f>
        <v>433518</v>
      </c>
      <c r="G1008" s="190">
        <f>CALCS!X1037</f>
        <v>433200</v>
      </c>
      <c r="H1008" s="190">
        <f ca="1">CALCS!AE1037</f>
        <v>36</v>
      </c>
      <c r="I1008" s="190">
        <f ca="1">CALCS!AF1037</f>
        <v>0</v>
      </c>
      <c r="J1008" s="190">
        <f ca="1">CALCS!AG1037</f>
        <v>0</v>
      </c>
      <c r="K1008" s="190">
        <f ca="1">CALCS!AH1037</f>
        <v>433236</v>
      </c>
      <c r="L1008" s="179" t="str">
        <f>CALCS!AD1037</f>
        <v>461392</v>
      </c>
      <c r="M1008" s="63">
        <f t="shared" ca="1" si="35"/>
        <v>-282</v>
      </c>
      <c r="N1008" s="205">
        <f t="shared" ca="1" si="36"/>
        <v>-6.5049202109254982E-4</v>
      </c>
    </row>
    <row r="1009" spans="1:14" x14ac:dyDescent="0.25">
      <c r="A1009" s="178" t="str">
        <f>CALCS!A1038</f>
        <v>Sioux Falls</v>
      </c>
      <c r="B1009" s="179" t="str">
        <f>CALCS!B1038</f>
        <v>SD</v>
      </c>
      <c r="C1009" s="179" t="str">
        <f>CALCS!C1038</f>
        <v>51</v>
      </c>
      <c r="D1009" s="179" t="str">
        <f>CALCS!D1038</f>
        <v>PC</v>
      </c>
      <c r="E1009" s="212">
        <f>CALCS!O1038</f>
        <v>171544</v>
      </c>
      <c r="F1009" s="180">
        <f ca="1">OFFSET(CDBG16!$J$1,MATCH(L1009,CDBG16!$E$2:$E$1269,0),)</f>
        <v>822311</v>
      </c>
      <c r="G1009" s="190">
        <f>CALCS!X1038</f>
        <v>878023</v>
      </c>
      <c r="H1009" s="190">
        <f ca="1">CALCS!AE1038</f>
        <v>74</v>
      </c>
      <c r="I1009" s="190">
        <f ca="1">CALCS!AF1038</f>
        <v>0</v>
      </c>
      <c r="J1009" s="190">
        <f ca="1">CALCS!AG1038</f>
        <v>0</v>
      </c>
      <c r="K1009" s="190">
        <f ca="1">CALCS!AH1038</f>
        <v>878097</v>
      </c>
      <c r="L1009" s="179" t="str">
        <f>CALCS!AD1038</f>
        <v>461518</v>
      </c>
      <c r="M1009" s="63">
        <f t="shared" ca="1" si="35"/>
        <v>55786</v>
      </c>
      <c r="N1009" s="205">
        <f t="shared" ca="1" si="36"/>
        <v>6.7840512895972455E-2</v>
      </c>
    </row>
    <row r="1010" spans="1:14" x14ac:dyDescent="0.25">
      <c r="A1010" s="178" t="str">
        <f>CALCS!A1036</f>
        <v>South Dakota</v>
      </c>
      <c r="B1010" s="179" t="str">
        <f>CALCS!B1036</f>
        <v>SD</v>
      </c>
      <c r="C1010" s="179" t="str">
        <f>CALCS!C1036</f>
        <v>22</v>
      </c>
      <c r="D1010" s="179" t="str">
        <f>CALCS!D1036</f>
        <v>State Balance</v>
      </c>
      <c r="E1010" s="212">
        <f>CALCS!O1036</f>
        <v>566464</v>
      </c>
      <c r="F1010" s="180">
        <f ca="1">OFFSET(CDBG16!$J$1,MATCH(L1010,CDBG16!$E$2:$E$1269,0),)</f>
        <v>5190066</v>
      </c>
      <c r="G1010" s="190">
        <f>CALCS!X1036</f>
        <v>5154366</v>
      </c>
      <c r="H1010" s="190">
        <f ca="1">CALCS!AE1036</f>
        <v>5496</v>
      </c>
      <c r="I1010" s="190">
        <f ca="1">CALCS!AF1036</f>
        <v>0</v>
      </c>
      <c r="J1010" s="190">
        <f ca="1">CALCS!AG1036</f>
        <v>0</v>
      </c>
      <c r="K1010" s="190">
        <f ca="1">CALCS!AH1036</f>
        <v>5159862</v>
      </c>
      <c r="L1010" s="179" t="str">
        <f>CALCS!AD1036</f>
        <v>469999</v>
      </c>
      <c r="M1010" s="63">
        <f t="shared" ca="1" si="35"/>
        <v>-30204</v>
      </c>
      <c r="N1010" s="205">
        <f t="shared" ca="1" si="36"/>
        <v>-5.8195791729816152E-3</v>
      </c>
    </row>
    <row r="1011" spans="1:14" x14ac:dyDescent="0.25">
      <c r="A1011" s="178" t="str">
        <f>CALCS!A1040</f>
        <v>Bristol</v>
      </c>
      <c r="B1011" s="179" t="str">
        <f>CALCS!B1040</f>
        <v>TN</v>
      </c>
      <c r="C1011" s="179" t="str">
        <f>CALCS!C1040</f>
        <v>51</v>
      </c>
      <c r="D1011" s="179" t="str">
        <f>CALCS!D1040</f>
        <v>PC</v>
      </c>
      <c r="E1011" s="212">
        <f>CALCS!O1040</f>
        <v>26666</v>
      </c>
      <c r="F1011" s="180">
        <f ca="1">OFFSET(CDBG16!$J$1,MATCH(L1011,CDBG16!$E$2:$E$1269,0),)</f>
        <v>177211</v>
      </c>
      <c r="G1011" s="190">
        <f>CALCS!X1040</f>
        <v>184256</v>
      </c>
      <c r="H1011" s="190">
        <f ca="1">CALCS!AE1040</f>
        <v>15</v>
      </c>
      <c r="I1011" s="190">
        <f ca="1">CALCS!AF1040</f>
        <v>0</v>
      </c>
      <c r="J1011" s="190">
        <f ca="1">CALCS!AG1040</f>
        <v>0</v>
      </c>
      <c r="K1011" s="190">
        <f ca="1">CALCS!AH1040</f>
        <v>184271</v>
      </c>
      <c r="L1011" s="179" t="str">
        <f>CALCS!AD1040</f>
        <v>470228</v>
      </c>
      <c r="M1011" s="63">
        <f t="shared" ca="1" si="35"/>
        <v>7060</v>
      </c>
      <c r="N1011" s="205">
        <f t="shared" ca="1" si="36"/>
        <v>3.9839513348494171E-2</v>
      </c>
    </row>
    <row r="1012" spans="1:14" x14ac:dyDescent="0.25">
      <c r="A1012" s="178" t="str">
        <f>CALCS!A1041</f>
        <v>Chattanooga</v>
      </c>
      <c r="B1012" s="179" t="str">
        <f>CALCS!B1041</f>
        <v>TN</v>
      </c>
      <c r="C1012" s="179" t="str">
        <f>CALCS!C1041</f>
        <v>51</v>
      </c>
      <c r="D1012" s="179" t="str">
        <f>CALCS!D1041</f>
        <v>PC</v>
      </c>
      <c r="E1012" s="212">
        <f>CALCS!O1041</f>
        <v>176588</v>
      </c>
      <c r="F1012" s="180">
        <f ca="1">OFFSET(CDBG16!$J$1,MATCH(L1012,CDBG16!$E$2:$E$1269,0),)</f>
        <v>1655373</v>
      </c>
      <c r="G1012" s="190">
        <f>CALCS!X1041</f>
        <v>1564268</v>
      </c>
      <c r="H1012" s="190">
        <f ca="1">CALCS!AE1041</f>
        <v>132</v>
      </c>
      <c r="I1012" s="190">
        <f ca="1">CALCS!AF1041</f>
        <v>0</v>
      </c>
      <c r="J1012" s="190">
        <f ca="1">CALCS!AG1041</f>
        <v>0</v>
      </c>
      <c r="K1012" s="190">
        <f ca="1">CALCS!AH1041</f>
        <v>1564400</v>
      </c>
      <c r="L1012" s="179" t="str">
        <f>CALCS!AD1041</f>
        <v>470336</v>
      </c>
      <c r="M1012" s="63">
        <f t="shared" ca="1" si="35"/>
        <v>-90973</v>
      </c>
      <c r="N1012" s="205">
        <f t="shared" ca="1" si="36"/>
        <v>-5.4956194162886551E-2</v>
      </c>
    </row>
    <row r="1013" spans="1:14" x14ac:dyDescent="0.25">
      <c r="A1013" s="178" t="str">
        <f>CALCS!A1042</f>
        <v>Clarksville</v>
      </c>
      <c r="B1013" s="179" t="str">
        <f>CALCS!B1042</f>
        <v>TN</v>
      </c>
      <c r="C1013" s="179" t="str">
        <f>CALCS!C1042</f>
        <v>51</v>
      </c>
      <c r="D1013" s="179" t="str">
        <f>CALCS!D1042</f>
        <v>PC</v>
      </c>
      <c r="E1013" s="212">
        <f>CALCS!O1042</f>
        <v>149176</v>
      </c>
      <c r="F1013" s="180">
        <f ca="1">OFFSET(CDBG16!$J$1,MATCH(L1013,CDBG16!$E$2:$E$1269,0),)</f>
        <v>961999</v>
      </c>
      <c r="G1013" s="190">
        <f>CALCS!X1042</f>
        <v>977721</v>
      </c>
      <c r="H1013" s="190">
        <f ca="1">CALCS!AE1042</f>
        <v>82</v>
      </c>
      <c r="I1013" s="190">
        <f ca="1">CALCS!AF1042</f>
        <v>0</v>
      </c>
      <c r="J1013" s="190">
        <f ca="1">CALCS!AG1042</f>
        <v>0</v>
      </c>
      <c r="K1013" s="190">
        <f ca="1">CALCS!AH1042</f>
        <v>977803</v>
      </c>
      <c r="L1013" s="179" t="str">
        <f>CALCS!AD1042</f>
        <v>470354</v>
      </c>
      <c r="M1013" s="63">
        <f t="shared" ca="1" si="35"/>
        <v>15804</v>
      </c>
      <c r="N1013" s="205">
        <f t="shared" ca="1" si="36"/>
        <v>1.6428291505500524E-2</v>
      </c>
    </row>
    <row r="1014" spans="1:14" x14ac:dyDescent="0.25">
      <c r="A1014" s="178" t="str">
        <f>CALCS!A1043</f>
        <v>Cleveland</v>
      </c>
      <c r="B1014" s="179" t="str">
        <f>CALCS!B1043</f>
        <v>TN</v>
      </c>
      <c r="C1014" s="179" t="str">
        <f>CALCS!C1043</f>
        <v>51</v>
      </c>
      <c r="D1014" s="179" t="str">
        <f>CALCS!D1043</f>
        <v>PC</v>
      </c>
      <c r="E1014" s="212">
        <f>CALCS!O1043</f>
        <v>43898</v>
      </c>
      <c r="F1014" s="180">
        <f ca="1">OFFSET(CDBG16!$J$1,MATCH(L1014,CDBG16!$E$2:$E$1269,0),)</f>
        <v>387511</v>
      </c>
      <c r="G1014" s="190">
        <f>CALCS!X1043</f>
        <v>345801</v>
      </c>
      <c r="H1014" s="190">
        <f ca="1">CALCS!AE1043</f>
        <v>29</v>
      </c>
      <c r="I1014" s="190">
        <f ca="1">CALCS!AF1043</f>
        <v>0</v>
      </c>
      <c r="J1014" s="190">
        <f ca="1">CALCS!AG1043</f>
        <v>0</v>
      </c>
      <c r="K1014" s="190">
        <f ca="1">CALCS!AH1043</f>
        <v>345830</v>
      </c>
      <c r="L1014" s="179" t="str">
        <f>CALCS!AD1043</f>
        <v>470360</v>
      </c>
      <c r="M1014" s="63">
        <f t="shared" ca="1" si="35"/>
        <v>-41681</v>
      </c>
      <c r="N1014" s="205">
        <f t="shared" ca="1" si="36"/>
        <v>-0.10756081762840281</v>
      </c>
    </row>
    <row r="1015" spans="1:14" x14ac:dyDescent="0.25">
      <c r="A1015" s="178" t="str">
        <f>CALCS!A1044</f>
        <v>Franklin City</v>
      </c>
      <c r="B1015" s="179" t="str">
        <f>CALCS!B1044</f>
        <v>TN</v>
      </c>
      <c r="C1015" s="179" t="str">
        <f>CALCS!C1044</f>
        <v>51</v>
      </c>
      <c r="D1015" s="179" t="str">
        <f>CALCS!D1044</f>
        <v>PC</v>
      </c>
      <c r="E1015" s="212">
        <f>CALCS!O1044</f>
        <v>72639</v>
      </c>
      <c r="F1015" s="180">
        <f ca="1">OFFSET(CDBG16!$J$1,MATCH(L1015,CDBG16!$E$2:$E$1269,0),)</f>
        <v>280410</v>
      </c>
      <c r="G1015" s="190">
        <f>CALCS!X1044</f>
        <v>263668</v>
      </c>
      <c r="H1015" s="190">
        <f ca="1">CALCS!AE1044</f>
        <v>22</v>
      </c>
      <c r="I1015" s="190">
        <f ca="1">CALCS!AF1044</f>
        <v>0</v>
      </c>
      <c r="J1015" s="190">
        <f ca="1">CALCS!AG1044</f>
        <v>0</v>
      </c>
      <c r="K1015" s="190">
        <f ca="1">CALCS!AH1044</f>
        <v>263690</v>
      </c>
      <c r="L1015" s="179" t="str">
        <f>CALCS!AD1044</f>
        <v>470672</v>
      </c>
      <c r="M1015" s="63">
        <f t="shared" ca="1" si="35"/>
        <v>-16720</v>
      </c>
      <c r="N1015" s="205">
        <f t="shared" ca="1" si="36"/>
        <v>-5.9626974786919154E-2</v>
      </c>
    </row>
    <row r="1016" spans="1:14" x14ac:dyDescent="0.25">
      <c r="A1016" s="178" t="str">
        <f>CALCS!A1045</f>
        <v>Hendersonville</v>
      </c>
      <c r="B1016" s="179" t="str">
        <f>CALCS!B1045</f>
        <v>TN</v>
      </c>
      <c r="C1016" s="179" t="str">
        <f>CALCS!C1045</f>
        <v>52</v>
      </c>
      <c r="D1016" s="179" t="str">
        <f>CALCS!D1045</f>
        <v>MC</v>
      </c>
      <c r="E1016" s="212">
        <f>CALCS!O1045</f>
        <v>56018</v>
      </c>
      <c r="F1016" s="180">
        <f ca="1">OFFSET(CDBG16!$J$1,MATCH(L1016,CDBG16!$E$2:$E$1269,0),)</f>
        <v>227711</v>
      </c>
      <c r="G1016" s="190">
        <f>CALCS!X1045</f>
        <v>213680</v>
      </c>
      <c r="H1016" s="190">
        <f ca="1">CALCS!AE1045</f>
        <v>18</v>
      </c>
      <c r="I1016" s="190">
        <f ca="1">CALCS!AF1045</f>
        <v>0</v>
      </c>
      <c r="J1016" s="190">
        <f ca="1">CALCS!AG1045</f>
        <v>0</v>
      </c>
      <c r="K1016" s="190">
        <f ca="1">CALCS!AH1045</f>
        <v>213698</v>
      </c>
      <c r="L1016" s="179" t="str">
        <f>CALCS!AD1045</f>
        <v>470834</v>
      </c>
      <c r="M1016" s="63">
        <f t="shared" ca="1" si="35"/>
        <v>-14013</v>
      </c>
      <c r="N1016" s="205">
        <f t="shared" ca="1" si="36"/>
        <v>-6.1538529100482631E-2</v>
      </c>
    </row>
    <row r="1017" spans="1:14" x14ac:dyDescent="0.25">
      <c r="A1017" s="178" t="str">
        <f>CALCS!A1046</f>
        <v>Jackson</v>
      </c>
      <c r="B1017" s="179" t="str">
        <f>CALCS!B1046</f>
        <v>TN</v>
      </c>
      <c r="C1017" s="179" t="str">
        <f>CALCS!C1046</f>
        <v>51</v>
      </c>
      <c r="D1017" s="179" t="str">
        <f>CALCS!D1046</f>
        <v>PC</v>
      </c>
      <c r="E1017" s="212">
        <f>CALCS!O1046</f>
        <v>66975</v>
      </c>
      <c r="F1017" s="180">
        <f ca="1">OFFSET(CDBG16!$J$1,MATCH(L1017,CDBG16!$E$2:$E$1269,0),)</f>
        <v>498396</v>
      </c>
      <c r="G1017" s="190">
        <f>CALCS!X1046</f>
        <v>509166</v>
      </c>
      <c r="H1017" s="190">
        <f ca="1">CALCS!AE1046</f>
        <v>43</v>
      </c>
      <c r="I1017" s="190">
        <f ca="1">CALCS!AF1046</f>
        <v>0</v>
      </c>
      <c r="J1017" s="190">
        <f ca="1">CALCS!AG1046</f>
        <v>0</v>
      </c>
      <c r="K1017" s="190">
        <f ca="1">CALCS!AH1046</f>
        <v>509209</v>
      </c>
      <c r="L1017" s="179" t="str">
        <f>CALCS!AD1046</f>
        <v>470924</v>
      </c>
      <c r="M1017" s="63">
        <f t="shared" ca="1" si="35"/>
        <v>10813</v>
      </c>
      <c r="N1017" s="205">
        <f t="shared" ca="1" si="36"/>
        <v>2.1695599483141918E-2</v>
      </c>
    </row>
    <row r="1018" spans="1:14" x14ac:dyDescent="0.25">
      <c r="A1018" s="178" t="str">
        <f>CALCS!A1047</f>
        <v>Johnson City</v>
      </c>
      <c r="B1018" s="179" t="str">
        <f>CALCS!B1047</f>
        <v>TN</v>
      </c>
      <c r="C1018" s="179" t="str">
        <f>CALCS!C1047</f>
        <v>51</v>
      </c>
      <c r="D1018" s="179" t="str">
        <f>CALCS!D1047</f>
        <v>PC</v>
      </c>
      <c r="E1018" s="212">
        <f>CALCS!O1047</f>
        <v>66027</v>
      </c>
      <c r="F1018" s="180">
        <f ca="1">OFFSET(CDBG16!$J$1,MATCH(L1018,CDBG16!$E$2:$E$1269,0),)</f>
        <v>456348</v>
      </c>
      <c r="G1018" s="190">
        <f>CALCS!X1047</f>
        <v>460140</v>
      </c>
      <c r="H1018" s="190">
        <f ca="1">CALCS!AE1047</f>
        <v>39</v>
      </c>
      <c r="I1018" s="190">
        <f ca="1">CALCS!AF1047</f>
        <v>0</v>
      </c>
      <c r="J1018" s="190">
        <f ca="1">CALCS!AG1047</f>
        <v>0</v>
      </c>
      <c r="K1018" s="190">
        <f ca="1">CALCS!AH1047</f>
        <v>460179</v>
      </c>
      <c r="L1018" s="179" t="str">
        <f>CALCS!AD1047</f>
        <v>470954</v>
      </c>
      <c r="M1018" s="63">
        <f t="shared" ca="1" si="35"/>
        <v>3831</v>
      </c>
      <c r="N1018" s="205">
        <f t="shared" ca="1" si="36"/>
        <v>8.3949091482815753E-3</v>
      </c>
    </row>
    <row r="1019" spans="1:14" x14ac:dyDescent="0.25">
      <c r="A1019" s="178" t="str">
        <f>CALCS!A1048</f>
        <v>Kingsport</v>
      </c>
      <c r="B1019" s="179" t="str">
        <f>CALCS!B1048</f>
        <v>TN</v>
      </c>
      <c r="C1019" s="179" t="str">
        <f>CALCS!C1048</f>
        <v>51</v>
      </c>
      <c r="D1019" s="179" t="str">
        <f>CALCS!D1048</f>
        <v>PC</v>
      </c>
      <c r="E1019" s="212">
        <f>CALCS!O1048</f>
        <v>53014</v>
      </c>
      <c r="F1019" s="180">
        <f ca="1">OFFSET(CDBG16!$J$1,MATCH(L1019,CDBG16!$E$2:$E$1269,0),)</f>
        <v>342166</v>
      </c>
      <c r="G1019" s="190">
        <f>CALCS!X1048</f>
        <v>354258</v>
      </c>
      <c r="H1019" s="190">
        <f ca="1">CALCS!AE1048</f>
        <v>30</v>
      </c>
      <c r="I1019" s="190">
        <f ca="1">CALCS!AF1048</f>
        <v>0</v>
      </c>
      <c r="J1019" s="190">
        <f ca="1">CALCS!AG1048</f>
        <v>0</v>
      </c>
      <c r="K1019" s="190">
        <f ca="1">CALCS!AH1048</f>
        <v>354288</v>
      </c>
      <c r="L1019" s="179" t="str">
        <f>CALCS!AD1048</f>
        <v>470990</v>
      </c>
      <c r="M1019" s="63">
        <f t="shared" ca="1" si="35"/>
        <v>12122</v>
      </c>
      <c r="N1019" s="205">
        <f t="shared" ca="1" si="36"/>
        <v>3.5427248762296665E-2</v>
      </c>
    </row>
    <row r="1020" spans="1:14" x14ac:dyDescent="0.25">
      <c r="A1020" s="178" t="str">
        <f>CALCS!A1049</f>
        <v>Knoxville</v>
      </c>
      <c r="B1020" s="179" t="str">
        <f>CALCS!B1049</f>
        <v>TN</v>
      </c>
      <c r="C1020" s="179" t="str">
        <f>CALCS!C1049</f>
        <v>51</v>
      </c>
      <c r="D1020" s="179" t="str">
        <f>CALCS!D1049</f>
        <v>PC</v>
      </c>
      <c r="E1020" s="212">
        <f>CALCS!O1049</f>
        <v>185291</v>
      </c>
      <c r="F1020" s="180">
        <f ca="1">OFFSET(CDBG16!$J$1,MATCH(L1020,CDBG16!$E$2:$E$1269,0),)</f>
        <v>1324336</v>
      </c>
      <c r="G1020" s="190">
        <f>CALCS!X1049</f>
        <v>1390859</v>
      </c>
      <c r="H1020" s="190">
        <f ca="1">CALCS!AE1049</f>
        <v>117</v>
      </c>
      <c r="I1020" s="190">
        <f ca="1">CALCS!AF1049</f>
        <v>0</v>
      </c>
      <c r="J1020" s="190">
        <f ca="1">CALCS!AG1049</f>
        <v>0</v>
      </c>
      <c r="K1020" s="190">
        <f ca="1">CALCS!AH1049</f>
        <v>1390976</v>
      </c>
      <c r="L1020" s="179" t="str">
        <f>CALCS!AD1049</f>
        <v>471014</v>
      </c>
      <c r="M1020" s="63">
        <f t="shared" ca="1" si="35"/>
        <v>66640</v>
      </c>
      <c r="N1020" s="205">
        <f t="shared" ca="1" si="36"/>
        <v>5.0319556366360201E-2</v>
      </c>
    </row>
    <row r="1021" spans="1:14" x14ac:dyDescent="0.25">
      <c r="A1021" s="178" t="str">
        <f>CALCS!A1050</f>
        <v>Memphis</v>
      </c>
      <c r="B1021" s="179" t="str">
        <f>CALCS!B1050</f>
        <v>TN</v>
      </c>
      <c r="C1021" s="179" t="str">
        <f>CALCS!C1050</f>
        <v>51</v>
      </c>
      <c r="D1021" s="179" t="str">
        <f>CALCS!D1050</f>
        <v>PC</v>
      </c>
      <c r="E1021" s="212">
        <f>CALCS!O1050</f>
        <v>655770</v>
      </c>
      <c r="F1021" s="180">
        <f ca="1">OFFSET(CDBG16!$J$1,MATCH(L1021,CDBG16!$E$2:$E$1269,0),)</f>
        <v>6098932</v>
      </c>
      <c r="G1021" s="190">
        <f>CALCS!X1050</f>
        <v>6005276</v>
      </c>
      <c r="H1021" s="190">
        <f ca="1">CALCS!AE1050</f>
        <v>505</v>
      </c>
      <c r="I1021" s="190">
        <f ca="1">CALCS!AF1050</f>
        <v>0</v>
      </c>
      <c r="J1021" s="190">
        <f ca="1">CALCS!AG1050</f>
        <v>0</v>
      </c>
      <c r="K1021" s="190">
        <f ca="1">CALCS!AH1050</f>
        <v>6005781</v>
      </c>
      <c r="L1021" s="179" t="str">
        <f>CALCS!AD1050</f>
        <v>471242</v>
      </c>
      <c r="M1021" s="63">
        <f t="shared" ca="1" si="35"/>
        <v>-93151</v>
      </c>
      <c r="N1021" s="205">
        <f t="shared" ca="1" si="36"/>
        <v>-1.5273329822336108E-2</v>
      </c>
    </row>
    <row r="1022" spans="1:14" x14ac:dyDescent="0.25">
      <c r="A1022" s="178" t="str">
        <f>CALCS!A1051</f>
        <v>Morristown</v>
      </c>
      <c r="B1022" s="179" t="str">
        <f>CALCS!B1051</f>
        <v>TN</v>
      </c>
      <c r="C1022" s="179" t="str">
        <f>CALCS!C1051</f>
        <v>51</v>
      </c>
      <c r="D1022" s="179" t="str">
        <f>CALCS!D1051</f>
        <v>PC</v>
      </c>
      <c r="E1022" s="212">
        <f>CALCS!O1051</f>
        <v>29478</v>
      </c>
      <c r="F1022" s="180">
        <f ca="1">OFFSET(CDBG16!$J$1,MATCH(L1022,CDBG16!$E$2:$E$1269,0),)</f>
        <v>242072</v>
      </c>
      <c r="G1022" s="190">
        <f>CALCS!X1051</f>
        <v>261463</v>
      </c>
      <c r="H1022" s="190">
        <f ca="1">CALCS!AE1051</f>
        <v>22</v>
      </c>
      <c r="I1022" s="190">
        <f ca="1">CALCS!AF1051</f>
        <v>0</v>
      </c>
      <c r="J1022" s="190">
        <f ca="1">CALCS!AG1051</f>
        <v>0</v>
      </c>
      <c r="K1022" s="190">
        <f ca="1">CALCS!AH1051</f>
        <v>261485</v>
      </c>
      <c r="L1022" s="179" t="str">
        <f>CALCS!AD1051</f>
        <v>471326</v>
      </c>
      <c r="M1022" s="63">
        <f t="shared" ca="1" si="35"/>
        <v>19413</v>
      </c>
      <c r="N1022" s="205">
        <f t="shared" ca="1" si="36"/>
        <v>8.0195148550844378E-2</v>
      </c>
    </row>
    <row r="1023" spans="1:14" x14ac:dyDescent="0.25">
      <c r="A1023" s="178" t="str">
        <f>CALCS!A1052</f>
        <v>Murfreesboro</v>
      </c>
      <c r="B1023" s="179" t="str">
        <f>CALCS!B1052</f>
        <v>TN</v>
      </c>
      <c r="C1023" s="179" t="str">
        <f>CALCS!C1052</f>
        <v>51</v>
      </c>
      <c r="D1023" s="179" t="str">
        <f>CALCS!D1052</f>
        <v>PC</v>
      </c>
      <c r="E1023" s="212">
        <f>CALCS!O1052</f>
        <v>126118</v>
      </c>
      <c r="F1023" s="180">
        <f ca="1">OFFSET(CDBG16!$J$1,MATCH(L1023,CDBG16!$E$2:$E$1269,0),)</f>
        <v>719401</v>
      </c>
      <c r="G1023" s="190">
        <f>CALCS!X1052</f>
        <v>748075</v>
      </c>
      <c r="H1023" s="190">
        <f ca="1">CALCS!AE1052</f>
        <v>63</v>
      </c>
      <c r="I1023" s="190">
        <f ca="1">CALCS!AF1052</f>
        <v>0</v>
      </c>
      <c r="J1023" s="190">
        <f ca="1">CALCS!AG1052</f>
        <v>0</v>
      </c>
      <c r="K1023" s="190">
        <f ca="1">CALCS!AH1052</f>
        <v>748138</v>
      </c>
      <c r="L1023" s="179" t="str">
        <f>CALCS!AD1052</f>
        <v>471362</v>
      </c>
      <c r="M1023" s="63">
        <f t="shared" ca="1" si="35"/>
        <v>28737</v>
      </c>
      <c r="N1023" s="205">
        <f t="shared" ca="1" si="36"/>
        <v>3.9945732630341076E-2</v>
      </c>
    </row>
    <row r="1024" spans="1:14" x14ac:dyDescent="0.25">
      <c r="A1024" s="178" t="str">
        <f>CALCS!A1053</f>
        <v>Nashville-Davidson</v>
      </c>
      <c r="B1024" s="179" t="str">
        <f>CALCS!B1053</f>
        <v>TN</v>
      </c>
      <c r="C1024" s="179" t="str">
        <f>CALCS!C1053</f>
        <v>51</v>
      </c>
      <c r="D1024" s="179" t="str">
        <f>CALCS!D1053</f>
        <v>PC</v>
      </c>
      <c r="E1024" s="212">
        <f>CALCS!O1053</f>
        <v>678889</v>
      </c>
      <c r="F1024" s="180">
        <f ca="1">OFFSET(CDBG16!$J$1,MATCH(L1024,CDBG16!$E$2:$E$1269,0),)</f>
        <v>4559221</v>
      </c>
      <c r="G1024" s="190">
        <f>CALCS!X1053</f>
        <v>4637519</v>
      </c>
      <c r="H1024" s="190">
        <f ca="1">CALCS!AE1053</f>
        <v>390</v>
      </c>
      <c r="I1024" s="190">
        <f ca="1">CALCS!AF1053</f>
        <v>0</v>
      </c>
      <c r="J1024" s="190">
        <f ca="1">CALCS!AG1053</f>
        <v>0</v>
      </c>
      <c r="K1024" s="190">
        <f ca="1">CALCS!AH1053</f>
        <v>4637909</v>
      </c>
      <c r="L1024" s="179" t="str">
        <f>CALCS!AD1053</f>
        <v>471368</v>
      </c>
      <c r="M1024" s="63">
        <f t="shared" ca="1" si="35"/>
        <v>78688</v>
      </c>
      <c r="N1024" s="205">
        <f t="shared" ca="1" si="36"/>
        <v>1.7259088778543527E-2</v>
      </c>
    </row>
    <row r="1025" spans="1:14" x14ac:dyDescent="0.25">
      <c r="A1025" s="178" t="str">
        <f>CALCS!A1054</f>
        <v>Oak Ridge</v>
      </c>
      <c r="B1025" s="179" t="str">
        <f>CALCS!B1054</f>
        <v>TN</v>
      </c>
      <c r="C1025" s="179" t="str">
        <f>CALCS!C1054</f>
        <v>52</v>
      </c>
      <c r="D1025" s="179" t="str">
        <f>CALCS!D1054</f>
        <v>MC</v>
      </c>
      <c r="E1025" s="212">
        <f>CALCS!O1054</f>
        <v>29302</v>
      </c>
      <c r="F1025" s="180">
        <f ca="1">OFFSET(CDBG16!$J$1,MATCH(L1025,CDBG16!$E$2:$E$1269,0),)</f>
        <v>217646</v>
      </c>
      <c r="G1025" s="190">
        <f>CALCS!X1054</f>
        <v>213212</v>
      </c>
      <c r="H1025" s="190">
        <f ca="1">CALCS!AE1054</f>
        <v>18</v>
      </c>
      <c r="I1025" s="190">
        <f ca="1">CALCS!AF1054</f>
        <v>0</v>
      </c>
      <c r="J1025" s="190">
        <f ca="1">CALCS!AG1054</f>
        <v>0</v>
      </c>
      <c r="K1025" s="190">
        <f ca="1">CALCS!AH1054</f>
        <v>213230</v>
      </c>
      <c r="L1025" s="179" t="str">
        <f>CALCS!AD1054</f>
        <v>471422</v>
      </c>
      <c r="M1025" s="63">
        <f t="shared" ca="1" si="35"/>
        <v>-4416</v>
      </c>
      <c r="N1025" s="205">
        <f t="shared" ca="1" si="36"/>
        <v>-2.0289828437003207E-2</v>
      </c>
    </row>
    <row r="1026" spans="1:14" x14ac:dyDescent="0.25">
      <c r="A1026" s="178" t="str">
        <f>CALCS!A1055</f>
        <v>Knox County</v>
      </c>
      <c r="B1026" s="179" t="str">
        <f>CALCS!B1055</f>
        <v>TN</v>
      </c>
      <c r="C1026" s="179" t="str">
        <f>CALCS!C1055</f>
        <v>66</v>
      </c>
      <c r="D1026" s="179" t="str">
        <f>CALCS!D1055</f>
        <v>UC</v>
      </c>
      <c r="E1026" s="212">
        <f>CALCS!O1055</f>
        <v>244118</v>
      </c>
      <c r="F1026" s="180">
        <f ca="1">OFFSET(CDBG16!$J$1,MATCH(L1026,CDBG16!$E$2:$E$1269,0),)</f>
        <v>1034638</v>
      </c>
      <c r="G1026" s="190">
        <f>CALCS!X1055</f>
        <v>1058175</v>
      </c>
      <c r="H1026" s="190">
        <f ca="1">CALCS!AE1055</f>
        <v>89</v>
      </c>
      <c r="I1026" s="190">
        <f ca="1">CALCS!AF1055</f>
        <v>0</v>
      </c>
      <c r="J1026" s="190">
        <f ca="1">CALCS!AG1055</f>
        <v>0</v>
      </c>
      <c r="K1026" s="190">
        <f ca="1">CALCS!AH1055</f>
        <v>1058264</v>
      </c>
      <c r="L1026" s="179" t="str">
        <f>CALCS!AD1055</f>
        <v>479093</v>
      </c>
      <c r="M1026" s="63">
        <f t="shared" ca="1" si="35"/>
        <v>23626</v>
      </c>
      <c r="N1026" s="205">
        <f t="shared" ca="1" si="36"/>
        <v>2.2835039888347421E-2</v>
      </c>
    </row>
    <row r="1027" spans="1:14" x14ac:dyDescent="0.25">
      <c r="A1027" s="178" t="str">
        <f>CALCS!A1056</f>
        <v>Shelby County</v>
      </c>
      <c r="B1027" s="179" t="str">
        <f>CALCS!B1056</f>
        <v>TN</v>
      </c>
      <c r="C1027" s="179" t="str">
        <f>CALCS!C1056</f>
        <v>66</v>
      </c>
      <c r="D1027" s="179" t="str">
        <f>CALCS!D1056</f>
        <v>UC</v>
      </c>
      <c r="E1027" s="212">
        <f>CALCS!O1056</f>
        <v>282299</v>
      </c>
      <c r="F1027" s="180">
        <f ca="1">OFFSET(CDBG16!$J$1,MATCH(L1027,CDBG16!$E$2:$E$1269,0),)</f>
        <v>1107822</v>
      </c>
      <c r="G1027" s="190">
        <f>CALCS!X1056</f>
        <v>1122077</v>
      </c>
      <c r="H1027" s="190">
        <f ca="1">CALCS!AE1056</f>
        <v>94</v>
      </c>
      <c r="I1027" s="190">
        <f ca="1">CALCS!AF1056</f>
        <v>0</v>
      </c>
      <c r="J1027" s="190">
        <f ca="1">CALCS!AG1056</f>
        <v>0</v>
      </c>
      <c r="K1027" s="190">
        <f ca="1">CALCS!AH1056</f>
        <v>1122171</v>
      </c>
      <c r="L1027" s="179" t="str">
        <f>CALCS!AD1056</f>
        <v>479157</v>
      </c>
      <c r="M1027" s="63">
        <f t="shared" ca="1" si="35"/>
        <v>14349</v>
      </c>
      <c r="N1027" s="205">
        <f t="shared" ca="1" si="36"/>
        <v>1.2952441818270445E-2</v>
      </c>
    </row>
    <row r="1028" spans="1:14" x14ac:dyDescent="0.25">
      <c r="A1028" s="178" t="str">
        <f>CALCS!A1039</f>
        <v>Tennessee</v>
      </c>
      <c r="B1028" s="179" t="str">
        <f>CALCS!B1039</f>
        <v>TN</v>
      </c>
      <c r="C1028" s="179" t="str">
        <f>CALCS!C1039</f>
        <v>22</v>
      </c>
      <c r="D1028" s="179" t="str">
        <f>CALCS!D1039</f>
        <v>State Balance</v>
      </c>
      <c r="E1028" s="212">
        <f>CALCS!O1039</f>
        <v>3658033</v>
      </c>
      <c r="F1028" s="180">
        <f ca="1">OFFSET(CDBG16!$J$1,MATCH(L1028,CDBG16!$E$2:$E$1269,0),)</f>
        <v>25265266</v>
      </c>
      <c r="G1028" s="190">
        <f>CALCS!X1039</f>
        <v>24970909</v>
      </c>
      <c r="H1028" s="190">
        <f ca="1">CALCS!AE1039</f>
        <v>6224</v>
      </c>
      <c r="I1028" s="190">
        <f ca="1">CALCS!AF1039</f>
        <v>0</v>
      </c>
      <c r="J1028" s="190">
        <f ca="1">CALCS!AG1039</f>
        <v>0</v>
      </c>
      <c r="K1028" s="190">
        <f ca="1">CALCS!AH1039</f>
        <v>24977133</v>
      </c>
      <c r="L1028" s="179" t="str">
        <f>CALCS!AD1039</f>
        <v>479999</v>
      </c>
      <c r="M1028" s="63">
        <f t="shared" ca="1" si="35"/>
        <v>-288133</v>
      </c>
      <c r="N1028" s="205">
        <f t="shared" ca="1" si="36"/>
        <v>-1.1404312940936382E-2</v>
      </c>
    </row>
    <row r="1029" spans="1:14" x14ac:dyDescent="0.25">
      <c r="A1029" s="178" t="str">
        <f>CALCS!A1058</f>
        <v>Abilene</v>
      </c>
      <c r="B1029" s="179" t="str">
        <f>CALCS!B1058</f>
        <v>TX</v>
      </c>
      <c r="C1029" s="179" t="str">
        <f>CALCS!C1058</f>
        <v>51</v>
      </c>
      <c r="D1029" s="179" t="str">
        <f>CALCS!D1058</f>
        <v>PC</v>
      </c>
      <c r="E1029" s="212">
        <f>CALCS!O1058</f>
        <v>121721</v>
      </c>
      <c r="F1029" s="180">
        <f ca="1">OFFSET(CDBG16!$J$1,MATCH(L1029,CDBG16!$E$2:$E$1269,0),)</f>
        <v>806099</v>
      </c>
      <c r="G1029" s="190">
        <f>CALCS!X1058</f>
        <v>818019</v>
      </c>
      <c r="H1029" s="190">
        <f ca="1">CALCS!AE1058</f>
        <v>69</v>
      </c>
      <c r="I1029" s="190">
        <f ca="1">CALCS!AF1058</f>
        <v>0</v>
      </c>
      <c r="J1029" s="190">
        <f ca="1">CALCS!AG1058</f>
        <v>0</v>
      </c>
      <c r="K1029" s="190">
        <f ca="1">CALCS!AH1058</f>
        <v>818088</v>
      </c>
      <c r="L1029" s="179" t="str">
        <f>CALCS!AD1058</f>
        <v>480018</v>
      </c>
      <c r="M1029" s="63">
        <f t="shared" ca="1" si="35"/>
        <v>11989</v>
      </c>
      <c r="N1029" s="205">
        <f t="shared" ca="1" si="36"/>
        <v>1.4872863010622765E-2</v>
      </c>
    </row>
    <row r="1030" spans="1:14" x14ac:dyDescent="0.25">
      <c r="A1030" s="178" t="str">
        <f>CALCS!A1059</f>
        <v>Allen</v>
      </c>
      <c r="B1030" s="179" t="str">
        <f>CALCS!B1059</f>
        <v>TX</v>
      </c>
      <c r="C1030" s="179" t="str">
        <f>CALCS!C1059</f>
        <v>52</v>
      </c>
      <c r="D1030" s="179" t="str">
        <f>CALCS!D1059</f>
        <v>MC</v>
      </c>
      <c r="E1030" s="212">
        <f>CALCS!O1059</f>
        <v>98143</v>
      </c>
      <c r="F1030" s="180">
        <f ca="1">OFFSET(CDBG16!$J$1,MATCH(L1030,CDBG16!$E$2:$E$1269,0),)</f>
        <v>323663</v>
      </c>
      <c r="G1030" s="190">
        <f>CALCS!X1059</f>
        <v>342859</v>
      </c>
      <c r="H1030" s="190">
        <f ca="1">CALCS!AE1059</f>
        <v>29</v>
      </c>
      <c r="I1030" s="190">
        <f ca="1">CALCS!AF1059</f>
        <v>0</v>
      </c>
      <c r="J1030" s="190">
        <f ca="1">CALCS!AG1059</f>
        <v>0</v>
      </c>
      <c r="K1030" s="190">
        <f ca="1">CALCS!AH1059</f>
        <v>342888</v>
      </c>
      <c r="L1030" s="179" t="str">
        <f>CALCS!AD1059</f>
        <v>480090</v>
      </c>
      <c r="M1030" s="63">
        <f t="shared" ca="1" si="35"/>
        <v>19225</v>
      </c>
      <c r="N1030" s="205">
        <f t="shared" ca="1" si="36"/>
        <v>5.9398201215461764E-2</v>
      </c>
    </row>
    <row r="1031" spans="1:14" x14ac:dyDescent="0.25">
      <c r="A1031" s="178" t="str">
        <f>CALCS!A1060</f>
        <v>Amarillo</v>
      </c>
      <c r="B1031" s="179" t="str">
        <f>CALCS!B1060</f>
        <v>TX</v>
      </c>
      <c r="C1031" s="179" t="str">
        <f>CALCS!C1060</f>
        <v>51</v>
      </c>
      <c r="D1031" s="179" t="str">
        <f>CALCS!D1060</f>
        <v>PC</v>
      </c>
      <c r="E1031" s="212">
        <f>CALCS!O1060</f>
        <v>198645</v>
      </c>
      <c r="F1031" s="180">
        <f ca="1">OFFSET(CDBG16!$J$1,MATCH(L1031,CDBG16!$E$2:$E$1269,0),)</f>
        <v>1459648</v>
      </c>
      <c r="G1031" s="190">
        <f>CALCS!X1060</f>
        <v>1413861</v>
      </c>
      <c r="H1031" s="190">
        <f ca="1">CALCS!AE1060</f>
        <v>119</v>
      </c>
      <c r="I1031" s="190">
        <f ca="1">CALCS!AF1060</f>
        <v>0</v>
      </c>
      <c r="J1031" s="190">
        <f ca="1">CALCS!AG1060</f>
        <v>0</v>
      </c>
      <c r="K1031" s="190">
        <f ca="1">CALCS!AH1060</f>
        <v>1413980</v>
      </c>
      <c r="L1031" s="179" t="str">
        <f>CALCS!AD1060</f>
        <v>480132</v>
      </c>
      <c r="M1031" s="63">
        <f t="shared" ca="1" si="35"/>
        <v>-45668</v>
      </c>
      <c r="N1031" s="205">
        <f t="shared" ca="1" si="36"/>
        <v>-3.1286995220765557E-2</v>
      </c>
    </row>
    <row r="1032" spans="1:14" x14ac:dyDescent="0.25">
      <c r="A1032" s="178" t="str">
        <f>CALCS!A1061</f>
        <v>Arlington</v>
      </c>
      <c r="B1032" s="179" t="str">
        <f>CALCS!B1061</f>
        <v>TX</v>
      </c>
      <c r="C1032" s="179" t="str">
        <f>CALCS!C1061</f>
        <v>51</v>
      </c>
      <c r="D1032" s="179" t="str">
        <f>CALCS!D1061</f>
        <v>PC</v>
      </c>
      <c r="E1032" s="212">
        <f>CALCS!O1061</f>
        <v>388125</v>
      </c>
      <c r="F1032" s="180">
        <f ca="1">OFFSET(CDBG16!$J$1,MATCH(L1032,CDBG16!$E$2:$E$1269,0),)</f>
        <v>2928696</v>
      </c>
      <c r="G1032" s="190">
        <f>CALCS!X1061</f>
        <v>2953250</v>
      </c>
      <c r="H1032" s="190">
        <f ca="1">CALCS!AE1061</f>
        <v>248</v>
      </c>
      <c r="I1032" s="190">
        <f ca="1">CALCS!AF1061</f>
        <v>0</v>
      </c>
      <c r="J1032" s="190">
        <f ca="1">CALCS!AG1061</f>
        <v>0</v>
      </c>
      <c r="K1032" s="190">
        <f ca="1">CALCS!AH1061</f>
        <v>2953498</v>
      </c>
      <c r="L1032" s="179" t="str">
        <f>CALCS!AD1061</f>
        <v>480222</v>
      </c>
      <c r="M1032" s="63">
        <f t="shared" ca="1" si="35"/>
        <v>24802</v>
      </c>
      <c r="N1032" s="205">
        <f t="shared" ca="1" si="36"/>
        <v>8.4686153837748943E-3</v>
      </c>
    </row>
    <row r="1033" spans="1:14" x14ac:dyDescent="0.25">
      <c r="A1033" s="178" t="str">
        <f>CALCS!A1062</f>
        <v>Austin</v>
      </c>
      <c r="B1033" s="179" t="str">
        <f>CALCS!B1062</f>
        <v>TX</v>
      </c>
      <c r="C1033" s="179" t="str">
        <f>CALCS!C1062</f>
        <v>51</v>
      </c>
      <c r="D1033" s="179" t="str">
        <f>CALCS!D1062</f>
        <v>PC</v>
      </c>
      <c r="E1033" s="212">
        <f>CALCS!O1062</f>
        <v>931830</v>
      </c>
      <c r="F1033" s="180">
        <f ca="1">OFFSET(CDBG16!$J$1,MATCH(L1033,CDBG16!$E$2:$E$1269,0),)</f>
        <v>7115474</v>
      </c>
      <c r="G1033" s="190">
        <f>CALCS!X1062</f>
        <v>7195123</v>
      </c>
      <c r="H1033" s="190">
        <f ca="1">CALCS!AE1062</f>
        <v>605</v>
      </c>
      <c r="I1033" s="190">
        <f ca="1">CALCS!AF1062</f>
        <v>0</v>
      </c>
      <c r="J1033" s="190">
        <f ca="1">CALCS!AG1062</f>
        <v>0</v>
      </c>
      <c r="K1033" s="190">
        <f ca="1">CALCS!AH1062</f>
        <v>7195728</v>
      </c>
      <c r="L1033" s="179" t="str">
        <f>CALCS!AD1062</f>
        <v>480264</v>
      </c>
      <c r="M1033" s="63">
        <f t="shared" ca="1" si="35"/>
        <v>80254</v>
      </c>
      <c r="N1033" s="205">
        <f t="shared" ca="1" si="36"/>
        <v>1.1278798854440336E-2</v>
      </c>
    </row>
    <row r="1034" spans="1:14" x14ac:dyDescent="0.25">
      <c r="A1034" s="178" t="str">
        <f>CALCS!A1063</f>
        <v>Baytown City</v>
      </c>
      <c r="B1034" s="179" t="str">
        <f>CALCS!B1063</f>
        <v>TX</v>
      </c>
      <c r="C1034" s="179" t="str">
        <f>CALCS!C1063</f>
        <v>51</v>
      </c>
      <c r="D1034" s="179" t="str">
        <f>CALCS!D1063</f>
        <v>PC</v>
      </c>
      <c r="E1034" s="212">
        <f>CALCS!O1063</f>
        <v>76335</v>
      </c>
      <c r="F1034" s="180">
        <f ca="1">OFFSET(CDBG16!$J$1,MATCH(L1034,CDBG16!$E$2:$E$1269,0),)</f>
        <v>660960</v>
      </c>
      <c r="G1034" s="190">
        <f>CALCS!X1063</f>
        <v>657410</v>
      </c>
      <c r="H1034" s="190">
        <f ca="1">CALCS!AE1063</f>
        <v>55</v>
      </c>
      <c r="I1034" s="190">
        <f ca="1">CALCS!AF1063</f>
        <v>4845</v>
      </c>
      <c r="J1034" s="190">
        <f ca="1">CALCS!AG1063</f>
        <v>0</v>
      </c>
      <c r="K1034" s="190">
        <f ca="1">CALCS!AH1063</f>
        <v>662310</v>
      </c>
      <c r="L1034" s="179" t="str">
        <f>CALCS!AD1063</f>
        <v>480390</v>
      </c>
      <c r="M1034" s="63">
        <f t="shared" ca="1" si="35"/>
        <v>1350</v>
      </c>
      <c r="N1034" s="205">
        <f t="shared" ca="1" si="36"/>
        <v>2.0424836601307191E-3</v>
      </c>
    </row>
    <row r="1035" spans="1:14" x14ac:dyDescent="0.25">
      <c r="A1035" s="178" t="str">
        <f>CALCS!A1064</f>
        <v>Beaumont</v>
      </c>
      <c r="B1035" s="179" t="str">
        <f>CALCS!B1064</f>
        <v>TX</v>
      </c>
      <c r="C1035" s="179" t="str">
        <f>CALCS!C1064</f>
        <v>51</v>
      </c>
      <c r="D1035" s="179" t="str">
        <f>CALCS!D1064</f>
        <v>PC</v>
      </c>
      <c r="E1035" s="212">
        <f>CALCS!O1064</f>
        <v>118129</v>
      </c>
      <c r="F1035" s="180">
        <f ca="1">OFFSET(CDBG16!$J$1,MATCH(L1035,CDBG16!$E$2:$E$1269,0),)</f>
        <v>1266349</v>
      </c>
      <c r="G1035" s="190">
        <f>CALCS!X1064</f>
        <v>1264072</v>
      </c>
      <c r="H1035" s="190">
        <f ca="1">CALCS!AE1064</f>
        <v>106</v>
      </c>
      <c r="I1035" s="190">
        <f ca="1">CALCS!AF1064</f>
        <v>0</v>
      </c>
      <c r="J1035" s="190">
        <f ca="1">CALCS!AG1064</f>
        <v>0</v>
      </c>
      <c r="K1035" s="190">
        <f ca="1">CALCS!AH1064</f>
        <v>1264178</v>
      </c>
      <c r="L1035" s="179" t="str">
        <f>CALCS!AD1064</f>
        <v>480402</v>
      </c>
      <c r="M1035" s="63">
        <f t="shared" ca="1" si="35"/>
        <v>-2171</v>
      </c>
      <c r="N1035" s="205">
        <f t="shared" ca="1" si="36"/>
        <v>-1.7143773162058801E-3</v>
      </c>
    </row>
    <row r="1036" spans="1:14" x14ac:dyDescent="0.25">
      <c r="A1036" s="178" t="str">
        <f>CALCS!A1065</f>
        <v>Brownsville</v>
      </c>
      <c r="B1036" s="179" t="str">
        <f>CALCS!B1065</f>
        <v>TX</v>
      </c>
      <c r="C1036" s="179" t="str">
        <f>CALCS!C1065</f>
        <v>51</v>
      </c>
      <c r="D1036" s="179" t="str">
        <f>CALCS!D1065</f>
        <v>PC</v>
      </c>
      <c r="E1036" s="212">
        <f>CALCS!O1065</f>
        <v>183887</v>
      </c>
      <c r="F1036" s="180">
        <f ca="1">OFFSET(CDBG16!$J$1,MATCH(L1036,CDBG16!$E$2:$E$1269,0),)</f>
        <v>2536320</v>
      </c>
      <c r="G1036" s="190">
        <f>CALCS!X1065</f>
        <v>2551346</v>
      </c>
      <c r="H1036" s="190">
        <f ca="1">CALCS!AE1065</f>
        <v>215</v>
      </c>
      <c r="I1036" s="190">
        <f ca="1">CALCS!AF1065</f>
        <v>0</v>
      </c>
      <c r="J1036" s="190">
        <f ca="1">CALCS!AG1065</f>
        <v>0</v>
      </c>
      <c r="K1036" s="190">
        <f ca="1">CALCS!AH1065</f>
        <v>2551561</v>
      </c>
      <c r="L1036" s="179" t="str">
        <f>CALCS!AD1065</f>
        <v>480726</v>
      </c>
      <c r="M1036" s="63">
        <f t="shared" ca="1" si="35"/>
        <v>15241</v>
      </c>
      <c r="N1036" s="205">
        <f t="shared" ca="1" si="36"/>
        <v>6.0090997981327278E-3</v>
      </c>
    </row>
    <row r="1037" spans="1:14" x14ac:dyDescent="0.25">
      <c r="A1037" s="178" t="str">
        <f>CALCS!A1066</f>
        <v>Bryan</v>
      </c>
      <c r="B1037" s="179" t="str">
        <f>CALCS!B1066</f>
        <v>TX</v>
      </c>
      <c r="C1037" s="179" t="str">
        <f>CALCS!C1066</f>
        <v>51</v>
      </c>
      <c r="D1037" s="179" t="str">
        <f>CALCS!D1066</f>
        <v>PC</v>
      </c>
      <c r="E1037" s="212">
        <f>CALCS!O1066</f>
        <v>82118</v>
      </c>
      <c r="F1037" s="180">
        <f ca="1">OFFSET(CDBG16!$J$1,MATCH(L1037,CDBG16!$E$2:$E$1269,0),)</f>
        <v>855207</v>
      </c>
      <c r="G1037" s="190">
        <f>CALCS!X1066</f>
        <v>808132</v>
      </c>
      <c r="H1037" s="190">
        <f ca="1">CALCS!AE1066</f>
        <v>68</v>
      </c>
      <c r="I1037" s="190">
        <f ca="1">CALCS!AF1066</f>
        <v>0</v>
      </c>
      <c r="J1037" s="190">
        <f ca="1">CALCS!AG1066</f>
        <v>0</v>
      </c>
      <c r="K1037" s="190">
        <f ca="1">CALCS!AH1066</f>
        <v>808200</v>
      </c>
      <c r="L1037" s="179" t="str">
        <f>CALCS!AD1066</f>
        <v>480738</v>
      </c>
      <c r="M1037" s="63">
        <f t="shared" ca="1" si="35"/>
        <v>-47007</v>
      </c>
      <c r="N1037" s="205">
        <f t="shared" ca="1" si="36"/>
        <v>-5.4965639897708973E-2</v>
      </c>
    </row>
    <row r="1038" spans="1:14" x14ac:dyDescent="0.25">
      <c r="A1038" s="178" t="str">
        <f>CALCS!A1067</f>
        <v>Carrollton</v>
      </c>
      <c r="B1038" s="179" t="str">
        <f>CALCS!B1067</f>
        <v>TX</v>
      </c>
      <c r="C1038" s="179" t="str">
        <f>CALCS!C1067</f>
        <v>52</v>
      </c>
      <c r="D1038" s="179" t="str">
        <f>CALCS!D1067</f>
        <v>MC</v>
      </c>
      <c r="E1038" s="212">
        <f>CALCS!O1067</f>
        <v>133168</v>
      </c>
      <c r="F1038" s="180">
        <f ca="1">OFFSET(CDBG16!$J$1,MATCH(L1038,CDBG16!$E$2:$E$1269,0),)</f>
        <v>753231</v>
      </c>
      <c r="G1038" s="190">
        <f>CALCS!X1067</f>
        <v>722318</v>
      </c>
      <c r="H1038" s="190">
        <f ca="1">CALCS!AE1067</f>
        <v>61</v>
      </c>
      <c r="I1038" s="190">
        <f ca="1">CALCS!AF1067</f>
        <v>0</v>
      </c>
      <c r="J1038" s="190">
        <f ca="1">CALCS!AG1067</f>
        <v>0</v>
      </c>
      <c r="K1038" s="190">
        <f ca="1">CALCS!AH1067</f>
        <v>722379</v>
      </c>
      <c r="L1038" s="179" t="str">
        <f>CALCS!AD1067</f>
        <v>480900</v>
      </c>
      <c r="M1038" s="63">
        <f t="shared" ca="1" si="35"/>
        <v>-30852</v>
      </c>
      <c r="N1038" s="205">
        <f t="shared" ca="1" si="36"/>
        <v>-4.095954627464881E-2</v>
      </c>
    </row>
    <row r="1039" spans="1:14" x14ac:dyDescent="0.25">
      <c r="A1039" s="178" t="str">
        <f>CALCS!A1068</f>
        <v>College Station</v>
      </c>
      <c r="B1039" s="179" t="str">
        <f>CALCS!B1068</f>
        <v>TX</v>
      </c>
      <c r="C1039" s="179" t="str">
        <f>CALCS!C1068</f>
        <v>51</v>
      </c>
      <c r="D1039" s="179" t="str">
        <f>CALCS!D1068</f>
        <v>PC</v>
      </c>
      <c r="E1039" s="212">
        <f>CALCS!O1068</f>
        <v>107889</v>
      </c>
      <c r="F1039" s="180">
        <f ca="1">OFFSET(CDBG16!$J$1,MATCH(L1039,CDBG16!$E$2:$E$1269,0),)</f>
        <v>983111</v>
      </c>
      <c r="G1039" s="190">
        <f>CALCS!X1068</f>
        <v>994127</v>
      </c>
      <c r="H1039" s="190">
        <f ca="1">CALCS!AE1068</f>
        <v>84</v>
      </c>
      <c r="I1039" s="190">
        <f ca="1">CALCS!AF1068</f>
        <v>0</v>
      </c>
      <c r="J1039" s="190">
        <f ca="1">CALCS!AG1068</f>
        <v>0</v>
      </c>
      <c r="K1039" s="190">
        <f ca="1">CALCS!AH1068</f>
        <v>994211</v>
      </c>
      <c r="L1039" s="179" t="str">
        <f>CALCS!AD1068</f>
        <v>481104</v>
      </c>
      <c r="M1039" s="63">
        <f t="shared" ca="1" si="35"/>
        <v>11100</v>
      </c>
      <c r="N1039" s="205">
        <f t="shared" ca="1" si="36"/>
        <v>1.1290688437012707E-2</v>
      </c>
    </row>
    <row r="1040" spans="1:14" x14ac:dyDescent="0.25">
      <c r="A1040" s="178" t="str">
        <f>CALCS!A1069</f>
        <v>Conroe</v>
      </c>
      <c r="B1040" s="179" t="str">
        <f>CALCS!B1069</f>
        <v>TX</v>
      </c>
      <c r="C1040" s="179" t="str">
        <f>CALCS!C1069</f>
        <v>51</v>
      </c>
      <c r="D1040" s="179" t="str">
        <f>CALCS!D1069</f>
        <v>PC</v>
      </c>
      <c r="E1040" s="212">
        <f>CALCS!O1069</f>
        <v>68602</v>
      </c>
      <c r="F1040" s="180">
        <f ca="1">OFFSET(CDBG16!$J$1,MATCH(L1040,CDBG16!$E$2:$E$1269,0),)</f>
        <v>624634</v>
      </c>
      <c r="G1040" s="190">
        <f>CALCS!X1069</f>
        <v>573498</v>
      </c>
      <c r="H1040" s="190">
        <f ca="1">CALCS!AE1069</f>
        <v>48</v>
      </c>
      <c r="I1040" s="190">
        <f ca="1">CALCS!AF1069</f>
        <v>4226</v>
      </c>
      <c r="J1040" s="190">
        <f ca="1">CALCS!AG1069</f>
        <v>0</v>
      </c>
      <c r="K1040" s="190">
        <f ca="1">CALCS!AH1069</f>
        <v>577772</v>
      </c>
      <c r="L1040" s="179" t="str">
        <f>CALCS!AD1069</f>
        <v>481158</v>
      </c>
      <c r="M1040" s="63">
        <f t="shared" ca="1" si="35"/>
        <v>-46862</v>
      </c>
      <c r="N1040" s="205">
        <f t="shared" ca="1" si="36"/>
        <v>-7.5023133547005127E-2</v>
      </c>
    </row>
    <row r="1041" spans="1:14" x14ac:dyDescent="0.25">
      <c r="A1041" s="178" t="str">
        <f>CALCS!A1070</f>
        <v>Corpus Christi</v>
      </c>
      <c r="B1041" s="179" t="str">
        <f>CALCS!B1070</f>
        <v>TX</v>
      </c>
      <c r="C1041" s="179" t="str">
        <f>CALCS!C1070</f>
        <v>51</v>
      </c>
      <c r="D1041" s="179" t="str">
        <f>CALCS!D1070</f>
        <v>PC</v>
      </c>
      <c r="E1041" s="212">
        <f>CALCS!O1070</f>
        <v>324074</v>
      </c>
      <c r="F1041" s="180">
        <f ca="1">OFFSET(CDBG16!$J$1,MATCH(L1041,CDBG16!$E$2:$E$1269,0),)</f>
        <v>2404066</v>
      </c>
      <c r="G1041" s="190">
        <f>CALCS!X1070</f>
        <v>2404991</v>
      </c>
      <c r="H1041" s="190">
        <f ca="1">CALCS!AE1070</f>
        <v>202</v>
      </c>
      <c r="I1041" s="190">
        <f ca="1">CALCS!AF1070</f>
        <v>0</v>
      </c>
      <c r="J1041" s="190">
        <f ca="1">CALCS!AG1070</f>
        <v>0</v>
      </c>
      <c r="K1041" s="190">
        <f ca="1">CALCS!AH1070</f>
        <v>2405193</v>
      </c>
      <c r="L1041" s="179" t="str">
        <f>CALCS!AD1070</f>
        <v>481206</v>
      </c>
      <c r="M1041" s="63">
        <f t="shared" ca="1" si="35"/>
        <v>1127</v>
      </c>
      <c r="N1041" s="205">
        <f t="shared" ca="1" si="36"/>
        <v>4.6878912642165396E-4</v>
      </c>
    </row>
    <row r="1042" spans="1:14" x14ac:dyDescent="0.25">
      <c r="A1042" s="178" t="str">
        <f>CALCS!A1071</f>
        <v>Dallas</v>
      </c>
      <c r="B1042" s="179" t="str">
        <f>CALCS!B1071</f>
        <v>TX</v>
      </c>
      <c r="C1042" s="179" t="str">
        <f>CALCS!C1071</f>
        <v>51</v>
      </c>
      <c r="D1042" s="179" t="str">
        <f>CALCS!D1071</f>
        <v>PC</v>
      </c>
      <c r="E1042" s="212">
        <f>CALCS!O1071</f>
        <v>1300092</v>
      </c>
      <c r="F1042" s="180">
        <f ca="1">OFFSET(CDBG16!$J$1,MATCH(L1042,CDBG16!$E$2:$E$1269,0),)</f>
        <v>13258321</v>
      </c>
      <c r="G1042" s="190">
        <f>CALCS!X1071</f>
        <v>13371906</v>
      </c>
      <c r="H1042" s="190">
        <f ca="1">CALCS!AE1071</f>
        <v>1125</v>
      </c>
      <c r="I1042" s="190">
        <f ca="1">CALCS!AF1071</f>
        <v>0</v>
      </c>
      <c r="J1042" s="190">
        <f ca="1">CALCS!AG1071</f>
        <v>0</v>
      </c>
      <c r="K1042" s="190">
        <f ca="1">CALCS!AH1071</f>
        <v>13373031</v>
      </c>
      <c r="L1042" s="179" t="str">
        <f>CALCS!AD1071</f>
        <v>481338</v>
      </c>
      <c r="M1042" s="63">
        <f t="shared" ca="1" si="35"/>
        <v>114710</v>
      </c>
      <c r="N1042" s="205">
        <f t="shared" ca="1" si="36"/>
        <v>8.6519250816147839E-3</v>
      </c>
    </row>
    <row r="1043" spans="1:14" x14ac:dyDescent="0.25">
      <c r="A1043" s="178" t="str">
        <f>CALCS!A1072</f>
        <v>Denison</v>
      </c>
      <c r="B1043" s="179" t="str">
        <f>CALCS!B1072</f>
        <v>TX</v>
      </c>
      <c r="C1043" s="179" t="str">
        <f>CALCS!C1072</f>
        <v>51</v>
      </c>
      <c r="D1043" s="179" t="str">
        <f>CALCS!D1072</f>
        <v>PC</v>
      </c>
      <c r="E1043" s="212">
        <f>CALCS!O1072</f>
        <v>23150</v>
      </c>
      <c r="F1043" s="180">
        <f ca="1">OFFSET(CDBG16!$J$1,MATCH(L1043,CDBG16!$E$2:$E$1269,0),)</f>
        <v>310390</v>
      </c>
      <c r="G1043" s="190">
        <f>CALCS!X1072</f>
        <v>310145</v>
      </c>
      <c r="H1043" s="190">
        <f ca="1">CALCS!AE1072</f>
        <v>26</v>
      </c>
      <c r="I1043" s="190">
        <f ca="1">CALCS!AF1072</f>
        <v>0</v>
      </c>
      <c r="J1043" s="190">
        <f ca="1">CALCS!AG1072</f>
        <v>0</v>
      </c>
      <c r="K1043" s="190">
        <f ca="1">CALCS!AH1072</f>
        <v>310171</v>
      </c>
      <c r="L1043" s="179" t="str">
        <f>CALCS!AD1072</f>
        <v>481410</v>
      </c>
      <c r="M1043" s="63">
        <f t="shared" ca="1" si="35"/>
        <v>-219</v>
      </c>
      <c r="N1043" s="205">
        <f t="shared" ca="1" si="36"/>
        <v>-7.0556396791133732E-4</v>
      </c>
    </row>
    <row r="1044" spans="1:14" x14ac:dyDescent="0.25">
      <c r="A1044" s="178" t="str">
        <f>CALCS!A1073</f>
        <v>Denton</v>
      </c>
      <c r="B1044" s="179" t="str">
        <f>CALCS!B1073</f>
        <v>TX</v>
      </c>
      <c r="C1044" s="179" t="str">
        <f>CALCS!C1073</f>
        <v>51</v>
      </c>
      <c r="D1044" s="179" t="str">
        <f>CALCS!D1073</f>
        <v>PC</v>
      </c>
      <c r="E1044" s="212">
        <f>CALCS!O1073</f>
        <v>131044</v>
      </c>
      <c r="F1044" s="180">
        <f ca="1">OFFSET(CDBG16!$J$1,MATCH(L1044,CDBG16!$E$2:$E$1269,0),)</f>
        <v>879638</v>
      </c>
      <c r="G1044" s="190">
        <f>CALCS!X1073</f>
        <v>899696</v>
      </c>
      <c r="H1044" s="190">
        <f ca="1">CALCS!AE1073</f>
        <v>76</v>
      </c>
      <c r="I1044" s="190">
        <f ca="1">CALCS!AF1073</f>
        <v>0</v>
      </c>
      <c r="J1044" s="190">
        <f ca="1">CALCS!AG1073</f>
        <v>0</v>
      </c>
      <c r="K1044" s="190">
        <f ca="1">CALCS!AH1073</f>
        <v>899772</v>
      </c>
      <c r="L1044" s="179" t="str">
        <f>CALCS!AD1073</f>
        <v>481416</v>
      </c>
      <c r="M1044" s="63">
        <f t="shared" ca="1" si="35"/>
        <v>20134</v>
      </c>
      <c r="N1044" s="205">
        <f t="shared" ca="1" si="36"/>
        <v>2.2888961140832935E-2</v>
      </c>
    </row>
    <row r="1045" spans="1:14" x14ac:dyDescent="0.25">
      <c r="A1045" s="178" t="str">
        <f>CALCS!A1074</f>
        <v>Desoto</v>
      </c>
      <c r="B1045" s="179" t="str">
        <f>CALCS!B1074</f>
        <v>TX</v>
      </c>
      <c r="C1045" s="179" t="str">
        <f>CALCS!C1074</f>
        <v>52</v>
      </c>
      <c r="D1045" s="179" t="str">
        <f>CALCS!D1074</f>
        <v>MC</v>
      </c>
      <c r="E1045" s="212">
        <f>CALCS!O1074</f>
        <v>52486</v>
      </c>
      <c r="F1045" s="180">
        <f ca="1">OFFSET(CDBG16!$J$1,MATCH(L1045,CDBG16!$E$2:$E$1269,0),)</f>
        <v>210518</v>
      </c>
      <c r="G1045" s="190">
        <f>CALCS!X1074</f>
        <v>255183</v>
      </c>
      <c r="H1045" s="190">
        <f ca="1">CALCS!AE1074</f>
        <v>21</v>
      </c>
      <c r="I1045" s="190">
        <f ca="1">CALCS!AF1074</f>
        <v>0</v>
      </c>
      <c r="J1045" s="190">
        <f ca="1">CALCS!AG1074</f>
        <v>0</v>
      </c>
      <c r="K1045" s="190">
        <f ca="1">CALCS!AH1074</f>
        <v>255204</v>
      </c>
      <c r="L1045" s="179" t="str">
        <f>CALCS!AD1074</f>
        <v>481434</v>
      </c>
      <c r="M1045" s="63">
        <f t="shared" ca="1" si="35"/>
        <v>44686</v>
      </c>
      <c r="N1045" s="205">
        <f t="shared" ca="1" si="36"/>
        <v>0.2122668845419394</v>
      </c>
    </row>
    <row r="1046" spans="1:14" x14ac:dyDescent="0.25">
      <c r="A1046" s="178" t="str">
        <f>CALCS!A1075</f>
        <v>Edinburg</v>
      </c>
      <c r="B1046" s="179" t="str">
        <f>CALCS!B1075</f>
        <v>TX</v>
      </c>
      <c r="C1046" s="179" t="str">
        <f>CALCS!C1075</f>
        <v>51</v>
      </c>
      <c r="D1046" s="179" t="str">
        <f>CALCS!D1075</f>
        <v>PC</v>
      </c>
      <c r="E1046" s="212">
        <f>CALCS!O1075</f>
        <v>84497</v>
      </c>
      <c r="F1046" s="180">
        <f ca="1">OFFSET(CDBG16!$J$1,MATCH(L1046,CDBG16!$E$2:$E$1269,0),)</f>
        <v>897162</v>
      </c>
      <c r="G1046" s="190">
        <f>CALCS!X1075</f>
        <v>901393</v>
      </c>
      <c r="H1046" s="190">
        <f ca="1">CALCS!AE1075</f>
        <v>76</v>
      </c>
      <c r="I1046" s="190">
        <f ca="1">CALCS!AF1075</f>
        <v>0</v>
      </c>
      <c r="J1046" s="190">
        <f ca="1">CALCS!AG1075</f>
        <v>0</v>
      </c>
      <c r="K1046" s="190">
        <f ca="1">CALCS!AH1075</f>
        <v>901469</v>
      </c>
      <c r="L1046" s="179" t="str">
        <f>CALCS!AD1075</f>
        <v>481608</v>
      </c>
      <c r="M1046" s="63">
        <f t="shared" ca="1" si="35"/>
        <v>4307</v>
      </c>
      <c r="N1046" s="205">
        <f t="shared" ca="1" si="36"/>
        <v>4.800693743158984E-3</v>
      </c>
    </row>
    <row r="1047" spans="1:14" x14ac:dyDescent="0.25">
      <c r="A1047" s="178" t="str">
        <f>CALCS!A1076</f>
        <v>El Paso</v>
      </c>
      <c r="B1047" s="179" t="str">
        <f>CALCS!B1076</f>
        <v>TX</v>
      </c>
      <c r="C1047" s="179" t="str">
        <f>CALCS!C1076</f>
        <v>51</v>
      </c>
      <c r="D1047" s="179" t="str">
        <f>CALCS!D1076</f>
        <v>PC</v>
      </c>
      <c r="E1047" s="212">
        <f>CALCS!O1076</f>
        <v>681124</v>
      </c>
      <c r="F1047" s="180">
        <f ca="1">OFFSET(CDBG16!$J$1,MATCH(L1047,CDBG16!$E$2:$E$1269,0),)</f>
        <v>6036125</v>
      </c>
      <c r="G1047" s="190">
        <f>CALCS!X1076</f>
        <v>5854465</v>
      </c>
      <c r="H1047" s="190">
        <f ca="1">CALCS!AE1076</f>
        <v>492</v>
      </c>
      <c r="I1047" s="190">
        <f ca="1">CALCS!AF1076</f>
        <v>0</v>
      </c>
      <c r="J1047" s="190">
        <f ca="1">CALCS!AG1076</f>
        <v>0</v>
      </c>
      <c r="K1047" s="190">
        <f ca="1">CALCS!AH1076</f>
        <v>5854957</v>
      </c>
      <c r="L1047" s="179" t="str">
        <f>CALCS!AD1076</f>
        <v>481680</v>
      </c>
      <c r="M1047" s="63">
        <f t="shared" ca="1" si="35"/>
        <v>-181168</v>
      </c>
      <c r="N1047" s="205">
        <f t="shared" ca="1" si="36"/>
        <v>-3.0013957630102093E-2</v>
      </c>
    </row>
    <row r="1048" spans="1:14" x14ac:dyDescent="0.25">
      <c r="A1048" s="178" t="str">
        <f>CALCS!A1077</f>
        <v>Euless City</v>
      </c>
      <c r="B1048" s="179" t="str">
        <f>CALCS!B1077</f>
        <v>TX</v>
      </c>
      <c r="C1048" s="179" t="str">
        <f>CALCS!C1077</f>
        <v>52</v>
      </c>
      <c r="D1048" s="179" t="str">
        <f>CALCS!D1077</f>
        <v>MC</v>
      </c>
      <c r="E1048" s="212">
        <f>CALCS!O1077</f>
        <v>54219</v>
      </c>
      <c r="F1048" s="180">
        <f ca="1">OFFSET(CDBG16!$J$1,MATCH(L1048,CDBG16!$E$2:$E$1269,0),)</f>
        <v>356687</v>
      </c>
      <c r="G1048" s="190">
        <f>CALCS!X1077</f>
        <v>360248</v>
      </c>
      <c r="H1048" s="190">
        <f ca="1">CALCS!AE1077</f>
        <v>30</v>
      </c>
      <c r="I1048" s="190">
        <f ca="1">CALCS!AF1077</f>
        <v>0</v>
      </c>
      <c r="J1048" s="190">
        <f ca="1">CALCS!AG1077</f>
        <v>0</v>
      </c>
      <c r="K1048" s="190">
        <f ca="1">CALCS!AH1077</f>
        <v>360278</v>
      </c>
      <c r="L1048" s="179" t="str">
        <f>CALCS!AD1077</f>
        <v>481722</v>
      </c>
      <c r="M1048" s="63">
        <f t="shared" ca="1" si="35"/>
        <v>3591</v>
      </c>
      <c r="N1048" s="205">
        <f t="shared" ca="1" si="36"/>
        <v>1.0067650348905343E-2</v>
      </c>
    </row>
    <row r="1049" spans="1:14" x14ac:dyDescent="0.25">
      <c r="A1049" s="178" t="str">
        <f>CALCS!A1078</f>
        <v>Flower Mound Town</v>
      </c>
      <c r="B1049" s="179" t="str">
        <f>CALCS!B1078</f>
        <v>TX</v>
      </c>
      <c r="C1049" s="179" t="str">
        <f>CALCS!C1078</f>
        <v>52</v>
      </c>
      <c r="D1049" s="179" t="str">
        <f>CALCS!D1078</f>
        <v>MC</v>
      </c>
      <c r="E1049" s="212">
        <f>CALCS!O1078</f>
        <v>71253</v>
      </c>
      <c r="F1049" s="180">
        <f ca="1">OFFSET(CDBG16!$J$1,MATCH(L1049,CDBG16!$E$2:$E$1269,0),)</f>
        <v>177455</v>
      </c>
      <c r="G1049" s="190">
        <f>CALCS!X1078</f>
        <v>179813</v>
      </c>
      <c r="H1049" s="190">
        <f ca="1">CALCS!AE1078</f>
        <v>15</v>
      </c>
      <c r="I1049" s="190">
        <f ca="1">CALCS!AF1078</f>
        <v>0</v>
      </c>
      <c r="J1049" s="190">
        <f ca="1">CALCS!AG1078</f>
        <v>0</v>
      </c>
      <c r="K1049" s="190">
        <f ca="1">CALCS!AH1078</f>
        <v>179828</v>
      </c>
      <c r="L1049" s="179" t="str">
        <f>CALCS!AD1078</f>
        <v>481824</v>
      </c>
      <c r="M1049" s="63">
        <f t="shared" ca="1" si="35"/>
        <v>2373</v>
      </c>
      <c r="N1049" s="205">
        <f t="shared" ca="1" si="36"/>
        <v>1.3372404271505453E-2</v>
      </c>
    </row>
    <row r="1050" spans="1:14" x14ac:dyDescent="0.25">
      <c r="A1050" s="178" t="str">
        <f>CALCS!A1079</f>
        <v>Fort Worth</v>
      </c>
      <c r="B1050" s="179" t="str">
        <f>CALCS!B1079</f>
        <v>TX</v>
      </c>
      <c r="C1050" s="179" t="str">
        <f>CALCS!C1079</f>
        <v>51</v>
      </c>
      <c r="D1050" s="179" t="str">
        <f>CALCS!D1079</f>
        <v>PC</v>
      </c>
      <c r="E1050" s="212">
        <f>CALCS!O1079</f>
        <v>833319</v>
      </c>
      <c r="F1050" s="180">
        <f ca="1">OFFSET(CDBG16!$J$1,MATCH(L1050,CDBG16!$E$2:$E$1269,0),)</f>
        <v>6414009</v>
      </c>
      <c r="G1050" s="190">
        <f>CALCS!X1079</f>
        <v>6526314</v>
      </c>
      <c r="H1050" s="190">
        <f ca="1">CALCS!AE1079</f>
        <v>549</v>
      </c>
      <c r="I1050" s="190">
        <f ca="1">CALCS!AF1079</f>
        <v>0</v>
      </c>
      <c r="J1050" s="190">
        <f ca="1">CALCS!AG1079</f>
        <v>0</v>
      </c>
      <c r="K1050" s="190">
        <f ca="1">CALCS!AH1079</f>
        <v>6526863</v>
      </c>
      <c r="L1050" s="179" t="str">
        <f>CALCS!AD1079</f>
        <v>481896</v>
      </c>
      <c r="M1050" s="63">
        <f t="shared" ca="1" si="35"/>
        <v>112854</v>
      </c>
      <c r="N1050" s="205">
        <f t="shared" ca="1" si="36"/>
        <v>1.7594923861191963E-2</v>
      </c>
    </row>
    <row r="1051" spans="1:14" x14ac:dyDescent="0.25">
      <c r="A1051" s="178" t="str">
        <f>CALCS!A1080</f>
        <v>Frisco</v>
      </c>
      <c r="B1051" s="179" t="str">
        <f>CALCS!B1080</f>
        <v>TX</v>
      </c>
      <c r="C1051" s="179" t="str">
        <f>CALCS!C1080</f>
        <v>52</v>
      </c>
      <c r="D1051" s="179" t="str">
        <f>CALCS!D1080</f>
        <v>MC</v>
      </c>
      <c r="E1051" s="212">
        <f>CALCS!O1080</f>
        <v>154407</v>
      </c>
      <c r="F1051" s="180">
        <f ca="1">OFFSET(CDBG16!$J$1,MATCH(L1051,CDBG16!$E$2:$E$1269,0),)</f>
        <v>435452</v>
      </c>
      <c r="G1051" s="190">
        <f>CALCS!X1080</f>
        <v>468209</v>
      </c>
      <c r="H1051" s="190">
        <f ca="1">CALCS!AE1080</f>
        <v>39</v>
      </c>
      <c r="I1051" s="190">
        <f ca="1">CALCS!AF1080</f>
        <v>0</v>
      </c>
      <c r="J1051" s="190">
        <f ca="1">CALCS!AG1080</f>
        <v>0</v>
      </c>
      <c r="K1051" s="190">
        <f ca="1">CALCS!AH1080</f>
        <v>468248</v>
      </c>
      <c r="L1051" s="179" t="str">
        <f>CALCS!AD1080</f>
        <v>481944</v>
      </c>
      <c r="M1051" s="63">
        <f t="shared" ca="1" si="35"/>
        <v>32796</v>
      </c>
      <c r="N1051" s="205">
        <f t="shared" ca="1" si="36"/>
        <v>7.5314845264231184E-2</v>
      </c>
    </row>
    <row r="1052" spans="1:14" x14ac:dyDescent="0.25">
      <c r="A1052" s="178" t="str">
        <f>CALCS!A1081</f>
        <v>Galveston</v>
      </c>
      <c r="B1052" s="179" t="str">
        <f>CALCS!B1081</f>
        <v>TX</v>
      </c>
      <c r="C1052" s="179" t="str">
        <f>CALCS!C1081</f>
        <v>52</v>
      </c>
      <c r="D1052" s="179" t="str">
        <f>CALCS!D1081</f>
        <v>MC</v>
      </c>
      <c r="E1052" s="212">
        <f>CALCS!O1081</f>
        <v>50180</v>
      </c>
      <c r="F1052" s="180">
        <f ca="1">OFFSET(CDBG16!$J$1,MATCH(L1052,CDBG16!$E$2:$E$1269,0),)</f>
        <v>1146430</v>
      </c>
      <c r="G1052" s="190">
        <f>CALCS!X1081</f>
        <v>1123245</v>
      </c>
      <c r="H1052" s="190">
        <f ca="1">CALCS!AE1081</f>
        <v>94</v>
      </c>
      <c r="I1052" s="190">
        <f ca="1">CALCS!AF1081</f>
        <v>8278</v>
      </c>
      <c r="J1052" s="190">
        <f ca="1">CALCS!AG1081</f>
        <v>0</v>
      </c>
      <c r="K1052" s="190">
        <f ca="1">CALCS!AH1081</f>
        <v>1131617</v>
      </c>
      <c r="L1052" s="179" t="str">
        <f>CALCS!AD1081</f>
        <v>481986</v>
      </c>
      <c r="M1052" s="63">
        <f t="shared" ca="1" si="35"/>
        <v>-14813</v>
      </c>
      <c r="N1052" s="205">
        <f t="shared" ca="1" si="36"/>
        <v>-1.2920980783824568E-2</v>
      </c>
    </row>
    <row r="1053" spans="1:14" x14ac:dyDescent="0.25">
      <c r="A1053" s="178" t="str">
        <f>CALCS!A1082</f>
        <v>Garland</v>
      </c>
      <c r="B1053" s="179" t="str">
        <f>CALCS!B1082</f>
        <v>TX</v>
      </c>
      <c r="C1053" s="179" t="str">
        <f>CALCS!C1082</f>
        <v>52</v>
      </c>
      <c r="D1053" s="179" t="str">
        <f>CALCS!D1082</f>
        <v>MC</v>
      </c>
      <c r="E1053" s="212">
        <f>CALCS!O1082</f>
        <v>236897</v>
      </c>
      <c r="F1053" s="180">
        <f ca="1">OFFSET(CDBG16!$J$1,MATCH(L1053,CDBG16!$E$2:$E$1269,0),)</f>
        <v>1874725</v>
      </c>
      <c r="G1053" s="190">
        <f>CALCS!X1082</f>
        <v>1871989</v>
      </c>
      <c r="H1053" s="190">
        <f ca="1">CALCS!AE1082</f>
        <v>157</v>
      </c>
      <c r="I1053" s="190">
        <f ca="1">CALCS!AF1082</f>
        <v>0</v>
      </c>
      <c r="J1053" s="190">
        <f ca="1">CALCS!AG1082</f>
        <v>0</v>
      </c>
      <c r="K1053" s="190">
        <f ca="1">CALCS!AH1082</f>
        <v>1872146</v>
      </c>
      <c r="L1053" s="179" t="str">
        <f>CALCS!AD1082</f>
        <v>481998</v>
      </c>
      <c r="M1053" s="63">
        <f t="shared" ca="1" si="35"/>
        <v>-2579</v>
      </c>
      <c r="N1053" s="205">
        <f t="shared" ca="1" si="36"/>
        <v>-1.3756684313699342E-3</v>
      </c>
    </row>
    <row r="1054" spans="1:14" x14ac:dyDescent="0.25">
      <c r="A1054" s="178" t="str">
        <f>CALCS!A1083</f>
        <v>Grand Prairie</v>
      </c>
      <c r="B1054" s="179" t="str">
        <f>CALCS!B1083</f>
        <v>TX</v>
      </c>
      <c r="C1054" s="179" t="str">
        <f>CALCS!C1083</f>
        <v>52</v>
      </c>
      <c r="D1054" s="179" t="str">
        <f>CALCS!D1083</f>
        <v>MC</v>
      </c>
      <c r="E1054" s="212">
        <f>CALCS!O1083</f>
        <v>187809</v>
      </c>
      <c r="F1054" s="180">
        <f ca="1">OFFSET(CDBG16!$J$1,MATCH(L1054,CDBG16!$E$2:$E$1269,0),)</f>
        <v>1407661</v>
      </c>
      <c r="G1054" s="190">
        <f>CALCS!X1083</f>
        <v>1356412</v>
      </c>
      <c r="H1054" s="190">
        <f ca="1">CALCS!AE1083</f>
        <v>114</v>
      </c>
      <c r="I1054" s="190">
        <f ca="1">CALCS!AF1083</f>
        <v>0</v>
      </c>
      <c r="J1054" s="190">
        <f ca="1">CALCS!AG1083</f>
        <v>0</v>
      </c>
      <c r="K1054" s="190">
        <f ca="1">CALCS!AH1083</f>
        <v>1356526</v>
      </c>
      <c r="L1054" s="179" t="str">
        <f>CALCS!AD1083</f>
        <v>482142</v>
      </c>
      <c r="M1054" s="63">
        <f t="shared" ca="1" si="35"/>
        <v>-51135</v>
      </c>
      <c r="N1054" s="205">
        <f t="shared" ca="1" si="36"/>
        <v>-3.6326217747028579E-2</v>
      </c>
    </row>
    <row r="1055" spans="1:14" x14ac:dyDescent="0.25">
      <c r="A1055" s="178" t="str">
        <f>CALCS!A1084</f>
        <v>Grapevine</v>
      </c>
      <c r="B1055" s="179" t="str">
        <f>CALCS!B1084</f>
        <v>TX</v>
      </c>
      <c r="C1055" s="179" t="str">
        <f>CALCS!C1084</f>
        <v>52</v>
      </c>
      <c r="D1055" s="179" t="str">
        <f>CALCS!D1084</f>
        <v>MC</v>
      </c>
      <c r="E1055" s="212">
        <f>CALCS!O1084</f>
        <v>51404</v>
      </c>
      <c r="F1055" s="180">
        <f ca="1">OFFSET(CDBG16!$J$1,MATCH(L1055,CDBG16!$E$2:$E$1269,0),)</f>
        <v>284129</v>
      </c>
      <c r="G1055" s="190">
        <f>CALCS!X1084</f>
        <v>288397</v>
      </c>
      <c r="H1055" s="190">
        <f ca="1">CALCS!AE1084</f>
        <v>24</v>
      </c>
      <c r="I1055" s="190">
        <f ca="1">CALCS!AF1084</f>
        <v>0</v>
      </c>
      <c r="J1055" s="190">
        <f ca="1">CALCS!AG1084</f>
        <v>0</v>
      </c>
      <c r="K1055" s="190">
        <f ca="1">CALCS!AH1084</f>
        <v>288421</v>
      </c>
      <c r="L1055" s="179" t="str">
        <f>CALCS!AD1084</f>
        <v>482178</v>
      </c>
      <c r="M1055" s="63">
        <f t="shared" ca="1" si="35"/>
        <v>4292</v>
      </c>
      <c r="N1055" s="205">
        <f t="shared" ca="1" si="36"/>
        <v>1.5105814612376773E-2</v>
      </c>
    </row>
    <row r="1056" spans="1:14" x14ac:dyDescent="0.25">
      <c r="A1056" s="178" t="str">
        <f>CALCS!A1085</f>
        <v>Harlingen</v>
      </c>
      <c r="B1056" s="179" t="str">
        <f>CALCS!B1085</f>
        <v>TX</v>
      </c>
      <c r="C1056" s="179" t="str">
        <f>CALCS!C1085</f>
        <v>51</v>
      </c>
      <c r="D1056" s="179" t="str">
        <f>CALCS!D1085</f>
        <v>PC</v>
      </c>
      <c r="E1056" s="212">
        <f>CALCS!O1085</f>
        <v>65774</v>
      </c>
      <c r="F1056" s="180">
        <f ca="1">OFFSET(CDBG16!$J$1,MATCH(L1056,CDBG16!$E$2:$E$1269,0),)</f>
        <v>796099</v>
      </c>
      <c r="G1056" s="190">
        <f>CALCS!X1085</f>
        <v>796347</v>
      </c>
      <c r="H1056" s="190">
        <f ca="1">CALCS!AE1085</f>
        <v>67</v>
      </c>
      <c r="I1056" s="190">
        <f ca="1">CALCS!AF1085</f>
        <v>0</v>
      </c>
      <c r="J1056" s="190">
        <f ca="1">CALCS!AG1085</f>
        <v>0</v>
      </c>
      <c r="K1056" s="190">
        <f ca="1">CALCS!AH1085</f>
        <v>796414</v>
      </c>
      <c r="L1056" s="179" t="str">
        <f>CALCS!AD1085</f>
        <v>482304</v>
      </c>
      <c r="M1056" s="63">
        <f t="shared" ca="1" si="35"/>
        <v>315</v>
      </c>
      <c r="N1056" s="205">
        <f t="shared" ca="1" si="36"/>
        <v>3.9567943182945839E-4</v>
      </c>
    </row>
    <row r="1057" spans="1:14" x14ac:dyDescent="0.25">
      <c r="A1057" s="178" t="str">
        <f>CALCS!A1086</f>
        <v>Houston</v>
      </c>
      <c r="B1057" s="179" t="str">
        <f>CALCS!B1086</f>
        <v>TX</v>
      </c>
      <c r="C1057" s="179" t="str">
        <f>CALCS!C1086</f>
        <v>51</v>
      </c>
      <c r="D1057" s="179" t="str">
        <f>CALCS!D1086</f>
        <v>PC</v>
      </c>
      <c r="E1057" s="212">
        <f>CALCS!O1086</f>
        <v>2296224</v>
      </c>
      <c r="F1057" s="180">
        <f ca="1">OFFSET(CDBG16!$J$1,MATCH(L1057,CDBG16!$E$2:$E$1269,0),)</f>
        <v>22140237</v>
      </c>
      <c r="G1057" s="190">
        <f>CALCS!X1086</f>
        <v>21870427</v>
      </c>
      <c r="H1057" s="190">
        <f ca="1">CALCS!AE1086</f>
        <v>1839</v>
      </c>
      <c r="I1057" s="190">
        <f ca="1">CALCS!AF1086</f>
        <v>161180</v>
      </c>
      <c r="J1057" s="190">
        <f ca="1">CALCS!AG1086</f>
        <v>0</v>
      </c>
      <c r="K1057" s="190">
        <f ca="1">CALCS!AH1086</f>
        <v>22033446</v>
      </c>
      <c r="L1057" s="179" t="str">
        <f>CALCS!AD1086</f>
        <v>482514</v>
      </c>
      <c r="M1057" s="63">
        <f t="shared" ca="1" si="35"/>
        <v>-106791</v>
      </c>
      <c r="N1057" s="205">
        <f t="shared" ca="1" si="36"/>
        <v>-4.8233901019216728E-3</v>
      </c>
    </row>
    <row r="1058" spans="1:14" x14ac:dyDescent="0.25">
      <c r="A1058" s="178" t="str">
        <f>CALCS!A1087</f>
        <v>Irving</v>
      </c>
      <c r="B1058" s="179" t="str">
        <f>CALCS!B1087</f>
        <v>TX</v>
      </c>
      <c r="C1058" s="179" t="str">
        <f>CALCS!C1087</f>
        <v>51</v>
      </c>
      <c r="D1058" s="179" t="str">
        <f>CALCS!D1087</f>
        <v>PC</v>
      </c>
      <c r="E1058" s="212">
        <f>CALCS!O1087</f>
        <v>236607</v>
      </c>
      <c r="F1058" s="180">
        <f ca="1">OFFSET(CDBG16!$J$1,MATCH(L1058,CDBG16!$E$2:$E$1269,0),)</f>
        <v>2040067</v>
      </c>
      <c r="G1058" s="190">
        <f>CALCS!X1087</f>
        <v>2024975</v>
      </c>
      <c r="H1058" s="190">
        <f ca="1">CALCS!AE1087</f>
        <v>170</v>
      </c>
      <c r="I1058" s="190">
        <f ca="1">CALCS!AF1087</f>
        <v>0</v>
      </c>
      <c r="J1058" s="190">
        <f ca="1">CALCS!AG1087</f>
        <v>0</v>
      </c>
      <c r="K1058" s="190">
        <f ca="1">CALCS!AH1087</f>
        <v>2025145</v>
      </c>
      <c r="L1058" s="179" t="str">
        <f>CALCS!AD1087</f>
        <v>482628</v>
      </c>
      <c r="M1058" s="63">
        <f t="shared" ca="1" si="35"/>
        <v>-14922</v>
      </c>
      <c r="N1058" s="205">
        <f t="shared" ca="1" si="36"/>
        <v>-7.3144656523535748E-3</v>
      </c>
    </row>
    <row r="1059" spans="1:14" x14ac:dyDescent="0.25">
      <c r="A1059" s="178" t="str">
        <f>CALCS!A1088</f>
        <v>Killeen</v>
      </c>
      <c r="B1059" s="179" t="str">
        <f>CALCS!B1088</f>
        <v>TX</v>
      </c>
      <c r="C1059" s="179" t="str">
        <f>CALCS!C1088</f>
        <v>51</v>
      </c>
      <c r="D1059" s="179" t="str">
        <f>CALCS!D1088</f>
        <v>PC</v>
      </c>
      <c r="E1059" s="212">
        <f>CALCS!O1088</f>
        <v>140806</v>
      </c>
      <c r="F1059" s="180">
        <f ca="1">OFFSET(CDBG16!$J$1,MATCH(L1059,CDBG16!$E$2:$E$1269,0),)</f>
        <v>907931</v>
      </c>
      <c r="G1059" s="190">
        <f>CALCS!X1088</f>
        <v>868480</v>
      </c>
      <c r="H1059" s="190">
        <f ca="1">CALCS!AE1088</f>
        <v>73</v>
      </c>
      <c r="I1059" s="190">
        <f ca="1">CALCS!AF1088</f>
        <v>0</v>
      </c>
      <c r="J1059" s="190">
        <f ca="1">CALCS!AG1088</f>
        <v>0</v>
      </c>
      <c r="K1059" s="190">
        <f ca="1">CALCS!AH1088</f>
        <v>868553</v>
      </c>
      <c r="L1059" s="179" t="str">
        <f>CALCS!AD1088</f>
        <v>482820</v>
      </c>
      <c r="M1059" s="63">
        <f t="shared" ca="1" si="35"/>
        <v>-39378</v>
      </c>
      <c r="N1059" s="205">
        <f t="shared" ca="1" si="36"/>
        <v>-4.3371137233996854E-2</v>
      </c>
    </row>
    <row r="1060" spans="1:14" x14ac:dyDescent="0.25">
      <c r="A1060" s="178" t="str">
        <f>CALCS!A1089</f>
        <v>Laredo</v>
      </c>
      <c r="B1060" s="179" t="str">
        <f>CALCS!B1089</f>
        <v>TX</v>
      </c>
      <c r="C1060" s="179" t="str">
        <f>CALCS!C1089</f>
        <v>51</v>
      </c>
      <c r="D1060" s="179" t="str">
        <f>CALCS!D1089</f>
        <v>PC</v>
      </c>
      <c r="E1060" s="212">
        <f>CALCS!O1089</f>
        <v>255473</v>
      </c>
      <c r="F1060" s="180">
        <f ca="1">OFFSET(CDBG16!$J$1,MATCH(L1060,CDBG16!$E$2:$E$1269,0),)</f>
        <v>3436805</v>
      </c>
      <c r="G1060" s="190">
        <f>CALCS!X1089</f>
        <v>3401131</v>
      </c>
      <c r="H1060" s="190">
        <f ca="1">CALCS!AE1089</f>
        <v>286</v>
      </c>
      <c r="I1060" s="190">
        <f ca="1">CALCS!AF1089</f>
        <v>0</v>
      </c>
      <c r="J1060" s="190">
        <f ca="1">CALCS!AG1089</f>
        <v>0</v>
      </c>
      <c r="K1060" s="190">
        <f ca="1">CALCS!AH1089</f>
        <v>3401417</v>
      </c>
      <c r="L1060" s="179" t="str">
        <f>CALCS!AD1089</f>
        <v>483042</v>
      </c>
      <c r="M1060" s="63">
        <f t="shared" ca="1" si="35"/>
        <v>-35388</v>
      </c>
      <c r="N1060" s="205">
        <f t="shared" ca="1" si="36"/>
        <v>-1.0296772729322728E-2</v>
      </c>
    </row>
    <row r="1061" spans="1:14" x14ac:dyDescent="0.25">
      <c r="A1061" s="178" t="str">
        <f>CALCS!A1090</f>
        <v>League City</v>
      </c>
      <c r="B1061" s="179" t="str">
        <f>CALCS!B1090</f>
        <v>TX</v>
      </c>
      <c r="C1061" s="179" t="str">
        <f>CALCS!C1090</f>
        <v>52</v>
      </c>
      <c r="D1061" s="179" t="str">
        <f>CALCS!D1090</f>
        <v>MC</v>
      </c>
      <c r="E1061" s="212">
        <f>CALCS!O1090</f>
        <v>98312</v>
      </c>
      <c r="F1061" s="180">
        <f ca="1">OFFSET(CDBG16!$J$1,MATCH(L1061,CDBG16!$E$2:$E$1269,0),)</f>
        <v>318372</v>
      </c>
      <c r="G1061" s="190">
        <f>CALCS!X1090</f>
        <v>330730</v>
      </c>
      <c r="H1061" s="190">
        <f ca="1">CALCS!AE1090</f>
        <v>28</v>
      </c>
      <c r="I1061" s="190">
        <f ca="1">CALCS!AF1090</f>
        <v>2437</v>
      </c>
      <c r="J1061" s="190">
        <f ca="1">CALCS!AG1090</f>
        <v>0</v>
      </c>
      <c r="K1061" s="190">
        <f ca="1">CALCS!AH1090</f>
        <v>333195</v>
      </c>
      <c r="L1061" s="179" t="str">
        <f>CALCS!AD1090</f>
        <v>483084</v>
      </c>
      <c r="M1061" s="63">
        <f t="shared" ca="1" si="35"/>
        <v>14823</v>
      </c>
      <c r="N1061" s="205">
        <f t="shared" ca="1" si="36"/>
        <v>4.6558742602992725E-2</v>
      </c>
    </row>
    <row r="1062" spans="1:14" x14ac:dyDescent="0.25">
      <c r="A1062" s="178" t="str">
        <f>CALCS!A1091</f>
        <v>Lewisville</v>
      </c>
      <c r="B1062" s="179" t="str">
        <f>CALCS!B1091</f>
        <v>TX</v>
      </c>
      <c r="C1062" s="179" t="str">
        <f>CALCS!C1091</f>
        <v>52</v>
      </c>
      <c r="D1062" s="179" t="str">
        <f>CALCS!D1091</f>
        <v>MC</v>
      </c>
      <c r="E1062" s="212">
        <f>CALCS!O1091</f>
        <v>104039</v>
      </c>
      <c r="F1062" s="180">
        <f ca="1">OFFSET(CDBG16!$J$1,MATCH(L1062,CDBG16!$E$2:$E$1269,0),)</f>
        <v>599101</v>
      </c>
      <c r="G1062" s="190">
        <f>CALCS!X1091</f>
        <v>604210</v>
      </c>
      <c r="H1062" s="190">
        <f ca="1">CALCS!AE1091</f>
        <v>51</v>
      </c>
      <c r="I1062" s="190">
        <f ca="1">CALCS!AF1091</f>
        <v>0</v>
      </c>
      <c r="J1062" s="190">
        <f ca="1">CALCS!AG1091</f>
        <v>0</v>
      </c>
      <c r="K1062" s="190">
        <f ca="1">CALCS!AH1091</f>
        <v>604261</v>
      </c>
      <c r="L1062" s="179" t="str">
        <f>CALCS!AD1091</f>
        <v>483132</v>
      </c>
      <c r="M1062" s="63">
        <f t="shared" ca="1" si="35"/>
        <v>5160</v>
      </c>
      <c r="N1062" s="205">
        <f t="shared" ca="1" si="36"/>
        <v>8.6129050026623223E-3</v>
      </c>
    </row>
    <row r="1063" spans="1:14" x14ac:dyDescent="0.25">
      <c r="A1063" s="178" t="str">
        <f>CALCS!A1092</f>
        <v>Longview</v>
      </c>
      <c r="B1063" s="179" t="str">
        <f>CALCS!B1092</f>
        <v>TX</v>
      </c>
      <c r="C1063" s="179" t="str">
        <f>CALCS!C1092</f>
        <v>51</v>
      </c>
      <c r="D1063" s="179" t="str">
        <f>CALCS!D1092</f>
        <v>PC</v>
      </c>
      <c r="E1063" s="212">
        <f>CALCS!O1092</f>
        <v>82287</v>
      </c>
      <c r="F1063" s="180">
        <f ca="1">OFFSET(CDBG16!$J$1,MATCH(L1063,CDBG16!$E$2:$E$1269,0),)</f>
        <v>584468</v>
      </c>
      <c r="G1063" s="190">
        <f>CALCS!X1092</f>
        <v>606126</v>
      </c>
      <c r="H1063" s="190">
        <f ca="1">CALCS!AE1092</f>
        <v>51</v>
      </c>
      <c r="I1063" s="190">
        <f ca="1">CALCS!AF1092</f>
        <v>0</v>
      </c>
      <c r="J1063" s="190">
        <f ca="1">CALCS!AG1092</f>
        <v>0</v>
      </c>
      <c r="K1063" s="190">
        <f ca="1">CALCS!AH1092</f>
        <v>606177</v>
      </c>
      <c r="L1063" s="179" t="str">
        <f>CALCS!AD1092</f>
        <v>483246</v>
      </c>
      <c r="M1063" s="63">
        <f t="shared" ca="1" si="35"/>
        <v>21709</v>
      </c>
      <c r="N1063" s="205">
        <f t="shared" ca="1" si="36"/>
        <v>3.7143179780586788E-2</v>
      </c>
    </row>
    <row r="1064" spans="1:14" x14ac:dyDescent="0.25">
      <c r="A1064" s="178" t="str">
        <f>CALCS!A1093</f>
        <v>Lubbock</v>
      </c>
      <c r="B1064" s="179" t="str">
        <f>CALCS!B1093</f>
        <v>TX</v>
      </c>
      <c r="C1064" s="179" t="str">
        <f>CALCS!C1093</f>
        <v>51</v>
      </c>
      <c r="D1064" s="179" t="str">
        <f>CALCS!D1093</f>
        <v>PC</v>
      </c>
      <c r="E1064" s="212">
        <f>CALCS!O1093</f>
        <v>249042</v>
      </c>
      <c r="F1064" s="180">
        <f ca="1">OFFSET(CDBG16!$J$1,MATCH(L1064,CDBG16!$E$2:$E$1269,0),)</f>
        <v>1925875</v>
      </c>
      <c r="G1064" s="190">
        <f>CALCS!X1093</f>
        <v>1888109</v>
      </c>
      <c r="H1064" s="190">
        <f ca="1">CALCS!AE1093</f>
        <v>159</v>
      </c>
      <c r="I1064" s="190">
        <f ca="1">CALCS!AF1093</f>
        <v>0</v>
      </c>
      <c r="J1064" s="190">
        <f ca="1">CALCS!AG1093</f>
        <v>0</v>
      </c>
      <c r="K1064" s="190">
        <f ca="1">CALCS!AH1093</f>
        <v>1888268</v>
      </c>
      <c r="L1064" s="179" t="str">
        <f>CALCS!AD1093</f>
        <v>483288</v>
      </c>
      <c r="M1064" s="63">
        <f t="shared" ca="1" si="35"/>
        <v>-37607</v>
      </c>
      <c r="N1064" s="205">
        <f t="shared" ca="1" si="36"/>
        <v>-1.9527227883429608E-2</v>
      </c>
    </row>
    <row r="1065" spans="1:14" x14ac:dyDescent="0.25">
      <c r="A1065" s="178" t="str">
        <f>CALCS!A1094</f>
        <v>Mc Allen</v>
      </c>
      <c r="B1065" s="179" t="str">
        <f>CALCS!B1094</f>
        <v>TX</v>
      </c>
      <c r="C1065" s="179" t="str">
        <f>CALCS!C1094</f>
        <v>51</v>
      </c>
      <c r="D1065" s="179" t="str">
        <f>CALCS!D1094</f>
        <v>PC</v>
      </c>
      <c r="E1065" s="212">
        <f>CALCS!O1094</f>
        <v>140269</v>
      </c>
      <c r="F1065" s="180">
        <f ca="1">OFFSET(CDBG16!$J$1,MATCH(L1065,CDBG16!$E$2:$E$1269,0),)</f>
        <v>1405085</v>
      </c>
      <c r="G1065" s="190">
        <f>CALCS!X1094</f>
        <v>1379259</v>
      </c>
      <c r="H1065" s="190">
        <f ca="1">CALCS!AE1094</f>
        <v>116</v>
      </c>
      <c r="I1065" s="190">
        <f ca="1">CALCS!AF1094</f>
        <v>0</v>
      </c>
      <c r="J1065" s="190">
        <f ca="1">CALCS!AG1094</f>
        <v>0</v>
      </c>
      <c r="K1065" s="190">
        <f ca="1">CALCS!AH1094</f>
        <v>1379375</v>
      </c>
      <c r="L1065" s="179" t="str">
        <f>CALCS!AD1094</f>
        <v>483330</v>
      </c>
      <c r="M1065" s="63">
        <f t="shared" ca="1" si="35"/>
        <v>-25710</v>
      </c>
      <c r="N1065" s="205">
        <f t="shared" ca="1" si="36"/>
        <v>-1.829782539846344E-2</v>
      </c>
    </row>
    <row r="1066" spans="1:14" x14ac:dyDescent="0.25">
      <c r="A1066" s="178" t="str">
        <f>CALCS!A1095</f>
        <v>Mckinney City</v>
      </c>
      <c r="B1066" s="179" t="str">
        <f>CALCS!B1095</f>
        <v>TX</v>
      </c>
      <c r="C1066" s="179" t="str">
        <f>CALCS!C1095</f>
        <v>52</v>
      </c>
      <c r="D1066" s="179" t="str">
        <f>CALCS!D1095</f>
        <v>MC</v>
      </c>
      <c r="E1066" s="212">
        <f>CALCS!O1095</f>
        <v>162898</v>
      </c>
      <c r="F1066" s="180">
        <f ca="1">OFFSET(CDBG16!$J$1,MATCH(L1066,CDBG16!$E$2:$E$1269,0),)</f>
        <v>692482</v>
      </c>
      <c r="G1066" s="190">
        <f>CALCS!X1095</f>
        <v>667850</v>
      </c>
      <c r="H1066" s="190">
        <f ca="1">CALCS!AE1095</f>
        <v>56</v>
      </c>
      <c r="I1066" s="190">
        <f ca="1">CALCS!AF1095</f>
        <v>0</v>
      </c>
      <c r="J1066" s="190">
        <f ca="1">CALCS!AG1095</f>
        <v>0</v>
      </c>
      <c r="K1066" s="190">
        <f ca="1">CALCS!AH1095</f>
        <v>667906</v>
      </c>
      <c r="L1066" s="179" t="str">
        <f>CALCS!AD1095</f>
        <v>483348</v>
      </c>
      <c r="M1066" s="63">
        <f t="shared" ca="1" si="35"/>
        <v>-24576</v>
      </c>
      <c r="N1066" s="205">
        <f t="shared" ca="1" si="36"/>
        <v>-3.5489731141026049E-2</v>
      </c>
    </row>
    <row r="1067" spans="1:14" x14ac:dyDescent="0.25">
      <c r="A1067" s="178" t="str">
        <f>CALCS!A1096</f>
        <v>Mansfield</v>
      </c>
      <c r="B1067" s="179" t="str">
        <f>CALCS!B1096</f>
        <v>TX</v>
      </c>
      <c r="C1067" s="179" t="str">
        <f>CALCS!C1096</f>
        <v>52</v>
      </c>
      <c r="D1067" s="179" t="str">
        <f>CALCS!D1096</f>
        <v>MC</v>
      </c>
      <c r="E1067" s="212">
        <f>CALCS!O1096</f>
        <v>64274</v>
      </c>
      <c r="F1067" s="180">
        <f ca="1">OFFSET(CDBG16!$J$1,MATCH(L1067,CDBG16!$E$2:$E$1269,0),)</f>
        <v>235558</v>
      </c>
      <c r="G1067" s="190">
        <f>CALCS!X1096</f>
        <v>240649</v>
      </c>
      <c r="H1067" s="190">
        <f ca="1">CALCS!AE1096</f>
        <v>20</v>
      </c>
      <c r="I1067" s="190">
        <f ca="1">CALCS!AF1096</f>
        <v>0</v>
      </c>
      <c r="J1067" s="190">
        <f ca="1">CALCS!AG1096</f>
        <v>0</v>
      </c>
      <c r="K1067" s="190">
        <f ca="1">CALCS!AH1096</f>
        <v>240669</v>
      </c>
      <c r="L1067" s="179" t="str">
        <f>CALCS!AD1096</f>
        <v>483396</v>
      </c>
      <c r="M1067" s="63">
        <f t="shared" ca="1" si="35"/>
        <v>5111</v>
      </c>
      <c r="N1067" s="205">
        <f t="shared" ca="1" si="36"/>
        <v>2.1697416347566206E-2</v>
      </c>
    </row>
    <row r="1068" spans="1:14" x14ac:dyDescent="0.25">
      <c r="A1068" s="178" t="str">
        <f>CALCS!A1097</f>
        <v>Marshall</v>
      </c>
      <c r="B1068" s="179" t="str">
        <f>CALCS!B1097</f>
        <v>TX</v>
      </c>
      <c r="C1068" s="179" t="str">
        <f>CALCS!C1097</f>
        <v>52</v>
      </c>
      <c r="D1068" s="179" t="str">
        <f>CALCS!D1097</f>
        <v>MC</v>
      </c>
      <c r="E1068" s="212">
        <f>CALCS!O1097</f>
        <v>23820</v>
      </c>
      <c r="F1068" s="180">
        <f ca="1">OFFSET(CDBG16!$J$1,MATCH(L1068,CDBG16!$E$2:$E$1269,0),)</f>
        <v>312321</v>
      </c>
      <c r="G1068" s="190">
        <f>CALCS!X1097</f>
        <v>325058</v>
      </c>
      <c r="H1068" s="190">
        <f ca="1">CALCS!AE1097</f>
        <v>27</v>
      </c>
      <c r="I1068" s="190">
        <f ca="1">CALCS!AF1097</f>
        <v>0</v>
      </c>
      <c r="J1068" s="190">
        <f ca="1">CALCS!AG1097</f>
        <v>0</v>
      </c>
      <c r="K1068" s="190">
        <f ca="1">CALCS!AH1097</f>
        <v>325085</v>
      </c>
      <c r="L1068" s="179" t="str">
        <f>CALCS!AD1097</f>
        <v>483438</v>
      </c>
      <c r="M1068" s="63">
        <f t="shared" ca="1" si="35"/>
        <v>12764</v>
      </c>
      <c r="N1068" s="205">
        <f t="shared" ca="1" si="36"/>
        <v>4.0868209310292933E-2</v>
      </c>
    </row>
    <row r="1069" spans="1:14" x14ac:dyDescent="0.25">
      <c r="A1069" s="178" t="str">
        <f>CALCS!A1098</f>
        <v>Mesquite</v>
      </c>
      <c r="B1069" s="179" t="str">
        <f>CALCS!B1098</f>
        <v>TX</v>
      </c>
      <c r="C1069" s="179" t="str">
        <f>CALCS!C1098</f>
        <v>52</v>
      </c>
      <c r="D1069" s="179" t="str">
        <f>CALCS!D1098</f>
        <v>MC</v>
      </c>
      <c r="E1069" s="212">
        <f>CALCS!O1098</f>
        <v>144788</v>
      </c>
      <c r="F1069" s="180">
        <f ca="1">OFFSET(CDBG16!$J$1,MATCH(L1069,CDBG16!$E$2:$E$1269,0),)</f>
        <v>997041</v>
      </c>
      <c r="G1069" s="190">
        <f>CALCS!X1098</f>
        <v>1001836</v>
      </c>
      <c r="H1069" s="190">
        <f ca="1">CALCS!AE1098</f>
        <v>84</v>
      </c>
      <c r="I1069" s="190">
        <f ca="1">CALCS!AF1098</f>
        <v>0</v>
      </c>
      <c r="J1069" s="190">
        <f ca="1">CALCS!AG1098</f>
        <v>0</v>
      </c>
      <c r="K1069" s="190">
        <f ca="1">CALCS!AH1098</f>
        <v>1001920</v>
      </c>
      <c r="L1069" s="179" t="str">
        <f>CALCS!AD1098</f>
        <v>483546</v>
      </c>
      <c r="M1069" s="63">
        <f t="shared" ca="1" si="35"/>
        <v>4879</v>
      </c>
      <c r="N1069" s="205">
        <f t="shared" ca="1" si="36"/>
        <v>4.8934798067481675E-3</v>
      </c>
    </row>
    <row r="1070" spans="1:14" x14ac:dyDescent="0.25">
      <c r="A1070" s="178" t="str">
        <f>CALCS!A1099</f>
        <v>Midland</v>
      </c>
      <c r="B1070" s="179" t="str">
        <f>CALCS!B1099</f>
        <v>TX</v>
      </c>
      <c r="C1070" s="179" t="str">
        <f>CALCS!C1099</f>
        <v>51</v>
      </c>
      <c r="D1070" s="179" t="str">
        <f>CALCS!D1099</f>
        <v>PC</v>
      </c>
      <c r="E1070" s="212">
        <f>CALCS!O1099</f>
        <v>132950</v>
      </c>
      <c r="F1070" s="180">
        <f ca="1">OFFSET(CDBG16!$J$1,MATCH(L1070,CDBG16!$E$2:$E$1269,0),)</f>
        <v>712799</v>
      </c>
      <c r="G1070" s="190">
        <f>CALCS!X1099</f>
        <v>714011</v>
      </c>
      <c r="H1070" s="190">
        <f ca="1">CALCS!AE1099</f>
        <v>60</v>
      </c>
      <c r="I1070" s="190">
        <f ca="1">CALCS!AF1099</f>
        <v>0</v>
      </c>
      <c r="J1070" s="190">
        <f ca="1">CALCS!AG1099</f>
        <v>0</v>
      </c>
      <c r="K1070" s="190">
        <f ca="1">CALCS!AH1099</f>
        <v>714071</v>
      </c>
      <c r="L1070" s="179" t="str">
        <f>CALCS!AD1099</f>
        <v>483564</v>
      </c>
      <c r="M1070" s="63">
        <f t="shared" ref="M1070:M1133" ca="1" si="37">K1070-F1070</f>
        <v>1272</v>
      </c>
      <c r="N1070" s="205">
        <f t="shared" ref="N1070:N1133" ca="1" si="38">M1070/F1070</f>
        <v>1.7845142880391247E-3</v>
      </c>
    </row>
    <row r="1071" spans="1:14" x14ac:dyDescent="0.25">
      <c r="A1071" s="178" t="str">
        <f>CALCS!A1100</f>
        <v>Mission</v>
      </c>
      <c r="B1071" s="179" t="str">
        <f>CALCS!B1100</f>
        <v>TX</v>
      </c>
      <c r="C1071" s="179" t="str">
        <f>CALCS!C1100</f>
        <v>51</v>
      </c>
      <c r="D1071" s="179" t="str">
        <f>CALCS!D1100</f>
        <v>PC</v>
      </c>
      <c r="E1071" s="212">
        <f>CALCS!O1100</f>
        <v>83298</v>
      </c>
      <c r="F1071" s="180">
        <f ca="1">OFFSET(CDBG16!$J$1,MATCH(L1071,CDBG16!$E$2:$E$1269,0),)</f>
        <v>904240</v>
      </c>
      <c r="G1071" s="190">
        <f>CALCS!X1100</f>
        <v>872124</v>
      </c>
      <c r="H1071" s="190">
        <f ca="1">CALCS!AE1100</f>
        <v>73</v>
      </c>
      <c r="I1071" s="190">
        <f ca="1">CALCS!AF1100</f>
        <v>0</v>
      </c>
      <c r="J1071" s="190">
        <f ca="1">CALCS!AG1100</f>
        <v>0</v>
      </c>
      <c r="K1071" s="190">
        <f ca="1">CALCS!AH1100</f>
        <v>872197</v>
      </c>
      <c r="L1071" s="179" t="str">
        <f>CALCS!AD1100</f>
        <v>483606</v>
      </c>
      <c r="M1071" s="63">
        <f t="shared" ca="1" si="37"/>
        <v>-32043</v>
      </c>
      <c r="N1071" s="205">
        <f t="shared" ca="1" si="38"/>
        <v>-3.5436388569406355E-2</v>
      </c>
    </row>
    <row r="1072" spans="1:14" x14ac:dyDescent="0.25">
      <c r="A1072" s="178" t="str">
        <f>CALCS!A1101</f>
        <v>Missouri City</v>
      </c>
      <c r="B1072" s="179" t="str">
        <f>CALCS!B1101</f>
        <v>TX</v>
      </c>
      <c r="C1072" s="179" t="str">
        <f>CALCS!C1101</f>
        <v>52</v>
      </c>
      <c r="D1072" s="179" t="str">
        <f>CALCS!D1101</f>
        <v>MC</v>
      </c>
      <c r="E1072" s="212">
        <f>CALCS!O1101</f>
        <v>74139</v>
      </c>
      <c r="F1072" s="180">
        <f ca="1">OFFSET(CDBG16!$J$1,MATCH(L1072,CDBG16!$E$2:$E$1269,0),)</f>
        <v>281265</v>
      </c>
      <c r="G1072" s="190">
        <f>CALCS!X1101</f>
        <v>264047</v>
      </c>
      <c r="H1072" s="190">
        <f ca="1">CALCS!AE1101</f>
        <v>22</v>
      </c>
      <c r="I1072" s="190">
        <f ca="1">CALCS!AF1101</f>
        <v>1946</v>
      </c>
      <c r="J1072" s="190">
        <f ca="1">CALCS!AG1101</f>
        <v>0</v>
      </c>
      <c r="K1072" s="190">
        <f ca="1">CALCS!AH1101</f>
        <v>266015</v>
      </c>
      <c r="L1072" s="179" t="str">
        <f>CALCS!AD1101</f>
        <v>483612</v>
      </c>
      <c r="M1072" s="63">
        <f t="shared" ca="1" si="37"/>
        <v>-15250</v>
      </c>
      <c r="N1072" s="205">
        <f t="shared" ca="1" si="38"/>
        <v>-5.4219330524594246E-2</v>
      </c>
    </row>
    <row r="1073" spans="1:14" x14ac:dyDescent="0.25">
      <c r="A1073" s="178" t="str">
        <f>CALCS!A1102</f>
        <v>New Braunfels</v>
      </c>
      <c r="B1073" s="179" t="str">
        <f>CALCS!B1102</f>
        <v>TX</v>
      </c>
      <c r="C1073" s="179" t="str">
        <f>CALCS!C1102</f>
        <v>51</v>
      </c>
      <c r="D1073" s="179" t="str">
        <f>CALCS!D1102</f>
        <v>PC</v>
      </c>
      <c r="E1073" s="212">
        <f>CALCS!O1102</f>
        <v>70543</v>
      </c>
      <c r="F1073" s="180">
        <f ca="1">OFFSET(CDBG16!$J$1,MATCH(L1073,CDBG16!$E$2:$E$1269,0),)</f>
        <v>379104</v>
      </c>
      <c r="G1073" s="190">
        <f>CALCS!X1102</f>
        <v>379041</v>
      </c>
      <c r="H1073" s="190">
        <f ca="1">CALCS!AE1102</f>
        <v>32</v>
      </c>
      <c r="I1073" s="190">
        <f ca="1">CALCS!AF1102</f>
        <v>0</v>
      </c>
      <c r="J1073" s="190">
        <f ca="1">CALCS!AG1102</f>
        <v>0</v>
      </c>
      <c r="K1073" s="190">
        <f ca="1">CALCS!AH1102</f>
        <v>379073</v>
      </c>
      <c r="L1073" s="179" t="str">
        <f>CALCS!AD1102</f>
        <v>483798</v>
      </c>
      <c r="M1073" s="63">
        <f t="shared" ca="1" si="37"/>
        <v>-31</v>
      </c>
      <c r="N1073" s="205">
        <f t="shared" ca="1" si="38"/>
        <v>-8.1771756562842919E-5</v>
      </c>
    </row>
    <row r="1074" spans="1:14" x14ac:dyDescent="0.25">
      <c r="A1074" s="178" t="str">
        <f>CALCS!A1103</f>
        <v>North Richland Hills</v>
      </c>
      <c r="B1074" s="179" t="str">
        <f>CALCS!B1103</f>
        <v>TX</v>
      </c>
      <c r="C1074" s="179" t="str">
        <f>CALCS!C1103</f>
        <v>52</v>
      </c>
      <c r="D1074" s="179" t="str">
        <f>CALCS!D1103</f>
        <v>MC</v>
      </c>
      <c r="E1074" s="212">
        <f>CALCS!O1103</f>
        <v>69204</v>
      </c>
      <c r="F1074" s="180">
        <f ca="1">OFFSET(CDBG16!$J$1,MATCH(L1074,CDBG16!$E$2:$E$1269,0),)</f>
        <v>290506</v>
      </c>
      <c r="G1074" s="190">
        <f>CALCS!X1103</f>
        <v>324626</v>
      </c>
      <c r="H1074" s="190">
        <f ca="1">CALCS!AE1103</f>
        <v>27</v>
      </c>
      <c r="I1074" s="190">
        <f ca="1">CALCS!AF1103</f>
        <v>0</v>
      </c>
      <c r="J1074" s="190">
        <f ca="1">CALCS!AG1103</f>
        <v>0</v>
      </c>
      <c r="K1074" s="190">
        <f ca="1">CALCS!AH1103</f>
        <v>324653</v>
      </c>
      <c r="L1074" s="179" t="str">
        <f>CALCS!AD1103</f>
        <v>483888</v>
      </c>
      <c r="M1074" s="63">
        <f t="shared" ca="1" si="37"/>
        <v>34147</v>
      </c>
      <c r="N1074" s="205">
        <f t="shared" ca="1" si="38"/>
        <v>0.1175431832733231</v>
      </c>
    </row>
    <row r="1075" spans="1:14" x14ac:dyDescent="0.25">
      <c r="A1075" s="178" t="str">
        <f>CALCS!A1104</f>
        <v>Odessa</v>
      </c>
      <c r="B1075" s="179" t="str">
        <f>CALCS!B1104</f>
        <v>TX</v>
      </c>
      <c r="C1075" s="179" t="str">
        <f>CALCS!C1104</f>
        <v>51</v>
      </c>
      <c r="D1075" s="179" t="str">
        <f>CALCS!D1104</f>
        <v>PC</v>
      </c>
      <c r="E1075" s="212">
        <f>CALCS!O1104</f>
        <v>118968</v>
      </c>
      <c r="F1075" s="180">
        <f ca="1">OFFSET(CDBG16!$J$1,MATCH(L1075,CDBG16!$E$2:$E$1269,0),)</f>
        <v>778374</v>
      </c>
      <c r="G1075" s="190">
        <f>CALCS!X1104</f>
        <v>798608</v>
      </c>
      <c r="H1075" s="190">
        <f ca="1">CALCS!AE1104</f>
        <v>67</v>
      </c>
      <c r="I1075" s="190">
        <f ca="1">CALCS!AF1104</f>
        <v>0</v>
      </c>
      <c r="J1075" s="190">
        <f ca="1">CALCS!AG1104</f>
        <v>0</v>
      </c>
      <c r="K1075" s="190">
        <f ca="1">CALCS!AH1104</f>
        <v>798675</v>
      </c>
      <c r="L1075" s="179" t="str">
        <f>CALCS!AD1104</f>
        <v>483924</v>
      </c>
      <c r="M1075" s="63">
        <f t="shared" ca="1" si="37"/>
        <v>20301</v>
      </c>
      <c r="N1075" s="205">
        <f t="shared" ca="1" si="38"/>
        <v>2.6081292540603873E-2</v>
      </c>
    </row>
    <row r="1076" spans="1:14" x14ac:dyDescent="0.25">
      <c r="A1076" s="178" t="str">
        <f>CALCS!A1105</f>
        <v>Orange</v>
      </c>
      <c r="B1076" s="179" t="str">
        <f>CALCS!B1105</f>
        <v>TX</v>
      </c>
      <c r="C1076" s="179" t="str">
        <f>CALCS!C1105</f>
        <v>52</v>
      </c>
      <c r="D1076" s="179" t="str">
        <f>CALCS!D1105</f>
        <v>MC</v>
      </c>
      <c r="E1076" s="212">
        <f>CALCS!O1105</f>
        <v>19347</v>
      </c>
      <c r="F1076" s="180">
        <f ca="1">OFFSET(CDBG16!$J$1,MATCH(L1076,CDBG16!$E$2:$E$1269,0),)</f>
        <v>309390</v>
      </c>
      <c r="G1076" s="190">
        <f>CALCS!X1105</f>
        <v>306948</v>
      </c>
      <c r="H1076" s="190">
        <f ca="1">CALCS!AE1105</f>
        <v>26</v>
      </c>
      <c r="I1076" s="190">
        <f ca="1">CALCS!AF1105</f>
        <v>0</v>
      </c>
      <c r="J1076" s="190">
        <f ca="1">CALCS!AG1105</f>
        <v>0</v>
      </c>
      <c r="K1076" s="190">
        <f ca="1">CALCS!AH1105</f>
        <v>306974</v>
      </c>
      <c r="L1076" s="179" t="str">
        <f>CALCS!AD1105</f>
        <v>483966</v>
      </c>
      <c r="M1076" s="63">
        <f t="shared" ca="1" si="37"/>
        <v>-2416</v>
      </c>
      <c r="N1076" s="205">
        <f t="shared" ca="1" si="38"/>
        <v>-7.8089143152655222E-3</v>
      </c>
    </row>
    <row r="1077" spans="1:14" x14ac:dyDescent="0.25">
      <c r="A1077" s="178" t="str">
        <f>CALCS!A1106</f>
        <v>Pasadena</v>
      </c>
      <c r="B1077" s="179" t="str">
        <f>CALCS!B1106</f>
        <v>TX</v>
      </c>
      <c r="C1077" s="179" t="str">
        <f>CALCS!C1106</f>
        <v>52</v>
      </c>
      <c r="D1077" s="179" t="str">
        <f>CALCS!D1106</f>
        <v>MC</v>
      </c>
      <c r="E1077" s="212">
        <f>CALCS!O1106</f>
        <v>153784</v>
      </c>
      <c r="F1077" s="180">
        <f ca="1">OFFSET(CDBG16!$J$1,MATCH(L1077,CDBG16!$E$2:$E$1269,0),)</f>
        <v>1577683</v>
      </c>
      <c r="G1077" s="190">
        <f>CALCS!X1106</f>
        <v>1537582</v>
      </c>
      <c r="H1077" s="190">
        <f ca="1">CALCS!AE1106</f>
        <v>129</v>
      </c>
      <c r="I1077" s="190">
        <f ca="1">CALCS!AF1106</f>
        <v>11331</v>
      </c>
      <c r="J1077" s="190">
        <f ca="1">CALCS!AG1106</f>
        <v>0</v>
      </c>
      <c r="K1077" s="190">
        <f ca="1">CALCS!AH1106</f>
        <v>1549042</v>
      </c>
      <c r="L1077" s="179" t="str">
        <f>CALCS!AD1106</f>
        <v>484068</v>
      </c>
      <c r="M1077" s="63">
        <f t="shared" ca="1" si="37"/>
        <v>-28641</v>
      </c>
      <c r="N1077" s="205">
        <f t="shared" ca="1" si="38"/>
        <v>-1.8153836987531716E-2</v>
      </c>
    </row>
    <row r="1078" spans="1:14" x14ac:dyDescent="0.25">
      <c r="A1078" s="178" t="str">
        <f>CALCS!A1107</f>
        <v>Pearland</v>
      </c>
      <c r="B1078" s="179" t="str">
        <f>CALCS!B1107</f>
        <v>TX</v>
      </c>
      <c r="C1078" s="179" t="str">
        <f>CALCS!C1107</f>
        <v>52</v>
      </c>
      <c r="D1078" s="179" t="str">
        <f>CALCS!D1107</f>
        <v>MC</v>
      </c>
      <c r="E1078" s="212">
        <f>CALCS!O1107</f>
        <v>108821</v>
      </c>
      <c r="F1078" s="180">
        <f ca="1">OFFSET(CDBG16!$J$1,MATCH(L1078,CDBG16!$E$2:$E$1269,0),)</f>
        <v>325431</v>
      </c>
      <c r="G1078" s="190">
        <f>CALCS!X1107</f>
        <v>336030</v>
      </c>
      <c r="H1078" s="190">
        <f ca="1">CALCS!AE1107</f>
        <v>28</v>
      </c>
      <c r="I1078" s="190">
        <f ca="1">CALCS!AF1107</f>
        <v>2476</v>
      </c>
      <c r="J1078" s="190">
        <f ca="1">CALCS!AG1107</f>
        <v>0</v>
      </c>
      <c r="K1078" s="190">
        <f ca="1">CALCS!AH1107</f>
        <v>338534</v>
      </c>
      <c r="L1078" s="179" t="str">
        <f>CALCS!AD1107</f>
        <v>484080</v>
      </c>
      <c r="M1078" s="63">
        <f t="shared" ca="1" si="37"/>
        <v>13103</v>
      </c>
      <c r="N1078" s="205">
        <f t="shared" ca="1" si="38"/>
        <v>4.0263527445141979E-2</v>
      </c>
    </row>
    <row r="1079" spans="1:14" x14ac:dyDescent="0.25">
      <c r="A1079" s="178" t="str">
        <f>CALCS!A1108</f>
        <v>Pflugerville City</v>
      </c>
      <c r="B1079" s="179" t="str">
        <f>CALCS!B1108</f>
        <v>TX</v>
      </c>
      <c r="C1079" s="179" t="str">
        <f>CALCS!C1108</f>
        <v>52</v>
      </c>
      <c r="D1079" s="179" t="str">
        <f>CALCS!D1108</f>
        <v>MC</v>
      </c>
      <c r="E1079" s="212">
        <f>CALCS!O1108</f>
        <v>57122</v>
      </c>
      <c r="F1079" s="180">
        <f ca="1">OFFSET(CDBG16!$J$1,MATCH(L1079,CDBG16!$E$2:$E$1269,0),)</f>
        <v>245700</v>
      </c>
      <c r="G1079" s="190">
        <f>CALCS!X1108</f>
        <v>260440</v>
      </c>
      <c r="H1079" s="190">
        <f ca="1">CALCS!AE1108</f>
        <v>22</v>
      </c>
      <c r="I1079" s="190">
        <f ca="1">CALCS!AF1108</f>
        <v>0</v>
      </c>
      <c r="J1079" s="190">
        <f ca="1">CALCS!AG1108</f>
        <v>0</v>
      </c>
      <c r="K1079" s="190">
        <f ca="1">CALCS!AH1108</f>
        <v>260462</v>
      </c>
      <c r="L1079" s="179" t="str">
        <f>CALCS!AD1108</f>
        <v>484140</v>
      </c>
      <c r="M1079" s="63">
        <f t="shared" ca="1" si="37"/>
        <v>14762</v>
      </c>
      <c r="N1079" s="205">
        <f t="shared" ca="1" si="38"/>
        <v>6.0081400081400081E-2</v>
      </c>
    </row>
    <row r="1080" spans="1:14" x14ac:dyDescent="0.25">
      <c r="A1080" s="178" t="str">
        <f>CALCS!A1109</f>
        <v>Pharr</v>
      </c>
      <c r="B1080" s="179" t="str">
        <f>CALCS!B1109</f>
        <v>TX</v>
      </c>
      <c r="C1080" s="179" t="str">
        <f>CALCS!C1109</f>
        <v>52</v>
      </c>
      <c r="D1080" s="179" t="str">
        <f>CALCS!D1109</f>
        <v>MC</v>
      </c>
      <c r="E1080" s="212">
        <f>CALCS!O1109</f>
        <v>76538</v>
      </c>
      <c r="F1080" s="180">
        <f ca="1">OFFSET(CDBG16!$J$1,MATCH(L1080,CDBG16!$E$2:$E$1269,0),)</f>
        <v>1131888</v>
      </c>
      <c r="G1080" s="190">
        <f>CALCS!X1109</f>
        <v>1115398</v>
      </c>
      <c r="H1080" s="190">
        <f ca="1">CALCS!AE1109</f>
        <v>94</v>
      </c>
      <c r="I1080" s="190">
        <f ca="1">CALCS!AF1109</f>
        <v>0</v>
      </c>
      <c r="J1080" s="190">
        <f ca="1">CALCS!AG1109</f>
        <v>0</v>
      </c>
      <c r="K1080" s="190">
        <f ca="1">CALCS!AH1109</f>
        <v>1115492</v>
      </c>
      <c r="L1080" s="179" t="str">
        <f>CALCS!AD1109</f>
        <v>484146</v>
      </c>
      <c r="M1080" s="63">
        <f t="shared" ca="1" si="37"/>
        <v>-16396</v>
      </c>
      <c r="N1080" s="205">
        <f t="shared" ca="1" si="38"/>
        <v>-1.4485532137455296E-2</v>
      </c>
    </row>
    <row r="1081" spans="1:14" x14ac:dyDescent="0.25">
      <c r="A1081" s="178" t="str">
        <f>CALCS!A1110</f>
        <v>Plano</v>
      </c>
      <c r="B1081" s="179" t="str">
        <f>CALCS!B1110</f>
        <v>TX</v>
      </c>
      <c r="C1081" s="179" t="str">
        <f>CALCS!C1110</f>
        <v>51</v>
      </c>
      <c r="D1081" s="179" t="str">
        <f>CALCS!D1110</f>
        <v>PC</v>
      </c>
      <c r="E1081" s="212">
        <f>CALCS!O1110</f>
        <v>283558</v>
      </c>
      <c r="F1081" s="180">
        <f ca="1">OFFSET(CDBG16!$J$1,MATCH(L1081,CDBG16!$E$2:$E$1269,0),)</f>
        <v>1180560</v>
      </c>
      <c r="G1081" s="190">
        <f>CALCS!X1110</f>
        <v>1186160</v>
      </c>
      <c r="H1081" s="190">
        <f ca="1">CALCS!AE1110</f>
        <v>100</v>
      </c>
      <c r="I1081" s="190">
        <f ca="1">CALCS!AF1110</f>
        <v>0</v>
      </c>
      <c r="J1081" s="190">
        <f ca="1">CALCS!AG1110</f>
        <v>0</v>
      </c>
      <c r="K1081" s="190">
        <f ca="1">CALCS!AH1110</f>
        <v>1186260</v>
      </c>
      <c r="L1081" s="179" t="str">
        <f>CALCS!AD1110</f>
        <v>484206</v>
      </c>
      <c r="M1081" s="63">
        <f t="shared" ca="1" si="37"/>
        <v>5700</v>
      </c>
      <c r="N1081" s="205">
        <f t="shared" ca="1" si="38"/>
        <v>4.8282171173002642E-3</v>
      </c>
    </row>
    <row r="1082" spans="1:14" x14ac:dyDescent="0.25">
      <c r="A1082" s="178" t="str">
        <f>CALCS!A1111</f>
        <v>Port Arthur</v>
      </c>
      <c r="B1082" s="179" t="str">
        <f>CALCS!B1111</f>
        <v>TX</v>
      </c>
      <c r="C1082" s="179" t="str">
        <f>CALCS!C1111</f>
        <v>51</v>
      </c>
      <c r="D1082" s="179" t="str">
        <f>CALCS!D1111</f>
        <v>PC</v>
      </c>
      <c r="E1082" s="212">
        <f>CALCS!O1111</f>
        <v>55340</v>
      </c>
      <c r="F1082" s="180">
        <f ca="1">OFFSET(CDBG16!$J$1,MATCH(L1082,CDBG16!$E$2:$E$1269,0),)</f>
        <v>1018036</v>
      </c>
      <c r="G1082" s="190">
        <f>CALCS!X1111</f>
        <v>1004663</v>
      </c>
      <c r="H1082" s="190">
        <f ca="1">CALCS!AE1111</f>
        <v>84</v>
      </c>
      <c r="I1082" s="190">
        <f ca="1">CALCS!AF1111</f>
        <v>0</v>
      </c>
      <c r="J1082" s="190">
        <f ca="1">CALCS!AG1111</f>
        <v>0</v>
      </c>
      <c r="K1082" s="190">
        <f ca="1">CALCS!AH1111</f>
        <v>1004747</v>
      </c>
      <c r="L1082" s="179" t="str">
        <f>CALCS!AD1111</f>
        <v>484248</v>
      </c>
      <c r="M1082" s="63">
        <f t="shared" ca="1" si="37"/>
        <v>-13289</v>
      </c>
      <c r="N1082" s="205">
        <f t="shared" ca="1" si="38"/>
        <v>-1.3053565885685771E-2</v>
      </c>
    </row>
    <row r="1083" spans="1:14" x14ac:dyDescent="0.25">
      <c r="A1083" s="178" t="str">
        <f>CALCS!A1112</f>
        <v>Round Rock</v>
      </c>
      <c r="B1083" s="179" t="str">
        <f>CALCS!B1112</f>
        <v>TX</v>
      </c>
      <c r="C1083" s="179" t="str">
        <f>CALCS!C1112</f>
        <v>51</v>
      </c>
      <c r="D1083" s="179" t="str">
        <f>CALCS!D1112</f>
        <v>PC</v>
      </c>
      <c r="E1083" s="212">
        <f>CALCS!O1112</f>
        <v>115997</v>
      </c>
      <c r="F1083" s="180">
        <f ca="1">OFFSET(CDBG16!$J$1,MATCH(L1083,CDBG16!$E$2:$E$1269,0),)</f>
        <v>572999</v>
      </c>
      <c r="G1083" s="190">
        <f>CALCS!X1112</f>
        <v>605488</v>
      </c>
      <c r="H1083" s="190">
        <f ca="1">CALCS!AE1112</f>
        <v>51</v>
      </c>
      <c r="I1083" s="190">
        <f ca="1">CALCS!AF1112</f>
        <v>0</v>
      </c>
      <c r="J1083" s="190">
        <f ca="1">CALCS!AG1112</f>
        <v>0</v>
      </c>
      <c r="K1083" s="190">
        <f ca="1">CALCS!AH1112</f>
        <v>605539</v>
      </c>
      <c r="L1083" s="179" t="str">
        <f>CALCS!AD1112</f>
        <v>484674</v>
      </c>
      <c r="M1083" s="63">
        <f t="shared" ca="1" si="37"/>
        <v>32540</v>
      </c>
      <c r="N1083" s="205">
        <f t="shared" ca="1" si="38"/>
        <v>5.6788929823612257E-2</v>
      </c>
    </row>
    <row r="1084" spans="1:14" x14ac:dyDescent="0.25">
      <c r="A1084" s="178" t="str">
        <f>CALCS!A1113</f>
        <v>Rowlett</v>
      </c>
      <c r="B1084" s="179" t="str">
        <f>CALCS!B1113</f>
        <v>TX</v>
      </c>
      <c r="C1084" s="179" t="str">
        <f>CALCS!C1113</f>
        <v>52</v>
      </c>
      <c r="D1084" s="179" t="str">
        <f>CALCS!D1113</f>
        <v>MC</v>
      </c>
      <c r="E1084" s="212">
        <f>CALCS!O1113</f>
        <v>60236</v>
      </c>
      <c r="F1084" s="180">
        <f ca="1">OFFSET(CDBG16!$J$1,MATCH(L1084,CDBG16!$E$2:$E$1269,0),)</f>
        <v>187701</v>
      </c>
      <c r="G1084" s="190">
        <f>CALCS!X1113</f>
        <v>201648</v>
      </c>
      <c r="H1084" s="190">
        <f ca="1">CALCS!AE1113</f>
        <v>17</v>
      </c>
      <c r="I1084" s="190">
        <f ca="1">CALCS!AF1113</f>
        <v>0</v>
      </c>
      <c r="J1084" s="190">
        <f ca="1">CALCS!AG1113</f>
        <v>0</v>
      </c>
      <c r="K1084" s="190">
        <f ca="1">CALCS!AH1113</f>
        <v>201665</v>
      </c>
      <c r="L1084" s="179" t="str">
        <f>CALCS!AD1113</f>
        <v>484686</v>
      </c>
      <c r="M1084" s="63">
        <f t="shared" ca="1" si="37"/>
        <v>13964</v>
      </c>
      <c r="N1084" s="205">
        <f t="shared" ca="1" si="38"/>
        <v>7.4394915317446367E-2</v>
      </c>
    </row>
    <row r="1085" spans="1:14" x14ac:dyDescent="0.25">
      <c r="A1085" s="178" t="str">
        <f>CALCS!A1114</f>
        <v>San Angelo</v>
      </c>
      <c r="B1085" s="179" t="str">
        <f>CALCS!B1114</f>
        <v>TX</v>
      </c>
      <c r="C1085" s="179" t="str">
        <f>CALCS!C1114</f>
        <v>51</v>
      </c>
      <c r="D1085" s="179" t="str">
        <f>CALCS!D1114</f>
        <v>PC</v>
      </c>
      <c r="E1085" s="212">
        <f>CALCS!O1114</f>
        <v>100450</v>
      </c>
      <c r="F1085" s="180">
        <f ca="1">OFFSET(CDBG16!$J$1,MATCH(L1085,CDBG16!$E$2:$E$1269,0),)</f>
        <v>678718</v>
      </c>
      <c r="G1085" s="190">
        <f>CALCS!X1114</f>
        <v>688840</v>
      </c>
      <c r="H1085" s="190">
        <f ca="1">CALCS!AE1114</f>
        <v>58</v>
      </c>
      <c r="I1085" s="190">
        <f ca="1">CALCS!AF1114</f>
        <v>0</v>
      </c>
      <c r="J1085" s="190">
        <f ca="1">CALCS!AG1114</f>
        <v>0</v>
      </c>
      <c r="K1085" s="190">
        <f ca="1">CALCS!AH1114</f>
        <v>688898</v>
      </c>
      <c r="L1085" s="179" t="str">
        <f>CALCS!AD1114</f>
        <v>484752</v>
      </c>
      <c r="M1085" s="63">
        <f t="shared" ca="1" si="37"/>
        <v>10180</v>
      </c>
      <c r="N1085" s="205">
        <f t="shared" ca="1" si="38"/>
        <v>1.4998865508208122E-2</v>
      </c>
    </row>
    <row r="1086" spans="1:14" x14ac:dyDescent="0.25">
      <c r="A1086" s="178" t="str">
        <f>CALCS!A1115</f>
        <v>San Antonio</v>
      </c>
      <c r="B1086" s="179" t="str">
        <f>CALCS!B1115</f>
        <v>TX</v>
      </c>
      <c r="C1086" s="179" t="str">
        <f>CALCS!C1115</f>
        <v>51</v>
      </c>
      <c r="D1086" s="179" t="str">
        <f>CALCS!D1115</f>
        <v>PC</v>
      </c>
      <c r="E1086" s="212">
        <f>CALCS!O1115</f>
        <v>1469845</v>
      </c>
      <c r="F1086" s="180">
        <f ca="1">OFFSET(CDBG16!$J$1,MATCH(L1086,CDBG16!$E$2:$E$1269,0),)</f>
        <v>11457418</v>
      </c>
      <c r="G1086" s="190">
        <f>CALCS!X1115</f>
        <v>11604919</v>
      </c>
      <c r="H1086" s="190">
        <f ca="1">CALCS!AE1115</f>
        <v>976</v>
      </c>
      <c r="I1086" s="190">
        <f ca="1">CALCS!AF1115</f>
        <v>0</v>
      </c>
      <c r="J1086" s="190">
        <f ca="1">CALCS!AG1115</f>
        <v>0</v>
      </c>
      <c r="K1086" s="190">
        <f ca="1">CALCS!AH1115</f>
        <v>11605895</v>
      </c>
      <c r="L1086" s="179" t="str">
        <f>CALCS!AD1115</f>
        <v>484758</v>
      </c>
      <c r="M1086" s="63">
        <f t="shared" ca="1" si="37"/>
        <v>148477</v>
      </c>
      <c r="N1086" s="205">
        <f t="shared" ca="1" si="38"/>
        <v>1.2959027941548436E-2</v>
      </c>
    </row>
    <row r="1087" spans="1:14" x14ac:dyDescent="0.25">
      <c r="A1087" s="178" t="str">
        <f>CALCS!A1116</f>
        <v>San Benito</v>
      </c>
      <c r="B1087" s="179" t="str">
        <f>CALCS!B1116</f>
        <v>TX</v>
      </c>
      <c r="C1087" s="179" t="str">
        <f>CALCS!C1116</f>
        <v>52</v>
      </c>
      <c r="D1087" s="179" t="str">
        <f>CALCS!D1116</f>
        <v>MC</v>
      </c>
      <c r="E1087" s="212">
        <f>CALCS!O1116</f>
        <v>24496</v>
      </c>
      <c r="F1087" s="180">
        <f ca="1">OFFSET(CDBG16!$J$1,MATCH(L1087,CDBG16!$E$2:$E$1269,0),)</f>
        <v>353367</v>
      </c>
      <c r="G1087" s="190">
        <f>CALCS!X1116</f>
        <v>356490</v>
      </c>
      <c r="H1087" s="190">
        <f ca="1">CALCS!AE1116</f>
        <v>30</v>
      </c>
      <c r="I1087" s="190">
        <f ca="1">CALCS!AF1116</f>
        <v>0</v>
      </c>
      <c r="J1087" s="190">
        <f ca="1">CALCS!AG1116</f>
        <v>0</v>
      </c>
      <c r="K1087" s="190">
        <f ca="1">CALCS!AH1116</f>
        <v>356520</v>
      </c>
      <c r="L1087" s="179" t="str">
        <f>CALCS!AD1116</f>
        <v>484770</v>
      </c>
      <c r="M1087" s="63">
        <f t="shared" ca="1" si="37"/>
        <v>3153</v>
      </c>
      <c r="N1087" s="205">
        <f t="shared" ca="1" si="38"/>
        <v>8.9227347205596448E-3</v>
      </c>
    </row>
    <row r="1088" spans="1:14" x14ac:dyDescent="0.25">
      <c r="A1088" s="178" t="str">
        <f>CALCS!A1117</f>
        <v>San Marcos</v>
      </c>
      <c r="B1088" s="179" t="str">
        <f>CALCS!B1117</f>
        <v>TX</v>
      </c>
      <c r="C1088" s="179" t="str">
        <f>CALCS!C1117</f>
        <v>52</v>
      </c>
      <c r="D1088" s="179" t="str">
        <f>CALCS!D1117</f>
        <v>MC</v>
      </c>
      <c r="E1088" s="212">
        <f>CALCS!O1117</f>
        <v>60684</v>
      </c>
      <c r="F1088" s="180">
        <f ca="1">OFFSET(CDBG16!$J$1,MATCH(L1088,CDBG16!$E$2:$E$1269,0),)</f>
        <v>525164</v>
      </c>
      <c r="G1088" s="190">
        <f>CALCS!X1117</f>
        <v>562752</v>
      </c>
      <c r="H1088" s="190">
        <f ca="1">CALCS!AE1117</f>
        <v>47</v>
      </c>
      <c r="I1088" s="190">
        <f ca="1">CALCS!AF1117</f>
        <v>0</v>
      </c>
      <c r="J1088" s="190">
        <f ca="1">CALCS!AG1117</f>
        <v>0</v>
      </c>
      <c r="K1088" s="190">
        <f ca="1">CALCS!AH1117</f>
        <v>562799</v>
      </c>
      <c r="L1088" s="179" t="str">
        <f>CALCS!AD1117</f>
        <v>484812</v>
      </c>
      <c r="M1088" s="63">
        <f t="shared" ca="1" si="37"/>
        <v>37635</v>
      </c>
      <c r="N1088" s="205">
        <f t="shared" ca="1" si="38"/>
        <v>7.1663328027054413E-2</v>
      </c>
    </row>
    <row r="1089" spans="1:14" x14ac:dyDescent="0.25">
      <c r="A1089" s="178" t="str">
        <f>CALCS!A1118</f>
        <v>Sherman</v>
      </c>
      <c r="B1089" s="179" t="str">
        <f>CALCS!B1118</f>
        <v>TX</v>
      </c>
      <c r="C1089" s="179" t="str">
        <f>CALCS!C1118</f>
        <v>51</v>
      </c>
      <c r="D1089" s="179" t="str">
        <f>CALCS!D1118</f>
        <v>PC</v>
      </c>
      <c r="E1089" s="212">
        <f>CALCS!O1118</f>
        <v>40667</v>
      </c>
      <c r="F1089" s="180">
        <f ca="1">OFFSET(CDBG16!$J$1,MATCH(L1089,CDBG16!$E$2:$E$1269,0),)</f>
        <v>315681</v>
      </c>
      <c r="G1089" s="190">
        <f>CALCS!X1118</f>
        <v>334926</v>
      </c>
      <c r="H1089" s="190">
        <f ca="1">CALCS!AE1118</f>
        <v>28</v>
      </c>
      <c r="I1089" s="190">
        <f ca="1">CALCS!AF1118</f>
        <v>0</v>
      </c>
      <c r="J1089" s="190">
        <f ca="1">CALCS!AG1118</f>
        <v>0</v>
      </c>
      <c r="K1089" s="190">
        <f ca="1">CALCS!AH1118</f>
        <v>334954</v>
      </c>
      <c r="L1089" s="179" t="str">
        <f>CALCS!AD1118</f>
        <v>484962</v>
      </c>
      <c r="M1089" s="63">
        <f t="shared" ca="1" si="37"/>
        <v>19273</v>
      </c>
      <c r="N1089" s="205">
        <f t="shared" ca="1" si="38"/>
        <v>6.1052138076095802E-2</v>
      </c>
    </row>
    <row r="1090" spans="1:14" x14ac:dyDescent="0.25">
      <c r="A1090" s="178" t="str">
        <f>CALCS!A1119</f>
        <v>Sugar Land</v>
      </c>
      <c r="B1090" s="179" t="str">
        <f>CALCS!B1119</f>
        <v>TX</v>
      </c>
      <c r="C1090" s="179" t="str">
        <f>CALCS!C1119</f>
        <v>51</v>
      </c>
      <c r="D1090" s="179" t="str">
        <f>CALCS!D1119</f>
        <v>PC</v>
      </c>
      <c r="E1090" s="212">
        <f>CALCS!O1119</f>
        <v>88156</v>
      </c>
      <c r="F1090" s="180">
        <f ca="1">OFFSET(CDBG16!$J$1,MATCH(L1090,CDBG16!$E$2:$E$1269,0),)</f>
        <v>267181</v>
      </c>
      <c r="G1090" s="190">
        <f>CALCS!X1119</f>
        <v>281588</v>
      </c>
      <c r="H1090" s="190">
        <f ca="1">CALCS!AE1119</f>
        <v>24</v>
      </c>
      <c r="I1090" s="190">
        <f ca="1">CALCS!AF1119</f>
        <v>2075</v>
      </c>
      <c r="J1090" s="190">
        <f ca="1">CALCS!AG1119</f>
        <v>0</v>
      </c>
      <c r="K1090" s="190">
        <f ca="1">CALCS!AH1119</f>
        <v>283687</v>
      </c>
      <c r="L1090" s="179" t="str">
        <f>CALCS!AD1119</f>
        <v>485202</v>
      </c>
      <c r="M1090" s="63">
        <f t="shared" ca="1" si="37"/>
        <v>16506</v>
      </c>
      <c r="N1090" s="205">
        <f t="shared" ca="1" si="38"/>
        <v>6.1778345017048368E-2</v>
      </c>
    </row>
    <row r="1091" spans="1:14" x14ac:dyDescent="0.25">
      <c r="A1091" s="178" t="str">
        <f>CALCS!A1120</f>
        <v>Temple</v>
      </c>
      <c r="B1091" s="179" t="str">
        <f>CALCS!B1120</f>
        <v>TX</v>
      </c>
      <c r="C1091" s="179" t="str">
        <f>CALCS!C1120</f>
        <v>51</v>
      </c>
      <c r="D1091" s="179" t="str">
        <f>CALCS!D1120</f>
        <v>PC</v>
      </c>
      <c r="E1091" s="212">
        <f>CALCS!O1120</f>
        <v>72277</v>
      </c>
      <c r="F1091" s="180">
        <f ca="1">OFFSET(CDBG16!$J$1,MATCH(L1091,CDBG16!$E$2:$E$1269,0),)</f>
        <v>410971</v>
      </c>
      <c r="G1091" s="190">
        <f>CALCS!X1120</f>
        <v>431579</v>
      </c>
      <c r="H1091" s="190">
        <f ca="1">CALCS!AE1120</f>
        <v>36</v>
      </c>
      <c r="I1091" s="190">
        <f ca="1">CALCS!AF1120</f>
        <v>0</v>
      </c>
      <c r="J1091" s="190">
        <f ca="1">CALCS!AG1120</f>
        <v>0</v>
      </c>
      <c r="K1091" s="190">
        <f ca="1">CALCS!AH1120</f>
        <v>431615</v>
      </c>
      <c r="L1091" s="179" t="str">
        <f>CALCS!AD1120</f>
        <v>485316</v>
      </c>
      <c r="M1091" s="63">
        <f t="shared" ca="1" si="37"/>
        <v>20644</v>
      </c>
      <c r="N1091" s="205">
        <f t="shared" ca="1" si="38"/>
        <v>5.0232254830632816E-2</v>
      </c>
    </row>
    <row r="1092" spans="1:14" x14ac:dyDescent="0.25">
      <c r="A1092" s="178" t="str">
        <f>CALCS!A1121</f>
        <v>Texarkana</v>
      </c>
      <c r="B1092" s="179" t="str">
        <f>CALCS!B1121</f>
        <v>TX</v>
      </c>
      <c r="C1092" s="179" t="str">
        <f>CALCS!C1121</f>
        <v>51</v>
      </c>
      <c r="D1092" s="179" t="str">
        <f>CALCS!D1121</f>
        <v>PC</v>
      </c>
      <c r="E1092" s="212">
        <f>CALCS!O1121</f>
        <v>37280</v>
      </c>
      <c r="F1092" s="180">
        <f ca="1">OFFSET(CDBG16!$J$1,MATCH(L1092,CDBG16!$E$2:$E$1269,0),)</f>
        <v>285999</v>
      </c>
      <c r="G1092" s="190">
        <f>CALCS!X1121</f>
        <v>284750</v>
      </c>
      <c r="H1092" s="190">
        <f ca="1">CALCS!AE1121</f>
        <v>24</v>
      </c>
      <c r="I1092" s="190">
        <f ca="1">CALCS!AF1121</f>
        <v>0</v>
      </c>
      <c r="J1092" s="190">
        <f ca="1">CALCS!AG1121</f>
        <v>0</v>
      </c>
      <c r="K1092" s="190">
        <f ca="1">CALCS!AH1121</f>
        <v>284774</v>
      </c>
      <c r="L1092" s="179" t="str">
        <f>CALCS!AD1121</f>
        <v>485340</v>
      </c>
      <c r="M1092" s="63">
        <f t="shared" ca="1" si="37"/>
        <v>-1225</v>
      </c>
      <c r="N1092" s="205">
        <f t="shared" ca="1" si="38"/>
        <v>-4.2832317595516067E-3</v>
      </c>
    </row>
    <row r="1093" spans="1:14" x14ac:dyDescent="0.25">
      <c r="A1093" s="178" t="str">
        <f>CALCS!A1122</f>
        <v>Texas City</v>
      </c>
      <c r="B1093" s="179" t="str">
        <f>CALCS!B1122</f>
        <v>TX</v>
      </c>
      <c r="C1093" s="179" t="str">
        <f>CALCS!C1122</f>
        <v>52</v>
      </c>
      <c r="D1093" s="179" t="str">
        <f>CALCS!D1122</f>
        <v>MC</v>
      </c>
      <c r="E1093" s="212">
        <f>CALCS!O1122</f>
        <v>47618</v>
      </c>
      <c r="F1093" s="180">
        <f ca="1">OFFSET(CDBG16!$J$1,MATCH(L1093,CDBG16!$E$2:$E$1269,0),)</f>
        <v>336590</v>
      </c>
      <c r="G1093" s="190">
        <f>CALCS!X1122</f>
        <v>353123</v>
      </c>
      <c r="H1093" s="190">
        <f ca="1">CALCS!AE1122</f>
        <v>30</v>
      </c>
      <c r="I1093" s="190">
        <f ca="1">CALCS!AF1122</f>
        <v>0</v>
      </c>
      <c r="J1093" s="190">
        <f ca="1">CALCS!AG1122</f>
        <v>0</v>
      </c>
      <c r="K1093" s="190">
        <f ca="1">CALCS!AH1122</f>
        <v>353153</v>
      </c>
      <c r="L1093" s="179" t="str">
        <f>CALCS!AD1122</f>
        <v>485346</v>
      </c>
      <c r="M1093" s="63">
        <f t="shared" ca="1" si="37"/>
        <v>16563</v>
      </c>
      <c r="N1093" s="205">
        <f t="shared" ca="1" si="38"/>
        <v>4.920823553878606E-2</v>
      </c>
    </row>
    <row r="1094" spans="1:14" x14ac:dyDescent="0.25">
      <c r="A1094" s="178" t="str">
        <f>CALCS!A1123</f>
        <v>Tyler</v>
      </c>
      <c r="B1094" s="179" t="str">
        <f>CALCS!B1123</f>
        <v>TX</v>
      </c>
      <c r="C1094" s="179" t="str">
        <f>CALCS!C1123</f>
        <v>51</v>
      </c>
      <c r="D1094" s="179" t="str">
        <f>CALCS!D1123</f>
        <v>PC</v>
      </c>
      <c r="E1094" s="212">
        <f>CALCS!O1123</f>
        <v>103700</v>
      </c>
      <c r="F1094" s="180">
        <f ca="1">OFFSET(CDBG16!$J$1,MATCH(L1094,CDBG16!$E$2:$E$1269,0),)</f>
        <v>795609</v>
      </c>
      <c r="G1094" s="190">
        <f>CALCS!X1123</f>
        <v>772993</v>
      </c>
      <c r="H1094" s="190">
        <f ca="1">CALCS!AE1123</f>
        <v>65</v>
      </c>
      <c r="I1094" s="190">
        <f ca="1">CALCS!AF1123</f>
        <v>0</v>
      </c>
      <c r="J1094" s="190">
        <f ca="1">CALCS!AG1123</f>
        <v>0</v>
      </c>
      <c r="K1094" s="190">
        <f ca="1">CALCS!AH1123</f>
        <v>773058</v>
      </c>
      <c r="L1094" s="179" t="str">
        <f>CALCS!AD1123</f>
        <v>485496</v>
      </c>
      <c r="M1094" s="63">
        <f t="shared" ca="1" si="37"/>
        <v>-22551</v>
      </c>
      <c r="N1094" s="205">
        <f t="shared" ca="1" si="38"/>
        <v>-2.834432491336825E-2</v>
      </c>
    </row>
    <row r="1095" spans="1:14" x14ac:dyDescent="0.25">
      <c r="A1095" s="178" t="str">
        <f>CALCS!A1124</f>
        <v>Victoria</v>
      </c>
      <c r="B1095" s="179" t="str">
        <f>CALCS!B1124</f>
        <v>TX</v>
      </c>
      <c r="C1095" s="179" t="str">
        <f>CALCS!C1124</f>
        <v>51</v>
      </c>
      <c r="D1095" s="179" t="str">
        <f>CALCS!D1124</f>
        <v>PC</v>
      </c>
      <c r="E1095" s="212">
        <f>CALCS!O1124</f>
        <v>67574</v>
      </c>
      <c r="F1095" s="180">
        <f ca="1">OFFSET(CDBG16!$J$1,MATCH(L1095,CDBG16!$E$2:$E$1269,0),)</f>
        <v>504359</v>
      </c>
      <c r="G1095" s="190">
        <f>CALCS!X1124</f>
        <v>512664</v>
      </c>
      <c r="H1095" s="190">
        <f ca="1">CALCS!AE1124</f>
        <v>43</v>
      </c>
      <c r="I1095" s="190">
        <f ca="1">CALCS!AF1124</f>
        <v>0</v>
      </c>
      <c r="J1095" s="190">
        <f ca="1">CALCS!AG1124</f>
        <v>0</v>
      </c>
      <c r="K1095" s="190">
        <f ca="1">CALCS!AH1124</f>
        <v>512707</v>
      </c>
      <c r="L1095" s="179" t="str">
        <f>CALCS!AD1124</f>
        <v>485580</v>
      </c>
      <c r="M1095" s="63">
        <f t="shared" ca="1" si="37"/>
        <v>8348</v>
      </c>
      <c r="N1095" s="205">
        <f t="shared" ca="1" si="38"/>
        <v>1.6551702259699937E-2</v>
      </c>
    </row>
    <row r="1096" spans="1:14" x14ac:dyDescent="0.25">
      <c r="A1096" s="178" t="str">
        <f>CALCS!A1125</f>
        <v>Waco</v>
      </c>
      <c r="B1096" s="179" t="str">
        <f>CALCS!B1125</f>
        <v>TX</v>
      </c>
      <c r="C1096" s="179" t="str">
        <f>CALCS!C1125</f>
        <v>51</v>
      </c>
      <c r="D1096" s="179" t="str">
        <f>CALCS!D1125</f>
        <v>PC</v>
      </c>
      <c r="E1096" s="212">
        <f>CALCS!O1125</f>
        <v>132356</v>
      </c>
      <c r="F1096" s="180">
        <f ca="1">OFFSET(CDBG16!$J$1,MATCH(L1096,CDBG16!$E$2:$E$1269,0),)</f>
        <v>1292655</v>
      </c>
      <c r="G1096" s="190">
        <f>CALCS!X1125</f>
        <v>1217109</v>
      </c>
      <c r="H1096" s="190">
        <f ca="1">CALCS!AE1125</f>
        <v>102</v>
      </c>
      <c r="I1096" s="190">
        <f ca="1">CALCS!AF1125</f>
        <v>0</v>
      </c>
      <c r="J1096" s="190">
        <f ca="1">CALCS!AG1125</f>
        <v>0</v>
      </c>
      <c r="K1096" s="190">
        <f ca="1">CALCS!AH1125</f>
        <v>1217211</v>
      </c>
      <c r="L1096" s="179" t="str">
        <f>CALCS!AD1125</f>
        <v>485592</v>
      </c>
      <c r="M1096" s="63">
        <f t="shared" ca="1" si="37"/>
        <v>-75444</v>
      </c>
      <c r="N1096" s="205">
        <f t="shared" ca="1" si="38"/>
        <v>-5.8363600496652242E-2</v>
      </c>
    </row>
    <row r="1097" spans="1:14" x14ac:dyDescent="0.25">
      <c r="A1097" s="178" t="str">
        <f>CALCS!A1126</f>
        <v>Wichita Falls</v>
      </c>
      <c r="B1097" s="179" t="str">
        <f>CALCS!B1126</f>
        <v>TX</v>
      </c>
      <c r="C1097" s="179" t="str">
        <f>CALCS!C1126</f>
        <v>51</v>
      </c>
      <c r="D1097" s="179" t="str">
        <f>CALCS!D1126</f>
        <v>PC</v>
      </c>
      <c r="E1097" s="212">
        <f>CALCS!O1126</f>
        <v>104710</v>
      </c>
      <c r="F1097" s="180">
        <f ca="1">OFFSET(CDBG16!$J$1,MATCH(L1097,CDBG16!$E$2:$E$1269,0),)</f>
        <v>1115824</v>
      </c>
      <c r="G1097" s="190">
        <f>CALCS!X1126</f>
        <v>1122133</v>
      </c>
      <c r="H1097" s="190">
        <f ca="1">CALCS!AE1126</f>
        <v>94</v>
      </c>
      <c r="I1097" s="190">
        <f ca="1">CALCS!AF1126</f>
        <v>0</v>
      </c>
      <c r="J1097" s="190">
        <f ca="1">CALCS!AG1126</f>
        <v>0</v>
      </c>
      <c r="K1097" s="190">
        <f ca="1">CALCS!AH1126</f>
        <v>1122227</v>
      </c>
      <c r="L1097" s="179" t="str">
        <f>CALCS!AD1126</f>
        <v>485826</v>
      </c>
      <c r="M1097" s="63">
        <f t="shared" ca="1" si="37"/>
        <v>6403</v>
      </c>
      <c r="N1097" s="205">
        <f t="shared" ca="1" si="38"/>
        <v>5.7383601714965805E-3</v>
      </c>
    </row>
    <row r="1098" spans="1:14" x14ac:dyDescent="0.25">
      <c r="A1098" s="178" t="str">
        <f>CALCS!A1127</f>
        <v>Bexar County</v>
      </c>
      <c r="B1098" s="179" t="str">
        <f>CALCS!B1127</f>
        <v>TX</v>
      </c>
      <c r="C1098" s="179" t="str">
        <f>CALCS!C1127</f>
        <v>66</v>
      </c>
      <c r="D1098" s="179" t="str">
        <f>CALCS!D1127</f>
        <v>UC</v>
      </c>
      <c r="E1098" s="212">
        <f>CALCS!O1127</f>
        <v>433721</v>
      </c>
      <c r="F1098" s="180">
        <f ca="1">OFFSET(CDBG16!$J$1,MATCH(L1098,CDBG16!$E$2:$E$1269,0),)</f>
        <v>2180749</v>
      </c>
      <c r="G1098" s="190">
        <f>CALCS!X1127</f>
        <v>2184576</v>
      </c>
      <c r="H1098" s="190">
        <f ca="1">CALCS!AE1127</f>
        <v>184</v>
      </c>
      <c r="I1098" s="190">
        <f ca="1">CALCS!AF1127</f>
        <v>0</v>
      </c>
      <c r="J1098" s="190">
        <f ca="1">CALCS!AG1127</f>
        <v>0</v>
      </c>
      <c r="K1098" s="190">
        <f ca="1">CALCS!AH1127</f>
        <v>2184760</v>
      </c>
      <c r="L1098" s="179" t="str">
        <f>CALCS!AD1127</f>
        <v>489029</v>
      </c>
      <c r="M1098" s="63">
        <f t="shared" ca="1" si="37"/>
        <v>4011</v>
      </c>
      <c r="N1098" s="205">
        <f t="shared" ca="1" si="38"/>
        <v>1.8392763220343102E-3</v>
      </c>
    </row>
    <row r="1099" spans="1:14" x14ac:dyDescent="0.25">
      <c r="A1099" s="178" t="str">
        <f>CALCS!A1128</f>
        <v>Brazoria County</v>
      </c>
      <c r="B1099" s="179" t="str">
        <f>CALCS!B1128</f>
        <v>TX</v>
      </c>
      <c r="C1099" s="179" t="str">
        <f>CALCS!C1128</f>
        <v>66</v>
      </c>
      <c r="D1099" s="179" t="str">
        <f>CALCS!D1128</f>
        <v>UC</v>
      </c>
      <c r="E1099" s="212">
        <f>CALCS!O1128</f>
        <v>241959</v>
      </c>
      <c r="F1099" s="180">
        <f ca="1">OFFSET(CDBG16!$J$1,MATCH(L1099,CDBG16!$E$2:$E$1269,0),)</f>
        <v>1609956</v>
      </c>
      <c r="G1099" s="190">
        <f>CALCS!X1128</f>
        <v>1606602</v>
      </c>
      <c r="H1099" s="190">
        <f ca="1">CALCS!AE1128</f>
        <v>135</v>
      </c>
      <c r="I1099" s="190">
        <f ca="1">CALCS!AF1128</f>
        <v>11840</v>
      </c>
      <c r="J1099" s="190">
        <f ca="1">CALCS!AG1128</f>
        <v>0</v>
      </c>
      <c r="K1099" s="190">
        <f ca="1">CALCS!AH1128</f>
        <v>1618577</v>
      </c>
      <c r="L1099" s="179" t="str">
        <f>CALCS!AD1128</f>
        <v>489039</v>
      </c>
      <c r="M1099" s="63">
        <f t="shared" ca="1" si="37"/>
        <v>8621</v>
      </c>
      <c r="N1099" s="205">
        <f t="shared" ca="1" si="38"/>
        <v>5.3548047275826169E-3</v>
      </c>
    </row>
    <row r="1100" spans="1:14" x14ac:dyDescent="0.25">
      <c r="A1100" s="178" t="str">
        <f>CALCS!A1129</f>
        <v>Dallas County</v>
      </c>
      <c r="B1100" s="179" t="str">
        <f>CALCS!B1129</f>
        <v>TX</v>
      </c>
      <c r="C1100" s="179" t="str">
        <f>CALCS!C1129</f>
        <v>66</v>
      </c>
      <c r="D1100" s="179" t="str">
        <f>CALCS!D1129</f>
        <v>UC</v>
      </c>
      <c r="E1100" s="212">
        <f>CALCS!O1129</f>
        <v>335857</v>
      </c>
      <c r="F1100" s="180">
        <f ca="1">OFFSET(CDBG16!$J$1,MATCH(L1100,CDBG16!$E$2:$E$1269,0),)</f>
        <v>1951139</v>
      </c>
      <c r="G1100" s="190">
        <f>CALCS!X1129</f>
        <v>1906293</v>
      </c>
      <c r="H1100" s="190">
        <f ca="1">CALCS!AE1129</f>
        <v>160</v>
      </c>
      <c r="I1100" s="190">
        <f ca="1">CALCS!AF1129</f>
        <v>0</v>
      </c>
      <c r="J1100" s="190">
        <f ca="1">CALCS!AG1129</f>
        <v>0</v>
      </c>
      <c r="K1100" s="190">
        <f ca="1">CALCS!AH1129</f>
        <v>1906453</v>
      </c>
      <c r="L1100" s="179" t="str">
        <f>CALCS!AD1129</f>
        <v>489113</v>
      </c>
      <c r="M1100" s="63">
        <f t="shared" ca="1" si="37"/>
        <v>-44686</v>
      </c>
      <c r="N1100" s="205">
        <f t="shared" ca="1" si="38"/>
        <v>-2.2902520015232127E-2</v>
      </c>
    </row>
    <row r="1101" spans="1:14" x14ac:dyDescent="0.25">
      <c r="A1101" s="178" t="str">
        <f>CALCS!A1130</f>
        <v>Fort Bend County</v>
      </c>
      <c r="B1101" s="179" t="str">
        <f>CALCS!B1130</f>
        <v>TX</v>
      </c>
      <c r="C1101" s="179" t="str">
        <f>CALCS!C1130</f>
        <v>66</v>
      </c>
      <c r="D1101" s="179" t="str">
        <f>CALCS!D1130</f>
        <v>UC</v>
      </c>
      <c r="E1101" s="212">
        <f>CALCS!O1130</f>
        <v>511750</v>
      </c>
      <c r="F1101" s="180">
        <f ca="1">OFFSET(CDBG16!$J$1,MATCH(L1101,CDBG16!$E$2:$E$1269,0),)</f>
        <v>2284992</v>
      </c>
      <c r="G1101" s="190">
        <f>CALCS!X1130</f>
        <v>2376061</v>
      </c>
      <c r="H1101" s="190">
        <f ca="1">CALCS!AE1130</f>
        <v>200</v>
      </c>
      <c r="I1101" s="190">
        <f ca="1">CALCS!AF1130</f>
        <v>17511</v>
      </c>
      <c r="J1101" s="190">
        <f ca="1">CALCS!AG1130</f>
        <v>0</v>
      </c>
      <c r="K1101" s="190">
        <f ca="1">CALCS!AH1130</f>
        <v>2393772</v>
      </c>
      <c r="L1101" s="179" t="str">
        <f>CALCS!AD1130</f>
        <v>489157</v>
      </c>
      <c r="M1101" s="63">
        <f t="shared" ca="1" si="37"/>
        <v>108780</v>
      </c>
      <c r="N1101" s="205">
        <f t="shared" ca="1" si="38"/>
        <v>4.7606293588774051E-2</v>
      </c>
    </row>
    <row r="1102" spans="1:14" x14ac:dyDescent="0.25">
      <c r="A1102" s="178" t="str">
        <f>CALCS!A1131</f>
        <v>Harris County</v>
      </c>
      <c r="B1102" s="179" t="str">
        <f>CALCS!B1131</f>
        <v>TX</v>
      </c>
      <c r="C1102" s="179" t="str">
        <f>CALCS!C1131</f>
        <v>66</v>
      </c>
      <c r="D1102" s="179" t="str">
        <f>CALCS!D1131</f>
        <v>UC</v>
      </c>
      <c r="E1102" s="212">
        <f>CALCS!O1131</f>
        <v>2002223</v>
      </c>
      <c r="F1102" s="180">
        <f ca="1">OFFSET(CDBG16!$J$1,MATCH(L1102,CDBG16!$E$2:$E$1269,0),)</f>
        <v>12268605</v>
      </c>
      <c r="G1102" s="190">
        <f>CALCS!X1131</f>
        <v>12271499</v>
      </c>
      <c r="H1102" s="190">
        <f ca="1">CALCS!AE1131</f>
        <v>1032</v>
      </c>
      <c r="I1102" s="190">
        <f ca="1">CALCS!AF1131</f>
        <v>90437</v>
      </c>
      <c r="J1102" s="190">
        <f ca="1">CALCS!AG1131</f>
        <v>0</v>
      </c>
      <c r="K1102" s="190">
        <f ca="1">CALCS!AH1131</f>
        <v>12362968</v>
      </c>
      <c r="L1102" s="179" t="str">
        <f>CALCS!AD1131</f>
        <v>489201</v>
      </c>
      <c r="M1102" s="63">
        <f t="shared" ca="1" si="37"/>
        <v>94363</v>
      </c>
      <c r="N1102" s="205">
        <f t="shared" ca="1" si="38"/>
        <v>7.6914204997226661E-3</v>
      </c>
    </row>
    <row r="1103" spans="1:14" x14ac:dyDescent="0.25">
      <c r="A1103" s="178" t="str">
        <f>CALCS!A1132</f>
        <v>Hidalgo County</v>
      </c>
      <c r="B1103" s="179" t="str">
        <f>CALCS!B1132</f>
        <v>TX</v>
      </c>
      <c r="C1103" s="179" t="str">
        <f>CALCS!C1132</f>
        <v>66</v>
      </c>
      <c r="D1103" s="179" t="str">
        <f>CALCS!D1132</f>
        <v>UC</v>
      </c>
      <c r="E1103" s="212">
        <f>CALCS!O1132</f>
        <v>457702</v>
      </c>
      <c r="F1103" s="180">
        <f ca="1">OFFSET(CDBG16!$J$1,MATCH(L1103,CDBG16!$E$2:$E$1269,0),)</f>
        <v>7226312</v>
      </c>
      <c r="G1103" s="190">
        <f>CALCS!X1132</f>
        <v>7152928</v>
      </c>
      <c r="H1103" s="190">
        <f ca="1">CALCS!AE1132</f>
        <v>602</v>
      </c>
      <c r="I1103" s="190">
        <f ca="1">CALCS!AF1132</f>
        <v>0</v>
      </c>
      <c r="J1103" s="190">
        <f ca="1">CALCS!AG1132</f>
        <v>0</v>
      </c>
      <c r="K1103" s="190">
        <f ca="1">CALCS!AH1132</f>
        <v>7153530</v>
      </c>
      <c r="L1103" s="179" t="str">
        <f>CALCS!AD1132</f>
        <v>489215</v>
      </c>
      <c r="M1103" s="63">
        <f t="shared" ca="1" si="37"/>
        <v>-72782</v>
      </c>
      <c r="N1103" s="205">
        <f t="shared" ca="1" si="38"/>
        <v>-1.0071804261980385E-2</v>
      </c>
    </row>
    <row r="1104" spans="1:14" x14ac:dyDescent="0.25">
      <c r="A1104" s="178" t="str">
        <f>CALCS!A1133</f>
        <v>Montgomery County</v>
      </c>
      <c r="B1104" s="179" t="str">
        <f>CALCS!B1133</f>
        <v>TX</v>
      </c>
      <c r="C1104" s="179" t="str">
        <f>CALCS!C1133</f>
        <v>66</v>
      </c>
      <c r="D1104" s="179" t="str">
        <f>CALCS!D1133</f>
        <v>UC</v>
      </c>
      <c r="E1104" s="212">
        <f>CALCS!O1133</f>
        <v>437651</v>
      </c>
      <c r="F1104" s="180">
        <f ca="1">OFFSET(CDBG16!$J$1,MATCH(L1104,CDBG16!$E$2:$E$1269,0),)</f>
        <v>2301631</v>
      </c>
      <c r="G1104" s="190">
        <f>CALCS!X1133</f>
        <v>2443593</v>
      </c>
      <c r="H1104" s="190">
        <f ca="1">CALCS!AE1133</f>
        <v>206</v>
      </c>
      <c r="I1104" s="190">
        <f ca="1">CALCS!AF1133</f>
        <v>18008</v>
      </c>
      <c r="J1104" s="190">
        <f ca="1">CALCS!AG1133</f>
        <v>0</v>
      </c>
      <c r="K1104" s="190">
        <f ca="1">CALCS!AH1133</f>
        <v>2461807</v>
      </c>
      <c r="L1104" s="179" t="str">
        <f>CALCS!AD1133</f>
        <v>489339</v>
      </c>
      <c r="M1104" s="63">
        <f t="shared" ca="1" si="37"/>
        <v>160176</v>
      </c>
      <c r="N1104" s="205">
        <f t="shared" ca="1" si="38"/>
        <v>6.9592389049330669E-2</v>
      </c>
    </row>
    <row r="1105" spans="1:14" x14ac:dyDescent="0.25">
      <c r="A1105" s="178" t="str">
        <f>CALCS!A1134</f>
        <v>Tarrant County</v>
      </c>
      <c r="B1105" s="179" t="str">
        <f>CALCS!B1134</f>
        <v>TX</v>
      </c>
      <c r="C1105" s="179" t="str">
        <f>CALCS!C1134</f>
        <v>66</v>
      </c>
      <c r="D1105" s="179" t="str">
        <f>CALCS!D1134</f>
        <v>UC</v>
      </c>
      <c r="E1105" s="212">
        <f>CALCS!O1134</f>
        <v>480129</v>
      </c>
      <c r="F1105" s="180">
        <f ca="1">OFFSET(CDBG16!$J$1,MATCH(L1105,CDBG16!$E$2:$E$1269,0),)</f>
        <v>2429617</v>
      </c>
      <c r="G1105" s="190">
        <f>CALCS!X1134</f>
        <v>2547874</v>
      </c>
      <c r="H1105" s="190">
        <f ca="1">CALCS!AE1134</f>
        <v>214</v>
      </c>
      <c r="I1105" s="190">
        <f ca="1">CALCS!AF1134</f>
        <v>0</v>
      </c>
      <c r="J1105" s="190">
        <f ca="1">CALCS!AG1134</f>
        <v>0</v>
      </c>
      <c r="K1105" s="190">
        <f ca="1">CALCS!AH1134</f>
        <v>2548088</v>
      </c>
      <c r="L1105" s="179" t="str">
        <f>CALCS!AD1134</f>
        <v>489439</v>
      </c>
      <c r="M1105" s="63">
        <f t="shared" ca="1" si="37"/>
        <v>118471</v>
      </c>
      <c r="N1105" s="205">
        <f t="shared" ca="1" si="38"/>
        <v>4.8761183347004897E-2</v>
      </c>
    </row>
    <row r="1106" spans="1:14" x14ac:dyDescent="0.25">
      <c r="A1106" s="178" t="str">
        <f>CALCS!A1135</f>
        <v>Travis County</v>
      </c>
      <c r="B1106" s="179" t="str">
        <f>CALCS!B1135</f>
        <v>TX</v>
      </c>
      <c r="C1106" s="179" t="str">
        <f>CALCS!C1135</f>
        <v>66</v>
      </c>
      <c r="D1106" s="179" t="str">
        <f>CALCS!D1135</f>
        <v>UC</v>
      </c>
      <c r="E1106" s="212">
        <f>CALCS!O1135</f>
        <v>193302</v>
      </c>
      <c r="F1106" s="180">
        <f ca="1">OFFSET(CDBG16!$J$1,MATCH(L1106,CDBG16!$E$2:$E$1269,0),)</f>
        <v>1087585</v>
      </c>
      <c r="G1106" s="190">
        <f>CALCS!X1135</f>
        <v>1108685</v>
      </c>
      <c r="H1106" s="190">
        <f ca="1">CALCS!AE1135</f>
        <v>93</v>
      </c>
      <c r="I1106" s="190">
        <f ca="1">CALCS!AF1135</f>
        <v>0</v>
      </c>
      <c r="J1106" s="190">
        <f ca="1">CALCS!AG1135</f>
        <v>0</v>
      </c>
      <c r="K1106" s="190">
        <f ca="1">CALCS!AH1135</f>
        <v>1108778</v>
      </c>
      <c r="L1106" s="179" t="str">
        <f>CALCS!AD1135</f>
        <v>489453</v>
      </c>
      <c r="M1106" s="63">
        <f t="shared" ca="1" si="37"/>
        <v>21193</v>
      </c>
      <c r="N1106" s="205">
        <f t="shared" ca="1" si="38"/>
        <v>1.948629302537273E-2</v>
      </c>
    </row>
    <row r="1107" spans="1:14" x14ac:dyDescent="0.25">
      <c r="A1107" s="178" t="str">
        <f>CALCS!A1136</f>
        <v>Williamson County</v>
      </c>
      <c r="B1107" s="179" t="str">
        <f>CALCS!B1136</f>
        <v>TX</v>
      </c>
      <c r="C1107" s="179" t="str">
        <f>CALCS!C1136</f>
        <v>66</v>
      </c>
      <c r="D1107" s="179" t="str">
        <f>CALCS!D1136</f>
        <v>UC</v>
      </c>
      <c r="E1107" s="212">
        <f>CALCS!O1136</f>
        <v>332581</v>
      </c>
      <c r="F1107" s="180">
        <f ca="1">OFFSET(CDBG16!$J$1,MATCH(L1107,CDBG16!$E$2:$E$1269,0),)</f>
        <v>1231067</v>
      </c>
      <c r="G1107" s="190">
        <f>CALCS!X1136</f>
        <v>1283095</v>
      </c>
      <c r="H1107" s="190">
        <f ca="1">CALCS!AE1136</f>
        <v>108</v>
      </c>
      <c r="I1107" s="190">
        <f ca="1">CALCS!AF1136</f>
        <v>0</v>
      </c>
      <c r="J1107" s="190">
        <f ca="1">CALCS!AG1136</f>
        <v>0</v>
      </c>
      <c r="K1107" s="190">
        <f ca="1">CALCS!AH1136</f>
        <v>1283203</v>
      </c>
      <c r="L1107" s="179" t="str">
        <f>CALCS!AD1136</f>
        <v>489491</v>
      </c>
      <c r="M1107" s="63">
        <f t="shared" ca="1" si="37"/>
        <v>52136</v>
      </c>
      <c r="N1107" s="205">
        <f t="shared" ca="1" si="38"/>
        <v>4.2350253885450592E-2</v>
      </c>
    </row>
    <row r="1108" spans="1:14" x14ac:dyDescent="0.25">
      <c r="A1108" s="178" t="str">
        <f>CALCS!A1057</f>
        <v>Texas</v>
      </c>
      <c r="B1108" s="179" t="str">
        <f>CALCS!B1057</f>
        <v>TX</v>
      </c>
      <c r="C1108" s="179" t="str">
        <f>CALCS!C1057</f>
        <v>22</v>
      </c>
      <c r="D1108" s="179" t="str">
        <f>CALCS!D1057</f>
        <v>State Balance</v>
      </c>
      <c r="E1108" s="212">
        <f>CALCS!O1057</f>
        <v>7402157</v>
      </c>
      <c r="F1108" s="180">
        <f ca="1">OFFSET(CDBG16!$J$1,MATCH(L1108,CDBG16!$E$2:$E$1269,0),)</f>
        <v>60979766</v>
      </c>
      <c r="G1108" s="190">
        <f>CALCS!X1057</f>
        <v>59524582</v>
      </c>
      <c r="H1108" s="190">
        <f ca="1">CALCS!AE1057</f>
        <v>26815</v>
      </c>
      <c r="I1108" s="190">
        <f ca="1">CALCS!AF1057</f>
        <v>0</v>
      </c>
      <c r="J1108" s="190">
        <f ca="1">CALCS!AG1057</f>
        <v>0</v>
      </c>
      <c r="K1108" s="190">
        <f ca="1">CALCS!AH1057</f>
        <v>59551397</v>
      </c>
      <c r="L1108" s="179" t="str">
        <f>CALCS!AD1057</f>
        <v>489999</v>
      </c>
      <c r="M1108" s="63">
        <f t="shared" ca="1" si="37"/>
        <v>-1428369</v>
      </c>
      <c r="N1108" s="205">
        <f t="shared" ca="1" si="38"/>
        <v>-2.3423654987459283E-2</v>
      </c>
    </row>
    <row r="1109" spans="1:14" x14ac:dyDescent="0.25">
      <c r="A1109" s="178" t="str">
        <f>CALCS!A1138</f>
        <v>Clearfield</v>
      </c>
      <c r="B1109" s="179" t="str">
        <f>CALCS!B1138</f>
        <v>UT</v>
      </c>
      <c r="C1109" s="179" t="str">
        <f>CALCS!C1138</f>
        <v>51</v>
      </c>
      <c r="D1109" s="179" t="str">
        <f>CALCS!D1138</f>
        <v>PC</v>
      </c>
      <c r="E1109" s="212">
        <f>CALCS!O1138</f>
        <v>30653</v>
      </c>
      <c r="F1109" s="180">
        <f ca="1">OFFSET(CDBG16!$J$1,MATCH(L1109,CDBG16!$E$2:$E$1269,0),)</f>
        <v>206430</v>
      </c>
      <c r="G1109" s="190">
        <f>CALCS!X1138</f>
        <v>187926</v>
      </c>
      <c r="H1109" s="190">
        <f ca="1">CALCS!AE1138</f>
        <v>16</v>
      </c>
      <c r="I1109" s="190">
        <f ca="1">CALCS!AF1138</f>
        <v>0</v>
      </c>
      <c r="J1109" s="190">
        <f ca="1">CALCS!AG1138</f>
        <v>0</v>
      </c>
      <c r="K1109" s="190">
        <f ca="1">CALCS!AH1138</f>
        <v>187942</v>
      </c>
      <c r="L1109" s="179" t="str">
        <f>CALCS!AD1138</f>
        <v>490174</v>
      </c>
      <c r="M1109" s="63">
        <f t="shared" ca="1" si="37"/>
        <v>-18488</v>
      </c>
      <c r="N1109" s="205">
        <f t="shared" ca="1" si="38"/>
        <v>-8.9560625878021605E-2</v>
      </c>
    </row>
    <row r="1110" spans="1:14" x14ac:dyDescent="0.25">
      <c r="A1110" s="178" t="str">
        <f>CALCS!A1139</f>
        <v>Layton</v>
      </c>
      <c r="B1110" s="179" t="str">
        <f>CALCS!B1139</f>
        <v>UT</v>
      </c>
      <c r="C1110" s="179" t="str">
        <f>CALCS!C1139</f>
        <v>52</v>
      </c>
      <c r="D1110" s="179" t="str">
        <f>CALCS!D1139</f>
        <v>MC</v>
      </c>
      <c r="E1110" s="212">
        <f>CALCS!O1139</f>
        <v>74143</v>
      </c>
      <c r="F1110" s="180">
        <f ca="1">OFFSET(CDBG16!$J$1,MATCH(L1110,CDBG16!$E$2:$E$1269,0),)</f>
        <v>341232</v>
      </c>
      <c r="G1110" s="190">
        <f>CALCS!X1139</f>
        <v>339056</v>
      </c>
      <c r="H1110" s="190">
        <f ca="1">CALCS!AE1139</f>
        <v>29</v>
      </c>
      <c r="I1110" s="190">
        <f ca="1">CALCS!AF1139</f>
        <v>0</v>
      </c>
      <c r="J1110" s="190">
        <f ca="1">CALCS!AG1139</f>
        <v>0</v>
      </c>
      <c r="K1110" s="190">
        <f ca="1">CALCS!AH1139</f>
        <v>339085</v>
      </c>
      <c r="L1110" s="179" t="str">
        <f>CALCS!AD1139</f>
        <v>490624</v>
      </c>
      <c r="M1110" s="63">
        <f t="shared" ca="1" si="37"/>
        <v>-2147</v>
      </c>
      <c r="N1110" s="205">
        <f t="shared" ca="1" si="38"/>
        <v>-6.2919069723824262E-3</v>
      </c>
    </row>
    <row r="1111" spans="1:14" x14ac:dyDescent="0.25">
      <c r="A1111" s="178" t="str">
        <f>CALCS!A1140</f>
        <v>Lehi City</v>
      </c>
      <c r="B1111" s="179" t="str">
        <f>CALCS!B1140</f>
        <v>UT</v>
      </c>
      <c r="C1111" s="179" t="str">
        <f>CALCS!C1140</f>
        <v>52</v>
      </c>
      <c r="D1111" s="179" t="str">
        <f>CALCS!D1140</f>
        <v>MC</v>
      </c>
      <c r="E1111" s="212">
        <f>CALCS!O1140</f>
        <v>58486</v>
      </c>
      <c r="F1111" s="180">
        <f ca="1">OFFSET(CDBG16!$J$1,MATCH(L1111,CDBG16!$E$2:$E$1269,0),)</f>
        <v>226217</v>
      </c>
      <c r="G1111" s="190">
        <f>CALCS!X1140</f>
        <v>227442</v>
      </c>
      <c r="H1111" s="190">
        <f ca="1">CALCS!AE1140</f>
        <v>19</v>
      </c>
      <c r="I1111" s="190">
        <f ca="1">CALCS!AF1140</f>
        <v>0</v>
      </c>
      <c r="J1111" s="190">
        <f ca="1">CALCS!AG1140</f>
        <v>0</v>
      </c>
      <c r="K1111" s="190">
        <f ca="1">CALCS!AH1140</f>
        <v>227461</v>
      </c>
      <c r="L1111" s="179" t="str">
        <f>CALCS!AD1140</f>
        <v>490642</v>
      </c>
      <c r="M1111" s="63">
        <f t="shared" ca="1" si="37"/>
        <v>1244</v>
      </c>
      <c r="N1111" s="205">
        <f t="shared" ca="1" si="38"/>
        <v>5.4991446266195732E-3</v>
      </c>
    </row>
    <row r="1112" spans="1:14" x14ac:dyDescent="0.25">
      <c r="A1112" s="178" t="str">
        <f>CALCS!A1141</f>
        <v>Logan</v>
      </c>
      <c r="B1112" s="179" t="str">
        <f>CALCS!B1141</f>
        <v>UT</v>
      </c>
      <c r="C1112" s="179" t="str">
        <f>CALCS!C1141</f>
        <v>51</v>
      </c>
      <c r="D1112" s="179" t="str">
        <f>CALCS!D1141</f>
        <v>PC</v>
      </c>
      <c r="E1112" s="212">
        <f>CALCS!O1141</f>
        <v>50371</v>
      </c>
      <c r="F1112" s="180">
        <f ca="1">OFFSET(CDBG16!$J$1,MATCH(L1112,CDBG16!$E$2:$E$1269,0),)</f>
        <v>448808</v>
      </c>
      <c r="G1112" s="190">
        <f>CALCS!X1141</f>
        <v>432741</v>
      </c>
      <c r="H1112" s="190">
        <f ca="1">CALCS!AE1141</f>
        <v>36</v>
      </c>
      <c r="I1112" s="190">
        <f ca="1">CALCS!AF1141</f>
        <v>0</v>
      </c>
      <c r="J1112" s="190">
        <f ca="1">CALCS!AG1141</f>
        <v>0</v>
      </c>
      <c r="K1112" s="190">
        <f ca="1">CALCS!AH1141</f>
        <v>432777</v>
      </c>
      <c r="L1112" s="179" t="str">
        <f>CALCS!AD1141</f>
        <v>490672</v>
      </c>
      <c r="M1112" s="63">
        <f t="shared" ca="1" si="37"/>
        <v>-16031</v>
      </c>
      <c r="N1112" s="205">
        <f t="shared" ca="1" si="38"/>
        <v>-3.5719060266305412E-2</v>
      </c>
    </row>
    <row r="1113" spans="1:14" x14ac:dyDescent="0.25">
      <c r="A1113" s="178" t="str">
        <f>CALCS!A1142</f>
        <v>Ogden</v>
      </c>
      <c r="B1113" s="179" t="str">
        <f>CALCS!B1142</f>
        <v>UT</v>
      </c>
      <c r="C1113" s="179" t="str">
        <f>CALCS!C1142</f>
        <v>51</v>
      </c>
      <c r="D1113" s="179" t="str">
        <f>CALCS!D1142</f>
        <v>PC</v>
      </c>
      <c r="E1113" s="212">
        <f>CALCS!O1142</f>
        <v>85444</v>
      </c>
      <c r="F1113" s="180">
        <f ca="1">OFFSET(CDBG16!$J$1,MATCH(L1113,CDBG16!$E$2:$E$1269,0),)</f>
        <v>982810</v>
      </c>
      <c r="G1113" s="190">
        <f>CALCS!X1142</f>
        <v>971359</v>
      </c>
      <c r="H1113" s="190">
        <f ca="1">CALCS!AE1142</f>
        <v>82</v>
      </c>
      <c r="I1113" s="190">
        <f ca="1">CALCS!AF1142</f>
        <v>0</v>
      </c>
      <c r="J1113" s="190">
        <f ca="1">CALCS!AG1142</f>
        <v>0</v>
      </c>
      <c r="K1113" s="190">
        <f ca="1">CALCS!AH1142</f>
        <v>971441</v>
      </c>
      <c r="L1113" s="179" t="str">
        <f>CALCS!AD1142</f>
        <v>490888</v>
      </c>
      <c r="M1113" s="63">
        <f t="shared" ca="1" si="37"/>
        <v>-11369</v>
      </c>
      <c r="N1113" s="205">
        <f t="shared" ca="1" si="38"/>
        <v>-1.1567851364963726E-2</v>
      </c>
    </row>
    <row r="1114" spans="1:14" x14ac:dyDescent="0.25">
      <c r="A1114" s="178" t="str">
        <f>CALCS!A1143</f>
        <v>Orem</v>
      </c>
      <c r="B1114" s="179" t="str">
        <f>CALCS!B1143</f>
        <v>UT</v>
      </c>
      <c r="C1114" s="179" t="str">
        <f>CALCS!C1143</f>
        <v>51</v>
      </c>
      <c r="D1114" s="179" t="str">
        <f>CALCS!D1143</f>
        <v>PC</v>
      </c>
      <c r="E1114" s="212">
        <f>CALCS!O1143</f>
        <v>94457</v>
      </c>
      <c r="F1114" s="180">
        <f ca="1">OFFSET(CDBG16!$J$1,MATCH(L1114,CDBG16!$E$2:$E$1269,0),)</f>
        <v>608636</v>
      </c>
      <c r="G1114" s="190">
        <f>CALCS!X1143</f>
        <v>637262</v>
      </c>
      <c r="H1114" s="190">
        <f ca="1">CALCS!AE1143</f>
        <v>54</v>
      </c>
      <c r="I1114" s="190">
        <f ca="1">CALCS!AF1143</f>
        <v>0</v>
      </c>
      <c r="J1114" s="190">
        <f ca="1">CALCS!AG1143</f>
        <v>0</v>
      </c>
      <c r="K1114" s="190">
        <f ca="1">CALCS!AH1143</f>
        <v>637316</v>
      </c>
      <c r="L1114" s="179" t="str">
        <f>CALCS!AD1143</f>
        <v>490918</v>
      </c>
      <c r="M1114" s="63">
        <f t="shared" ca="1" si="37"/>
        <v>28680</v>
      </c>
      <c r="N1114" s="205">
        <f t="shared" ca="1" si="38"/>
        <v>4.7121760789700248E-2</v>
      </c>
    </row>
    <row r="1115" spans="1:14" x14ac:dyDescent="0.25">
      <c r="A1115" s="178" t="str">
        <f>CALCS!A1144</f>
        <v>Provo</v>
      </c>
      <c r="B1115" s="179" t="str">
        <f>CALCS!B1144</f>
        <v>UT</v>
      </c>
      <c r="C1115" s="179" t="str">
        <f>CALCS!C1144</f>
        <v>51</v>
      </c>
      <c r="D1115" s="179" t="str">
        <f>CALCS!D1144</f>
        <v>PC</v>
      </c>
      <c r="E1115" s="212">
        <f>CALCS!O1144</f>
        <v>115264</v>
      </c>
      <c r="F1115" s="180">
        <f ca="1">OFFSET(CDBG16!$J$1,MATCH(L1115,CDBG16!$E$2:$E$1269,0),)</f>
        <v>1206010</v>
      </c>
      <c r="G1115" s="190">
        <f>CALCS!X1144</f>
        <v>1141756</v>
      </c>
      <c r="H1115" s="190">
        <f ca="1">CALCS!AE1144</f>
        <v>96</v>
      </c>
      <c r="I1115" s="190">
        <f ca="1">CALCS!AF1144</f>
        <v>0</v>
      </c>
      <c r="J1115" s="190">
        <f ca="1">CALCS!AG1144</f>
        <v>0</v>
      </c>
      <c r="K1115" s="190">
        <f ca="1">CALCS!AH1144</f>
        <v>1141852</v>
      </c>
      <c r="L1115" s="179" t="str">
        <f>CALCS!AD1144</f>
        <v>491014</v>
      </c>
      <c r="M1115" s="63">
        <f t="shared" ca="1" si="37"/>
        <v>-64158</v>
      </c>
      <c r="N1115" s="205">
        <f t="shared" ca="1" si="38"/>
        <v>-5.3198563859337814E-2</v>
      </c>
    </row>
    <row r="1116" spans="1:14" x14ac:dyDescent="0.25">
      <c r="A1116" s="178" t="str">
        <f>CALCS!A1145</f>
        <v>St George</v>
      </c>
      <c r="B1116" s="179" t="str">
        <f>CALCS!B1145</f>
        <v>UT</v>
      </c>
      <c r="C1116" s="179" t="str">
        <f>CALCS!C1145</f>
        <v>51</v>
      </c>
      <c r="D1116" s="179" t="str">
        <f>CALCS!D1145</f>
        <v>PC</v>
      </c>
      <c r="E1116" s="212">
        <f>CALCS!O1145</f>
        <v>80202</v>
      </c>
      <c r="F1116" s="180">
        <f ca="1">OFFSET(CDBG16!$J$1,MATCH(L1116,CDBG16!$E$2:$E$1269,0),)</f>
        <v>506489</v>
      </c>
      <c r="G1116" s="190">
        <f>CALCS!X1145</f>
        <v>525703</v>
      </c>
      <c r="H1116" s="190">
        <f ca="1">CALCS!AE1145</f>
        <v>44</v>
      </c>
      <c r="I1116" s="190">
        <f ca="1">CALCS!AF1145</f>
        <v>0</v>
      </c>
      <c r="J1116" s="190">
        <f ca="1">CALCS!AG1145</f>
        <v>0</v>
      </c>
      <c r="K1116" s="190">
        <f ca="1">CALCS!AH1145</f>
        <v>525747</v>
      </c>
      <c r="L1116" s="179" t="str">
        <f>CALCS!AD1145</f>
        <v>491074</v>
      </c>
      <c r="M1116" s="63">
        <f t="shared" ca="1" si="37"/>
        <v>19258</v>
      </c>
      <c r="N1116" s="205">
        <f t="shared" ca="1" si="38"/>
        <v>3.8022543431347963E-2</v>
      </c>
    </row>
    <row r="1117" spans="1:14" x14ac:dyDescent="0.25">
      <c r="A1117" s="178" t="str">
        <f>CALCS!A1146</f>
        <v>Salt Lake City</v>
      </c>
      <c r="B1117" s="179" t="str">
        <f>CALCS!B1146</f>
        <v>UT</v>
      </c>
      <c r="C1117" s="179" t="str">
        <f>CALCS!C1146</f>
        <v>51</v>
      </c>
      <c r="D1117" s="179" t="str">
        <f>CALCS!D1146</f>
        <v>PC</v>
      </c>
      <c r="E1117" s="212">
        <f>CALCS!O1146</f>
        <v>192672</v>
      </c>
      <c r="F1117" s="180">
        <f ca="1">OFFSET(CDBG16!$J$1,MATCH(L1117,CDBG16!$E$2:$E$1269,0),)</f>
        <v>3207782</v>
      </c>
      <c r="G1117" s="190">
        <f>CALCS!X1146</f>
        <v>3234892</v>
      </c>
      <c r="H1117" s="190">
        <f ca="1">CALCS!AE1146</f>
        <v>272</v>
      </c>
      <c r="I1117" s="190">
        <f ca="1">CALCS!AF1146</f>
        <v>0</v>
      </c>
      <c r="J1117" s="190">
        <f ca="1">CALCS!AG1146</f>
        <v>0</v>
      </c>
      <c r="K1117" s="190">
        <f ca="1">CALCS!AH1146</f>
        <v>3235164</v>
      </c>
      <c r="L1117" s="179" t="str">
        <f>CALCS!AD1146</f>
        <v>491092</v>
      </c>
      <c r="M1117" s="63">
        <f t="shared" ca="1" si="37"/>
        <v>27382</v>
      </c>
      <c r="N1117" s="205">
        <f t="shared" ca="1" si="38"/>
        <v>8.5361162323374842E-3</v>
      </c>
    </row>
    <row r="1118" spans="1:14" x14ac:dyDescent="0.25">
      <c r="A1118" s="178" t="str">
        <f>CALCS!A1147</f>
        <v>Sandy City</v>
      </c>
      <c r="B1118" s="179" t="str">
        <f>CALCS!B1147</f>
        <v>UT</v>
      </c>
      <c r="C1118" s="179" t="str">
        <f>CALCS!C1147</f>
        <v>52</v>
      </c>
      <c r="D1118" s="179" t="str">
        <f>CALCS!D1147</f>
        <v>MC</v>
      </c>
      <c r="E1118" s="212">
        <f>CALCS!O1147</f>
        <v>93613</v>
      </c>
      <c r="F1118" s="180">
        <f ca="1">OFFSET(CDBG16!$J$1,MATCH(L1118,CDBG16!$E$2:$E$1269,0),)</f>
        <v>365545</v>
      </c>
      <c r="G1118" s="190">
        <f>CALCS!X1147</f>
        <v>382332</v>
      </c>
      <c r="H1118" s="190">
        <f ca="1">CALCS!AE1147</f>
        <v>32</v>
      </c>
      <c r="I1118" s="190">
        <f ca="1">CALCS!AF1147</f>
        <v>0</v>
      </c>
      <c r="J1118" s="190">
        <f ca="1">CALCS!AG1147</f>
        <v>0</v>
      </c>
      <c r="K1118" s="190">
        <f ca="1">CALCS!AH1147</f>
        <v>382364</v>
      </c>
      <c r="L1118" s="179" t="str">
        <f>CALCS!AD1147</f>
        <v>491098</v>
      </c>
      <c r="M1118" s="63">
        <f t="shared" ca="1" si="37"/>
        <v>16819</v>
      </c>
      <c r="N1118" s="205">
        <f t="shared" ca="1" si="38"/>
        <v>4.6010751070319662E-2</v>
      </c>
    </row>
    <row r="1119" spans="1:14" x14ac:dyDescent="0.25">
      <c r="A1119" s="178" t="str">
        <f>CALCS!A1148</f>
        <v>South Jordan</v>
      </c>
      <c r="B1119" s="179" t="str">
        <f>CALCS!B1148</f>
        <v>UT</v>
      </c>
      <c r="C1119" s="179" t="str">
        <f>CALCS!C1148</f>
        <v>52</v>
      </c>
      <c r="D1119" s="179" t="str">
        <f>CALCS!D1148</f>
        <v>MC</v>
      </c>
      <c r="E1119" s="212">
        <f>CALCS!O1148</f>
        <v>66648</v>
      </c>
      <c r="F1119" s="180">
        <f ca="1">OFFSET(CDBG16!$J$1,MATCH(L1119,CDBG16!$E$2:$E$1269,0),)</f>
        <v>214252</v>
      </c>
      <c r="G1119" s="190">
        <f>CALCS!X1148</f>
        <v>208965</v>
      </c>
      <c r="H1119" s="190">
        <f ca="1">CALCS!AE1148</f>
        <v>18</v>
      </c>
      <c r="I1119" s="190">
        <f ca="1">CALCS!AF1148</f>
        <v>0</v>
      </c>
      <c r="J1119" s="190">
        <f ca="1">CALCS!AG1148</f>
        <v>0</v>
      </c>
      <c r="K1119" s="190">
        <f ca="1">CALCS!AH1148</f>
        <v>208983</v>
      </c>
      <c r="L1119" s="179" t="str">
        <f>CALCS!AD1148</f>
        <v>491152</v>
      </c>
      <c r="M1119" s="63">
        <f t="shared" ca="1" si="37"/>
        <v>-5269</v>
      </c>
      <c r="N1119" s="205">
        <f t="shared" ca="1" si="38"/>
        <v>-2.4592535892313725E-2</v>
      </c>
    </row>
    <row r="1120" spans="1:14" x14ac:dyDescent="0.25">
      <c r="A1120" s="178" t="str">
        <f>CALCS!A1149</f>
        <v>Taylorsville</v>
      </c>
      <c r="B1120" s="179" t="str">
        <f>CALCS!B1149</f>
        <v>UT</v>
      </c>
      <c r="C1120" s="179" t="str">
        <f>CALCS!C1149</f>
        <v>52</v>
      </c>
      <c r="D1120" s="179" t="str">
        <f>CALCS!D1149</f>
        <v>MC</v>
      </c>
      <c r="E1120" s="212">
        <f>CALCS!O1149</f>
        <v>60514</v>
      </c>
      <c r="F1120" s="180">
        <f ca="1">OFFSET(CDBG16!$J$1,MATCH(L1120,CDBG16!$E$2:$E$1269,0),)</f>
        <v>358558</v>
      </c>
      <c r="G1120" s="190">
        <f>CALCS!X1149</f>
        <v>385556</v>
      </c>
      <c r="H1120" s="190">
        <f ca="1">CALCS!AE1149</f>
        <v>32</v>
      </c>
      <c r="I1120" s="190">
        <f ca="1">CALCS!AF1149</f>
        <v>0</v>
      </c>
      <c r="J1120" s="190">
        <f ca="1">CALCS!AG1149</f>
        <v>0</v>
      </c>
      <c r="K1120" s="190">
        <f ca="1">CALCS!AH1149</f>
        <v>385588</v>
      </c>
      <c r="L1120" s="179" t="str">
        <f>CALCS!AD1149</f>
        <v>491239</v>
      </c>
      <c r="M1120" s="63">
        <f t="shared" ca="1" si="37"/>
        <v>27030</v>
      </c>
      <c r="N1120" s="205">
        <f t="shared" ca="1" si="38"/>
        <v>7.5385293313773499E-2</v>
      </c>
    </row>
    <row r="1121" spans="1:14" x14ac:dyDescent="0.25">
      <c r="A1121" s="178" t="str">
        <f>CALCS!A1150</f>
        <v>West Jordan</v>
      </c>
      <c r="B1121" s="179" t="str">
        <f>CALCS!B1150</f>
        <v>UT</v>
      </c>
      <c r="C1121" s="179" t="str">
        <f>CALCS!C1150</f>
        <v>52</v>
      </c>
      <c r="D1121" s="179" t="str">
        <f>CALCS!D1150</f>
        <v>MC</v>
      </c>
      <c r="E1121" s="212">
        <f>CALCS!O1150</f>
        <v>111946</v>
      </c>
      <c r="F1121" s="180">
        <f ca="1">OFFSET(CDBG16!$J$1,MATCH(L1121,CDBG16!$E$2:$E$1269,0),)</f>
        <v>555341</v>
      </c>
      <c r="G1121" s="190">
        <f>CALCS!X1150</f>
        <v>568838</v>
      </c>
      <c r="H1121" s="190">
        <f ca="1">CALCS!AE1150</f>
        <v>48</v>
      </c>
      <c r="I1121" s="190">
        <f ca="1">CALCS!AF1150</f>
        <v>0</v>
      </c>
      <c r="J1121" s="190">
        <f ca="1">CALCS!AG1150</f>
        <v>0</v>
      </c>
      <c r="K1121" s="190">
        <f ca="1">CALCS!AH1150</f>
        <v>568886</v>
      </c>
      <c r="L1121" s="179" t="str">
        <f>CALCS!AD1150</f>
        <v>491338</v>
      </c>
      <c r="M1121" s="63">
        <f t="shared" ca="1" si="37"/>
        <v>13545</v>
      </c>
      <c r="N1121" s="205">
        <f t="shared" ca="1" si="38"/>
        <v>2.4390419580041813E-2</v>
      </c>
    </row>
    <row r="1122" spans="1:14" x14ac:dyDescent="0.25">
      <c r="A1122" s="178" t="str">
        <f>CALCS!A1151</f>
        <v>West Valley</v>
      </c>
      <c r="B1122" s="179" t="str">
        <f>CALCS!B1151</f>
        <v>UT</v>
      </c>
      <c r="C1122" s="179" t="str">
        <f>CALCS!C1151</f>
        <v>52</v>
      </c>
      <c r="D1122" s="179" t="str">
        <f>CALCS!D1151</f>
        <v>MC</v>
      </c>
      <c r="E1122" s="212">
        <f>CALCS!O1151</f>
        <v>136208</v>
      </c>
      <c r="F1122" s="180">
        <f ca="1">OFFSET(CDBG16!$J$1,MATCH(L1122,CDBG16!$E$2:$E$1269,0),)</f>
        <v>1213230</v>
      </c>
      <c r="G1122" s="190">
        <f>CALCS!X1151</f>
        <v>1209573</v>
      </c>
      <c r="H1122" s="190">
        <f ca="1">CALCS!AE1151</f>
        <v>102</v>
      </c>
      <c r="I1122" s="190">
        <f ca="1">CALCS!AF1151</f>
        <v>0</v>
      </c>
      <c r="J1122" s="190">
        <f ca="1">CALCS!AG1151</f>
        <v>0</v>
      </c>
      <c r="K1122" s="190">
        <f ca="1">CALCS!AH1151</f>
        <v>1209675</v>
      </c>
      <c r="L1122" s="179" t="str">
        <f>CALCS!AD1151</f>
        <v>491346</v>
      </c>
      <c r="M1122" s="63">
        <f t="shared" ca="1" si="37"/>
        <v>-3555</v>
      </c>
      <c r="N1122" s="205">
        <f t="shared" ca="1" si="38"/>
        <v>-2.9301946044855468E-3</v>
      </c>
    </row>
    <row r="1123" spans="1:14" x14ac:dyDescent="0.25">
      <c r="A1123" s="178" t="str">
        <f>CALCS!A1152</f>
        <v>Davis County</v>
      </c>
      <c r="B1123" s="179" t="str">
        <f>CALCS!B1152</f>
        <v>UT</v>
      </c>
      <c r="C1123" s="179" t="str">
        <f>CALCS!C1152</f>
        <v>66</v>
      </c>
      <c r="D1123" s="179" t="str">
        <f>CALCS!D1152</f>
        <v>UC</v>
      </c>
      <c r="E1123" s="212">
        <f>CALCS!O1152</f>
        <v>218204</v>
      </c>
      <c r="F1123" s="180">
        <f ca="1">OFFSET(CDBG16!$J$1,MATCH(L1123,CDBG16!$E$2:$E$1269,0),)</f>
        <v>819678</v>
      </c>
      <c r="G1123" s="190">
        <f>CALCS!X1152</f>
        <v>814638</v>
      </c>
      <c r="H1123" s="190">
        <f ca="1">CALCS!AE1152</f>
        <v>69</v>
      </c>
      <c r="I1123" s="190">
        <f ca="1">CALCS!AF1152</f>
        <v>0</v>
      </c>
      <c r="J1123" s="190">
        <f ca="1">CALCS!AG1152</f>
        <v>0</v>
      </c>
      <c r="K1123" s="190">
        <f ca="1">CALCS!AH1152</f>
        <v>814707</v>
      </c>
      <c r="L1123" s="179" t="str">
        <f>CALCS!AD1152</f>
        <v>499011</v>
      </c>
      <c r="M1123" s="63">
        <f t="shared" ca="1" si="37"/>
        <v>-4971</v>
      </c>
      <c r="N1123" s="205">
        <f t="shared" ca="1" si="38"/>
        <v>-6.0645765776317041E-3</v>
      </c>
    </row>
    <row r="1124" spans="1:14" x14ac:dyDescent="0.25">
      <c r="A1124" s="178" t="str">
        <f>CALCS!A1153</f>
        <v>Salt Lake County</v>
      </c>
      <c r="B1124" s="179" t="str">
        <f>CALCS!B1153</f>
        <v>UT</v>
      </c>
      <c r="C1124" s="179" t="str">
        <f>CALCS!C1153</f>
        <v>66</v>
      </c>
      <c r="D1124" s="179" t="str">
        <f>CALCS!D1153</f>
        <v>UC</v>
      </c>
      <c r="E1124" s="212">
        <f>CALCS!O1153</f>
        <v>447742</v>
      </c>
      <c r="F1124" s="180">
        <f ca="1">OFFSET(CDBG16!$J$1,MATCH(L1124,CDBG16!$E$2:$E$1269,0),)</f>
        <v>2344652</v>
      </c>
      <c r="G1124" s="190">
        <f>CALCS!X1153</f>
        <v>2353783</v>
      </c>
      <c r="H1124" s="190">
        <f ca="1">CALCS!AE1153</f>
        <v>198</v>
      </c>
      <c r="I1124" s="190">
        <f ca="1">CALCS!AF1153</f>
        <v>0</v>
      </c>
      <c r="J1124" s="190">
        <f ca="1">CALCS!AG1153</f>
        <v>0</v>
      </c>
      <c r="K1124" s="190">
        <f ca="1">CALCS!AH1153</f>
        <v>2353981</v>
      </c>
      <c r="L1124" s="179" t="str">
        <f>CALCS!AD1153</f>
        <v>499035</v>
      </c>
      <c r="M1124" s="63">
        <f t="shared" ca="1" si="37"/>
        <v>9329</v>
      </c>
      <c r="N1124" s="205">
        <f t="shared" ca="1" si="38"/>
        <v>3.9788420627026953E-3</v>
      </c>
    </row>
    <row r="1125" spans="1:14" x14ac:dyDescent="0.25">
      <c r="A1125" s="178" t="str">
        <f>CALCS!A1154</f>
        <v>Utah County</v>
      </c>
      <c r="B1125" s="179" t="str">
        <f>CALCS!B1154</f>
        <v>UT</v>
      </c>
      <c r="C1125" s="179" t="str">
        <f>CALCS!C1154</f>
        <v>66</v>
      </c>
      <c r="D1125" s="179" t="str">
        <f>CALCS!D1154</f>
        <v>UC</v>
      </c>
      <c r="E1125" s="212">
        <f>CALCS!O1154</f>
        <v>247801</v>
      </c>
      <c r="F1125" s="180">
        <f ca="1">OFFSET(CDBG16!$J$1,MATCH(L1125,CDBG16!$E$2:$E$1269,0),)</f>
        <v>1276064</v>
      </c>
      <c r="G1125" s="190">
        <f>CALCS!X1154</f>
        <v>1126530</v>
      </c>
      <c r="H1125" s="190">
        <f ca="1">CALCS!AE1154</f>
        <v>95</v>
      </c>
      <c r="I1125" s="190">
        <f ca="1">CALCS!AF1154</f>
        <v>0</v>
      </c>
      <c r="J1125" s="190">
        <f ca="1">CALCS!AG1154</f>
        <v>0</v>
      </c>
      <c r="K1125" s="190">
        <f ca="1">CALCS!AH1154</f>
        <v>1126625</v>
      </c>
      <c r="L1125" s="179" t="str">
        <f>CALCS!AD1154</f>
        <v>499049</v>
      </c>
      <c r="M1125" s="63">
        <f t="shared" ca="1" si="37"/>
        <v>-149439</v>
      </c>
      <c r="N1125" s="205">
        <f t="shared" ca="1" si="38"/>
        <v>-0.11710932993956416</v>
      </c>
    </row>
    <row r="1126" spans="1:14" x14ac:dyDescent="0.25">
      <c r="A1126" s="178" t="str">
        <f>CALCS!A1137</f>
        <v>Utah</v>
      </c>
      <c r="B1126" s="179" t="str">
        <f>CALCS!B1137</f>
        <v>UT</v>
      </c>
      <c r="C1126" s="179" t="str">
        <f>CALCS!C1137</f>
        <v>22</v>
      </c>
      <c r="D1126" s="179" t="str">
        <f>CALCS!D1137</f>
        <v>State Balance</v>
      </c>
      <c r="E1126" s="212">
        <f>CALCS!O1137</f>
        <v>821535</v>
      </c>
      <c r="F1126" s="180">
        <f ca="1">OFFSET(CDBG16!$J$1,MATCH(L1126,CDBG16!$E$2:$E$1269,0),)</f>
        <v>4614650</v>
      </c>
      <c r="G1126" s="190">
        <f>CALCS!X1137</f>
        <v>4830040</v>
      </c>
      <c r="H1126" s="190">
        <f ca="1">CALCS!AE1137</f>
        <v>38392</v>
      </c>
      <c r="I1126" s="190">
        <f ca="1">CALCS!AF1137</f>
        <v>0</v>
      </c>
      <c r="J1126" s="190">
        <f ca="1">CALCS!AG1137</f>
        <v>0</v>
      </c>
      <c r="K1126" s="190">
        <f ca="1">CALCS!AH1137</f>
        <v>4868432</v>
      </c>
      <c r="L1126" s="179" t="str">
        <f>CALCS!AD1137</f>
        <v>499999</v>
      </c>
      <c r="M1126" s="63">
        <f t="shared" ca="1" si="37"/>
        <v>253782</v>
      </c>
      <c r="N1126" s="205">
        <f t="shared" ca="1" si="38"/>
        <v>5.4994853347491143E-2</v>
      </c>
    </row>
    <row r="1127" spans="1:14" x14ac:dyDescent="0.25">
      <c r="A1127" s="178" t="str">
        <f>CALCS!A1187</f>
        <v>Burlington</v>
      </c>
      <c r="B1127" s="179" t="str">
        <f>CALCS!B1187</f>
        <v>VT</v>
      </c>
      <c r="C1127" s="179" t="str">
        <f>CALCS!C1187</f>
        <v>51</v>
      </c>
      <c r="D1127" s="179" t="str">
        <f>CALCS!D1187</f>
        <v>PC</v>
      </c>
      <c r="E1127" s="212">
        <f>CALCS!O1187</f>
        <v>42452</v>
      </c>
      <c r="F1127" s="180">
        <f ca="1">OFFSET(CDBG16!$J$1,MATCH(L1127,CDBG16!$E$2:$E$1269,0),)</f>
        <v>724881</v>
      </c>
      <c r="G1127" s="190">
        <f>CALCS!X1187</f>
        <v>719608</v>
      </c>
      <c r="H1127" s="190">
        <f ca="1">CALCS!AE1187</f>
        <v>61</v>
      </c>
      <c r="I1127" s="190">
        <f ca="1">CALCS!AF1187</f>
        <v>0</v>
      </c>
      <c r="J1127" s="190">
        <f ca="1">CALCS!AG1187</f>
        <v>0</v>
      </c>
      <c r="K1127" s="190">
        <f ca="1">CALCS!AH1187</f>
        <v>719669</v>
      </c>
      <c r="L1127" s="179" t="str">
        <f>CALCS!AD1187</f>
        <v>500288</v>
      </c>
      <c r="M1127" s="63">
        <f t="shared" ca="1" si="37"/>
        <v>-5212</v>
      </c>
      <c r="N1127" s="205">
        <f t="shared" ca="1" si="38"/>
        <v>-7.1901456928792446E-3</v>
      </c>
    </row>
    <row r="1128" spans="1:14" x14ac:dyDescent="0.25">
      <c r="A1128" s="178" t="str">
        <f>CALCS!A1186</f>
        <v>Vermont</v>
      </c>
      <c r="B1128" s="179" t="str">
        <f>CALCS!B1186</f>
        <v>VT</v>
      </c>
      <c r="C1128" s="179" t="str">
        <f>CALCS!C1186</f>
        <v>22</v>
      </c>
      <c r="D1128" s="179" t="str">
        <f>CALCS!D1186</f>
        <v>State Balance</v>
      </c>
      <c r="E1128" s="212">
        <f>CALCS!O1186</f>
        <v>583590</v>
      </c>
      <c r="F1128" s="180">
        <f ca="1">OFFSET(CDBG16!$J$1,MATCH(L1128,CDBG16!$E$2:$E$1269,0),)</f>
        <v>6418887</v>
      </c>
      <c r="G1128" s="190">
        <f>CALCS!X1186</f>
        <v>6263202</v>
      </c>
      <c r="H1128" s="190">
        <f ca="1">CALCS!AE1186</f>
        <v>19450</v>
      </c>
      <c r="I1128" s="190">
        <f ca="1">CALCS!AF1186</f>
        <v>0</v>
      </c>
      <c r="J1128" s="190">
        <f ca="1">CALCS!AG1186</f>
        <v>0</v>
      </c>
      <c r="K1128" s="190">
        <f ca="1">CALCS!AH1186</f>
        <v>6282652</v>
      </c>
      <c r="L1128" s="179" t="str">
        <f>CALCS!AD1186</f>
        <v>509999</v>
      </c>
      <c r="M1128" s="63">
        <f t="shared" ca="1" si="37"/>
        <v>-136235</v>
      </c>
      <c r="N1128" s="205">
        <f t="shared" ca="1" si="38"/>
        <v>-2.1224084486921174E-2</v>
      </c>
    </row>
    <row r="1129" spans="1:14" x14ac:dyDescent="0.25">
      <c r="A1129" s="178" t="str">
        <f>CALCS!A1156</f>
        <v>Alexandria</v>
      </c>
      <c r="B1129" s="179" t="str">
        <f>CALCS!B1156</f>
        <v>VA</v>
      </c>
      <c r="C1129" s="179" t="str">
        <f>CALCS!C1156</f>
        <v>51</v>
      </c>
      <c r="D1129" s="179" t="str">
        <f>CALCS!D1156</f>
        <v>PC</v>
      </c>
      <c r="E1129" s="212">
        <f>CALCS!O1156</f>
        <v>153511</v>
      </c>
      <c r="F1129" s="180">
        <f ca="1">OFFSET(CDBG16!$J$1,MATCH(L1129,CDBG16!$E$2:$E$1269,0),)</f>
        <v>805792</v>
      </c>
      <c r="G1129" s="190">
        <f>CALCS!X1156</f>
        <v>831977</v>
      </c>
      <c r="H1129" s="190">
        <f ca="1">CALCS!AE1156</f>
        <v>70</v>
      </c>
      <c r="I1129" s="190">
        <f ca="1">CALCS!AF1156</f>
        <v>0</v>
      </c>
      <c r="J1129" s="190">
        <f ca="1">CALCS!AG1156</f>
        <v>0</v>
      </c>
      <c r="K1129" s="190">
        <f ca="1">CALCS!AH1156</f>
        <v>832047</v>
      </c>
      <c r="L1129" s="179" t="str">
        <f>CALCS!AD1156</f>
        <v>510024</v>
      </c>
      <c r="M1129" s="63">
        <f t="shared" ca="1" si="37"/>
        <v>26255</v>
      </c>
      <c r="N1129" s="205">
        <f t="shared" ca="1" si="38"/>
        <v>3.2582850164806797E-2</v>
      </c>
    </row>
    <row r="1130" spans="1:14" x14ac:dyDescent="0.25">
      <c r="A1130" s="178" t="str">
        <f>CALCS!A1157</f>
        <v>Blacksburg</v>
      </c>
      <c r="B1130" s="179" t="str">
        <f>CALCS!B1157</f>
        <v>VA</v>
      </c>
      <c r="C1130" s="179" t="str">
        <f>CALCS!C1157</f>
        <v>51</v>
      </c>
      <c r="D1130" s="179" t="str">
        <f>CALCS!D1157</f>
        <v>PC</v>
      </c>
      <c r="E1130" s="212">
        <f>CALCS!O1157</f>
        <v>44215</v>
      </c>
      <c r="F1130" s="180">
        <f ca="1">OFFSET(CDBG16!$J$1,MATCH(L1130,CDBG16!$E$2:$E$1269,0),)</f>
        <v>428104</v>
      </c>
      <c r="G1130" s="190">
        <f>CALCS!X1157</f>
        <v>441762</v>
      </c>
      <c r="H1130" s="190">
        <f ca="1">CALCS!AE1157</f>
        <v>37</v>
      </c>
      <c r="I1130" s="190">
        <f ca="1">CALCS!AF1157</f>
        <v>0</v>
      </c>
      <c r="J1130" s="190">
        <f ca="1">CALCS!AG1157</f>
        <v>0</v>
      </c>
      <c r="K1130" s="190">
        <f ca="1">CALCS!AH1157</f>
        <v>441799</v>
      </c>
      <c r="L1130" s="179" t="str">
        <f>CALCS!AD1157</f>
        <v>510114</v>
      </c>
      <c r="M1130" s="63">
        <f t="shared" ca="1" si="37"/>
        <v>13695</v>
      </c>
      <c r="N1130" s="205">
        <f t="shared" ca="1" si="38"/>
        <v>3.1989890307028201E-2</v>
      </c>
    </row>
    <row r="1131" spans="1:14" x14ac:dyDescent="0.25">
      <c r="A1131" s="178" t="str">
        <f>CALCS!A1158</f>
        <v>Bristol</v>
      </c>
      <c r="B1131" s="179" t="str">
        <f>CALCS!B1158</f>
        <v>VA</v>
      </c>
      <c r="C1131" s="179" t="str">
        <f>CALCS!C1158</f>
        <v>51</v>
      </c>
      <c r="D1131" s="179" t="str">
        <f>CALCS!D1158</f>
        <v>PC</v>
      </c>
      <c r="E1131" s="212">
        <f>CALCS!O1158</f>
        <v>17141</v>
      </c>
      <c r="F1131" s="180">
        <f ca="1">OFFSET(CDBG16!$J$1,MATCH(L1131,CDBG16!$E$2:$E$1269,0),)</f>
        <v>234571</v>
      </c>
      <c r="G1131" s="190">
        <f>CALCS!X1158</f>
        <v>221621</v>
      </c>
      <c r="H1131" s="190">
        <f ca="1">CALCS!AE1158</f>
        <v>19</v>
      </c>
      <c r="I1131" s="190">
        <f ca="1">CALCS!AF1158</f>
        <v>0</v>
      </c>
      <c r="J1131" s="190">
        <f ca="1">CALCS!AG1158</f>
        <v>0</v>
      </c>
      <c r="K1131" s="190">
        <f ca="1">CALCS!AH1158</f>
        <v>221640</v>
      </c>
      <c r="L1131" s="179" t="str">
        <f>CALCS!AD1158</f>
        <v>510186</v>
      </c>
      <c r="M1131" s="63">
        <f t="shared" ca="1" si="37"/>
        <v>-12931</v>
      </c>
      <c r="N1131" s="205">
        <f t="shared" ca="1" si="38"/>
        <v>-5.5126166491168985E-2</v>
      </c>
    </row>
    <row r="1132" spans="1:14" x14ac:dyDescent="0.25">
      <c r="A1132" s="178" t="str">
        <f>CALCS!A1159</f>
        <v>Charlottesville</v>
      </c>
      <c r="B1132" s="179" t="str">
        <f>CALCS!B1159</f>
        <v>VA</v>
      </c>
      <c r="C1132" s="179" t="str">
        <f>CALCS!C1159</f>
        <v>51</v>
      </c>
      <c r="D1132" s="179" t="str">
        <f>CALCS!D1159</f>
        <v>PC</v>
      </c>
      <c r="E1132" s="212">
        <f>CALCS!O1159</f>
        <v>46597</v>
      </c>
      <c r="F1132" s="180">
        <f ca="1">OFFSET(CDBG16!$J$1,MATCH(L1132,CDBG16!$E$2:$E$1269,0),)</f>
        <v>371309</v>
      </c>
      <c r="G1132" s="190">
        <f>CALCS!X1159</f>
        <v>388015</v>
      </c>
      <c r="H1132" s="190">
        <f ca="1">CALCS!AE1159</f>
        <v>33</v>
      </c>
      <c r="I1132" s="190">
        <f ca="1">CALCS!AF1159</f>
        <v>0</v>
      </c>
      <c r="J1132" s="190">
        <f ca="1">CALCS!AG1159</f>
        <v>0</v>
      </c>
      <c r="K1132" s="190">
        <f ca="1">CALCS!AH1159</f>
        <v>388048</v>
      </c>
      <c r="L1132" s="179" t="str">
        <f>CALCS!AD1159</f>
        <v>510264</v>
      </c>
      <c r="M1132" s="63">
        <f t="shared" ca="1" si="37"/>
        <v>16739</v>
      </c>
      <c r="N1132" s="205">
        <f t="shared" ca="1" si="38"/>
        <v>4.5081051092216995E-2</v>
      </c>
    </row>
    <row r="1133" spans="1:14" x14ac:dyDescent="0.25">
      <c r="A1133" s="178" t="str">
        <f>CALCS!A1160</f>
        <v>Chesapeake</v>
      </c>
      <c r="B1133" s="179" t="str">
        <f>CALCS!B1160</f>
        <v>VA</v>
      </c>
      <c r="C1133" s="179" t="str">
        <f>CALCS!C1160</f>
        <v>52</v>
      </c>
      <c r="D1133" s="179" t="str">
        <f>CALCS!D1160</f>
        <v>MC</v>
      </c>
      <c r="E1133" s="212">
        <f>CALCS!O1160</f>
        <v>235429</v>
      </c>
      <c r="F1133" s="180">
        <f ca="1">OFFSET(CDBG16!$J$1,MATCH(L1133,CDBG16!$E$2:$E$1269,0),)</f>
        <v>1012761</v>
      </c>
      <c r="G1133" s="190">
        <f>CALCS!X1160</f>
        <v>1028287</v>
      </c>
      <c r="H1133" s="190">
        <f ca="1">CALCS!AE1160</f>
        <v>86</v>
      </c>
      <c r="I1133" s="190">
        <f ca="1">CALCS!AF1160</f>
        <v>0</v>
      </c>
      <c r="J1133" s="190">
        <f ca="1">CALCS!AG1160</f>
        <v>0</v>
      </c>
      <c r="K1133" s="190">
        <f ca="1">CALCS!AH1160</f>
        <v>1028373</v>
      </c>
      <c r="L1133" s="179" t="str">
        <f>CALCS!AD1160</f>
        <v>510288</v>
      </c>
      <c r="M1133" s="63">
        <f t="shared" ca="1" si="37"/>
        <v>15612</v>
      </c>
      <c r="N1133" s="205">
        <f t="shared" ca="1" si="38"/>
        <v>1.5415285541208636E-2</v>
      </c>
    </row>
    <row r="1134" spans="1:14" x14ac:dyDescent="0.25">
      <c r="A1134" s="178" t="str">
        <f>CALCS!A1161</f>
        <v>Christiansburg</v>
      </c>
      <c r="B1134" s="179" t="str">
        <f>CALCS!B1161</f>
        <v>VA</v>
      </c>
      <c r="C1134" s="179" t="str">
        <f>CALCS!C1161</f>
        <v>51</v>
      </c>
      <c r="D1134" s="179" t="str">
        <f>CALCS!D1161</f>
        <v>PC</v>
      </c>
      <c r="E1134" s="212">
        <f>CALCS!O1161</f>
        <v>21943</v>
      </c>
      <c r="F1134" s="180">
        <f ca="1">OFFSET(CDBG16!$J$1,MATCH(L1134,CDBG16!$E$2:$E$1269,0),)</f>
        <v>107101</v>
      </c>
      <c r="G1134" s="190">
        <f>CALCS!X1161</f>
        <v>111674</v>
      </c>
      <c r="H1134" s="190">
        <f ca="1">CALCS!AE1161</f>
        <v>9</v>
      </c>
      <c r="I1134" s="190">
        <f ca="1">CALCS!AF1161</f>
        <v>0</v>
      </c>
      <c r="J1134" s="190">
        <f ca="1">CALCS!AG1161</f>
        <v>0</v>
      </c>
      <c r="K1134" s="190">
        <f ca="1">CALCS!AH1161</f>
        <v>111683</v>
      </c>
      <c r="L1134" s="179" t="str">
        <f>CALCS!AD1161</f>
        <v>510312</v>
      </c>
      <c r="M1134" s="63">
        <f t="shared" ref="M1134:M1197" ca="1" si="39">K1134-F1134</f>
        <v>4582</v>
      </c>
      <c r="N1134" s="205">
        <f t="shared" ref="N1134:N1197" ca="1" si="40">M1134/F1134</f>
        <v>4.2782046852970559E-2</v>
      </c>
    </row>
    <row r="1135" spans="1:14" x14ac:dyDescent="0.25">
      <c r="A1135" s="178" t="str">
        <f>CALCS!A1162</f>
        <v>Colonial Heights</v>
      </c>
      <c r="B1135" s="179" t="str">
        <f>CALCS!B1162</f>
        <v>VA</v>
      </c>
      <c r="C1135" s="179" t="str">
        <f>CALCS!C1162</f>
        <v>52</v>
      </c>
      <c r="D1135" s="179" t="str">
        <f>CALCS!D1162</f>
        <v>MC</v>
      </c>
      <c r="E1135" s="212">
        <f>CALCS!O1162</f>
        <v>17820</v>
      </c>
      <c r="F1135" s="180">
        <f ca="1">OFFSET(CDBG16!$J$1,MATCH(L1135,CDBG16!$E$2:$E$1269,0),)</f>
        <v>84367</v>
      </c>
      <c r="G1135" s="190">
        <f>CALCS!X1162</f>
        <v>87101</v>
      </c>
      <c r="H1135" s="190">
        <f ca="1">CALCS!AE1162</f>
        <v>7</v>
      </c>
      <c r="I1135" s="190">
        <f ca="1">CALCS!AF1162</f>
        <v>0</v>
      </c>
      <c r="J1135" s="190">
        <f ca="1">CALCS!AG1162</f>
        <v>0</v>
      </c>
      <c r="K1135" s="190">
        <f ca="1">CALCS!AH1162</f>
        <v>87108</v>
      </c>
      <c r="L1135" s="179" t="str">
        <f>CALCS!AD1162</f>
        <v>510384</v>
      </c>
      <c r="M1135" s="63">
        <f t="shared" ca="1" si="39"/>
        <v>2741</v>
      </c>
      <c r="N1135" s="205">
        <f t="shared" ca="1" si="40"/>
        <v>3.2489006365047944E-2</v>
      </c>
    </row>
    <row r="1136" spans="1:14" x14ac:dyDescent="0.25">
      <c r="A1136" s="178" t="str">
        <f>CALCS!A1163</f>
        <v>Danville</v>
      </c>
      <c r="B1136" s="179" t="str">
        <f>CALCS!B1163</f>
        <v>VA</v>
      </c>
      <c r="C1136" s="179" t="str">
        <f>CALCS!C1163</f>
        <v>52</v>
      </c>
      <c r="D1136" s="179" t="str">
        <f>CALCS!D1163</f>
        <v>MC</v>
      </c>
      <c r="E1136" s="212">
        <f>CALCS!O1163</f>
        <v>42082</v>
      </c>
      <c r="F1136" s="180">
        <f ca="1">OFFSET(CDBG16!$J$1,MATCH(L1136,CDBG16!$E$2:$E$1269,0),)</f>
        <v>817923</v>
      </c>
      <c r="G1136" s="190">
        <f>CALCS!X1163</f>
        <v>810741</v>
      </c>
      <c r="H1136" s="190">
        <f ca="1">CALCS!AE1163</f>
        <v>68</v>
      </c>
      <c r="I1136" s="190">
        <f ca="1">CALCS!AF1163</f>
        <v>0</v>
      </c>
      <c r="J1136" s="190">
        <f ca="1">CALCS!AG1163</f>
        <v>0</v>
      </c>
      <c r="K1136" s="190">
        <f ca="1">CALCS!AH1163</f>
        <v>810809</v>
      </c>
      <c r="L1136" s="179" t="str">
        <f>CALCS!AD1163</f>
        <v>510450</v>
      </c>
      <c r="M1136" s="63">
        <f t="shared" ca="1" si="39"/>
        <v>-7114</v>
      </c>
      <c r="N1136" s="205">
        <f t="shared" ca="1" si="40"/>
        <v>-8.6976402424189074E-3</v>
      </c>
    </row>
    <row r="1137" spans="1:14" x14ac:dyDescent="0.25">
      <c r="A1137" s="178" t="str">
        <f>CALCS!A1164</f>
        <v>Fredericksburg</v>
      </c>
      <c r="B1137" s="179" t="str">
        <f>CALCS!B1164</f>
        <v>VA</v>
      </c>
      <c r="C1137" s="179" t="str">
        <f>CALCS!C1164</f>
        <v>52</v>
      </c>
      <c r="D1137" s="179" t="str">
        <f>CALCS!D1164</f>
        <v>MC</v>
      </c>
      <c r="E1137" s="212">
        <f>CALCS!O1164</f>
        <v>28118</v>
      </c>
      <c r="F1137" s="180">
        <f ca="1">OFFSET(CDBG16!$J$1,MATCH(L1137,CDBG16!$E$2:$E$1269,0),)</f>
        <v>165977</v>
      </c>
      <c r="G1137" s="190">
        <f>CALCS!X1164</f>
        <v>178802</v>
      </c>
      <c r="H1137" s="190">
        <f ca="1">CALCS!AE1164</f>
        <v>15</v>
      </c>
      <c r="I1137" s="190">
        <f ca="1">CALCS!AF1164</f>
        <v>0</v>
      </c>
      <c r="J1137" s="190">
        <f ca="1">CALCS!AG1164</f>
        <v>0</v>
      </c>
      <c r="K1137" s="190">
        <f ca="1">CALCS!AH1164</f>
        <v>178817</v>
      </c>
      <c r="L1137" s="179" t="str">
        <f>CALCS!AD1164</f>
        <v>510612</v>
      </c>
      <c r="M1137" s="63">
        <f t="shared" ca="1" si="39"/>
        <v>12840</v>
      </c>
      <c r="N1137" s="205">
        <f t="shared" ca="1" si="40"/>
        <v>7.736011616067287E-2</v>
      </c>
    </row>
    <row r="1138" spans="1:14" x14ac:dyDescent="0.25">
      <c r="A1138" s="178" t="str">
        <f>CALCS!A1165</f>
        <v>Hampton</v>
      </c>
      <c r="B1138" s="179" t="str">
        <f>CALCS!B1165</f>
        <v>VA</v>
      </c>
      <c r="C1138" s="179" t="str">
        <f>CALCS!C1165</f>
        <v>51</v>
      </c>
      <c r="D1138" s="179" t="str">
        <f>CALCS!D1165</f>
        <v>PC</v>
      </c>
      <c r="E1138" s="212">
        <f>CALCS!O1165</f>
        <v>136454</v>
      </c>
      <c r="F1138" s="180">
        <f ca="1">OFFSET(CDBG16!$J$1,MATCH(L1138,CDBG16!$E$2:$E$1269,0),)</f>
        <v>1164801</v>
      </c>
      <c r="G1138" s="190">
        <f>CALCS!X1165</f>
        <v>1140677</v>
      </c>
      <c r="H1138" s="190">
        <f ca="1">CALCS!AE1165</f>
        <v>96</v>
      </c>
      <c r="I1138" s="190">
        <f ca="1">CALCS!AF1165</f>
        <v>0</v>
      </c>
      <c r="J1138" s="190">
        <f ca="1">CALCS!AG1165</f>
        <v>0</v>
      </c>
      <c r="K1138" s="190">
        <f ca="1">CALCS!AH1165</f>
        <v>1140773</v>
      </c>
      <c r="L1138" s="179" t="str">
        <f>CALCS!AD1165</f>
        <v>510720</v>
      </c>
      <c r="M1138" s="63">
        <f t="shared" ca="1" si="39"/>
        <v>-24028</v>
      </c>
      <c r="N1138" s="205">
        <f t="shared" ca="1" si="40"/>
        <v>-2.0628416356098595E-2</v>
      </c>
    </row>
    <row r="1139" spans="1:14" x14ac:dyDescent="0.25">
      <c r="A1139" s="178" t="str">
        <f>CALCS!A1166</f>
        <v>Harrisonburg</v>
      </c>
      <c r="B1139" s="179" t="str">
        <f>CALCS!B1166</f>
        <v>VA</v>
      </c>
      <c r="C1139" s="179" t="str">
        <f>CALCS!C1166</f>
        <v>51</v>
      </c>
      <c r="D1139" s="179" t="str">
        <f>CALCS!D1166</f>
        <v>PC</v>
      </c>
      <c r="E1139" s="212">
        <f>CALCS!O1166</f>
        <v>52538</v>
      </c>
      <c r="F1139" s="180">
        <f ca="1">OFFSET(CDBG16!$J$1,MATCH(L1139,CDBG16!$E$2:$E$1269,0),)</f>
        <v>514843</v>
      </c>
      <c r="G1139" s="190">
        <f>CALCS!X1166</f>
        <v>505925</v>
      </c>
      <c r="H1139" s="190">
        <f ca="1">CALCS!AE1166</f>
        <v>43</v>
      </c>
      <c r="I1139" s="190">
        <f ca="1">CALCS!AF1166</f>
        <v>0</v>
      </c>
      <c r="J1139" s="190">
        <f ca="1">CALCS!AG1166</f>
        <v>0</v>
      </c>
      <c r="K1139" s="190">
        <f ca="1">CALCS!AH1166</f>
        <v>505968</v>
      </c>
      <c r="L1139" s="179" t="str">
        <f>CALCS!AD1166</f>
        <v>510726</v>
      </c>
      <c r="M1139" s="63">
        <f t="shared" ca="1" si="39"/>
        <v>-8875</v>
      </c>
      <c r="N1139" s="205">
        <f t="shared" ca="1" si="40"/>
        <v>-1.7238264869096017E-2</v>
      </c>
    </row>
    <row r="1140" spans="1:14" x14ac:dyDescent="0.25">
      <c r="A1140" s="178" t="str">
        <f>CALCS!A1167</f>
        <v>Hopewell</v>
      </c>
      <c r="B1140" s="179" t="str">
        <f>CALCS!B1167</f>
        <v>VA</v>
      </c>
      <c r="C1140" s="179" t="str">
        <f>CALCS!C1167</f>
        <v>52</v>
      </c>
      <c r="D1140" s="179" t="str">
        <f>CALCS!D1167</f>
        <v>MC</v>
      </c>
      <c r="E1140" s="212">
        <f>CALCS!O1167</f>
        <v>22378</v>
      </c>
      <c r="F1140" s="180">
        <f ca="1">OFFSET(CDBG16!$J$1,MATCH(L1140,CDBG16!$E$2:$E$1269,0),)</f>
        <v>180729</v>
      </c>
      <c r="G1140" s="190">
        <f>CALCS!X1167</f>
        <v>162662</v>
      </c>
      <c r="H1140" s="190">
        <f ca="1">CALCS!AE1167</f>
        <v>14</v>
      </c>
      <c r="I1140" s="190">
        <f ca="1">CALCS!AF1167</f>
        <v>0</v>
      </c>
      <c r="J1140" s="190">
        <f ca="1">CALCS!AG1167</f>
        <v>0</v>
      </c>
      <c r="K1140" s="190">
        <f ca="1">CALCS!AH1167</f>
        <v>162676</v>
      </c>
      <c r="L1140" s="179" t="str">
        <f>CALCS!AD1167</f>
        <v>510780</v>
      </c>
      <c r="M1140" s="63">
        <f t="shared" ca="1" si="39"/>
        <v>-18053</v>
      </c>
      <c r="N1140" s="205">
        <f t="shared" ca="1" si="40"/>
        <v>-9.9889890388371538E-2</v>
      </c>
    </row>
    <row r="1141" spans="1:14" x14ac:dyDescent="0.25">
      <c r="A1141" s="178" t="str">
        <f>CALCS!A1168</f>
        <v>Lynchburg</v>
      </c>
      <c r="B1141" s="179" t="str">
        <f>CALCS!B1168</f>
        <v>VA</v>
      </c>
      <c r="C1141" s="179" t="str">
        <f>CALCS!C1168</f>
        <v>51</v>
      </c>
      <c r="D1141" s="179" t="str">
        <f>CALCS!D1168</f>
        <v>PC</v>
      </c>
      <c r="E1141" s="212">
        <f>CALCS!O1168</f>
        <v>79812</v>
      </c>
      <c r="F1141" s="180">
        <f ca="1">OFFSET(CDBG16!$J$1,MATCH(L1141,CDBG16!$E$2:$E$1269,0),)</f>
        <v>662772</v>
      </c>
      <c r="G1141" s="190">
        <f>CALCS!X1168</f>
        <v>662508</v>
      </c>
      <c r="H1141" s="190">
        <f ca="1">CALCS!AE1168</f>
        <v>56</v>
      </c>
      <c r="I1141" s="190">
        <f ca="1">CALCS!AF1168</f>
        <v>0</v>
      </c>
      <c r="J1141" s="190">
        <f ca="1">CALCS!AG1168</f>
        <v>0</v>
      </c>
      <c r="K1141" s="190">
        <f ca="1">CALCS!AH1168</f>
        <v>662564</v>
      </c>
      <c r="L1141" s="179" t="str">
        <f>CALCS!AD1168</f>
        <v>510960</v>
      </c>
      <c r="M1141" s="63">
        <f t="shared" ca="1" si="39"/>
        <v>-208</v>
      </c>
      <c r="N1141" s="205">
        <f t="shared" ca="1" si="40"/>
        <v>-3.1383341480931603E-4</v>
      </c>
    </row>
    <row r="1142" spans="1:14" x14ac:dyDescent="0.25">
      <c r="A1142" s="178" t="str">
        <f>CALCS!A1169</f>
        <v>Newport News</v>
      </c>
      <c r="B1142" s="179" t="str">
        <f>CALCS!B1169</f>
        <v>VA</v>
      </c>
      <c r="C1142" s="179" t="str">
        <f>CALCS!C1169</f>
        <v>51</v>
      </c>
      <c r="D1142" s="179" t="str">
        <f>CALCS!D1169</f>
        <v>PC</v>
      </c>
      <c r="E1142" s="212">
        <f>CALCS!O1169</f>
        <v>182385</v>
      </c>
      <c r="F1142" s="180">
        <f ca="1">OFFSET(CDBG16!$J$1,MATCH(L1142,CDBG16!$E$2:$E$1269,0),)</f>
        <v>1139017</v>
      </c>
      <c r="G1142" s="190">
        <f>CALCS!X1169</f>
        <v>1122290</v>
      </c>
      <c r="H1142" s="190">
        <f ca="1">CALCS!AE1169</f>
        <v>94</v>
      </c>
      <c r="I1142" s="190">
        <f ca="1">CALCS!AF1169</f>
        <v>0</v>
      </c>
      <c r="J1142" s="190">
        <f ca="1">CALCS!AG1169</f>
        <v>0</v>
      </c>
      <c r="K1142" s="190">
        <f ca="1">CALCS!AH1169</f>
        <v>1122384</v>
      </c>
      <c r="L1142" s="179" t="str">
        <f>CALCS!AD1169</f>
        <v>511098</v>
      </c>
      <c r="M1142" s="63">
        <f t="shared" ca="1" si="39"/>
        <v>-16633</v>
      </c>
      <c r="N1142" s="205">
        <f t="shared" ca="1" si="40"/>
        <v>-1.4602942712883126E-2</v>
      </c>
    </row>
    <row r="1143" spans="1:14" x14ac:dyDescent="0.25">
      <c r="A1143" s="178" t="str">
        <f>CALCS!A1170</f>
        <v>Norfolk</v>
      </c>
      <c r="B1143" s="179" t="str">
        <f>CALCS!B1170</f>
        <v>VA</v>
      </c>
      <c r="C1143" s="179" t="str">
        <f>CALCS!C1170</f>
        <v>51</v>
      </c>
      <c r="D1143" s="179" t="str">
        <f>CALCS!D1170</f>
        <v>PC</v>
      </c>
      <c r="E1143" s="212">
        <f>CALCS!O1170</f>
        <v>246393</v>
      </c>
      <c r="F1143" s="180">
        <f ca="1">OFFSET(CDBG16!$J$1,MATCH(L1143,CDBG16!$E$2:$E$1269,0),)</f>
        <v>3885982</v>
      </c>
      <c r="G1143" s="190">
        <f>CALCS!X1170</f>
        <v>3900706</v>
      </c>
      <c r="H1143" s="190">
        <f ca="1">CALCS!AE1170</f>
        <v>328</v>
      </c>
      <c r="I1143" s="190">
        <f ca="1">CALCS!AF1170</f>
        <v>0</v>
      </c>
      <c r="J1143" s="190">
        <f ca="1">CALCS!AG1170</f>
        <v>0</v>
      </c>
      <c r="K1143" s="190">
        <f ca="1">CALCS!AH1170</f>
        <v>3901034</v>
      </c>
      <c r="L1143" s="179" t="str">
        <f>CALCS!AD1170</f>
        <v>511116</v>
      </c>
      <c r="M1143" s="63">
        <f t="shared" ca="1" si="39"/>
        <v>15052</v>
      </c>
      <c r="N1143" s="205">
        <f t="shared" ca="1" si="40"/>
        <v>3.8734096040588966E-3</v>
      </c>
    </row>
    <row r="1144" spans="1:14" x14ac:dyDescent="0.25">
      <c r="A1144" s="178" t="str">
        <f>CALCS!A1171</f>
        <v>Petersburg</v>
      </c>
      <c r="B1144" s="179" t="str">
        <f>CALCS!B1171</f>
        <v>VA</v>
      </c>
      <c r="C1144" s="179" t="str">
        <f>CALCS!C1171</f>
        <v>52</v>
      </c>
      <c r="D1144" s="179" t="str">
        <f>CALCS!D1171</f>
        <v>MC</v>
      </c>
      <c r="E1144" s="212">
        <f>CALCS!O1171</f>
        <v>32477</v>
      </c>
      <c r="F1144" s="180">
        <f ca="1">OFFSET(CDBG16!$J$1,MATCH(L1144,CDBG16!$E$2:$E$1269,0),)</f>
        <v>596163</v>
      </c>
      <c r="G1144" s="190">
        <f>CALCS!X1171</f>
        <v>585513</v>
      </c>
      <c r="H1144" s="190">
        <f ca="1">CALCS!AE1171</f>
        <v>49</v>
      </c>
      <c r="I1144" s="190">
        <f ca="1">CALCS!AF1171</f>
        <v>0</v>
      </c>
      <c r="J1144" s="190">
        <f ca="1">CALCS!AG1171</f>
        <v>0</v>
      </c>
      <c r="K1144" s="190">
        <f ca="1">CALCS!AH1171</f>
        <v>585562</v>
      </c>
      <c r="L1144" s="179" t="str">
        <f>CALCS!AD1171</f>
        <v>511200</v>
      </c>
      <c r="M1144" s="63">
        <f t="shared" ca="1" si="39"/>
        <v>-10601</v>
      </c>
      <c r="N1144" s="205">
        <f t="shared" ca="1" si="40"/>
        <v>-1.7782049540142546E-2</v>
      </c>
    </row>
    <row r="1145" spans="1:14" x14ac:dyDescent="0.25">
      <c r="A1145" s="178" t="str">
        <f>CALCS!A1172</f>
        <v>Portsmouth</v>
      </c>
      <c r="B1145" s="179" t="str">
        <f>CALCS!B1172</f>
        <v>VA</v>
      </c>
      <c r="C1145" s="179" t="str">
        <f>CALCS!C1172</f>
        <v>51</v>
      </c>
      <c r="D1145" s="179" t="str">
        <f>CALCS!D1172</f>
        <v>PC</v>
      </c>
      <c r="E1145" s="212">
        <f>CALCS!O1172</f>
        <v>96201</v>
      </c>
      <c r="F1145" s="180">
        <f ca="1">OFFSET(CDBG16!$J$1,MATCH(L1145,CDBG16!$E$2:$E$1269,0),)</f>
        <v>1396964</v>
      </c>
      <c r="G1145" s="190">
        <f>CALCS!X1172</f>
        <v>1398986</v>
      </c>
      <c r="H1145" s="190">
        <f ca="1">CALCS!AE1172</f>
        <v>118</v>
      </c>
      <c r="I1145" s="190">
        <f ca="1">CALCS!AF1172</f>
        <v>0</v>
      </c>
      <c r="J1145" s="190">
        <f ca="1">CALCS!AG1172</f>
        <v>0</v>
      </c>
      <c r="K1145" s="190">
        <f ca="1">CALCS!AH1172</f>
        <v>1399104</v>
      </c>
      <c r="L1145" s="179" t="str">
        <f>CALCS!AD1172</f>
        <v>511236</v>
      </c>
      <c r="M1145" s="63">
        <f t="shared" ca="1" si="39"/>
        <v>2140</v>
      </c>
      <c r="N1145" s="205">
        <f t="shared" ca="1" si="40"/>
        <v>1.5318934489364079E-3</v>
      </c>
    </row>
    <row r="1146" spans="1:14" x14ac:dyDescent="0.25">
      <c r="A1146" s="178" t="str">
        <f>CALCS!A1173</f>
        <v>Radford</v>
      </c>
      <c r="B1146" s="179" t="str">
        <f>CALCS!B1173</f>
        <v>VA</v>
      </c>
      <c r="C1146" s="179" t="str">
        <f>CALCS!C1173</f>
        <v>51</v>
      </c>
      <c r="D1146" s="179" t="str">
        <f>CALCS!D1173</f>
        <v>PC</v>
      </c>
      <c r="E1146" s="212">
        <f>CALCS!O1173</f>
        <v>17403</v>
      </c>
      <c r="F1146" s="180">
        <f ca="1">OFFSET(CDBG16!$J$1,MATCH(L1146,CDBG16!$E$2:$E$1269,0),)</f>
        <v>147886</v>
      </c>
      <c r="G1146" s="190">
        <f>CALCS!X1173</f>
        <v>152179</v>
      </c>
      <c r="H1146" s="190">
        <f ca="1">CALCS!AE1173</f>
        <v>13</v>
      </c>
      <c r="I1146" s="190">
        <f ca="1">CALCS!AF1173</f>
        <v>0</v>
      </c>
      <c r="J1146" s="190">
        <f ca="1">CALCS!AG1173</f>
        <v>0</v>
      </c>
      <c r="K1146" s="190">
        <f ca="1">CALCS!AH1173</f>
        <v>152192</v>
      </c>
      <c r="L1146" s="179" t="str">
        <f>CALCS!AD1173</f>
        <v>511272</v>
      </c>
      <c r="M1146" s="63">
        <f t="shared" ca="1" si="39"/>
        <v>4306</v>
      </c>
      <c r="N1146" s="205">
        <f t="shared" ca="1" si="40"/>
        <v>2.9117022571440162E-2</v>
      </c>
    </row>
    <row r="1147" spans="1:14" x14ac:dyDescent="0.25">
      <c r="A1147" s="178" t="str">
        <f>CALCS!A1174</f>
        <v>Richmond</v>
      </c>
      <c r="B1147" s="179" t="str">
        <f>CALCS!B1174</f>
        <v>VA</v>
      </c>
      <c r="C1147" s="179" t="str">
        <f>CALCS!C1174</f>
        <v>51</v>
      </c>
      <c r="D1147" s="179" t="str">
        <f>CALCS!D1174</f>
        <v>PC</v>
      </c>
      <c r="E1147" s="212">
        <f>CALCS!O1174</f>
        <v>220289</v>
      </c>
      <c r="F1147" s="180">
        <f ca="1">OFFSET(CDBG16!$J$1,MATCH(L1147,CDBG16!$E$2:$E$1269,0),)</f>
        <v>4082806</v>
      </c>
      <c r="G1147" s="190">
        <f>CALCS!X1174</f>
        <v>4074130</v>
      </c>
      <c r="H1147" s="190">
        <f ca="1">CALCS!AE1174</f>
        <v>343</v>
      </c>
      <c r="I1147" s="190">
        <f ca="1">CALCS!AF1174</f>
        <v>0</v>
      </c>
      <c r="J1147" s="190">
        <f ca="1">CALCS!AG1174</f>
        <v>0</v>
      </c>
      <c r="K1147" s="190">
        <f ca="1">CALCS!AH1174</f>
        <v>4074473</v>
      </c>
      <c r="L1147" s="179" t="str">
        <f>CALCS!AD1174</f>
        <v>511308</v>
      </c>
      <c r="M1147" s="63">
        <f t="shared" ca="1" si="39"/>
        <v>-8333</v>
      </c>
      <c r="N1147" s="205">
        <f t="shared" ca="1" si="40"/>
        <v>-2.0409982742261084E-3</v>
      </c>
    </row>
    <row r="1148" spans="1:14" x14ac:dyDescent="0.25">
      <c r="A1148" s="178" t="str">
        <f>CALCS!A1175</f>
        <v>Roanoke</v>
      </c>
      <c r="B1148" s="179" t="str">
        <f>CALCS!B1175</f>
        <v>VA</v>
      </c>
      <c r="C1148" s="179" t="str">
        <f>CALCS!C1175</f>
        <v>51</v>
      </c>
      <c r="D1148" s="179" t="str">
        <f>CALCS!D1175</f>
        <v>PC</v>
      </c>
      <c r="E1148" s="212">
        <f>CALCS!O1175</f>
        <v>99897</v>
      </c>
      <c r="F1148" s="180">
        <f ca="1">OFFSET(CDBG16!$J$1,MATCH(L1148,CDBG16!$E$2:$E$1269,0),)</f>
        <v>1529060</v>
      </c>
      <c r="G1148" s="190">
        <f>CALCS!X1175</f>
        <v>1550719</v>
      </c>
      <c r="H1148" s="190">
        <f ca="1">CALCS!AE1175</f>
        <v>130</v>
      </c>
      <c r="I1148" s="190">
        <f ca="1">CALCS!AF1175</f>
        <v>0</v>
      </c>
      <c r="J1148" s="190">
        <f ca="1">CALCS!AG1175</f>
        <v>0</v>
      </c>
      <c r="K1148" s="190">
        <f ca="1">CALCS!AH1175</f>
        <v>1550849</v>
      </c>
      <c r="L1148" s="179" t="str">
        <f>CALCS!AD1175</f>
        <v>511320</v>
      </c>
      <c r="M1148" s="63">
        <f t="shared" ca="1" si="39"/>
        <v>21789</v>
      </c>
      <c r="N1148" s="205">
        <f t="shared" ca="1" si="40"/>
        <v>1.4249931330359828E-2</v>
      </c>
    </row>
    <row r="1149" spans="1:14" x14ac:dyDescent="0.25">
      <c r="A1149" s="178" t="str">
        <f>CALCS!A1176</f>
        <v>Suffolk</v>
      </c>
      <c r="B1149" s="179" t="str">
        <f>CALCS!B1176</f>
        <v>VA</v>
      </c>
      <c r="C1149" s="179" t="str">
        <f>CALCS!C1176</f>
        <v>52</v>
      </c>
      <c r="D1149" s="179" t="str">
        <f>CALCS!D1176</f>
        <v>MC</v>
      </c>
      <c r="E1149" s="212">
        <f>CALCS!O1176</f>
        <v>88161</v>
      </c>
      <c r="F1149" s="180">
        <f ca="1">OFFSET(CDBG16!$J$1,MATCH(L1149,CDBG16!$E$2:$E$1269,0),)</f>
        <v>436195</v>
      </c>
      <c r="G1149" s="190">
        <f>CALCS!X1176</f>
        <v>427586</v>
      </c>
      <c r="H1149" s="190">
        <f ca="1">CALCS!AE1176</f>
        <v>36</v>
      </c>
      <c r="I1149" s="190">
        <f ca="1">CALCS!AF1176</f>
        <v>0</v>
      </c>
      <c r="J1149" s="190">
        <f ca="1">CALCS!AG1176</f>
        <v>0</v>
      </c>
      <c r="K1149" s="190">
        <f ca="1">CALCS!AH1176</f>
        <v>427622</v>
      </c>
      <c r="L1149" s="179" t="str">
        <f>CALCS!AD1176</f>
        <v>511488</v>
      </c>
      <c r="M1149" s="63">
        <f t="shared" ca="1" si="39"/>
        <v>-8573</v>
      </c>
      <c r="N1149" s="205">
        <f t="shared" ca="1" si="40"/>
        <v>-1.9654053806210527E-2</v>
      </c>
    </row>
    <row r="1150" spans="1:14" x14ac:dyDescent="0.25">
      <c r="A1150" s="178" t="str">
        <f>CALCS!A1177</f>
        <v>Virginia Beach</v>
      </c>
      <c r="B1150" s="179" t="str">
        <f>CALCS!B1177</f>
        <v>VA</v>
      </c>
      <c r="C1150" s="179" t="str">
        <f>CALCS!C1177</f>
        <v>51</v>
      </c>
      <c r="D1150" s="179" t="str">
        <f>CALCS!D1177</f>
        <v>PC</v>
      </c>
      <c r="E1150" s="212">
        <f>CALCS!O1177</f>
        <v>452745</v>
      </c>
      <c r="F1150" s="180">
        <f ca="1">OFFSET(CDBG16!$J$1,MATCH(L1150,CDBG16!$E$2:$E$1269,0),)</f>
        <v>1777701</v>
      </c>
      <c r="G1150" s="190">
        <f>CALCS!X1177</f>
        <v>1824164</v>
      </c>
      <c r="H1150" s="190">
        <f ca="1">CALCS!AE1177</f>
        <v>153</v>
      </c>
      <c r="I1150" s="190">
        <f ca="1">CALCS!AF1177</f>
        <v>0</v>
      </c>
      <c r="J1150" s="190">
        <f ca="1">CALCS!AG1177</f>
        <v>0</v>
      </c>
      <c r="K1150" s="190">
        <f ca="1">CALCS!AH1177</f>
        <v>1824317</v>
      </c>
      <c r="L1150" s="179" t="str">
        <f>CALCS!AD1177</f>
        <v>511590</v>
      </c>
      <c r="M1150" s="63">
        <f t="shared" ca="1" si="39"/>
        <v>46616</v>
      </c>
      <c r="N1150" s="205">
        <f t="shared" ca="1" si="40"/>
        <v>2.622263248994066E-2</v>
      </c>
    </row>
    <row r="1151" spans="1:14" x14ac:dyDescent="0.25">
      <c r="A1151" s="178" t="str">
        <f>CALCS!A1178</f>
        <v>Waynesboro City</v>
      </c>
      <c r="B1151" s="179" t="str">
        <f>CALCS!B1178</f>
        <v>VA</v>
      </c>
      <c r="C1151" s="179" t="str">
        <f>CALCS!C1178</f>
        <v>51</v>
      </c>
      <c r="D1151" s="179" t="str">
        <f>CALCS!D1178</f>
        <v>PC</v>
      </c>
      <c r="E1151" s="212">
        <f>CALCS!O1178</f>
        <v>21491</v>
      </c>
      <c r="F1151" s="180">
        <f ca="1">OFFSET(CDBG16!$J$1,MATCH(L1151,CDBG16!$E$2:$E$1269,0),)</f>
        <v>178026</v>
      </c>
      <c r="G1151" s="190">
        <f>CALCS!X1178</f>
        <v>185661</v>
      </c>
      <c r="H1151" s="190">
        <f ca="1">CALCS!AE1178</f>
        <v>16</v>
      </c>
      <c r="I1151" s="190">
        <f ca="1">CALCS!AF1178</f>
        <v>0</v>
      </c>
      <c r="J1151" s="190">
        <f ca="1">CALCS!AG1178</f>
        <v>0</v>
      </c>
      <c r="K1151" s="190">
        <f ca="1">CALCS!AH1178</f>
        <v>185677</v>
      </c>
      <c r="L1151" s="179" t="str">
        <f>CALCS!AD1178</f>
        <v>511632</v>
      </c>
      <c r="M1151" s="63">
        <f t="shared" ca="1" si="39"/>
        <v>7651</v>
      </c>
      <c r="N1151" s="205">
        <f t="shared" ca="1" si="40"/>
        <v>4.2976868547290846E-2</v>
      </c>
    </row>
    <row r="1152" spans="1:14" x14ac:dyDescent="0.25">
      <c r="A1152" s="178" t="str">
        <f>CALCS!A1179</f>
        <v>Winchester</v>
      </c>
      <c r="B1152" s="179" t="str">
        <f>CALCS!B1179</f>
        <v>VA</v>
      </c>
      <c r="C1152" s="179" t="str">
        <f>CALCS!C1179</f>
        <v>51</v>
      </c>
      <c r="D1152" s="179" t="str">
        <f>CALCS!D1179</f>
        <v>PC</v>
      </c>
      <c r="E1152" s="212">
        <f>CALCS!O1179</f>
        <v>27284</v>
      </c>
      <c r="F1152" s="180">
        <f ca="1">OFFSET(CDBG16!$J$1,MATCH(L1152,CDBG16!$E$2:$E$1269,0),)</f>
        <v>221499</v>
      </c>
      <c r="G1152" s="190">
        <f>CALCS!X1179</f>
        <v>200506</v>
      </c>
      <c r="H1152" s="190">
        <f ca="1">CALCS!AE1179</f>
        <v>17</v>
      </c>
      <c r="I1152" s="190">
        <f ca="1">CALCS!AF1179</f>
        <v>0</v>
      </c>
      <c r="J1152" s="190">
        <f ca="1">CALCS!AG1179</f>
        <v>0</v>
      </c>
      <c r="K1152" s="190">
        <f ca="1">CALCS!AH1179</f>
        <v>200523</v>
      </c>
      <c r="L1152" s="179" t="str">
        <f>CALCS!AD1179</f>
        <v>511674</v>
      </c>
      <c r="M1152" s="63">
        <f t="shared" ca="1" si="39"/>
        <v>-20976</v>
      </c>
      <c r="N1152" s="205">
        <f t="shared" ca="1" si="40"/>
        <v>-9.4700201806780168E-2</v>
      </c>
    </row>
    <row r="1153" spans="1:14" x14ac:dyDescent="0.25">
      <c r="A1153" s="178" t="str">
        <f>CALCS!A1180</f>
        <v>Arlington County</v>
      </c>
      <c r="B1153" s="179" t="str">
        <f>CALCS!B1180</f>
        <v>VA</v>
      </c>
      <c r="C1153" s="179" t="str">
        <f>CALCS!C1180</f>
        <v>66</v>
      </c>
      <c r="D1153" s="179" t="str">
        <f>CALCS!D1180</f>
        <v>UC</v>
      </c>
      <c r="E1153" s="212">
        <f>CALCS!O1180</f>
        <v>243056</v>
      </c>
      <c r="F1153" s="180">
        <f ca="1">OFFSET(CDBG16!$J$1,MATCH(L1153,CDBG16!$E$2:$E$1269,0),)</f>
        <v>1166896</v>
      </c>
      <c r="G1153" s="190">
        <f>CALCS!X1180</f>
        <v>1198465</v>
      </c>
      <c r="H1153" s="190">
        <f ca="1">CALCS!AE1180</f>
        <v>101</v>
      </c>
      <c r="I1153" s="190">
        <f ca="1">CALCS!AF1180</f>
        <v>0</v>
      </c>
      <c r="J1153" s="190">
        <f ca="1">CALCS!AG1180</f>
        <v>0</v>
      </c>
      <c r="K1153" s="190">
        <f ca="1">CALCS!AH1180</f>
        <v>1198566</v>
      </c>
      <c r="L1153" s="179" t="str">
        <f>CALCS!AD1180</f>
        <v>519013</v>
      </c>
      <c r="M1153" s="63">
        <f t="shared" ca="1" si="39"/>
        <v>31670</v>
      </c>
      <c r="N1153" s="205">
        <f t="shared" ca="1" si="40"/>
        <v>2.7140379262590667E-2</v>
      </c>
    </row>
    <row r="1154" spans="1:14" x14ac:dyDescent="0.25">
      <c r="A1154" s="178" t="str">
        <f>CALCS!A1181</f>
        <v>Chesterfield County</v>
      </c>
      <c r="B1154" s="179" t="str">
        <f>CALCS!B1181</f>
        <v>VA</v>
      </c>
      <c r="C1154" s="179" t="str">
        <f>CALCS!C1181</f>
        <v>66</v>
      </c>
      <c r="D1154" s="179" t="str">
        <f>CALCS!D1181</f>
        <v>UC</v>
      </c>
      <c r="E1154" s="212">
        <f>CALCS!O1181</f>
        <v>335687</v>
      </c>
      <c r="F1154" s="180">
        <f ca="1">OFFSET(CDBG16!$J$1,MATCH(L1154,CDBG16!$E$2:$E$1269,0),)</f>
        <v>1197560</v>
      </c>
      <c r="G1154" s="190">
        <f>CALCS!X1181</f>
        <v>1247828</v>
      </c>
      <c r="H1154" s="190">
        <f ca="1">CALCS!AE1181</f>
        <v>105</v>
      </c>
      <c r="I1154" s="190">
        <f ca="1">CALCS!AF1181</f>
        <v>0</v>
      </c>
      <c r="J1154" s="190">
        <f ca="1">CALCS!AG1181</f>
        <v>0</v>
      </c>
      <c r="K1154" s="190">
        <f ca="1">CALCS!AH1181</f>
        <v>1247933</v>
      </c>
      <c r="L1154" s="179" t="str">
        <f>CALCS!AD1181</f>
        <v>519041</v>
      </c>
      <c r="M1154" s="63">
        <f t="shared" ca="1" si="39"/>
        <v>50373</v>
      </c>
      <c r="N1154" s="205">
        <f t="shared" ca="1" si="40"/>
        <v>4.2063028157253081E-2</v>
      </c>
    </row>
    <row r="1155" spans="1:14" x14ac:dyDescent="0.25">
      <c r="A1155" s="178" t="str">
        <f>CALCS!A1182</f>
        <v>Fairfax County</v>
      </c>
      <c r="B1155" s="179" t="str">
        <f>CALCS!B1182</f>
        <v>VA</v>
      </c>
      <c r="C1155" s="179" t="str">
        <f>CALCS!C1182</f>
        <v>66</v>
      </c>
      <c r="D1155" s="179" t="str">
        <f>CALCS!D1182</f>
        <v>UC</v>
      </c>
      <c r="E1155" s="212">
        <f>CALCS!O1182</f>
        <v>1166247</v>
      </c>
      <c r="F1155" s="180">
        <f ca="1">OFFSET(CDBG16!$J$1,MATCH(L1155,CDBG16!$E$2:$E$1269,0),)</f>
        <v>4923230</v>
      </c>
      <c r="G1155" s="190">
        <f>CALCS!X1182</f>
        <v>4974271</v>
      </c>
      <c r="H1155" s="190">
        <f ca="1">CALCS!AE1182</f>
        <v>418</v>
      </c>
      <c r="I1155" s="190">
        <f ca="1">CALCS!AF1182</f>
        <v>0</v>
      </c>
      <c r="J1155" s="190">
        <f ca="1">CALCS!AG1182</f>
        <v>0</v>
      </c>
      <c r="K1155" s="190">
        <f ca="1">CALCS!AH1182</f>
        <v>4974689</v>
      </c>
      <c r="L1155" s="179" t="str">
        <f>CALCS!AD1182</f>
        <v>519059</v>
      </c>
      <c r="M1155" s="63">
        <f t="shared" ca="1" si="39"/>
        <v>51459</v>
      </c>
      <c r="N1155" s="205">
        <f t="shared" ca="1" si="40"/>
        <v>1.0452284374282738E-2</v>
      </c>
    </row>
    <row r="1156" spans="1:14" x14ac:dyDescent="0.25">
      <c r="A1156" s="178" t="str">
        <f>CALCS!A1183</f>
        <v>Henrico County</v>
      </c>
      <c r="B1156" s="179" t="str">
        <f>CALCS!B1183</f>
        <v>VA</v>
      </c>
      <c r="C1156" s="179" t="str">
        <f>CALCS!C1183</f>
        <v>66</v>
      </c>
      <c r="D1156" s="179" t="str">
        <f>CALCS!D1183</f>
        <v>UC</v>
      </c>
      <c r="E1156" s="212">
        <f>CALCS!O1183</f>
        <v>325155</v>
      </c>
      <c r="F1156" s="180">
        <f ca="1">OFFSET(CDBG16!$J$1,MATCH(L1156,CDBG16!$E$2:$E$1269,0),)</f>
        <v>1538617</v>
      </c>
      <c r="G1156" s="190">
        <f>CALCS!X1183</f>
        <v>1539042</v>
      </c>
      <c r="H1156" s="190">
        <f ca="1">CALCS!AE1183</f>
        <v>129</v>
      </c>
      <c r="I1156" s="190">
        <f ca="1">CALCS!AF1183</f>
        <v>0</v>
      </c>
      <c r="J1156" s="190">
        <f ca="1">CALCS!AG1183</f>
        <v>0</v>
      </c>
      <c r="K1156" s="190">
        <f ca="1">CALCS!AH1183</f>
        <v>1539171</v>
      </c>
      <c r="L1156" s="179" t="str">
        <f>CALCS!AD1183</f>
        <v>519087</v>
      </c>
      <c r="M1156" s="63">
        <f t="shared" ca="1" si="39"/>
        <v>554</v>
      </c>
      <c r="N1156" s="205">
        <f t="shared" ca="1" si="40"/>
        <v>3.6006361557164648E-4</v>
      </c>
    </row>
    <row r="1157" spans="1:14" x14ac:dyDescent="0.25">
      <c r="A1157" s="178" t="str">
        <f>CALCS!A1184</f>
        <v>Loudoun County</v>
      </c>
      <c r="B1157" s="179" t="str">
        <f>CALCS!B1184</f>
        <v>VA</v>
      </c>
      <c r="C1157" s="179" t="str">
        <f>CALCS!C1184</f>
        <v>66</v>
      </c>
      <c r="D1157" s="179" t="str">
        <f>CALCS!D1184</f>
        <v>UC</v>
      </c>
      <c r="E1157" s="212">
        <f>CALCS!O1184</f>
        <v>375629</v>
      </c>
      <c r="F1157" s="180">
        <f ca="1">OFFSET(CDBG16!$J$1,MATCH(L1157,CDBG16!$E$2:$E$1269,0),)</f>
        <v>1110235</v>
      </c>
      <c r="G1157" s="190">
        <f>CALCS!X1184</f>
        <v>1158889</v>
      </c>
      <c r="H1157" s="190">
        <f ca="1">CALCS!AE1184</f>
        <v>97</v>
      </c>
      <c r="I1157" s="190">
        <f ca="1">CALCS!AF1184</f>
        <v>0</v>
      </c>
      <c r="J1157" s="190">
        <f ca="1">CALCS!AG1184</f>
        <v>0</v>
      </c>
      <c r="K1157" s="190">
        <f ca="1">CALCS!AH1184</f>
        <v>1158986</v>
      </c>
      <c r="L1157" s="179" t="str">
        <f>CALCS!AD1184</f>
        <v>519107</v>
      </c>
      <c r="M1157" s="63">
        <f t="shared" ca="1" si="39"/>
        <v>48751</v>
      </c>
      <c r="N1157" s="205">
        <f t="shared" ca="1" si="40"/>
        <v>4.3910523447738541E-2</v>
      </c>
    </row>
    <row r="1158" spans="1:14" x14ac:dyDescent="0.25">
      <c r="A1158" s="178" t="str">
        <f>CALCS!A1185</f>
        <v>Prince William County</v>
      </c>
      <c r="B1158" s="179" t="str">
        <f>CALCS!B1185</f>
        <v>VA</v>
      </c>
      <c r="C1158" s="179" t="str">
        <f>CALCS!C1185</f>
        <v>66</v>
      </c>
      <c r="D1158" s="179" t="str">
        <f>CALCS!D1185</f>
        <v>UC</v>
      </c>
      <c r="E1158" s="212">
        <f>CALCS!O1185</f>
        <v>509211</v>
      </c>
      <c r="F1158" s="180">
        <f ca="1">OFFSET(CDBG16!$J$1,MATCH(L1158,CDBG16!$E$2:$E$1269,0),)</f>
        <v>2155729</v>
      </c>
      <c r="G1158" s="190">
        <f>CALCS!X1185</f>
        <v>2239838</v>
      </c>
      <c r="H1158" s="190">
        <f ca="1">CALCS!AE1185</f>
        <v>188</v>
      </c>
      <c r="I1158" s="190">
        <f ca="1">CALCS!AF1185</f>
        <v>0</v>
      </c>
      <c r="J1158" s="190">
        <f ca="1">CALCS!AG1185</f>
        <v>0</v>
      </c>
      <c r="K1158" s="190">
        <f ca="1">CALCS!AH1185</f>
        <v>2240026</v>
      </c>
      <c r="L1158" s="179" t="str">
        <f>CALCS!AD1185</f>
        <v>519153</v>
      </c>
      <c r="M1158" s="63">
        <f t="shared" ca="1" si="39"/>
        <v>84297</v>
      </c>
      <c r="N1158" s="205">
        <f t="shared" ca="1" si="40"/>
        <v>3.9103709232468462E-2</v>
      </c>
    </row>
    <row r="1159" spans="1:14" x14ac:dyDescent="0.25">
      <c r="A1159" s="178" t="str">
        <f>CALCS!A1155</f>
        <v>Virginia</v>
      </c>
      <c r="B1159" s="179" t="str">
        <f>CALCS!B1155</f>
        <v>VA</v>
      </c>
      <c r="C1159" s="179" t="str">
        <f>CALCS!C1155</f>
        <v>22</v>
      </c>
      <c r="D1159" s="179" t="str">
        <f>CALCS!D1155</f>
        <v>State Balance</v>
      </c>
      <c r="E1159" s="212">
        <f>CALCS!O1155</f>
        <v>3045244</v>
      </c>
      <c r="F1159" s="180">
        <f ca="1">OFFSET(CDBG16!$J$1,MATCH(L1159,CDBG16!$E$2:$E$1269,0),)</f>
        <v>16811481</v>
      </c>
      <c r="G1159" s="190">
        <f>CALCS!X1155</f>
        <v>16534031</v>
      </c>
      <c r="H1159" s="190">
        <f ca="1">CALCS!AE1155</f>
        <v>9272</v>
      </c>
      <c r="I1159" s="190">
        <f ca="1">CALCS!AF1155</f>
        <v>0</v>
      </c>
      <c r="J1159" s="190">
        <f ca="1">CALCS!AG1155</f>
        <v>0</v>
      </c>
      <c r="K1159" s="190">
        <f ca="1">CALCS!AH1155</f>
        <v>16543303</v>
      </c>
      <c r="L1159" s="179" t="str">
        <f>CALCS!AD1155</f>
        <v>519999</v>
      </c>
      <c r="M1159" s="63">
        <f t="shared" ca="1" si="39"/>
        <v>-268178</v>
      </c>
      <c r="N1159" s="205">
        <f t="shared" ca="1" si="40"/>
        <v>-1.5952074656599261E-2</v>
      </c>
    </row>
    <row r="1160" spans="1:14" x14ac:dyDescent="0.25">
      <c r="A1160" s="178" t="str">
        <f>CALCS!A1189</f>
        <v>Anacortes</v>
      </c>
      <c r="B1160" s="179" t="str">
        <f>CALCS!B1189</f>
        <v>WA</v>
      </c>
      <c r="C1160" s="179" t="str">
        <f>CALCS!C1189</f>
        <v>51</v>
      </c>
      <c r="D1160" s="179" t="str">
        <f>CALCS!D1189</f>
        <v>PC</v>
      </c>
      <c r="E1160" s="212">
        <f>CALCS!O1189</f>
        <v>16403</v>
      </c>
      <c r="F1160" s="180">
        <f ca="1">OFFSET(CDBG16!$J$1,MATCH(L1160,CDBG16!$E$2:$E$1269,0),)</f>
        <v>89552</v>
      </c>
      <c r="G1160" s="190">
        <f>CALCS!X1189</f>
        <v>95105</v>
      </c>
      <c r="H1160" s="190">
        <f ca="1">CALCS!AE1189</f>
        <v>8</v>
      </c>
      <c r="I1160" s="190">
        <f ca="1">CALCS!AF1189</f>
        <v>0</v>
      </c>
      <c r="J1160" s="190">
        <f ca="1">CALCS!AG1189</f>
        <v>0</v>
      </c>
      <c r="K1160" s="190">
        <f ca="1">CALCS!AH1189</f>
        <v>95113</v>
      </c>
      <c r="L1160" s="179" t="str">
        <f>CALCS!AD1189</f>
        <v>530036</v>
      </c>
      <c r="M1160" s="63">
        <f t="shared" ca="1" si="39"/>
        <v>5561</v>
      </c>
      <c r="N1160" s="205">
        <f t="shared" ca="1" si="40"/>
        <v>6.2097998927997139E-2</v>
      </c>
    </row>
    <row r="1161" spans="1:14" x14ac:dyDescent="0.25">
      <c r="A1161" s="178" t="str">
        <f>CALCS!A1190</f>
        <v>Auburn</v>
      </c>
      <c r="B1161" s="179" t="str">
        <f>CALCS!B1190</f>
        <v>WA</v>
      </c>
      <c r="C1161" s="179" t="str">
        <f>CALCS!C1190</f>
        <v>51</v>
      </c>
      <c r="D1161" s="179" t="str">
        <f>CALCS!D1190</f>
        <v>PC</v>
      </c>
      <c r="E1161" s="212">
        <f>CALCS!O1190</f>
        <v>77006</v>
      </c>
      <c r="F1161" s="180">
        <f ca="1">OFFSET(CDBG16!$J$1,MATCH(L1161,CDBG16!$E$2:$E$1269,0),)</f>
        <v>519029</v>
      </c>
      <c r="G1161" s="190">
        <f>CALCS!X1190</f>
        <v>559348</v>
      </c>
      <c r="H1161" s="190">
        <f ca="1">CALCS!AE1190</f>
        <v>47</v>
      </c>
      <c r="I1161" s="190">
        <f ca="1">CALCS!AF1190</f>
        <v>0</v>
      </c>
      <c r="J1161" s="190">
        <f ca="1">CALCS!AG1190</f>
        <v>-131317</v>
      </c>
      <c r="K1161" s="190">
        <f ca="1">CALCS!AH1190</f>
        <v>428078</v>
      </c>
      <c r="L1161" s="179" t="str">
        <f>CALCS!AD1190</f>
        <v>530054</v>
      </c>
      <c r="M1161" s="63">
        <f t="shared" ca="1" si="39"/>
        <v>-90951</v>
      </c>
      <c r="N1161" s="205">
        <f t="shared" ca="1" si="40"/>
        <v>-0.17523298312811036</v>
      </c>
    </row>
    <row r="1162" spans="1:14" x14ac:dyDescent="0.25">
      <c r="A1162" s="178" t="str">
        <f>CALCS!A1191</f>
        <v>Bellevue</v>
      </c>
      <c r="B1162" s="179" t="str">
        <f>CALCS!B1191</f>
        <v>WA</v>
      </c>
      <c r="C1162" s="179" t="str">
        <f>CALCS!C1191</f>
        <v>51</v>
      </c>
      <c r="D1162" s="179" t="str">
        <f>CALCS!D1191</f>
        <v>PC</v>
      </c>
      <c r="E1162" s="212">
        <f>CALCS!O1191</f>
        <v>139820</v>
      </c>
      <c r="F1162" s="180">
        <f ca="1">OFFSET(CDBG16!$J$1,MATCH(L1162,CDBG16!$E$2:$E$1269,0),)</f>
        <v>635872</v>
      </c>
      <c r="G1162" s="190">
        <f>CALCS!X1191</f>
        <v>685094</v>
      </c>
      <c r="H1162" s="190">
        <f ca="1">CALCS!AE1191</f>
        <v>58</v>
      </c>
      <c r="I1162" s="190">
        <f ca="1">CALCS!AF1191</f>
        <v>0</v>
      </c>
      <c r="J1162" s="190">
        <f ca="1">CALCS!AG1191</f>
        <v>0</v>
      </c>
      <c r="K1162" s="190">
        <f ca="1">CALCS!AH1191</f>
        <v>685152</v>
      </c>
      <c r="L1162" s="179" t="str">
        <f>CALCS!AD1191</f>
        <v>530084</v>
      </c>
      <c r="M1162" s="63">
        <f t="shared" ca="1" si="39"/>
        <v>49280</v>
      </c>
      <c r="N1162" s="205">
        <f t="shared" ca="1" si="40"/>
        <v>7.7499874188515921E-2</v>
      </c>
    </row>
    <row r="1163" spans="1:14" x14ac:dyDescent="0.25">
      <c r="A1163" s="178" t="str">
        <f>CALCS!A1192</f>
        <v>Bellingham</v>
      </c>
      <c r="B1163" s="179" t="str">
        <f>CALCS!B1192</f>
        <v>WA</v>
      </c>
      <c r="C1163" s="179" t="str">
        <f>CALCS!C1192</f>
        <v>51</v>
      </c>
      <c r="D1163" s="179" t="str">
        <f>CALCS!D1192</f>
        <v>PC</v>
      </c>
      <c r="E1163" s="212">
        <f>CALCS!O1192</f>
        <v>85146</v>
      </c>
      <c r="F1163" s="180">
        <f ca="1">OFFSET(CDBG16!$J$1,MATCH(L1163,CDBG16!$E$2:$E$1269,0),)</f>
        <v>721231</v>
      </c>
      <c r="G1163" s="190">
        <f>CALCS!X1192</f>
        <v>716972</v>
      </c>
      <c r="H1163" s="190">
        <f ca="1">CALCS!AE1192</f>
        <v>60</v>
      </c>
      <c r="I1163" s="190">
        <f ca="1">CALCS!AF1192</f>
        <v>0</v>
      </c>
      <c r="J1163" s="190">
        <f ca="1">CALCS!AG1192</f>
        <v>0</v>
      </c>
      <c r="K1163" s="190">
        <f ca="1">CALCS!AH1192</f>
        <v>717032</v>
      </c>
      <c r="L1163" s="179" t="str">
        <f>CALCS!AD1192</f>
        <v>530090</v>
      </c>
      <c r="M1163" s="63">
        <f t="shared" ca="1" si="39"/>
        <v>-4199</v>
      </c>
      <c r="N1163" s="205">
        <f t="shared" ca="1" si="40"/>
        <v>-5.8219904579808685E-3</v>
      </c>
    </row>
    <row r="1164" spans="1:14" x14ac:dyDescent="0.25">
      <c r="A1164" s="178" t="str">
        <f>CALCS!A1193</f>
        <v>Bremerton</v>
      </c>
      <c r="B1164" s="179" t="str">
        <f>CALCS!B1193</f>
        <v>WA</v>
      </c>
      <c r="C1164" s="179" t="str">
        <f>CALCS!C1193</f>
        <v>51</v>
      </c>
      <c r="D1164" s="179" t="str">
        <f>CALCS!D1193</f>
        <v>PC</v>
      </c>
      <c r="E1164" s="212">
        <f>CALCS!O1193</f>
        <v>39520</v>
      </c>
      <c r="F1164" s="180">
        <f ca="1">OFFSET(CDBG16!$J$1,MATCH(L1164,CDBG16!$E$2:$E$1269,0),)</f>
        <v>417438</v>
      </c>
      <c r="G1164" s="190">
        <f>CALCS!X1193</f>
        <v>419429</v>
      </c>
      <c r="H1164" s="190">
        <f ca="1">CALCS!AE1193</f>
        <v>35</v>
      </c>
      <c r="I1164" s="190">
        <f ca="1">CALCS!AF1193</f>
        <v>0</v>
      </c>
      <c r="J1164" s="190">
        <f ca="1">CALCS!AG1193</f>
        <v>0</v>
      </c>
      <c r="K1164" s="190">
        <f ca="1">CALCS!AH1193</f>
        <v>419464</v>
      </c>
      <c r="L1164" s="179" t="str">
        <f>CALCS!AD1193</f>
        <v>530132</v>
      </c>
      <c r="M1164" s="63">
        <f t="shared" ca="1" si="39"/>
        <v>2026</v>
      </c>
      <c r="N1164" s="205">
        <f t="shared" ca="1" si="40"/>
        <v>4.8534153574902143E-3</v>
      </c>
    </row>
    <row r="1165" spans="1:14" x14ac:dyDescent="0.25">
      <c r="A1165" s="178" t="str">
        <f>CALCS!A1194</f>
        <v>East Wenatchee City</v>
      </c>
      <c r="B1165" s="179" t="str">
        <f>CALCS!B1194</f>
        <v>WA</v>
      </c>
      <c r="C1165" s="179" t="str">
        <f>CALCS!C1194</f>
        <v>52</v>
      </c>
      <c r="D1165" s="179" t="str">
        <f>CALCS!D1194</f>
        <v>MC</v>
      </c>
      <c r="E1165" s="212">
        <f>CALCS!O1194</f>
        <v>13659</v>
      </c>
      <c r="F1165" s="180">
        <f ca="1">OFFSET(CDBG16!$J$1,MATCH(L1165,CDBG16!$E$2:$E$1269,0),)</f>
        <v>103293</v>
      </c>
      <c r="G1165" s="190">
        <f>CALCS!X1194</f>
        <v>114542</v>
      </c>
      <c r="H1165" s="190">
        <f ca="1">CALCS!AE1194</f>
        <v>10</v>
      </c>
      <c r="I1165" s="190">
        <f ca="1">CALCS!AF1194</f>
        <v>0</v>
      </c>
      <c r="J1165" s="190">
        <f ca="1">CALCS!AG1194</f>
        <v>0</v>
      </c>
      <c r="K1165" s="190">
        <f ca="1">CALCS!AH1194</f>
        <v>114552</v>
      </c>
      <c r="L1165" s="179" t="str">
        <f>CALCS!AD1194</f>
        <v>530396</v>
      </c>
      <c r="M1165" s="63">
        <f t="shared" ca="1" si="39"/>
        <v>11259</v>
      </c>
      <c r="N1165" s="205">
        <f t="shared" ca="1" si="40"/>
        <v>0.10900060991548315</v>
      </c>
    </row>
    <row r="1166" spans="1:14" x14ac:dyDescent="0.25">
      <c r="A1166" s="178" t="str">
        <f>CALCS!A1195</f>
        <v>Everett</v>
      </c>
      <c r="B1166" s="179" t="str">
        <f>CALCS!B1195</f>
        <v>WA</v>
      </c>
      <c r="C1166" s="179" t="str">
        <f>CALCS!C1195</f>
        <v>51</v>
      </c>
      <c r="D1166" s="179" t="str">
        <f>CALCS!D1195</f>
        <v>PC</v>
      </c>
      <c r="E1166" s="212">
        <f>CALCS!O1195</f>
        <v>108010</v>
      </c>
      <c r="F1166" s="180">
        <f ca="1">OFFSET(CDBG16!$J$1,MATCH(L1166,CDBG16!$E$2:$E$1269,0),)</f>
        <v>768625</v>
      </c>
      <c r="G1166" s="190">
        <f>CALCS!X1195</f>
        <v>813899</v>
      </c>
      <c r="H1166" s="190">
        <f ca="1">CALCS!AE1195</f>
        <v>68</v>
      </c>
      <c r="I1166" s="190">
        <f ca="1">CALCS!AF1195</f>
        <v>0</v>
      </c>
      <c r="J1166" s="190">
        <f ca="1">CALCS!AG1195</f>
        <v>0</v>
      </c>
      <c r="K1166" s="190">
        <f ca="1">CALCS!AH1195</f>
        <v>813967</v>
      </c>
      <c r="L1166" s="179" t="str">
        <f>CALCS!AD1195</f>
        <v>530480</v>
      </c>
      <c r="M1166" s="63">
        <f t="shared" ca="1" si="39"/>
        <v>45342</v>
      </c>
      <c r="N1166" s="205">
        <f t="shared" ca="1" si="40"/>
        <v>5.8991055456171733E-2</v>
      </c>
    </row>
    <row r="1167" spans="1:14" x14ac:dyDescent="0.25">
      <c r="A1167" s="178" t="str">
        <f>CALCS!A1196</f>
        <v>Federal Way</v>
      </c>
      <c r="B1167" s="179" t="str">
        <f>CALCS!B1196</f>
        <v>WA</v>
      </c>
      <c r="C1167" s="179" t="str">
        <f>CALCS!C1196</f>
        <v>52</v>
      </c>
      <c r="D1167" s="179" t="str">
        <f>CALCS!D1196</f>
        <v>MC</v>
      </c>
      <c r="E1167" s="212">
        <f>CALCS!O1196</f>
        <v>95171</v>
      </c>
      <c r="F1167" s="180">
        <f ca="1">OFFSET(CDBG16!$J$1,MATCH(L1167,CDBG16!$E$2:$E$1269,0),)</f>
        <v>673912</v>
      </c>
      <c r="G1167" s="190">
        <f>CALCS!X1196</f>
        <v>674511</v>
      </c>
      <c r="H1167" s="190">
        <f ca="1">CALCS!AE1196</f>
        <v>57</v>
      </c>
      <c r="I1167" s="190">
        <f ca="1">CALCS!AF1196</f>
        <v>0</v>
      </c>
      <c r="J1167" s="190">
        <f ca="1">CALCS!AG1196</f>
        <v>0</v>
      </c>
      <c r="K1167" s="190">
        <f ca="1">CALCS!AH1196</f>
        <v>674568</v>
      </c>
      <c r="L1167" s="179" t="str">
        <f>CALCS!AD1196</f>
        <v>530514</v>
      </c>
      <c r="M1167" s="63">
        <f t="shared" ca="1" si="39"/>
        <v>656</v>
      </c>
      <c r="N1167" s="205">
        <f t="shared" ca="1" si="40"/>
        <v>9.7342086207101225E-4</v>
      </c>
    </row>
    <row r="1168" spans="1:14" x14ac:dyDescent="0.25">
      <c r="A1168" s="178" t="str">
        <f>CALCS!A1197</f>
        <v>Kennewick</v>
      </c>
      <c r="B1168" s="179" t="str">
        <f>CALCS!B1197</f>
        <v>WA</v>
      </c>
      <c r="C1168" s="179" t="str">
        <f>CALCS!C1197</f>
        <v>51</v>
      </c>
      <c r="D1168" s="179" t="str">
        <f>CALCS!D1197</f>
        <v>PC</v>
      </c>
      <c r="E1168" s="212">
        <f>CALCS!O1197</f>
        <v>78896</v>
      </c>
      <c r="F1168" s="180">
        <f ca="1">OFFSET(CDBG16!$J$1,MATCH(L1168,CDBG16!$E$2:$E$1269,0),)</f>
        <v>542619</v>
      </c>
      <c r="G1168" s="190">
        <f>CALCS!X1197</f>
        <v>573333</v>
      </c>
      <c r="H1168" s="190">
        <f ca="1">CALCS!AE1197</f>
        <v>48</v>
      </c>
      <c r="I1168" s="190">
        <f ca="1">CALCS!AF1197</f>
        <v>0</v>
      </c>
      <c r="J1168" s="190">
        <f ca="1">CALCS!AG1197</f>
        <v>0</v>
      </c>
      <c r="K1168" s="190">
        <f ca="1">CALCS!AH1197</f>
        <v>573381</v>
      </c>
      <c r="L1168" s="179" t="str">
        <f>CALCS!AD1197</f>
        <v>530720</v>
      </c>
      <c r="M1168" s="63">
        <f t="shared" ca="1" si="39"/>
        <v>30762</v>
      </c>
      <c r="N1168" s="205">
        <f t="shared" ca="1" si="40"/>
        <v>5.6691711864125659E-2</v>
      </c>
    </row>
    <row r="1169" spans="1:14" x14ac:dyDescent="0.25">
      <c r="A1169" s="178" t="str">
        <f>CALCS!A1198</f>
        <v>Kent City</v>
      </c>
      <c r="B1169" s="179" t="str">
        <f>CALCS!B1198</f>
        <v>WA</v>
      </c>
      <c r="C1169" s="179" t="str">
        <f>CALCS!C1198</f>
        <v>51</v>
      </c>
      <c r="D1169" s="179" t="str">
        <f>CALCS!D1198</f>
        <v>PC</v>
      </c>
      <c r="E1169" s="212">
        <f>CALCS!O1198</f>
        <v>126952</v>
      </c>
      <c r="F1169" s="180">
        <f ca="1">OFFSET(CDBG16!$J$1,MATCH(L1169,CDBG16!$E$2:$E$1269,0),)</f>
        <v>1056772</v>
      </c>
      <c r="G1169" s="190">
        <f>CALCS!X1198</f>
        <v>1054568</v>
      </c>
      <c r="H1169" s="190">
        <f ca="1">CALCS!AE1198</f>
        <v>89</v>
      </c>
      <c r="I1169" s="190">
        <f ca="1">CALCS!AF1198</f>
        <v>0</v>
      </c>
      <c r="J1169" s="190">
        <f ca="1">CALCS!AG1198</f>
        <v>0</v>
      </c>
      <c r="K1169" s="190">
        <f ca="1">CALCS!AH1198</f>
        <v>1054657</v>
      </c>
      <c r="L1169" s="179" t="str">
        <f>CALCS!AD1198</f>
        <v>530726</v>
      </c>
      <c r="M1169" s="63">
        <f t="shared" ca="1" si="39"/>
        <v>-2115</v>
      </c>
      <c r="N1169" s="205">
        <f t="shared" ca="1" si="40"/>
        <v>-2.00137778063764E-3</v>
      </c>
    </row>
    <row r="1170" spans="1:14" x14ac:dyDescent="0.25">
      <c r="A1170" s="178" t="str">
        <f>CALCS!A1199</f>
        <v>Kirkland City</v>
      </c>
      <c r="B1170" s="179" t="str">
        <f>CALCS!B1199</f>
        <v>WA</v>
      </c>
      <c r="C1170" s="179" t="str">
        <f>CALCS!C1199</f>
        <v>52</v>
      </c>
      <c r="D1170" s="179" t="str">
        <f>CALCS!D1199</f>
        <v>MC</v>
      </c>
      <c r="E1170" s="212">
        <f>CALCS!O1199</f>
        <v>87281</v>
      </c>
      <c r="F1170" s="180">
        <f ca="1">OFFSET(CDBG16!$J$1,MATCH(L1170,CDBG16!$E$2:$E$1269,0),)</f>
        <v>298915</v>
      </c>
      <c r="G1170" s="190">
        <f>CALCS!X1199</f>
        <v>306880</v>
      </c>
      <c r="H1170" s="190">
        <f ca="1">CALCS!AE1199</f>
        <v>26</v>
      </c>
      <c r="I1170" s="190">
        <f ca="1">CALCS!AF1199</f>
        <v>0</v>
      </c>
      <c r="J1170" s="190">
        <f ca="1">CALCS!AG1199</f>
        <v>0</v>
      </c>
      <c r="K1170" s="190">
        <f ca="1">CALCS!AH1199</f>
        <v>306906</v>
      </c>
      <c r="L1170" s="179" t="str">
        <f>CALCS!AD1199</f>
        <v>530738</v>
      </c>
      <c r="M1170" s="63">
        <f t="shared" ca="1" si="39"/>
        <v>7991</v>
      </c>
      <c r="N1170" s="205">
        <f t="shared" ca="1" si="40"/>
        <v>2.6733352290785006E-2</v>
      </c>
    </row>
    <row r="1171" spans="1:14" x14ac:dyDescent="0.25">
      <c r="A1171" s="178" t="str">
        <f>CALCS!A1200</f>
        <v>Lakewood</v>
      </c>
      <c r="B1171" s="179" t="str">
        <f>CALCS!B1200</f>
        <v>WA</v>
      </c>
      <c r="C1171" s="179" t="str">
        <f>CALCS!C1200</f>
        <v>51</v>
      </c>
      <c r="D1171" s="179" t="str">
        <f>CALCS!D1200</f>
        <v>PC</v>
      </c>
      <c r="E1171" s="212">
        <f>CALCS!O1200</f>
        <v>59829</v>
      </c>
      <c r="F1171" s="180">
        <f ca="1">OFFSET(CDBG16!$J$1,MATCH(L1171,CDBG16!$E$2:$E$1269,0),)</f>
        <v>467050</v>
      </c>
      <c r="G1171" s="190">
        <f>CALCS!X1200</f>
        <v>484325</v>
      </c>
      <c r="H1171" s="190">
        <f ca="1">CALCS!AE1200</f>
        <v>41</v>
      </c>
      <c r="I1171" s="190">
        <f ca="1">CALCS!AF1200</f>
        <v>0</v>
      </c>
      <c r="J1171" s="190">
        <f ca="1">CALCS!AG1200</f>
        <v>0</v>
      </c>
      <c r="K1171" s="190">
        <f ca="1">CALCS!AH1200</f>
        <v>484366</v>
      </c>
      <c r="L1171" s="179" t="str">
        <f>CALCS!AD1200</f>
        <v>530795</v>
      </c>
      <c r="M1171" s="63">
        <f t="shared" ca="1" si="39"/>
        <v>17316</v>
      </c>
      <c r="N1171" s="205">
        <f t="shared" ca="1" si="40"/>
        <v>3.7075259608178993E-2</v>
      </c>
    </row>
    <row r="1172" spans="1:14" x14ac:dyDescent="0.25">
      <c r="A1172" s="178" t="str">
        <f>CALCS!A1201</f>
        <v>Longview</v>
      </c>
      <c r="B1172" s="179" t="str">
        <f>CALCS!B1201</f>
        <v>WA</v>
      </c>
      <c r="C1172" s="179" t="str">
        <f>CALCS!C1201</f>
        <v>51</v>
      </c>
      <c r="D1172" s="179" t="str">
        <f>CALCS!D1201</f>
        <v>PC</v>
      </c>
      <c r="E1172" s="212">
        <f>CALCS!O1201</f>
        <v>36848</v>
      </c>
      <c r="F1172" s="180">
        <f ca="1">OFFSET(CDBG16!$J$1,MATCH(L1172,CDBG16!$E$2:$E$1269,0),)</f>
        <v>284373</v>
      </c>
      <c r="G1172" s="190">
        <f>CALCS!X1201</f>
        <v>279667</v>
      </c>
      <c r="H1172" s="190">
        <f ca="1">CALCS!AE1201</f>
        <v>24</v>
      </c>
      <c r="I1172" s="190">
        <f ca="1">CALCS!AF1201</f>
        <v>0</v>
      </c>
      <c r="J1172" s="190">
        <f ca="1">CALCS!AG1201</f>
        <v>0</v>
      </c>
      <c r="K1172" s="190">
        <f ca="1">CALCS!AH1201</f>
        <v>279691</v>
      </c>
      <c r="L1172" s="179" t="str">
        <f>CALCS!AD1201</f>
        <v>530840</v>
      </c>
      <c r="M1172" s="63">
        <f t="shared" ca="1" si="39"/>
        <v>-4682</v>
      </c>
      <c r="N1172" s="205">
        <f t="shared" ca="1" si="40"/>
        <v>-1.6464291616995988E-2</v>
      </c>
    </row>
    <row r="1173" spans="1:14" x14ac:dyDescent="0.25">
      <c r="A1173" s="178" t="str">
        <f>CALCS!A1202</f>
        <v>Marysville</v>
      </c>
      <c r="B1173" s="179" t="str">
        <f>CALCS!B1202</f>
        <v>WA</v>
      </c>
      <c r="C1173" s="179" t="str">
        <f>CALCS!C1202</f>
        <v>52</v>
      </c>
      <c r="D1173" s="179" t="str">
        <f>CALCS!D1202</f>
        <v>MC</v>
      </c>
      <c r="E1173" s="212">
        <f>CALCS!O1202</f>
        <v>66773</v>
      </c>
      <c r="F1173" s="180">
        <f ca="1">OFFSET(CDBG16!$J$1,MATCH(L1173,CDBG16!$E$2:$E$1269,0),)</f>
        <v>368272</v>
      </c>
      <c r="G1173" s="190">
        <f>CALCS!X1202</f>
        <v>334122</v>
      </c>
      <c r="H1173" s="190">
        <f ca="1">CALCS!AE1202</f>
        <v>28</v>
      </c>
      <c r="I1173" s="190">
        <f ca="1">CALCS!AF1202</f>
        <v>0</v>
      </c>
      <c r="J1173" s="190">
        <f ca="1">CALCS!AG1202</f>
        <v>0</v>
      </c>
      <c r="K1173" s="190">
        <f ca="1">CALCS!AH1202</f>
        <v>334150</v>
      </c>
      <c r="L1173" s="179" t="str">
        <f>CALCS!AD1202</f>
        <v>530906</v>
      </c>
      <c r="M1173" s="63">
        <f t="shared" ca="1" si="39"/>
        <v>-34122</v>
      </c>
      <c r="N1173" s="205">
        <f t="shared" ca="1" si="40"/>
        <v>-9.2654342442542476E-2</v>
      </c>
    </row>
    <row r="1174" spans="1:14" x14ac:dyDescent="0.25">
      <c r="A1174" s="178" t="str">
        <f>CALCS!A1203</f>
        <v>Mount Vernon</v>
      </c>
      <c r="B1174" s="179" t="str">
        <f>CALCS!B1203</f>
        <v>WA</v>
      </c>
      <c r="C1174" s="179" t="str">
        <f>CALCS!C1203</f>
        <v>51</v>
      </c>
      <c r="D1174" s="179" t="str">
        <f>CALCS!D1203</f>
        <v>PC</v>
      </c>
      <c r="E1174" s="212">
        <f>CALCS!O1203</f>
        <v>34053</v>
      </c>
      <c r="F1174" s="180">
        <f ca="1">OFFSET(CDBG16!$J$1,MATCH(L1174,CDBG16!$E$2:$E$1269,0),)</f>
        <v>303142</v>
      </c>
      <c r="G1174" s="190">
        <f>CALCS!X1203</f>
        <v>337792</v>
      </c>
      <c r="H1174" s="190">
        <f ca="1">CALCS!AE1203</f>
        <v>28</v>
      </c>
      <c r="I1174" s="190">
        <f ca="1">CALCS!AF1203</f>
        <v>0</v>
      </c>
      <c r="J1174" s="190">
        <f ca="1">CALCS!AG1203</f>
        <v>0</v>
      </c>
      <c r="K1174" s="190">
        <f ca="1">CALCS!AH1203</f>
        <v>337820</v>
      </c>
      <c r="L1174" s="179" t="str">
        <f>CALCS!AD1203</f>
        <v>531020</v>
      </c>
      <c r="M1174" s="63">
        <f t="shared" ca="1" si="39"/>
        <v>34678</v>
      </c>
      <c r="N1174" s="205">
        <f t="shared" ca="1" si="40"/>
        <v>0.11439523391677828</v>
      </c>
    </row>
    <row r="1175" spans="1:14" x14ac:dyDescent="0.25">
      <c r="A1175" s="178" t="str">
        <f>CALCS!A1204</f>
        <v>Olympia</v>
      </c>
      <c r="B1175" s="179" t="str">
        <f>CALCS!B1204</f>
        <v>WA</v>
      </c>
      <c r="C1175" s="179" t="str">
        <f>CALCS!C1204</f>
        <v>51</v>
      </c>
      <c r="D1175" s="179" t="str">
        <f>CALCS!D1204</f>
        <v>PC</v>
      </c>
      <c r="E1175" s="212">
        <f>CALCS!O1204</f>
        <v>50302</v>
      </c>
      <c r="F1175" s="180">
        <f ca="1">OFFSET(CDBG16!$J$1,MATCH(L1175,CDBG16!$E$2:$E$1269,0),)</f>
        <v>340892</v>
      </c>
      <c r="G1175" s="190">
        <f>CALCS!X1204</f>
        <v>329413</v>
      </c>
      <c r="H1175" s="190">
        <f ca="1">CALCS!AE1204</f>
        <v>28</v>
      </c>
      <c r="I1175" s="190">
        <f ca="1">CALCS!AF1204</f>
        <v>0</v>
      </c>
      <c r="J1175" s="190">
        <f ca="1">CALCS!AG1204</f>
        <v>0</v>
      </c>
      <c r="K1175" s="190">
        <f ca="1">CALCS!AH1204</f>
        <v>329441</v>
      </c>
      <c r="L1175" s="179" t="str">
        <f>CALCS!AD1204</f>
        <v>531134</v>
      </c>
      <c r="M1175" s="63">
        <f t="shared" ca="1" si="39"/>
        <v>-11451</v>
      </c>
      <c r="N1175" s="205">
        <f t="shared" ca="1" si="40"/>
        <v>-3.3591284043040022E-2</v>
      </c>
    </row>
    <row r="1176" spans="1:14" x14ac:dyDescent="0.25">
      <c r="A1176" s="178" t="str">
        <f>CALCS!A1205</f>
        <v>Pasco</v>
      </c>
      <c r="B1176" s="179" t="str">
        <f>CALCS!B1205</f>
        <v>WA</v>
      </c>
      <c r="C1176" s="179" t="str">
        <f>CALCS!C1205</f>
        <v>52</v>
      </c>
      <c r="D1176" s="179" t="str">
        <f>CALCS!D1205</f>
        <v>MC</v>
      </c>
      <c r="E1176" s="212">
        <f>CALCS!O1205</f>
        <v>69451</v>
      </c>
      <c r="F1176" s="180">
        <f ca="1">OFFSET(CDBG16!$J$1,MATCH(L1176,CDBG16!$E$2:$E$1269,0),)</f>
        <v>670436</v>
      </c>
      <c r="G1176" s="190">
        <f>CALCS!X1205</f>
        <v>695650</v>
      </c>
      <c r="H1176" s="190">
        <f ca="1">CALCS!AE1205</f>
        <v>59</v>
      </c>
      <c r="I1176" s="190">
        <f ca="1">CALCS!AF1205</f>
        <v>0</v>
      </c>
      <c r="J1176" s="190">
        <f ca="1">CALCS!AG1205</f>
        <v>0</v>
      </c>
      <c r="K1176" s="190">
        <f ca="1">CALCS!AH1205</f>
        <v>695709</v>
      </c>
      <c r="L1176" s="179" t="str">
        <f>CALCS!AD1205</f>
        <v>531188</v>
      </c>
      <c r="M1176" s="63">
        <f t="shared" ca="1" si="39"/>
        <v>25273</v>
      </c>
      <c r="N1176" s="205">
        <f t="shared" ca="1" si="40"/>
        <v>3.7696364753682675E-2</v>
      </c>
    </row>
    <row r="1177" spans="1:14" x14ac:dyDescent="0.25">
      <c r="A1177" s="178" t="str">
        <f>CALCS!A1206</f>
        <v>Redmond</v>
      </c>
      <c r="B1177" s="179" t="str">
        <f>CALCS!B1206</f>
        <v>WA</v>
      </c>
      <c r="C1177" s="179" t="str">
        <f>CALCS!C1206</f>
        <v>51</v>
      </c>
      <c r="D1177" s="179" t="str">
        <f>CALCS!D1206</f>
        <v>PC</v>
      </c>
      <c r="E1177" s="212">
        <f>CALCS!O1206</f>
        <v>60598</v>
      </c>
      <c r="F1177" s="180">
        <f ca="1">OFFSET(CDBG16!$J$1,MATCH(L1177,CDBG16!$E$2:$E$1269,0),)</f>
        <v>240187</v>
      </c>
      <c r="G1177" s="190">
        <f>CALCS!X1206</f>
        <v>273024</v>
      </c>
      <c r="H1177" s="190">
        <f ca="1">CALCS!AE1206</f>
        <v>23</v>
      </c>
      <c r="I1177" s="190">
        <f ca="1">CALCS!AF1206</f>
        <v>0</v>
      </c>
      <c r="J1177" s="190">
        <f ca="1">CALCS!AG1206</f>
        <v>0</v>
      </c>
      <c r="K1177" s="190">
        <f ca="1">CALCS!AH1206</f>
        <v>273047</v>
      </c>
      <c r="L1177" s="179" t="str">
        <f>CALCS!AD1206</f>
        <v>531296</v>
      </c>
      <c r="M1177" s="63">
        <f t="shared" ca="1" si="39"/>
        <v>32860</v>
      </c>
      <c r="N1177" s="205">
        <f t="shared" ca="1" si="40"/>
        <v>0.13681006882137667</v>
      </c>
    </row>
    <row r="1178" spans="1:14" x14ac:dyDescent="0.25">
      <c r="A1178" s="178" t="str">
        <f>CALCS!A1207</f>
        <v>Renton City</v>
      </c>
      <c r="B1178" s="179" t="str">
        <f>CALCS!B1207</f>
        <v>WA</v>
      </c>
      <c r="C1178" s="179" t="str">
        <f>CALCS!C1207</f>
        <v>51</v>
      </c>
      <c r="D1178" s="179" t="str">
        <f>CALCS!D1207</f>
        <v>PC</v>
      </c>
      <c r="E1178" s="212">
        <f>CALCS!O1207</f>
        <v>100242</v>
      </c>
      <c r="F1178" s="180">
        <f ca="1">OFFSET(CDBG16!$J$1,MATCH(L1178,CDBG16!$E$2:$E$1269,0),)</f>
        <v>631333</v>
      </c>
      <c r="G1178" s="190">
        <f>CALCS!X1207</f>
        <v>626484</v>
      </c>
      <c r="H1178" s="190">
        <f ca="1">CALCS!AE1207</f>
        <v>53</v>
      </c>
      <c r="I1178" s="190">
        <f ca="1">CALCS!AF1207</f>
        <v>0</v>
      </c>
      <c r="J1178" s="190">
        <f ca="1">CALCS!AG1207</f>
        <v>0</v>
      </c>
      <c r="K1178" s="190">
        <f ca="1">CALCS!AH1207</f>
        <v>626537</v>
      </c>
      <c r="L1178" s="179" t="str">
        <f>CALCS!AD1207</f>
        <v>531302</v>
      </c>
      <c r="M1178" s="63">
        <f t="shared" ca="1" si="39"/>
        <v>-4796</v>
      </c>
      <c r="N1178" s="205">
        <f t="shared" ca="1" si="40"/>
        <v>-7.5966249190205486E-3</v>
      </c>
    </row>
    <row r="1179" spans="1:14" x14ac:dyDescent="0.25">
      <c r="A1179" s="178" t="str">
        <f>CALCS!A1208</f>
        <v>Richland</v>
      </c>
      <c r="B1179" s="179" t="str">
        <f>CALCS!B1208</f>
        <v>WA</v>
      </c>
      <c r="C1179" s="179" t="str">
        <f>CALCS!C1208</f>
        <v>51</v>
      </c>
      <c r="D1179" s="179" t="str">
        <f>CALCS!D1208</f>
        <v>PC</v>
      </c>
      <c r="E1179" s="212">
        <f>CALCS!O1208</f>
        <v>54248</v>
      </c>
      <c r="F1179" s="180">
        <f ca="1">OFFSET(CDBG16!$J$1,MATCH(L1179,CDBG16!$E$2:$E$1269,0),)</f>
        <v>241847</v>
      </c>
      <c r="G1179" s="190">
        <f>CALCS!X1208</f>
        <v>255170</v>
      </c>
      <c r="H1179" s="190">
        <f ca="1">CALCS!AE1208</f>
        <v>21</v>
      </c>
      <c r="I1179" s="190">
        <f ca="1">CALCS!AF1208</f>
        <v>0</v>
      </c>
      <c r="J1179" s="190">
        <f ca="1">CALCS!AG1208</f>
        <v>0</v>
      </c>
      <c r="K1179" s="190">
        <f ca="1">CALCS!AH1208</f>
        <v>255191</v>
      </c>
      <c r="L1179" s="179" t="str">
        <f>CALCS!AD1208</f>
        <v>531314</v>
      </c>
      <c r="M1179" s="63">
        <f t="shared" ca="1" si="39"/>
        <v>13344</v>
      </c>
      <c r="N1179" s="205">
        <f t="shared" ca="1" si="40"/>
        <v>5.5175379475453493E-2</v>
      </c>
    </row>
    <row r="1180" spans="1:14" x14ac:dyDescent="0.25">
      <c r="A1180" s="178" t="str">
        <f>CALCS!A1209</f>
        <v>Seattle</v>
      </c>
      <c r="B1180" s="179" t="str">
        <f>CALCS!B1209</f>
        <v>WA</v>
      </c>
      <c r="C1180" s="179" t="str">
        <f>CALCS!C1209</f>
        <v>51</v>
      </c>
      <c r="D1180" s="179" t="str">
        <f>CALCS!D1209</f>
        <v>PC</v>
      </c>
      <c r="E1180" s="212">
        <f>CALCS!O1209</f>
        <v>684451</v>
      </c>
      <c r="F1180" s="180">
        <f ca="1">OFFSET(CDBG16!$J$1,MATCH(L1180,CDBG16!$E$2:$E$1269,0),)</f>
        <v>8984932</v>
      </c>
      <c r="G1180" s="190">
        <f>CALCS!X1209</f>
        <v>8847637</v>
      </c>
      <c r="H1180" s="190">
        <f ca="1">CALCS!AE1209</f>
        <v>744</v>
      </c>
      <c r="I1180" s="190">
        <f ca="1">CALCS!AF1209</f>
        <v>0</v>
      </c>
      <c r="J1180" s="190">
        <f ca="1">CALCS!AG1209</f>
        <v>0</v>
      </c>
      <c r="K1180" s="190">
        <f ca="1">CALCS!AH1209</f>
        <v>8848381</v>
      </c>
      <c r="L1180" s="179" t="str">
        <f>CALCS!AD1209</f>
        <v>531392</v>
      </c>
      <c r="M1180" s="63">
        <f t="shared" ca="1" si="39"/>
        <v>-136551</v>
      </c>
      <c r="N1180" s="205">
        <f t="shared" ca="1" si="40"/>
        <v>-1.5197777790638816E-2</v>
      </c>
    </row>
    <row r="1181" spans="1:14" x14ac:dyDescent="0.25">
      <c r="A1181" s="178" t="str">
        <f>CALCS!A1210</f>
        <v>Shoreline</v>
      </c>
      <c r="B1181" s="179" t="str">
        <f>CALCS!B1210</f>
        <v>WA</v>
      </c>
      <c r="C1181" s="179" t="str">
        <f>CALCS!C1210</f>
        <v>52</v>
      </c>
      <c r="D1181" s="179" t="str">
        <f>CALCS!D1210</f>
        <v>MC</v>
      </c>
      <c r="E1181" s="212">
        <f>CALCS!O1210</f>
        <v>55439</v>
      </c>
      <c r="F1181" s="180">
        <f ca="1">OFFSET(CDBG16!$J$1,MATCH(L1181,CDBG16!$E$2:$E$1269,0),)</f>
        <v>289470</v>
      </c>
      <c r="G1181" s="190">
        <f>CALCS!X1210</f>
        <v>280272</v>
      </c>
      <c r="H1181" s="190">
        <f ca="1">CALCS!AE1210</f>
        <v>24</v>
      </c>
      <c r="I1181" s="190">
        <f ca="1">CALCS!AF1210</f>
        <v>0</v>
      </c>
      <c r="J1181" s="190">
        <f ca="1">CALCS!AG1210</f>
        <v>0</v>
      </c>
      <c r="K1181" s="190">
        <f ca="1">CALCS!AH1210</f>
        <v>280296</v>
      </c>
      <c r="L1181" s="179" t="str">
        <f>CALCS!AD1210</f>
        <v>531420</v>
      </c>
      <c r="M1181" s="63">
        <f t="shared" ca="1" si="39"/>
        <v>-9174</v>
      </c>
      <c r="N1181" s="205">
        <f t="shared" ca="1" si="40"/>
        <v>-3.1692403357860915E-2</v>
      </c>
    </row>
    <row r="1182" spans="1:14" x14ac:dyDescent="0.25">
      <c r="A1182" s="178" t="str">
        <f>CALCS!A1211</f>
        <v>Spokane</v>
      </c>
      <c r="B1182" s="179" t="str">
        <f>CALCS!B1211</f>
        <v>WA</v>
      </c>
      <c r="C1182" s="179" t="str">
        <f>CALCS!C1211</f>
        <v>51</v>
      </c>
      <c r="D1182" s="179" t="str">
        <f>CALCS!D1211</f>
        <v>PC</v>
      </c>
      <c r="E1182" s="212">
        <f>CALCS!O1211</f>
        <v>213272</v>
      </c>
      <c r="F1182" s="180">
        <f ca="1">OFFSET(CDBG16!$J$1,MATCH(L1182,CDBG16!$E$2:$E$1269,0),)</f>
        <v>2987856</v>
      </c>
      <c r="G1182" s="190">
        <f>CALCS!X1211</f>
        <v>3013910</v>
      </c>
      <c r="H1182" s="190">
        <f ca="1">CALCS!AE1211</f>
        <v>253</v>
      </c>
      <c r="I1182" s="190">
        <f ca="1">CALCS!AF1211</f>
        <v>0</v>
      </c>
      <c r="J1182" s="190">
        <f ca="1">CALCS!AG1211</f>
        <v>0</v>
      </c>
      <c r="K1182" s="190">
        <f ca="1">CALCS!AH1211</f>
        <v>3014163</v>
      </c>
      <c r="L1182" s="179" t="str">
        <f>CALCS!AD1211</f>
        <v>531488</v>
      </c>
      <c r="M1182" s="63">
        <f t="shared" ca="1" si="39"/>
        <v>26307</v>
      </c>
      <c r="N1182" s="205">
        <f t="shared" ca="1" si="40"/>
        <v>8.8046411875271104E-3</v>
      </c>
    </row>
    <row r="1183" spans="1:14" x14ac:dyDescent="0.25">
      <c r="A1183" s="178" t="str">
        <f>CALCS!A1212</f>
        <v>Tacoma</v>
      </c>
      <c r="B1183" s="179" t="str">
        <f>CALCS!B1212</f>
        <v>WA</v>
      </c>
      <c r="C1183" s="179" t="str">
        <f>CALCS!C1212</f>
        <v>51</v>
      </c>
      <c r="D1183" s="179" t="str">
        <f>CALCS!D1212</f>
        <v>PC</v>
      </c>
      <c r="E1183" s="212">
        <f>CALCS!O1212</f>
        <v>207948</v>
      </c>
      <c r="F1183" s="180">
        <f ca="1">OFFSET(CDBG16!$J$1,MATCH(L1183,CDBG16!$E$2:$E$1269,0),)</f>
        <v>2247997</v>
      </c>
      <c r="G1183" s="190">
        <f>CALCS!X1212</f>
        <v>2242155</v>
      </c>
      <c r="H1183" s="190">
        <f ca="1">CALCS!AE1212</f>
        <v>189</v>
      </c>
      <c r="I1183" s="190">
        <f ca="1">CALCS!AF1212</f>
        <v>0</v>
      </c>
      <c r="J1183" s="190">
        <f ca="1">CALCS!AG1212</f>
        <v>0</v>
      </c>
      <c r="K1183" s="190">
        <f ca="1">CALCS!AH1212</f>
        <v>2242344</v>
      </c>
      <c r="L1183" s="179" t="str">
        <f>CALCS!AD1212</f>
        <v>531554</v>
      </c>
      <c r="M1183" s="63">
        <f t="shared" ca="1" si="39"/>
        <v>-5653</v>
      </c>
      <c r="N1183" s="205">
        <f t="shared" ca="1" si="40"/>
        <v>-2.5146830711962696E-3</v>
      </c>
    </row>
    <row r="1184" spans="1:14" x14ac:dyDescent="0.25">
      <c r="A1184" s="178" t="str">
        <f>CALCS!A1213</f>
        <v>Vancouver</v>
      </c>
      <c r="B1184" s="179" t="str">
        <f>CALCS!B1213</f>
        <v>WA</v>
      </c>
      <c r="C1184" s="179" t="str">
        <f>CALCS!C1213</f>
        <v>51</v>
      </c>
      <c r="D1184" s="179" t="str">
        <f>CALCS!D1213</f>
        <v>PC</v>
      </c>
      <c r="E1184" s="212">
        <f>CALCS!O1213</f>
        <v>172860</v>
      </c>
      <c r="F1184" s="180">
        <f ca="1">OFFSET(CDBG16!$J$1,MATCH(L1184,CDBG16!$E$2:$E$1269,0),)</f>
        <v>1155595</v>
      </c>
      <c r="G1184" s="190">
        <f>CALCS!X1213</f>
        <v>1158901</v>
      </c>
      <c r="H1184" s="190">
        <f ca="1">CALCS!AE1213</f>
        <v>97</v>
      </c>
      <c r="I1184" s="190">
        <f ca="1">CALCS!AF1213</f>
        <v>0</v>
      </c>
      <c r="J1184" s="190">
        <f ca="1">CALCS!AG1213</f>
        <v>0</v>
      </c>
      <c r="K1184" s="190">
        <f ca="1">CALCS!AH1213</f>
        <v>1158998</v>
      </c>
      <c r="L1184" s="179" t="str">
        <f>CALCS!AD1213</f>
        <v>531668</v>
      </c>
      <c r="M1184" s="63">
        <f t="shared" ca="1" si="39"/>
        <v>3403</v>
      </c>
      <c r="N1184" s="205">
        <f t="shared" ca="1" si="40"/>
        <v>2.9448033264249155E-3</v>
      </c>
    </row>
    <row r="1185" spans="1:14" x14ac:dyDescent="0.25">
      <c r="A1185" s="178" t="str">
        <f>CALCS!A1214</f>
        <v>Walla Walla City</v>
      </c>
      <c r="B1185" s="179" t="str">
        <f>CALCS!B1214</f>
        <v>WA</v>
      </c>
      <c r="C1185" s="179" t="str">
        <f>CALCS!C1214</f>
        <v>51</v>
      </c>
      <c r="D1185" s="179" t="str">
        <f>CALCS!D1214</f>
        <v>PC</v>
      </c>
      <c r="E1185" s="212">
        <f>CALCS!O1214</f>
        <v>32237</v>
      </c>
      <c r="F1185" s="180">
        <f ca="1">OFFSET(CDBG16!$J$1,MATCH(L1185,CDBG16!$E$2:$E$1269,0),)</f>
        <v>368678</v>
      </c>
      <c r="G1185" s="190">
        <f>CALCS!X1214</f>
        <v>341856</v>
      </c>
      <c r="H1185" s="190">
        <f ca="1">CALCS!AE1214</f>
        <v>29</v>
      </c>
      <c r="I1185" s="190">
        <f ca="1">CALCS!AF1214</f>
        <v>0</v>
      </c>
      <c r="J1185" s="190">
        <f ca="1">CALCS!AG1214</f>
        <v>0</v>
      </c>
      <c r="K1185" s="190">
        <f ca="1">CALCS!AH1214</f>
        <v>341885</v>
      </c>
      <c r="L1185" s="179" t="str">
        <f>CALCS!AD1214</f>
        <v>531680</v>
      </c>
      <c r="M1185" s="63">
        <f t="shared" ca="1" si="39"/>
        <v>-26793</v>
      </c>
      <c r="N1185" s="205">
        <f t="shared" ca="1" si="40"/>
        <v>-7.2673172795773011E-2</v>
      </c>
    </row>
    <row r="1186" spans="1:14" x14ac:dyDescent="0.25">
      <c r="A1186" s="178" t="str">
        <f>CALCS!A1215</f>
        <v>Wenatchee</v>
      </c>
      <c r="B1186" s="179" t="str">
        <f>CALCS!B1215</f>
        <v>WA</v>
      </c>
      <c r="C1186" s="179" t="str">
        <f>CALCS!C1215</f>
        <v>51</v>
      </c>
      <c r="D1186" s="179" t="str">
        <f>CALCS!D1215</f>
        <v>PC</v>
      </c>
      <c r="E1186" s="212">
        <f>CALCS!O1215</f>
        <v>33636</v>
      </c>
      <c r="F1186" s="180">
        <f ca="1">OFFSET(CDBG16!$J$1,MATCH(L1186,CDBG16!$E$2:$E$1269,0),)</f>
        <v>205608</v>
      </c>
      <c r="G1186" s="190">
        <f>CALCS!X1215</f>
        <v>211167</v>
      </c>
      <c r="H1186" s="190">
        <f ca="1">CALCS!AE1215</f>
        <v>18</v>
      </c>
      <c r="I1186" s="190">
        <f ca="1">CALCS!AF1215</f>
        <v>0</v>
      </c>
      <c r="J1186" s="190">
        <f ca="1">CALCS!AG1215</f>
        <v>0</v>
      </c>
      <c r="K1186" s="190">
        <f ca="1">CALCS!AH1215</f>
        <v>211185</v>
      </c>
      <c r="L1186" s="179" t="str">
        <f>CALCS!AD1215</f>
        <v>531728</v>
      </c>
      <c r="M1186" s="63">
        <f t="shared" ca="1" si="39"/>
        <v>5577</v>
      </c>
      <c r="N1186" s="205">
        <f t="shared" ca="1" si="40"/>
        <v>2.7124430955993931E-2</v>
      </c>
    </row>
    <row r="1187" spans="1:14" x14ac:dyDescent="0.25">
      <c r="A1187" s="178" t="str">
        <f>CALCS!A1216</f>
        <v>Yakima</v>
      </c>
      <c r="B1187" s="179" t="str">
        <f>CALCS!B1216</f>
        <v>WA</v>
      </c>
      <c r="C1187" s="179" t="str">
        <f>CALCS!C1216</f>
        <v>51</v>
      </c>
      <c r="D1187" s="179" t="str">
        <f>CALCS!D1216</f>
        <v>PC</v>
      </c>
      <c r="E1187" s="212">
        <f>CALCS!O1216</f>
        <v>93701</v>
      </c>
      <c r="F1187" s="180">
        <f ca="1">OFFSET(CDBG16!$J$1,MATCH(L1187,CDBG16!$E$2:$E$1269,0),)</f>
        <v>902258</v>
      </c>
      <c r="G1187" s="190">
        <f>CALCS!X1216</f>
        <v>864775</v>
      </c>
      <c r="H1187" s="190">
        <f ca="1">CALCS!AE1216</f>
        <v>73</v>
      </c>
      <c r="I1187" s="190">
        <f ca="1">CALCS!AF1216</f>
        <v>0</v>
      </c>
      <c r="J1187" s="190">
        <f ca="1">CALCS!AG1216</f>
        <v>0</v>
      </c>
      <c r="K1187" s="190">
        <f ca="1">CALCS!AH1216</f>
        <v>864848</v>
      </c>
      <c r="L1187" s="179" t="str">
        <f>CALCS!AD1216</f>
        <v>531830</v>
      </c>
      <c r="M1187" s="63">
        <f t="shared" ca="1" si="39"/>
        <v>-37410</v>
      </c>
      <c r="N1187" s="205">
        <f t="shared" ca="1" si="40"/>
        <v>-4.1462641506088062E-2</v>
      </c>
    </row>
    <row r="1188" spans="1:14" x14ac:dyDescent="0.25">
      <c r="A1188" s="178" t="str">
        <f>CALCS!A1217</f>
        <v>Clark County</v>
      </c>
      <c r="B1188" s="179" t="str">
        <f>CALCS!B1217</f>
        <v>WA</v>
      </c>
      <c r="C1188" s="179" t="str">
        <f>CALCS!C1217</f>
        <v>66</v>
      </c>
      <c r="D1188" s="179" t="str">
        <f>CALCS!D1217</f>
        <v>UC</v>
      </c>
      <c r="E1188" s="212">
        <f>CALCS!O1217</f>
        <v>292390</v>
      </c>
      <c r="F1188" s="180">
        <f ca="1">OFFSET(CDBG16!$J$1,MATCH(L1188,CDBG16!$E$2:$E$1269,0),)</f>
        <v>1448339</v>
      </c>
      <c r="G1188" s="190">
        <f>CALCS!X1217</f>
        <v>1392009</v>
      </c>
      <c r="H1188" s="190">
        <f ca="1">CALCS!AE1217</f>
        <v>117</v>
      </c>
      <c r="I1188" s="190">
        <f ca="1">CALCS!AF1217</f>
        <v>0</v>
      </c>
      <c r="J1188" s="190">
        <f ca="1">CALCS!AG1217</f>
        <v>0</v>
      </c>
      <c r="K1188" s="190">
        <f ca="1">CALCS!AH1217</f>
        <v>1392126</v>
      </c>
      <c r="L1188" s="179" t="str">
        <f>CALCS!AD1217</f>
        <v>539011</v>
      </c>
      <c r="M1188" s="63">
        <f t="shared" ca="1" si="39"/>
        <v>-56213</v>
      </c>
      <c r="N1188" s="205">
        <f t="shared" ca="1" si="40"/>
        <v>-3.8812046074848498E-2</v>
      </c>
    </row>
    <row r="1189" spans="1:14" x14ac:dyDescent="0.25">
      <c r="A1189" s="178" t="str">
        <f>CALCS!A1218</f>
        <v>King County</v>
      </c>
      <c r="B1189" s="179" t="str">
        <f>CALCS!B1218</f>
        <v>WA</v>
      </c>
      <c r="C1189" s="179" t="str">
        <f>CALCS!C1218</f>
        <v>66</v>
      </c>
      <c r="D1189" s="179" t="str">
        <f>CALCS!D1218</f>
        <v>UC</v>
      </c>
      <c r="E1189" s="212">
        <f>CALCS!O1218</f>
        <v>697704</v>
      </c>
      <c r="F1189" s="180">
        <f ca="1">OFFSET(CDBG16!$J$1,MATCH(L1189,CDBG16!$E$2:$E$1269,0),)</f>
        <v>3371141</v>
      </c>
      <c r="G1189" s="190">
        <f>CALCS!X1218</f>
        <v>3378758</v>
      </c>
      <c r="H1189" s="190">
        <f ca="1">CALCS!AE1218</f>
        <v>284</v>
      </c>
      <c r="I1189" s="190">
        <f ca="1">CALCS!AF1218</f>
        <v>0</v>
      </c>
      <c r="J1189" s="190">
        <f ca="1">CALCS!AG1218</f>
        <v>0</v>
      </c>
      <c r="K1189" s="190">
        <f ca="1">CALCS!AH1218</f>
        <v>3379042</v>
      </c>
      <c r="L1189" s="179" t="str">
        <f>CALCS!AD1218</f>
        <v>539033</v>
      </c>
      <c r="M1189" s="63">
        <f t="shared" ca="1" si="39"/>
        <v>7901</v>
      </c>
      <c r="N1189" s="205">
        <f t="shared" ca="1" si="40"/>
        <v>2.3437168602559195E-3</v>
      </c>
    </row>
    <row r="1190" spans="1:14" x14ac:dyDescent="0.25">
      <c r="A1190" s="178" t="str">
        <f>CALCS!A1219</f>
        <v>Kitsap County</v>
      </c>
      <c r="B1190" s="179" t="str">
        <f>CALCS!B1219</f>
        <v>WA</v>
      </c>
      <c r="C1190" s="179" t="str">
        <f>CALCS!C1219</f>
        <v>66</v>
      </c>
      <c r="D1190" s="179" t="str">
        <f>CALCS!D1219</f>
        <v>UC</v>
      </c>
      <c r="E1190" s="212">
        <f>CALCS!O1219</f>
        <v>219078</v>
      </c>
      <c r="F1190" s="180">
        <f ca="1">OFFSET(CDBG16!$J$1,MATCH(L1190,CDBG16!$E$2:$E$1269,0),)</f>
        <v>972705</v>
      </c>
      <c r="G1190" s="190">
        <f>CALCS!X1219</f>
        <v>952727</v>
      </c>
      <c r="H1190" s="190">
        <f ca="1">CALCS!AE1219</f>
        <v>80</v>
      </c>
      <c r="I1190" s="190">
        <f ca="1">CALCS!AF1219</f>
        <v>0</v>
      </c>
      <c r="J1190" s="190">
        <f ca="1">CALCS!AG1219</f>
        <v>0</v>
      </c>
      <c r="K1190" s="190">
        <f ca="1">CALCS!AH1219</f>
        <v>952807</v>
      </c>
      <c r="L1190" s="179" t="str">
        <f>CALCS!AD1219</f>
        <v>539035</v>
      </c>
      <c r="M1190" s="63">
        <f t="shared" ca="1" si="39"/>
        <v>-19898</v>
      </c>
      <c r="N1190" s="205">
        <f t="shared" ca="1" si="40"/>
        <v>-2.0456356243670999E-2</v>
      </c>
    </row>
    <row r="1191" spans="1:14" x14ac:dyDescent="0.25">
      <c r="A1191" s="178" t="str">
        <f>CALCS!A1220</f>
        <v>Pierce County</v>
      </c>
      <c r="B1191" s="179" t="str">
        <f>CALCS!B1220</f>
        <v>WA</v>
      </c>
      <c r="C1191" s="179" t="str">
        <f>CALCS!C1220</f>
        <v>66</v>
      </c>
      <c r="D1191" s="179" t="str">
        <f>CALCS!D1220</f>
        <v>UC</v>
      </c>
      <c r="E1191" s="212">
        <f>CALCS!O1220</f>
        <v>546918</v>
      </c>
      <c r="F1191" s="180">
        <f ca="1">OFFSET(CDBG16!$J$1,MATCH(L1191,CDBG16!$E$2:$E$1269,0),)</f>
        <v>2620536</v>
      </c>
      <c r="G1191" s="190">
        <f>CALCS!X1220</f>
        <v>2635139</v>
      </c>
      <c r="H1191" s="190">
        <f ca="1">CALCS!AE1220</f>
        <v>222</v>
      </c>
      <c r="I1191" s="190">
        <f ca="1">CALCS!AF1220</f>
        <v>0</v>
      </c>
      <c r="J1191" s="190">
        <f ca="1">CALCS!AG1220</f>
        <v>0</v>
      </c>
      <c r="K1191" s="190">
        <f ca="1">CALCS!AH1220</f>
        <v>2635361</v>
      </c>
      <c r="L1191" s="179" t="str">
        <f>CALCS!AD1220</f>
        <v>539053</v>
      </c>
      <c r="M1191" s="63">
        <f t="shared" ca="1" si="39"/>
        <v>14825</v>
      </c>
      <c r="N1191" s="205">
        <f t="shared" ca="1" si="40"/>
        <v>5.6572395876263483E-3</v>
      </c>
    </row>
    <row r="1192" spans="1:14" x14ac:dyDescent="0.25">
      <c r="A1192" s="178" t="str">
        <f>CALCS!A1221</f>
        <v>Snohomish County</v>
      </c>
      <c r="B1192" s="179" t="str">
        <f>CALCS!B1221</f>
        <v>WA</v>
      </c>
      <c r="C1192" s="179" t="str">
        <f>CALCS!C1221</f>
        <v>66</v>
      </c>
      <c r="D1192" s="179" t="str">
        <f>CALCS!D1221</f>
        <v>UC</v>
      </c>
      <c r="E1192" s="212">
        <f>CALCS!O1221</f>
        <v>594835</v>
      </c>
      <c r="F1192" s="180">
        <f ca="1">OFFSET(CDBG16!$J$1,MATCH(L1192,CDBG16!$E$2:$E$1269,0),)</f>
        <v>2728777</v>
      </c>
      <c r="G1192" s="190">
        <f>CALCS!X1221</f>
        <v>2743131</v>
      </c>
      <c r="H1192" s="190">
        <f ca="1">CALCS!AE1221</f>
        <v>231</v>
      </c>
      <c r="I1192" s="190">
        <f ca="1">CALCS!AF1221</f>
        <v>0</v>
      </c>
      <c r="J1192" s="190">
        <f ca="1">CALCS!AG1221</f>
        <v>0</v>
      </c>
      <c r="K1192" s="190">
        <f ca="1">CALCS!AH1221</f>
        <v>2743362</v>
      </c>
      <c r="L1192" s="179" t="str">
        <f>CALCS!AD1221</f>
        <v>539061</v>
      </c>
      <c r="M1192" s="63">
        <f t="shared" ca="1" si="39"/>
        <v>14585</v>
      </c>
      <c r="N1192" s="205">
        <f t="shared" ca="1" si="40"/>
        <v>5.3448852727797109E-3</v>
      </c>
    </row>
    <row r="1193" spans="1:14" x14ac:dyDescent="0.25">
      <c r="A1193" s="178" t="str">
        <f>CALCS!A1222</f>
        <v>Spokane County</v>
      </c>
      <c r="B1193" s="179" t="str">
        <f>CALCS!B1222</f>
        <v>WA</v>
      </c>
      <c r="C1193" s="179" t="str">
        <f>CALCS!C1222</f>
        <v>66</v>
      </c>
      <c r="D1193" s="179" t="str">
        <f>CALCS!D1222</f>
        <v>UC</v>
      </c>
      <c r="E1193" s="212">
        <f>CALCS!O1222</f>
        <v>277673</v>
      </c>
      <c r="F1193" s="180">
        <f ca="1">OFFSET(CDBG16!$J$1,MATCH(L1193,CDBG16!$E$2:$E$1269,0),)</f>
        <v>1392733</v>
      </c>
      <c r="G1193" s="190">
        <f>CALCS!X1222</f>
        <v>1399919</v>
      </c>
      <c r="H1193" s="190">
        <f ca="1">CALCS!AE1222</f>
        <v>118</v>
      </c>
      <c r="I1193" s="190">
        <f ca="1">CALCS!AF1222</f>
        <v>0</v>
      </c>
      <c r="J1193" s="190">
        <f ca="1">CALCS!AG1222</f>
        <v>0</v>
      </c>
      <c r="K1193" s="190">
        <f ca="1">CALCS!AH1222</f>
        <v>1400037</v>
      </c>
      <c r="L1193" s="179" t="str">
        <f>CALCS!AD1222</f>
        <v>539063</v>
      </c>
      <c r="M1193" s="63">
        <f t="shared" ca="1" si="39"/>
        <v>7304</v>
      </c>
      <c r="N1193" s="205">
        <f t="shared" ca="1" si="40"/>
        <v>5.244364856724153E-3</v>
      </c>
    </row>
    <row r="1194" spans="1:14" x14ac:dyDescent="0.25">
      <c r="A1194" s="178" t="str">
        <f>CALCS!A1223</f>
        <v>Thurston County</v>
      </c>
      <c r="B1194" s="179" t="str">
        <f>CALCS!B1223</f>
        <v>WA</v>
      </c>
      <c r="C1194" s="179" t="str">
        <f>CALCS!C1223</f>
        <v>66</v>
      </c>
      <c r="D1194" s="179" t="str">
        <f>CALCS!D1223</f>
        <v>UC</v>
      </c>
      <c r="E1194" s="212">
        <f>CALCS!O1223</f>
        <v>218830</v>
      </c>
      <c r="F1194" s="180">
        <f ca="1">OFFSET(CDBG16!$J$1,MATCH(L1194,CDBG16!$E$2:$E$1269,0),)</f>
        <v>1084657</v>
      </c>
      <c r="G1194" s="190">
        <f>CALCS!X1223</f>
        <v>1069312</v>
      </c>
      <c r="H1194" s="190">
        <f ca="1">CALCS!AE1223</f>
        <v>90</v>
      </c>
      <c r="I1194" s="190">
        <f ca="1">CALCS!AF1223</f>
        <v>0</v>
      </c>
      <c r="J1194" s="190">
        <f ca="1">CALCS!AG1223</f>
        <v>0</v>
      </c>
      <c r="K1194" s="190">
        <f ca="1">CALCS!AH1223</f>
        <v>1069402</v>
      </c>
      <c r="L1194" s="179" t="str">
        <f>CALCS!AD1223</f>
        <v>539067</v>
      </c>
      <c r="M1194" s="63">
        <f t="shared" ca="1" si="39"/>
        <v>-15255</v>
      </c>
      <c r="N1194" s="205">
        <f t="shared" ca="1" si="40"/>
        <v>-1.4064353984715906E-2</v>
      </c>
    </row>
    <row r="1195" spans="1:14" x14ac:dyDescent="0.25">
      <c r="A1195" s="178" t="str">
        <f>CALCS!A1188</f>
        <v>Washington</v>
      </c>
      <c r="B1195" s="179" t="str">
        <f>CALCS!B1188</f>
        <v>WA</v>
      </c>
      <c r="C1195" s="179" t="str">
        <f>CALCS!C1188</f>
        <v>22</v>
      </c>
      <c r="D1195" s="179" t="str">
        <f>CALCS!D1188</f>
        <v>State Balance</v>
      </c>
      <c r="E1195" s="212">
        <f>CALCS!O1188</f>
        <v>1398609</v>
      </c>
      <c r="F1195" s="180">
        <f ca="1">OFFSET(CDBG16!$J$1,MATCH(L1195,CDBG16!$E$2:$E$1269,0),)</f>
        <v>11319386</v>
      </c>
      <c r="G1195" s="190">
        <f>CALCS!X1188</f>
        <v>11355980</v>
      </c>
      <c r="H1195" s="190">
        <f ca="1">CALCS!AE1188</f>
        <v>16624</v>
      </c>
      <c r="I1195" s="190">
        <f ca="1">CALCS!AF1188</f>
        <v>0</v>
      </c>
      <c r="J1195" s="190">
        <f ca="1">CALCS!AG1188</f>
        <v>0</v>
      </c>
      <c r="K1195" s="190">
        <f ca="1">CALCS!AH1188</f>
        <v>11372604</v>
      </c>
      <c r="L1195" s="179" t="str">
        <f>CALCS!AD1188</f>
        <v>539999</v>
      </c>
      <c r="M1195" s="63">
        <f t="shared" ca="1" si="39"/>
        <v>53218</v>
      </c>
      <c r="N1195" s="205">
        <f t="shared" ca="1" si="40"/>
        <v>4.7014917593586787E-3</v>
      </c>
    </row>
    <row r="1196" spans="1:14" x14ac:dyDescent="0.25">
      <c r="A1196" s="178" t="str">
        <f>CALCS!A1248</f>
        <v>Beckley City</v>
      </c>
      <c r="B1196" s="179" t="str">
        <f>CALCS!B1248</f>
        <v>WV</v>
      </c>
      <c r="C1196" s="179" t="str">
        <f>CALCS!C1248</f>
        <v>51</v>
      </c>
      <c r="D1196" s="179" t="str">
        <f>CALCS!D1248</f>
        <v>PC</v>
      </c>
      <c r="E1196" s="212">
        <f>CALCS!O1248</f>
        <v>17056</v>
      </c>
      <c r="F1196" s="180">
        <f ca="1">OFFSET(CDBG16!$J$1,MATCH(L1196,CDBG16!$E$2:$E$1269,0),)</f>
        <v>283994</v>
      </c>
      <c r="G1196" s="190">
        <f>CALCS!X1248</f>
        <v>289327</v>
      </c>
      <c r="H1196" s="190">
        <f ca="1">CALCS!AE1248</f>
        <v>24</v>
      </c>
      <c r="I1196" s="190">
        <f ca="1">CALCS!AF1248</f>
        <v>0</v>
      </c>
      <c r="J1196" s="190">
        <f ca="1">CALCS!AG1248</f>
        <v>0</v>
      </c>
      <c r="K1196" s="190">
        <f ca="1">CALCS!AH1248</f>
        <v>289351</v>
      </c>
      <c r="L1196" s="179" t="str">
        <f>CALCS!AD1248</f>
        <v>540090</v>
      </c>
      <c r="M1196" s="63">
        <f t="shared" ca="1" si="39"/>
        <v>5357</v>
      </c>
      <c r="N1196" s="205">
        <f t="shared" ca="1" si="40"/>
        <v>1.8863074571998002E-2</v>
      </c>
    </row>
    <row r="1197" spans="1:14" x14ac:dyDescent="0.25">
      <c r="A1197" s="178" t="str">
        <f>CALCS!A1249</f>
        <v>Charleston</v>
      </c>
      <c r="B1197" s="179" t="str">
        <f>CALCS!B1249</f>
        <v>WV</v>
      </c>
      <c r="C1197" s="179" t="str">
        <f>CALCS!C1249</f>
        <v>51</v>
      </c>
      <c r="D1197" s="179" t="str">
        <f>CALCS!D1249</f>
        <v>PC</v>
      </c>
      <c r="E1197" s="212">
        <f>CALCS!O1249</f>
        <v>49736</v>
      </c>
      <c r="F1197" s="180">
        <f ca="1">OFFSET(CDBG16!$J$1,MATCH(L1197,CDBG16!$E$2:$E$1269,0),)</f>
        <v>1364869</v>
      </c>
      <c r="G1197" s="190">
        <f>CALCS!X1249</f>
        <v>1364604</v>
      </c>
      <c r="H1197" s="190">
        <f ca="1">CALCS!AE1249</f>
        <v>115</v>
      </c>
      <c r="I1197" s="190">
        <f ca="1">CALCS!AF1249</f>
        <v>0</v>
      </c>
      <c r="J1197" s="190">
        <f ca="1">CALCS!AG1249</f>
        <v>0</v>
      </c>
      <c r="K1197" s="190">
        <f ca="1">CALCS!AH1249</f>
        <v>1364719</v>
      </c>
      <c r="L1197" s="179" t="str">
        <f>CALCS!AD1249</f>
        <v>540264</v>
      </c>
      <c r="M1197" s="63">
        <f t="shared" ca="1" si="39"/>
        <v>-150</v>
      </c>
      <c r="N1197" s="205">
        <f t="shared" ca="1" si="40"/>
        <v>-1.0990065713266255E-4</v>
      </c>
    </row>
    <row r="1198" spans="1:14" x14ac:dyDescent="0.25">
      <c r="A1198" s="178" t="str">
        <f>CALCS!A1250</f>
        <v>Huntington</v>
      </c>
      <c r="B1198" s="179" t="str">
        <f>CALCS!B1250</f>
        <v>WV</v>
      </c>
      <c r="C1198" s="179" t="str">
        <f>CALCS!C1250</f>
        <v>51</v>
      </c>
      <c r="D1198" s="179" t="str">
        <f>CALCS!D1250</f>
        <v>PC</v>
      </c>
      <c r="E1198" s="212">
        <f>CALCS!O1250</f>
        <v>48638</v>
      </c>
      <c r="F1198" s="180">
        <f ca="1">OFFSET(CDBG16!$J$1,MATCH(L1198,CDBG16!$E$2:$E$1269,0),)</f>
        <v>1557008</v>
      </c>
      <c r="G1198" s="190">
        <f>CALCS!X1250</f>
        <v>1595932</v>
      </c>
      <c r="H1198" s="190">
        <f ca="1">CALCS!AE1250</f>
        <v>134</v>
      </c>
      <c r="I1198" s="190">
        <f ca="1">CALCS!AF1250</f>
        <v>0</v>
      </c>
      <c r="J1198" s="190">
        <f ca="1">CALCS!AG1250</f>
        <v>0</v>
      </c>
      <c r="K1198" s="190">
        <f ca="1">CALCS!AH1250</f>
        <v>1596066</v>
      </c>
      <c r="L1198" s="179" t="str">
        <f>CALCS!AD1250</f>
        <v>540666</v>
      </c>
      <c r="M1198" s="63">
        <f t="shared" ref="M1198:M1261" ca="1" si="41">K1198-F1198</f>
        <v>39058</v>
      </c>
      <c r="N1198" s="205">
        <f t="shared" ref="N1198:N1261" ca="1" si="42">M1198/F1198</f>
        <v>2.5085291790408269E-2</v>
      </c>
    </row>
    <row r="1199" spans="1:14" x14ac:dyDescent="0.25">
      <c r="A1199" s="178" t="str">
        <f>CALCS!A1251</f>
        <v>Martinsburg</v>
      </c>
      <c r="B1199" s="179" t="str">
        <f>CALCS!B1251</f>
        <v>WV</v>
      </c>
      <c r="C1199" s="179" t="str">
        <f>CALCS!C1251</f>
        <v>51</v>
      </c>
      <c r="D1199" s="179" t="str">
        <f>CALCS!D1251</f>
        <v>PC</v>
      </c>
      <c r="E1199" s="212">
        <f>CALCS!O1251</f>
        <v>17700</v>
      </c>
      <c r="F1199" s="180">
        <f ca="1">OFFSET(CDBG16!$J$1,MATCH(L1199,CDBG16!$E$2:$E$1269,0),)</f>
        <v>276983</v>
      </c>
      <c r="G1199" s="190">
        <f>CALCS!X1251</f>
        <v>274810</v>
      </c>
      <c r="H1199" s="190">
        <f ca="1">CALCS!AE1251</f>
        <v>23</v>
      </c>
      <c r="I1199" s="190">
        <f ca="1">CALCS!AF1251</f>
        <v>0</v>
      </c>
      <c r="J1199" s="190">
        <f ca="1">CALCS!AG1251</f>
        <v>0</v>
      </c>
      <c r="K1199" s="190">
        <f ca="1">CALCS!AH1251</f>
        <v>274833</v>
      </c>
      <c r="L1199" s="179" t="str">
        <f>CALCS!AD1251</f>
        <v>540846</v>
      </c>
      <c r="M1199" s="63">
        <f t="shared" ca="1" si="41"/>
        <v>-2150</v>
      </c>
      <c r="N1199" s="205">
        <f t="shared" ca="1" si="42"/>
        <v>-7.7622092330576244E-3</v>
      </c>
    </row>
    <row r="1200" spans="1:14" x14ac:dyDescent="0.25">
      <c r="A1200" s="178" t="str">
        <f>CALCS!A1252</f>
        <v>Morgantown</v>
      </c>
      <c r="B1200" s="179" t="str">
        <f>CALCS!B1252</f>
        <v>WV</v>
      </c>
      <c r="C1200" s="179" t="str">
        <f>CALCS!C1252</f>
        <v>51</v>
      </c>
      <c r="D1200" s="179" t="str">
        <f>CALCS!D1252</f>
        <v>PC</v>
      </c>
      <c r="E1200" s="212">
        <f>CALCS!O1252</f>
        <v>30708</v>
      </c>
      <c r="F1200" s="180">
        <f ca="1">OFFSET(CDBG16!$J$1,MATCH(L1200,CDBG16!$E$2:$E$1269,0),)</f>
        <v>366375</v>
      </c>
      <c r="G1200" s="190">
        <f>CALCS!X1252</f>
        <v>373983</v>
      </c>
      <c r="H1200" s="190">
        <f ca="1">CALCS!AE1252</f>
        <v>31</v>
      </c>
      <c r="I1200" s="190">
        <f ca="1">CALCS!AF1252</f>
        <v>0</v>
      </c>
      <c r="J1200" s="190">
        <f ca="1">CALCS!AG1252</f>
        <v>0</v>
      </c>
      <c r="K1200" s="190">
        <f ca="1">CALCS!AH1252</f>
        <v>374014</v>
      </c>
      <c r="L1200" s="179" t="str">
        <f>CALCS!AD1252</f>
        <v>540930</v>
      </c>
      <c r="M1200" s="63">
        <f t="shared" ca="1" si="41"/>
        <v>7639</v>
      </c>
      <c r="N1200" s="205">
        <f t="shared" ca="1" si="42"/>
        <v>2.0850221767314908E-2</v>
      </c>
    </row>
    <row r="1201" spans="1:14" x14ac:dyDescent="0.25">
      <c r="A1201" s="178" t="str">
        <f>CALCS!A1253</f>
        <v>Parkersburg</v>
      </c>
      <c r="B1201" s="179" t="str">
        <f>CALCS!B1253</f>
        <v>WV</v>
      </c>
      <c r="C1201" s="179" t="str">
        <f>CALCS!C1253</f>
        <v>51</v>
      </c>
      <c r="D1201" s="179" t="str">
        <f>CALCS!D1253</f>
        <v>PC</v>
      </c>
      <c r="E1201" s="212">
        <f>CALCS!O1253</f>
        <v>30991</v>
      </c>
      <c r="F1201" s="180">
        <f ca="1">OFFSET(CDBG16!$J$1,MATCH(L1201,CDBG16!$E$2:$E$1269,0),)</f>
        <v>764165</v>
      </c>
      <c r="G1201" s="190">
        <f>CALCS!X1253</f>
        <v>757000</v>
      </c>
      <c r="H1201" s="190">
        <f ca="1">CALCS!AE1253</f>
        <v>64</v>
      </c>
      <c r="I1201" s="190">
        <f ca="1">CALCS!AF1253</f>
        <v>0</v>
      </c>
      <c r="J1201" s="190">
        <f ca="1">CALCS!AG1253</f>
        <v>0</v>
      </c>
      <c r="K1201" s="190">
        <f ca="1">CALCS!AH1253</f>
        <v>757064</v>
      </c>
      <c r="L1201" s="179" t="str">
        <f>CALCS!AD1253</f>
        <v>541038</v>
      </c>
      <c r="M1201" s="63">
        <f t="shared" ca="1" si="41"/>
        <v>-7101</v>
      </c>
      <c r="N1201" s="205">
        <f t="shared" ca="1" si="42"/>
        <v>-9.292495730634091E-3</v>
      </c>
    </row>
    <row r="1202" spans="1:14" x14ac:dyDescent="0.25">
      <c r="A1202" s="178" t="str">
        <f>CALCS!A1254</f>
        <v>Vienna City</v>
      </c>
      <c r="B1202" s="179" t="str">
        <f>CALCS!B1254</f>
        <v>WV</v>
      </c>
      <c r="C1202" s="179" t="str">
        <f>CALCS!C1254</f>
        <v>51</v>
      </c>
      <c r="D1202" s="179" t="str">
        <f>CALCS!D1254</f>
        <v>PC</v>
      </c>
      <c r="E1202" s="212">
        <f>CALCS!O1254</f>
        <v>10573</v>
      </c>
      <c r="F1202" s="180">
        <f ca="1">OFFSET(CDBG16!$J$1,MATCH(L1202,CDBG16!$E$2:$E$1269,0),)</f>
        <v>94740</v>
      </c>
      <c r="G1202" s="190">
        <f>CALCS!X1254</f>
        <v>92791</v>
      </c>
      <c r="H1202" s="190">
        <f ca="1">CALCS!AE1254</f>
        <v>8</v>
      </c>
      <c r="I1202" s="190">
        <f ca="1">CALCS!AF1254</f>
        <v>0</v>
      </c>
      <c r="J1202" s="190">
        <f ca="1">CALCS!AG1254</f>
        <v>0</v>
      </c>
      <c r="K1202" s="190">
        <f ca="1">CALCS!AH1254</f>
        <v>92799</v>
      </c>
      <c r="L1202" s="179" t="str">
        <f>CALCS!AD1254</f>
        <v>541368</v>
      </c>
      <c r="M1202" s="63">
        <f t="shared" ca="1" si="41"/>
        <v>-1941</v>
      </c>
      <c r="N1202" s="205">
        <f t="shared" ca="1" si="42"/>
        <v>-2.0487650411652944E-2</v>
      </c>
    </row>
    <row r="1203" spans="1:14" x14ac:dyDescent="0.25">
      <c r="A1203" s="178" t="str">
        <f>CALCS!A1255</f>
        <v>Weirton</v>
      </c>
      <c r="B1203" s="179" t="str">
        <f>CALCS!B1255</f>
        <v>WV</v>
      </c>
      <c r="C1203" s="179" t="str">
        <f>CALCS!C1255</f>
        <v>51</v>
      </c>
      <c r="D1203" s="179" t="str">
        <f>CALCS!D1255</f>
        <v>PC</v>
      </c>
      <c r="E1203" s="212">
        <f>CALCS!O1255</f>
        <v>19175</v>
      </c>
      <c r="F1203" s="180">
        <f ca="1">OFFSET(CDBG16!$J$1,MATCH(L1203,CDBG16!$E$2:$E$1269,0),)</f>
        <v>374089</v>
      </c>
      <c r="G1203" s="190">
        <f>CALCS!X1255</f>
        <v>375628</v>
      </c>
      <c r="H1203" s="190">
        <f ca="1">CALCS!AE1255</f>
        <v>32</v>
      </c>
      <c r="I1203" s="190">
        <f ca="1">CALCS!AF1255</f>
        <v>0</v>
      </c>
      <c r="J1203" s="190">
        <f ca="1">CALCS!AG1255</f>
        <v>0</v>
      </c>
      <c r="K1203" s="190">
        <f ca="1">CALCS!AH1255</f>
        <v>375660</v>
      </c>
      <c r="L1203" s="179" t="str">
        <f>CALCS!AD1255</f>
        <v>541392</v>
      </c>
      <c r="M1203" s="63">
        <f t="shared" ca="1" si="41"/>
        <v>1571</v>
      </c>
      <c r="N1203" s="205">
        <f t="shared" ca="1" si="42"/>
        <v>4.1995354046764277E-3</v>
      </c>
    </row>
    <row r="1204" spans="1:14" x14ac:dyDescent="0.25">
      <c r="A1204" s="178" t="str">
        <f>CALCS!A1256</f>
        <v>Wheeling</v>
      </c>
      <c r="B1204" s="179" t="str">
        <f>CALCS!B1256</f>
        <v>WV</v>
      </c>
      <c r="C1204" s="179" t="str">
        <f>CALCS!C1256</f>
        <v>51</v>
      </c>
      <c r="D1204" s="179" t="str">
        <f>CALCS!D1256</f>
        <v>PC</v>
      </c>
      <c r="E1204" s="212">
        <f>CALCS!O1256</f>
        <v>27648</v>
      </c>
      <c r="F1204" s="180">
        <f ca="1">OFFSET(CDBG16!$J$1,MATCH(L1204,CDBG16!$E$2:$E$1269,0),)</f>
        <v>1084578</v>
      </c>
      <c r="G1204" s="190">
        <f>CALCS!X1256</f>
        <v>1072374</v>
      </c>
      <c r="H1204" s="190">
        <f ca="1">CALCS!AE1256</f>
        <v>90</v>
      </c>
      <c r="I1204" s="190">
        <f ca="1">CALCS!AF1256</f>
        <v>0</v>
      </c>
      <c r="J1204" s="190">
        <f ca="1">CALCS!AG1256</f>
        <v>0</v>
      </c>
      <c r="K1204" s="190">
        <f ca="1">CALCS!AH1256</f>
        <v>1072464</v>
      </c>
      <c r="L1204" s="179" t="str">
        <f>CALCS!AD1256</f>
        <v>541446</v>
      </c>
      <c r="M1204" s="63">
        <f t="shared" ca="1" si="41"/>
        <v>-12114</v>
      </c>
      <c r="N1204" s="205">
        <f t="shared" ca="1" si="42"/>
        <v>-1.1169321155324928E-2</v>
      </c>
    </row>
    <row r="1205" spans="1:14" x14ac:dyDescent="0.25">
      <c r="A1205" s="178" t="str">
        <f>CALCS!A1247</f>
        <v>West Virginia</v>
      </c>
      <c r="B1205" s="179" t="str">
        <f>CALCS!B1247</f>
        <v>WV</v>
      </c>
      <c r="C1205" s="179" t="str">
        <f>CALCS!C1247</f>
        <v>22</v>
      </c>
      <c r="D1205" s="179" t="str">
        <f>CALCS!D1247</f>
        <v>State Balance</v>
      </c>
      <c r="E1205" s="212">
        <f>CALCS!O1247</f>
        <v>1591903</v>
      </c>
      <c r="F1205" s="180">
        <f ca="1">OFFSET(CDBG16!$J$1,MATCH(L1205,CDBG16!$E$2:$E$1269,0),)</f>
        <v>12520351</v>
      </c>
      <c r="G1205" s="190">
        <f>CALCS!X1247</f>
        <v>12265298</v>
      </c>
      <c r="H1205" s="190">
        <f ca="1">CALCS!AE1247</f>
        <v>23468</v>
      </c>
      <c r="I1205" s="190">
        <f ca="1">CALCS!AF1247</f>
        <v>0</v>
      </c>
      <c r="J1205" s="190">
        <f ca="1">CALCS!AG1247</f>
        <v>0</v>
      </c>
      <c r="K1205" s="190">
        <f ca="1">CALCS!AH1247</f>
        <v>12288766</v>
      </c>
      <c r="L1205" s="179" t="str">
        <f>CALCS!AD1247</f>
        <v>549999</v>
      </c>
      <c r="M1205" s="63">
        <f t="shared" ca="1" si="41"/>
        <v>-231585</v>
      </c>
      <c r="N1205" s="205">
        <f t="shared" ca="1" si="42"/>
        <v>-1.849668591559454E-2</v>
      </c>
    </row>
    <row r="1206" spans="1:14" x14ac:dyDescent="0.25">
      <c r="A1206" s="178" t="str">
        <f>CALCS!A1225</f>
        <v>Appleton</v>
      </c>
      <c r="B1206" s="179" t="str">
        <f>CALCS!B1225</f>
        <v>WI</v>
      </c>
      <c r="C1206" s="179" t="str">
        <f>CALCS!C1225</f>
        <v>51</v>
      </c>
      <c r="D1206" s="179" t="str">
        <f>CALCS!D1225</f>
        <v>PC</v>
      </c>
      <c r="E1206" s="212">
        <f>CALCS!O1225</f>
        <v>74139</v>
      </c>
      <c r="F1206" s="180">
        <f ca="1">OFFSET(CDBG16!$J$1,MATCH(L1206,CDBG16!$E$2:$E$1269,0),)</f>
        <v>535325</v>
      </c>
      <c r="G1206" s="190">
        <f>CALCS!X1225</f>
        <v>549991</v>
      </c>
      <c r="H1206" s="190">
        <f ca="1">CALCS!AE1225</f>
        <v>46</v>
      </c>
      <c r="I1206" s="190">
        <f ca="1">CALCS!AF1225</f>
        <v>0</v>
      </c>
      <c r="J1206" s="190">
        <f ca="1">CALCS!AG1225</f>
        <v>0</v>
      </c>
      <c r="K1206" s="190">
        <f ca="1">CALCS!AH1225</f>
        <v>550037</v>
      </c>
      <c r="L1206" s="179" t="str">
        <f>CALCS!AD1225</f>
        <v>550216</v>
      </c>
      <c r="M1206" s="63">
        <f t="shared" ca="1" si="41"/>
        <v>14712</v>
      </c>
      <c r="N1206" s="205">
        <f t="shared" ca="1" si="42"/>
        <v>2.7482370522579742E-2</v>
      </c>
    </row>
    <row r="1207" spans="1:14" x14ac:dyDescent="0.25">
      <c r="A1207" s="178" t="str">
        <f>CALCS!A1226</f>
        <v>Beloit</v>
      </c>
      <c r="B1207" s="179" t="str">
        <f>CALCS!B1226</f>
        <v>WI</v>
      </c>
      <c r="C1207" s="179" t="str">
        <f>CALCS!C1226</f>
        <v>51</v>
      </c>
      <c r="D1207" s="179" t="str">
        <f>CALCS!D1226</f>
        <v>PC</v>
      </c>
      <c r="E1207" s="212">
        <f>CALCS!O1226</f>
        <v>36891</v>
      </c>
      <c r="F1207" s="180">
        <f ca="1">OFFSET(CDBG16!$J$1,MATCH(L1207,CDBG16!$E$2:$E$1269,0),)</f>
        <v>568204</v>
      </c>
      <c r="G1207" s="190">
        <f>CALCS!X1226</f>
        <v>576927</v>
      </c>
      <c r="H1207" s="190">
        <f ca="1">CALCS!AE1226</f>
        <v>49</v>
      </c>
      <c r="I1207" s="190">
        <f ca="1">CALCS!AF1226</f>
        <v>0</v>
      </c>
      <c r="J1207" s="190">
        <f ca="1">CALCS!AG1226</f>
        <v>0</v>
      </c>
      <c r="K1207" s="190">
        <f ca="1">CALCS!AH1226</f>
        <v>576976</v>
      </c>
      <c r="L1207" s="179" t="str">
        <f>CALCS!AD1226</f>
        <v>550568</v>
      </c>
      <c r="M1207" s="63">
        <f t="shared" ca="1" si="41"/>
        <v>8772</v>
      </c>
      <c r="N1207" s="205">
        <f t="shared" ca="1" si="42"/>
        <v>1.5438117295900769E-2</v>
      </c>
    </row>
    <row r="1208" spans="1:14" x14ac:dyDescent="0.25">
      <c r="A1208" s="178" t="str">
        <f>CALCS!A1227</f>
        <v>Eau Claire</v>
      </c>
      <c r="B1208" s="179" t="str">
        <f>CALCS!B1227</f>
        <v>WI</v>
      </c>
      <c r="C1208" s="179" t="str">
        <f>CALCS!C1227</f>
        <v>51</v>
      </c>
      <c r="D1208" s="179" t="str">
        <f>CALCS!D1227</f>
        <v>PC</v>
      </c>
      <c r="E1208" s="212">
        <f>CALCS!O1227</f>
        <v>67778</v>
      </c>
      <c r="F1208" s="180">
        <f ca="1">OFFSET(CDBG16!$J$1,MATCH(L1208,CDBG16!$E$2:$E$1269,0),)</f>
        <v>531057</v>
      </c>
      <c r="G1208" s="190">
        <f>CALCS!X1227</f>
        <v>508359</v>
      </c>
      <c r="H1208" s="190">
        <f ca="1">CALCS!AE1227</f>
        <v>43</v>
      </c>
      <c r="I1208" s="190">
        <f ca="1">CALCS!AF1227</f>
        <v>0</v>
      </c>
      <c r="J1208" s="190">
        <f ca="1">CALCS!AG1227</f>
        <v>0</v>
      </c>
      <c r="K1208" s="190">
        <f ca="1">CALCS!AH1227</f>
        <v>508402</v>
      </c>
      <c r="L1208" s="179" t="str">
        <f>CALCS!AD1227</f>
        <v>551920</v>
      </c>
      <c r="M1208" s="63">
        <f t="shared" ca="1" si="41"/>
        <v>-22655</v>
      </c>
      <c r="N1208" s="205">
        <f t="shared" ca="1" si="42"/>
        <v>-4.2660204083554122E-2</v>
      </c>
    </row>
    <row r="1209" spans="1:14" x14ac:dyDescent="0.25">
      <c r="A1209" s="178" t="str">
        <f>CALCS!A1228</f>
        <v>Fond Du Lac</v>
      </c>
      <c r="B1209" s="179" t="str">
        <f>CALCS!B1228</f>
        <v>WI</v>
      </c>
      <c r="C1209" s="179" t="str">
        <f>CALCS!C1228</f>
        <v>51</v>
      </c>
      <c r="D1209" s="179" t="str">
        <f>CALCS!D1228</f>
        <v>PC</v>
      </c>
      <c r="E1209" s="212">
        <f>CALCS!O1228</f>
        <v>42933</v>
      </c>
      <c r="F1209" s="180">
        <f ca="1">OFFSET(CDBG16!$J$1,MATCH(L1209,CDBG16!$E$2:$E$1269,0),)</f>
        <v>486413</v>
      </c>
      <c r="G1209" s="190">
        <f>CALCS!X1228</f>
        <v>486312</v>
      </c>
      <c r="H1209" s="190">
        <f ca="1">CALCS!AE1228</f>
        <v>41</v>
      </c>
      <c r="I1209" s="190">
        <f ca="1">CALCS!AF1228</f>
        <v>0</v>
      </c>
      <c r="J1209" s="190">
        <f ca="1">CALCS!AG1228</f>
        <v>0</v>
      </c>
      <c r="K1209" s="190">
        <f ca="1">CALCS!AH1228</f>
        <v>486353</v>
      </c>
      <c r="L1209" s="179" t="str">
        <f>CALCS!AD1228</f>
        <v>552264</v>
      </c>
      <c r="M1209" s="63">
        <f t="shared" ca="1" si="41"/>
        <v>-60</v>
      </c>
      <c r="N1209" s="205">
        <f t="shared" ca="1" si="42"/>
        <v>-1.2335196633313664E-4</v>
      </c>
    </row>
    <row r="1210" spans="1:14" x14ac:dyDescent="0.25">
      <c r="A1210" s="178" t="str">
        <f>CALCS!A1229</f>
        <v>Green Bay</v>
      </c>
      <c r="B1210" s="179" t="str">
        <f>CALCS!B1229</f>
        <v>WI</v>
      </c>
      <c r="C1210" s="179" t="str">
        <f>CALCS!C1229</f>
        <v>51</v>
      </c>
      <c r="D1210" s="179" t="str">
        <f>CALCS!D1229</f>
        <v>PC</v>
      </c>
      <c r="E1210" s="212">
        <f>CALCS!O1229</f>
        <v>105207</v>
      </c>
      <c r="F1210" s="180">
        <f ca="1">OFFSET(CDBG16!$J$1,MATCH(L1210,CDBG16!$E$2:$E$1269,0),)</f>
        <v>938897</v>
      </c>
      <c r="G1210" s="190">
        <f>CALCS!X1229</f>
        <v>927378</v>
      </c>
      <c r="H1210" s="190">
        <f ca="1">CALCS!AE1229</f>
        <v>78</v>
      </c>
      <c r="I1210" s="190">
        <f ca="1">CALCS!AF1229</f>
        <v>0</v>
      </c>
      <c r="J1210" s="190">
        <f ca="1">CALCS!AG1229</f>
        <v>0</v>
      </c>
      <c r="K1210" s="190">
        <f ca="1">CALCS!AH1229</f>
        <v>927456</v>
      </c>
      <c r="L1210" s="179" t="str">
        <f>CALCS!AD1229</f>
        <v>552664</v>
      </c>
      <c r="M1210" s="63">
        <f t="shared" ca="1" si="41"/>
        <v>-11441</v>
      </c>
      <c r="N1210" s="205">
        <f t="shared" ca="1" si="42"/>
        <v>-1.218557520153968E-2</v>
      </c>
    </row>
    <row r="1211" spans="1:14" x14ac:dyDescent="0.25">
      <c r="A1211" s="178" t="str">
        <f>CALCS!A1230</f>
        <v>Janesville</v>
      </c>
      <c r="B1211" s="179" t="str">
        <f>CALCS!B1230</f>
        <v>WI</v>
      </c>
      <c r="C1211" s="179" t="str">
        <f>CALCS!C1230</f>
        <v>51</v>
      </c>
      <c r="D1211" s="179" t="str">
        <f>CALCS!D1230</f>
        <v>PC</v>
      </c>
      <c r="E1211" s="212">
        <f>CALCS!O1230</f>
        <v>64123</v>
      </c>
      <c r="F1211" s="180">
        <f ca="1">OFFSET(CDBG16!$J$1,MATCH(L1211,CDBG16!$E$2:$E$1269,0),)</f>
        <v>467028</v>
      </c>
      <c r="G1211" s="190">
        <f>CALCS!X1230</f>
        <v>465207</v>
      </c>
      <c r="H1211" s="190">
        <f ca="1">CALCS!AE1230</f>
        <v>39</v>
      </c>
      <c r="I1211" s="190">
        <f ca="1">CALCS!AF1230</f>
        <v>0</v>
      </c>
      <c r="J1211" s="190">
        <f ca="1">CALCS!AG1230</f>
        <v>0</v>
      </c>
      <c r="K1211" s="190">
        <f ca="1">CALCS!AH1230</f>
        <v>465246</v>
      </c>
      <c r="L1211" s="179" t="str">
        <f>CALCS!AD1230</f>
        <v>553224</v>
      </c>
      <c r="M1211" s="63">
        <f t="shared" ca="1" si="41"/>
        <v>-1782</v>
      </c>
      <c r="N1211" s="205">
        <f t="shared" ca="1" si="42"/>
        <v>-3.8156170507978107E-3</v>
      </c>
    </row>
    <row r="1212" spans="1:14" x14ac:dyDescent="0.25">
      <c r="A1212" s="178" t="str">
        <f>CALCS!A1231</f>
        <v>Kenosha</v>
      </c>
      <c r="B1212" s="179" t="str">
        <f>CALCS!B1231</f>
        <v>WI</v>
      </c>
      <c r="C1212" s="179" t="str">
        <f>CALCS!C1231</f>
        <v>52</v>
      </c>
      <c r="D1212" s="179" t="str">
        <f>CALCS!D1231</f>
        <v>MC</v>
      </c>
      <c r="E1212" s="212">
        <f>CALCS!O1231</f>
        <v>99858</v>
      </c>
      <c r="F1212" s="180">
        <f ca="1">OFFSET(CDBG16!$J$1,MATCH(L1212,CDBG16!$E$2:$E$1269,0),)</f>
        <v>942787</v>
      </c>
      <c r="G1212" s="190">
        <f>CALCS!X1231</f>
        <v>982059</v>
      </c>
      <c r="H1212" s="190">
        <f ca="1">CALCS!AE1231</f>
        <v>83</v>
      </c>
      <c r="I1212" s="190">
        <f ca="1">CALCS!AF1231</f>
        <v>0</v>
      </c>
      <c r="J1212" s="190">
        <f ca="1">CALCS!AG1231</f>
        <v>0</v>
      </c>
      <c r="K1212" s="190">
        <f ca="1">CALCS!AH1231</f>
        <v>982142</v>
      </c>
      <c r="L1212" s="179" t="str">
        <f>CALCS!AD1231</f>
        <v>553316</v>
      </c>
      <c r="M1212" s="63">
        <f t="shared" ca="1" si="41"/>
        <v>39355</v>
      </c>
      <c r="N1212" s="205">
        <f t="shared" ca="1" si="42"/>
        <v>4.1743256960479938E-2</v>
      </c>
    </row>
    <row r="1213" spans="1:14" x14ac:dyDescent="0.25">
      <c r="A1213" s="178" t="str">
        <f>CALCS!A1232</f>
        <v>La Crosse</v>
      </c>
      <c r="B1213" s="179" t="str">
        <f>CALCS!B1232</f>
        <v>WI</v>
      </c>
      <c r="C1213" s="179" t="str">
        <f>CALCS!C1232</f>
        <v>51</v>
      </c>
      <c r="D1213" s="179" t="str">
        <f>CALCS!D1232</f>
        <v>PC</v>
      </c>
      <c r="E1213" s="212">
        <f>CALCS!O1232</f>
        <v>52306</v>
      </c>
      <c r="F1213" s="180">
        <f ca="1">OFFSET(CDBG16!$J$1,MATCH(L1213,CDBG16!$E$2:$E$1269,0),)</f>
        <v>799242</v>
      </c>
      <c r="G1213" s="190">
        <f>CALCS!X1232</f>
        <v>783141</v>
      </c>
      <c r="H1213" s="190">
        <f ca="1">CALCS!AE1232</f>
        <v>66</v>
      </c>
      <c r="I1213" s="190">
        <f ca="1">CALCS!AF1232</f>
        <v>0</v>
      </c>
      <c r="J1213" s="190">
        <f ca="1">CALCS!AG1232</f>
        <v>0</v>
      </c>
      <c r="K1213" s="190">
        <f ca="1">CALCS!AH1232</f>
        <v>783207</v>
      </c>
      <c r="L1213" s="179" t="str">
        <f>CALCS!AD1232</f>
        <v>553428</v>
      </c>
      <c r="M1213" s="63">
        <f t="shared" ca="1" si="41"/>
        <v>-16035</v>
      </c>
      <c r="N1213" s="205">
        <f t="shared" ca="1" si="42"/>
        <v>-2.0062759464592701E-2</v>
      </c>
    </row>
    <row r="1214" spans="1:14" x14ac:dyDescent="0.25">
      <c r="A1214" s="178" t="str">
        <f>CALCS!A1233</f>
        <v>Madison</v>
      </c>
      <c r="B1214" s="179" t="str">
        <f>CALCS!B1233</f>
        <v>WI</v>
      </c>
      <c r="C1214" s="179" t="str">
        <f>CALCS!C1233</f>
        <v>51</v>
      </c>
      <c r="D1214" s="179" t="str">
        <f>CALCS!D1233</f>
        <v>PC</v>
      </c>
      <c r="E1214" s="212">
        <f>CALCS!O1233</f>
        <v>248951</v>
      </c>
      <c r="F1214" s="180">
        <f ca="1">OFFSET(CDBG16!$J$1,MATCH(L1214,CDBG16!$E$2:$E$1269,0),)</f>
        <v>1697405</v>
      </c>
      <c r="G1214" s="190">
        <f>CALCS!X1233</f>
        <v>1712972</v>
      </c>
      <c r="H1214" s="190">
        <f ca="1">CALCS!AE1233</f>
        <v>144</v>
      </c>
      <c r="I1214" s="190">
        <f ca="1">CALCS!AF1233</f>
        <v>0</v>
      </c>
      <c r="J1214" s="190">
        <f ca="1">CALCS!AG1233</f>
        <v>0</v>
      </c>
      <c r="K1214" s="190">
        <f ca="1">CALCS!AH1233</f>
        <v>1713116</v>
      </c>
      <c r="L1214" s="179" t="str">
        <f>CALCS!AD1233</f>
        <v>553944</v>
      </c>
      <c r="M1214" s="63">
        <f t="shared" ca="1" si="41"/>
        <v>15711</v>
      </c>
      <c r="N1214" s="205">
        <f t="shared" ca="1" si="42"/>
        <v>9.2558935551621448E-3</v>
      </c>
    </row>
    <row r="1215" spans="1:14" x14ac:dyDescent="0.25">
      <c r="A1215" s="178" t="str">
        <f>CALCS!A1234</f>
        <v>Milwaukee</v>
      </c>
      <c r="B1215" s="179" t="str">
        <f>CALCS!B1234</f>
        <v>WI</v>
      </c>
      <c r="C1215" s="179" t="str">
        <f>CALCS!C1234</f>
        <v>51</v>
      </c>
      <c r="D1215" s="179" t="str">
        <f>CALCS!D1234</f>
        <v>PC</v>
      </c>
      <c r="E1215" s="212">
        <f>CALCS!O1234</f>
        <v>600155</v>
      </c>
      <c r="F1215" s="180">
        <f ca="1">OFFSET(CDBG16!$J$1,MATCH(L1215,CDBG16!$E$2:$E$1269,0),)</f>
        <v>14561809</v>
      </c>
      <c r="G1215" s="190">
        <f>CALCS!X1234</f>
        <v>14471080</v>
      </c>
      <c r="H1215" s="190">
        <f ca="1">CALCS!AE1234</f>
        <v>1217</v>
      </c>
      <c r="I1215" s="190">
        <f ca="1">CALCS!AF1234</f>
        <v>0</v>
      </c>
      <c r="J1215" s="190">
        <f ca="1">CALCS!AG1234</f>
        <v>0</v>
      </c>
      <c r="K1215" s="190">
        <f ca="1">CALCS!AH1234</f>
        <v>14472297</v>
      </c>
      <c r="L1215" s="179" t="str">
        <f>CALCS!AD1234</f>
        <v>554340</v>
      </c>
      <c r="M1215" s="63">
        <f t="shared" ca="1" si="41"/>
        <v>-89512</v>
      </c>
      <c r="N1215" s="205">
        <f t="shared" ca="1" si="42"/>
        <v>-6.1470384620482248E-3</v>
      </c>
    </row>
    <row r="1216" spans="1:14" x14ac:dyDescent="0.25">
      <c r="A1216" s="178" t="str">
        <f>CALCS!A1235</f>
        <v>Neenah</v>
      </c>
      <c r="B1216" s="179" t="str">
        <f>CALCS!B1235</f>
        <v>WI</v>
      </c>
      <c r="C1216" s="179" t="str">
        <f>CALCS!C1235</f>
        <v>51</v>
      </c>
      <c r="D1216" s="179" t="str">
        <f>CALCS!D1235</f>
        <v>PC</v>
      </c>
      <c r="E1216" s="212">
        <f>CALCS!O1235</f>
        <v>25792</v>
      </c>
      <c r="F1216" s="180">
        <f ca="1">OFFSET(CDBG16!$J$1,MATCH(L1216,CDBG16!$E$2:$E$1269,0),)</f>
        <v>180558</v>
      </c>
      <c r="G1216" s="190">
        <f>CALCS!X1235</f>
        <v>196223</v>
      </c>
      <c r="H1216" s="190">
        <f ca="1">CALCS!AE1235</f>
        <v>17</v>
      </c>
      <c r="I1216" s="190">
        <f ca="1">CALCS!AF1235</f>
        <v>0</v>
      </c>
      <c r="J1216" s="190">
        <f ca="1">CALCS!AG1235</f>
        <v>0</v>
      </c>
      <c r="K1216" s="190">
        <f ca="1">CALCS!AH1235</f>
        <v>196240</v>
      </c>
      <c r="L1216" s="179" t="str">
        <f>CALCS!AD1235</f>
        <v>554588</v>
      </c>
      <c r="M1216" s="63">
        <f t="shared" ca="1" si="41"/>
        <v>15682</v>
      </c>
      <c r="N1216" s="205">
        <f t="shared" ca="1" si="42"/>
        <v>8.6852977990451816E-2</v>
      </c>
    </row>
    <row r="1217" spans="1:14" x14ac:dyDescent="0.25">
      <c r="A1217" s="178" t="str">
        <f>CALCS!A1236</f>
        <v>Oshkosh</v>
      </c>
      <c r="B1217" s="179" t="str">
        <f>CALCS!B1236</f>
        <v>WI</v>
      </c>
      <c r="C1217" s="179" t="str">
        <f>CALCS!C1236</f>
        <v>51</v>
      </c>
      <c r="D1217" s="179" t="str">
        <f>CALCS!D1236</f>
        <v>PC</v>
      </c>
      <c r="E1217" s="212">
        <f>CALCS!O1236</f>
        <v>66555</v>
      </c>
      <c r="F1217" s="180">
        <f ca="1">OFFSET(CDBG16!$J$1,MATCH(L1217,CDBG16!$E$2:$E$1269,0),)</f>
        <v>752818</v>
      </c>
      <c r="G1217" s="190">
        <f>CALCS!X1236</f>
        <v>761353</v>
      </c>
      <c r="H1217" s="190">
        <f ca="1">CALCS!AE1236</f>
        <v>64</v>
      </c>
      <c r="I1217" s="190">
        <f ca="1">CALCS!AF1236</f>
        <v>0</v>
      </c>
      <c r="J1217" s="190">
        <f ca="1">CALCS!AG1236</f>
        <v>0</v>
      </c>
      <c r="K1217" s="190">
        <f ca="1">CALCS!AH1236</f>
        <v>761417</v>
      </c>
      <c r="L1217" s="179" t="str">
        <f>CALCS!AD1236</f>
        <v>554960</v>
      </c>
      <c r="M1217" s="63">
        <f t="shared" ca="1" si="41"/>
        <v>8599</v>
      </c>
      <c r="N1217" s="205">
        <f t="shared" ca="1" si="42"/>
        <v>1.1422415510787468E-2</v>
      </c>
    </row>
    <row r="1218" spans="1:14" x14ac:dyDescent="0.25">
      <c r="A1218" s="178" t="str">
        <f>CALCS!A1237</f>
        <v>Racine</v>
      </c>
      <c r="B1218" s="179" t="str">
        <f>CALCS!B1237</f>
        <v>WI</v>
      </c>
      <c r="C1218" s="179" t="str">
        <f>CALCS!C1237</f>
        <v>51</v>
      </c>
      <c r="D1218" s="179" t="str">
        <f>CALCS!D1237</f>
        <v>PC</v>
      </c>
      <c r="E1218" s="212">
        <f>CALCS!O1237</f>
        <v>77742</v>
      </c>
      <c r="F1218" s="180">
        <f ca="1">OFFSET(CDBG16!$J$1,MATCH(L1218,CDBG16!$E$2:$E$1269,0),)</f>
        <v>1757084</v>
      </c>
      <c r="G1218" s="190">
        <f>CALCS!X1237</f>
        <v>1744218</v>
      </c>
      <c r="H1218" s="190">
        <f ca="1">CALCS!AE1237</f>
        <v>147</v>
      </c>
      <c r="I1218" s="190">
        <f ca="1">CALCS!AF1237</f>
        <v>0</v>
      </c>
      <c r="J1218" s="190">
        <f ca="1">CALCS!AG1237</f>
        <v>0</v>
      </c>
      <c r="K1218" s="190">
        <f ca="1">CALCS!AH1237</f>
        <v>1744365</v>
      </c>
      <c r="L1218" s="179" t="str">
        <f>CALCS!AD1237</f>
        <v>555424</v>
      </c>
      <c r="M1218" s="63">
        <f t="shared" ca="1" si="41"/>
        <v>-12719</v>
      </c>
      <c r="N1218" s="205">
        <f t="shared" ca="1" si="42"/>
        <v>-7.2386977515019203E-3</v>
      </c>
    </row>
    <row r="1219" spans="1:14" x14ac:dyDescent="0.25">
      <c r="A1219" s="178" t="str">
        <f>CALCS!A1238</f>
        <v>Sheboygan</v>
      </c>
      <c r="B1219" s="179" t="str">
        <f>CALCS!B1238</f>
        <v>WI</v>
      </c>
      <c r="C1219" s="179" t="str">
        <f>CALCS!C1238</f>
        <v>51</v>
      </c>
      <c r="D1219" s="179" t="str">
        <f>CALCS!D1238</f>
        <v>PC</v>
      </c>
      <c r="E1219" s="212">
        <f>CALCS!O1238</f>
        <v>48797</v>
      </c>
      <c r="F1219" s="180">
        <f ca="1">OFFSET(CDBG16!$J$1,MATCH(L1219,CDBG16!$E$2:$E$1269,0),)</f>
        <v>796408</v>
      </c>
      <c r="G1219" s="190">
        <f>CALCS!X1238</f>
        <v>791965</v>
      </c>
      <c r="H1219" s="190">
        <f ca="1">CALCS!AE1238</f>
        <v>67</v>
      </c>
      <c r="I1219" s="190">
        <f ca="1">CALCS!AF1238</f>
        <v>0</v>
      </c>
      <c r="J1219" s="190">
        <f ca="1">CALCS!AG1238</f>
        <v>0</v>
      </c>
      <c r="K1219" s="190">
        <f ca="1">CALCS!AH1238</f>
        <v>792032</v>
      </c>
      <c r="L1219" s="179" t="str">
        <f>CALCS!AD1238</f>
        <v>556000</v>
      </c>
      <c r="M1219" s="63">
        <f t="shared" ca="1" si="41"/>
        <v>-4376</v>
      </c>
      <c r="N1219" s="205">
        <f t="shared" ca="1" si="42"/>
        <v>-5.4946710731183009E-3</v>
      </c>
    </row>
    <row r="1220" spans="1:14" x14ac:dyDescent="0.25">
      <c r="A1220" s="178" t="str">
        <f>CALCS!A1239</f>
        <v>Superior</v>
      </c>
      <c r="B1220" s="179" t="str">
        <f>CALCS!B1239</f>
        <v>WI</v>
      </c>
      <c r="C1220" s="179" t="str">
        <f>CALCS!C1239</f>
        <v>52</v>
      </c>
      <c r="D1220" s="179" t="str">
        <f>CALCS!D1239</f>
        <v>MC</v>
      </c>
      <c r="E1220" s="212">
        <f>CALCS!O1239</f>
        <v>26579</v>
      </c>
      <c r="F1220" s="180">
        <f ca="1">OFFSET(CDBG16!$J$1,MATCH(L1220,CDBG16!$E$2:$E$1269,0),)</f>
        <v>650637</v>
      </c>
      <c r="G1220" s="190">
        <f>CALCS!X1239</f>
        <v>642359</v>
      </c>
      <c r="H1220" s="190">
        <f ca="1">CALCS!AE1239</f>
        <v>54</v>
      </c>
      <c r="I1220" s="190">
        <f ca="1">CALCS!AF1239</f>
        <v>0</v>
      </c>
      <c r="J1220" s="190">
        <f ca="1">CALCS!AG1239</f>
        <v>0</v>
      </c>
      <c r="K1220" s="190">
        <f ca="1">CALCS!AH1239</f>
        <v>642413</v>
      </c>
      <c r="L1220" s="179" t="str">
        <f>CALCS!AD1239</f>
        <v>556492</v>
      </c>
      <c r="M1220" s="63">
        <f t="shared" ca="1" si="41"/>
        <v>-8224</v>
      </c>
      <c r="N1220" s="205">
        <f t="shared" ca="1" si="42"/>
        <v>-1.2639920570148946E-2</v>
      </c>
    </row>
    <row r="1221" spans="1:14" x14ac:dyDescent="0.25">
      <c r="A1221" s="178" t="str">
        <f>CALCS!A1240</f>
        <v>Waukesha</v>
      </c>
      <c r="B1221" s="179" t="str">
        <f>CALCS!B1240</f>
        <v>WI</v>
      </c>
      <c r="C1221" s="179" t="str">
        <f>CALCS!C1240</f>
        <v>51</v>
      </c>
      <c r="D1221" s="179" t="str">
        <f>CALCS!D1240</f>
        <v>PC</v>
      </c>
      <c r="E1221" s="212">
        <f>CALCS!O1240</f>
        <v>71970</v>
      </c>
      <c r="F1221" s="180">
        <f ca="1">OFFSET(CDBG16!$J$1,MATCH(L1221,CDBG16!$E$2:$E$1269,0),)</f>
        <v>377453</v>
      </c>
      <c r="G1221" s="190">
        <f>CALCS!X1240</f>
        <v>391455</v>
      </c>
      <c r="H1221" s="190">
        <f ca="1">CALCS!AE1240</f>
        <v>33</v>
      </c>
      <c r="I1221" s="190">
        <f ca="1">CALCS!AF1240</f>
        <v>0</v>
      </c>
      <c r="J1221" s="190">
        <f ca="1">CALCS!AG1240</f>
        <v>0</v>
      </c>
      <c r="K1221" s="190">
        <f ca="1">CALCS!AH1240</f>
        <v>391488</v>
      </c>
      <c r="L1221" s="179" t="str">
        <f>CALCS!AD1240</f>
        <v>556948</v>
      </c>
      <c r="M1221" s="63">
        <f t="shared" ca="1" si="41"/>
        <v>14035</v>
      </c>
      <c r="N1221" s="205">
        <f t="shared" ca="1" si="42"/>
        <v>3.7183437408101143E-2</v>
      </c>
    </row>
    <row r="1222" spans="1:14" x14ac:dyDescent="0.25">
      <c r="A1222" s="178" t="str">
        <f>CALCS!A1241</f>
        <v>Wausau</v>
      </c>
      <c r="B1222" s="179" t="str">
        <f>CALCS!B1241</f>
        <v>WI</v>
      </c>
      <c r="C1222" s="179" t="str">
        <f>CALCS!C1241</f>
        <v>51</v>
      </c>
      <c r="D1222" s="179" t="str">
        <f>CALCS!D1241</f>
        <v>PC</v>
      </c>
      <c r="E1222" s="212">
        <f>CALCS!O1241</f>
        <v>39094</v>
      </c>
      <c r="F1222" s="180">
        <f ca="1">OFFSET(CDBG16!$J$1,MATCH(L1222,CDBG16!$E$2:$E$1269,0),)</f>
        <v>557487</v>
      </c>
      <c r="G1222" s="190">
        <f>CALCS!X1241</f>
        <v>557502</v>
      </c>
      <c r="H1222" s="190">
        <f ca="1">CALCS!AE1241</f>
        <v>47</v>
      </c>
      <c r="I1222" s="190">
        <f ca="1">CALCS!AF1241</f>
        <v>0</v>
      </c>
      <c r="J1222" s="190">
        <f ca="1">CALCS!AG1241</f>
        <v>0</v>
      </c>
      <c r="K1222" s="190">
        <f ca="1">CALCS!AH1241</f>
        <v>557549</v>
      </c>
      <c r="L1222" s="179" t="str">
        <f>CALCS!AD1241</f>
        <v>556980</v>
      </c>
      <c r="M1222" s="63">
        <f t="shared" ca="1" si="41"/>
        <v>62</v>
      </c>
      <c r="N1222" s="205">
        <f t="shared" ca="1" si="42"/>
        <v>1.1121335564775501E-4</v>
      </c>
    </row>
    <row r="1223" spans="1:14" x14ac:dyDescent="0.25">
      <c r="A1223" s="178" t="str">
        <f>CALCS!A1242</f>
        <v>Wauwatosa</v>
      </c>
      <c r="B1223" s="179" t="str">
        <f>CALCS!B1242</f>
        <v>WI</v>
      </c>
      <c r="C1223" s="179" t="str">
        <f>CALCS!C1242</f>
        <v>52</v>
      </c>
      <c r="D1223" s="179" t="str">
        <f>CALCS!D1242</f>
        <v>MC</v>
      </c>
      <c r="E1223" s="212">
        <f>CALCS!O1242</f>
        <v>47614</v>
      </c>
      <c r="F1223" s="180">
        <f ca="1">OFFSET(CDBG16!$J$1,MATCH(L1223,CDBG16!$E$2:$E$1269,0),)</f>
        <v>885431</v>
      </c>
      <c r="G1223" s="190">
        <f>CALCS!X1242</f>
        <v>882921</v>
      </c>
      <c r="H1223" s="190">
        <f ca="1">CALCS!AE1242</f>
        <v>74</v>
      </c>
      <c r="I1223" s="190">
        <f ca="1">CALCS!AF1242</f>
        <v>0</v>
      </c>
      <c r="J1223" s="190">
        <f ca="1">CALCS!AG1242</f>
        <v>0</v>
      </c>
      <c r="K1223" s="190">
        <f ca="1">CALCS!AH1242</f>
        <v>882995</v>
      </c>
      <c r="L1223" s="179" t="str">
        <f>CALCS!AD1242</f>
        <v>557008</v>
      </c>
      <c r="M1223" s="63">
        <f t="shared" ca="1" si="41"/>
        <v>-2436</v>
      </c>
      <c r="N1223" s="205">
        <f t="shared" ca="1" si="42"/>
        <v>-2.751202521709766E-3</v>
      </c>
    </row>
    <row r="1224" spans="1:14" x14ac:dyDescent="0.25">
      <c r="A1224" s="178" t="str">
        <f>CALCS!A1243</f>
        <v>West Allis</v>
      </c>
      <c r="B1224" s="179" t="str">
        <f>CALCS!B1243</f>
        <v>WI</v>
      </c>
      <c r="C1224" s="179" t="str">
        <f>CALCS!C1243</f>
        <v>51</v>
      </c>
      <c r="D1224" s="179" t="str">
        <f>CALCS!D1243</f>
        <v>PC</v>
      </c>
      <c r="E1224" s="212">
        <f>CALCS!O1243</f>
        <v>60620</v>
      </c>
      <c r="F1224" s="180">
        <f ca="1">OFFSET(CDBG16!$J$1,MATCH(L1224,CDBG16!$E$2:$E$1269,0),)</f>
        <v>1158692</v>
      </c>
      <c r="G1224" s="190">
        <f>CALCS!X1243</f>
        <v>1136362</v>
      </c>
      <c r="H1224" s="190">
        <f ca="1">CALCS!AE1243</f>
        <v>96</v>
      </c>
      <c r="I1224" s="190">
        <f ca="1">CALCS!AF1243</f>
        <v>0</v>
      </c>
      <c r="J1224" s="190">
        <f ca="1">CALCS!AG1243</f>
        <v>0</v>
      </c>
      <c r="K1224" s="190">
        <f ca="1">CALCS!AH1243</f>
        <v>1136458</v>
      </c>
      <c r="L1224" s="179" t="str">
        <f>CALCS!AD1243</f>
        <v>557056</v>
      </c>
      <c r="M1224" s="63">
        <f t="shared" ca="1" si="41"/>
        <v>-22234</v>
      </c>
      <c r="N1224" s="205">
        <f t="shared" ca="1" si="42"/>
        <v>-1.9188878494026021E-2</v>
      </c>
    </row>
    <row r="1225" spans="1:14" x14ac:dyDescent="0.25">
      <c r="A1225" s="178" t="str">
        <f>CALCS!A1244</f>
        <v>Dane County</v>
      </c>
      <c r="B1225" s="179" t="str">
        <f>CALCS!B1244</f>
        <v>WI</v>
      </c>
      <c r="C1225" s="179" t="str">
        <f>CALCS!C1244</f>
        <v>66</v>
      </c>
      <c r="D1225" s="179" t="str">
        <f>CALCS!D1244</f>
        <v>UC</v>
      </c>
      <c r="E1225" s="212">
        <f>CALCS!O1244</f>
        <v>258005</v>
      </c>
      <c r="F1225" s="180">
        <f ca="1">OFFSET(CDBG16!$J$1,MATCH(L1225,CDBG16!$E$2:$E$1269,0),)</f>
        <v>1003794</v>
      </c>
      <c r="G1225" s="190">
        <f>CALCS!X1244</f>
        <v>1019821</v>
      </c>
      <c r="H1225" s="190">
        <f ca="1">CALCS!AE1244</f>
        <v>86</v>
      </c>
      <c r="I1225" s="190">
        <f ca="1">CALCS!AF1244</f>
        <v>0</v>
      </c>
      <c r="J1225" s="190">
        <f ca="1">CALCS!AG1244</f>
        <v>0</v>
      </c>
      <c r="K1225" s="190">
        <f ca="1">CALCS!AH1244</f>
        <v>1019907</v>
      </c>
      <c r="L1225" s="179" t="str">
        <f>CALCS!AD1244</f>
        <v>559025</v>
      </c>
      <c r="M1225" s="63">
        <f t="shared" ca="1" si="41"/>
        <v>16113</v>
      </c>
      <c r="N1225" s="205">
        <f t="shared" ca="1" si="42"/>
        <v>1.6052098338902206E-2</v>
      </c>
    </row>
    <row r="1226" spans="1:14" x14ac:dyDescent="0.25">
      <c r="A1226" s="178" t="str">
        <f>CALCS!A1245</f>
        <v>Milwaukee County</v>
      </c>
      <c r="B1226" s="179" t="str">
        <f>CALCS!B1245</f>
        <v>WI</v>
      </c>
      <c r="C1226" s="179" t="str">
        <f>CALCS!C1245</f>
        <v>66</v>
      </c>
      <c r="D1226" s="179" t="str">
        <f>CALCS!D1245</f>
        <v>UC</v>
      </c>
      <c r="E1226" s="212">
        <f>CALCS!O1245</f>
        <v>247828</v>
      </c>
      <c r="F1226" s="180">
        <f ca="1">OFFSET(CDBG16!$J$1,MATCH(L1226,CDBG16!$E$2:$E$1269,0),)</f>
        <v>1436181</v>
      </c>
      <c r="G1226" s="190">
        <f>CALCS!X1245</f>
        <v>1466643</v>
      </c>
      <c r="H1226" s="190">
        <f ca="1">CALCS!AE1245</f>
        <v>123</v>
      </c>
      <c r="I1226" s="190">
        <f ca="1">CALCS!AF1245</f>
        <v>0</v>
      </c>
      <c r="J1226" s="190">
        <f ca="1">CALCS!AG1245</f>
        <v>0</v>
      </c>
      <c r="K1226" s="190">
        <f ca="1">CALCS!AH1245</f>
        <v>1466766</v>
      </c>
      <c r="L1226" s="179" t="str">
        <f>CALCS!AD1245</f>
        <v>559079</v>
      </c>
      <c r="M1226" s="63">
        <f t="shared" ca="1" si="41"/>
        <v>30585</v>
      </c>
      <c r="N1226" s="205">
        <f t="shared" ca="1" si="42"/>
        <v>2.129606226513232E-2</v>
      </c>
    </row>
    <row r="1227" spans="1:14" x14ac:dyDescent="0.25">
      <c r="A1227" s="178" t="str">
        <f>CALCS!A1246</f>
        <v>Waukesha County</v>
      </c>
      <c r="B1227" s="179" t="str">
        <f>CALCS!B1246</f>
        <v>WI</v>
      </c>
      <c r="C1227" s="179" t="str">
        <f>CALCS!C1246</f>
        <v>66</v>
      </c>
      <c r="D1227" s="179" t="str">
        <f>CALCS!D1246</f>
        <v>UC</v>
      </c>
      <c r="E1227" s="212">
        <f>CALCS!O1246</f>
        <v>315200</v>
      </c>
      <c r="F1227" s="180">
        <f ca="1">OFFSET(CDBG16!$J$1,MATCH(L1227,CDBG16!$E$2:$E$1269,0),)</f>
        <v>940415</v>
      </c>
      <c r="G1227" s="190">
        <f>CALCS!X1246</f>
        <v>922528</v>
      </c>
      <c r="H1227" s="190">
        <f ca="1">CALCS!AE1246</f>
        <v>78</v>
      </c>
      <c r="I1227" s="190">
        <f ca="1">CALCS!AF1246</f>
        <v>0</v>
      </c>
      <c r="J1227" s="190">
        <f ca="1">CALCS!AG1246</f>
        <v>0</v>
      </c>
      <c r="K1227" s="190">
        <f ca="1">CALCS!AH1246</f>
        <v>922606</v>
      </c>
      <c r="L1227" s="179" t="str">
        <f>CALCS!AD1246</f>
        <v>559133</v>
      </c>
      <c r="M1227" s="63">
        <f t="shared" ca="1" si="41"/>
        <v>-17809</v>
      </c>
      <c r="N1227" s="205">
        <f t="shared" ca="1" si="42"/>
        <v>-1.893738402726456E-2</v>
      </c>
    </row>
    <row r="1228" spans="1:14" x14ac:dyDescent="0.25">
      <c r="A1228" s="178" t="str">
        <f>CALCS!A1224</f>
        <v>Wisconsin</v>
      </c>
      <c r="B1228" s="179" t="str">
        <f>CALCS!B1224</f>
        <v>WI</v>
      </c>
      <c r="C1228" s="179" t="str">
        <f>CALCS!C1224</f>
        <v>22</v>
      </c>
      <c r="D1228" s="179" t="str">
        <f>CALCS!D1224</f>
        <v>State Balance</v>
      </c>
      <c r="E1228" s="212">
        <f>CALCS!O1224</f>
        <v>3077125</v>
      </c>
      <c r="F1228" s="180">
        <f ca="1">OFFSET(CDBG16!$J$1,MATCH(L1228,CDBG16!$E$2:$E$1269,0),)</f>
        <v>24713128</v>
      </c>
      <c r="G1228" s="190">
        <f>CALCS!X1224</f>
        <v>24380000</v>
      </c>
      <c r="H1228" s="190">
        <f ca="1">CALCS!AE1224</f>
        <v>11621</v>
      </c>
      <c r="I1228" s="190">
        <f ca="1">CALCS!AF1224</f>
        <v>0</v>
      </c>
      <c r="J1228" s="190">
        <f ca="1">CALCS!AG1224</f>
        <v>0</v>
      </c>
      <c r="K1228" s="190">
        <f ca="1">CALCS!AH1224</f>
        <v>24391621</v>
      </c>
      <c r="L1228" s="179" t="str">
        <f>CALCS!AD1224</f>
        <v>559999</v>
      </c>
      <c r="M1228" s="63">
        <f t="shared" ca="1" si="41"/>
        <v>-321507</v>
      </c>
      <c r="N1228" s="205">
        <f t="shared" ca="1" si="42"/>
        <v>-1.3009563176300467E-2</v>
      </c>
    </row>
    <row r="1229" spans="1:14" x14ac:dyDescent="0.25">
      <c r="A1229" s="178" t="str">
        <f>CALCS!A1258</f>
        <v>Casper</v>
      </c>
      <c r="B1229" s="179" t="str">
        <f>CALCS!B1258</f>
        <v>WY</v>
      </c>
      <c r="C1229" s="179" t="str">
        <f>CALCS!C1258</f>
        <v>51</v>
      </c>
      <c r="D1229" s="179" t="str">
        <f>CALCS!D1258</f>
        <v>PC</v>
      </c>
      <c r="E1229" s="212">
        <f>CALCS!O1258</f>
        <v>60285</v>
      </c>
      <c r="F1229" s="180">
        <f ca="1">OFFSET(CDBG16!$J$1,MATCH(L1229,CDBG16!$E$2:$E$1269,0),)</f>
        <v>287280</v>
      </c>
      <c r="G1229" s="190">
        <f>CALCS!X1258</f>
        <v>306565</v>
      </c>
      <c r="H1229" s="190">
        <f ca="1">CALCS!AE1258</f>
        <v>26</v>
      </c>
      <c r="I1229" s="190">
        <f ca="1">CALCS!AF1258</f>
        <v>0</v>
      </c>
      <c r="J1229" s="190">
        <f ca="1">CALCS!AG1258</f>
        <v>0</v>
      </c>
      <c r="K1229" s="190">
        <f ca="1">CALCS!AH1258</f>
        <v>306591</v>
      </c>
      <c r="L1229" s="179" t="str">
        <f>CALCS!AD1258</f>
        <v>560054</v>
      </c>
      <c r="M1229" s="63">
        <f t="shared" ca="1" si="41"/>
        <v>19311</v>
      </c>
      <c r="N1229" s="205">
        <f t="shared" ca="1" si="42"/>
        <v>6.7220133667502083E-2</v>
      </c>
    </row>
    <row r="1230" spans="1:14" x14ac:dyDescent="0.25">
      <c r="A1230" s="178" t="str">
        <f>CALCS!A1259</f>
        <v>Cheyenne</v>
      </c>
      <c r="B1230" s="179" t="str">
        <f>CALCS!B1259</f>
        <v>WY</v>
      </c>
      <c r="C1230" s="179" t="str">
        <f>CALCS!C1259</f>
        <v>51</v>
      </c>
      <c r="D1230" s="179" t="str">
        <f>CALCS!D1259</f>
        <v>PC</v>
      </c>
      <c r="E1230" s="212">
        <f>CALCS!O1259</f>
        <v>63335</v>
      </c>
      <c r="F1230" s="180">
        <f ca="1">OFFSET(CDBG16!$J$1,MATCH(L1230,CDBG16!$E$2:$E$1269,0),)</f>
        <v>397441</v>
      </c>
      <c r="G1230" s="190">
        <f>CALCS!X1259</f>
        <v>398388</v>
      </c>
      <c r="H1230" s="190">
        <f ca="1">CALCS!AE1259</f>
        <v>34</v>
      </c>
      <c r="I1230" s="190">
        <f ca="1">CALCS!AF1259</f>
        <v>0</v>
      </c>
      <c r="J1230" s="190">
        <f ca="1">CALCS!AG1259</f>
        <v>0</v>
      </c>
      <c r="K1230" s="190">
        <f ca="1">CALCS!AH1259</f>
        <v>398422</v>
      </c>
      <c r="L1230" s="179" t="str">
        <f>CALCS!AD1259</f>
        <v>560060</v>
      </c>
      <c r="M1230" s="63">
        <f t="shared" ca="1" si="41"/>
        <v>981</v>
      </c>
      <c r="N1230" s="205">
        <f t="shared" ca="1" si="42"/>
        <v>2.4682908909750127E-3</v>
      </c>
    </row>
    <row r="1231" spans="1:14" x14ac:dyDescent="0.25">
      <c r="A1231" s="178" t="str">
        <f>CALCS!A1257</f>
        <v>Wyoming</v>
      </c>
      <c r="B1231" s="179" t="str">
        <f>CALCS!B1257</f>
        <v>WY</v>
      </c>
      <c r="C1231" s="179" t="str">
        <f>CALCS!C1257</f>
        <v>22</v>
      </c>
      <c r="D1231" s="179" t="str">
        <f>CALCS!D1257</f>
        <v>State Balance</v>
      </c>
      <c r="E1231" s="212">
        <f>CALCS!O1257</f>
        <v>454042</v>
      </c>
      <c r="F1231" s="180">
        <f ca="1">OFFSET(CDBG16!$J$1,MATCH(L1231,CDBG16!$E$2:$E$1269,0),)</f>
        <v>2797710</v>
      </c>
      <c r="G1231" s="190">
        <f>CALCS!X1257</f>
        <v>2777573</v>
      </c>
      <c r="H1231" s="190">
        <f ca="1">CALCS!AE1257</f>
        <v>9517.3200000000652</v>
      </c>
      <c r="I1231" s="190">
        <f ca="1">CALCS!AF1257</f>
        <v>0</v>
      </c>
      <c r="J1231" s="190">
        <f ca="1">CALCS!AG1257</f>
        <v>0</v>
      </c>
      <c r="K1231" s="190">
        <f ca="1">CALCS!AH1257</f>
        <v>2787090.3200000003</v>
      </c>
      <c r="L1231" s="179" t="str">
        <f>CALCS!AD1257</f>
        <v>569999</v>
      </c>
      <c r="M1231" s="63">
        <f t="shared" ca="1" si="41"/>
        <v>-10619.679999999702</v>
      </c>
      <c r="N1231" s="205">
        <f t="shared" ca="1" si="42"/>
        <v>-3.7958473179849597E-3</v>
      </c>
    </row>
    <row r="1232" spans="1:14" x14ac:dyDescent="0.25">
      <c r="A1232" s="178" t="str">
        <f>'Insular Areas'!B7</f>
        <v>American Samoas</v>
      </c>
      <c r="B1232" s="179" t="str">
        <f>'Insular Areas'!C7</f>
        <v>AS</v>
      </c>
      <c r="C1232" s="179" t="s">
        <v>3364</v>
      </c>
      <c r="D1232" s="179" t="s">
        <v>6015</v>
      </c>
      <c r="E1232" s="212">
        <f>'Insular Areas'!H7</f>
        <v>54194</v>
      </c>
      <c r="F1232" s="180">
        <f>'Insular Areas'!I7</f>
        <v>1022457</v>
      </c>
      <c r="G1232" s="190">
        <f>K1232</f>
        <v>1016081</v>
      </c>
      <c r="H1232" s="190">
        <v>0</v>
      </c>
      <c r="I1232" s="190">
        <v>0</v>
      </c>
      <c r="J1232" s="190">
        <v>0</v>
      </c>
      <c r="K1232" s="190">
        <f>'Insular Areas'!J7</f>
        <v>1016081</v>
      </c>
      <c r="L1232" s="179" t="str">
        <f>'Insular Areas'!D7</f>
        <v>600001</v>
      </c>
      <c r="M1232" s="63">
        <f t="shared" si="41"/>
        <v>-6376</v>
      </c>
      <c r="N1232" s="205">
        <f t="shared" si="42"/>
        <v>-6.2359590672272768E-3</v>
      </c>
    </row>
    <row r="1233" spans="1:14" x14ac:dyDescent="0.25">
      <c r="A1233" s="178" t="str">
        <f>'Insular Areas'!B8</f>
        <v>Guam</v>
      </c>
      <c r="B1233" s="179" t="str">
        <f>'Insular Areas'!C8</f>
        <v>GU</v>
      </c>
      <c r="C1233" s="179" t="s">
        <v>3364</v>
      </c>
      <c r="D1233" s="179" t="s">
        <v>6015</v>
      </c>
      <c r="E1233" s="212">
        <f>'Insular Areas'!H8</f>
        <v>162742</v>
      </c>
      <c r="F1233" s="180">
        <f>'Insular Areas'!I8</f>
        <v>3043965</v>
      </c>
      <c r="G1233" s="190">
        <f>K1233</f>
        <v>3051244</v>
      </c>
      <c r="H1233" s="190">
        <v>0</v>
      </c>
      <c r="I1233" s="190">
        <v>0</v>
      </c>
      <c r="J1233" s="190">
        <v>0</v>
      </c>
      <c r="K1233" s="190">
        <f>'Insular Areas'!J8</f>
        <v>3051244</v>
      </c>
      <c r="L1233" s="179" t="str">
        <f>'Insular Areas'!D8</f>
        <v>660001</v>
      </c>
      <c r="M1233" s="63">
        <f t="shared" si="41"/>
        <v>7279</v>
      </c>
      <c r="N1233" s="205">
        <f t="shared" si="42"/>
        <v>2.3912889931388829E-3</v>
      </c>
    </row>
    <row r="1234" spans="1:14" x14ac:dyDescent="0.25">
      <c r="A1234" s="178" t="str">
        <f>'Insular Areas'!B9</f>
        <v>Northern Mariana Islands</v>
      </c>
      <c r="B1234" s="179" t="str">
        <f>'Insular Areas'!C9</f>
        <v>MP</v>
      </c>
      <c r="C1234" s="179" t="s">
        <v>3364</v>
      </c>
      <c r="D1234" s="179" t="s">
        <v>6015</v>
      </c>
      <c r="E1234" s="212">
        <f>'Insular Areas'!H9</f>
        <v>53467</v>
      </c>
      <c r="F1234" s="180">
        <f>'Insular Areas'!I9</f>
        <v>984846</v>
      </c>
      <c r="G1234" s="190">
        <f>K1234</f>
        <v>1002451</v>
      </c>
      <c r="H1234" s="190">
        <v>0</v>
      </c>
      <c r="I1234" s="190">
        <v>0</v>
      </c>
      <c r="J1234" s="190">
        <v>0</v>
      </c>
      <c r="K1234" s="190">
        <f>'Insular Areas'!J9</f>
        <v>1002451</v>
      </c>
      <c r="L1234" s="179" t="str">
        <f>'Insular Areas'!D9</f>
        <v>690001</v>
      </c>
      <c r="M1234" s="63">
        <f t="shared" si="41"/>
        <v>17605</v>
      </c>
      <c r="N1234" s="205">
        <f t="shared" si="42"/>
        <v>1.7875891256094862E-2</v>
      </c>
    </row>
    <row r="1235" spans="1:14" x14ac:dyDescent="0.25">
      <c r="A1235" s="178" t="str">
        <f>CALCS!A984</f>
        <v>Aguadilla Municipio</v>
      </c>
      <c r="B1235" s="179" t="str">
        <f>CALCS!B984</f>
        <v>PR</v>
      </c>
      <c r="C1235" s="179" t="str">
        <f>CALCS!C984</f>
        <v>51</v>
      </c>
      <c r="D1235" s="179" t="str">
        <f>CALCS!D984</f>
        <v>PC</v>
      </c>
      <c r="E1235" s="212">
        <f>CALCS!O984</f>
        <v>55804</v>
      </c>
      <c r="F1235" s="180">
        <f ca="1">OFFSET(CDBG16!$J$1,MATCH(L1235,CDBG16!$E$2:$E$1269,0),)</f>
        <v>833926</v>
      </c>
      <c r="G1235" s="190">
        <f>CALCS!X984</f>
        <v>797927</v>
      </c>
      <c r="H1235" s="190">
        <f ca="1">CALCS!AE984</f>
        <v>67</v>
      </c>
      <c r="I1235" s="190">
        <f ca="1">CALCS!AF984</f>
        <v>0</v>
      </c>
      <c r="J1235" s="190">
        <f ca="1">CALCS!AG984</f>
        <v>0</v>
      </c>
      <c r="K1235" s="190">
        <f ca="1">CALCS!AH984</f>
        <v>797994</v>
      </c>
      <c r="L1235" s="179" t="str">
        <f>CALCS!AD984</f>
        <v>729005</v>
      </c>
      <c r="M1235" s="63">
        <f t="shared" ca="1" si="41"/>
        <v>-35932</v>
      </c>
      <c r="N1235" s="205">
        <f t="shared" ca="1" si="42"/>
        <v>-4.3087755987941373E-2</v>
      </c>
    </row>
    <row r="1236" spans="1:14" x14ac:dyDescent="0.25">
      <c r="A1236" s="178" t="str">
        <f>CALCS!A985</f>
        <v>Arecibo Municipio</v>
      </c>
      <c r="B1236" s="179" t="str">
        <f>CALCS!B985</f>
        <v>PR</v>
      </c>
      <c r="C1236" s="179" t="str">
        <f>CALCS!C985</f>
        <v>52</v>
      </c>
      <c r="D1236" s="179" t="str">
        <f>CALCS!D985</f>
        <v>MC</v>
      </c>
      <c r="E1236" s="212">
        <f>CALCS!O985</f>
        <v>89648</v>
      </c>
      <c r="F1236" s="180">
        <f ca="1">OFFSET(CDBG16!$J$1,MATCH(L1236,CDBG16!$E$2:$E$1269,0),)</f>
        <v>1260284</v>
      </c>
      <c r="G1236" s="190">
        <f>CALCS!X985</f>
        <v>1223821</v>
      </c>
      <c r="H1236" s="190">
        <f ca="1">CALCS!AE985</f>
        <v>103</v>
      </c>
      <c r="I1236" s="190">
        <f ca="1">CALCS!AF985</f>
        <v>0</v>
      </c>
      <c r="J1236" s="190">
        <f ca="1">CALCS!AG985</f>
        <v>-307857</v>
      </c>
      <c r="K1236" s="190">
        <f ca="1">CALCS!AH985</f>
        <v>916067</v>
      </c>
      <c r="L1236" s="179" t="str">
        <f>CALCS!AD985</f>
        <v>729013</v>
      </c>
      <c r="M1236" s="63">
        <f t="shared" ca="1" si="41"/>
        <v>-344217</v>
      </c>
      <c r="N1236" s="205">
        <f t="shared" ca="1" si="42"/>
        <v>-0.27312653338453874</v>
      </c>
    </row>
    <row r="1237" spans="1:14" x14ac:dyDescent="0.25">
      <c r="A1237" s="178" t="str">
        <f>CALCS!A986</f>
        <v>Bayamon Municipio</v>
      </c>
      <c r="B1237" s="179" t="str">
        <f>CALCS!B986</f>
        <v>PR</v>
      </c>
      <c r="C1237" s="179" t="str">
        <f>CALCS!C986</f>
        <v>52</v>
      </c>
      <c r="D1237" s="179" t="str">
        <f>CALCS!D986</f>
        <v>MC</v>
      </c>
      <c r="E1237" s="212">
        <f>CALCS!O986</f>
        <v>189159</v>
      </c>
      <c r="F1237" s="180">
        <f ca="1">OFFSET(CDBG16!$J$1,MATCH(L1237,CDBG16!$E$2:$E$1269,0),)</f>
        <v>2238834</v>
      </c>
      <c r="G1237" s="190">
        <f>CALCS!X986</f>
        <v>2138696</v>
      </c>
      <c r="H1237" s="190">
        <f ca="1">CALCS!AE986</f>
        <v>180</v>
      </c>
      <c r="I1237" s="190">
        <f ca="1">CALCS!AF986</f>
        <v>0</v>
      </c>
      <c r="J1237" s="190">
        <f ca="1">CALCS!AG986</f>
        <v>0</v>
      </c>
      <c r="K1237" s="190">
        <f ca="1">CALCS!AH986</f>
        <v>2138876</v>
      </c>
      <c r="L1237" s="179" t="str">
        <f>CALCS!AD986</f>
        <v>729021</v>
      </c>
      <c r="M1237" s="63">
        <f t="shared" ca="1" si="41"/>
        <v>-99958</v>
      </c>
      <c r="N1237" s="205">
        <f t="shared" ca="1" si="42"/>
        <v>-4.4647347681873686E-2</v>
      </c>
    </row>
    <row r="1238" spans="1:14" x14ac:dyDescent="0.25">
      <c r="A1238" s="178" t="str">
        <f>CALCS!A987</f>
        <v>Cabo Rojo Municipio</v>
      </c>
      <c r="B1238" s="179" t="str">
        <f>CALCS!B987</f>
        <v>PR</v>
      </c>
      <c r="C1238" s="179" t="str">
        <f>CALCS!C987</f>
        <v>52</v>
      </c>
      <c r="D1238" s="179" t="str">
        <f>CALCS!D987</f>
        <v>MC</v>
      </c>
      <c r="E1238" s="212">
        <f>CALCS!O987</f>
        <v>49762</v>
      </c>
      <c r="F1238" s="180">
        <f ca="1">OFFSET(CDBG16!$J$1,MATCH(L1238,CDBG16!$E$2:$E$1269,0),)</f>
        <v>730382</v>
      </c>
      <c r="G1238" s="190">
        <f>CALCS!X987</f>
        <v>726412</v>
      </c>
      <c r="H1238" s="190">
        <f ca="1">CALCS!AE987</f>
        <v>61</v>
      </c>
      <c r="I1238" s="190">
        <f ca="1">CALCS!AF987</f>
        <v>0</v>
      </c>
      <c r="J1238" s="190">
        <f ca="1">CALCS!AG987</f>
        <v>0</v>
      </c>
      <c r="K1238" s="190">
        <f ca="1">CALCS!AH987</f>
        <v>726473</v>
      </c>
      <c r="L1238" s="179" t="str">
        <f>CALCS!AD987</f>
        <v>729023</v>
      </c>
      <c r="M1238" s="63">
        <f t="shared" ca="1" si="41"/>
        <v>-3909</v>
      </c>
      <c r="N1238" s="205">
        <f t="shared" ca="1" si="42"/>
        <v>-5.3519938881297731E-3</v>
      </c>
    </row>
    <row r="1239" spans="1:14" x14ac:dyDescent="0.25">
      <c r="A1239" s="178" t="str">
        <f>CALCS!A988</f>
        <v>Caguas Municipio</v>
      </c>
      <c r="B1239" s="179" t="str">
        <f>CALCS!B988</f>
        <v>PR</v>
      </c>
      <c r="C1239" s="179" t="str">
        <f>CALCS!C988</f>
        <v>51</v>
      </c>
      <c r="D1239" s="179" t="str">
        <f>CALCS!D988</f>
        <v>PC</v>
      </c>
      <c r="E1239" s="212">
        <f>CALCS!O988</f>
        <v>134481</v>
      </c>
      <c r="F1239" s="180">
        <f ca="1">OFFSET(CDBG16!$J$1,MATCH(L1239,CDBG16!$E$2:$E$1269,0),)</f>
        <v>1646099</v>
      </c>
      <c r="G1239" s="190">
        <f>CALCS!X988</f>
        <v>1585951</v>
      </c>
      <c r="H1239" s="190">
        <f ca="1">CALCS!AE988</f>
        <v>133</v>
      </c>
      <c r="I1239" s="190">
        <f ca="1">CALCS!AF988</f>
        <v>0</v>
      </c>
      <c r="J1239" s="190">
        <f ca="1">CALCS!AG988</f>
        <v>0</v>
      </c>
      <c r="K1239" s="190">
        <f ca="1">CALCS!AH988</f>
        <v>1586084</v>
      </c>
      <c r="L1239" s="179" t="str">
        <f>CALCS!AD988</f>
        <v>729025</v>
      </c>
      <c r="M1239" s="63">
        <f t="shared" ca="1" si="41"/>
        <v>-60015</v>
      </c>
      <c r="N1239" s="205">
        <f t="shared" ca="1" si="42"/>
        <v>-3.645892500997814E-2</v>
      </c>
    </row>
    <row r="1240" spans="1:14" x14ac:dyDescent="0.25">
      <c r="A1240" s="178" t="str">
        <f>CALCS!A989</f>
        <v>Canovanas Municipio</v>
      </c>
      <c r="B1240" s="179" t="str">
        <f>CALCS!B989</f>
        <v>PR</v>
      </c>
      <c r="C1240" s="179" t="str">
        <f>CALCS!C989</f>
        <v>52</v>
      </c>
      <c r="D1240" s="179" t="str">
        <f>CALCS!D989</f>
        <v>MC</v>
      </c>
      <c r="E1240" s="212">
        <f>CALCS!O989</f>
        <v>46972</v>
      </c>
      <c r="F1240" s="180">
        <f ca="1">OFFSET(CDBG16!$J$1,MATCH(L1240,CDBG16!$E$2:$E$1269,0),)</f>
        <v>680833</v>
      </c>
      <c r="G1240" s="190">
        <f>CALCS!X989</f>
        <v>693220</v>
      </c>
      <c r="H1240" s="190">
        <f ca="1">CALCS!AE989</f>
        <v>58</v>
      </c>
      <c r="I1240" s="190">
        <f ca="1">CALCS!AF989</f>
        <v>0</v>
      </c>
      <c r="J1240" s="190">
        <f ca="1">CALCS!AG989</f>
        <v>0</v>
      </c>
      <c r="K1240" s="190">
        <f ca="1">CALCS!AH989</f>
        <v>693278</v>
      </c>
      <c r="L1240" s="179" t="str">
        <f>CALCS!AD989</f>
        <v>729029</v>
      </c>
      <c r="M1240" s="63">
        <f t="shared" ca="1" si="41"/>
        <v>12445</v>
      </c>
      <c r="N1240" s="205">
        <f t="shared" ca="1" si="42"/>
        <v>1.8279078716807205E-2</v>
      </c>
    </row>
    <row r="1241" spans="1:14" x14ac:dyDescent="0.25">
      <c r="A1241" s="178" t="str">
        <f>CALCS!A990</f>
        <v>Carolina Municipio</v>
      </c>
      <c r="B1241" s="179" t="str">
        <f>CALCS!B990</f>
        <v>PR</v>
      </c>
      <c r="C1241" s="179" t="str">
        <f>CALCS!C990</f>
        <v>52</v>
      </c>
      <c r="D1241" s="179" t="str">
        <f>CALCS!D990</f>
        <v>MC</v>
      </c>
      <c r="E1241" s="212">
        <f>CALCS!O990</f>
        <v>161884</v>
      </c>
      <c r="F1241" s="180">
        <f ca="1">OFFSET(CDBG16!$J$1,MATCH(L1241,CDBG16!$E$2:$E$1269,0),)</f>
        <v>1855955</v>
      </c>
      <c r="G1241" s="190">
        <f>CALCS!X990</f>
        <v>1778070</v>
      </c>
      <c r="H1241" s="190">
        <f ca="1">CALCS!AE990</f>
        <v>150</v>
      </c>
      <c r="I1241" s="190">
        <f ca="1">CALCS!AF990</f>
        <v>0</v>
      </c>
      <c r="J1241" s="190">
        <f ca="1">CALCS!AG990</f>
        <v>0</v>
      </c>
      <c r="K1241" s="190">
        <f ca="1">CALCS!AH990</f>
        <v>1778220</v>
      </c>
      <c r="L1241" s="179" t="str">
        <f>CALCS!AD990</f>
        <v>729031</v>
      </c>
      <c r="M1241" s="63">
        <f t="shared" ca="1" si="41"/>
        <v>-77735</v>
      </c>
      <c r="N1241" s="205">
        <f t="shared" ca="1" si="42"/>
        <v>-4.1884097405378899E-2</v>
      </c>
    </row>
    <row r="1242" spans="1:14" x14ac:dyDescent="0.25">
      <c r="A1242" s="178" t="str">
        <f>CALCS!A991</f>
        <v>Cayey Municipio</v>
      </c>
      <c r="B1242" s="179" t="str">
        <f>CALCS!B991</f>
        <v>PR</v>
      </c>
      <c r="C1242" s="179" t="str">
        <f>CALCS!C991</f>
        <v>52</v>
      </c>
      <c r="D1242" s="179" t="str">
        <f>CALCS!D991</f>
        <v>MC</v>
      </c>
      <c r="E1242" s="212">
        <f>CALCS!O991</f>
        <v>45490</v>
      </c>
      <c r="F1242" s="180">
        <f ca="1">OFFSET(CDBG16!$J$1,MATCH(L1242,CDBG16!$E$2:$E$1269,0),)</f>
        <v>616982</v>
      </c>
      <c r="G1242" s="190">
        <f>CALCS!X991</f>
        <v>609030</v>
      </c>
      <c r="H1242" s="190">
        <f ca="1">CALCS!AE991</f>
        <v>51</v>
      </c>
      <c r="I1242" s="190">
        <f ca="1">CALCS!AF991</f>
        <v>0</v>
      </c>
      <c r="J1242" s="190">
        <f ca="1">CALCS!AG991</f>
        <v>0</v>
      </c>
      <c r="K1242" s="190">
        <f ca="1">CALCS!AH991</f>
        <v>609081</v>
      </c>
      <c r="L1242" s="179" t="str">
        <f>CALCS!AD991</f>
        <v>729035</v>
      </c>
      <c r="M1242" s="63">
        <f t="shared" ca="1" si="41"/>
        <v>-7901</v>
      </c>
      <c r="N1242" s="205">
        <f t="shared" ca="1" si="42"/>
        <v>-1.2805884126279211E-2</v>
      </c>
    </row>
    <row r="1243" spans="1:14" x14ac:dyDescent="0.25">
      <c r="A1243" s="178" t="str">
        <f>CALCS!A992</f>
        <v>Cidra Municipio</v>
      </c>
      <c r="B1243" s="179" t="str">
        <f>CALCS!B992</f>
        <v>PR</v>
      </c>
      <c r="C1243" s="179" t="str">
        <f>CALCS!C992</f>
        <v>52</v>
      </c>
      <c r="D1243" s="179" t="str">
        <f>CALCS!D992</f>
        <v>MC</v>
      </c>
      <c r="E1243" s="212">
        <f>CALCS!O992</f>
        <v>41225</v>
      </c>
      <c r="F1243" s="180">
        <f ca="1">OFFSET(CDBG16!$J$1,MATCH(L1243,CDBG16!$E$2:$E$1269,0),)</f>
        <v>560399</v>
      </c>
      <c r="G1243" s="190">
        <f>CALCS!X992</f>
        <v>544983</v>
      </c>
      <c r="H1243" s="190">
        <f ca="1">CALCS!AE992</f>
        <v>46</v>
      </c>
      <c r="I1243" s="190">
        <f ca="1">CALCS!AF992</f>
        <v>0</v>
      </c>
      <c r="J1243" s="190">
        <f ca="1">CALCS!AG992</f>
        <v>0</v>
      </c>
      <c r="K1243" s="190">
        <f ca="1">CALCS!AH992</f>
        <v>545029</v>
      </c>
      <c r="L1243" s="179" t="str">
        <f>CALCS!AD992</f>
        <v>729041</v>
      </c>
      <c r="M1243" s="63">
        <f t="shared" ca="1" si="41"/>
        <v>-15370</v>
      </c>
      <c r="N1243" s="205">
        <f t="shared" ca="1" si="42"/>
        <v>-2.7426886914501989E-2</v>
      </c>
    </row>
    <row r="1244" spans="1:14" x14ac:dyDescent="0.25">
      <c r="A1244" s="178" t="str">
        <f>CALCS!A993</f>
        <v>Fajardo Municipio</v>
      </c>
      <c r="B1244" s="179" t="str">
        <f>CALCS!B993</f>
        <v>PR</v>
      </c>
      <c r="C1244" s="179" t="str">
        <f>CALCS!C993</f>
        <v>52</v>
      </c>
      <c r="D1244" s="179" t="str">
        <f>CALCS!D993</f>
        <v>MC</v>
      </c>
      <c r="E1244" s="212">
        <f>CALCS!O993</f>
        <v>33102</v>
      </c>
      <c r="F1244" s="180">
        <f ca="1">OFFSET(CDBG16!$J$1,MATCH(L1244,CDBG16!$E$2:$E$1269,0),)</f>
        <v>484535</v>
      </c>
      <c r="G1244" s="190">
        <f>CALCS!X993</f>
        <v>503975</v>
      </c>
      <c r="H1244" s="190">
        <f ca="1">CALCS!AE993</f>
        <v>42</v>
      </c>
      <c r="I1244" s="190">
        <f ca="1">CALCS!AF993</f>
        <v>0</v>
      </c>
      <c r="J1244" s="190">
        <f ca="1">CALCS!AG993</f>
        <v>0</v>
      </c>
      <c r="K1244" s="190">
        <f ca="1">CALCS!AH993</f>
        <v>504017</v>
      </c>
      <c r="L1244" s="179" t="str">
        <f>CALCS!AD993</f>
        <v>729053</v>
      </c>
      <c r="M1244" s="63">
        <f t="shared" ca="1" si="41"/>
        <v>19482</v>
      </c>
      <c r="N1244" s="205">
        <f t="shared" ca="1" si="42"/>
        <v>4.0207621740431548E-2</v>
      </c>
    </row>
    <row r="1245" spans="1:14" x14ac:dyDescent="0.25">
      <c r="A1245" s="178" t="str">
        <f>CALCS!A994</f>
        <v>Guayama Municipio</v>
      </c>
      <c r="B1245" s="179" t="str">
        <f>CALCS!B994</f>
        <v>PR</v>
      </c>
      <c r="C1245" s="179" t="str">
        <f>CALCS!C994</f>
        <v>51</v>
      </c>
      <c r="D1245" s="179" t="str">
        <f>CALCS!D994</f>
        <v>PC</v>
      </c>
      <c r="E1245" s="212">
        <f>CALCS!O994</f>
        <v>42721</v>
      </c>
      <c r="F1245" s="180">
        <f ca="1">OFFSET(CDBG16!$J$1,MATCH(L1245,CDBG16!$E$2:$E$1269,0),)</f>
        <v>653815</v>
      </c>
      <c r="G1245" s="190">
        <f>CALCS!X994</f>
        <v>613627</v>
      </c>
      <c r="H1245" s="190">
        <f ca="1">CALCS!AE994</f>
        <v>52</v>
      </c>
      <c r="I1245" s="190">
        <f ca="1">CALCS!AF994</f>
        <v>0</v>
      </c>
      <c r="J1245" s="190">
        <f ca="1">CALCS!AG994</f>
        <v>0</v>
      </c>
      <c r="K1245" s="190">
        <f ca="1">CALCS!AH994</f>
        <v>613679</v>
      </c>
      <c r="L1245" s="179" t="str">
        <f>CALCS!AD994</f>
        <v>729057</v>
      </c>
      <c r="M1245" s="63">
        <f t="shared" ca="1" si="41"/>
        <v>-40136</v>
      </c>
      <c r="N1245" s="205">
        <f t="shared" ca="1" si="42"/>
        <v>-6.1387395517080522E-2</v>
      </c>
    </row>
    <row r="1246" spans="1:14" x14ac:dyDescent="0.25">
      <c r="A1246" s="178" t="str">
        <f>CALCS!A995</f>
        <v>Guaynabo Municipio</v>
      </c>
      <c r="B1246" s="179" t="str">
        <f>CALCS!B995</f>
        <v>PR</v>
      </c>
      <c r="C1246" s="179" t="str">
        <f>CALCS!C995</f>
        <v>51</v>
      </c>
      <c r="D1246" s="179" t="str">
        <f>CALCS!D995</f>
        <v>PC</v>
      </c>
      <c r="E1246" s="212">
        <f>CALCS!O995</f>
        <v>90879</v>
      </c>
      <c r="F1246" s="180">
        <f ca="1">OFFSET(CDBG16!$J$1,MATCH(L1246,CDBG16!$E$2:$E$1269,0),)</f>
        <v>909119</v>
      </c>
      <c r="G1246" s="190">
        <f>CALCS!X995</f>
        <v>892853</v>
      </c>
      <c r="H1246" s="190">
        <f ca="1">CALCS!AE995</f>
        <v>75</v>
      </c>
      <c r="I1246" s="190">
        <f ca="1">CALCS!AF995</f>
        <v>0</v>
      </c>
      <c r="J1246" s="190">
        <f ca="1">CALCS!AG995</f>
        <v>0</v>
      </c>
      <c r="K1246" s="190">
        <f ca="1">CALCS!AH995</f>
        <v>892928</v>
      </c>
      <c r="L1246" s="179" t="str">
        <f>CALCS!AD995</f>
        <v>729061</v>
      </c>
      <c r="M1246" s="63">
        <f t="shared" ca="1" si="41"/>
        <v>-16191</v>
      </c>
      <c r="N1246" s="205">
        <f t="shared" ca="1" si="42"/>
        <v>-1.7809549684914737E-2</v>
      </c>
    </row>
    <row r="1247" spans="1:14" x14ac:dyDescent="0.25">
      <c r="A1247" s="178" t="str">
        <f>CALCS!A996</f>
        <v>Humacao Municipio</v>
      </c>
      <c r="B1247" s="179" t="str">
        <f>CALCS!B996</f>
        <v>PR</v>
      </c>
      <c r="C1247" s="179" t="str">
        <f>CALCS!C996</f>
        <v>52</v>
      </c>
      <c r="D1247" s="179" t="str">
        <f>CALCS!D996</f>
        <v>MC</v>
      </c>
      <c r="E1247" s="212">
        <f>CALCS!O996</f>
        <v>54827</v>
      </c>
      <c r="F1247" s="180">
        <f ca="1">OFFSET(CDBG16!$J$1,MATCH(L1247,CDBG16!$E$2:$E$1269,0),)</f>
        <v>774391</v>
      </c>
      <c r="G1247" s="190">
        <f>CALCS!X996</f>
        <v>758207</v>
      </c>
      <c r="H1247" s="190">
        <f ca="1">CALCS!AE996</f>
        <v>64</v>
      </c>
      <c r="I1247" s="190">
        <f ca="1">CALCS!AF996</f>
        <v>0</v>
      </c>
      <c r="J1247" s="190">
        <f ca="1">CALCS!AG996</f>
        <v>0</v>
      </c>
      <c r="K1247" s="190">
        <f ca="1">CALCS!AH996</f>
        <v>758271</v>
      </c>
      <c r="L1247" s="179" t="str">
        <f>CALCS!AD996</f>
        <v>729069</v>
      </c>
      <c r="M1247" s="63">
        <f t="shared" ca="1" si="41"/>
        <v>-16120</v>
      </c>
      <c r="N1247" s="205">
        <f t="shared" ca="1" si="42"/>
        <v>-2.0816357628123262E-2</v>
      </c>
    </row>
    <row r="1248" spans="1:14" x14ac:dyDescent="0.25">
      <c r="A1248" s="178" t="str">
        <f>CALCS!A997</f>
        <v>Isabela Municipio</v>
      </c>
      <c r="B1248" s="179" t="str">
        <f>CALCS!B997</f>
        <v>PR</v>
      </c>
      <c r="C1248" s="179" t="str">
        <f>CALCS!C997</f>
        <v>51</v>
      </c>
      <c r="D1248" s="179" t="str">
        <f>CALCS!D997</f>
        <v>PC</v>
      </c>
      <c r="E1248" s="212">
        <f>CALCS!O997</f>
        <v>43398</v>
      </c>
      <c r="F1248" s="180">
        <f ca="1">OFFSET(CDBG16!$J$1,MATCH(L1248,CDBG16!$E$2:$E$1269,0),)</f>
        <v>718853</v>
      </c>
      <c r="G1248" s="190">
        <f>CALCS!X997</f>
        <v>697619</v>
      </c>
      <c r="H1248" s="190">
        <f ca="1">CALCS!AE997</f>
        <v>59</v>
      </c>
      <c r="I1248" s="190">
        <f ca="1">CALCS!AF997</f>
        <v>0</v>
      </c>
      <c r="J1248" s="190">
        <f ca="1">CALCS!AG997</f>
        <v>0</v>
      </c>
      <c r="K1248" s="190">
        <f ca="1">CALCS!AH997</f>
        <v>697678</v>
      </c>
      <c r="L1248" s="179" t="str">
        <f>CALCS!AD997</f>
        <v>729071</v>
      </c>
      <c r="M1248" s="63">
        <f t="shared" ca="1" si="41"/>
        <v>-21175</v>
      </c>
      <c r="N1248" s="205">
        <f t="shared" ca="1" si="42"/>
        <v>-2.9456648299443697E-2</v>
      </c>
    </row>
    <row r="1249" spans="1:14" x14ac:dyDescent="0.25">
      <c r="A1249" s="178" t="str">
        <f>CALCS!A998</f>
        <v>Juana Diaz Municipio</v>
      </c>
      <c r="B1249" s="179" t="str">
        <f>CALCS!B998</f>
        <v>PR</v>
      </c>
      <c r="C1249" s="179" t="str">
        <f>CALCS!C998</f>
        <v>52</v>
      </c>
      <c r="D1249" s="179" t="str">
        <f>CALCS!D998</f>
        <v>MC</v>
      </c>
      <c r="E1249" s="212">
        <f>CALCS!O998</f>
        <v>48060</v>
      </c>
      <c r="F1249" s="180">
        <f ca="1">OFFSET(CDBG16!$J$1,MATCH(L1249,CDBG16!$E$2:$E$1269,0),)</f>
        <v>871704</v>
      </c>
      <c r="G1249" s="190">
        <f>CALCS!X998</f>
        <v>770064</v>
      </c>
      <c r="H1249" s="190">
        <f ca="1">CALCS!AE998</f>
        <v>65</v>
      </c>
      <c r="I1249" s="190">
        <f ca="1">CALCS!AF998</f>
        <v>0</v>
      </c>
      <c r="J1249" s="190">
        <f ca="1">CALCS!AG998</f>
        <v>0</v>
      </c>
      <c r="K1249" s="190">
        <f ca="1">CALCS!AH998</f>
        <v>770129</v>
      </c>
      <c r="L1249" s="179" t="str">
        <f>CALCS!AD998</f>
        <v>729075</v>
      </c>
      <c r="M1249" s="63">
        <f t="shared" ca="1" si="41"/>
        <v>-101575</v>
      </c>
      <c r="N1249" s="205">
        <f t="shared" ca="1" si="42"/>
        <v>-0.11652464598074576</v>
      </c>
    </row>
    <row r="1250" spans="1:14" x14ac:dyDescent="0.25">
      <c r="A1250" s="178" t="str">
        <f>CALCS!A999</f>
        <v>Manati Municipio</v>
      </c>
      <c r="B1250" s="179" t="str">
        <f>CALCS!B999</f>
        <v>PR</v>
      </c>
      <c r="C1250" s="179" t="str">
        <f>CALCS!C999</f>
        <v>52</v>
      </c>
      <c r="D1250" s="179" t="str">
        <f>CALCS!D999</f>
        <v>MC</v>
      </c>
      <c r="E1250" s="212">
        <f>CALCS!O999</f>
        <v>40700</v>
      </c>
      <c r="F1250" s="180">
        <f ca="1">OFFSET(CDBG16!$J$1,MATCH(L1250,CDBG16!$E$2:$E$1269,0),)</f>
        <v>724035</v>
      </c>
      <c r="G1250" s="190">
        <f>CALCS!X999</f>
        <v>688692</v>
      </c>
      <c r="H1250" s="190">
        <f ca="1">CALCS!AE999</f>
        <v>58</v>
      </c>
      <c r="I1250" s="190">
        <f ca="1">CALCS!AF999</f>
        <v>0</v>
      </c>
      <c r="J1250" s="190">
        <f ca="1">CALCS!AG999</f>
        <v>0</v>
      </c>
      <c r="K1250" s="190">
        <f ca="1">CALCS!AH999</f>
        <v>688750</v>
      </c>
      <c r="L1250" s="179" t="str">
        <f>CALCS!AD999</f>
        <v>729091</v>
      </c>
      <c r="M1250" s="63">
        <f t="shared" ca="1" si="41"/>
        <v>-35285</v>
      </c>
      <c r="N1250" s="205">
        <f t="shared" ca="1" si="42"/>
        <v>-4.8733831928014532E-2</v>
      </c>
    </row>
    <row r="1251" spans="1:14" x14ac:dyDescent="0.25">
      <c r="A1251" s="178" t="str">
        <f>CALCS!A1000</f>
        <v>Mayaguez Municipio</v>
      </c>
      <c r="B1251" s="179" t="str">
        <f>CALCS!B1000</f>
        <v>PR</v>
      </c>
      <c r="C1251" s="179" t="str">
        <f>CALCS!C1000</f>
        <v>51</v>
      </c>
      <c r="D1251" s="179" t="str">
        <f>CALCS!D1000</f>
        <v>PC</v>
      </c>
      <c r="E1251" s="212">
        <f>CALCS!O1000</f>
        <v>79510</v>
      </c>
      <c r="F1251" s="180">
        <f ca="1">OFFSET(CDBG16!$J$1,MATCH(L1251,CDBG16!$E$2:$E$1269,0),)</f>
        <v>1288631</v>
      </c>
      <c r="G1251" s="190">
        <f>CALCS!X1000</f>
        <v>1209505</v>
      </c>
      <c r="H1251" s="190">
        <f ca="1">CALCS!AE1000</f>
        <v>102</v>
      </c>
      <c r="I1251" s="190">
        <f ca="1">CALCS!AF1000</f>
        <v>0</v>
      </c>
      <c r="J1251" s="190">
        <f ca="1">CALCS!AG1000</f>
        <v>0</v>
      </c>
      <c r="K1251" s="190">
        <f ca="1">CALCS!AH1000</f>
        <v>1209607</v>
      </c>
      <c r="L1251" s="179" t="str">
        <f>CALCS!AD1000</f>
        <v>729097</v>
      </c>
      <c r="M1251" s="63">
        <f t="shared" ca="1" si="41"/>
        <v>-79024</v>
      </c>
      <c r="N1251" s="205">
        <f t="shared" ca="1" si="42"/>
        <v>-6.1323994223326926E-2</v>
      </c>
    </row>
    <row r="1252" spans="1:14" x14ac:dyDescent="0.25">
      <c r="A1252" s="178" t="str">
        <f>CALCS!A1001</f>
        <v>Ponce Municipio</v>
      </c>
      <c r="B1252" s="179" t="str">
        <f>CALCS!B1001</f>
        <v>PR</v>
      </c>
      <c r="C1252" s="179" t="str">
        <f>CALCS!C1001</f>
        <v>51</v>
      </c>
      <c r="D1252" s="179" t="str">
        <f>CALCS!D1001</f>
        <v>PC</v>
      </c>
      <c r="E1252" s="212">
        <f>CALCS!O1001</f>
        <v>149028</v>
      </c>
      <c r="F1252" s="180">
        <f ca="1">OFFSET(CDBG16!$J$1,MATCH(L1252,CDBG16!$E$2:$E$1269,0),)</f>
        <v>2481199</v>
      </c>
      <c r="G1252" s="190">
        <f>CALCS!X1001</f>
        <v>2353424</v>
      </c>
      <c r="H1252" s="190">
        <f ca="1">CALCS!AE1001</f>
        <v>198</v>
      </c>
      <c r="I1252" s="190">
        <f ca="1">CALCS!AF1001</f>
        <v>0</v>
      </c>
      <c r="J1252" s="190">
        <f ca="1">CALCS!AG1001</f>
        <v>0</v>
      </c>
      <c r="K1252" s="190">
        <f ca="1">CALCS!AH1001</f>
        <v>2353622</v>
      </c>
      <c r="L1252" s="179" t="str">
        <f>CALCS!AD1001</f>
        <v>729113</v>
      </c>
      <c r="M1252" s="63">
        <f t="shared" ca="1" si="41"/>
        <v>-127577</v>
      </c>
      <c r="N1252" s="205">
        <f t="shared" ca="1" si="42"/>
        <v>-5.1417480016717726E-2</v>
      </c>
    </row>
    <row r="1253" spans="1:14" x14ac:dyDescent="0.25">
      <c r="A1253" s="178" t="str">
        <f>CALCS!A1002</f>
        <v>Rio Grande Municipio</v>
      </c>
      <c r="B1253" s="179" t="str">
        <f>CALCS!B1002</f>
        <v>PR</v>
      </c>
      <c r="C1253" s="179" t="str">
        <f>CALCS!C1002</f>
        <v>52</v>
      </c>
      <c r="D1253" s="179" t="str">
        <f>CALCS!D1002</f>
        <v>MC</v>
      </c>
      <c r="E1253" s="212">
        <f>CALCS!O1002</f>
        <v>51725</v>
      </c>
      <c r="F1253" s="180">
        <f ca="1">OFFSET(CDBG16!$J$1,MATCH(L1253,CDBG16!$E$2:$E$1269,0),)</f>
        <v>734049</v>
      </c>
      <c r="G1253" s="190">
        <f>CALCS!X1002</f>
        <v>698887</v>
      </c>
      <c r="H1253" s="190">
        <f ca="1">CALCS!AE1002</f>
        <v>59</v>
      </c>
      <c r="I1253" s="190">
        <f ca="1">CALCS!AF1002</f>
        <v>0</v>
      </c>
      <c r="J1253" s="190">
        <f ca="1">CALCS!AG1002</f>
        <v>0</v>
      </c>
      <c r="K1253" s="190">
        <f ca="1">CALCS!AH1002</f>
        <v>698946</v>
      </c>
      <c r="L1253" s="179" t="str">
        <f>CALCS!AD1002</f>
        <v>729119</v>
      </c>
      <c r="M1253" s="63">
        <f t="shared" ca="1" si="41"/>
        <v>-35103</v>
      </c>
      <c r="N1253" s="205">
        <f t="shared" ca="1" si="42"/>
        <v>-4.7821058267227393E-2</v>
      </c>
    </row>
    <row r="1254" spans="1:14" x14ac:dyDescent="0.25">
      <c r="A1254" s="178" t="str">
        <f>CALCS!A1003</f>
        <v>San German Municipio</v>
      </c>
      <c r="B1254" s="179" t="str">
        <f>CALCS!B1003</f>
        <v>PR</v>
      </c>
      <c r="C1254" s="179" t="str">
        <f>CALCS!C1003</f>
        <v>51</v>
      </c>
      <c r="D1254" s="179" t="str">
        <f>CALCS!D1003</f>
        <v>PC</v>
      </c>
      <c r="E1254" s="212">
        <f>CALCS!O1003</f>
        <v>32976</v>
      </c>
      <c r="F1254" s="180">
        <f ca="1">OFFSET(CDBG16!$J$1,MATCH(L1254,CDBG16!$E$2:$E$1269,0),)</f>
        <v>489486</v>
      </c>
      <c r="G1254" s="190">
        <f>CALCS!X1003</f>
        <v>492829</v>
      </c>
      <c r="H1254" s="190">
        <f ca="1">CALCS!AE1003</f>
        <v>41</v>
      </c>
      <c r="I1254" s="190">
        <f ca="1">CALCS!AF1003</f>
        <v>0</v>
      </c>
      <c r="J1254" s="190">
        <f ca="1">CALCS!AG1003</f>
        <v>0</v>
      </c>
      <c r="K1254" s="190">
        <f ca="1">CALCS!AH1003</f>
        <v>492870</v>
      </c>
      <c r="L1254" s="179" t="str">
        <f>CALCS!AD1003</f>
        <v>729125</v>
      </c>
      <c r="M1254" s="63">
        <f t="shared" ca="1" si="41"/>
        <v>3384</v>
      </c>
      <c r="N1254" s="205">
        <f t="shared" ca="1" si="42"/>
        <v>6.9133744376754392E-3</v>
      </c>
    </row>
    <row r="1255" spans="1:14" x14ac:dyDescent="0.25">
      <c r="A1255" s="178" t="str">
        <f>CALCS!A1004</f>
        <v>San Juan Municipio</v>
      </c>
      <c r="B1255" s="179" t="str">
        <f>CALCS!B1004</f>
        <v>PR</v>
      </c>
      <c r="C1255" s="179" t="str">
        <f>CALCS!C1004</f>
        <v>51</v>
      </c>
      <c r="D1255" s="179" t="str">
        <f>CALCS!D1004</f>
        <v>PC</v>
      </c>
      <c r="E1255" s="212">
        <f>CALCS!O1004</f>
        <v>355074</v>
      </c>
      <c r="F1255" s="180">
        <f ca="1">OFFSET(CDBG16!$J$1,MATCH(L1255,CDBG16!$E$2:$E$1269,0),)</f>
        <v>6257582</v>
      </c>
      <c r="G1255" s="190">
        <f>CALCS!X1004</f>
        <v>6313237</v>
      </c>
      <c r="H1255" s="190">
        <f ca="1">CALCS!AE1004</f>
        <v>531</v>
      </c>
      <c r="I1255" s="190">
        <f ca="1">CALCS!AF1004</f>
        <v>0</v>
      </c>
      <c r="J1255" s="190">
        <f ca="1">CALCS!AG1004</f>
        <v>0</v>
      </c>
      <c r="K1255" s="190">
        <f ca="1">CALCS!AH1004</f>
        <v>6313768</v>
      </c>
      <c r="L1255" s="179" t="str">
        <f>CALCS!AD1004</f>
        <v>729127</v>
      </c>
      <c r="M1255" s="63">
        <f t="shared" ca="1" si="41"/>
        <v>56186</v>
      </c>
      <c r="N1255" s="205">
        <f t="shared" ca="1" si="42"/>
        <v>8.9788675561902342E-3</v>
      </c>
    </row>
    <row r="1256" spans="1:14" x14ac:dyDescent="0.25">
      <c r="A1256" s="178" t="str">
        <f>CALCS!A1005</f>
        <v>San Sebastian Municipio</v>
      </c>
      <c r="B1256" s="179" t="str">
        <f>CALCS!B1005</f>
        <v>PR</v>
      </c>
      <c r="C1256" s="179" t="str">
        <f>CALCS!C1005</f>
        <v>52</v>
      </c>
      <c r="D1256" s="179" t="str">
        <f>CALCS!D1005</f>
        <v>MC</v>
      </c>
      <c r="E1256" s="212">
        <f>CALCS!O1005</f>
        <v>39007</v>
      </c>
      <c r="F1256" s="180">
        <f ca="1">OFFSET(CDBG16!$J$1,MATCH(L1256,CDBG16!$E$2:$E$1269,0),)</f>
        <v>649170</v>
      </c>
      <c r="G1256" s="190">
        <f>CALCS!X1005</f>
        <v>631936</v>
      </c>
      <c r="H1256" s="190">
        <f ca="1">CALCS!AE1005</f>
        <v>53</v>
      </c>
      <c r="I1256" s="190">
        <f ca="1">CALCS!AF1005</f>
        <v>0</v>
      </c>
      <c r="J1256" s="190">
        <f ca="1">CALCS!AG1005</f>
        <v>0</v>
      </c>
      <c r="K1256" s="190">
        <f ca="1">CALCS!AH1005</f>
        <v>631989</v>
      </c>
      <c r="L1256" s="179" t="str">
        <f>CALCS!AD1005</f>
        <v>729131</v>
      </c>
      <c r="M1256" s="63">
        <f t="shared" ca="1" si="41"/>
        <v>-17181</v>
      </c>
      <c r="N1256" s="205">
        <f t="shared" ca="1" si="42"/>
        <v>-2.6466102869818382E-2</v>
      </c>
    </row>
    <row r="1257" spans="1:14" x14ac:dyDescent="0.25">
      <c r="A1257" s="178" t="str">
        <f>CALCS!A1006</f>
        <v>Toa Alta Municipio</v>
      </c>
      <c r="B1257" s="179" t="str">
        <f>CALCS!B1006</f>
        <v>PR</v>
      </c>
      <c r="C1257" s="179" t="str">
        <f>CALCS!C1006</f>
        <v>52</v>
      </c>
      <c r="D1257" s="179" t="str">
        <f>CALCS!D1006</f>
        <v>MC</v>
      </c>
      <c r="E1257" s="212">
        <f>CALCS!O1006</f>
        <v>74368</v>
      </c>
      <c r="F1257" s="180">
        <f ca="1">OFFSET(CDBG16!$J$1,MATCH(L1257,CDBG16!$E$2:$E$1269,0),)</f>
        <v>925912</v>
      </c>
      <c r="G1257" s="190">
        <f>CALCS!X1006</f>
        <v>843142</v>
      </c>
      <c r="H1257" s="190">
        <f ca="1">CALCS!AE1006</f>
        <v>71</v>
      </c>
      <c r="I1257" s="190">
        <f ca="1">CALCS!AF1006</f>
        <v>0</v>
      </c>
      <c r="J1257" s="190">
        <f ca="1">CALCS!AG1006</f>
        <v>0</v>
      </c>
      <c r="K1257" s="190">
        <f ca="1">CALCS!AH1006</f>
        <v>843213</v>
      </c>
      <c r="L1257" s="179" t="str">
        <f>CALCS!AD1006</f>
        <v>729135</v>
      </c>
      <c r="M1257" s="63">
        <f t="shared" ca="1" si="41"/>
        <v>-82699</v>
      </c>
      <c r="N1257" s="205">
        <f t="shared" ca="1" si="42"/>
        <v>-8.9316263316600281E-2</v>
      </c>
    </row>
    <row r="1258" spans="1:14" x14ac:dyDescent="0.25">
      <c r="A1258" s="178" t="str">
        <f>CALCS!A1007</f>
        <v>Toa Baja Municipio</v>
      </c>
      <c r="B1258" s="179" t="str">
        <f>CALCS!B1007</f>
        <v>PR</v>
      </c>
      <c r="C1258" s="179" t="str">
        <f>CALCS!C1007</f>
        <v>52</v>
      </c>
      <c r="D1258" s="179" t="str">
        <f>CALCS!D1007</f>
        <v>MC</v>
      </c>
      <c r="E1258" s="212">
        <f>CALCS!O1007</f>
        <v>82065</v>
      </c>
      <c r="F1258" s="180">
        <f ca="1">OFFSET(CDBG16!$J$1,MATCH(L1258,CDBG16!$E$2:$E$1269,0),)</f>
        <v>1133367</v>
      </c>
      <c r="G1258" s="190">
        <f>CALCS!X1007</f>
        <v>1079647</v>
      </c>
      <c r="H1258" s="190">
        <f ca="1">CALCS!AE1007</f>
        <v>91</v>
      </c>
      <c r="I1258" s="190">
        <f ca="1">CALCS!AF1007</f>
        <v>0</v>
      </c>
      <c r="J1258" s="190">
        <f ca="1">CALCS!AG1007</f>
        <v>0</v>
      </c>
      <c r="K1258" s="190">
        <f ca="1">CALCS!AH1007</f>
        <v>1079738</v>
      </c>
      <c r="L1258" s="179" t="str">
        <f>CALCS!AD1007</f>
        <v>729137</v>
      </c>
      <c r="M1258" s="63">
        <f t="shared" ca="1" si="41"/>
        <v>-53629</v>
      </c>
      <c r="N1258" s="205">
        <f t="shared" ca="1" si="42"/>
        <v>-4.7318300250492558E-2</v>
      </c>
    </row>
    <row r="1259" spans="1:14" x14ac:dyDescent="0.25">
      <c r="A1259" s="178" t="str">
        <f>CALCS!A1008</f>
        <v>Trujillo Alto Municipio</v>
      </c>
      <c r="B1259" s="179" t="str">
        <f>CALCS!B1008</f>
        <v>PR</v>
      </c>
      <c r="C1259" s="179" t="str">
        <f>CALCS!C1008</f>
        <v>52</v>
      </c>
      <c r="D1259" s="179" t="str">
        <f>CALCS!D1008</f>
        <v>MC</v>
      </c>
      <c r="E1259" s="212">
        <f>CALCS!O1008</f>
        <v>69615</v>
      </c>
      <c r="F1259" s="180">
        <f ca="1">OFFSET(CDBG16!$J$1,MATCH(L1259,CDBG16!$E$2:$E$1269,0),)</f>
        <v>788842</v>
      </c>
      <c r="G1259" s="190">
        <f>CALCS!X1008</f>
        <v>784370</v>
      </c>
      <c r="H1259" s="190">
        <f ca="1">CALCS!AE1008</f>
        <v>66</v>
      </c>
      <c r="I1259" s="190">
        <f ca="1">CALCS!AF1008</f>
        <v>0</v>
      </c>
      <c r="J1259" s="190">
        <f ca="1">CALCS!AG1008</f>
        <v>0</v>
      </c>
      <c r="K1259" s="190">
        <f ca="1">CALCS!AH1008</f>
        <v>784436</v>
      </c>
      <c r="L1259" s="179" t="str">
        <f>CALCS!AD1008</f>
        <v>729139</v>
      </c>
      <c r="M1259" s="63">
        <f t="shared" ca="1" si="41"/>
        <v>-4406</v>
      </c>
      <c r="N1259" s="205">
        <f t="shared" ca="1" si="42"/>
        <v>-5.5854023999736321E-3</v>
      </c>
    </row>
    <row r="1260" spans="1:14" x14ac:dyDescent="0.25">
      <c r="A1260" s="178" t="str">
        <f>CALCS!A1009</f>
        <v>Vega Baja Municipio</v>
      </c>
      <c r="B1260" s="179" t="str">
        <f>CALCS!B1009</f>
        <v>PR</v>
      </c>
      <c r="C1260" s="179" t="str">
        <f>CALCS!C1009</f>
        <v>52</v>
      </c>
      <c r="D1260" s="179" t="str">
        <f>CALCS!D1009</f>
        <v>MC</v>
      </c>
      <c r="E1260" s="212">
        <f>CALCS!O1009</f>
        <v>54792</v>
      </c>
      <c r="F1260" s="180">
        <f ca="1">OFFSET(CDBG16!$J$1,MATCH(L1260,CDBG16!$E$2:$E$1269,0),)</f>
        <v>835156</v>
      </c>
      <c r="G1260" s="190">
        <f>CALCS!X1009</f>
        <v>796973</v>
      </c>
      <c r="H1260" s="190">
        <f ca="1">CALCS!AE1009</f>
        <v>67</v>
      </c>
      <c r="I1260" s="190">
        <f ca="1">CALCS!AF1009</f>
        <v>0</v>
      </c>
      <c r="J1260" s="190">
        <f ca="1">CALCS!AG1009</f>
        <v>0</v>
      </c>
      <c r="K1260" s="190">
        <f ca="1">CALCS!AH1009</f>
        <v>797040</v>
      </c>
      <c r="L1260" s="179" t="str">
        <f>CALCS!AD1009</f>
        <v>729145</v>
      </c>
      <c r="M1260" s="63">
        <f t="shared" ca="1" si="41"/>
        <v>-38116</v>
      </c>
      <c r="N1260" s="205">
        <f t="shared" ca="1" si="42"/>
        <v>-4.563937755341517E-2</v>
      </c>
    </row>
    <row r="1261" spans="1:14" x14ac:dyDescent="0.25">
      <c r="A1261" s="178" t="str">
        <f>CALCS!A1010</f>
        <v>Yauco Municipio</v>
      </c>
      <c r="B1261" s="179" t="str">
        <f>CALCS!B1010</f>
        <v>PR</v>
      </c>
      <c r="C1261" s="179" t="str">
        <f>CALCS!C1010</f>
        <v>52</v>
      </c>
      <c r="D1261" s="179" t="str">
        <f>CALCS!D1010</f>
        <v>MC</v>
      </c>
      <c r="E1261" s="212">
        <f>CALCS!O1010</f>
        <v>37679</v>
      </c>
      <c r="F1261" s="180">
        <f ca="1">OFFSET(CDBG16!$J$1,MATCH(L1261,CDBG16!$E$2:$E$1269,0),)</f>
        <v>623459</v>
      </c>
      <c r="G1261" s="190">
        <f>CALCS!X1010</f>
        <v>565641</v>
      </c>
      <c r="H1261" s="190">
        <f ca="1">CALCS!AE1010</f>
        <v>48</v>
      </c>
      <c r="I1261" s="190">
        <f ca="1">CALCS!AF1010</f>
        <v>0</v>
      </c>
      <c r="J1261" s="190">
        <f ca="1">CALCS!AG1010</f>
        <v>0</v>
      </c>
      <c r="K1261" s="190">
        <f ca="1">CALCS!AH1010</f>
        <v>565689</v>
      </c>
      <c r="L1261" s="179" t="str">
        <f>CALCS!AD1010</f>
        <v>729153</v>
      </c>
      <c r="M1261" s="63">
        <f t="shared" ca="1" si="41"/>
        <v>-57770</v>
      </c>
      <c r="N1261" s="205">
        <f t="shared" ca="1" si="42"/>
        <v>-9.2660463639148691E-2</v>
      </c>
    </row>
    <row r="1262" spans="1:14" x14ac:dyDescent="0.25">
      <c r="A1262" s="178" t="str">
        <f>CALCS!A983</f>
        <v>Puerto Rico</v>
      </c>
      <c r="B1262" s="179" t="str">
        <f>CALCS!B983</f>
        <v>PR</v>
      </c>
      <c r="C1262" s="179" t="str">
        <f>CALCS!C983</f>
        <v>22</v>
      </c>
      <c r="D1262" s="179" t="str">
        <f>CALCS!D983</f>
        <v>State Balance</v>
      </c>
      <c r="E1262" s="212">
        <f>CALCS!O983</f>
        <v>1531838</v>
      </c>
      <c r="F1262" s="180">
        <f ca="1">OFFSET(CDBG16!$J$1,MATCH(L1262,CDBG16!$E$2:$E$1269,0),)</f>
        <v>23621984</v>
      </c>
      <c r="G1262" s="190">
        <f>CALCS!X983</f>
        <v>23061839</v>
      </c>
      <c r="H1262" s="190">
        <f ca="1">CALCS!AE983</f>
        <v>16566</v>
      </c>
      <c r="I1262" s="190">
        <f ca="1">CALCS!AF983</f>
        <v>0</v>
      </c>
      <c r="J1262" s="190">
        <f ca="1">CALCS!AG983</f>
        <v>0</v>
      </c>
      <c r="K1262" s="190">
        <f ca="1">CALCS!AH983</f>
        <v>23078405</v>
      </c>
      <c r="L1262" s="179" t="str">
        <f>CALCS!AD983</f>
        <v>729999</v>
      </c>
      <c r="M1262" s="63">
        <f t="shared" ref="M1262:M1263" ca="1" si="43">K1262-F1262</f>
        <v>-543579</v>
      </c>
      <c r="N1262" s="205">
        <f t="shared" ref="N1262:N1263" ca="1" si="44">M1262/F1262</f>
        <v>-2.3011572609650401E-2</v>
      </c>
    </row>
    <row r="1263" spans="1:14" x14ac:dyDescent="0.25">
      <c r="A1263" s="178" t="str">
        <f>'Insular Areas'!B10</f>
        <v>Virgin Islands</v>
      </c>
      <c r="B1263" s="179" t="str">
        <f>'Insular Areas'!C10</f>
        <v>VI</v>
      </c>
      <c r="C1263" s="179" t="s">
        <v>3364</v>
      </c>
      <c r="D1263" s="179" t="s">
        <v>6015</v>
      </c>
      <c r="E1263" s="212">
        <f>'Insular Areas'!H10</f>
        <v>102951</v>
      </c>
      <c r="F1263" s="180">
        <f>'Insular Areas'!I10</f>
        <v>1948732</v>
      </c>
      <c r="G1263" s="190">
        <f>K1263</f>
        <v>1930224</v>
      </c>
      <c r="H1263" s="190">
        <v>0</v>
      </c>
      <c r="I1263" s="190">
        <v>0</v>
      </c>
      <c r="J1263" s="190">
        <v>0</v>
      </c>
      <c r="K1263" s="190">
        <f>'Insular Areas'!J10</f>
        <v>1930224</v>
      </c>
      <c r="L1263" s="179" t="str">
        <f>'Insular Areas'!D10</f>
        <v>780001</v>
      </c>
      <c r="M1263" s="63">
        <f t="shared" si="43"/>
        <v>-18508</v>
      </c>
      <c r="N1263" s="205">
        <f t="shared" si="44"/>
        <v>-9.4974578341198278E-3</v>
      </c>
    </row>
  </sheetData>
  <autoFilter ref="A1:N1263"/>
  <sortState ref="A2:O1265">
    <sortCondition ref="L2:L126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K22"/>
  <sheetViews>
    <sheetView showGridLines="0" workbookViewId="0">
      <selection activeCell="C21" sqref="C21"/>
    </sheetView>
  </sheetViews>
  <sheetFormatPr defaultColWidth="8.85546875" defaultRowHeight="15" x14ac:dyDescent="0.25"/>
  <cols>
    <col min="1" max="1" width="2.85546875" customWidth="1"/>
    <col min="2" max="2" width="27.28515625" bestFit="1" customWidth="1"/>
    <col min="3" max="4" width="14.42578125" customWidth="1"/>
    <col min="5" max="5" width="9.42578125" bestFit="1" customWidth="1"/>
    <col min="6" max="7" width="12.42578125" bestFit="1" customWidth="1"/>
    <col min="8" max="8" width="12.140625" bestFit="1" customWidth="1"/>
    <col min="9" max="9" width="17.28515625" bestFit="1" customWidth="1"/>
    <col min="10" max="10" width="14.42578125" customWidth="1"/>
    <col min="11" max="11" width="7.140625" bestFit="1" customWidth="1"/>
  </cols>
  <sheetData>
    <row r="1" spans="2:11" ht="15.75" thickBot="1" x14ac:dyDescent="0.3">
      <c r="B1" s="32"/>
      <c r="C1" s="32"/>
    </row>
    <row r="2" spans="2:11" ht="16.5" thickBot="1" x14ac:dyDescent="0.3">
      <c r="B2" s="235" t="s">
        <v>5933</v>
      </c>
      <c r="C2" s="236"/>
      <c r="D2" s="236"/>
      <c r="E2" s="236"/>
      <c r="F2" s="236"/>
      <c r="G2" s="236"/>
      <c r="H2" s="236"/>
      <c r="I2" s="236"/>
      <c r="J2" s="236"/>
      <c r="K2" s="237"/>
    </row>
    <row r="3" spans="2:11" ht="15.75" thickBot="1" x14ac:dyDescent="0.3">
      <c r="B3" s="52"/>
      <c r="C3" s="52"/>
    </row>
    <row r="4" spans="2:11" x14ac:dyDescent="0.25">
      <c r="B4" s="131" t="s">
        <v>5934</v>
      </c>
      <c r="C4" s="161">
        <f ca="1">CALCS!AH402</f>
        <v>5036559</v>
      </c>
    </row>
    <row r="5" spans="2:11" ht="15.75" thickBot="1" x14ac:dyDescent="0.3">
      <c r="B5" s="132" t="s">
        <v>3393</v>
      </c>
      <c r="C5" s="133" t="s">
        <v>3392</v>
      </c>
    </row>
    <row r="6" spans="2:11" ht="15.75" thickBot="1" x14ac:dyDescent="0.3">
      <c r="B6" s="46"/>
      <c r="C6" s="52"/>
      <c r="D6" s="52"/>
      <c r="E6" s="52"/>
      <c r="F6" s="52"/>
      <c r="G6" s="52"/>
      <c r="H6" s="52"/>
      <c r="I6" s="52"/>
      <c r="J6" s="52"/>
      <c r="K6" s="52"/>
    </row>
    <row r="7" spans="2:11" x14ac:dyDescent="0.25">
      <c r="B7" s="51" t="s">
        <v>3391</v>
      </c>
      <c r="C7" s="50" t="s">
        <v>5928</v>
      </c>
      <c r="D7" s="50" t="s">
        <v>13</v>
      </c>
      <c r="E7" s="50" t="s">
        <v>15</v>
      </c>
      <c r="F7" s="50" t="s">
        <v>3390</v>
      </c>
      <c r="G7" s="50" t="s">
        <v>3389</v>
      </c>
      <c r="H7" s="50" t="s">
        <v>3388</v>
      </c>
      <c r="I7" s="50" t="s">
        <v>3387</v>
      </c>
      <c r="J7" s="50" t="s">
        <v>3386</v>
      </c>
      <c r="K7" s="50" t="s">
        <v>4688</v>
      </c>
    </row>
    <row r="8" spans="2:11" x14ac:dyDescent="0.25">
      <c r="B8" s="49" t="s">
        <v>3385</v>
      </c>
      <c r="C8">
        <v>0.25</v>
      </c>
      <c r="D8">
        <v>0.5</v>
      </c>
      <c r="E8">
        <v>0.25</v>
      </c>
    </row>
    <row r="9" spans="2:11" x14ac:dyDescent="0.25">
      <c r="B9" s="31" t="s">
        <v>3384</v>
      </c>
      <c r="C9">
        <v>196428</v>
      </c>
      <c r="D9" s="65">
        <v>35848</v>
      </c>
      <c r="E9" s="65">
        <v>4961</v>
      </c>
      <c r="F9" s="55">
        <f t="shared" ref="F9:H11" ca="1" si="0">+(C9/C$14)*C$8*$C$4</f>
        <v>571348.08880105522</v>
      </c>
      <c r="G9" s="55">
        <f t="shared" ca="1" si="0"/>
        <v>1464960.8671437614</v>
      </c>
      <c r="H9" s="55">
        <f t="shared" ca="1" si="0"/>
        <v>488053.15257051331</v>
      </c>
      <c r="I9" s="55">
        <f ca="1">+H9+G9+F9</f>
        <v>2524362.1085153297</v>
      </c>
      <c r="J9" s="56">
        <f ca="1">ROUND(($C$4/$I$14)*I9, 0)</f>
        <v>2524362</v>
      </c>
      <c r="K9" s="82" t="s">
        <v>4629</v>
      </c>
    </row>
    <row r="10" spans="2:11" x14ac:dyDescent="0.25">
      <c r="B10" s="31" t="s">
        <v>3383</v>
      </c>
      <c r="C10">
        <v>71735</v>
      </c>
      <c r="D10" s="65">
        <v>7920</v>
      </c>
      <c r="E10" s="65">
        <v>1797</v>
      </c>
      <c r="F10" s="55">
        <f t="shared" ca="1" si="0"/>
        <v>208654.85139666288</v>
      </c>
      <c r="G10" s="55">
        <f t="shared" ca="1" si="0"/>
        <v>323657.9465459325</v>
      </c>
      <c r="H10" s="55">
        <f t="shared" ca="1" si="0"/>
        <v>176785.22781076646</v>
      </c>
      <c r="I10" s="55">
        <f ca="1">+H10+G10+F10</f>
        <v>709098.02575336187</v>
      </c>
      <c r="J10" s="56">
        <f ca="1">ROUND(($C$4/$I$14)*I10, 0)</f>
        <v>709098</v>
      </c>
      <c r="K10" s="82" t="s">
        <v>4630</v>
      </c>
    </row>
    <row r="11" spans="2:11" x14ac:dyDescent="0.25">
      <c r="B11" s="48" t="s">
        <v>3382</v>
      </c>
      <c r="C11" s="66">
        <f>C12+C13</f>
        <v>164726</v>
      </c>
      <c r="D11" s="66">
        <f t="shared" ref="D11:E11" si="1">D12+D13</f>
        <v>17855</v>
      </c>
      <c r="E11" s="66">
        <f t="shared" si="1"/>
        <v>6041</v>
      </c>
      <c r="F11" s="57">
        <f t="shared" ca="1" si="0"/>
        <v>479136.80980228184</v>
      </c>
      <c r="G11" s="57">
        <f t="shared" ca="1" si="0"/>
        <v>729660.68631030619</v>
      </c>
      <c r="H11" s="57">
        <f t="shared" ca="1" si="0"/>
        <v>594301.36961872014</v>
      </c>
      <c r="I11" s="57">
        <f ca="1">+H11+G11+F11</f>
        <v>1803098.8657313082</v>
      </c>
      <c r="J11" s="58">
        <f ca="1">C4-J9-J10</f>
        <v>1803099</v>
      </c>
      <c r="K11" s="83" t="s">
        <v>4631</v>
      </c>
    </row>
    <row r="12" spans="2:11" x14ac:dyDescent="0.25">
      <c r="B12" s="47" t="s">
        <v>3382</v>
      </c>
      <c r="C12">
        <v>164637</v>
      </c>
      <c r="D12" s="65">
        <v>17843</v>
      </c>
      <c r="E12" s="65">
        <v>6041</v>
      </c>
      <c r="F12" s="64"/>
      <c r="G12" s="59"/>
      <c r="H12" s="59"/>
      <c r="I12" s="59"/>
      <c r="J12" s="60"/>
      <c r="K12" s="65"/>
    </row>
    <row r="13" spans="2:11" x14ac:dyDescent="0.25">
      <c r="B13" s="47" t="s">
        <v>3381</v>
      </c>
      <c r="C13" s="65">
        <v>89</v>
      </c>
      <c r="D13" s="65">
        <v>12</v>
      </c>
      <c r="E13" s="65">
        <v>0</v>
      </c>
      <c r="F13" s="64"/>
      <c r="G13" s="59"/>
      <c r="H13" s="59"/>
      <c r="I13" s="59"/>
      <c r="J13" s="60"/>
    </row>
    <row r="14" spans="2:11" ht="15.75" thickBot="1" x14ac:dyDescent="0.3">
      <c r="B14" s="46" t="s">
        <v>3377</v>
      </c>
      <c r="C14" s="67">
        <f>+SUM(C9:C11)</f>
        <v>432889</v>
      </c>
      <c r="D14" s="67">
        <f>+SUM(D9:D11)</f>
        <v>61623</v>
      </c>
      <c r="E14" s="67">
        <f>+SUM(E9:E11)</f>
        <v>12799</v>
      </c>
      <c r="F14" s="61">
        <f ca="1">+F11+F10+F9</f>
        <v>1259139.75</v>
      </c>
      <c r="G14" s="62">
        <f ca="1">+SUM(G9:G11)</f>
        <v>2518279.5</v>
      </c>
      <c r="H14" s="62">
        <f ca="1">+SUM(H9:H11)</f>
        <v>1259139.75</v>
      </c>
      <c r="I14" s="62">
        <f ca="1">+SUM(I9:I11)</f>
        <v>5036559</v>
      </c>
      <c r="J14" s="62">
        <f ca="1">+SUM(J9:J11)</f>
        <v>5036559</v>
      </c>
    </row>
    <row r="15" spans="2:11" x14ac:dyDescent="0.25">
      <c r="F15" s="63"/>
      <c r="G15" s="54"/>
      <c r="H15" s="63"/>
      <c r="I15" s="54"/>
      <c r="J15" s="54"/>
    </row>
    <row r="16" spans="2:11" ht="15.75" x14ac:dyDescent="0.25">
      <c r="B16" s="33" t="s">
        <v>5929</v>
      </c>
      <c r="C16" s="45"/>
      <c r="F16" s="54"/>
      <c r="G16" s="54"/>
      <c r="H16" s="54"/>
      <c r="I16" s="54"/>
      <c r="J16" s="54"/>
    </row>
    <row r="19" spans="2:3" x14ac:dyDescent="0.25">
      <c r="B19" s="206" t="s">
        <v>7719</v>
      </c>
      <c r="C19" s="208">
        <f ca="1">CALCS!$AE$402</f>
        <v>172261</v>
      </c>
    </row>
    <row r="20" spans="2:3" x14ac:dyDescent="0.25">
      <c r="B20" s="207" t="s">
        <v>3384</v>
      </c>
      <c r="C20" s="209">
        <f ca="1">ROUND(C$19*J9/$J$14,0)-1</f>
        <v>86338</v>
      </c>
    </row>
    <row r="21" spans="2:3" x14ac:dyDescent="0.25">
      <c r="B21" s="207" t="s">
        <v>3383</v>
      </c>
      <c r="C21" s="209">
        <f t="shared" ref="C21:C22" ca="1" si="2">ROUND(C$19*J10/$J$14,0)</f>
        <v>24253</v>
      </c>
    </row>
    <row r="22" spans="2:3" x14ac:dyDescent="0.25">
      <c r="B22" s="207" t="s">
        <v>3382</v>
      </c>
      <c r="C22" s="209">
        <f t="shared" ca="1" si="2"/>
        <v>61670</v>
      </c>
    </row>
  </sheetData>
  <mergeCells count="1">
    <mergeCell ref="B2:K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H1260"/>
  <sheetViews>
    <sheetView zoomScale="85" zoomScaleNormal="85" zoomScalePageLayoutView="85" workbookViewId="0">
      <pane xSplit="3" ySplit="1" topLeftCell="D974" activePane="bottomRight" state="frozen"/>
      <selection activeCell="B28" sqref="B28:D36"/>
      <selection pane="topRight" activeCell="B28" sqref="B28:D36"/>
      <selection pane="bottomLeft" activeCell="B28" sqref="B28:D36"/>
      <selection pane="bottomRight" activeCell="A985" sqref="A985"/>
    </sheetView>
  </sheetViews>
  <sheetFormatPr defaultColWidth="8.85546875" defaultRowHeight="15" x14ac:dyDescent="0.25"/>
  <cols>
    <col min="1" max="1" width="27.42578125" bestFit="1" customWidth="1"/>
    <col min="2" max="2" width="9.7109375" bestFit="1" customWidth="1"/>
    <col min="3" max="3" width="8.42578125" bestFit="1" customWidth="1"/>
    <col min="4" max="4" width="13.85546875" bestFit="1" customWidth="1"/>
    <col min="5" max="5" width="8.42578125" bestFit="1" customWidth="1"/>
    <col min="6" max="6" width="9.7109375" bestFit="1" customWidth="1"/>
    <col min="7" max="7" width="8.85546875" bestFit="1" customWidth="1"/>
    <col min="8" max="8" width="10.42578125" bestFit="1" customWidth="1"/>
    <col min="9" max="9" width="11.42578125" bestFit="1" customWidth="1"/>
    <col min="10" max="10" width="9.42578125" bestFit="1" customWidth="1"/>
    <col min="11" max="11" width="11.42578125" bestFit="1" customWidth="1"/>
    <col min="12" max="12" width="11.85546875" style="19" bestFit="1" customWidth="1"/>
    <col min="13" max="13" width="13.140625" style="19" bestFit="1" customWidth="1"/>
    <col min="14" max="14" width="12.85546875" style="19" bestFit="1" customWidth="1"/>
    <col min="15" max="15" width="9.85546875" style="19" bestFit="1" customWidth="1"/>
    <col min="16" max="16" width="13.140625" style="19" bestFit="1" customWidth="1"/>
    <col min="17" max="17" width="10" style="19" bestFit="1" customWidth="1"/>
    <col min="18" max="18" width="11.7109375" style="19" bestFit="1" customWidth="1"/>
    <col min="19" max="19" width="14.42578125" style="19" bestFit="1" customWidth="1"/>
    <col min="20" max="20" width="13.7109375" style="26" bestFit="1" customWidth="1"/>
    <col min="21" max="22" width="12.85546875" style="25" bestFit="1" customWidth="1"/>
    <col min="23" max="23" width="12.28515625" style="25" bestFit="1" customWidth="1"/>
    <col min="24" max="24" width="13.85546875" style="27" bestFit="1" customWidth="1"/>
    <col min="25" max="27" width="14.28515625" style="87" bestFit="1" customWidth="1"/>
    <col min="28" max="28" width="17" style="87" bestFit="1" customWidth="1"/>
    <col min="29" max="29" width="14.7109375" style="87" bestFit="1" customWidth="1"/>
    <col min="30" max="30" width="10.85546875" bestFit="1" customWidth="1"/>
    <col min="31" max="31" width="29.7109375" bestFit="1" customWidth="1"/>
    <col min="32" max="32" width="24.28515625" style="19" bestFit="1" customWidth="1"/>
    <col min="33" max="33" width="24.28515625" style="19" customWidth="1"/>
    <col min="34" max="34" width="15" bestFit="1" customWidth="1"/>
    <col min="35" max="229" width="30" customWidth="1"/>
  </cols>
  <sheetData>
    <row r="1" spans="1:34" s="31" customFormat="1" x14ac:dyDescent="0.25">
      <c r="A1" s="196" t="s">
        <v>0</v>
      </c>
      <c r="B1" s="196" t="s">
        <v>1</v>
      </c>
      <c r="C1" s="196" t="s">
        <v>2</v>
      </c>
      <c r="D1" s="196" t="s">
        <v>3</v>
      </c>
      <c r="E1" s="196" t="s">
        <v>4</v>
      </c>
      <c r="F1" s="196" t="s">
        <v>5</v>
      </c>
      <c r="G1" s="196" t="s">
        <v>6</v>
      </c>
      <c r="H1" s="196" t="s">
        <v>7</v>
      </c>
      <c r="I1" s="196" t="s">
        <v>8</v>
      </c>
      <c r="J1" s="196" t="s">
        <v>9</v>
      </c>
      <c r="K1" s="196" t="s">
        <v>10</v>
      </c>
      <c r="L1" s="196" t="s">
        <v>11</v>
      </c>
      <c r="M1" s="196" t="s">
        <v>3306</v>
      </c>
      <c r="N1" s="196" t="s">
        <v>3307</v>
      </c>
      <c r="O1" s="196" t="s">
        <v>12</v>
      </c>
      <c r="P1" s="196" t="s">
        <v>3308</v>
      </c>
      <c r="Q1" s="196" t="s">
        <v>13</v>
      </c>
      <c r="R1" s="196" t="s">
        <v>14</v>
      </c>
      <c r="S1" s="196" t="s">
        <v>15</v>
      </c>
      <c r="T1" s="134" t="s">
        <v>16</v>
      </c>
      <c r="U1" s="135" t="s">
        <v>3261</v>
      </c>
      <c r="V1" s="135" t="s">
        <v>3262</v>
      </c>
      <c r="W1" s="135" t="s">
        <v>3302</v>
      </c>
      <c r="X1" s="136" t="s">
        <v>1141</v>
      </c>
      <c r="Y1" s="174" t="s">
        <v>4746</v>
      </c>
      <c r="Z1" s="174" t="s">
        <v>4747</v>
      </c>
      <c r="AA1" s="174" t="s">
        <v>4748</v>
      </c>
      <c r="AB1" s="174" t="s">
        <v>4749</v>
      </c>
      <c r="AC1" s="175" t="s">
        <v>4750</v>
      </c>
      <c r="AD1" s="176" t="s">
        <v>4745</v>
      </c>
      <c r="AE1" s="177" t="s">
        <v>7723</v>
      </c>
      <c r="AF1" s="176" t="s">
        <v>6040</v>
      </c>
      <c r="AG1" s="176" t="s">
        <v>5937</v>
      </c>
      <c r="AH1" s="177" t="s">
        <v>3377</v>
      </c>
    </row>
    <row r="2" spans="1:34" x14ac:dyDescent="0.25">
      <c r="A2" s="126" t="s">
        <v>5449</v>
      </c>
      <c r="B2" s="126" t="s">
        <v>18</v>
      </c>
      <c r="C2" s="126" t="s">
        <v>19</v>
      </c>
      <c r="D2" s="126" t="s">
        <v>20</v>
      </c>
      <c r="E2" s="126" t="s">
        <v>21</v>
      </c>
      <c r="F2" s="126" t="s">
        <v>4744</v>
      </c>
      <c r="G2" s="126" t="s">
        <v>22</v>
      </c>
      <c r="H2" s="126" t="s">
        <v>23</v>
      </c>
      <c r="I2" s="126" t="s">
        <v>23</v>
      </c>
      <c r="J2" s="126" t="s">
        <v>24</v>
      </c>
      <c r="K2" s="126" t="s">
        <v>3330</v>
      </c>
      <c r="L2" s="127">
        <v>0</v>
      </c>
      <c r="M2" s="127">
        <v>401851</v>
      </c>
      <c r="N2" s="127">
        <v>401851</v>
      </c>
      <c r="O2" s="127">
        <v>360346</v>
      </c>
      <c r="P2" s="127">
        <v>0</v>
      </c>
      <c r="Q2" s="127">
        <v>31169</v>
      </c>
      <c r="R2" s="127">
        <v>3821</v>
      </c>
      <c r="S2" s="127">
        <v>6075</v>
      </c>
      <c r="T2" s="24">
        <f>IF(P2&gt;0, ROUND(IF(IF(OR(C2="51", C2="52", C2="66"), (L2*'UNIT VALUES'!$C$26)-CALCS!P2,0)&gt;0, IF(OR(C2="51", C2="52", C2="66"), (L2*'UNIT VALUES'!$C$26)-CALCS!P2,0), 0), 0), ROUND(IF(IF(OR(C2="51", C2="52", C2="66"), (L2*'UNIT VALUES'!$C$26)-CALCS!O2,0)&gt;0, IF(OR(C2="51", C2="52", C2="66"), (L2*'UNIT VALUES'!$C$26)-CALCS!O2,0), 0), 0))</f>
        <v>0</v>
      </c>
      <c r="U2" s="25">
        <f>IF(C2="22", (O2*'UNIT VALUES'!$D$38)+(Q2*'UNIT VALUES'!$D$39)+(S2*'UNIT VALUES'!$D$40), (O2*'UNIT VALUES'!$D$28)+(Q2*'UNIT VALUES'!$D$29)+(S2*'UNIT VALUES'!$D$30))</f>
        <v>3141353.989600773</v>
      </c>
      <c r="V2" s="25">
        <f>IF(C2="22",(O2*'UNIT VALUES'!$D$41)+(Q2*'UNIT VALUES'!$D$42)+(R2*'UNIT VALUES'!$D$43),IF(C2="66",(Q2*'UNIT VALUES'!$D$31)+(T2*'UNIT VALUES'!$D$33)+(R2*'UNIT VALUES'!$D$34),(Q2*'UNIT VALUES'!$D$31)+(T2*'UNIT VALUES'!$D$32)+(R2*'UNIT VALUES'!$D$34)))</f>
        <v>1369015.2577837792</v>
      </c>
      <c r="W2" s="25">
        <f t="shared" ref="W2:W65" si="0">ROUND(IF(U2&gt;V2,U2,V2), 0)</f>
        <v>3141354</v>
      </c>
      <c r="X2" s="219">
        <f>ROUND(IF(C2="22", W2*'UNIT VALUES'!$D$44, W2*'UNIT VALUES'!$D$36), 0)</f>
        <v>2612190</v>
      </c>
      <c r="Y2" s="87">
        <f>ROUND(IF(C2="22", IF(U2&gt;V2,O2*'UNIT VALUES'!$D$38*'UNIT VALUES'!$D$44,O2*'UNIT VALUES'!$D$41*'UNIT VALUES'!$D$44),IF(U2&gt;V2, O2*'UNIT VALUES'!$D$28*'UNIT VALUES'!$D$36,0)), 0)</f>
        <v>601845</v>
      </c>
      <c r="Z2" s="87">
        <f>ROUND(IF(C2="22", IF(U2&gt;V2,Q2*'UNIT VALUES'!$D$39*'UNIT VALUES'!$D$44,Q2*'UNIT VALUES'!$D$42*'UNIT VALUES'!$D$44), IF(U2&gt;V2, Q2*'UNIT VALUES'!$D$29*'UNIT VALUES'!$D$36, Q2*'UNIT VALUES'!$D$31*'UNIT VALUES'!$D$36)),0)</f>
        <v>725631</v>
      </c>
      <c r="AA2" s="87">
        <f>ROUND(IF(C2="22", IF(U2&gt;V2,0,R2*'UNIT VALUES'!$D$43*'UNIT VALUES'!$D$44),IF(CALCS!U2&gt;CALCS!V2,0,CALCS!R2*'UNIT VALUES'!$D$34*'UNIT VALUES'!$D$36)), 0)</f>
        <v>0</v>
      </c>
      <c r="AB2" s="87">
        <f>ROUND(IF(C2="22",IF(U2&gt;V2,S2*'UNIT VALUES'!$D$40*'UNIT VALUES'!$D$44,0),IF(U2&gt;V2,S2*'UNIT VALUES'!$D$30*'UNIT VALUES'!$D$36)), 0)</f>
        <v>1284715</v>
      </c>
      <c r="AC2" s="87">
        <f>ROUND(IF(U2&gt;V2,0,IF(T2&gt;1, IF(C2="66", T2*'UNIT VALUES'!$D$33*'UNIT VALUES'!$D$36,T2*'UNIT VALUES'!$D$32*'UNIT VALUES'!$D$36),0)),0)</f>
        <v>0</v>
      </c>
      <c r="AD2" t="str">
        <f t="shared" ref="AD2:AD65" si="1">E2&amp;F2</f>
        <v>029999</v>
      </c>
      <c r="AE2">
        <f ca="1">IF(C2="22",OFFSET('National Reallocations'!$L$1,MATCH(AD2,'National Reallocations'!$I$2:$I$52,0),),ROUND((X2/(SUM($X$2:$X$1259)-SUMIF($C$2:$C$1259,"22",$X$2:$X$1259)))*(Reallocations!$F$4+Reallocations!$F$5),0))</f>
        <v>16799</v>
      </c>
      <c r="AF2" s="27">
        <f ca="1">IF(ISERROR(OFFSET('MSA Reallocations'!$I$1,MATCH(AD2,'MSA Reallocations'!$E$2:$E$37,0),)), 0, (OFFSET('MSA Reallocations'!$I$1,MATCH(AD2,'MSA Reallocations'!$E$2:$E$37,0),)))</f>
        <v>0</v>
      </c>
      <c r="AG2" s="181">
        <f ca="1">IF(ISERROR(OFFSET(Reductions!$E$1,MATCH(AD2,Reductions!$F$2:$F$15,0),)), 0, -OFFSET(Reductions!$E$1,MATCH(AD2,Reductions!$F$2:$F$15,0),))</f>
        <v>0</v>
      </c>
      <c r="AH2" s="53">
        <f ca="1">AG2+AF2+AE2+X2</f>
        <v>2628989</v>
      </c>
    </row>
    <row r="3" spans="1:34" x14ac:dyDescent="0.25">
      <c r="A3" s="126" t="s">
        <v>5525</v>
      </c>
      <c r="B3" s="126" t="s">
        <v>18</v>
      </c>
      <c r="C3" s="126" t="s">
        <v>27</v>
      </c>
      <c r="D3" s="126" t="s">
        <v>28</v>
      </c>
      <c r="E3" s="126" t="s">
        <v>21</v>
      </c>
      <c r="F3" s="126" t="s">
        <v>29</v>
      </c>
      <c r="G3" s="126" t="s">
        <v>30</v>
      </c>
      <c r="H3" s="126" t="s">
        <v>23</v>
      </c>
      <c r="I3" s="126" t="s">
        <v>31</v>
      </c>
      <c r="J3" s="126" t="s">
        <v>32</v>
      </c>
      <c r="K3" s="126" t="s">
        <v>3330</v>
      </c>
      <c r="L3" s="127">
        <v>44237</v>
      </c>
      <c r="M3" s="127">
        <v>174431</v>
      </c>
      <c r="N3" s="127">
        <v>174431</v>
      </c>
      <c r="O3" s="127">
        <v>298695</v>
      </c>
      <c r="P3" s="127">
        <v>0</v>
      </c>
      <c r="Q3" s="127">
        <v>24091</v>
      </c>
      <c r="R3" s="127">
        <v>390</v>
      </c>
      <c r="S3" s="127">
        <v>4459</v>
      </c>
      <c r="T3" s="24">
        <f>IF(P3&gt;0, ROUND(IF(IF(OR(C3="51", C3="52", C3="66"), (L3*'UNIT VALUES'!$C$26)-CALCS!P3,0)&gt;0, IF(OR(C3="51", C3="52", C3="66"), (L3*'UNIT VALUES'!$C$26)-CALCS!P3,0), 0), 0), ROUND(IF(IF(OR(C3="51", C3="52", C3="66"), (L3*'UNIT VALUES'!$C$26)-CALCS!O3,0)&gt;0, IF(OR(C3="51", C3="52", C3="66"), (L3*'UNIT VALUES'!$C$26)-CALCS!O3,0), 0), 0))</f>
        <v>0</v>
      </c>
      <c r="U3" s="25">
        <f>IF(C3="22", (O3*'UNIT VALUES'!$D$38)+(Q3*'UNIT VALUES'!$D$39)+(S3*'UNIT VALUES'!$D$40), (O3*'UNIT VALUES'!$D$28)+(Q3*'UNIT VALUES'!$D$29)+(S3*'UNIT VALUES'!$D$30))</f>
        <v>1842713.8016625245</v>
      </c>
      <c r="V3" s="25">
        <f>IF(C3="22",(O3*'UNIT VALUES'!$D$41)+(Q3*'UNIT VALUES'!$D$42)+(R3*'UNIT VALUES'!$D$43),IF(C3="66",(Q3*'UNIT VALUES'!$D$31)+(T3*'UNIT VALUES'!$D$33)+(R3*'UNIT VALUES'!$D$34),(Q3*'UNIT VALUES'!$D$31)+(T3*'UNIT VALUES'!$D$32)+(R3*'UNIT VALUES'!$D$34)))</f>
        <v>396373.4697294017</v>
      </c>
      <c r="W3" s="25">
        <f t="shared" si="0"/>
        <v>1842714</v>
      </c>
      <c r="X3" s="27">
        <f>ROUND(IF(C3="22", W3*'UNIT VALUES'!$D$44, W3*'UNIT VALUES'!$D$36), 0)+13</f>
        <v>1612771</v>
      </c>
      <c r="Y3" s="87">
        <f>ROUND(IF(C3="22", IF(U3&gt;V3,O3*'UNIT VALUES'!$D$38*'UNIT VALUES'!$D$44,O3*'UNIT VALUES'!$D$41*'UNIT VALUES'!$D$44),IF(U3&gt;V3, O3*'UNIT VALUES'!$D$28*'UNIT VALUES'!$D$36,0)), 0)</f>
        <v>491408</v>
      </c>
      <c r="Z3" s="87">
        <f>ROUND(IF(C3="22", IF(U3&gt;V3,Q3*'UNIT VALUES'!$D$39*'UNIT VALUES'!$D$44,Q3*'UNIT VALUES'!$D$42*'UNIT VALUES'!$D$44), IF(U3&gt;V3, Q3*'UNIT VALUES'!$D$29*'UNIT VALUES'!$D$36, Q3*'UNIT VALUES'!$D$31*'UNIT VALUES'!$D$36)),0)</f>
        <v>536001</v>
      </c>
      <c r="AA3" s="87">
        <f>ROUND(IF(C3="22", IF(U3&gt;V3,0,R3*'UNIT VALUES'!$D$43*'UNIT VALUES'!$D$44),IF(CALCS!U3&gt;CALCS!V3,0,CALCS!R3*'UNIT VALUES'!$D$34*'UNIT VALUES'!$D$36)), 0)</f>
        <v>0</v>
      </c>
      <c r="AB3" s="87">
        <f>ROUND(IF(C3="22",IF(U3&gt;V3,S3*'UNIT VALUES'!$D$40*'UNIT VALUES'!$D$44,0),IF(U3&gt;V3,S3*'UNIT VALUES'!$D$30*'UNIT VALUES'!$D$36)), 0)</f>
        <v>585349</v>
      </c>
      <c r="AC3" s="87">
        <f>ROUND(IF(U3&gt;V3,0,IF(T3&gt;1, IF(C3="66", T3*'UNIT VALUES'!$D$33*'UNIT VALUES'!$D$36,T3*'UNIT VALUES'!$D$32*'UNIT VALUES'!$D$36),0)),0)</f>
        <v>0</v>
      </c>
      <c r="AD3" t="str">
        <f t="shared" si="1"/>
        <v>020078</v>
      </c>
      <c r="AE3">
        <f ca="1">IF(C3="22",OFFSET('National Reallocations'!$L$1,MATCH(AD3,'National Reallocations'!$I$2:$I$52,0),),ROUND((X3/(SUM($X$2:$X$1259)-SUMIF($C$2:$C$1259,"22",$X$2:$X$1259)))*(Reallocations!$F$4+Reallocations!$F$5),0))</f>
        <v>136</v>
      </c>
      <c r="AF3" s="27">
        <f ca="1">IF(ISERROR(OFFSET('MSA Reallocations'!$I$1,MATCH(AD3,'MSA Reallocations'!$E$2:$E$37,0),)), 0, (OFFSET('MSA Reallocations'!$I$1,MATCH(AD3,'MSA Reallocations'!$E$2:$E$37,0),)))</f>
        <v>0</v>
      </c>
      <c r="AG3" s="181">
        <f ca="1">IF(ISERROR(OFFSET(Reductions!$E$1,MATCH(AD3,Reductions!$F$2:$F$15,0),)), 0, -OFFSET(Reductions!$E$1,MATCH(AD3,Reductions!$F$2:$F$15,0),))</f>
        <v>0</v>
      </c>
      <c r="AH3" s="53">
        <f t="shared" ref="AH3:AH66" ca="1" si="2">AG3+AF3+AE3+X3</f>
        <v>1612907</v>
      </c>
    </row>
    <row r="4" spans="1:34" x14ac:dyDescent="0.25">
      <c r="A4" s="126" t="s">
        <v>5535</v>
      </c>
      <c r="B4" s="126" t="s">
        <v>34</v>
      </c>
      <c r="C4" s="126" t="s">
        <v>19</v>
      </c>
      <c r="D4" s="126" t="s">
        <v>20</v>
      </c>
      <c r="E4" s="126" t="s">
        <v>35</v>
      </c>
      <c r="F4" s="126" t="s">
        <v>4744</v>
      </c>
      <c r="G4" s="126" t="s">
        <v>22</v>
      </c>
      <c r="H4" s="126" t="s">
        <v>23</v>
      </c>
      <c r="I4" s="126" t="s">
        <v>23</v>
      </c>
      <c r="J4" s="126" t="s">
        <v>24</v>
      </c>
      <c r="K4" s="126" t="s">
        <v>3331</v>
      </c>
      <c r="L4" s="127">
        <v>0</v>
      </c>
      <c r="M4" s="127">
        <v>3894135</v>
      </c>
      <c r="N4" s="127">
        <v>3893888</v>
      </c>
      <c r="O4" s="127">
        <v>2935619</v>
      </c>
      <c r="P4" s="127">
        <v>0</v>
      </c>
      <c r="Q4" s="127">
        <v>513689</v>
      </c>
      <c r="R4" s="127">
        <v>65771</v>
      </c>
      <c r="S4" s="127">
        <v>21295</v>
      </c>
      <c r="T4" s="24">
        <f>IF(P4&gt;0, ROUND(IF(IF(OR(C4="51", C4="52", C4="66"), (L4*'UNIT VALUES'!$C$26)-CALCS!P4,0)&gt;0, IF(OR(C4="51", C4="52", C4="66"), (L4*'UNIT VALUES'!$C$26)-CALCS!P4,0), 0), 0), ROUND(IF(IF(OR(C4="51", C4="52", C4="66"), (L4*'UNIT VALUES'!$C$26)-CALCS!O4,0)&gt;0, IF(OR(C4="51", C4="52", C4="66"), (L4*'UNIT VALUES'!$C$26)-CALCS!O4,0), 0), 0))</f>
        <v>0</v>
      </c>
      <c r="U4" s="25">
        <f>IF(C4="22", (O4*'UNIT VALUES'!$D$38)+(Q4*'UNIT VALUES'!$D$39)+(S4*'UNIT VALUES'!$D$40), (O4*'UNIT VALUES'!$D$28)+(Q4*'UNIT VALUES'!$D$29)+(S4*'UNIT VALUES'!$D$30))</f>
        <v>25693432.709191568</v>
      </c>
      <c r="V4" s="25">
        <f>IF(C4="22",(O4*'UNIT VALUES'!$D$41)+(Q4*'UNIT VALUES'!$D$42)+(R4*'UNIT VALUES'!$D$43),IF(C4="66",(Q4*'UNIT VALUES'!$D$31)+(T4*'UNIT VALUES'!$D$33)+(R4*'UNIT VALUES'!$D$34),(Q4*'UNIT VALUES'!$D$31)+(T4*'UNIT VALUES'!$D$32)+(R4*'UNIT VALUES'!$D$34)))</f>
        <v>17931986.564549461</v>
      </c>
      <c r="W4" s="25">
        <f t="shared" si="0"/>
        <v>25693433</v>
      </c>
      <c r="X4" s="219">
        <f>ROUND(IF(C4="22", W4*'UNIT VALUES'!$D$44, W4*'UNIT VALUES'!$D$36), 0)</f>
        <v>21365351</v>
      </c>
      <c r="Y4" s="87">
        <f>ROUND(IF(C4="22", IF(U4&gt;V4,O4*'UNIT VALUES'!$D$38*'UNIT VALUES'!$D$44,O4*'UNIT VALUES'!$D$41*'UNIT VALUES'!$D$44),IF(U4&gt;V4, O4*'UNIT VALUES'!$D$28*'UNIT VALUES'!$D$36,0)), 0)</f>
        <v>4903028</v>
      </c>
      <c r="Z4" s="87">
        <f>ROUND(IF(C4="22", IF(U4&gt;V4,Q4*'UNIT VALUES'!$D$39*'UNIT VALUES'!$D$44,Q4*'UNIT VALUES'!$D$42*'UNIT VALUES'!$D$44), IF(U4&gt;V4, Q4*'UNIT VALUES'!$D$29*'UNIT VALUES'!$D$36, Q4*'UNIT VALUES'!$D$31*'UNIT VALUES'!$D$36)),0)</f>
        <v>11958948</v>
      </c>
      <c r="AA4" s="87">
        <f>ROUND(IF(C4="22", IF(U4&gt;V4,0,R4*'UNIT VALUES'!$D$43*'UNIT VALUES'!$D$44),IF(CALCS!U4&gt;CALCS!V4,0,CALCS!R4*'UNIT VALUES'!$D$34*'UNIT VALUES'!$D$36)), 0)</f>
        <v>0</v>
      </c>
      <c r="AB4" s="87">
        <f>ROUND(IF(C4="22",IF(U4&gt;V4,S4*'UNIT VALUES'!$D$40*'UNIT VALUES'!$D$44,0),IF(U4&gt;V4,S4*'UNIT VALUES'!$D$30*'UNIT VALUES'!$D$36)), 0)</f>
        <v>4503375</v>
      </c>
      <c r="AC4" s="87">
        <f>ROUND(IF(U4&gt;V4,0,IF(T4&gt;1, IF(C4="66", T4*'UNIT VALUES'!$D$33*'UNIT VALUES'!$D$36,T4*'UNIT VALUES'!$D$32*'UNIT VALUES'!$D$36),0)),0)</f>
        <v>0</v>
      </c>
      <c r="AD4" t="str">
        <f t="shared" si="1"/>
        <v>019999</v>
      </c>
      <c r="AE4">
        <f ca="1">IF(C4="22",OFFSET('National Reallocations'!$L$1,MATCH(AD4,'National Reallocations'!$I$2:$I$52,0),),ROUND((X4/(SUM($X$2:$X$1259)-SUMIF($C$2:$C$1259,"22",$X$2:$X$1259)))*(Reallocations!$F$4+Reallocations!$F$5),0))</f>
        <v>33089</v>
      </c>
      <c r="AF4" s="27">
        <f ca="1">IF(ISERROR(OFFSET('MSA Reallocations'!$I$1,MATCH(AD4,'MSA Reallocations'!$E$2:$E$37,0),)), 0, (OFFSET('MSA Reallocations'!$I$1,MATCH(AD4,'MSA Reallocations'!$E$2:$E$37,0),)))</f>
        <v>0</v>
      </c>
      <c r="AG4" s="181">
        <f ca="1">IF(ISERROR(OFFSET(Reductions!$E$1,MATCH(AD4,Reductions!$F$2:$F$15,0),)), 0, -OFFSET(Reductions!$E$1,MATCH(AD4,Reductions!$F$2:$F$15,0),))</f>
        <v>0</v>
      </c>
      <c r="AH4" s="53">
        <f t="shared" ca="1" si="2"/>
        <v>21398440</v>
      </c>
    </row>
    <row r="5" spans="1:34" x14ac:dyDescent="0.25">
      <c r="A5" s="126" t="s">
        <v>5655</v>
      </c>
      <c r="B5" s="126" t="s">
        <v>34</v>
      </c>
      <c r="C5" s="126" t="s">
        <v>27</v>
      </c>
      <c r="D5" s="126" t="s">
        <v>28</v>
      </c>
      <c r="E5" s="126" t="s">
        <v>35</v>
      </c>
      <c r="F5" s="126" t="s">
        <v>37</v>
      </c>
      <c r="G5" s="126" t="s">
        <v>38</v>
      </c>
      <c r="H5" s="126" t="s">
        <v>23</v>
      </c>
      <c r="I5" s="126" t="s">
        <v>39</v>
      </c>
      <c r="J5" s="126" t="s">
        <v>40</v>
      </c>
      <c r="K5" s="126" t="s">
        <v>3331</v>
      </c>
      <c r="L5" s="127">
        <v>33657</v>
      </c>
      <c r="M5" s="127">
        <v>29118</v>
      </c>
      <c r="N5" s="127">
        <v>29523</v>
      </c>
      <c r="O5" s="127">
        <v>22347</v>
      </c>
      <c r="P5" s="127">
        <v>0</v>
      </c>
      <c r="Q5" s="127">
        <v>6425</v>
      </c>
      <c r="R5" s="127">
        <v>1375</v>
      </c>
      <c r="S5" s="127">
        <v>85</v>
      </c>
      <c r="T5" s="24">
        <f>IF(P5&gt;0, ROUND(IF(IF(OR(C5="51", C5="52", C5="66"), (L5*'UNIT VALUES'!$C$26)-CALCS!P5,0)&gt;0, IF(OR(C5="51", C5="52", C5="66"), (L5*'UNIT VALUES'!$C$26)-CALCS!P5,0), 0), 0), ROUND(IF(IF(OR(C5="51", C5="52", C5="66"), (L5*'UNIT VALUES'!$C$26)-CALCS!O5,0)&gt;0, IF(OR(C5="51", C5="52", C5="66"), (L5*'UNIT VALUES'!$C$26)-CALCS!O5,0), 0), 0))</f>
        <v>30468</v>
      </c>
      <c r="U5" s="25">
        <f>IF(C5="22", (O5*'UNIT VALUES'!$D$38)+(Q5*'UNIT VALUES'!$D$39)+(S5*'UNIT VALUES'!$D$40), (O5*'UNIT VALUES'!$D$28)+(Q5*'UNIT VALUES'!$D$29)+(S5*'UNIT VALUES'!$D$30))</f>
        <v>218088.7121098121</v>
      </c>
      <c r="V5" s="25">
        <f>IF(C5="22",(O5*'UNIT VALUES'!$D$41)+(Q5*'UNIT VALUES'!$D$42)+(R5*'UNIT VALUES'!$D$43),IF(C5="66",(Q5*'UNIT VALUES'!$D$31)+(T5*'UNIT VALUES'!$D$33)+(R5*'UNIT VALUES'!$D$34),(Q5*'UNIT VALUES'!$D$31)+(T5*'UNIT VALUES'!$D$32)+(R5*'UNIT VALUES'!$D$34)))</f>
        <v>555428.5570844902</v>
      </c>
      <c r="W5" s="25">
        <f t="shared" si="0"/>
        <v>555429</v>
      </c>
      <c r="X5" s="27">
        <f>ROUND(IF(C5="22", W5*'UNIT VALUES'!$D$44, W5*'UNIT VALUES'!$D$36), 0)</f>
        <v>486116</v>
      </c>
      <c r="Y5" s="87">
        <f>ROUND(IF(C5="22", IF(U5&gt;V5,O5*'UNIT VALUES'!$D$38*'UNIT VALUES'!$D$44,O5*'UNIT VALUES'!$D$41*'UNIT VALUES'!$D$44),IF(U5&gt;V5, O5*'UNIT VALUES'!$D$28*'UNIT VALUES'!$D$36,0)), 0)</f>
        <v>0</v>
      </c>
      <c r="Z5" s="87">
        <f>ROUND(IF(C5="22", IF(U5&gt;V5,Q5*'UNIT VALUES'!$D$39*'UNIT VALUES'!$D$44,Q5*'UNIT VALUES'!$D$42*'UNIT VALUES'!$D$44), IF(U5&gt;V5, Q5*'UNIT VALUES'!$D$29*'UNIT VALUES'!$D$36, Q5*'UNIT VALUES'!$D$31*'UNIT VALUES'!$D$36)),0)</f>
        <v>85770</v>
      </c>
      <c r="AA5" s="87">
        <f>ROUND(IF(C5="22", IF(U5&gt;V5,0,R5*'UNIT VALUES'!$D$43*'UNIT VALUES'!$D$44),IF(CALCS!U5&gt;CALCS!V5,0,CALCS!R5*'UNIT VALUES'!$D$34*'UNIT VALUES'!$D$36)), 0)</f>
        <v>89230</v>
      </c>
      <c r="AB5" s="87">
        <f>ROUND(IF(C5="22",IF(U5&gt;V5,S5*'UNIT VALUES'!$D$40*'UNIT VALUES'!$D$44,0),IF(U5&gt;V5,S5*'UNIT VALUES'!$D$30*'UNIT VALUES'!$D$36)), 0)</f>
        <v>0</v>
      </c>
      <c r="AC5" s="87">
        <f>ROUND(IF(U5&gt;V5,0,IF(T5&gt;1, IF(C5="66", T5*'UNIT VALUES'!$D$33*'UNIT VALUES'!$D$36,T5*'UNIT VALUES'!$D$32*'UNIT VALUES'!$D$36),0)),0)</f>
        <v>311116</v>
      </c>
      <c r="AD5" t="str">
        <f t="shared" si="1"/>
        <v>010072</v>
      </c>
      <c r="AE5">
        <f ca="1">IF(C5="22",OFFSET('National Reallocations'!$L$1,MATCH(AD5,'National Reallocations'!$I$2:$I$52,0),),ROUND((X5/(SUM($X$2:$X$1259)-SUMIF($C$2:$C$1259,"22",$X$2:$X$1259)))*(Reallocations!$F$4+Reallocations!$F$5),0))</f>
        <v>41</v>
      </c>
      <c r="AF5" s="27">
        <f ca="1">IF(ISERROR(OFFSET('MSA Reallocations'!$I$1,MATCH(AD5,'MSA Reallocations'!$E$2:$E$37,0),)), 0, (OFFSET('MSA Reallocations'!$I$1,MATCH(AD5,'MSA Reallocations'!$E$2:$E$37,0),)))</f>
        <v>0</v>
      </c>
      <c r="AG5" s="181">
        <f ca="1">IF(ISERROR(OFFSET(Reductions!$E$1,MATCH(AD5,Reductions!$F$2:$F$15,0),)), 0, -OFFSET(Reductions!$E$1,MATCH(AD5,Reductions!$F$2:$F$15,0),))</f>
        <v>0</v>
      </c>
      <c r="AH5" s="53">
        <f t="shared" ca="1" si="2"/>
        <v>486157</v>
      </c>
    </row>
    <row r="6" spans="1:34" x14ac:dyDescent="0.25">
      <c r="A6" s="126" t="s">
        <v>4950</v>
      </c>
      <c r="B6" s="126" t="s">
        <v>34</v>
      </c>
      <c r="C6" s="126" t="s">
        <v>27</v>
      </c>
      <c r="D6" s="126" t="s">
        <v>28</v>
      </c>
      <c r="E6" s="126" t="s">
        <v>35</v>
      </c>
      <c r="F6" s="126" t="s">
        <v>42</v>
      </c>
      <c r="G6" s="126" t="s">
        <v>43</v>
      </c>
      <c r="H6" s="126" t="s">
        <v>23</v>
      </c>
      <c r="I6" s="126" t="s">
        <v>44</v>
      </c>
      <c r="J6" s="126" t="s">
        <v>45</v>
      </c>
      <c r="K6" s="126" t="s">
        <v>3331</v>
      </c>
      <c r="L6" s="127">
        <v>16261</v>
      </c>
      <c r="M6" s="127">
        <v>0</v>
      </c>
      <c r="N6" s="127">
        <v>0</v>
      </c>
      <c r="O6" s="127">
        <v>62059</v>
      </c>
      <c r="P6" s="127">
        <v>0</v>
      </c>
      <c r="Q6" s="127">
        <v>16488</v>
      </c>
      <c r="R6" s="127">
        <v>379</v>
      </c>
      <c r="S6" s="127">
        <v>332</v>
      </c>
      <c r="T6" s="24">
        <f>IF(P6&gt;0, ROUND(IF(IF(OR(C6="51", C6="52", C6="66"), (L6*'UNIT VALUES'!$C$26)-CALCS!P6,0)&gt;0, IF(OR(C6="51", C6="52", C6="66"), (L6*'UNIT VALUES'!$C$26)-CALCS!P6,0), 0), 0), ROUND(IF(IF(OR(C6="51", C6="52", C6="66"), (L6*'UNIT VALUES'!$C$26)-CALCS!O6,0)&gt;0, IF(OR(C6="51", C6="52", C6="66"), (L6*'UNIT VALUES'!$C$26)-CALCS!O6,0), 0), 0))</f>
        <v>0</v>
      </c>
      <c r="U6" s="25">
        <f>IF(C6="22", (O6*'UNIT VALUES'!$D$38)+(Q6*'UNIT VALUES'!$D$39)+(S6*'UNIT VALUES'!$D$40), (O6*'UNIT VALUES'!$D$28)+(Q6*'UNIT VALUES'!$D$29)+(S6*'UNIT VALUES'!$D$30))</f>
        <v>585601.09797028801</v>
      </c>
      <c r="V6" s="25">
        <f>IF(C6="22",(O6*'UNIT VALUES'!$D$41)+(Q6*'UNIT VALUES'!$D$42)+(R6*'UNIT VALUES'!$D$43),IF(C6="66",(Q6*'UNIT VALUES'!$D$31)+(T6*'UNIT VALUES'!$D$33)+(R6*'UNIT VALUES'!$D$34),(Q6*'UNIT VALUES'!$D$31)+(T6*'UNIT VALUES'!$D$32)+(R6*'UNIT VALUES'!$D$34)))</f>
        <v>279590.58807535941</v>
      </c>
      <c r="W6" s="25">
        <f t="shared" si="0"/>
        <v>585601</v>
      </c>
      <c r="X6" s="27">
        <f>ROUND(IF(C6="22", W6*'UNIT VALUES'!$D$44, W6*'UNIT VALUES'!$D$36), 0)</f>
        <v>512523</v>
      </c>
      <c r="Y6" s="87">
        <f>ROUND(IF(C6="22", IF(U6&gt;V6,O6*'UNIT VALUES'!$D$38*'UNIT VALUES'!$D$44,O6*'UNIT VALUES'!$D$41*'UNIT VALUES'!$D$44),IF(U6&gt;V6, O6*'UNIT VALUES'!$D$28*'UNIT VALUES'!$D$36,0)), 0)</f>
        <v>102098</v>
      </c>
      <c r="Z6" s="87">
        <f>ROUND(IF(C6="22", IF(U6&gt;V6,Q6*'UNIT VALUES'!$D$39*'UNIT VALUES'!$D$44,Q6*'UNIT VALUES'!$D$42*'UNIT VALUES'!$D$44), IF(U6&gt;V6, Q6*'UNIT VALUES'!$D$29*'UNIT VALUES'!$D$36, Q6*'UNIT VALUES'!$D$31*'UNIT VALUES'!$D$36)),0)</f>
        <v>366842</v>
      </c>
      <c r="AA6" s="87">
        <f>ROUND(IF(C6="22", IF(U6&gt;V6,0,R6*'UNIT VALUES'!$D$43*'UNIT VALUES'!$D$44),IF(CALCS!U6&gt;CALCS!V6,0,CALCS!R6*'UNIT VALUES'!$D$34*'UNIT VALUES'!$D$36)), 0)</f>
        <v>0</v>
      </c>
      <c r="AB6" s="87">
        <f>ROUND(IF(C6="22",IF(U6&gt;V6,S6*'UNIT VALUES'!$D$40*'UNIT VALUES'!$D$44,0),IF(U6&gt;V6,S6*'UNIT VALUES'!$D$30*'UNIT VALUES'!$D$36)), 0)</f>
        <v>43583</v>
      </c>
      <c r="AC6" s="87">
        <f>ROUND(IF(U6&gt;V6,0,IF(T6&gt;1, IF(C6="66", T6*'UNIT VALUES'!$D$33*'UNIT VALUES'!$D$36,T6*'UNIT VALUES'!$D$32*'UNIT VALUES'!$D$36),0)),0)</f>
        <v>0</v>
      </c>
      <c r="AD6" t="str">
        <f t="shared" si="1"/>
        <v>010144</v>
      </c>
      <c r="AE6">
        <f ca="1">IF(C6="22",OFFSET('National Reallocations'!$L$1,MATCH(AD6,'National Reallocations'!$I$2:$I$52,0),),ROUND((X6/(SUM($X$2:$X$1259)-SUMIF($C$2:$C$1259,"22",$X$2:$X$1259)))*(Reallocations!$F$4+Reallocations!$F$5),0))</f>
        <v>43</v>
      </c>
      <c r="AF6" s="27">
        <f ca="1">IF(ISERROR(OFFSET('MSA Reallocations'!$I$1,MATCH(AD6,'MSA Reallocations'!$E$2:$E$37,0),)), 0, (OFFSET('MSA Reallocations'!$I$1,MATCH(AD6,'MSA Reallocations'!$E$2:$E$37,0),)))</f>
        <v>0</v>
      </c>
      <c r="AG6" s="181">
        <f ca="1">IF(ISERROR(OFFSET(Reductions!$E$1,MATCH(AD6,Reductions!$F$2:$F$15,0),)), 0, -OFFSET(Reductions!$E$1,MATCH(AD6,Reductions!$F$2:$F$15,0),))</f>
        <v>0</v>
      </c>
      <c r="AH6" s="53">
        <f t="shared" ca="1" si="2"/>
        <v>512566</v>
      </c>
    </row>
    <row r="7" spans="1:34" x14ac:dyDescent="0.25">
      <c r="A7" s="126" t="s">
        <v>5579</v>
      </c>
      <c r="B7" s="126" t="s">
        <v>34</v>
      </c>
      <c r="C7" s="126" t="s">
        <v>47</v>
      </c>
      <c r="D7" s="126" t="s">
        <v>48</v>
      </c>
      <c r="E7" s="126" t="s">
        <v>35</v>
      </c>
      <c r="F7" s="126" t="s">
        <v>49</v>
      </c>
      <c r="G7" s="126" t="s">
        <v>50</v>
      </c>
      <c r="H7" s="126" t="s">
        <v>23</v>
      </c>
      <c r="I7" s="126" t="s">
        <v>51</v>
      </c>
      <c r="J7" s="126" t="s">
        <v>52</v>
      </c>
      <c r="K7" s="126" t="s">
        <v>3331</v>
      </c>
      <c r="L7" s="127">
        <v>33054</v>
      </c>
      <c r="M7" s="127">
        <v>37656</v>
      </c>
      <c r="N7" s="127">
        <v>31729</v>
      </c>
      <c r="O7" s="127">
        <v>26730</v>
      </c>
      <c r="P7" s="127">
        <v>22523</v>
      </c>
      <c r="Q7" s="127">
        <v>8716</v>
      </c>
      <c r="R7" s="127">
        <v>1529</v>
      </c>
      <c r="S7" s="127">
        <v>137</v>
      </c>
      <c r="T7" s="24">
        <f>IF(P7&gt;0, ROUND(IF(IF(OR(C7="51", C7="52", C7="66"), (L7*'UNIT VALUES'!$C$26)-CALCS!P7,0)&gt;0, IF(OR(C7="51", C7="52", C7="66"), (L7*'UNIT VALUES'!$C$26)-CALCS!P7,0), 0), 0), ROUND(IF(IF(OR(C7="51", C7="52", C7="66"), (L7*'UNIT VALUES'!$C$26)-CALCS!O7,0)&gt;0, IF(OR(C7="51", C7="52", C7="66"), (L7*'UNIT VALUES'!$C$26)-CALCS!O7,0), 0), 0))</f>
        <v>29346</v>
      </c>
      <c r="U7" s="25">
        <f>IF(C7="22", (O7*'UNIT VALUES'!$D$38)+(Q7*'UNIT VALUES'!$D$39)+(S7*'UNIT VALUES'!$D$40), (O7*'UNIT VALUES'!$D$28)+(Q7*'UNIT VALUES'!$D$29)+(S7*'UNIT VALUES'!$D$30))</f>
        <v>292367.64952369971</v>
      </c>
      <c r="V7" s="25">
        <f>IF(C7="22",(O7*'UNIT VALUES'!$D$41)+(Q7*'UNIT VALUES'!$D$42)+(R7*'UNIT VALUES'!$D$43),IF(C7="66",(Q7*'UNIT VALUES'!$D$31)+(T7*'UNIT VALUES'!$D$33)+(R7*'UNIT VALUES'!$D$34),(Q7*'UNIT VALUES'!$D$31)+(T7*'UNIT VALUES'!$D$32)+(R7*'UNIT VALUES'!$D$34)))</f>
        <v>588700.92537141533</v>
      </c>
      <c r="W7" s="25">
        <f t="shared" si="0"/>
        <v>588701</v>
      </c>
      <c r="X7" s="27">
        <f>ROUND(IF(C7="22", W7*'UNIT VALUES'!$D$44, W7*'UNIT VALUES'!$D$36), 0)</f>
        <v>515236</v>
      </c>
      <c r="Y7" s="87">
        <f>ROUND(IF(C7="22", IF(U7&gt;V7,O7*'UNIT VALUES'!$D$38*'UNIT VALUES'!$D$44,O7*'UNIT VALUES'!$D$41*'UNIT VALUES'!$D$44),IF(U7&gt;V7, O7*'UNIT VALUES'!$D$28*'UNIT VALUES'!$D$36,0)), 0)</f>
        <v>0</v>
      </c>
      <c r="Z7" s="87">
        <f>ROUND(IF(C7="22", IF(U7&gt;V7,Q7*'UNIT VALUES'!$D$39*'UNIT VALUES'!$D$44,Q7*'UNIT VALUES'!$D$42*'UNIT VALUES'!$D$44), IF(U7&gt;V7, Q7*'UNIT VALUES'!$D$29*'UNIT VALUES'!$D$36, Q7*'UNIT VALUES'!$D$31*'UNIT VALUES'!$D$36)),0)</f>
        <v>116353</v>
      </c>
      <c r="AA7" s="87">
        <f>ROUND(IF(C7="22", IF(U7&gt;V7,0,R7*'UNIT VALUES'!$D$43*'UNIT VALUES'!$D$44),IF(CALCS!U7&gt;CALCS!V7,0,CALCS!R7*'UNIT VALUES'!$D$34*'UNIT VALUES'!$D$36)), 0)</f>
        <v>99224</v>
      </c>
      <c r="AB7" s="87">
        <f>ROUND(IF(C7="22",IF(U7&gt;V7,S7*'UNIT VALUES'!$D$40*'UNIT VALUES'!$D$44,0),IF(U7&gt;V7,S7*'UNIT VALUES'!$D$30*'UNIT VALUES'!$D$36)), 0)</f>
        <v>0</v>
      </c>
      <c r="AC7" s="87">
        <f>ROUND(IF(U7&gt;V7,0,IF(T7&gt;1, IF(C7="66", T7*'UNIT VALUES'!$D$33*'UNIT VALUES'!$D$36,T7*'UNIT VALUES'!$D$32*'UNIT VALUES'!$D$36),0)),0)</f>
        <v>299659</v>
      </c>
      <c r="AD7" t="str">
        <f t="shared" si="1"/>
        <v>010216</v>
      </c>
      <c r="AE7">
        <f ca="1">IF(C7="22",OFFSET('National Reallocations'!$L$1,MATCH(AD7,'National Reallocations'!$I$2:$I$52,0),),ROUND((X7/(SUM($X$2:$X$1259)-SUMIF($C$2:$C$1259,"22",$X$2:$X$1259)))*(Reallocations!$F$4+Reallocations!$F$5),0))</f>
        <v>43</v>
      </c>
      <c r="AF7" s="27">
        <f ca="1">IF(ISERROR(OFFSET('MSA Reallocations'!$I$1,MATCH(AD7,'MSA Reallocations'!$E$2:$E$37,0),)), 0, (OFFSET('MSA Reallocations'!$I$1,MATCH(AD7,'MSA Reallocations'!$E$2:$E$37,0),)))</f>
        <v>0</v>
      </c>
      <c r="AG7" s="181">
        <f ca="1">IF(ISERROR(OFFSET(Reductions!$E$1,MATCH(AD7,Reductions!$F$2:$F$15,0),)), 0, -OFFSET(Reductions!$E$1,MATCH(AD7,Reductions!$F$2:$F$15,0),))</f>
        <v>0</v>
      </c>
      <c r="AH7" s="53">
        <f t="shared" ca="1" si="2"/>
        <v>515279</v>
      </c>
    </row>
    <row r="8" spans="1:34" x14ac:dyDescent="0.25">
      <c r="A8" s="126" t="s">
        <v>5684</v>
      </c>
      <c r="B8" s="126" t="s">
        <v>34</v>
      </c>
      <c r="C8" s="126" t="s">
        <v>27</v>
      </c>
      <c r="D8" s="126" t="s">
        <v>28</v>
      </c>
      <c r="E8" s="126" t="s">
        <v>35</v>
      </c>
      <c r="F8" s="126" t="s">
        <v>54</v>
      </c>
      <c r="G8" s="126" t="s">
        <v>22</v>
      </c>
      <c r="H8" s="126" t="s">
        <v>23</v>
      </c>
      <c r="I8" s="126" t="s">
        <v>55</v>
      </c>
      <c r="J8" s="126" t="s">
        <v>52</v>
      </c>
      <c r="K8" s="126" t="s">
        <v>3331</v>
      </c>
      <c r="L8" s="127">
        <v>341421</v>
      </c>
      <c r="M8" s="127">
        <v>288297</v>
      </c>
      <c r="N8" s="127">
        <v>286799</v>
      </c>
      <c r="O8" s="127">
        <v>212461</v>
      </c>
      <c r="P8" s="127">
        <v>211357</v>
      </c>
      <c r="Q8" s="127">
        <v>63546</v>
      </c>
      <c r="R8" s="127">
        <v>18301</v>
      </c>
      <c r="S8" s="127">
        <v>1592</v>
      </c>
      <c r="T8" s="24">
        <f>IF(P8&gt;0, ROUND(IF(IF(OR(C8="51", C8="52", C8="66"), (L8*'UNIT VALUES'!$C$26)-CALCS!P8,0)&gt;0, IF(OR(C8="51", C8="52", C8="66"), (L8*'UNIT VALUES'!$C$26)-CALCS!P8,0), 0), 0), ROUND(IF(IF(OR(C8="51", C8="52", C8="66"), (L8*'UNIT VALUES'!$C$26)-CALCS!O8,0)&gt;0, IF(OR(C8="51", C8="52", C8="66"), (L8*'UNIT VALUES'!$C$26)-CALCS!O8,0), 0), 0))</f>
        <v>324406</v>
      </c>
      <c r="U8" s="25">
        <f>IF(C8="22", (O8*'UNIT VALUES'!$D$38)+(Q8*'UNIT VALUES'!$D$39)+(S8*'UNIT VALUES'!$D$40), (O8*'UNIT VALUES'!$D$28)+(Q8*'UNIT VALUES'!$D$29)+(S8*'UNIT VALUES'!$D$30))</f>
        <v>2253589.7257039766</v>
      </c>
      <c r="V8" s="25">
        <f>IF(C8="22",(O8*'UNIT VALUES'!$D$41)+(Q8*'UNIT VALUES'!$D$42)+(R8*'UNIT VALUES'!$D$43),IF(C8="66",(Q8*'UNIT VALUES'!$D$31)+(T8*'UNIT VALUES'!$D$33)+(R8*'UNIT VALUES'!$D$34),(Q8*'UNIT VALUES'!$D$31)+(T8*'UNIT VALUES'!$D$32)+(R8*'UNIT VALUES'!$D$34)))</f>
        <v>6111140.5009046094</v>
      </c>
      <c r="W8" s="25">
        <f t="shared" si="0"/>
        <v>6111141</v>
      </c>
      <c r="X8" s="27">
        <f>ROUND(IF(C8="22", W8*'UNIT VALUES'!$D$44, W8*'UNIT VALUES'!$D$36), 0)</f>
        <v>5348521</v>
      </c>
      <c r="Y8" s="87">
        <f>ROUND(IF(C8="22", IF(U8&gt;V8,O8*'UNIT VALUES'!$D$38*'UNIT VALUES'!$D$44,O8*'UNIT VALUES'!$D$41*'UNIT VALUES'!$D$44),IF(U8&gt;V8, O8*'UNIT VALUES'!$D$28*'UNIT VALUES'!$D$36,0)), 0)</f>
        <v>0</v>
      </c>
      <c r="Z8" s="87">
        <f>ROUND(IF(C8="22", IF(U8&gt;V8,Q8*'UNIT VALUES'!$D$39*'UNIT VALUES'!$D$44,Q8*'UNIT VALUES'!$D$42*'UNIT VALUES'!$D$44), IF(U8&gt;V8, Q8*'UNIT VALUES'!$D$29*'UNIT VALUES'!$D$36, Q8*'UNIT VALUES'!$D$31*'UNIT VALUES'!$D$36)),0)</f>
        <v>848301</v>
      </c>
      <c r="AA8" s="87">
        <f>ROUND(IF(C8="22", IF(U8&gt;V8,0,R8*'UNIT VALUES'!$D$43*'UNIT VALUES'!$D$44),IF(CALCS!U8&gt;CALCS!V8,0,CALCS!R8*'UNIT VALUES'!$D$34*'UNIT VALUES'!$D$36)), 0)</f>
        <v>1187636</v>
      </c>
      <c r="AB8" s="87">
        <f>ROUND(IF(C8="22",IF(U8&gt;V8,S8*'UNIT VALUES'!$D$40*'UNIT VALUES'!$D$44,0),IF(U8&gt;V8,S8*'UNIT VALUES'!$D$30*'UNIT VALUES'!$D$36)), 0)</f>
        <v>0</v>
      </c>
      <c r="AC8" s="87">
        <f>ROUND(IF(U8&gt;V8,0,IF(T8&gt;1, IF(C8="66", T8*'UNIT VALUES'!$D$33*'UNIT VALUES'!$D$36,T8*'UNIT VALUES'!$D$32*'UNIT VALUES'!$D$36),0)),0)</f>
        <v>3312583</v>
      </c>
      <c r="AD8" t="str">
        <f t="shared" si="1"/>
        <v>010228</v>
      </c>
      <c r="AE8">
        <f ca="1">IF(C8="22",OFFSET('National Reallocations'!$L$1,MATCH(AD8,'National Reallocations'!$I$2:$I$52,0),),ROUND((X8/(SUM($X$2:$X$1259)-SUMIF($C$2:$C$1259,"22",$X$2:$X$1259)))*(Reallocations!$F$4+Reallocations!$F$5),0))</f>
        <v>450</v>
      </c>
      <c r="AF8" s="27">
        <f ca="1">IF(ISERROR(OFFSET('MSA Reallocations'!$I$1,MATCH(AD8,'MSA Reallocations'!$E$2:$E$37,0),)), 0, (OFFSET('MSA Reallocations'!$I$1,MATCH(AD8,'MSA Reallocations'!$E$2:$E$37,0),)))</f>
        <v>0</v>
      </c>
      <c r="AG8" s="181">
        <f ca="1">IF(ISERROR(OFFSET(Reductions!$E$1,MATCH(AD8,Reductions!$F$2:$F$15,0),)), 0, -OFFSET(Reductions!$E$1,MATCH(AD8,Reductions!$F$2:$F$15,0),))</f>
        <v>0</v>
      </c>
      <c r="AH8" s="53">
        <f t="shared" ca="1" si="2"/>
        <v>5348971</v>
      </c>
    </row>
    <row r="9" spans="1:34" x14ac:dyDescent="0.25">
      <c r="A9" s="126" t="s">
        <v>4984</v>
      </c>
      <c r="B9" s="126" t="s">
        <v>34</v>
      </c>
      <c r="C9" s="126" t="s">
        <v>27</v>
      </c>
      <c r="D9" s="126" t="s">
        <v>28</v>
      </c>
      <c r="E9" s="126" t="s">
        <v>35</v>
      </c>
      <c r="F9" s="126" t="s">
        <v>57</v>
      </c>
      <c r="G9" s="126" t="s">
        <v>22</v>
      </c>
      <c r="H9" s="126" t="s">
        <v>23</v>
      </c>
      <c r="I9" s="126" t="s">
        <v>58</v>
      </c>
      <c r="J9" s="126" t="s">
        <v>59</v>
      </c>
      <c r="K9" s="126" t="s">
        <v>3331</v>
      </c>
      <c r="L9" s="127">
        <v>29649</v>
      </c>
      <c r="M9" s="127">
        <v>42675</v>
      </c>
      <c r="N9" s="127">
        <v>42002</v>
      </c>
      <c r="O9" s="127">
        <v>55437</v>
      </c>
      <c r="P9" s="127">
        <v>0</v>
      </c>
      <c r="Q9" s="127">
        <v>10239</v>
      </c>
      <c r="R9" s="127">
        <v>1481</v>
      </c>
      <c r="S9" s="127">
        <v>739</v>
      </c>
      <c r="T9" s="24">
        <f>IF(P9&gt;0, ROUND(IF(IF(OR(C9="51", C9="52", C9="66"), (L9*'UNIT VALUES'!$C$26)-CALCS!P9,0)&gt;0, IF(OR(C9="51", C9="52", C9="66"), (L9*'UNIT VALUES'!$C$26)-CALCS!P9,0), 0), 0), ROUND(IF(IF(OR(C9="51", C9="52", C9="66"), (L9*'UNIT VALUES'!$C$26)-CALCS!O9,0)&gt;0, IF(OR(C9="51", C9="52", C9="66"), (L9*'UNIT VALUES'!$C$26)-CALCS!O9,0), 0), 0))</f>
        <v>0</v>
      </c>
      <c r="U9" s="25">
        <f>IF(C9="22", (O9*'UNIT VALUES'!$D$38)+(Q9*'UNIT VALUES'!$D$39)+(S9*'UNIT VALUES'!$D$40), (O9*'UNIT VALUES'!$D$28)+(Q9*'UNIT VALUES'!$D$29)+(S9*'UNIT VALUES'!$D$30))</f>
        <v>475341.56641155627</v>
      </c>
      <c r="V9" s="25">
        <f>IF(C9="22",(O9*'UNIT VALUES'!$D$41)+(Q9*'UNIT VALUES'!$D$42)+(R9*'UNIT VALUES'!$D$43),IF(C9="66",(Q9*'UNIT VALUES'!$D$31)+(T9*'UNIT VALUES'!$D$33)+(R9*'UNIT VALUES'!$D$34),(Q9*'UNIT VALUES'!$D$31)+(T9*'UNIT VALUES'!$D$32)+(R9*'UNIT VALUES'!$D$34)))</f>
        <v>265986.33096119942</v>
      </c>
      <c r="W9" s="25">
        <f t="shared" si="0"/>
        <v>475342</v>
      </c>
      <c r="X9" s="27">
        <f>ROUND(IF(C9="22", W9*'UNIT VALUES'!$D$44, W9*'UNIT VALUES'!$D$36), 0)</f>
        <v>416023</v>
      </c>
      <c r="Y9" s="87">
        <f>ROUND(IF(C9="22", IF(U9&gt;V9,O9*'UNIT VALUES'!$D$38*'UNIT VALUES'!$D$44,O9*'UNIT VALUES'!$D$41*'UNIT VALUES'!$D$44),IF(U9&gt;V9, O9*'UNIT VALUES'!$D$28*'UNIT VALUES'!$D$36,0)), 0)</f>
        <v>91204</v>
      </c>
      <c r="Z9" s="87">
        <f>ROUND(IF(C9="22", IF(U9&gt;V9,Q9*'UNIT VALUES'!$D$39*'UNIT VALUES'!$D$44,Q9*'UNIT VALUES'!$D$42*'UNIT VALUES'!$D$44), IF(U9&gt;V9, Q9*'UNIT VALUES'!$D$29*'UNIT VALUES'!$D$36, Q9*'UNIT VALUES'!$D$31*'UNIT VALUES'!$D$36)),0)</f>
        <v>227808</v>
      </c>
      <c r="AA9" s="87">
        <f>ROUND(IF(C9="22", IF(U9&gt;V9,0,R9*'UNIT VALUES'!$D$43*'UNIT VALUES'!$D$44),IF(CALCS!U9&gt;CALCS!V9,0,CALCS!R9*'UNIT VALUES'!$D$34*'UNIT VALUES'!$D$36)), 0)</f>
        <v>0</v>
      </c>
      <c r="AB9" s="87">
        <f>ROUND(IF(C9="22",IF(U9&gt;V9,S9*'UNIT VALUES'!$D$40*'UNIT VALUES'!$D$44,0),IF(U9&gt;V9,S9*'UNIT VALUES'!$D$30*'UNIT VALUES'!$D$36)), 0)</f>
        <v>97011</v>
      </c>
      <c r="AC9" s="87">
        <f>ROUND(IF(U9&gt;V9,0,IF(T9&gt;1, IF(C9="66", T9*'UNIT VALUES'!$D$33*'UNIT VALUES'!$D$36,T9*'UNIT VALUES'!$D$32*'UNIT VALUES'!$D$36),0)),0)</f>
        <v>0</v>
      </c>
      <c r="AD9" t="str">
        <f t="shared" si="1"/>
        <v>010594</v>
      </c>
      <c r="AE9">
        <f ca="1">IF(C9="22",OFFSET('National Reallocations'!$L$1,MATCH(AD9,'National Reallocations'!$I$2:$I$52,0),),ROUND((X9/(SUM($X$2:$X$1259)-SUMIF($C$2:$C$1259,"22",$X$2:$X$1259)))*(Reallocations!$F$4+Reallocations!$F$5),0))</f>
        <v>35</v>
      </c>
      <c r="AF9" s="27">
        <f ca="1">IF(ISERROR(OFFSET('MSA Reallocations'!$I$1,MATCH(AD9,'MSA Reallocations'!$E$2:$E$37,0),)), 0, (OFFSET('MSA Reallocations'!$I$1,MATCH(AD9,'MSA Reallocations'!$E$2:$E$37,0),)))</f>
        <v>0</v>
      </c>
      <c r="AG9" s="181">
        <f ca="1">IF(ISERROR(OFFSET(Reductions!$E$1,MATCH(AD9,Reductions!$F$2:$F$15,0),)), 0, -OFFSET(Reductions!$E$1,MATCH(AD9,Reductions!$F$2:$F$15,0),))</f>
        <v>0</v>
      </c>
      <c r="AH9" s="53">
        <f t="shared" ca="1" si="2"/>
        <v>416058</v>
      </c>
    </row>
    <row r="10" spans="1:34" x14ac:dyDescent="0.25">
      <c r="A10" s="126" t="s">
        <v>5026</v>
      </c>
      <c r="B10" s="126" t="s">
        <v>34</v>
      </c>
      <c r="C10" s="126" t="s">
        <v>27</v>
      </c>
      <c r="D10" s="126" t="s">
        <v>28</v>
      </c>
      <c r="E10" s="126" t="s">
        <v>35</v>
      </c>
      <c r="F10" s="126" t="s">
        <v>61</v>
      </c>
      <c r="G10" s="126" t="s">
        <v>22</v>
      </c>
      <c r="H10" s="126" t="s">
        <v>23</v>
      </c>
      <c r="I10" s="126" t="s">
        <v>62</v>
      </c>
      <c r="J10" s="126" t="s">
        <v>63</v>
      </c>
      <c r="K10" s="126" t="s">
        <v>3331</v>
      </c>
      <c r="L10" s="127">
        <v>31440</v>
      </c>
      <c r="M10" s="127">
        <v>49083</v>
      </c>
      <c r="N10" s="127">
        <v>48750</v>
      </c>
      <c r="O10" s="127">
        <v>68567</v>
      </c>
      <c r="P10" s="127">
        <v>0</v>
      </c>
      <c r="Q10" s="127">
        <v>12818</v>
      </c>
      <c r="R10" s="127">
        <v>899</v>
      </c>
      <c r="S10" s="127">
        <v>283</v>
      </c>
      <c r="T10" s="24">
        <f>IF(P10&gt;0, ROUND(IF(IF(OR(C10="51", C10="52", C10="66"), (L10*'UNIT VALUES'!$C$26)-CALCS!P10,0)&gt;0, IF(OR(C10="51", C10="52", C10="66"), (L10*'UNIT VALUES'!$C$26)-CALCS!P10,0), 0), 0), ROUND(IF(IF(OR(C10="51", C10="52", C10="66"), (L10*'UNIT VALUES'!$C$26)-CALCS!O10,0)&gt;0, IF(OR(C10="51", C10="52", C10="66"), (L10*'UNIT VALUES'!$C$26)-CALCS!O10,0), 0), 0))</f>
        <v>0</v>
      </c>
      <c r="U10" s="25">
        <f>IF(C10="22", (O10*'UNIT VALUES'!$D$38)+(Q10*'UNIT VALUES'!$D$39)+(S10*'UNIT VALUES'!$D$40), (O10*'UNIT VALUES'!$D$28)+(Q10*'UNIT VALUES'!$D$29)+(S10*'UNIT VALUES'!$D$30))</f>
        <v>497188.55269307067</v>
      </c>
      <c r="V10" s="25">
        <f>IF(C10="22",(O10*'UNIT VALUES'!$D$41)+(Q10*'UNIT VALUES'!$D$42)+(R10*'UNIT VALUES'!$D$43),IF(C10="66",(Q10*'UNIT VALUES'!$D$31)+(T10*'UNIT VALUES'!$D$33)+(R10*'UNIT VALUES'!$D$34),(Q10*'UNIT VALUES'!$D$31)+(T10*'UNIT VALUES'!$D$32)+(R10*'UNIT VALUES'!$D$34)))</f>
        <v>262169.4653391905</v>
      </c>
      <c r="W10" s="25">
        <f t="shared" si="0"/>
        <v>497189</v>
      </c>
      <c r="X10" s="27">
        <f>ROUND(IF(C10="22", W10*'UNIT VALUES'!$D$44, W10*'UNIT VALUES'!$D$36), 0)</f>
        <v>435144</v>
      </c>
      <c r="Y10" s="87">
        <f>ROUND(IF(C10="22", IF(U10&gt;V10,O10*'UNIT VALUES'!$D$38*'UNIT VALUES'!$D$44,O10*'UNIT VALUES'!$D$41*'UNIT VALUES'!$D$44),IF(U10&gt;V10, O10*'UNIT VALUES'!$D$28*'UNIT VALUES'!$D$36,0)), 0)</f>
        <v>112805</v>
      </c>
      <c r="Z10" s="87">
        <f>ROUND(IF(C10="22", IF(U10&gt;V10,Q10*'UNIT VALUES'!$D$39*'UNIT VALUES'!$D$44,Q10*'UNIT VALUES'!$D$42*'UNIT VALUES'!$D$44), IF(U10&gt;V10, Q10*'UNIT VALUES'!$D$29*'UNIT VALUES'!$D$36, Q10*'UNIT VALUES'!$D$31*'UNIT VALUES'!$D$36)),0)</f>
        <v>285188</v>
      </c>
      <c r="AA10" s="87">
        <f>ROUND(IF(C10="22", IF(U10&gt;V10,0,R10*'UNIT VALUES'!$D$43*'UNIT VALUES'!$D$44),IF(CALCS!U10&gt;CALCS!V10,0,CALCS!R10*'UNIT VALUES'!$D$34*'UNIT VALUES'!$D$36)), 0)</f>
        <v>0</v>
      </c>
      <c r="AB10" s="87">
        <f>ROUND(IF(C10="22",IF(U10&gt;V10,S10*'UNIT VALUES'!$D$40*'UNIT VALUES'!$D$44,0),IF(U10&gt;V10,S10*'UNIT VALUES'!$D$30*'UNIT VALUES'!$D$36)), 0)</f>
        <v>37150</v>
      </c>
      <c r="AC10" s="87">
        <f>ROUND(IF(U10&gt;V10,0,IF(T10&gt;1, IF(C10="66", T10*'UNIT VALUES'!$D$33*'UNIT VALUES'!$D$36,T10*'UNIT VALUES'!$D$32*'UNIT VALUES'!$D$36),0)),0)</f>
        <v>0</v>
      </c>
      <c r="AD10" t="str">
        <f t="shared" si="1"/>
        <v>010624</v>
      </c>
      <c r="AE10">
        <f ca="1">IF(C10="22",OFFSET('National Reallocations'!$L$1,MATCH(AD10,'National Reallocations'!$I$2:$I$52,0),),ROUND((X10/(SUM($X$2:$X$1259)-SUMIF($C$2:$C$1259,"22",$X$2:$X$1259)))*(Reallocations!$F$4+Reallocations!$F$5),0))</f>
        <v>37</v>
      </c>
      <c r="AF10" s="27">
        <f ca="1">IF(ISERROR(OFFSET('MSA Reallocations'!$I$1,MATCH(AD10,'MSA Reallocations'!$E$2:$E$37,0),)), 0, (OFFSET('MSA Reallocations'!$I$1,MATCH(AD10,'MSA Reallocations'!$E$2:$E$37,0),)))</f>
        <v>0</v>
      </c>
      <c r="AG10" s="181">
        <f ca="1">IF(ISERROR(OFFSET(Reductions!$E$1,MATCH(AD10,Reductions!$F$2:$F$15,0),)), 0, -OFFSET(Reductions!$E$1,MATCH(AD10,Reductions!$F$2:$F$15,0),))</f>
        <v>0</v>
      </c>
      <c r="AH10" s="53">
        <f t="shared" ca="1" si="2"/>
        <v>435181</v>
      </c>
    </row>
    <row r="11" spans="1:34" x14ac:dyDescent="0.25">
      <c r="A11" s="126" t="s">
        <v>4718</v>
      </c>
      <c r="B11" s="126" t="s">
        <v>34</v>
      </c>
      <c r="C11" s="126" t="s">
        <v>27</v>
      </c>
      <c r="D11" s="126" t="s">
        <v>28</v>
      </c>
      <c r="E11" s="126" t="s">
        <v>35</v>
      </c>
      <c r="F11" s="126" t="s">
        <v>1161</v>
      </c>
      <c r="G11" s="126" t="s">
        <v>22</v>
      </c>
      <c r="H11" s="126" t="s">
        <v>23</v>
      </c>
      <c r="I11" s="126" t="s">
        <v>4719</v>
      </c>
      <c r="J11" s="126" t="s">
        <v>4752</v>
      </c>
      <c r="K11" s="126" t="s">
        <v>3331</v>
      </c>
      <c r="L11" s="127">
        <v>4858</v>
      </c>
      <c r="M11" s="127">
        <v>0</v>
      </c>
      <c r="N11" s="127">
        <v>0</v>
      </c>
      <c r="O11" s="127">
        <v>18730</v>
      </c>
      <c r="P11" s="127">
        <v>0</v>
      </c>
      <c r="Q11" s="127">
        <v>1732</v>
      </c>
      <c r="R11" s="127">
        <v>250</v>
      </c>
      <c r="S11" s="127">
        <v>82</v>
      </c>
      <c r="T11" s="24">
        <f>IF(P11&gt;0, ROUND(IF(IF(OR(C11="51", C11="52", C11="66"), (L11*'UNIT VALUES'!$C$26)-CALCS!P11,0)&gt;0, IF(OR(C11="51", C11="52", C11="66"), (L11*'UNIT VALUES'!$C$26)-CALCS!P11,0), 0), 0), ROUND(IF(IF(OR(C11="51", C11="52", C11="66"), (L11*'UNIT VALUES'!$C$26)-CALCS!O11,0)&gt;0, IF(OR(C11="51", C11="52", C11="66"), (L11*'UNIT VALUES'!$C$26)-CALCS!O11,0), 0), 0))</f>
        <v>0</v>
      </c>
      <c r="U11" s="25">
        <f>IF(C11="22", (O11*'UNIT VALUES'!$D$38)+(Q11*'UNIT VALUES'!$D$39)+(S11*'UNIT VALUES'!$D$40), (O11*'UNIT VALUES'!$D$28)+(Q11*'UNIT VALUES'!$D$29)+(S11*'UNIT VALUES'!$D$30))</f>
        <v>91537.090746877511</v>
      </c>
      <c r="V11" s="25">
        <f>IF(C11="22",(O11*'UNIT VALUES'!$D$41)+(Q11*'UNIT VALUES'!$D$42)+(R11*'UNIT VALUES'!$D$43),IF(C11="66",(Q11*'UNIT VALUES'!$D$31)+(T11*'UNIT VALUES'!$D$33)+(R11*'UNIT VALUES'!$D$34),(Q11*'UNIT VALUES'!$D$31)+(T11*'UNIT VALUES'!$D$32)+(R11*'UNIT VALUES'!$D$34)))</f>
        <v>44954.803073683535</v>
      </c>
      <c r="W11" s="25">
        <f t="shared" si="0"/>
        <v>91537</v>
      </c>
      <c r="X11" s="27">
        <f>ROUND(IF(C11="22", W11*'UNIT VALUES'!$D$44, W11*'UNIT VALUES'!$D$36), 0)</f>
        <v>80114</v>
      </c>
      <c r="Y11" s="87">
        <f>ROUND(IF(C11="22", IF(U11&gt;V11,O11*'UNIT VALUES'!$D$38*'UNIT VALUES'!$D$44,O11*'UNIT VALUES'!$D$41*'UNIT VALUES'!$D$44),IF(U11&gt;V11, O11*'UNIT VALUES'!$D$28*'UNIT VALUES'!$D$36,0)), 0)</f>
        <v>30814</v>
      </c>
      <c r="Z11" s="87">
        <f>ROUND(IF(C11="22", IF(U11&gt;V11,Q11*'UNIT VALUES'!$D$39*'UNIT VALUES'!$D$44,Q11*'UNIT VALUES'!$D$42*'UNIT VALUES'!$D$44), IF(U11&gt;V11, Q11*'UNIT VALUES'!$D$29*'UNIT VALUES'!$D$36, Q11*'UNIT VALUES'!$D$31*'UNIT VALUES'!$D$36)),0)</f>
        <v>38535</v>
      </c>
      <c r="AA11" s="87">
        <f>ROUND(IF(C11="22", IF(U11&gt;V11,0,R11*'UNIT VALUES'!$D$43*'UNIT VALUES'!$D$44),IF(CALCS!U11&gt;CALCS!V11,0,CALCS!R11*'UNIT VALUES'!$D$34*'UNIT VALUES'!$D$36)), 0)</f>
        <v>0</v>
      </c>
      <c r="AB11" s="87">
        <f>ROUND(IF(C11="22",IF(U11&gt;V11,S11*'UNIT VALUES'!$D$40*'UNIT VALUES'!$D$44,0),IF(U11&gt;V11,S11*'UNIT VALUES'!$D$30*'UNIT VALUES'!$D$36)), 0)</f>
        <v>10764</v>
      </c>
      <c r="AC11" s="87">
        <f>ROUND(IF(U11&gt;V11,0,IF(T11&gt;1, IF(C11="66", T11*'UNIT VALUES'!$D$33*'UNIT VALUES'!$D$36,T11*'UNIT VALUES'!$D$32*'UNIT VALUES'!$D$36),0)),0)</f>
        <v>0</v>
      </c>
      <c r="AD11" t="str">
        <f t="shared" si="1"/>
        <v>010750</v>
      </c>
      <c r="AE11">
        <f ca="1">IF(C11="22",OFFSET('National Reallocations'!$L$1,MATCH(AD11,'National Reallocations'!$I$2:$I$52,0),),ROUND((X11/(SUM($X$2:$X$1259)-SUMIF($C$2:$C$1259,"22",$X$2:$X$1259)))*(Reallocations!$F$4+Reallocations!$F$5),0))</f>
        <v>7</v>
      </c>
      <c r="AF11" s="27">
        <f ca="1">IF(ISERROR(OFFSET('MSA Reallocations'!$I$1,MATCH(AD11,'MSA Reallocations'!$E$2:$E$37,0),)), 0, (OFFSET('MSA Reallocations'!$I$1,MATCH(AD11,'MSA Reallocations'!$E$2:$E$37,0),)))</f>
        <v>0</v>
      </c>
      <c r="AG11" s="181">
        <f ca="1">IF(ISERROR(OFFSET(Reductions!$E$1,MATCH(AD11,Reductions!$F$2:$F$15,0),)), 0, -OFFSET(Reductions!$E$1,MATCH(AD11,Reductions!$F$2:$F$15,0),))</f>
        <v>0</v>
      </c>
      <c r="AH11" s="53">
        <f t="shared" ca="1" si="2"/>
        <v>80121</v>
      </c>
    </row>
    <row r="12" spans="1:34" x14ac:dyDescent="0.25">
      <c r="A12" s="126" t="s">
        <v>5402</v>
      </c>
      <c r="B12" s="126" t="s">
        <v>34</v>
      </c>
      <c r="C12" s="126" t="s">
        <v>27</v>
      </c>
      <c r="D12" s="126" t="s">
        <v>28</v>
      </c>
      <c r="E12" s="126" t="s">
        <v>35</v>
      </c>
      <c r="F12" s="126" t="s">
        <v>65</v>
      </c>
      <c r="G12" s="126" t="s">
        <v>66</v>
      </c>
      <c r="H12" s="126" t="s">
        <v>23</v>
      </c>
      <c r="I12" s="126" t="s">
        <v>67</v>
      </c>
      <c r="J12" s="126" t="s">
        <v>68</v>
      </c>
      <c r="K12" s="126" t="s">
        <v>3331</v>
      </c>
      <c r="L12" s="127">
        <v>31649</v>
      </c>
      <c r="M12" s="127">
        <v>37029</v>
      </c>
      <c r="N12" s="127">
        <v>37029</v>
      </c>
      <c r="O12" s="127">
        <v>40026</v>
      </c>
      <c r="P12" s="127">
        <v>0</v>
      </c>
      <c r="Q12" s="127">
        <v>9746</v>
      </c>
      <c r="R12" s="127">
        <v>1175</v>
      </c>
      <c r="S12" s="127">
        <v>99</v>
      </c>
      <c r="T12" s="24">
        <f>IF(P12&gt;0, ROUND(IF(IF(OR(C12="51", C12="52", C12="66"), (L12*'UNIT VALUES'!$C$26)-CALCS!P12,0)&gt;0, IF(OR(C12="51", C12="52", C12="66"), (L12*'UNIT VALUES'!$C$26)-CALCS!P12,0), 0), 0), ROUND(IF(IF(OR(C12="51", C12="52", C12="66"), (L12*'UNIT VALUES'!$C$26)-CALCS!O12,0)&gt;0, IF(OR(C12="51", C12="52", C12="66"), (L12*'UNIT VALUES'!$C$26)-CALCS!O12,0), 0), 0))</f>
        <v>9638</v>
      </c>
      <c r="U12" s="25">
        <f>IF(C12="22", (O12*'UNIT VALUES'!$D$38)+(Q12*'UNIT VALUES'!$D$39)+(S12*'UNIT VALUES'!$D$40), (O12*'UNIT VALUES'!$D$28)+(Q12*'UNIT VALUES'!$D$29)+(S12*'UNIT VALUES'!$D$30))</f>
        <v>337845.33570740884</v>
      </c>
      <c r="V12" s="25">
        <f>IF(C12="22",(O12*'UNIT VALUES'!$D$41)+(Q12*'UNIT VALUES'!$D$42)+(R12*'UNIT VALUES'!$D$43),IF(C12="66",(Q12*'UNIT VALUES'!$D$31)+(T12*'UNIT VALUES'!$D$33)+(R12*'UNIT VALUES'!$D$34),(Q12*'UNIT VALUES'!$D$31)+(T12*'UNIT VALUES'!$D$32)+(R12*'UNIT VALUES'!$D$34)))</f>
        <v>348225.96253002365</v>
      </c>
      <c r="W12" s="25">
        <f t="shared" si="0"/>
        <v>348226</v>
      </c>
      <c r="X12" s="27">
        <f>ROUND(IF(C12="22", W12*'UNIT VALUES'!$D$44, W12*'UNIT VALUES'!$D$36), 0)</f>
        <v>304770</v>
      </c>
      <c r="Y12" s="87">
        <f>ROUND(IF(C12="22", IF(U12&gt;V12,O12*'UNIT VALUES'!$D$38*'UNIT VALUES'!$D$44,O12*'UNIT VALUES'!$D$41*'UNIT VALUES'!$D$44),IF(U12&gt;V12, O12*'UNIT VALUES'!$D$28*'UNIT VALUES'!$D$36,0)), 0)</f>
        <v>0</v>
      </c>
      <c r="Z12" s="87">
        <f>ROUND(IF(C12="22", IF(U12&gt;V12,Q12*'UNIT VALUES'!$D$39*'UNIT VALUES'!$D$44,Q12*'UNIT VALUES'!$D$42*'UNIT VALUES'!$D$44), IF(U12&gt;V12, Q12*'UNIT VALUES'!$D$29*'UNIT VALUES'!$D$36, Q12*'UNIT VALUES'!$D$31*'UNIT VALUES'!$D$36)),0)</f>
        <v>130103</v>
      </c>
      <c r="AA12" s="87">
        <f>ROUND(IF(C12="22", IF(U12&gt;V12,0,R12*'UNIT VALUES'!$D$43*'UNIT VALUES'!$D$44),IF(CALCS!U12&gt;CALCS!V12,0,CALCS!R12*'UNIT VALUES'!$D$34*'UNIT VALUES'!$D$36)), 0)</f>
        <v>76251</v>
      </c>
      <c r="AB12" s="87">
        <f>ROUND(IF(C12="22",IF(U12&gt;V12,S12*'UNIT VALUES'!$D$40*'UNIT VALUES'!$D$44,0),IF(U12&gt;V12,S12*'UNIT VALUES'!$D$30*'UNIT VALUES'!$D$36)), 0)</f>
        <v>0</v>
      </c>
      <c r="AC12" s="87">
        <f>ROUND(IF(U12&gt;V12,0,IF(T12&gt;1, IF(C12="66", T12*'UNIT VALUES'!$D$33*'UNIT VALUES'!$D$36,T12*'UNIT VALUES'!$D$32*'UNIT VALUES'!$D$36),0)),0)</f>
        <v>98416</v>
      </c>
      <c r="AD12" t="str">
        <f t="shared" si="1"/>
        <v>010810</v>
      </c>
      <c r="AE12">
        <f ca="1">IF(C12="22",OFFSET('National Reallocations'!$L$1,MATCH(AD12,'National Reallocations'!$I$2:$I$52,0),),ROUND((X12/(SUM($X$2:$X$1259)-SUMIF($C$2:$C$1259,"22",$X$2:$X$1259)))*(Reallocations!$F$4+Reallocations!$F$5),0))</f>
        <v>26</v>
      </c>
      <c r="AF12" s="27">
        <f ca="1">IF(ISERROR(OFFSET('MSA Reallocations'!$I$1,MATCH(AD12,'MSA Reallocations'!$E$2:$E$37,0),)), 0, (OFFSET('MSA Reallocations'!$I$1,MATCH(AD12,'MSA Reallocations'!$E$2:$E$37,0),)))</f>
        <v>0</v>
      </c>
      <c r="AG12" s="181">
        <f ca="1">IF(ISERROR(OFFSET(Reductions!$E$1,MATCH(AD12,Reductions!$F$2:$F$15,0),)), 0, -OFFSET(Reductions!$E$1,MATCH(AD12,Reductions!$F$2:$F$15,0),))</f>
        <v>0</v>
      </c>
      <c r="AH12" s="53">
        <f t="shared" ca="1" si="2"/>
        <v>304796</v>
      </c>
    </row>
    <row r="13" spans="1:34" x14ac:dyDescent="0.25">
      <c r="A13" s="126" t="s">
        <v>5448</v>
      </c>
      <c r="B13" s="126" t="s">
        <v>34</v>
      </c>
      <c r="C13" s="126" t="s">
        <v>27</v>
      </c>
      <c r="D13" s="126" t="s">
        <v>28</v>
      </c>
      <c r="E13" s="126" t="s">
        <v>35</v>
      </c>
      <c r="F13" s="126" t="s">
        <v>70</v>
      </c>
      <c r="G13" s="126" t="s">
        <v>71</v>
      </c>
      <c r="H13" s="126" t="s">
        <v>23</v>
      </c>
      <c r="I13" s="126" t="s">
        <v>72</v>
      </c>
      <c r="J13" s="126" t="s">
        <v>73</v>
      </c>
      <c r="K13" s="126" t="s">
        <v>3331</v>
      </c>
      <c r="L13" s="127">
        <v>58088</v>
      </c>
      <c r="M13" s="127">
        <v>47565</v>
      </c>
      <c r="N13" s="127">
        <v>47565</v>
      </c>
      <c r="O13" s="127">
        <v>36084</v>
      </c>
      <c r="P13" s="127">
        <v>0</v>
      </c>
      <c r="Q13" s="127">
        <v>10924</v>
      </c>
      <c r="R13" s="127">
        <v>3760</v>
      </c>
      <c r="S13" s="127">
        <v>228</v>
      </c>
      <c r="T13" s="24">
        <f>IF(P13&gt;0, ROUND(IF(IF(OR(C13="51", C13="52", C13="66"), (L13*'UNIT VALUES'!$C$26)-CALCS!P13,0)&gt;0, IF(OR(C13="51", C13="52", C13="66"), (L13*'UNIT VALUES'!$C$26)-CALCS!P13,0), 0), 0), ROUND(IF(IF(OR(C13="51", C13="52", C13="66"), (L13*'UNIT VALUES'!$C$26)-CALCS!O13,0)&gt;0, IF(OR(C13="51", C13="52", C13="66"), (L13*'UNIT VALUES'!$C$26)-CALCS!O13,0), 0), 0))</f>
        <v>55069</v>
      </c>
      <c r="U13" s="25">
        <f>IF(C13="22", (O13*'UNIT VALUES'!$D$38)+(Q13*'UNIT VALUES'!$D$39)+(S13*'UNIT VALUES'!$D$40), (O13*'UNIT VALUES'!$D$28)+(Q13*'UNIT VALUES'!$D$29)+(S13*'UNIT VALUES'!$D$30))</f>
        <v>379730.57827795652</v>
      </c>
      <c r="V13" s="25">
        <f>IF(C13="22",(O13*'UNIT VALUES'!$D$41)+(Q13*'UNIT VALUES'!$D$42)+(R13*'UNIT VALUES'!$D$43),IF(C13="66",(Q13*'UNIT VALUES'!$D$31)+(T13*'UNIT VALUES'!$D$33)+(R13*'UNIT VALUES'!$D$34),(Q13*'UNIT VALUES'!$D$31)+(T13*'UNIT VALUES'!$D$32)+(R13*'UNIT VALUES'!$D$34)))</f>
        <v>1087917.8101553619</v>
      </c>
      <c r="W13" s="25">
        <f t="shared" si="0"/>
        <v>1087918</v>
      </c>
      <c r="X13" s="27">
        <f>ROUND(IF(C13="22", W13*'UNIT VALUES'!$D$44, W13*'UNIT VALUES'!$D$36), 0)</f>
        <v>952155</v>
      </c>
      <c r="Y13" s="87">
        <f>ROUND(IF(C13="22", IF(U13&gt;V13,O13*'UNIT VALUES'!$D$38*'UNIT VALUES'!$D$44,O13*'UNIT VALUES'!$D$41*'UNIT VALUES'!$D$44),IF(U13&gt;V13, O13*'UNIT VALUES'!$D$28*'UNIT VALUES'!$D$36,0)), 0)</f>
        <v>0</v>
      </c>
      <c r="Z13" s="87">
        <f>ROUND(IF(C13="22", IF(U13&gt;V13,Q13*'UNIT VALUES'!$D$39*'UNIT VALUES'!$D$44,Q13*'UNIT VALUES'!$D$42*'UNIT VALUES'!$D$44), IF(U13&gt;V13, Q13*'UNIT VALUES'!$D$29*'UNIT VALUES'!$D$36, Q13*'UNIT VALUES'!$D$31*'UNIT VALUES'!$D$36)),0)</f>
        <v>145829</v>
      </c>
      <c r="AA13" s="87">
        <f>ROUND(IF(C13="22", IF(U13&gt;V13,0,R13*'UNIT VALUES'!$D$43*'UNIT VALUES'!$D$44),IF(CALCS!U13&gt;CALCS!V13,0,CALCS!R13*'UNIT VALUES'!$D$34*'UNIT VALUES'!$D$36)), 0)</f>
        <v>244004</v>
      </c>
      <c r="AB13" s="87">
        <f>ROUND(IF(C13="22",IF(U13&gt;V13,S13*'UNIT VALUES'!$D$40*'UNIT VALUES'!$D$44,0),IF(U13&gt;V13,S13*'UNIT VALUES'!$D$30*'UNIT VALUES'!$D$36)), 0)</f>
        <v>0</v>
      </c>
      <c r="AC13" s="87">
        <f>ROUND(IF(U13&gt;V13,0,IF(T13&gt;1, IF(C13="66", T13*'UNIT VALUES'!$D$33*'UNIT VALUES'!$D$36,T13*'UNIT VALUES'!$D$32*'UNIT VALUES'!$D$36),0)),0)</f>
        <v>562322</v>
      </c>
      <c r="AD13" t="str">
        <f t="shared" si="1"/>
        <v>010882</v>
      </c>
      <c r="AE13">
        <f ca="1">IF(C13="22",OFFSET('National Reallocations'!$L$1,MATCH(AD13,'National Reallocations'!$I$2:$I$52,0),),ROUND((X13/(SUM($X$2:$X$1259)-SUMIF($C$2:$C$1259,"22",$X$2:$X$1259)))*(Reallocations!$F$4+Reallocations!$F$5),0))</f>
        <v>80</v>
      </c>
      <c r="AF13" s="27">
        <f ca="1">IF(ISERROR(OFFSET('MSA Reallocations'!$I$1,MATCH(AD13,'MSA Reallocations'!$E$2:$E$37,0),)), 0, (OFFSET('MSA Reallocations'!$I$1,MATCH(AD13,'MSA Reallocations'!$E$2:$E$37,0),)))</f>
        <v>0</v>
      </c>
      <c r="AG13" s="181">
        <f ca="1">IF(ISERROR(OFFSET(Reductions!$E$1,MATCH(AD13,Reductions!$F$2:$F$15,0),)), 0, -OFFSET(Reductions!$E$1,MATCH(AD13,Reductions!$F$2:$F$15,0),))</f>
        <v>0</v>
      </c>
      <c r="AH13" s="53">
        <f t="shared" ca="1" si="2"/>
        <v>952235</v>
      </c>
    </row>
    <row r="14" spans="1:34" x14ac:dyDescent="0.25">
      <c r="A14" s="126" t="s">
        <v>5719</v>
      </c>
      <c r="B14" s="126" t="s">
        <v>34</v>
      </c>
      <c r="C14" s="126" t="s">
        <v>27</v>
      </c>
      <c r="D14" s="126" t="s">
        <v>28</v>
      </c>
      <c r="E14" s="126" t="s">
        <v>35</v>
      </c>
      <c r="F14" s="126" t="s">
        <v>77</v>
      </c>
      <c r="G14" s="126" t="s">
        <v>22</v>
      </c>
      <c r="H14" s="126" t="s">
        <v>23</v>
      </c>
      <c r="I14" s="126" t="s">
        <v>78</v>
      </c>
      <c r="J14" s="126" t="s">
        <v>79</v>
      </c>
      <c r="K14" s="126" t="s">
        <v>3331</v>
      </c>
      <c r="L14" s="127">
        <v>72365</v>
      </c>
      <c r="M14" s="127">
        <v>142879</v>
      </c>
      <c r="N14" s="127">
        <v>142513</v>
      </c>
      <c r="O14" s="127">
        <v>190582</v>
      </c>
      <c r="P14" s="127">
        <v>0</v>
      </c>
      <c r="Q14" s="127">
        <v>31259</v>
      </c>
      <c r="R14" s="127">
        <v>3009</v>
      </c>
      <c r="S14" s="127">
        <v>1413</v>
      </c>
      <c r="T14" s="24">
        <f>IF(P14&gt;0, ROUND(IF(IF(OR(C14="51", C14="52", C14="66"), (L14*'UNIT VALUES'!$C$26)-CALCS!P14,0)&gt;0, IF(OR(C14="51", C14="52", C14="66"), (L14*'UNIT VALUES'!$C$26)-CALCS!P14,0), 0), 0), ROUND(IF(IF(OR(C14="51", C14="52", C14="66"), (L14*'UNIT VALUES'!$C$26)-CALCS!O14,0)&gt;0, IF(OR(C14="51", C14="52", C14="66"), (L14*'UNIT VALUES'!$C$26)-CALCS!O14,0), 0), 0))</f>
        <v>0</v>
      </c>
      <c r="U14" s="25">
        <f>IF(C14="22", (O14*'UNIT VALUES'!$D$38)+(Q14*'UNIT VALUES'!$D$39)+(S14*'UNIT VALUES'!$D$40), (O14*'UNIT VALUES'!$D$28)+(Q14*'UNIT VALUES'!$D$29)+(S14*'UNIT VALUES'!$D$30))</f>
        <v>1364833.7900696413</v>
      </c>
      <c r="V14" s="25">
        <f>IF(C14="22",(O14*'UNIT VALUES'!$D$41)+(Q14*'UNIT VALUES'!$D$42)+(R14*'UNIT VALUES'!$D$43),IF(C14="66",(Q14*'UNIT VALUES'!$D$31)+(T14*'UNIT VALUES'!$D$33)+(R14*'UNIT VALUES'!$D$34),(Q14*'UNIT VALUES'!$D$31)+(T14*'UNIT VALUES'!$D$32)+(R14*'UNIT VALUES'!$D$34)))</f>
        <v>699898.34782615909</v>
      </c>
      <c r="W14" s="25">
        <f t="shared" si="0"/>
        <v>1364834</v>
      </c>
      <c r="X14" s="27">
        <f>ROUND(IF(C14="22", W14*'UNIT VALUES'!$D$44, W14*'UNIT VALUES'!$D$36), 0)</f>
        <v>1194514</v>
      </c>
      <c r="Y14" s="87">
        <f>ROUND(IF(C14="22", IF(U14&gt;V14,O14*'UNIT VALUES'!$D$38*'UNIT VALUES'!$D$44,O14*'UNIT VALUES'!$D$41*'UNIT VALUES'!$D$44),IF(U14&gt;V14, O14*'UNIT VALUES'!$D$28*'UNIT VALUES'!$D$36,0)), 0)</f>
        <v>313543</v>
      </c>
      <c r="Z14" s="87">
        <f>ROUND(IF(C14="22", IF(U14&gt;V14,Q14*'UNIT VALUES'!$D$39*'UNIT VALUES'!$D$44,Q14*'UNIT VALUES'!$D$42*'UNIT VALUES'!$D$44), IF(U14&gt;V14, Q14*'UNIT VALUES'!$D$29*'UNIT VALUES'!$D$36, Q14*'UNIT VALUES'!$D$31*'UNIT VALUES'!$D$36)),0)</f>
        <v>695482</v>
      </c>
      <c r="AA14" s="87">
        <f>ROUND(IF(C14="22", IF(U14&gt;V14,0,R14*'UNIT VALUES'!$D$43*'UNIT VALUES'!$D$44),IF(CALCS!U14&gt;CALCS!V14,0,CALCS!R14*'UNIT VALUES'!$D$34*'UNIT VALUES'!$D$36)), 0)</f>
        <v>0</v>
      </c>
      <c r="AB14" s="87">
        <f>ROUND(IF(C14="22",IF(U14&gt;V14,S14*'UNIT VALUES'!$D$40*'UNIT VALUES'!$D$44,0),IF(U14&gt;V14,S14*'UNIT VALUES'!$D$30*'UNIT VALUES'!$D$36)), 0)</f>
        <v>185490</v>
      </c>
      <c r="AC14" s="87">
        <f>ROUND(IF(U14&gt;V14,0,IF(T14&gt;1, IF(C14="66", T14*'UNIT VALUES'!$D$33*'UNIT VALUES'!$D$36,T14*'UNIT VALUES'!$D$32*'UNIT VALUES'!$D$36),0)),0)</f>
        <v>0</v>
      </c>
      <c r="AD14" t="str">
        <f t="shared" si="1"/>
        <v>011218</v>
      </c>
      <c r="AE14">
        <f ca="1">IF(C14="22",OFFSET('National Reallocations'!$L$1,MATCH(AD14,'National Reallocations'!$I$2:$I$52,0),),ROUND((X14/(SUM($X$2:$X$1259)-SUMIF($C$2:$C$1259,"22",$X$2:$X$1259)))*(Reallocations!$F$4+Reallocations!$F$5),0))</f>
        <v>100</v>
      </c>
      <c r="AF14" s="27">
        <f ca="1">IF(ISERROR(OFFSET('MSA Reallocations'!$I$1,MATCH(AD14,'MSA Reallocations'!$E$2:$E$37,0),)), 0, (OFFSET('MSA Reallocations'!$I$1,MATCH(AD14,'MSA Reallocations'!$E$2:$E$37,0),)))</f>
        <v>0</v>
      </c>
      <c r="AG14" s="181">
        <f ca="1">IF(ISERROR(OFFSET(Reductions!$E$1,MATCH(AD14,Reductions!$F$2:$F$15,0),)), 0, -OFFSET(Reductions!$E$1,MATCH(AD14,Reductions!$F$2:$F$15,0),))</f>
        <v>0</v>
      </c>
      <c r="AH14" s="53">
        <f t="shared" ca="1" si="2"/>
        <v>1194614</v>
      </c>
    </row>
    <row r="15" spans="1:34" x14ac:dyDescent="0.25">
      <c r="A15" s="126" t="s">
        <v>5713</v>
      </c>
      <c r="B15" s="126" t="s">
        <v>34</v>
      </c>
      <c r="C15" s="126" t="s">
        <v>27</v>
      </c>
      <c r="D15" s="126" t="s">
        <v>28</v>
      </c>
      <c r="E15" s="126" t="s">
        <v>35</v>
      </c>
      <c r="F15" s="126" t="s">
        <v>81</v>
      </c>
      <c r="G15" s="126" t="s">
        <v>82</v>
      </c>
      <c r="H15" s="126" t="s">
        <v>23</v>
      </c>
      <c r="I15" s="126" t="s">
        <v>83</v>
      </c>
      <c r="J15" s="126" t="s">
        <v>84</v>
      </c>
      <c r="K15" s="126" t="s">
        <v>3331</v>
      </c>
      <c r="L15" s="127">
        <v>194856</v>
      </c>
      <c r="M15" s="127">
        <v>200452</v>
      </c>
      <c r="N15" s="127">
        <v>200452</v>
      </c>
      <c r="O15" s="127">
        <v>194288</v>
      </c>
      <c r="P15" s="127">
        <v>0</v>
      </c>
      <c r="Q15" s="127">
        <v>44086</v>
      </c>
      <c r="R15" s="127">
        <v>6444</v>
      </c>
      <c r="S15" s="127">
        <v>1468</v>
      </c>
      <c r="T15" s="24">
        <f>IF(P15&gt;0, ROUND(IF(IF(OR(C15="51", C15="52", C15="66"), (L15*'UNIT VALUES'!$C$26)-CALCS!P15,0)&gt;0, IF(OR(C15="51", C15="52", C15="66"), (L15*'UNIT VALUES'!$C$26)-CALCS!P15,0), 0), 0), ROUND(IF(IF(OR(C15="51", C15="52", C15="66"), (L15*'UNIT VALUES'!$C$26)-CALCS!O15,0)&gt;0, IF(OR(C15="51", C15="52", C15="66"), (L15*'UNIT VALUES'!$C$26)-CALCS!O15,0), 0), 0))</f>
        <v>111483</v>
      </c>
      <c r="U15" s="25">
        <f>IF(C15="22", (O15*'UNIT VALUES'!$D$38)+(Q15*'UNIT VALUES'!$D$39)+(S15*'UNIT VALUES'!$D$40), (O15*'UNIT VALUES'!$D$28)+(Q15*'UNIT VALUES'!$D$29)+(S15*'UNIT VALUES'!$D$30))</f>
        <v>1706129.7766403263</v>
      </c>
      <c r="V15" s="25">
        <f>IF(C15="22",(O15*'UNIT VALUES'!$D$41)+(Q15*'UNIT VALUES'!$D$42)+(R15*'UNIT VALUES'!$D$43),IF(C15="66",(Q15*'UNIT VALUES'!$D$31)+(T15*'UNIT VALUES'!$D$33)+(R15*'UNIT VALUES'!$D$34),(Q15*'UNIT VALUES'!$D$31)+(T15*'UNIT VALUES'!$D$32)+(R15*'UNIT VALUES'!$D$34)))</f>
        <v>2450937.5763492575</v>
      </c>
      <c r="W15" s="25">
        <f t="shared" si="0"/>
        <v>2450938</v>
      </c>
      <c r="X15" s="27">
        <f>ROUND(IF(C15="22", W15*'UNIT VALUES'!$D$44, W15*'UNIT VALUES'!$D$36), 0)</f>
        <v>2145081</v>
      </c>
      <c r="Y15" s="87">
        <f>ROUND(IF(C15="22", IF(U15&gt;V15,O15*'UNIT VALUES'!$D$38*'UNIT VALUES'!$D$44,O15*'UNIT VALUES'!$D$41*'UNIT VALUES'!$D$44),IF(U15&gt;V15, O15*'UNIT VALUES'!$D$28*'UNIT VALUES'!$D$36,0)), 0)</f>
        <v>0</v>
      </c>
      <c r="Z15" s="87">
        <f>ROUND(IF(C15="22", IF(U15&gt;V15,Q15*'UNIT VALUES'!$D$39*'UNIT VALUES'!$D$44,Q15*'UNIT VALUES'!$D$42*'UNIT VALUES'!$D$44), IF(U15&gt;V15, Q15*'UNIT VALUES'!$D$29*'UNIT VALUES'!$D$36, Q15*'UNIT VALUES'!$D$31*'UNIT VALUES'!$D$36)),0)</f>
        <v>588522</v>
      </c>
      <c r="AA15" s="87">
        <f>ROUND(IF(C15="22", IF(U15&gt;V15,0,R15*'UNIT VALUES'!$D$43*'UNIT VALUES'!$D$44),IF(CALCS!U15&gt;CALCS!V15,0,CALCS!R15*'UNIT VALUES'!$D$34*'UNIT VALUES'!$D$36)), 0)</f>
        <v>418181</v>
      </c>
      <c r="AB15" s="87">
        <f>ROUND(IF(C15="22",IF(U15&gt;V15,S15*'UNIT VALUES'!$D$40*'UNIT VALUES'!$D$44,0),IF(U15&gt;V15,S15*'UNIT VALUES'!$D$30*'UNIT VALUES'!$D$36)), 0)</f>
        <v>0</v>
      </c>
      <c r="AC15" s="87">
        <f>ROUND(IF(U15&gt;V15,0,IF(T15&gt;1, IF(C15="66", T15*'UNIT VALUES'!$D$33*'UNIT VALUES'!$D$36,T15*'UNIT VALUES'!$D$32*'UNIT VALUES'!$D$36),0)),0)</f>
        <v>1138378</v>
      </c>
      <c r="AD15" t="str">
        <f t="shared" si="1"/>
        <v>011542</v>
      </c>
      <c r="AE15">
        <f ca="1">IF(C15="22",OFFSET('National Reallocations'!$L$1,MATCH(AD15,'National Reallocations'!$I$2:$I$52,0),),ROUND((X15/(SUM($X$2:$X$1259)-SUMIF($C$2:$C$1259,"22",$X$2:$X$1259)))*(Reallocations!$F$4+Reallocations!$F$5),0))</f>
        <v>180</v>
      </c>
      <c r="AF15" s="27">
        <f ca="1">IF(ISERROR(OFFSET('MSA Reallocations'!$I$1,MATCH(AD15,'MSA Reallocations'!$E$2:$E$37,0),)), 0, (OFFSET('MSA Reallocations'!$I$1,MATCH(AD15,'MSA Reallocations'!$E$2:$E$37,0),)))</f>
        <v>0</v>
      </c>
      <c r="AG15" s="181">
        <f ca="1">IF(ISERROR(OFFSET(Reductions!$E$1,MATCH(AD15,Reductions!$F$2:$F$15,0),)), 0, -OFFSET(Reductions!$E$1,MATCH(AD15,Reductions!$F$2:$F$15,0),))</f>
        <v>0</v>
      </c>
      <c r="AH15" s="53">
        <f t="shared" ca="1" si="2"/>
        <v>2145261</v>
      </c>
    </row>
    <row r="16" spans="1:34" x14ac:dyDescent="0.25">
      <c r="A16" s="126" t="s">
        <v>5701</v>
      </c>
      <c r="B16" s="126" t="s">
        <v>34</v>
      </c>
      <c r="C16" s="126" t="s">
        <v>27</v>
      </c>
      <c r="D16" s="126" t="s">
        <v>28</v>
      </c>
      <c r="E16" s="126" t="s">
        <v>35</v>
      </c>
      <c r="F16" s="126" t="s">
        <v>86</v>
      </c>
      <c r="G16" s="126" t="s">
        <v>87</v>
      </c>
      <c r="H16" s="126" t="s">
        <v>23</v>
      </c>
      <c r="I16" s="126" t="s">
        <v>88</v>
      </c>
      <c r="J16" s="126" t="s">
        <v>89</v>
      </c>
      <c r="K16" s="126" t="s">
        <v>3331</v>
      </c>
      <c r="L16" s="127">
        <v>134393</v>
      </c>
      <c r="M16" s="127">
        <v>177857</v>
      </c>
      <c r="N16" s="127">
        <v>177857</v>
      </c>
      <c r="O16" s="127">
        <v>200602</v>
      </c>
      <c r="P16" s="127">
        <v>0</v>
      </c>
      <c r="Q16" s="127">
        <v>46429</v>
      </c>
      <c r="R16" s="127">
        <v>6417</v>
      </c>
      <c r="S16" s="127">
        <v>1421</v>
      </c>
      <c r="T16" s="24">
        <f>IF(P16&gt;0, ROUND(IF(IF(OR(C16="51", C16="52", C16="66"), (L16*'UNIT VALUES'!$C$26)-CALCS!P16,0)&gt;0, IF(OR(C16="51", C16="52", C16="66"), (L16*'UNIT VALUES'!$C$26)-CALCS!P16,0), 0), 0), ROUND(IF(IF(OR(C16="51", C16="52", C16="66"), (L16*'UNIT VALUES'!$C$26)-CALCS!O16,0)&gt;0, IF(OR(C16="51", C16="52", C16="66"), (L16*'UNIT VALUES'!$C$26)-CALCS!O16,0), 0), 0))</f>
        <v>10290</v>
      </c>
      <c r="U16" s="25">
        <f>IF(C16="22", (O16*'UNIT VALUES'!$D$38)+(Q16*'UNIT VALUES'!$D$39)+(S16*'UNIT VALUES'!$D$40), (O16*'UNIT VALUES'!$D$28)+(Q16*'UNIT VALUES'!$D$29)+(S16*'UNIT VALUES'!$D$30))</f>
        <v>1770511.306601628</v>
      </c>
      <c r="V16" s="25">
        <f>IF(C16="22",(O16*'UNIT VALUES'!$D$41)+(Q16*'UNIT VALUES'!$D$42)+(R16*'UNIT VALUES'!$D$43),IF(C16="66",(Q16*'UNIT VALUES'!$D$31)+(T16*'UNIT VALUES'!$D$33)+(R16*'UNIT VALUES'!$D$34),(Q16*'UNIT VALUES'!$D$31)+(T16*'UNIT VALUES'!$D$32)+(R16*'UNIT VALUES'!$D$34)))</f>
        <v>1304034.2884812499</v>
      </c>
      <c r="W16" s="25">
        <f t="shared" si="0"/>
        <v>1770511</v>
      </c>
      <c r="X16" s="27">
        <f>ROUND(IF(C16="22", W16*'UNIT VALUES'!$D$44, W16*'UNIT VALUES'!$D$36), 0)</f>
        <v>1549566</v>
      </c>
      <c r="Y16" s="87">
        <f>ROUND(IF(C16="22", IF(U16&gt;V16,O16*'UNIT VALUES'!$D$38*'UNIT VALUES'!$D$44,O16*'UNIT VALUES'!$D$41*'UNIT VALUES'!$D$44),IF(U16&gt;V16, O16*'UNIT VALUES'!$D$28*'UNIT VALUES'!$D$36,0)), 0)</f>
        <v>330027</v>
      </c>
      <c r="Z16" s="87">
        <f>ROUND(IF(C16="22", IF(U16&gt;V16,Q16*'UNIT VALUES'!$D$39*'UNIT VALUES'!$D$44,Q16*'UNIT VALUES'!$D$42*'UNIT VALUES'!$D$44), IF(U16&gt;V16, Q16*'UNIT VALUES'!$D$29*'UNIT VALUES'!$D$36, Q16*'UNIT VALUES'!$D$31*'UNIT VALUES'!$D$36)),0)</f>
        <v>1032999</v>
      </c>
      <c r="AA16" s="87">
        <f>ROUND(IF(C16="22", IF(U16&gt;V16,0,R16*'UNIT VALUES'!$D$43*'UNIT VALUES'!$D$44),IF(CALCS!U16&gt;CALCS!V16,0,CALCS!R16*'UNIT VALUES'!$D$34*'UNIT VALUES'!$D$36)), 0)</f>
        <v>0</v>
      </c>
      <c r="AB16" s="87">
        <f>ROUND(IF(C16="22",IF(U16&gt;V16,S16*'UNIT VALUES'!$D$40*'UNIT VALUES'!$D$44,0),IF(U16&gt;V16,S16*'UNIT VALUES'!$D$30*'UNIT VALUES'!$D$36)), 0)</f>
        <v>186540</v>
      </c>
      <c r="AC16" s="87">
        <f>ROUND(IF(U16&gt;V16,0,IF(T16&gt;1, IF(C16="66", T16*'UNIT VALUES'!$D$33*'UNIT VALUES'!$D$36,T16*'UNIT VALUES'!$D$32*'UNIT VALUES'!$D$36),0)),0)</f>
        <v>0</v>
      </c>
      <c r="AD16" t="str">
        <f t="shared" si="1"/>
        <v>011560</v>
      </c>
      <c r="AE16">
        <f ca="1">IF(C16="22",OFFSET('National Reallocations'!$L$1,MATCH(AD16,'National Reallocations'!$I$2:$I$52,0),),ROUND((X16/(SUM($X$2:$X$1259)-SUMIF($C$2:$C$1259,"22",$X$2:$X$1259)))*(Reallocations!$F$4+Reallocations!$F$5),0))</f>
        <v>130</v>
      </c>
      <c r="AF16" s="27">
        <f ca="1">IF(ISERROR(OFFSET('MSA Reallocations'!$I$1,MATCH(AD16,'MSA Reallocations'!$E$2:$E$37,0),)), 0, (OFFSET('MSA Reallocations'!$I$1,MATCH(AD16,'MSA Reallocations'!$E$2:$E$37,0),)))</f>
        <v>0</v>
      </c>
      <c r="AG16" s="181">
        <f ca="1">IF(ISERROR(OFFSET(Reductions!$E$1,MATCH(AD16,Reductions!$F$2:$F$15,0),)), 0, -OFFSET(Reductions!$E$1,MATCH(AD16,Reductions!$F$2:$F$15,0),))</f>
        <v>0</v>
      </c>
      <c r="AH16" s="53">
        <f t="shared" ca="1" si="2"/>
        <v>1549696</v>
      </c>
    </row>
    <row r="17" spans="1:34" x14ac:dyDescent="0.25">
      <c r="A17" s="126" t="s">
        <v>5532</v>
      </c>
      <c r="B17" s="126" t="s">
        <v>34</v>
      </c>
      <c r="C17" s="126" t="s">
        <v>27</v>
      </c>
      <c r="D17" s="126" t="s">
        <v>28</v>
      </c>
      <c r="E17" s="126" t="s">
        <v>35</v>
      </c>
      <c r="F17" s="126" t="s">
        <v>91</v>
      </c>
      <c r="G17" s="126" t="s">
        <v>43</v>
      </c>
      <c r="H17" s="126" t="s">
        <v>23</v>
      </c>
      <c r="I17" s="126" t="s">
        <v>92</v>
      </c>
      <c r="J17" s="126" t="s">
        <v>45</v>
      </c>
      <c r="K17" s="126" t="s">
        <v>3331</v>
      </c>
      <c r="L17" s="127">
        <v>15678</v>
      </c>
      <c r="M17" s="127">
        <v>0</v>
      </c>
      <c r="N17" s="127">
        <v>0</v>
      </c>
      <c r="O17" s="127">
        <v>29527</v>
      </c>
      <c r="P17" s="127">
        <v>0</v>
      </c>
      <c r="Q17" s="127">
        <v>6503</v>
      </c>
      <c r="R17" s="127">
        <v>933</v>
      </c>
      <c r="S17" s="127">
        <v>252</v>
      </c>
      <c r="T17" s="24">
        <f>IF(P17&gt;0, ROUND(IF(IF(OR(C17="51", C17="52", C17="66"), (L17*'UNIT VALUES'!$C$26)-CALCS!P17,0)&gt;0, IF(OR(C17="51", C17="52", C17="66"), (L17*'UNIT VALUES'!$C$26)-CALCS!P17,0), 0), 0), ROUND(IF(IF(OR(C17="51", C17="52", C17="66"), (L17*'UNIT VALUES'!$C$26)-CALCS!O17,0)&gt;0, IF(OR(C17="51", C17="52", C17="66"), (L17*'UNIT VALUES'!$C$26)-CALCS!O17,0), 0), 0))</f>
        <v>0</v>
      </c>
      <c r="U17" s="25">
        <f>IF(C17="22", (O17*'UNIT VALUES'!$D$38)+(Q17*'UNIT VALUES'!$D$39)+(S17*'UNIT VALUES'!$D$40), (O17*'UNIT VALUES'!$D$28)+(Q17*'UNIT VALUES'!$D$29)+(S17*'UNIT VALUES'!$D$30))</f>
        <v>258616.8343962272</v>
      </c>
      <c r="V17" s="25">
        <f>IF(C17="22",(O17*'UNIT VALUES'!$D$41)+(Q17*'UNIT VALUES'!$D$42)+(R17*'UNIT VALUES'!$D$43),IF(C17="66",(Q17*'UNIT VALUES'!$D$31)+(T17*'UNIT VALUES'!$D$33)+(R17*'UNIT VALUES'!$D$34),(Q17*'UNIT VALUES'!$D$31)+(T17*'UNIT VALUES'!$D$32)+(R17*'UNIT VALUES'!$D$34)))</f>
        <v>168368.86989481223</v>
      </c>
      <c r="W17" s="25">
        <f t="shared" si="0"/>
        <v>258617</v>
      </c>
      <c r="X17" s="27">
        <f>ROUND(IF(C17="22", W17*'UNIT VALUES'!$D$44, W17*'UNIT VALUES'!$D$36), 0)</f>
        <v>226344</v>
      </c>
      <c r="Y17" s="87">
        <f>ROUND(IF(C17="22", IF(U17&gt;V17,O17*'UNIT VALUES'!$D$38*'UNIT VALUES'!$D$44,O17*'UNIT VALUES'!$D$41*'UNIT VALUES'!$D$44),IF(U17&gt;V17, O17*'UNIT VALUES'!$D$28*'UNIT VALUES'!$D$36,0)), 0)</f>
        <v>48577</v>
      </c>
      <c r="Z17" s="87">
        <f>ROUND(IF(C17="22", IF(U17&gt;V17,Q17*'UNIT VALUES'!$D$39*'UNIT VALUES'!$D$44,Q17*'UNIT VALUES'!$D$42*'UNIT VALUES'!$D$44), IF(U17&gt;V17, Q17*'UNIT VALUES'!$D$29*'UNIT VALUES'!$D$36, Q17*'UNIT VALUES'!$D$31*'UNIT VALUES'!$D$36)),0)</f>
        <v>144685</v>
      </c>
      <c r="AA17" s="87">
        <f>ROUND(IF(C17="22", IF(U17&gt;V17,0,R17*'UNIT VALUES'!$D$43*'UNIT VALUES'!$D$44),IF(CALCS!U17&gt;CALCS!V17,0,CALCS!R17*'UNIT VALUES'!$D$34*'UNIT VALUES'!$D$36)), 0)</f>
        <v>0</v>
      </c>
      <c r="AB17" s="87">
        <f>ROUND(IF(C17="22",IF(U17&gt;V17,S17*'UNIT VALUES'!$D$40*'UNIT VALUES'!$D$44,0),IF(U17&gt;V17,S17*'UNIT VALUES'!$D$30*'UNIT VALUES'!$D$36)), 0)</f>
        <v>33081</v>
      </c>
      <c r="AC17" s="87">
        <f>ROUND(IF(U17&gt;V17,0,IF(T17&gt;1, IF(C17="66", T17*'UNIT VALUES'!$D$33*'UNIT VALUES'!$D$36,T17*'UNIT VALUES'!$D$32*'UNIT VALUES'!$D$36),0)),0)</f>
        <v>0</v>
      </c>
      <c r="AD17" t="str">
        <f t="shared" si="1"/>
        <v>011740</v>
      </c>
      <c r="AE17">
        <f ca="1">IF(C17="22",OFFSET('National Reallocations'!$L$1,MATCH(AD17,'National Reallocations'!$I$2:$I$52,0),),ROUND((X17/(SUM($X$2:$X$1259)-SUMIF($C$2:$C$1259,"22",$X$2:$X$1259)))*(Reallocations!$F$4+Reallocations!$F$5),0))</f>
        <v>19</v>
      </c>
      <c r="AF17" s="27">
        <f ca="1">IF(ISERROR(OFFSET('MSA Reallocations'!$I$1,MATCH(AD17,'MSA Reallocations'!$E$2:$E$37,0),)), 0, (OFFSET('MSA Reallocations'!$I$1,MATCH(AD17,'MSA Reallocations'!$E$2:$E$37,0),)))</f>
        <v>0</v>
      </c>
      <c r="AG17" s="181">
        <f ca="1">IF(ISERROR(OFFSET(Reductions!$E$1,MATCH(AD17,Reductions!$F$2:$F$15,0),)), 0, -OFFSET(Reductions!$E$1,MATCH(AD17,Reductions!$F$2:$F$15,0),))</f>
        <v>0</v>
      </c>
      <c r="AH17" s="53">
        <f t="shared" ca="1" si="2"/>
        <v>226363</v>
      </c>
    </row>
    <row r="18" spans="1:34" x14ac:dyDescent="0.25">
      <c r="A18" s="126" t="s">
        <v>4794</v>
      </c>
      <c r="B18" s="126" t="s">
        <v>34</v>
      </c>
      <c r="C18" s="126" t="s">
        <v>27</v>
      </c>
      <c r="D18" s="126" t="s">
        <v>28</v>
      </c>
      <c r="E18" s="126" t="s">
        <v>35</v>
      </c>
      <c r="F18" s="126" t="s">
        <v>94</v>
      </c>
      <c r="G18" s="126" t="s">
        <v>95</v>
      </c>
      <c r="H18" s="126" t="s">
        <v>23</v>
      </c>
      <c r="I18" s="126" t="s">
        <v>96</v>
      </c>
      <c r="J18" s="126" t="s">
        <v>97</v>
      </c>
      <c r="K18" s="126" t="s">
        <v>3331</v>
      </c>
      <c r="L18" s="127">
        <v>63370</v>
      </c>
      <c r="M18" s="127">
        <v>75211</v>
      </c>
      <c r="N18" s="127">
        <v>75211</v>
      </c>
      <c r="O18" s="127">
        <v>98332</v>
      </c>
      <c r="P18" s="127">
        <v>0</v>
      </c>
      <c r="Q18" s="127">
        <v>21157</v>
      </c>
      <c r="R18" s="127">
        <v>1644</v>
      </c>
      <c r="S18" s="127">
        <v>537</v>
      </c>
      <c r="T18" s="24">
        <f>IF(P18&gt;0, ROUND(IF(IF(OR(C18="51", C18="52", C18="66"), (L18*'UNIT VALUES'!$C$26)-CALCS!P18,0)&gt;0, IF(OR(C18="51", C18="52", C18="66"), (L18*'UNIT VALUES'!$C$26)-CALCS!P18,0), 0), 0), ROUND(IF(IF(OR(C18="51", C18="52", C18="66"), (L18*'UNIT VALUES'!$C$26)-CALCS!O18,0)&gt;0, IF(OR(C18="51", C18="52", C18="66"), (L18*'UNIT VALUES'!$C$26)-CALCS!O18,0), 0), 0))</f>
        <v>1109</v>
      </c>
      <c r="U18" s="25">
        <f>IF(C18="22", (O18*'UNIT VALUES'!$D$38)+(Q18*'UNIT VALUES'!$D$39)+(S18*'UNIT VALUES'!$D$40), (O18*'UNIT VALUES'!$D$28)+(Q18*'UNIT VALUES'!$D$29)+(S18*'UNIT VALUES'!$D$30))</f>
        <v>803226.40979568486</v>
      </c>
      <c r="V18" s="25">
        <f>IF(C18="22",(O18*'UNIT VALUES'!$D$41)+(Q18*'UNIT VALUES'!$D$42)+(R18*'UNIT VALUES'!$D$43),IF(C18="66",(Q18*'UNIT VALUES'!$D$31)+(T18*'UNIT VALUES'!$D$33)+(R18*'UNIT VALUES'!$D$34),(Q18*'UNIT VALUES'!$D$31)+(T18*'UNIT VALUES'!$D$32)+(R18*'UNIT VALUES'!$D$34)))</f>
        <v>457541.69926026755</v>
      </c>
      <c r="W18" s="25">
        <f t="shared" si="0"/>
        <v>803226</v>
      </c>
      <c r="X18" s="27">
        <f>ROUND(IF(C18="22", W18*'UNIT VALUES'!$D$44, W18*'UNIT VALUES'!$D$36), 0)</f>
        <v>702990</v>
      </c>
      <c r="Y18" s="87">
        <f>ROUND(IF(C18="22", IF(U18&gt;V18,O18*'UNIT VALUES'!$D$38*'UNIT VALUES'!$D$44,O18*'UNIT VALUES'!$D$41*'UNIT VALUES'!$D$44),IF(U18&gt;V18, O18*'UNIT VALUES'!$D$28*'UNIT VALUES'!$D$36,0)), 0)</f>
        <v>161774</v>
      </c>
      <c r="Z18" s="87">
        <f>ROUND(IF(C18="22", IF(U18&gt;V18,Q18*'UNIT VALUES'!$D$39*'UNIT VALUES'!$D$44,Q18*'UNIT VALUES'!$D$42*'UNIT VALUES'!$D$44), IF(U18&gt;V18, Q18*'UNIT VALUES'!$D$29*'UNIT VALUES'!$D$36, Q18*'UNIT VALUES'!$D$31*'UNIT VALUES'!$D$36)),0)</f>
        <v>470722</v>
      </c>
      <c r="AA18" s="87">
        <f>ROUND(IF(C18="22", IF(U18&gt;V18,0,R18*'UNIT VALUES'!$D$43*'UNIT VALUES'!$D$44),IF(CALCS!U18&gt;CALCS!V18,0,CALCS!R18*'UNIT VALUES'!$D$34*'UNIT VALUES'!$D$36)), 0)</f>
        <v>0</v>
      </c>
      <c r="AB18" s="87">
        <f>ROUND(IF(C18="22",IF(U18&gt;V18,S18*'UNIT VALUES'!$D$40*'UNIT VALUES'!$D$44,0),IF(U18&gt;V18,S18*'UNIT VALUES'!$D$30*'UNIT VALUES'!$D$36)), 0)</f>
        <v>70494</v>
      </c>
      <c r="AC18" s="87">
        <f>ROUND(IF(U18&gt;V18,0,IF(T18&gt;1, IF(C18="66", T18*'UNIT VALUES'!$D$33*'UNIT VALUES'!$D$36,T18*'UNIT VALUES'!$D$32*'UNIT VALUES'!$D$36),0)),0)</f>
        <v>0</v>
      </c>
      <c r="AD18" t="str">
        <f t="shared" si="1"/>
        <v>012268</v>
      </c>
      <c r="AE18">
        <f ca="1">IF(C18="22",OFFSET('National Reallocations'!$L$1,MATCH(AD18,'National Reallocations'!$I$2:$I$52,0),),ROUND((X18/(SUM($X$2:$X$1259)-SUMIF($C$2:$C$1259,"22",$X$2:$X$1259)))*(Reallocations!$F$4+Reallocations!$F$5),0))</f>
        <v>59</v>
      </c>
      <c r="AF18" s="27">
        <f ca="1">IF(ISERROR(OFFSET('MSA Reallocations'!$I$1,MATCH(AD18,'MSA Reallocations'!$E$2:$E$37,0),)), 0, (OFFSET('MSA Reallocations'!$I$1,MATCH(AD18,'MSA Reallocations'!$E$2:$E$37,0),)))</f>
        <v>0</v>
      </c>
      <c r="AG18" s="181">
        <f ca="1">IF(ISERROR(OFFSET(Reductions!$E$1,MATCH(AD18,Reductions!$F$2:$F$15,0),)), 0, -OFFSET(Reductions!$E$1,MATCH(AD18,Reductions!$F$2:$F$15,0),))</f>
        <v>0</v>
      </c>
      <c r="AH18" s="53">
        <f t="shared" ca="1" si="2"/>
        <v>703049</v>
      </c>
    </row>
    <row r="19" spans="1:34" x14ac:dyDescent="0.25">
      <c r="A19" s="126" t="s">
        <v>5239</v>
      </c>
      <c r="B19" s="126" t="s">
        <v>34</v>
      </c>
      <c r="C19" s="126" t="s">
        <v>99</v>
      </c>
      <c r="D19" s="126" t="s">
        <v>100</v>
      </c>
      <c r="E19" s="126" t="s">
        <v>35</v>
      </c>
      <c r="F19" s="126" t="s">
        <v>101</v>
      </c>
      <c r="G19" s="126" t="s">
        <v>50</v>
      </c>
      <c r="H19" s="126" t="s">
        <v>23</v>
      </c>
      <c r="I19" s="126" t="s">
        <v>23</v>
      </c>
      <c r="J19" s="126" t="s">
        <v>52</v>
      </c>
      <c r="K19" s="126" t="s">
        <v>3331</v>
      </c>
      <c r="L19" s="127">
        <v>261053</v>
      </c>
      <c r="M19" s="127">
        <v>323249</v>
      </c>
      <c r="N19" s="127">
        <v>336611</v>
      </c>
      <c r="O19" s="127">
        <v>447516</v>
      </c>
      <c r="P19" s="127">
        <v>466015</v>
      </c>
      <c r="Q19" s="127">
        <v>49562</v>
      </c>
      <c r="R19" s="127">
        <v>8832</v>
      </c>
      <c r="S19" s="127">
        <v>1983</v>
      </c>
      <c r="T19" s="24">
        <f>IF(P19&gt;0, ROUND(IF(IF(OR(C19="51", C19="52", C19="66"), (L19*'UNIT VALUES'!$C$26)-CALCS!P19,0)&gt;0, IF(OR(C19="51", C19="52", C19="66"), (L19*'UNIT VALUES'!$C$26)-CALCS!P19,0), 0), 0), ROUND(IF(IF(OR(C19="51", C19="52", C19="66"), (L19*'UNIT VALUES'!$C$26)-CALCS!O19,0)&gt;0, IF(OR(C19="51", C19="52", C19="66"), (L19*'UNIT VALUES'!$C$26)-CALCS!O19,0), 0), 0))</f>
        <v>0</v>
      </c>
      <c r="U19" s="25">
        <f>IF(C19="22", (O19*'UNIT VALUES'!$D$38)+(Q19*'UNIT VALUES'!$D$39)+(S19*'UNIT VALUES'!$D$40), (O19*'UNIT VALUES'!$D$28)+(Q19*'UNIT VALUES'!$D$29)+(S19*'UNIT VALUES'!$D$30))</f>
        <v>2398591.5254572206</v>
      </c>
      <c r="V19" s="25">
        <f>IF(C19="22",(O19*'UNIT VALUES'!$D$41)+(Q19*'UNIT VALUES'!$D$42)+(R19*'UNIT VALUES'!$D$43),IF(C19="66",(Q19*'UNIT VALUES'!$D$31)+(T19*'UNIT VALUES'!$D$33)+(R19*'UNIT VALUES'!$D$34),(Q19*'UNIT VALUES'!$D$31)+(T19*'UNIT VALUES'!$D$32)+(R19*'UNIT VALUES'!$D$34)))</f>
        <v>1410832.4302687068</v>
      </c>
      <c r="W19" s="25">
        <f t="shared" si="0"/>
        <v>2398592</v>
      </c>
      <c r="X19" s="27">
        <f>ROUND(IF(C19="22", W19*'UNIT VALUES'!$D$44, W19*'UNIT VALUES'!$D$36), 0)</f>
        <v>2099267</v>
      </c>
      <c r="Y19" s="87">
        <f>ROUND(IF(C19="22", IF(U19&gt;V19,O19*'UNIT VALUES'!$D$38*'UNIT VALUES'!$D$44,O19*'UNIT VALUES'!$D$41*'UNIT VALUES'!$D$44),IF(U19&gt;V19, O19*'UNIT VALUES'!$D$28*'UNIT VALUES'!$D$36,0)), 0)</f>
        <v>736246</v>
      </c>
      <c r="Z19" s="87">
        <f>ROUND(IF(C19="22", IF(U19&gt;V19,Q19*'UNIT VALUES'!$D$39*'UNIT VALUES'!$D$44,Q19*'UNIT VALUES'!$D$42*'UNIT VALUES'!$D$44), IF(U19&gt;V19, Q19*'UNIT VALUES'!$D$29*'UNIT VALUES'!$D$36, Q19*'UNIT VALUES'!$D$31*'UNIT VALUES'!$D$36)),0)</f>
        <v>1102705</v>
      </c>
      <c r="AA19" s="87">
        <f>ROUND(IF(C19="22", IF(U19&gt;V19,0,R19*'UNIT VALUES'!$D$43*'UNIT VALUES'!$D$44),IF(CALCS!U19&gt;CALCS!V19,0,CALCS!R19*'UNIT VALUES'!$D$34*'UNIT VALUES'!$D$36)), 0)</f>
        <v>0</v>
      </c>
      <c r="AB19" s="87">
        <f>ROUND(IF(C19="22",IF(U19&gt;V19,S19*'UNIT VALUES'!$D$40*'UNIT VALUES'!$D$44,0),IF(U19&gt;V19,S19*'UNIT VALUES'!$D$30*'UNIT VALUES'!$D$36)), 0)</f>
        <v>260316</v>
      </c>
      <c r="AC19" s="87">
        <f>ROUND(IF(U19&gt;V19,0,IF(T19&gt;1, IF(C19="66", T19*'UNIT VALUES'!$D$33*'UNIT VALUES'!$D$36,T19*'UNIT VALUES'!$D$32*'UNIT VALUES'!$D$36),0)),0)</f>
        <v>0</v>
      </c>
      <c r="AD19" t="str">
        <f t="shared" si="1"/>
        <v>019073</v>
      </c>
      <c r="AE19">
        <f ca="1">IF(C19="22",OFFSET('National Reallocations'!$L$1,MATCH(AD19,'National Reallocations'!$I$2:$I$52,0),),ROUND((X19/(SUM($X$2:$X$1259)-SUMIF($C$2:$C$1259,"22",$X$2:$X$1259)))*(Reallocations!$F$4+Reallocations!$F$5),0))</f>
        <v>177</v>
      </c>
      <c r="AF19" s="27">
        <f ca="1">IF(ISERROR(OFFSET('MSA Reallocations'!$I$1,MATCH(AD19,'MSA Reallocations'!$E$2:$E$37,0),)), 0, (OFFSET('MSA Reallocations'!$I$1,MATCH(AD19,'MSA Reallocations'!$E$2:$E$37,0),)))</f>
        <v>0</v>
      </c>
      <c r="AG19" s="181">
        <f ca="1">IF(ISERROR(OFFSET(Reductions!$E$1,MATCH(AD19,Reductions!$F$2:$F$15,0),)), 0, -OFFSET(Reductions!$E$1,MATCH(AD19,Reductions!$F$2:$F$15,0),))</f>
        <v>0</v>
      </c>
      <c r="AH19" s="53">
        <f t="shared" ca="1" si="2"/>
        <v>2099444</v>
      </c>
    </row>
    <row r="20" spans="1:34" x14ac:dyDescent="0.25">
      <c r="A20" s="126" t="s">
        <v>5660</v>
      </c>
      <c r="B20" s="126" t="s">
        <v>34</v>
      </c>
      <c r="C20" s="126" t="s">
        <v>99</v>
      </c>
      <c r="D20" s="126" t="s">
        <v>100</v>
      </c>
      <c r="E20" s="126" t="s">
        <v>35</v>
      </c>
      <c r="F20" s="126" t="s">
        <v>103</v>
      </c>
      <c r="G20" s="126" t="s">
        <v>82</v>
      </c>
      <c r="H20" s="126" t="s">
        <v>23</v>
      </c>
      <c r="I20" s="126" t="s">
        <v>23</v>
      </c>
      <c r="J20" s="126" t="s">
        <v>84</v>
      </c>
      <c r="K20" s="126" t="s">
        <v>3331</v>
      </c>
      <c r="L20" s="127">
        <v>119444</v>
      </c>
      <c r="M20" s="127">
        <v>0</v>
      </c>
      <c r="N20" s="127">
        <v>0</v>
      </c>
      <c r="O20" s="127">
        <v>219856</v>
      </c>
      <c r="P20" s="127">
        <v>0</v>
      </c>
      <c r="Q20" s="127">
        <v>36296</v>
      </c>
      <c r="R20" s="127">
        <v>2080</v>
      </c>
      <c r="S20" s="127">
        <v>1641</v>
      </c>
      <c r="T20" s="24">
        <f>IF(P20&gt;0, ROUND(IF(IF(OR(C20="51", C20="52", C20="66"), (L20*'UNIT VALUES'!$C$26)-CALCS!P20,0)&gt;0, IF(OR(C20="51", C20="52", C20="66"), (L20*'UNIT VALUES'!$C$26)-CALCS!P20,0), 0), 0), ROUND(IF(IF(OR(C20="51", C20="52", C20="66"), (L20*'UNIT VALUES'!$C$26)-CALCS!O20,0)&gt;0, IF(OR(C20="51", C20="52", C20="66"), (L20*'UNIT VALUES'!$C$26)-CALCS!O20,0), 0), 0))</f>
        <v>0</v>
      </c>
      <c r="U20" s="25">
        <f>IF(C20="22", (O20*'UNIT VALUES'!$D$38)+(Q20*'UNIT VALUES'!$D$39)+(S20*'UNIT VALUES'!$D$40), (O20*'UNIT VALUES'!$D$28)+(Q20*'UNIT VALUES'!$D$29)+(S20*'UNIT VALUES'!$D$30))</f>
        <v>1582107.5070218204</v>
      </c>
      <c r="V20" s="25">
        <f>IF(C20="22",(O20*'UNIT VALUES'!$D$41)+(Q20*'UNIT VALUES'!$D$42)+(R20*'UNIT VALUES'!$D$43),IF(C20="66",(Q20*'UNIT VALUES'!$D$31)+(T20*'UNIT VALUES'!$D$33)+(R20*'UNIT VALUES'!$D$34),(Q20*'UNIT VALUES'!$D$31)+(T20*'UNIT VALUES'!$D$32)+(R20*'UNIT VALUES'!$D$34)))</f>
        <v>707843.71355083317</v>
      </c>
      <c r="W20" s="25">
        <f t="shared" si="0"/>
        <v>1582108</v>
      </c>
      <c r="X20" s="27">
        <f>ROUND(IF(C20="22", W20*'UNIT VALUES'!$D$44, W20*'UNIT VALUES'!$D$36), 0)</f>
        <v>1384674</v>
      </c>
      <c r="Y20" s="87">
        <f>ROUND(IF(C20="22", IF(U20&gt;V20,O20*'UNIT VALUES'!$D$38*'UNIT VALUES'!$D$44,O20*'UNIT VALUES'!$D$41*'UNIT VALUES'!$D$44),IF(U20&gt;V20, O20*'UNIT VALUES'!$D$28*'UNIT VALUES'!$D$36,0)), 0)</f>
        <v>361704</v>
      </c>
      <c r="Z20" s="87">
        <f>ROUND(IF(C20="22", IF(U20&gt;V20,Q20*'UNIT VALUES'!$D$39*'UNIT VALUES'!$D$44,Q20*'UNIT VALUES'!$D$42*'UNIT VALUES'!$D$44), IF(U20&gt;V20, Q20*'UNIT VALUES'!$D$29*'UNIT VALUES'!$D$36, Q20*'UNIT VALUES'!$D$31*'UNIT VALUES'!$D$36)),0)</f>
        <v>807550</v>
      </c>
      <c r="AA20" s="87">
        <f>ROUND(IF(C20="22", IF(U20&gt;V20,0,R20*'UNIT VALUES'!$D$43*'UNIT VALUES'!$D$44),IF(CALCS!U20&gt;CALCS!V20,0,CALCS!R20*'UNIT VALUES'!$D$34*'UNIT VALUES'!$D$36)), 0)</f>
        <v>0</v>
      </c>
      <c r="AB20" s="87">
        <f>ROUND(IF(C20="22",IF(U20&gt;V20,S20*'UNIT VALUES'!$D$40*'UNIT VALUES'!$D$44,0),IF(U20&gt;V20,S20*'UNIT VALUES'!$D$30*'UNIT VALUES'!$D$36)), 0)</f>
        <v>215420</v>
      </c>
      <c r="AC20" s="87">
        <f>ROUND(IF(U20&gt;V20,0,IF(T20&gt;1, IF(C20="66", T20*'UNIT VALUES'!$D$33*'UNIT VALUES'!$D$36,T20*'UNIT VALUES'!$D$32*'UNIT VALUES'!$D$36),0)),0)</f>
        <v>0</v>
      </c>
      <c r="AD20" t="str">
        <f t="shared" si="1"/>
        <v>019097</v>
      </c>
      <c r="AE20">
        <f ca="1">IF(C20="22",OFFSET('National Reallocations'!$L$1,MATCH(AD20,'National Reallocations'!$I$2:$I$52,0),),ROUND((X20/(SUM($X$2:$X$1259)-SUMIF($C$2:$C$1259,"22",$X$2:$X$1259)))*(Reallocations!$F$4+Reallocations!$F$5),0))</f>
        <v>116</v>
      </c>
      <c r="AF20" s="27">
        <f ca="1">IF(ISERROR(OFFSET('MSA Reallocations'!$I$1,MATCH(AD20,'MSA Reallocations'!$E$2:$E$37,0),)), 0, (OFFSET('MSA Reallocations'!$I$1,MATCH(AD20,'MSA Reallocations'!$E$2:$E$37,0),)))</f>
        <v>0</v>
      </c>
      <c r="AG20" s="181">
        <f ca="1">IF(ISERROR(OFFSET(Reductions!$E$1,MATCH(AD20,Reductions!$F$2:$F$15,0),)), 0, -OFFSET(Reductions!$E$1,MATCH(AD20,Reductions!$F$2:$F$15,0),))</f>
        <v>0</v>
      </c>
      <c r="AH20" s="53">
        <f t="shared" ca="1" si="2"/>
        <v>1384790</v>
      </c>
    </row>
    <row r="21" spans="1:34" x14ac:dyDescent="0.25">
      <c r="A21" s="126" t="s">
        <v>5689</v>
      </c>
      <c r="B21" s="126" t="s">
        <v>105</v>
      </c>
      <c r="C21" s="126" t="s">
        <v>19</v>
      </c>
      <c r="D21" s="126" t="s">
        <v>20</v>
      </c>
      <c r="E21" s="126" t="s">
        <v>106</v>
      </c>
      <c r="F21" s="126" t="s">
        <v>4744</v>
      </c>
      <c r="G21" s="126" t="s">
        <v>22</v>
      </c>
      <c r="H21" s="126" t="s">
        <v>23</v>
      </c>
      <c r="I21" s="126" t="s">
        <v>23</v>
      </c>
      <c r="J21" s="126" t="s">
        <v>24</v>
      </c>
      <c r="K21" s="126" t="s">
        <v>3332</v>
      </c>
      <c r="L21" s="127">
        <v>0</v>
      </c>
      <c r="M21" s="127">
        <v>2286648</v>
      </c>
      <c r="N21" s="127">
        <v>2286435</v>
      </c>
      <c r="O21" s="127">
        <v>2098324</v>
      </c>
      <c r="P21" s="127">
        <v>0</v>
      </c>
      <c r="Q21" s="127">
        <v>364466</v>
      </c>
      <c r="R21" s="127">
        <v>47700</v>
      </c>
      <c r="S21" s="127">
        <v>18647</v>
      </c>
      <c r="T21" s="24">
        <f>IF(P21&gt;0, ROUND(IF(IF(OR(C21="51", C21="52", C21="66"), (L21*'UNIT VALUES'!$C$26)-CALCS!P21,0)&gt;0, IF(OR(C21="51", C21="52", C21="66"), (L21*'UNIT VALUES'!$C$26)-CALCS!P21,0), 0), 0), ROUND(IF(IF(OR(C21="51", C21="52", C21="66"), (L21*'UNIT VALUES'!$C$26)-CALCS!O21,0)&gt;0, IF(OR(C21="51", C21="52", C21="66"), (L21*'UNIT VALUES'!$C$26)-CALCS!O21,0), 0), 0))</f>
        <v>0</v>
      </c>
      <c r="U21" s="25">
        <f>IF(C21="22", (O21*'UNIT VALUES'!$D$38)+(Q21*'UNIT VALUES'!$D$39)+(S21*'UNIT VALUES'!$D$40), (O21*'UNIT VALUES'!$D$28)+(Q21*'UNIT VALUES'!$D$29)+(S21*'UNIT VALUES'!$D$30))</f>
        <v>19160547.505221043</v>
      </c>
      <c r="V21" s="25">
        <f>IF(C21="22",(O21*'UNIT VALUES'!$D$41)+(Q21*'UNIT VALUES'!$D$42)+(R21*'UNIT VALUES'!$D$43),IF(C21="66",(Q21*'UNIT VALUES'!$D$31)+(T21*'UNIT VALUES'!$D$33)+(R21*'UNIT VALUES'!$D$34),(Q21*'UNIT VALUES'!$D$31)+(T21*'UNIT VALUES'!$D$32)+(R21*'UNIT VALUES'!$D$34)))</f>
        <v>12819916.622705959</v>
      </c>
      <c r="W21" s="25">
        <f t="shared" si="0"/>
        <v>19160548</v>
      </c>
      <c r="X21" s="219">
        <f>ROUND(IF(C21="22", W21*'UNIT VALUES'!$D$44, W21*'UNIT VALUES'!$D$36), 0)</f>
        <v>15932937</v>
      </c>
      <c r="Y21" s="87">
        <f>ROUND(IF(C21="22", IF(U21&gt;V21,O21*'UNIT VALUES'!$D$38*'UNIT VALUES'!$D$44,O21*'UNIT VALUES'!$D$41*'UNIT VALUES'!$D$44),IF(U21&gt;V21, O21*'UNIT VALUES'!$D$28*'UNIT VALUES'!$D$36,0)), 0)</f>
        <v>3504590</v>
      </c>
      <c r="Z21" s="87">
        <f>ROUND(IF(C21="22", IF(U21&gt;V21,Q21*'UNIT VALUES'!$D$39*'UNIT VALUES'!$D$44,Q21*'UNIT VALUES'!$D$42*'UNIT VALUES'!$D$44), IF(U21&gt;V21, Q21*'UNIT VALUES'!$D$29*'UNIT VALUES'!$D$36, Q21*'UNIT VALUES'!$D$31*'UNIT VALUES'!$D$36)),0)</f>
        <v>8484958</v>
      </c>
      <c r="AA21" s="87">
        <f>ROUND(IF(C21="22", IF(U21&gt;V21,0,R21*'UNIT VALUES'!$D$43*'UNIT VALUES'!$D$44),IF(CALCS!U21&gt;CALCS!V21,0,CALCS!R21*'UNIT VALUES'!$D$34*'UNIT VALUES'!$D$36)), 0)</f>
        <v>0</v>
      </c>
      <c r="AB21" s="87">
        <f>ROUND(IF(C21="22",IF(U21&gt;V21,S21*'UNIT VALUES'!$D$40*'UNIT VALUES'!$D$44,0),IF(U21&gt;V21,S21*'UNIT VALUES'!$D$30*'UNIT VALUES'!$D$36)), 0)</f>
        <v>3943387</v>
      </c>
      <c r="AC21" s="87">
        <f>ROUND(IF(U21&gt;V21,0,IF(T21&gt;1, IF(C21="66", T21*'UNIT VALUES'!$D$33*'UNIT VALUES'!$D$36,T21*'UNIT VALUES'!$D$32*'UNIT VALUES'!$D$36),0)),0)</f>
        <v>0</v>
      </c>
      <c r="AD21" t="str">
        <f t="shared" si="1"/>
        <v>059999</v>
      </c>
      <c r="AE21">
        <f ca="1">IF(C21="22",OFFSET('National Reallocations'!$L$1,MATCH(AD21,'National Reallocations'!$I$2:$I$52,0),),ROUND((X21/(SUM($X$2:$X$1259)-SUMIF($C$2:$C$1259,"22",$X$2:$X$1259)))*(Reallocations!$F$4+Reallocations!$F$5),0))</f>
        <v>14314</v>
      </c>
      <c r="AF21" s="27">
        <f ca="1">IF(ISERROR(OFFSET('MSA Reallocations'!$I$1,MATCH(AD21,'MSA Reallocations'!$E$2:$E$37,0),)), 0, (OFFSET('MSA Reallocations'!$I$1,MATCH(AD21,'MSA Reallocations'!$E$2:$E$37,0),)))</f>
        <v>0</v>
      </c>
      <c r="AG21" s="181">
        <f ca="1">IF(ISERROR(OFFSET(Reductions!$E$1,MATCH(AD21,Reductions!$F$2:$F$15,0),)), 0, -OFFSET(Reductions!$E$1,MATCH(AD21,Reductions!$F$2:$F$15,0),))</f>
        <v>0</v>
      </c>
      <c r="AH21" s="53">
        <f t="shared" ca="1" si="2"/>
        <v>15947251</v>
      </c>
    </row>
    <row r="22" spans="1:34" x14ac:dyDescent="0.25">
      <c r="A22" s="126" t="s">
        <v>5075</v>
      </c>
      <c r="B22" s="126" t="s">
        <v>105</v>
      </c>
      <c r="C22" s="126" t="s">
        <v>27</v>
      </c>
      <c r="D22" s="126" t="s">
        <v>28</v>
      </c>
      <c r="E22" s="126" t="s">
        <v>106</v>
      </c>
      <c r="F22" s="126" t="s">
        <v>111</v>
      </c>
      <c r="G22" s="126" t="s">
        <v>112</v>
      </c>
      <c r="H22" s="126" t="s">
        <v>23</v>
      </c>
      <c r="I22" s="126" t="s">
        <v>113</v>
      </c>
      <c r="J22" s="126" t="s">
        <v>114</v>
      </c>
      <c r="K22" s="126" t="s">
        <v>3332</v>
      </c>
      <c r="L22" s="127">
        <v>9791</v>
      </c>
      <c r="M22" s="127">
        <v>21282</v>
      </c>
      <c r="N22" s="127">
        <v>20375</v>
      </c>
      <c r="O22" s="127">
        <v>64980</v>
      </c>
      <c r="P22" s="127">
        <v>0</v>
      </c>
      <c r="Q22" s="127">
        <v>10539</v>
      </c>
      <c r="R22" s="127">
        <v>547</v>
      </c>
      <c r="S22" s="127">
        <v>409</v>
      </c>
      <c r="T22" s="24">
        <f>IF(P22&gt;0, ROUND(IF(IF(OR(C22="51", C22="52", C22="66"), (L22*'UNIT VALUES'!$C$26)-CALCS!P22,0)&gt;0, IF(OR(C22="51", C22="52", C22="66"), (L22*'UNIT VALUES'!$C$26)-CALCS!P22,0), 0), 0), ROUND(IF(IF(OR(C22="51", C22="52", C22="66"), (L22*'UNIT VALUES'!$C$26)-CALCS!O22,0)&gt;0, IF(OR(C22="51", C22="52", C22="66"), (L22*'UNIT VALUES'!$C$26)-CALCS!O22,0), 0), 0))</f>
        <v>0</v>
      </c>
      <c r="U22" s="25">
        <f>IF(C22="22", (O22*'UNIT VALUES'!$D$38)+(Q22*'UNIT VALUES'!$D$39)+(S22*'UNIT VALUES'!$D$40), (O22*'UNIT VALUES'!$D$28)+(Q22*'UNIT VALUES'!$D$29)+(S22*'UNIT VALUES'!$D$30))</f>
        <v>451409.4215821469</v>
      </c>
      <c r="V22" s="25">
        <f>IF(C22="22",(O22*'UNIT VALUES'!$D$41)+(Q22*'UNIT VALUES'!$D$42)+(R22*'UNIT VALUES'!$D$43),IF(C22="66",(Q22*'UNIT VALUES'!$D$31)+(T22*'UNIT VALUES'!$D$33)+(R22*'UNIT VALUES'!$D$34),(Q22*'UNIT VALUES'!$D$31)+(T22*'UNIT VALUES'!$D$32)+(R22*'UNIT VALUES'!$D$34)))</f>
        <v>201308.30825757037</v>
      </c>
      <c r="W22" s="25">
        <f t="shared" si="0"/>
        <v>451409</v>
      </c>
      <c r="X22" s="27">
        <f>ROUND(IF(C22="22", W22*'UNIT VALUES'!$D$44, W22*'UNIT VALUES'!$D$36), 0)</f>
        <v>395077</v>
      </c>
      <c r="Y22" s="87">
        <f>ROUND(IF(C22="22", IF(U22&gt;V22,O22*'UNIT VALUES'!$D$38*'UNIT VALUES'!$D$44,O22*'UNIT VALUES'!$D$41*'UNIT VALUES'!$D$44),IF(U22&gt;V22, O22*'UNIT VALUES'!$D$28*'UNIT VALUES'!$D$36,0)), 0)</f>
        <v>106904</v>
      </c>
      <c r="Z22" s="87">
        <f>ROUND(IF(C22="22", IF(U22&gt;V22,Q22*'UNIT VALUES'!$D$39*'UNIT VALUES'!$D$44,Q22*'UNIT VALUES'!$D$42*'UNIT VALUES'!$D$44), IF(U22&gt;V22, Q22*'UNIT VALUES'!$D$29*'UNIT VALUES'!$D$36, Q22*'UNIT VALUES'!$D$31*'UNIT VALUES'!$D$36)),0)</f>
        <v>234482</v>
      </c>
      <c r="AA22" s="87">
        <f>ROUND(IF(C22="22", IF(U22&gt;V22,0,R22*'UNIT VALUES'!$D$43*'UNIT VALUES'!$D$44),IF(CALCS!U22&gt;CALCS!V22,0,CALCS!R22*'UNIT VALUES'!$D$34*'UNIT VALUES'!$D$36)), 0)</f>
        <v>0</v>
      </c>
      <c r="AB22" s="87">
        <f>ROUND(IF(C22="22",IF(U22&gt;V22,S22*'UNIT VALUES'!$D$40*'UNIT VALUES'!$D$44,0),IF(U22&gt;V22,S22*'UNIT VALUES'!$D$30*'UNIT VALUES'!$D$36)), 0)</f>
        <v>53691</v>
      </c>
      <c r="AC22" s="87">
        <f>ROUND(IF(U22&gt;V22,0,IF(T22&gt;1, IF(C22="66", T22*'UNIT VALUES'!$D$33*'UNIT VALUES'!$D$36,T22*'UNIT VALUES'!$D$32*'UNIT VALUES'!$D$36),0)),0)</f>
        <v>0</v>
      </c>
      <c r="AD22" t="str">
        <f t="shared" si="1"/>
        <v>050600</v>
      </c>
      <c r="AE22">
        <f ca="1">IF(C22="22",OFFSET('National Reallocations'!$L$1,MATCH(AD22,'National Reallocations'!$I$2:$I$52,0),),ROUND((X22/(SUM($X$2:$X$1259)-SUMIF($C$2:$C$1259,"22",$X$2:$X$1259)))*(Reallocations!$F$4+Reallocations!$F$5),0))</f>
        <v>33</v>
      </c>
      <c r="AF22" s="27">
        <f ca="1">IF(ISERROR(OFFSET('MSA Reallocations'!$I$1,MATCH(AD22,'MSA Reallocations'!$E$2:$E$37,0),)), 0, (OFFSET('MSA Reallocations'!$I$1,MATCH(AD22,'MSA Reallocations'!$E$2:$E$37,0),)))</f>
        <v>0</v>
      </c>
      <c r="AG22" s="181">
        <f ca="1">IF(ISERROR(OFFSET(Reductions!$E$1,MATCH(AD22,Reductions!$F$2:$F$15,0),)), 0, -OFFSET(Reductions!$E$1,MATCH(AD22,Reductions!$F$2:$F$15,0),))</f>
        <v>0</v>
      </c>
      <c r="AH22" s="53">
        <f t="shared" ca="1" si="2"/>
        <v>395110</v>
      </c>
    </row>
    <row r="23" spans="1:34" x14ac:dyDescent="0.25">
      <c r="A23" s="126" t="s">
        <v>4910</v>
      </c>
      <c r="B23" s="126" t="s">
        <v>105</v>
      </c>
      <c r="C23" s="126" t="s">
        <v>27</v>
      </c>
      <c r="D23" s="126" t="s">
        <v>28</v>
      </c>
      <c r="E23" s="126" t="s">
        <v>106</v>
      </c>
      <c r="F23" s="126" t="s">
        <v>116</v>
      </c>
      <c r="G23" s="126" t="s">
        <v>117</v>
      </c>
      <c r="H23" s="126" t="s">
        <v>23</v>
      </c>
      <c r="I23" s="126" t="s">
        <v>118</v>
      </c>
      <c r="J23" s="126" t="s">
        <v>109</v>
      </c>
      <c r="K23" s="126" t="s">
        <v>3332</v>
      </c>
      <c r="L23" s="127">
        <v>20274</v>
      </c>
      <c r="M23" s="127">
        <v>37379</v>
      </c>
      <c r="N23" s="127">
        <v>36608</v>
      </c>
      <c r="O23" s="127">
        <v>82830</v>
      </c>
      <c r="P23" s="127">
        <v>81122</v>
      </c>
      <c r="Q23" s="127">
        <v>17788</v>
      </c>
      <c r="R23" s="127">
        <v>1444</v>
      </c>
      <c r="S23" s="127">
        <v>610</v>
      </c>
      <c r="T23" s="24">
        <f>IF(P23&gt;0, ROUND(IF(IF(OR(C23="51", C23="52", C23="66"), (L23*'UNIT VALUES'!$C$26)-CALCS!P23,0)&gt;0, IF(OR(C23="51", C23="52", C23="66"), (L23*'UNIT VALUES'!$C$26)-CALCS!P23,0), 0), 0), ROUND(IF(IF(OR(C23="51", C23="52", C23="66"), (L23*'UNIT VALUES'!$C$26)-CALCS!O23,0)&gt;0, IF(OR(C23="51", C23="52", C23="66"), (L23*'UNIT VALUES'!$C$26)-CALCS!O23,0), 0), 0))</f>
        <v>0</v>
      </c>
      <c r="U23" s="25">
        <f>IF(C23="22", (O23*'UNIT VALUES'!$D$38)+(Q23*'UNIT VALUES'!$D$39)+(S23*'UNIT VALUES'!$D$40), (O23*'UNIT VALUES'!$D$28)+(Q23*'UNIT VALUES'!$D$29)+(S23*'UNIT VALUES'!$D$30))</f>
        <v>699391.05115768756</v>
      </c>
      <c r="V23" s="25">
        <f>IF(C23="22",(O23*'UNIT VALUES'!$D$41)+(Q23*'UNIT VALUES'!$D$42)+(R23*'UNIT VALUES'!$D$43),IF(C23="66",(Q23*'UNIT VALUES'!$D$31)+(T23*'UNIT VALUES'!$D$33)+(R23*'UNIT VALUES'!$D$34),(Q23*'UNIT VALUES'!$D$31)+(T23*'UNIT VALUES'!$D$32)+(R23*'UNIT VALUES'!$D$34)))</f>
        <v>378386.47438996023</v>
      </c>
      <c r="W23" s="25">
        <f t="shared" si="0"/>
        <v>699391</v>
      </c>
      <c r="X23" s="27">
        <f>ROUND(IF(C23="22", W23*'UNIT VALUES'!$D$44, W23*'UNIT VALUES'!$D$36), 0)</f>
        <v>612113</v>
      </c>
      <c r="Y23" s="87">
        <f>ROUND(IF(C23="22", IF(U23&gt;V23,O23*'UNIT VALUES'!$D$38*'UNIT VALUES'!$D$44,O23*'UNIT VALUES'!$D$41*'UNIT VALUES'!$D$44),IF(U23&gt;V23, O23*'UNIT VALUES'!$D$28*'UNIT VALUES'!$D$36,0)), 0)</f>
        <v>136271</v>
      </c>
      <c r="Z23" s="87">
        <f>ROUND(IF(C23="22", IF(U23&gt;V23,Q23*'UNIT VALUES'!$D$39*'UNIT VALUES'!$D$44,Q23*'UNIT VALUES'!$D$42*'UNIT VALUES'!$D$44), IF(U23&gt;V23, Q23*'UNIT VALUES'!$D$29*'UNIT VALUES'!$D$36, Q23*'UNIT VALUES'!$D$31*'UNIT VALUES'!$D$36)),0)</f>
        <v>395765</v>
      </c>
      <c r="AA23" s="87">
        <f>ROUND(IF(C23="22", IF(U23&gt;V23,0,R23*'UNIT VALUES'!$D$43*'UNIT VALUES'!$D$44),IF(CALCS!U23&gt;CALCS!V23,0,CALCS!R23*'UNIT VALUES'!$D$34*'UNIT VALUES'!$D$36)), 0)</f>
        <v>0</v>
      </c>
      <c r="AB23" s="87">
        <f>ROUND(IF(C23="22",IF(U23&gt;V23,S23*'UNIT VALUES'!$D$40*'UNIT VALUES'!$D$44,0),IF(U23&gt;V23,S23*'UNIT VALUES'!$D$30*'UNIT VALUES'!$D$36)), 0)</f>
        <v>80077</v>
      </c>
      <c r="AC23" s="87">
        <f>ROUND(IF(U23&gt;V23,0,IF(T23&gt;1, IF(C23="66", T23*'UNIT VALUES'!$D$33*'UNIT VALUES'!$D$36,T23*'UNIT VALUES'!$D$32*'UNIT VALUES'!$D$36),0)),0)</f>
        <v>0</v>
      </c>
      <c r="AD23" t="str">
        <f t="shared" si="1"/>
        <v>050894</v>
      </c>
      <c r="AE23">
        <f ca="1">IF(C23="22",OFFSET('National Reallocations'!$L$1,MATCH(AD23,'National Reallocations'!$I$2:$I$52,0),),ROUND((X23/(SUM($X$2:$X$1259)-SUMIF($C$2:$C$1259,"22",$X$2:$X$1259)))*(Reallocations!$F$4+Reallocations!$F$5),0))</f>
        <v>51</v>
      </c>
      <c r="AF23" s="27">
        <f ca="1">IF(ISERROR(OFFSET('MSA Reallocations'!$I$1,MATCH(AD23,'MSA Reallocations'!$E$2:$E$37,0),)), 0, (OFFSET('MSA Reallocations'!$I$1,MATCH(AD23,'MSA Reallocations'!$E$2:$E$37,0),)))</f>
        <v>0</v>
      </c>
      <c r="AG23" s="181">
        <f ca="1">IF(ISERROR(OFFSET(Reductions!$E$1,MATCH(AD23,Reductions!$F$2:$F$15,0),)), 0, -OFFSET(Reductions!$E$1,MATCH(AD23,Reductions!$F$2:$F$15,0),))</f>
        <v>0</v>
      </c>
      <c r="AH23" s="53">
        <f t="shared" ca="1" si="2"/>
        <v>612164</v>
      </c>
    </row>
    <row r="24" spans="1:34" x14ac:dyDescent="0.25">
      <c r="A24" s="126" t="s">
        <v>4865</v>
      </c>
      <c r="B24" s="126" t="s">
        <v>105</v>
      </c>
      <c r="C24" s="126" t="s">
        <v>27</v>
      </c>
      <c r="D24" s="126" t="s">
        <v>28</v>
      </c>
      <c r="E24" s="126" t="s">
        <v>106</v>
      </c>
      <c r="F24" s="126" t="s">
        <v>120</v>
      </c>
      <c r="G24" s="126" t="s">
        <v>121</v>
      </c>
      <c r="H24" s="126" t="s">
        <v>23</v>
      </c>
      <c r="I24" s="126" t="s">
        <v>122</v>
      </c>
      <c r="J24" s="126" t="s">
        <v>123</v>
      </c>
      <c r="K24" s="126" t="s">
        <v>3332</v>
      </c>
      <c r="L24" s="127">
        <v>52991</v>
      </c>
      <c r="M24" s="127">
        <v>71756</v>
      </c>
      <c r="N24" s="127">
        <v>71626</v>
      </c>
      <c r="O24" s="127">
        <v>88194</v>
      </c>
      <c r="P24" s="127">
        <v>0</v>
      </c>
      <c r="Q24" s="127">
        <v>22187</v>
      </c>
      <c r="R24" s="127">
        <v>2386</v>
      </c>
      <c r="S24" s="127">
        <v>921</v>
      </c>
      <c r="T24" s="24">
        <f>IF(P24&gt;0, ROUND(IF(IF(OR(C24="51", C24="52", C24="66"), (L24*'UNIT VALUES'!$C$26)-CALCS!P24,0)&gt;0, IF(OR(C24="51", C24="52", C24="66"), (L24*'UNIT VALUES'!$C$26)-CALCS!P24,0), 0), 0), ROUND(IF(IF(OR(C24="51", C24="52", C24="66"), (L24*'UNIT VALUES'!$C$26)-CALCS!O24,0)&gt;0, IF(OR(C24="51", C24="52", C24="66"), (L24*'UNIT VALUES'!$C$26)-CALCS!O24,0), 0), 0))</f>
        <v>0</v>
      </c>
      <c r="U24" s="25">
        <f>IF(C24="22", (O24*'UNIT VALUES'!$D$38)+(Q24*'UNIT VALUES'!$D$39)+(S24*'UNIT VALUES'!$D$40), (O24*'UNIT VALUES'!$D$28)+(Q24*'UNIT VALUES'!$D$29)+(S24*'UNIT VALUES'!$D$30))</f>
        <v>867950.0649550159</v>
      </c>
      <c r="V24" s="25">
        <f>IF(C24="22",(O24*'UNIT VALUES'!$D$41)+(Q24*'UNIT VALUES'!$D$42)+(R24*'UNIT VALUES'!$D$43),IF(C24="66",(Q24*'UNIT VALUES'!$D$31)+(T24*'UNIT VALUES'!$D$33)+(R24*'UNIT VALUES'!$D$34),(Q24*'UNIT VALUES'!$D$31)+(T24*'UNIT VALUES'!$D$32)+(R24*'UNIT VALUES'!$D$34)))</f>
        <v>515330.72086646128</v>
      </c>
      <c r="W24" s="25">
        <f t="shared" si="0"/>
        <v>867950</v>
      </c>
      <c r="X24" s="27">
        <f>ROUND(IF(C24="22", W24*'UNIT VALUES'!$D$44, W24*'UNIT VALUES'!$D$36), 0)</f>
        <v>759637</v>
      </c>
      <c r="Y24" s="87">
        <f>ROUND(IF(C24="22", IF(U24&gt;V24,O24*'UNIT VALUES'!$D$38*'UNIT VALUES'!$D$44,O24*'UNIT VALUES'!$D$41*'UNIT VALUES'!$D$44),IF(U24&gt;V24, O24*'UNIT VALUES'!$D$28*'UNIT VALUES'!$D$36,0)), 0)</f>
        <v>145095</v>
      </c>
      <c r="Z24" s="87">
        <f>ROUND(IF(C24="22", IF(U24&gt;V24,Q24*'UNIT VALUES'!$D$39*'UNIT VALUES'!$D$44,Q24*'UNIT VALUES'!$D$42*'UNIT VALUES'!$D$44), IF(U24&gt;V24, Q24*'UNIT VALUES'!$D$29*'UNIT VALUES'!$D$36, Q24*'UNIT VALUES'!$D$31*'UNIT VALUES'!$D$36)),0)</f>
        <v>493639</v>
      </c>
      <c r="AA24" s="87">
        <f>ROUND(IF(C24="22", IF(U24&gt;V24,0,R24*'UNIT VALUES'!$D$43*'UNIT VALUES'!$D$44),IF(CALCS!U24&gt;CALCS!V24,0,CALCS!R24*'UNIT VALUES'!$D$34*'UNIT VALUES'!$D$36)), 0)</f>
        <v>0</v>
      </c>
      <c r="AB24" s="87">
        <f>ROUND(IF(C24="22",IF(U24&gt;V24,S24*'UNIT VALUES'!$D$40*'UNIT VALUES'!$D$44,0),IF(U24&gt;V24,S24*'UNIT VALUES'!$D$30*'UNIT VALUES'!$D$36)), 0)</f>
        <v>120903</v>
      </c>
      <c r="AC24" s="87">
        <f>ROUND(IF(U24&gt;V24,0,IF(T24&gt;1, IF(C24="66", T24*'UNIT VALUES'!$D$33*'UNIT VALUES'!$D$36,T24*'UNIT VALUES'!$D$32*'UNIT VALUES'!$D$36),0)),0)</f>
        <v>0</v>
      </c>
      <c r="AD24" t="str">
        <f t="shared" si="1"/>
        <v>050930</v>
      </c>
      <c r="AE24">
        <f ca="1">IF(C24="22",OFFSET('National Reallocations'!$L$1,MATCH(AD24,'National Reallocations'!$I$2:$I$52,0),),ROUND((X24/(SUM($X$2:$X$1259)-SUMIF($C$2:$C$1259,"22",$X$2:$X$1259)))*(Reallocations!$F$4+Reallocations!$F$5),0))</f>
        <v>64</v>
      </c>
      <c r="AF24" s="27">
        <f ca="1">IF(ISERROR(OFFSET('MSA Reallocations'!$I$1,MATCH(AD24,'MSA Reallocations'!$E$2:$E$37,0),)), 0, (OFFSET('MSA Reallocations'!$I$1,MATCH(AD24,'MSA Reallocations'!$E$2:$E$37,0),)))</f>
        <v>0</v>
      </c>
      <c r="AG24" s="181">
        <f ca="1">IF(ISERROR(OFFSET(Reductions!$E$1,MATCH(AD24,Reductions!$F$2:$F$15,0),)), 0, -OFFSET(Reductions!$E$1,MATCH(AD24,Reductions!$F$2:$F$15,0),))</f>
        <v>0</v>
      </c>
      <c r="AH24" s="53">
        <f t="shared" ca="1" si="2"/>
        <v>759701</v>
      </c>
    </row>
    <row r="25" spans="1:34" x14ac:dyDescent="0.25">
      <c r="A25" s="126" t="s">
        <v>5455</v>
      </c>
      <c r="B25" s="126" t="s">
        <v>105</v>
      </c>
      <c r="C25" s="126" t="s">
        <v>27</v>
      </c>
      <c r="D25" s="126" t="s">
        <v>28</v>
      </c>
      <c r="E25" s="126" t="s">
        <v>106</v>
      </c>
      <c r="F25" s="126" t="s">
        <v>125</v>
      </c>
      <c r="G25" s="126" t="s">
        <v>126</v>
      </c>
      <c r="H25" s="126" t="s">
        <v>23</v>
      </c>
      <c r="I25" s="126" t="s">
        <v>127</v>
      </c>
      <c r="J25" s="126" t="s">
        <v>128</v>
      </c>
      <c r="K25" s="126" t="s">
        <v>3332</v>
      </c>
      <c r="L25" s="127">
        <v>28337</v>
      </c>
      <c r="M25" s="127">
        <v>0</v>
      </c>
      <c r="N25" s="127">
        <v>0</v>
      </c>
      <c r="O25" s="127">
        <v>35635</v>
      </c>
      <c r="P25" s="127">
        <v>0</v>
      </c>
      <c r="Q25" s="127">
        <v>10051</v>
      </c>
      <c r="R25" s="127">
        <v>2542</v>
      </c>
      <c r="S25" s="127">
        <v>427</v>
      </c>
      <c r="T25" s="24">
        <f>IF(P25&gt;0, ROUND(IF(IF(OR(C25="51", C25="52", C25="66"), (L25*'UNIT VALUES'!$C$26)-CALCS!P25,0)&gt;0, IF(OR(C25="51", C25="52", C25="66"), (L25*'UNIT VALUES'!$C$26)-CALCS!P25,0), 0), 0), ROUND(IF(IF(OR(C25="51", C25="52", C25="66"), (L25*'UNIT VALUES'!$C$26)-CALCS!O25,0)&gt;0, IF(OR(C25="51", C25="52", C25="66"), (L25*'UNIT VALUES'!$C$26)-CALCS!O25,0), 0), 0))</f>
        <v>8832</v>
      </c>
      <c r="U25" s="25">
        <f>IF(C25="22", (O25*'UNIT VALUES'!$D$38)+(Q25*'UNIT VALUES'!$D$39)+(S25*'UNIT VALUES'!$D$40), (O25*'UNIT VALUES'!$D$28)+(Q25*'UNIT VALUES'!$D$29)+(S25*'UNIT VALUES'!$D$30))</f>
        <v>386541.9746552569</v>
      </c>
      <c r="V25" s="25">
        <f>IF(C25="22",(O25*'UNIT VALUES'!$D$41)+(Q25*'UNIT VALUES'!$D$42)+(R25*'UNIT VALUES'!$D$43),IF(C25="66",(Q25*'UNIT VALUES'!$D$31)+(T25*'UNIT VALUES'!$D$33)+(R25*'UNIT VALUES'!$D$34),(Q25*'UNIT VALUES'!$D$31)+(T25*'UNIT VALUES'!$D$32)+(R25*'UNIT VALUES'!$D$34)))</f>
        <v>444834.10261461732</v>
      </c>
      <c r="W25" s="25">
        <f t="shared" si="0"/>
        <v>444834</v>
      </c>
      <c r="X25" s="27">
        <f>ROUND(IF(C25="22", W25*'UNIT VALUES'!$D$44, W25*'UNIT VALUES'!$D$36), 0)</f>
        <v>389322</v>
      </c>
      <c r="Y25" s="87">
        <f>ROUND(IF(C25="22", IF(U25&gt;V25,O25*'UNIT VALUES'!$D$38*'UNIT VALUES'!$D$44,O25*'UNIT VALUES'!$D$41*'UNIT VALUES'!$D$44),IF(U25&gt;V25, O25*'UNIT VALUES'!$D$28*'UNIT VALUES'!$D$36,0)), 0)</f>
        <v>0</v>
      </c>
      <c r="Z25" s="87">
        <f>ROUND(IF(C25="22", IF(U25&gt;V25,Q25*'UNIT VALUES'!$D$39*'UNIT VALUES'!$D$44,Q25*'UNIT VALUES'!$D$42*'UNIT VALUES'!$D$44), IF(U25&gt;V25, Q25*'UNIT VALUES'!$D$29*'UNIT VALUES'!$D$36, Q25*'UNIT VALUES'!$D$31*'UNIT VALUES'!$D$36)),0)</f>
        <v>134175</v>
      </c>
      <c r="AA25" s="87">
        <f>ROUND(IF(C25="22", IF(U25&gt;V25,0,R25*'UNIT VALUES'!$D$43*'UNIT VALUES'!$D$44),IF(CALCS!U25&gt;CALCS!V25,0,CALCS!R25*'UNIT VALUES'!$D$34*'UNIT VALUES'!$D$36)), 0)</f>
        <v>164962</v>
      </c>
      <c r="AB25" s="87">
        <f>ROUND(IF(C25="22",IF(U25&gt;V25,S25*'UNIT VALUES'!$D$40*'UNIT VALUES'!$D$44,0),IF(U25&gt;V25,S25*'UNIT VALUES'!$D$30*'UNIT VALUES'!$D$36)), 0)</f>
        <v>0</v>
      </c>
      <c r="AC25" s="87">
        <f>ROUND(IF(U25&gt;V25,0,IF(T25&gt;1, IF(C25="66", T25*'UNIT VALUES'!$D$33*'UNIT VALUES'!$D$36,T25*'UNIT VALUES'!$D$32*'UNIT VALUES'!$D$36),0)),0)</f>
        <v>90186</v>
      </c>
      <c r="AD25" t="str">
        <f t="shared" si="1"/>
        <v>051302</v>
      </c>
      <c r="AE25">
        <f ca="1">IF(C25="22",OFFSET('National Reallocations'!$L$1,MATCH(AD25,'National Reallocations'!$I$2:$I$52,0),),ROUND((X25/(SUM($X$2:$X$1259)-SUMIF($C$2:$C$1259,"22",$X$2:$X$1259)))*(Reallocations!$F$4+Reallocations!$F$5),0))</f>
        <v>33</v>
      </c>
      <c r="AF25" s="27">
        <f ca="1">IF(ISERROR(OFFSET('MSA Reallocations'!$I$1,MATCH(AD25,'MSA Reallocations'!$E$2:$E$37,0),)), 0, (OFFSET('MSA Reallocations'!$I$1,MATCH(AD25,'MSA Reallocations'!$E$2:$E$37,0),)))</f>
        <v>0</v>
      </c>
      <c r="AG25" s="181">
        <f ca="1">IF(ISERROR(OFFSET(Reductions!$E$1,MATCH(AD25,Reductions!$F$2:$F$15,0),)), 0, -OFFSET(Reductions!$E$1,MATCH(AD25,Reductions!$F$2:$F$15,0),))</f>
        <v>0</v>
      </c>
      <c r="AH25" s="53">
        <f t="shared" ca="1" si="2"/>
        <v>389355</v>
      </c>
    </row>
    <row r="26" spans="1:34" x14ac:dyDescent="0.25">
      <c r="A26" s="126" t="s">
        <v>5044</v>
      </c>
      <c r="B26" s="126" t="s">
        <v>105</v>
      </c>
      <c r="C26" s="126" t="s">
        <v>47</v>
      </c>
      <c r="D26" s="126" t="s">
        <v>48</v>
      </c>
      <c r="E26" s="126" t="s">
        <v>106</v>
      </c>
      <c r="F26" s="126" t="s">
        <v>130</v>
      </c>
      <c r="G26" s="126" t="s">
        <v>131</v>
      </c>
      <c r="H26" s="126" t="s">
        <v>23</v>
      </c>
      <c r="I26" s="126" t="s">
        <v>132</v>
      </c>
      <c r="J26" s="126" t="s">
        <v>114</v>
      </c>
      <c r="K26" s="126" t="s">
        <v>3332</v>
      </c>
      <c r="L26" s="127">
        <v>14488</v>
      </c>
      <c r="M26" s="127">
        <v>27589</v>
      </c>
      <c r="N26" s="127">
        <v>27589</v>
      </c>
      <c r="O26" s="127">
        <v>28643</v>
      </c>
      <c r="P26" s="127">
        <v>0</v>
      </c>
      <c r="Q26" s="127">
        <v>5109</v>
      </c>
      <c r="R26" s="127">
        <v>105</v>
      </c>
      <c r="S26" s="127">
        <v>219</v>
      </c>
      <c r="T26" s="24">
        <f>IF(P26&gt;0, ROUND(IF(IF(OR(C26="51", C26="52", C26="66"), (L26*'UNIT VALUES'!$C$26)-CALCS!P26,0)&gt;0, IF(OR(C26="51", C26="52", C26="66"), (L26*'UNIT VALUES'!$C$26)-CALCS!P26,0), 0), 0), ROUND(IF(IF(OR(C26="51", C26="52", C26="66"), (L26*'UNIT VALUES'!$C$26)-CALCS!O26,0)&gt;0, IF(OR(C26="51", C26="52", C26="66"), (L26*'UNIT VALUES'!$C$26)-CALCS!O26,0), 0), 0))</f>
        <v>0</v>
      </c>
      <c r="U26" s="25">
        <f>IF(C26="22", (O26*'UNIT VALUES'!$D$38)+(Q26*'UNIT VALUES'!$D$39)+(S26*'UNIT VALUES'!$D$40), (O26*'UNIT VALUES'!$D$28)+(Q26*'UNIT VALUES'!$D$29)+(S26*'UNIT VALUES'!$D$30))</f>
        <v>216568.00367694473</v>
      </c>
      <c r="V26" s="25">
        <f>IF(C26="22",(O26*'UNIT VALUES'!$D$41)+(Q26*'UNIT VALUES'!$D$42)+(R26*'UNIT VALUES'!$D$43),IF(C26="66",(Q26*'UNIT VALUES'!$D$31)+(T26*'UNIT VALUES'!$D$33)+(R26*'UNIT VALUES'!$D$34),(Q26*'UNIT VALUES'!$D$31)+(T26*'UNIT VALUES'!$D$32)+(R26*'UNIT VALUES'!$D$34)))</f>
        <v>85712.202156164858</v>
      </c>
      <c r="W26" s="25">
        <f t="shared" si="0"/>
        <v>216568</v>
      </c>
      <c r="X26" s="27">
        <f>ROUND(IF(C26="22", W26*'UNIT VALUES'!$D$44, W26*'UNIT VALUES'!$D$36), 0)</f>
        <v>189542</v>
      </c>
      <c r="Y26" s="87">
        <f>ROUND(IF(C26="22", IF(U26&gt;V26,O26*'UNIT VALUES'!$D$38*'UNIT VALUES'!$D$44,O26*'UNIT VALUES'!$D$41*'UNIT VALUES'!$D$44),IF(U26&gt;V26, O26*'UNIT VALUES'!$D$28*'UNIT VALUES'!$D$36,0)), 0)</f>
        <v>47123</v>
      </c>
      <c r="Z26" s="87">
        <f>ROUND(IF(C26="22", IF(U26&gt;V26,Q26*'UNIT VALUES'!$D$39*'UNIT VALUES'!$D$44,Q26*'UNIT VALUES'!$D$42*'UNIT VALUES'!$D$44), IF(U26&gt;V26, Q26*'UNIT VALUES'!$D$29*'UNIT VALUES'!$D$36, Q26*'UNIT VALUES'!$D$31*'UNIT VALUES'!$D$36)),0)</f>
        <v>113670</v>
      </c>
      <c r="AA26" s="87">
        <f>ROUND(IF(C26="22", IF(U26&gt;V26,0,R26*'UNIT VALUES'!$D$43*'UNIT VALUES'!$D$44),IF(CALCS!U26&gt;CALCS!V26,0,CALCS!R26*'UNIT VALUES'!$D$34*'UNIT VALUES'!$D$36)), 0)</f>
        <v>0</v>
      </c>
      <c r="AB26" s="87">
        <f>ROUND(IF(C26="22",IF(U26&gt;V26,S26*'UNIT VALUES'!$D$40*'UNIT VALUES'!$D$44,0),IF(U26&gt;V26,S26*'UNIT VALUES'!$D$30*'UNIT VALUES'!$D$36)), 0)</f>
        <v>28749</v>
      </c>
      <c r="AC26" s="87">
        <f>ROUND(IF(U26&gt;V26,0,IF(T26&gt;1, IF(C26="66", T26*'UNIT VALUES'!$D$33*'UNIT VALUES'!$D$36,T26*'UNIT VALUES'!$D$32*'UNIT VALUES'!$D$36),0)),0)</f>
        <v>0</v>
      </c>
      <c r="AD26" t="str">
        <f t="shared" si="1"/>
        <v>051374</v>
      </c>
      <c r="AE26">
        <f ca="1">IF(C26="22",OFFSET('National Reallocations'!$L$1,MATCH(AD26,'National Reallocations'!$I$2:$I$52,0),),ROUND((X26/(SUM($X$2:$X$1259)-SUMIF($C$2:$C$1259,"22",$X$2:$X$1259)))*(Reallocations!$F$4+Reallocations!$F$5),0))</f>
        <v>16</v>
      </c>
      <c r="AF26" s="27">
        <f ca="1">IF(ISERROR(OFFSET('MSA Reallocations'!$I$1,MATCH(AD26,'MSA Reallocations'!$E$2:$E$37,0),)), 0, (OFFSET('MSA Reallocations'!$I$1,MATCH(AD26,'MSA Reallocations'!$E$2:$E$37,0),)))</f>
        <v>0</v>
      </c>
      <c r="AG26" s="181">
        <f ca="1">IF(ISERROR(OFFSET(Reductions!$E$1,MATCH(AD26,Reductions!$F$2:$F$15,0),)), 0, -OFFSET(Reductions!$E$1,MATCH(AD26,Reductions!$F$2:$F$15,0),))</f>
        <v>0</v>
      </c>
      <c r="AH26" s="53">
        <f t="shared" ca="1" si="2"/>
        <v>189558</v>
      </c>
    </row>
    <row r="27" spans="1:34" x14ac:dyDescent="0.25">
      <c r="A27" s="126" t="s">
        <v>4980</v>
      </c>
      <c r="B27" s="126" t="s">
        <v>105</v>
      </c>
      <c r="C27" s="126" t="s">
        <v>27</v>
      </c>
      <c r="D27" s="126" t="s">
        <v>28</v>
      </c>
      <c r="E27" s="126" t="s">
        <v>106</v>
      </c>
      <c r="F27" s="126" t="s">
        <v>134</v>
      </c>
      <c r="G27" s="126" t="s">
        <v>135</v>
      </c>
      <c r="H27" s="126" t="s">
        <v>23</v>
      </c>
      <c r="I27" s="126" t="s">
        <v>136</v>
      </c>
      <c r="J27" s="126" t="s">
        <v>137</v>
      </c>
      <c r="K27" s="126" t="s">
        <v>3332</v>
      </c>
      <c r="L27" s="127">
        <v>21418</v>
      </c>
      <c r="M27" s="127">
        <v>0</v>
      </c>
      <c r="N27" s="127">
        <v>0</v>
      </c>
      <c r="O27" s="127">
        <v>73907</v>
      </c>
      <c r="P27" s="127">
        <v>0</v>
      </c>
      <c r="Q27" s="127">
        <v>16922</v>
      </c>
      <c r="R27" s="127">
        <v>947</v>
      </c>
      <c r="S27" s="127">
        <v>654</v>
      </c>
      <c r="T27" s="24">
        <f>IF(P27&gt;0, ROUND(IF(IF(OR(C27="51", C27="52", C27="66"), (L27*'UNIT VALUES'!$C$26)-CALCS!P27,0)&gt;0, IF(OR(C27="51", C27="52", C27="66"), (L27*'UNIT VALUES'!$C$26)-CALCS!P27,0), 0), 0), ROUND(IF(IF(OR(C27="51", C27="52", C27="66"), (L27*'UNIT VALUES'!$C$26)-CALCS!O27,0)&gt;0, IF(OR(C27="51", C27="52", C27="66"), (L27*'UNIT VALUES'!$C$26)-CALCS!O27,0), 0), 0))</f>
        <v>0</v>
      </c>
      <c r="U27" s="25">
        <f>IF(C27="22", (O27*'UNIT VALUES'!$D$38)+(Q27*'UNIT VALUES'!$D$39)+(S27*'UNIT VALUES'!$D$40), (O27*'UNIT VALUES'!$D$28)+(Q27*'UNIT VALUES'!$D$29)+(S27*'UNIT VALUES'!$D$30))</f>
        <v>667202.62488672941</v>
      </c>
      <c r="V27" s="25">
        <f>IF(C27="22",(O27*'UNIT VALUES'!$D$41)+(Q27*'UNIT VALUES'!$D$42)+(R27*'UNIT VALUES'!$D$43),IF(C27="66",(Q27*'UNIT VALUES'!$D$31)+(T27*'UNIT VALUES'!$D$33)+(R27*'UNIT VALUES'!$D$34),(Q27*'UNIT VALUES'!$D$31)+(T27*'UNIT VALUES'!$D$32)+(R27*'UNIT VALUES'!$D$34)))</f>
        <v>328326.16048943298</v>
      </c>
      <c r="W27" s="25">
        <f t="shared" si="0"/>
        <v>667203</v>
      </c>
      <c r="X27" s="27">
        <f>ROUND(IF(C27="22", W27*'UNIT VALUES'!$D$44, W27*'UNIT VALUES'!$D$36), 0)</f>
        <v>583942</v>
      </c>
      <c r="Y27" s="87">
        <f>ROUND(IF(C27="22", IF(U27&gt;V27,O27*'UNIT VALUES'!$D$38*'UNIT VALUES'!$D$44,O27*'UNIT VALUES'!$D$41*'UNIT VALUES'!$D$44),IF(U27&gt;V27, O27*'UNIT VALUES'!$D$28*'UNIT VALUES'!$D$36,0)), 0)</f>
        <v>121591</v>
      </c>
      <c r="Z27" s="87">
        <f>ROUND(IF(C27="22", IF(U27&gt;V27,Q27*'UNIT VALUES'!$D$39*'UNIT VALUES'!$D$44,Q27*'UNIT VALUES'!$D$42*'UNIT VALUES'!$D$44), IF(U27&gt;V27, Q27*'UNIT VALUES'!$D$29*'UNIT VALUES'!$D$36, Q27*'UNIT VALUES'!$D$31*'UNIT VALUES'!$D$36)),0)</f>
        <v>376498</v>
      </c>
      <c r="AA27" s="87">
        <f>ROUND(IF(C27="22", IF(U27&gt;V27,0,R27*'UNIT VALUES'!$D$43*'UNIT VALUES'!$D$44),IF(CALCS!U27&gt;CALCS!V27,0,CALCS!R27*'UNIT VALUES'!$D$34*'UNIT VALUES'!$D$36)), 0)</f>
        <v>0</v>
      </c>
      <c r="AB27" s="87">
        <f>ROUND(IF(C27="22",IF(U27&gt;V27,S27*'UNIT VALUES'!$D$40*'UNIT VALUES'!$D$44,0),IF(U27&gt;V27,S27*'UNIT VALUES'!$D$30*'UNIT VALUES'!$D$36)), 0)</f>
        <v>85853</v>
      </c>
      <c r="AC27" s="87">
        <f>ROUND(IF(U27&gt;V27,0,IF(T27&gt;1, IF(C27="66", T27*'UNIT VALUES'!$D$33*'UNIT VALUES'!$D$36,T27*'UNIT VALUES'!$D$32*'UNIT VALUES'!$D$36),0)),0)</f>
        <v>0</v>
      </c>
      <c r="AD27" t="str">
        <f t="shared" si="1"/>
        <v>051410</v>
      </c>
      <c r="AE27">
        <f ca="1">IF(C27="22",OFFSET('National Reallocations'!$L$1,MATCH(AD27,'National Reallocations'!$I$2:$I$52,0),),ROUND((X27/(SUM($X$2:$X$1259)-SUMIF($C$2:$C$1259,"22",$X$2:$X$1259)))*(Reallocations!$F$4+Reallocations!$F$5),0))</f>
        <v>49</v>
      </c>
      <c r="AF27" s="27">
        <f ca="1">IF(ISERROR(OFFSET('MSA Reallocations'!$I$1,MATCH(AD27,'MSA Reallocations'!$E$2:$E$37,0),)), 0, (OFFSET('MSA Reallocations'!$I$1,MATCH(AD27,'MSA Reallocations'!$E$2:$E$37,0),)))</f>
        <v>0</v>
      </c>
      <c r="AG27" s="181">
        <f ca="1">IF(ISERROR(OFFSET(Reductions!$E$1,MATCH(AD27,Reductions!$F$2:$F$15,0),)), 0, -OFFSET(Reductions!$E$1,MATCH(AD27,Reductions!$F$2:$F$15,0),))</f>
        <v>0</v>
      </c>
      <c r="AH27" s="53">
        <f t="shared" ca="1" si="2"/>
        <v>583991</v>
      </c>
    </row>
    <row r="28" spans="1:34" x14ac:dyDescent="0.25">
      <c r="A28" s="126" t="s">
        <v>5707</v>
      </c>
      <c r="B28" s="126" t="s">
        <v>105</v>
      </c>
      <c r="C28" s="126" t="s">
        <v>27</v>
      </c>
      <c r="D28" s="126" t="s">
        <v>28</v>
      </c>
      <c r="E28" s="126" t="s">
        <v>106</v>
      </c>
      <c r="F28" s="126" t="s">
        <v>86</v>
      </c>
      <c r="G28" s="126" t="s">
        <v>131</v>
      </c>
      <c r="H28" s="126" t="s">
        <v>23</v>
      </c>
      <c r="I28" s="126" t="s">
        <v>139</v>
      </c>
      <c r="J28" s="126" t="s">
        <v>114</v>
      </c>
      <c r="K28" s="126" t="s">
        <v>3332</v>
      </c>
      <c r="L28" s="127">
        <v>107813</v>
      </c>
      <c r="M28" s="127">
        <v>178132</v>
      </c>
      <c r="N28" s="127">
        <v>158461</v>
      </c>
      <c r="O28" s="127">
        <v>197992</v>
      </c>
      <c r="P28" s="127">
        <v>176128</v>
      </c>
      <c r="Q28" s="127">
        <v>34704</v>
      </c>
      <c r="R28" s="127">
        <v>6838</v>
      </c>
      <c r="S28" s="127">
        <v>1150</v>
      </c>
      <c r="T28" s="24">
        <f>IF(P28&gt;0, ROUND(IF(IF(OR(C28="51", C28="52", C28="66"), (L28*'UNIT VALUES'!$C$26)-CALCS!P28,0)&gt;0, IF(OR(C28="51", C28="52", C28="66"), (L28*'UNIT VALUES'!$C$26)-CALCS!P28,0), 0), 0), ROUND(IF(IF(OR(C28="51", C28="52", C28="66"), (L28*'UNIT VALUES'!$C$26)-CALCS!O28,0)&gt;0, IF(OR(C28="51", C28="52", C28="66"), (L28*'UNIT VALUES'!$C$26)-CALCS!O28,0), 0), 0))</f>
        <v>0</v>
      </c>
      <c r="U28" s="25">
        <f>IF(C28="22", (O28*'UNIT VALUES'!$D$38)+(Q28*'UNIT VALUES'!$D$39)+(S28*'UNIT VALUES'!$D$40), (O28*'UNIT VALUES'!$D$28)+(Q28*'UNIT VALUES'!$D$29)+(S28*'UNIT VALUES'!$D$30))</f>
        <v>1426891.7741866799</v>
      </c>
      <c r="V28" s="25">
        <f>IF(C28="22",(O28*'UNIT VALUES'!$D$41)+(Q28*'UNIT VALUES'!$D$42)+(R28*'UNIT VALUES'!$D$43),IF(C28="66",(Q28*'UNIT VALUES'!$D$31)+(T28*'UNIT VALUES'!$D$33)+(R28*'UNIT VALUES'!$D$34),(Q28*'UNIT VALUES'!$D$31)+(T28*'UNIT VALUES'!$D$32)+(R28*'UNIT VALUES'!$D$34)))</f>
        <v>1036355.5568344221</v>
      </c>
      <c r="W28" s="25">
        <f t="shared" si="0"/>
        <v>1426892</v>
      </c>
      <c r="X28" s="27">
        <f>ROUND(IF(C28="22", W28*'UNIT VALUES'!$D$44, W28*'UNIT VALUES'!$D$36), 0)</f>
        <v>1248828</v>
      </c>
      <c r="Y28" s="87">
        <f>ROUND(IF(C28="22", IF(U28&gt;V28,O28*'UNIT VALUES'!$D$38*'UNIT VALUES'!$D$44,O28*'UNIT VALUES'!$D$41*'UNIT VALUES'!$D$44),IF(U28&gt;V28, O28*'UNIT VALUES'!$D$28*'UNIT VALUES'!$D$36,0)), 0)</f>
        <v>325733</v>
      </c>
      <c r="Z28" s="87">
        <f>ROUND(IF(C28="22", IF(U28&gt;V28,Q28*'UNIT VALUES'!$D$39*'UNIT VALUES'!$D$44,Q28*'UNIT VALUES'!$D$42*'UNIT VALUES'!$D$44), IF(U28&gt;V28, Q28*'UNIT VALUES'!$D$29*'UNIT VALUES'!$D$36, Q28*'UNIT VALUES'!$D$31*'UNIT VALUES'!$D$36)),0)</f>
        <v>772129</v>
      </c>
      <c r="AA28" s="87">
        <f>ROUND(IF(C28="22", IF(U28&gt;V28,0,R28*'UNIT VALUES'!$D$43*'UNIT VALUES'!$D$44),IF(CALCS!U28&gt;CALCS!V28,0,CALCS!R28*'UNIT VALUES'!$D$34*'UNIT VALUES'!$D$36)), 0)</f>
        <v>0</v>
      </c>
      <c r="AB28" s="87">
        <f>ROUND(IF(C28="22",IF(U28&gt;V28,S28*'UNIT VALUES'!$D$40*'UNIT VALUES'!$D$44,0),IF(U28&gt;V28,S28*'UNIT VALUES'!$D$30*'UNIT VALUES'!$D$36)), 0)</f>
        <v>150965</v>
      </c>
      <c r="AC28" s="87">
        <f>ROUND(IF(U28&gt;V28,0,IF(T28&gt;1, IF(C28="66", T28*'UNIT VALUES'!$D$33*'UNIT VALUES'!$D$36,T28*'UNIT VALUES'!$D$32*'UNIT VALUES'!$D$36),0)),0)</f>
        <v>0</v>
      </c>
      <c r="AD28" t="str">
        <f t="shared" si="1"/>
        <v>051560</v>
      </c>
      <c r="AE28">
        <f ca="1">IF(C28="22",OFFSET('National Reallocations'!$L$1,MATCH(AD28,'National Reallocations'!$I$2:$I$52,0),),ROUND((X28/(SUM($X$2:$X$1259)-SUMIF($C$2:$C$1259,"22",$X$2:$X$1259)))*(Reallocations!$F$4+Reallocations!$F$5),0))</f>
        <v>105</v>
      </c>
      <c r="AF28" s="27">
        <f ca="1">IF(ISERROR(OFFSET('MSA Reallocations'!$I$1,MATCH(AD28,'MSA Reallocations'!$E$2:$E$37,0),)), 0, (OFFSET('MSA Reallocations'!$I$1,MATCH(AD28,'MSA Reallocations'!$E$2:$E$37,0),)))</f>
        <v>0</v>
      </c>
      <c r="AG28" s="181">
        <f ca="1">IF(ISERROR(OFFSET(Reductions!$E$1,MATCH(AD28,Reductions!$F$2:$F$15,0),)), 0, -OFFSET(Reductions!$E$1,MATCH(AD28,Reductions!$F$2:$F$15,0),))</f>
        <v>0</v>
      </c>
      <c r="AH28" s="53">
        <f t="shared" ca="1" si="2"/>
        <v>1248933</v>
      </c>
    </row>
    <row r="29" spans="1:34" x14ac:dyDescent="0.25">
      <c r="A29" s="126" t="s">
        <v>5058</v>
      </c>
      <c r="B29" s="126" t="s">
        <v>105</v>
      </c>
      <c r="C29" s="126" t="s">
        <v>27</v>
      </c>
      <c r="D29" s="126" t="s">
        <v>28</v>
      </c>
      <c r="E29" s="126" t="s">
        <v>106</v>
      </c>
      <c r="F29" s="126" t="s">
        <v>141</v>
      </c>
      <c r="G29" s="126" t="s">
        <v>131</v>
      </c>
      <c r="H29" s="126" t="s">
        <v>23</v>
      </c>
      <c r="I29" s="126" t="s">
        <v>142</v>
      </c>
      <c r="J29" s="126" t="s">
        <v>114</v>
      </c>
      <c r="K29" s="126" t="s">
        <v>3332</v>
      </c>
      <c r="L29" s="127">
        <v>58032</v>
      </c>
      <c r="M29" s="127">
        <v>65385</v>
      </c>
      <c r="N29" s="127">
        <v>64388</v>
      </c>
      <c r="O29" s="127">
        <v>66504</v>
      </c>
      <c r="P29" s="127">
        <v>65490</v>
      </c>
      <c r="Q29" s="127">
        <v>13879</v>
      </c>
      <c r="R29" s="127">
        <v>1448</v>
      </c>
      <c r="S29" s="127">
        <v>490</v>
      </c>
      <c r="T29" s="24">
        <f>IF(P29&gt;0, ROUND(IF(IF(OR(C29="51", C29="52", C29="66"), (L29*'UNIT VALUES'!$C$26)-CALCS!P29,0)&gt;0, IF(OR(C29="51", C29="52", C29="66"), (L29*'UNIT VALUES'!$C$26)-CALCS!P29,0), 0), 0), ROUND(IF(IF(OR(C29="51", C29="52", C29="66"), (L29*'UNIT VALUES'!$C$26)-CALCS!O29,0)&gt;0, IF(OR(C29="51", C29="52", C29="66"), (L29*'UNIT VALUES'!$C$26)-CALCS!O29,0), 0), 0))</f>
        <v>25575</v>
      </c>
      <c r="U29" s="25">
        <f>IF(C29="22", (O29*'UNIT VALUES'!$D$38)+(Q29*'UNIT VALUES'!$D$39)+(S29*'UNIT VALUES'!$D$40), (O29*'UNIT VALUES'!$D$28)+(Q29*'UNIT VALUES'!$D$29)+(S29*'UNIT VALUES'!$D$30))</f>
        <v>551330.89337428368</v>
      </c>
      <c r="V29" s="25">
        <f>IF(C29="22",(O29*'UNIT VALUES'!$D$41)+(Q29*'UNIT VALUES'!$D$42)+(R29*'UNIT VALUES'!$D$43),IF(C29="66",(Q29*'UNIT VALUES'!$D$31)+(T29*'UNIT VALUES'!$D$33)+(R29*'UNIT VALUES'!$D$34),(Q29*'UNIT VALUES'!$D$31)+(T29*'UNIT VALUES'!$D$32)+(R29*'UNIT VALUES'!$D$34)))</f>
        <v>617448.32368426456</v>
      </c>
      <c r="W29" s="25">
        <f t="shared" si="0"/>
        <v>617448</v>
      </c>
      <c r="X29" s="27">
        <f>ROUND(IF(C29="22", W29*'UNIT VALUES'!$D$44, W29*'UNIT VALUES'!$D$36), 0)</f>
        <v>540396</v>
      </c>
      <c r="Y29" s="87">
        <f>ROUND(IF(C29="22", IF(U29&gt;V29,O29*'UNIT VALUES'!$D$38*'UNIT VALUES'!$D$44,O29*'UNIT VALUES'!$D$41*'UNIT VALUES'!$D$44),IF(U29&gt;V29, O29*'UNIT VALUES'!$D$28*'UNIT VALUES'!$D$36,0)), 0)</f>
        <v>0</v>
      </c>
      <c r="Z29" s="87">
        <f>ROUND(IF(C29="22", IF(U29&gt;V29,Q29*'UNIT VALUES'!$D$39*'UNIT VALUES'!$D$44,Q29*'UNIT VALUES'!$D$42*'UNIT VALUES'!$D$44), IF(U29&gt;V29, Q29*'UNIT VALUES'!$D$29*'UNIT VALUES'!$D$36, Q29*'UNIT VALUES'!$D$31*'UNIT VALUES'!$D$36)),0)</f>
        <v>185276</v>
      </c>
      <c r="AA29" s="87">
        <f>ROUND(IF(C29="22", IF(U29&gt;V29,0,R29*'UNIT VALUES'!$D$43*'UNIT VALUES'!$D$44),IF(CALCS!U29&gt;CALCS!V29,0,CALCS!R29*'UNIT VALUES'!$D$34*'UNIT VALUES'!$D$36)), 0)</f>
        <v>93967</v>
      </c>
      <c r="AB29" s="87">
        <f>ROUND(IF(C29="22",IF(U29&gt;V29,S29*'UNIT VALUES'!$D$40*'UNIT VALUES'!$D$44,0),IF(U29&gt;V29,S29*'UNIT VALUES'!$D$30*'UNIT VALUES'!$D$36)), 0)</f>
        <v>0</v>
      </c>
      <c r="AC29" s="87">
        <f>ROUND(IF(U29&gt;V29,0,IF(T29&gt;1, IF(C29="66", T29*'UNIT VALUES'!$D$33*'UNIT VALUES'!$D$36,T29*'UNIT VALUES'!$D$32*'UNIT VALUES'!$D$36),0)),0)</f>
        <v>261152</v>
      </c>
      <c r="AD29" t="str">
        <f t="shared" si="1"/>
        <v>051938</v>
      </c>
      <c r="AE29">
        <f ca="1">IF(C29="22",OFFSET('National Reallocations'!$L$1,MATCH(AD29,'National Reallocations'!$I$2:$I$52,0),),ROUND((X29/(SUM($X$2:$X$1259)-SUMIF($C$2:$C$1259,"22",$X$2:$X$1259)))*(Reallocations!$F$4+Reallocations!$F$5),0))</f>
        <v>45</v>
      </c>
      <c r="AF29" s="27">
        <f ca="1">IF(ISERROR(OFFSET('MSA Reallocations'!$I$1,MATCH(AD29,'MSA Reallocations'!$E$2:$E$37,0),)), 0, (OFFSET('MSA Reallocations'!$I$1,MATCH(AD29,'MSA Reallocations'!$E$2:$E$37,0),)))</f>
        <v>0</v>
      </c>
      <c r="AG29" s="181">
        <f ca="1">IF(ISERROR(OFFSET(Reductions!$E$1,MATCH(AD29,Reductions!$F$2:$F$15,0),)), 0, -OFFSET(Reductions!$E$1,MATCH(AD29,Reductions!$F$2:$F$15,0),))</f>
        <v>0</v>
      </c>
      <c r="AH29" s="53">
        <f t="shared" ca="1" si="2"/>
        <v>540441</v>
      </c>
    </row>
    <row r="30" spans="1:34" x14ac:dyDescent="0.25">
      <c r="A30" s="126" t="s">
        <v>5342</v>
      </c>
      <c r="B30" s="126" t="s">
        <v>105</v>
      </c>
      <c r="C30" s="126" t="s">
        <v>27</v>
      </c>
      <c r="D30" s="126" t="s">
        <v>28</v>
      </c>
      <c r="E30" s="126" t="s">
        <v>106</v>
      </c>
      <c r="F30" s="126" t="s">
        <v>144</v>
      </c>
      <c r="G30" s="126" t="s">
        <v>145</v>
      </c>
      <c r="H30" s="126" t="s">
        <v>23</v>
      </c>
      <c r="I30" s="126" t="s">
        <v>146</v>
      </c>
      <c r="J30" s="126" t="s">
        <v>147</v>
      </c>
      <c r="K30" s="126" t="s">
        <v>3332</v>
      </c>
      <c r="L30" s="127">
        <v>44037</v>
      </c>
      <c r="M30" s="127">
        <v>63114</v>
      </c>
      <c r="N30" s="127">
        <v>56636</v>
      </c>
      <c r="O30" s="127">
        <v>44772</v>
      </c>
      <c r="P30" s="127">
        <v>40177</v>
      </c>
      <c r="Q30" s="127">
        <v>13202</v>
      </c>
      <c r="R30" s="127">
        <v>1407</v>
      </c>
      <c r="S30" s="127">
        <v>342</v>
      </c>
      <c r="T30" s="24">
        <f>IF(P30&gt;0, ROUND(IF(IF(OR(C30="51", C30="52", C30="66"), (L30*'UNIT VALUES'!$C$26)-CALCS!P30,0)&gt;0, IF(OR(C30="51", C30="52", C30="66"), (L30*'UNIT VALUES'!$C$26)-CALCS!P30,0), 0), 0), ROUND(IF(IF(OR(C30="51", C30="52", C30="66"), (L30*'UNIT VALUES'!$C$26)-CALCS!O30,0)&gt;0, IF(OR(C30="51", C30="52", C30="66"), (L30*'UNIT VALUES'!$C$26)-CALCS!O30,0), 0), 0))</f>
        <v>28927</v>
      </c>
      <c r="U30" s="25">
        <f>IF(C30="22", (O30*'UNIT VALUES'!$D$38)+(Q30*'UNIT VALUES'!$D$39)+(S30*'UNIT VALUES'!$D$40), (O30*'UNIT VALUES'!$D$28)+(Q30*'UNIT VALUES'!$D$29)+(S30*'UNIT VALUES'!$D$30))</f>
        <v>471070.88207295944</v>
      </c>
      <c r="V30" s="25">
        <f>IF(C30="22",(O30*'UNIT VALUES'!$D$41)+(Q30*'UNIT VALUES'!$D$42)+(R30*'UNIT VALUES'!$D$43),IF(C30="66",(Q30*'UNIT VALUES'!$D$31)+(T30*'UNIT VALUES'!$D$33)+(R30*'UNIT VALUES'!$D$34),(Q30*'UNIT VALUES'!$D$31)+(T30*'UNIT VALUES'!$D$32)+(R30*'UNIT VALUES'!$D$34)))</f>
        <v>643190.55118811212</v>
      </c>
      <c r="W30" s="25">
        <f t="shared" si="0"/>
        <v>643191</v>
      </c>
      <c r="X30" s="27">
        <f>ROUND(IF(C30="22", W30*'UNIT VALUES'!$D$44, W30*'UNIT VALUES'!$D$36), 0)</f>
        <v>562926</v>
      </c>
      <c r="Y30" s="87">
        <f>ROUND(IF(C30="22", IF(U30&gt;V30,O30*'UNIT VALUES'!$D$38*'UNIT VALUES'!$D$44,O30*'UNIT VALUES'!$D$41*'UNIT VALUES'!$D$44),IF(U30&gt;V30, O30*'UNIT VALUES'!$D$28*'UNIT VALUES'!$D$36,0)), 0)</f>
        <v>0</v>
      </c>
      <c r="Z30" s="87">
        <f>ROUND(IF(C30="22", IF(U30&gt;V30,Q30*'UNIT VALUES'!$D$39*'UNIT VALUES'!$D$44,Q30*'UNIT VALUES'!$D$42*'UNIT VALUES'!$D$44), IF(U30&gt;V30, Q30*'UNIT VALUES'!$D$29*'UNIT VALUES'!$D$36, Q30*'UNIT VALUES'!$D$31*'UNIT VALUES'!$D$36)),0)</f>
        <v>176239</v>
      </c>
      <c r="AA30" s="87">
        <f>ROUND(IF(C30="22", IF(U30&gt;V30,0,R30*'UNIT VALUES'!$D$43*'UNIT VALUES'!$D$44),IF(CALCS!U30&gt;CALCS!V30,0,CALCS!R30*'UNIT VALUES'!$D$34*'UNIT VALUES'!$D$36)), 0)</f>
        <v>91307</v>
      </c>
      <c r="AB30" s="87">
        <f>ROUND(IF(C30="22",IF(U30&gt;V30,S30*'UNIT VALUES'!$D$40*'UNIT VALUES'!$D$44,0),IF(U30&gt;V30,S30*'UNIT VALUES'!$D$30*'UNIT VALUES'!$D$36)), 0)</f>
        <v>0</v>
      </c>
      <c r="AC30" s="87">
        <f>ROUND(IF(U30&gt;V30,0,IF(T30&gt;1, IF(C30="66", T30*'UNIT VALUES'!$D$33*'UNIT VALUES'!$D$36,T30*'UNIT VALUES'!$D$32*'UNIT VALUES'!$D$36),0)),0)</f>
        <v>295380</v>
      </c>
      <c r="AD30" t="str">
        <f t="shared" si="1"/>
        <v>052130</v>
      </c>
      <c r="AE30">
        <f ca="1">IF(C30="22",OFFSET('National Reallocations'!$L$1,MATCH(AD30,'National Reallocations'!$I$2:$I$52,0),),ROUND((X30/(SUM($X$2:$X$1259)-SUMIF($C$2:$C$1259,"22",$X$2:$X$1259)))*(Reallocations!$F$4+Reallocations!$F$5),0))</f>
        <v>47</v>
      </c>
      <c r="AF30" s="27">
        <f ca="1">IF(ISERROR(OFFSET('MSA Reallocations'!$I$1,MATCH(AD30,'MSA Reallocations'!$E$2:$E$37,0),)), 0, (OFFSET('MSA Reallocations'!$I$1,MATCH(AD30,'MSA Reallocations'!$E$2:$E$37,0),)))</f>
        <v>0</v>
      </c>
      <c r="AG30" s="181">
        <f ca="1">IF(ISERROR(OFFSET(Reductions!$E$1,MATCH(AD30,Reductions!$F$2:$F$15,0),)), 0, -OFFSET(Reductions!$E$1,MATCH(AD30,Reductions!$F$2:$F$15,0),))</f>
        <v>0</v>
      </c>
      <c r="AH30" s="53">
        <f t="shared" ca="1" si="2"/>
        <v>562973</v>
      </c>
    </row>
    <row r="31" spans="1:34" x14ac:dyDescent="0.25">
      <c r="A31" s="126" t="s">
        <v>5096</v>
      </c>
      <c r="B31" s="126" t="s">
        <v>105</v>
      </c>
      <c r="C31" s="126" t="s">
        <v>27</v>
      </c>
      <c r="D31" s="126" t="s">
        <v>28</v>
      </c>
      <c r="E31" s="126" t="s">
        <v>106</v>
      </c>
      <c r="F31" s="126" t="s">
        <v>149</v>
      </c>
      <c r="G31" s="126" t="s">
        <v>108</v>
      </c>
      <c r="H31" s="126" t="s">
        <v>23</v>
      </c>
      <c r="I31" s="126" t="s">
        <v>150</v>
      </c>
      <c r="J31" s="126" t="s">
        <v>109</v>
      </c>
      <c r="K31" s="126" t="s">
        <v>3332</v>
      </c>
      <c r="L31" s="127">
        <v>5700</v>
      </c>
      <c r="M31" s="127">
        <v>18709</v>
      </c>
      <c r="N31" s="127">
        <v>17429</v>
      </c>
      <c r="O31" s="127">
        <v>63159</v>
      </c>
      <c r="P31" s="127">
        <v>0</v>
      </c>
      <c r="Q31" s="127">
        <v>8206</v>
      </c>
      <c r="R31" s="127">
        <v>719</v>
      </c>
      <c r="S31" s="127">
        <v>1026</v>
      </c>
      <c r="T31" s="24">
        <f>IF(P31&gt;0, ROUND(IF(IF(OR(C31="51", C31="52", C31="66"), (L31*'UNIT VALUES'!$C$26)-CALCS!P31,0)&gt;0, IF(OR(C31="51", C31="52", C31="66"), (L31*'UNIT VALUES'!$C$26)-CALCS!P31,0), 0), 0), ROUND(IF(IF(OR(C31="51", C31="52", C31="66"), (L31*'UNIT VALUES'!$C$26)-CALCS!O31,0)&gt;0, IF(OR(C31="51", C31="52", C31="66"), (L31*'UNIT VALUES'!$C$26)-CALCS!O31,0), 0), 0))</f>
        <v>0</v>
      </c>
      <c r="U31" s="25">
        <f>IF(C31="22", (O31*'UNIT VALUES'!$D$38)+(Q31*'UNIT VALUES'!$D$39)+(S31*'UNIT VALUES'!$D$40), (O31*'UNIT VALUES'!$D$28)+(Q31*'UNIT VALUES'!$D$29)+(S31*'UNIT VALUES'!$D$30))</f>
        <v>481222.94470784918</v>
      </c>
      <c r="V31" s="25">
        <f>IF(C31="22",(O31*'UNIT VALUES'!$D$41)+(Q31*'UNIT VALUES'!$D$42)+(R31*'UNIT VALUES'!$D$43),IF(C31="66",(Q31*'UNIT VALUES'!$D$31)+(T31*'UNIT VALUES'!$D$33)+(R31*'UNIT VALUES'!$D$34),(Q31*'UNIT VALUES'!$D$31)+(T31*'UNIT VALUES'!$D$32)+(R31*'UNIT VALUES'!$D$34)))</f>
        <v>178476.8480905293</v>
      </c>
      <c r="W31" s="25">
        <f t="shared" si="0"/>
        <v>481223</v>
      </c>
      <c r="X31" s="27">
        <f>ROUND(IF(C31="22", W31*'UNIT VALUES'!$D$44, W31*'UNIT VALUES'!$D$36), 0)</f>
        <v>421170</v>
      </c>
      <c r="Y31" s="87">
        <f>ROUND(IF(C31="22", IF(U31&gt;V31,O31*'UNIT VALUES'!$D$38*'UNIT VALUES'!$D$44,O31*'UNIT VALUES'!$D$41*'UNIT VALUES'!$D$44),IF(U31&gt;V31, O31*'UNIT VALUES'!$D$28*'UNIT VALUES'!$D$36,0)), 0)</f>
        <v>103908</v>
      </c>
      <c r="Z31" s="87">
        <f>ROUND(IF(C31="22", IF(U31&gt;V31,Q31*'UNIT VALUES'!$D$39*'UNIT VALUES'!$D$44,Q31*'UNIT VALUES'!$D$42*'UNIT VALUES'!$D$44), IF(U31&gt;V31, Q31*'UNIT VALUES'!$D$29*'UNIT VALUES'!$D$36, Q31*'UNIT VALUES'!$D$31*'UNIT VALUES'!$D$36)),0)</f>
        <v>182575</v>
      </c>
      <c r="AA31" s="87">
        <f>ROUND(IF(C31="22", IF(U31&gt;V31,0,R31*'UNIT VALUES'!$D$43*'UNIT VALUES'!$D$44),IF(CALCS!U31&gt;CALCS!V31,0,CALCS!R31*'UNIT VALUES'!$D$34*'UNIT VALUES'!$D$36)), 0)</f>
        <v>0</v>
      </c>
      <c r="AB31" s="87">
        <f>ROUND(IF(C31="22",IF(U31&gt;V31,S31*'UNIT VALUES'!$D$40*'UNIT VALUES'!$D$44,0),IF(U31&gt;V31,S31*'UNIT VALUES'!$D$30*'UNIT VALUES'!$D$36)), 0)</f>
        <v>134687</v>
      </c>
      <c r="AC31" s="87">
        <f>ROUND(IF(U31&gt;V31,0,IF(T31&gt;1, IF(C31="66", T31*'UNIT VALUES'!$D$33*'UNIT VALUES'!$D$36,T31*'UNIT VALUES'!$D$32*'UNIT VALUES'!$D$36),0)),0)</f>
        <v>0</v>
      </c>
      <c r="AD31" t="str">
        <f t="shared" si="1"/>
        <v>052304</v>
      </c>
      <c r="AE31">
        <f ca="1">IF(C31="22",OFFSET('National Reallocations'!$L$1,MATCH(AD31,'National Reallocations'!$I$2:$I$52,0),),ROUND((X31/(SUM($X$2:$X$1259)-SUMIF($C$2:$C$1259,"22",$X$2:$X$1259)))*(Reallocations!$F$4+Reallocations!$F$5),0))</f>
        <v>35</v>
      </c>
      <c r="AF31" s="27">
        <f ca="1">IF(ISERROR(OFFSET('MSA Reallocations'!$I$1,MATCH(AD31,'MSA Reallocations'!$E$2:$E$37,0),)), 0, (OFFSET('MSA Reallocations'!$I$1,MATCH(AD31,'MSA Reallocations'!$E$2:$E$37,0),)))</f>
        <v>0</v>
      </c>
      <c r="AG31" s="181">
        <f ca="1">IF(ISERROR(OFFSET(Reductions!$E$1,MATCH(AD31,Reductions!$F$2:$F$15,0),)), 0, -OFFSET(Reductions!$E$1,MATCH(AD31,Reductions!$F$2:$F$15,0),))</f>
        <v>0</v>
      </c>
      <c r="AH31" s="53">
        <f t="shared" ca="1" si="2"/>
        <v>421205</v>
      </c>
    </row>
    <row r="32" spans="1:34" x14ac:dyDescent="0.25">
      <c r="A32" s="126" t="s">
        <v>4943</v>
      </c>
      <c r="B32" s="126" t="s">
        <v>105</v>
      </c>
      <c r="C32" s="126" t="s">
        <v>27</v>
      </c>
      <c r="D32" s="126" t="s">
        <v>28</v>
      </c>
      <c r="E32" s="126" t="s">
        <v>106</v>
      </c>
      <c r="F32" s="126" t="s">
        <v>152</v>
      </c>
      <c r="G32" s="126" t="s">
        <v>22</v>
      </c>
      <c r="H32" s="126" t="s">
        <v>23</v>
      </c>
      <c r="I32" s="126" t="s">
        <v>153</v>
      </c>
      <c r="J32" s="126" t="s">
        <v>109</v>
      </c>
      <c r="K32" s="126" t="s">
        <v>3332</v>
      </c>
      <c r="L32" s="127">
        <v>10076</v>
      </c>
      <c r="M32" s="127">
        <v>23458</v>
      </c>
      <c r="N32" s="127">
        <v>23458</v>
      </c>
      <c r="O32" s="127">
        <v>77859</v>
      </c>
      <c r="P32" s="127">
        <v>0</v>
      </c>
      <c r="Q32" s="127">
        <v>17295</v>
      </c>
      <c r="R32" s="127">
        <v>413</v>
      </c>
      <c r="S32" s="127">
        <v>2498</v>
      </c>
      <c r="T32" s="24">
        <f>IF(P32&gt;0, ROUND(IF(IF(OR(C32="51", C32="52", C32="66"), (L32*'UNIT VALUES'!$C$26)-CALCS!P32,0)&gt;0, IF(OR(C32="51", C32="52", C32="66"), (L32*'UNIT VALUES'!$C$26)-CALCS!P32,0), 0), 0), ROUND(IF(IF(OR(C32="51", C32="52", C32="66"), (L32*'UNIT VALUES'!$C$26)-CALCS!O32,0)&gt;0, IF(OR(C32="51", C32="52", C32="66"), (L32*'UNIT VALUES'!$C$26)-CALCS!O32,0), 0), 0))</f>
        <v>0</v>
      </c>
      <c r="U32" s="25">
        <f>IF(C32="22", (O32*'UNIT VALUES'!$D$38)+(Q32*'UNIT VALUES'!$D$39)+(S32*'UNIT VALUES'!$D$40), (O32*'UNIT VALUES'!$D$28)+(Q32*'UNIT VALUES'!$D$29)+(S32*'UNIT VALUES'!$D$30))</f>
        <v>960697.65132807428</v>
      </c>
      <c r="V32" s="25">
        <f>IF(C32="22",(O32*'UNIT VALUES'!$D$41)+(Q32*'UNIT VALUES'!$D$42)+(R32*'UNIT VALUES'!$D$43),IF(C32="66",(Q32*'UNIT VALUES'!$D$31)+(T32*'UNIT VALUES'!$D$33)+(R32*'UNIT VALUES'!$D$34),(Q32*'UNIT VALUES'!$D$31)+(T32*'UNIT VALUES'!$D$32)+(R32*'UNIT VALUES'!$D$34)))</f>
        <v>294420.63984569022</v>
      </c>
      <c r="W32" s="25">
        <f t="shared" si="0"/>
        <v>960698</v>
      </c>
      <c r="X32" s="27">
        <f>ROUND(IF(C32="22", W32*'UNIT VALUES'!$D$44, W32*'UNIT VALUES'!$D$36), 0)</f>
        <v>840811</v>
      </c>
      <c r="Y32" s="87">
        <f>ROUND(IF(C32="22", IF(U32&gt;V32,O32*'UNIT VALUES'!$D$38*'UNIT VALUES'!$D$44,O32*'UNIT VALUES'!$D$41*'UNIT VALUES'!$D$44),IF(U32&gt;V32, O32*'UNIT VALUES'!$D$28*'UNIT VALUES'!$D$36,0)), 0)</f>
        <v>128092</v>
      </c>
      <c r="Z32" s="87">
        <f>ROUND(IF(C32="22", IF(U32&gt;V32,Q32*'UNIT VALUES'!$D$39*'UNIT VALUES'!$D$44,Q32*'UNIT VALUES'!$D$42*'UNIT VALUES'!$D$44), IF(U32&gt;V32, Q32*'UNIT VALUES'!$D$29*'UNIT VALUES'!$D$36, Q32*'UNIT VALUES'!$D$31*'UNIT VALUES'!$D$36)),0)</f>
        <v>384796</v>
      </c>
      <c r="AA32" s="87">
        <f>ROUND(IF(C32="22", IF(U32&gt;V32,0,R32*'UNIT VALUES'!$D$43*'UNIT VALUES'!$D$44),IF(CALCS!U32&gt;CALCS!V32,0,CALCS!R32*'UNIT VALUES'!$D$34*'UNIT VALUES'!$D$36)), 0)</f>
        <v>0</v>
      </c>
      <c r="AB32" s="87">
        <f>ROUND(IF(C32="22",IF(U32&gt;V32,S32*'UNIT VALUES'!$D$40*'UNIT VALUES'!$D$44,0),IF(U32&gt;V32,S32*'UNIT VALUES'!$D$30*'UNIT VALUES'!$D$36)), 0)</f>
        <v>327922</v>
      </c>
      <c r="AC32" s="87">
        <f>ROUND(IF(U32&gt;V32,0,IF(T32&gt;1, IF(C32="66", T32*'UNIT VALUES'!$D$33*'UNIT VALUES'!$D$36,T32*'UNIT VALUES'!$D$32*'UNIT VALUES'!$D$36),0)),0)</f>
        <v>0</v>
      </c>
      <c r="AD32" t="str">
        <f t="shared" si="1"/>
        <v>052466</v>
      </c>
      <c r="AE32">
        <f ca="1">IF(C32="22",OFFSET('National Reallocations'!$L$1,MATCH(AD32,'National Reallocations'!$I$2:$I$52,0),),ROUND((X32/(SUM($X$2:$X$1259)-SUMIF($C$2:$C$1259,"22",$X$2:$X$1259)))*(Reallocations!$F$4+Reallocations!$F$5),0))</f>
        <v>71</v>
      </c>
      <c r="AF32" s="27">
        <f ca="1">IF(ISERROR(OFFSET('MSA Reallocations'!$I$1,MATCH(AD32,'MSA Reallocations'!$E$2:$E$37,0),)), 0, (OFFSET('MSA Reallocations'!$I$1,MATCH(AD32,'MSA Reallocations'!$E$2:$E$37,0),)))</f>
        <v>0</v>
      </c>
      <c r="AG32" s="181">
        <f ca="1">IF(ISERROR(OFFSET(Reductions!$E$1,MATCH(AD32,Reductions!$F$2:$F$15,0),)), 0, -OFFSET(Reductions!$E$1,MATCH(AD32,Reductions!$F$2:$F$15,0),))</f>
        <v>0</v>
      </c>
      <c r="AH32" s="53">
        <f t="shared" ca="1" si="2"/>
        <v>840882</v>
      </c>
    </row>
    <row r="33" spans="1:34" x14ac:dyDescent="0.25">
      <c r="A33" s="126" t="s">
        <v>5436</v>
      </c>
      <c r="B33" s="126" t="s">
        <v>105</v>
      </c>
      <c r="C33" s="126" t="s">
        <v>47</v>
      </c>
      <c r="D33" s="126" t="s">
        <v>48</v>
      </c>
      <c r="E33" s="126" t="s">
        <v>106</v>
      </c>
      <c r="F33" s="126" t="s">
        <v>155</v>
      </c>
      <c r="G33" s="126" t="s">
        <v>156</v>
      </c>
      <c r="H33" s="126" t="s">
        <v>23</v>
      </c>
      <c r="I33" s="126" t="s">
        <v>157</v>
      </c>
      <c r="J33" s="126" t="s">
        <v>158</v>
      </c>
      <c r="K33" s="126" t="s">
        <v>3332</v>
      </c>
      <c r="L33" s="127">
        <v>19788</v>
      </c>
      <c r="M33" s="127">
        <v>21459</v>
      </c>
      <c r="N33" s="127">
        <v>21459</v>
      </c>
      <c r="O33" s="127">
        <v>30353</v>
      </c>
      <c r="P33" s="127">
        <v>0</v>
      </c>
      <c r="Q33" s="127">
        <v>6173</v>
      </c>
      <c r="R33" s="127">
        <v>738</v>
      </c>
      <c r="S33" s="127">
        <v>359</v>
      </c>
      <c r="T33" s="24">
        <f>IF(P33&gt;0, ROUND(IF(IF(OR(C33="51", C33="52", C33="66"), (L33*'UNIT VALUES'!$C$26)-CALCS!P33,0)&gt;0, IF(OR(C33="51", C33="52", C33="66"), (L33*'UNIT VALUES'!$C$26)-CALCS!P33,0), 0), 0), ROUND(IF(IF(OR(C33="51", C33="52", C33="66"), (L33*'UNIT VALUES'!$C$26)-CALCS!O33,0)&gt;0, IF(OR(C33="51", C33="52", C33="66"), (L33*'UNIT VALUES'!$C$26)-CALCS!O33,0), 0), 0))</f>
        <v>699</v>
      </c>
      <c r="U33" s="25">
        <f>IF(C33="22", (O33*'UNIT VALUES'!$D$38)+(Q33*'UNIT VALUES'!$D$39)+(S33*'UNIT VALUES'!$D$40), (O33*'UNIT VALUES'!$D$28)+(Q33*'UNIT VALUES'!$D$29)+(S33*'UNIT VALUES'!$D$30))</f>
        <v>267829.53618748067</v>
      </c>
      <c r="V33" s="25">
        <f>IF(C33="22",(O33*'UNIT VALUES'!$D$41)+(Q33*'UNIT VALUES'!$D$42)+(R33*'UNIT VALUES'!$D$43),IF(C33="66",(Q33*'UNIT VALUES'!$D$31)+(T33*'UNIT VALUES'!$D$33)+(R33*'UNIT VALUES'!$D$34),(Q33*'UNIT VALUES'!$D$31)+(T33*'UNIT VALUES'!$D$32)+(R33*'UNIT VALUES'!$D$34)))</f>
        <v>157032.02246270806</v>
      </c>
      <c r="W33" s="25">
        <f t="shared" si="0"/>
        <v>267830</v>
      </c>
      <c r="X33" s="27">
        <f>ROUND(IF(C33="22", W33*'UNIT VALUES'!$D$44, W33*'UNIT VALUES'!$D$36), 0)</f>
        <v>234407</v>
      </c>
      <c r="Y33" s="87">
        <f>ROUND(IF(C33="22", IF(U33&gt;V33,O33*'UNIT VALUES'!$D$38*'UNIT VALUES'!$D$44,O33*'UNIT VALUES'!$D$41*'UNIT VALUES'!$D$44),IF(U33&gt;V33, O33*'UNIT VALUES'!$D$28*'UNIT VALUES'!$D$36,0)), 0)</f>
        <v>49936</v>
      </c>
      <c r="Z33" s="87">
        <f>ROUND(IF(C33="22", IF(U33&gt;V33,Q33*'UNIT VALUES'!$D$39*'UNIT VALUES'!$D$44,Q33*'UNIT VALUES'!$D$42*'UNIT VALUES'!$D$44), IF(U33&gt;V33, Q33*'UNIT VALUES'!$D$29*'UNIT VALUES'!$D$36, Q33*'UNIT VALUES'!$D$31*'UNIT VALUES'!$D$36)),0)</f>
        <v>137343</v>
      </c>
      <c r="AA33" s="87">
        <f>ROUND(IF(C33="22", IF(U33&gt;V33,0,R33*'UNIT VALUES'!$D$43*'UNIT VALUES'!$D$44),IF(CALCS!U33&gt;CALCS!V33,0,CALCS!R33*'UNIT VALUES'!$D$34*'UNIT VALUES'!$D$36)), 0)</f>
        <v>0</v>
      </c>
      <c r="AB33" s="87">
        <f>ROUND(IF(C33="22",IF(U33&gt;V33,S33*'UNIT VALUES'!$D$40*'UNIT VALUES'!$D$44,0),IF(U33&gt;V33,S33*'UNIT VALUES'!$D$30*'UNIT VALUES'!$D$36)), 0)</f>
        <v>47127</v>
      </c>
      <c r="AC33" s="87">
        <f>ROUND(IF(U33&gt;V33,0,IF(T33&gt;1, IF(C33="66", T33*'UNIT VALUES'!$D$33*'UNIT VALUES'!$D$36,T33*'UNIT VALUES'!$D$32*'UNIT VALUES'!$D$36),0)),0)</f>
        <v>0</v>
      </c>
      <c r="AD33" t="str">
        <f t="shared" si="1"/>
        <v>052556</v>
      </c>
      <c r="AE33">
        <f ca="1">IF(C33="22",OFFSET('National Reallocations'!$L$1,MATCH(AD33,'National Reallocations'!$I$2:$I$52,0),),ROUND((X33/(SUM($X$2:$X$1259)-SUMIF($C$2:$C$1259,"22",$X$2:$X$1259)))*(Reallocations!$F$4+Reallocations!$F$5),0))</f>
        <v>20</v>
      </c>
      <c r="AF33" s="27">
        <f ca="1">IF(ISERROR(OFFSET('MSA Reallocations'!$I$1,MATCH(AD33,'MSA Reallocations'!$E$2:$E$37,0),)), 0, (OFFSET('MSA Reallocations'!$I$1,MATCH(AD33,'MSA Reallocations'!$E$2:$E$37,0),)))</f>
        <v>0</v>
      </c>
      <c r="AG33" s="181">
        <f ca="1">IF(ISERROR(OFFSET(Reductions!$E$1,MATCH(AD33,Reductions!$F$2:$F$15,0),)), 0, -OFFSET(Reductions!$E$1,MATCH(AD33,Reductions!$F$2:$F$15,0),))</f>
        <v>0</v>
      </c>
      <c r="AH33" s="53">
        <f t="shared" ca="1" si="2"/>
        <v>234427</v>
      </c>
    </row>
    <row r="34" spans="1:34" x14ac:dyDescent="0.25">
      <c r="A34" s="126" t="s">
        <v>5612</v>
      </c>
      <c r="B34" s="126" t="s">
        <v>105</v>
      </c>
      <c r="C34" s="126" t="s">
        <v>47</v>
      </c>
      <c r="D34" s="126" t="s">
        <v>48</v>
      </c>
      <c r="E34" s="126" t="s">
        <v>106</v>
      </c>
      <c r="F34" s="126" t="s">
        <v>160</v>
      </c>
      <c r="G34" s="126" t="s">
        <v>161</v>
      </c>
      <c r="H34" s="126" t="s">
        <v>23</v>
      </c>
      <c r="I34" s="126" t="s">
        <v>162</v>
      </c>
      <c r="J34" s="126" t="s">
        <v>163</v>
      </c>
      <c r="K34" s="126" t="s">
        <v>3332</v>
      </c>
      <c r="L34" s="127">
        <v>19374</v>
      </c>
      <c r="M34" s="127">
        <v>28138</v>
      </c>
      <c r="N34" s="127">
        <v>28138</v>
      </c>
      <c r="O34" s="127">
        <v>25052</v>
      </c>
      <c r="P34" s="127">
        <v>0</v>
      </c>
      <c r="Q34" s="127">
        <v>8782</v>
      </c>
      <c r="R34" s="127">
        <v>531</v>
      </c>
      <c r="S34" s="127">
        <v>496</v>
      </c>
      <c r="T34" s="24">
        <f>IF(P34&gt;0, ROUND(IF(IF(OR(C34="51", C34="52", C34="66"), (L34*'UNIT VALUES'!$C$26)-CALCS!P34,0)&gt;0, IF(OR(C34="51", C34="52", C34="66"), (L34*'UNIT VALUES'!$C$26)-CALCS!P34,0), 0), 0), ROUND(IF(IF(OR(C34="51", C34="52", C34="66"), (L34*'UNIT VALUES'!$C$26)-CALCS!O34,0)&gt;0, IF(OR(C34="51", C34="52", C34="66"), (L34*'UNIT VALUES'!$C$26)-CALCS!O34,0), 0), 0))</f>
        <v>5350</v>
      </c>
      <c r="U34" s="25">
        <f>IF(C34="22", (O34*'UNIT VALUES'!$D$38)+(Q34*'UNIT VALUES'!$D$39)+(S34*'UNIT VALUES'!$D$40), (O34*'UNIT VALUES'!$D$28)+(Q34*'UNIT VALUES'!$D$29)+(S34*'UNIT VALUES'!$D$30))</f>
        <v>344738.1078582434</v>
      </c>
      <c r="V34" s="25">
        <f>IF(C34="22",(O34*'UNIT VALUES'!$D$41)+(Q34*'UNIT VALUES'!$D$42)+(R34*'UNIT VALUES'!$D$43),IF(C34="66",(Q34*'UNIT VALUES'!$D$31)+(T34*'UNIT VALUES'!$D$33)+(R34*'UNIT VALUES'!$D$34),(Q34*'UNIT VALUES'!$D$31)+(T34*'UNIT VALUES'!$D$32)+(R34*'UNIT VALUES'!$D$34)))</f>
        <v>235742.23081710152</v>
      </c>
      <c r="W34" s="25">
        <f t="shared" si="0"/>
        <v>344738</v>
      </c>
      <c r="X34" s="27">
        <f>ROUND(IF(C34="22", W34*'UNIT VALUES'!$D$44, W34*'UNIT VALUES'!$D$36), 0)</f>
        <v>301718</v>
      </c>
      <c r="Y34" s="87">
        <f>ROUND(IF(C34="22", IF(U34&gt;V34,O34*'UNIT VALUES'!$D$38*'UNIT VALUES'!$D$44,O34*'UNIT VALUES'!$D$41*'UNIT VALUES'!$D$44),IF(U34&gt;V34, O34*'UNIT VALUES'!$D$28*'UNIT VALUES'!$D$36,0)), 0)</f>
        <v>41215</v>
      </c>
      <c r="Z34" s="87">
        <f>ROUND(IF(C34="22", IF(U34&gt;V34,Q34*'UNIT VALUES'!$D$39*'UNIT VALUES'!$D$44,Q34*'UNIT VALUES'!$D$42*'UNIT VALUES'!$D$44), IF(U34&gt;V34, Q34*'UNIT VALUES'!$D$29*'UNIT VALUES'!$D$36, Q34*'UNIT VALUES'!$D$31*'UNIT VALUES'!$D$36)),0)</f>
        <v>195391</v>
      </c>
      <c r="AA34" s="87">
        <f>ROUND(IF(C34="22", IF(U34&gt;V34,0,R34*'UNIT VALUES'!$D$43*'UNIT VALUES'!$D$44),IF(CALCS!U34&gt;CALCS!V34,0,CALCS!R34*'UNIT VALUES'!$D$34*'UNIT VALUES'!$D$36)), 0)</f>
        <v>0</v>
      </c>
      <c r="AB34" s="87">
        <f>ROUND(IF(C34="22",IF(U34&gt;V34,S34*'UNIT VALUES'!$D$40*'UNIT VALUES'!$D$44,0),IF(U34&gt;V34,S34*'UNIT VALUES'!$D$30*'UNIT VALUES'!$D$36)), 0)</f>
        <v>65112</v>
      </c>
      <c r="AC34" s="87">
        <f>ROUND(IF(U34&gt;V34,0,IF(T34&gt;1, IF(C34="66", T34*'UNIT VALUES'!$D$33*'UNIT VALUES'!$D$36,T34*'UNIT VALUES'!$D$32*'UNIT VALUES'!$D$36),0)),0)</f>
        <v>0</v>
      </c>
      <c r="AD34" t="str">
        <f t="shared" si="1"/>
        <v>052754</v>
      </c>
      <c r="AE34">
        <f ca="1">IF(C34="22",OFFSET('National Reallocations'!$L$1,MATCH(AD34,'National Reallocations'!$I$2:$I$52,0),),ROUND((X34/(SUM($X$2:$X$1259)-SUMIF($C$2:$C$1259,"22",$X$2:$X$1259)))*(Reallocations!$F$4+Reallocations!$F$5),0))</f>
        <v>25</v>
      </c>
      <c r="AF34" s="27">
        <f ca="1">IF(ISERROR(OFFSET('MSA Reallocations'!$I$1,MATCH(AD34,'MSA Reallocations'!$E$2:$E$37,0),)), 0, (OFFSET('MSA Reallocations'!$I$1,MATCH(AD34,'MSA Reallocations'!$E$2:$E$37,0),)))</f>
        <v>0</v>
      </c>
      <c r="AG34" s="181">
        <f ca="1">IF(ISERROR(OFFSET(Reductions!$E$1,MATCH(AD34,Reductions!$F$2:$F$15,0),)), 0, -OFFSET(Reductions!$E$1,MATCH(AD34,Reductions!$F$2:$F$15,0),))</f>
        <v>0</v>
      </c>
      <c r="AH34" s="53">
        <f t="shared" ca="1" si="2"/>
        <v>301743</v>
      </c>
    </row>
    <row r="35" spans="1:34" x14ac:dyDescent="0.25">
      <c r="A35" s="126" t="s">
        <v>5847</v>
      </c>
      <c r="B35" s="126" t="s">
        <v>165</v>
      </c>
      <c r="C35" s="126" t="s">
        <v>19</v>
      </c>
      <c r="D35" s="126" t="s">
        <v>20</v>
      </c>
      <c r="E35" s="126" t="s">
        <v>166</v>
      </c>
      <c r="F35" s="126" t="s">
        <v>4744</v>
      </c>
      <c r="G35" s="126" t="s">
        <v>22</v>
      </c>
      <c r="H35" s="126" t="s">
        <v>23</v>
      </c>
      <c r="I35" s="126" t="s">
        <v>23</v>
      </c>
      <c r="J35" s="126" t="s">
        <v>24</v>
      </c>
      <c r="K35" s="126" t="s">
        <v>3333</v>
      </c>
      <c r="L35" s="127">
        <v>0</v>
      </c>
      <c r="M35" s="127">
        <v>2716696</v>
      </c>
      <c r="N35" s="127">
        <v>2718215</v>
      </c>
      <c r="O35" s="127">
        <v>1233788</v>
      </c>
      <c r="P35" s="127">
        <v>0</v>
      </c>
      <c r="Q35" s="127">
        <v>210804</v>
      </c>
      <c r="R35" s="127">
        <v>15642</v>
      </c>
      <c r="S35" s="127">
        <v>16350</v>
      </c>
      <c r="T35" s="24">
        <f>IF(P35&gt;0, ROUND(IF(IF(OR(C35="51", C35="52", C35="66"), (L35*'UNIT VALUES'!$C$26)-CALCS!P35,0)&gt;0, IF(OR(C35="51", C35="52", C35="66"), (L35*'UNIT VALUES'!$C$26)-CALCS!P35,0), 0), 0), ROUND(IF(IF(OR(C35="51", C35="52", C35="66"), (L35*'UNIT VALUES'!$C$26)-CALCS!O35,0)&gt;0, IF(OR(C35="51", C35="52", C35="66"), (L35*'UNIT VALUES'!$C$26)-CALCS!O35,0), 0), 0))</f>
        <v>0</v>
      </c>
      <c r="U35" s="25">
        <f>IF(C35="22", (O35*'UNIT VALUES'!$D$38)+(Q35*'UNIT VALUES'!$D$39)+(S35*'UNIT VALUES'!$D$40), (O35*'UNIT VALUES'!$D$28)+(Q35*'UNIT VALUES'!$D$29)+(S35*'UNIT VALUES'!$D$30))</f>
        <v>12537936.045940816</v>
      </c>
      <c r="V35" s="25">
        <f>IF(C35="22",(O35*'UNIT VALUES'!$D$41)+(Q35*'UNIT VALUES'!$D$42)+(R35*'UNIT VALUES'!$D$43),IF(C35="66",(Q35*'UNIT VALUES'!$D$31)+(T35*'UNIT VALUES'!$D$33)+(R35*'UNIT VALUES'!$D$34),(Q35*'UNIT VALUES'!$D$31)+(T35*'UNIT VALUES'!$D$32)+(R35*'UNIT VALUES'!$D$34)))</f>
        <v>6614227.5393909682</v>
      </c>
      <c r="W35" s="25">
        <f t="shared" si="0"/>
        <v>12537936</v>
      </c>
      <c r="X35" s="219">
        <f>ROUND(IF(C35="22", W35*'UNIT VALUES'!$D$44, W35*'UNIT VALUES'!$D$36), 0)</f>
        <v>10425909</v>
      </c>
      <c r="Y35" s="87">
        <f>ROUND(IF(C35="22", IF(U35&gt;V35,O35*'UNIT VALUES'!$D$38*'UNIT VALUES'!$D$44,O35*'UNIT VALUES'!$D$41*'UNIT VALUES'!$D$44),IF(U35&gt;V35, O35*'UNIT VALUES'!$D$28*'UNIT VALUES'!$D$36,0)), 0)</f>
        <v>2060655</v>
      </c>
      <c r="Z35" s="87">
        <f>ROUND(IF(C35="22", IF(U35&gt;V35,Q35*'UNIT VALUES'!$D$39*'UNIT VALUES'!$D$44,Q35*'UNIT VALUES'!$D$42*'UNIT VALUES'!$D$44), IF(U35&gt;V35, Q35*'UNIT VALUES'!$D$29*'UNIT VALUES'!$D$36, Q35*'UNIT VALUES'!$D$31*'UNIT VALUES'!$D$36)),0)</f>
        <v>4907627</v>
      </c>
      <c r="AA35" s="87">
        <f>ROUND(IF(C35="22", IF(U35&gt;V35,0,R35*'UNIT VALUES'!$D$43*'UNIT VALUES'!$D$44),IF(CALCS!U35&gt;CALCS!V35,0,CALCS!R35*'UNIT VALUES'!$D$34*'UNIT VALUES'!$D$36)), 0)</f>
        <v>0</v>
      </c>
      <c r="AB35" s="87">
        <f>ROUND(IF(C35="22",IF(U35&gt;V35,S35*'UNIT VALUES'!$D$40*'UNIT VALUES'!$D$44,0),IF(U35&gt;V35,S35*'UNIT VALUES'!$D$30*'UNIT VALUES'!$D$36)), 0)</f>
        <v>3457628</v>
      </c>
      <c r="AC35" s="87">
        <f>ROUND(IF(U35&gt;V35,0,IF(T35&gt;1, IF(C35="66", T35*'UNIT VALUES'!$D$33*'UNIT VALUES'!$D$36,T35*'UNIT VALUES'!$D$32*'UNIT VALUES'!$D$36),0)),0)</f>
        <v>0</v>
      </c>
      <c r="AD35" t="str">
        <f t="shared" si="1"/>
        <v>049999</v>
      </c>
      <c r="AE35">
        <f ca="1">IF(C35="22",OFFSET('National Reallocations'!$L$1,MATCH(AD35,'National Reallocations'!$I$2:$I$52,0),),ROUND((X35/(SUM($X$2:$X$1259)-SUMIF($C$2:$C$1259,"22",$X$2:$X$1259)))*(Reallocations!$F$4+Reallocations!$F$5),0))</f>
        <v>61865</v>
      </c>
      <c r="AF35" s="27">
        <f ca="1">IF(ISERROR(OFFSET('MSA Reallocations'!$I$1,MATCH(AD35,'MSA Reallocations'!$E$2:$E$37,0),)), 0, (OFFSET('MSA Reallocations'!$I$1,MATCH(AD35,'MSA Reallocations'!$E$2:$E$37,0),)))</f>
        <v>0</v>
      </c>
      <c r="AG35" s="181">
        <f ca="1">IF(ISERROR(OFFSET(Reductions!$E$1,MATCH(AD35,Reductions!$F$2:$F$15,0),)), 0, -OFFSET(Reductions!$E$1,MATCH(AD35,Reductions!$F$2:$F$15,0),))</f>
        <v>0</v>
      </c>
      <c r="AH35" s="53">
        <f t="shared" ca="1" si="2"/>
        <v>10487774</v>
      </c>
    </row>
    <row r="36" spans="1:34" x14ac:dyDescent="0.25">
      <c r="A36" s="126" t="s">
        <v>4925</v>
      </c>
      <c r="B36" s="126" t="s">
        <v>165</v>
      </c>
      <c r="C36" s="126" t="s">
        <v>47</v>
      </c>
      <c r="D36" s="126" t="s">
        <v>48</v>
      </c>
      <c r="E36" s="126" t="s">
        <v>166</v>
      </c>
      <c r="F36" s="126" t="s">
        <v>169</v>
      </c>
      <c r="G36" s="126" t="s">
        <v>170</v>
      </c>
      <c r="H36" s="126" t="s">
        <v>23</v>
      </c>
      <c r="I36" s="126" t="s">
        <v>171</v>
      </c>
      <c r="J36" s="126" t="s">
        <v>172</v>
      </c>
      <c r="K36" s="126" t="s">
        <v>3333</v>
      </c>
      <c r="L36" s="127">
        <v>6151</v>
      </c>
      <c r="M36" s="127">
        <v>8168</v>
      </c>
      <c r="N36" s="127">
        <v>8168</v>
      </c>
      <c r="O36" s="127">
        <v>80684</v>
      </c>
      <c r="P36" s="127">
        <v>0</v>
      </c>
      <c r="Q36" s="127">
        <v>13511</v>
      </c>
      <c r="R36" s="127">
        <v>156</v>
      </c>
      <c r="S36" s="127">
        <v>1198</v>
      </c>
      <c r="T36" s="24">
        <f>IF(P36&gt;0, ROUND(IF(IF(OR(C36="51", C36="52", C36="66"), (L36*'UNIT VALUES'!$C$26)-CALCS!P36,0)&gt;0, IF(OR(C36="51", C36="52", C36="66"), (L36*'UNIT VALUES'!$C$26)-CALCS!P36,0), 0), 0), ROUND(IF(IF(OR(C36="51", C36="52", C36="66"), (L36*'UNIT VALUES'!$C$26)-CALCS!O36,0)&gt;0, IF(OR(C36="51", C36="52", C36="66"), (L36*'UNIT VALUES'!$C$26)-CALCS!O36,0), 0), 0))</f>
        <v>0</v>
      </c>
      <c r="U36" s="25">
        <f>IF(C36="22", (O36*'UNIT VALUES'!$D$38)+(Q36*'UNIT VALUES'!$D$39)+(S36*'UNIT VALUES'!$D$40), (O36*'UNIT VALUES'!$D$28)+(Q36*'UNIT VALUES'!$D$29)+(S36*'UNIT VALUES'!$D$30))</f>
        <v>674824.7368543027</v>
      </c>
      <c r="V36" s="25">
        <f>IF(C36="22",(O36*'UNIT VALUES'!$D$41)+(Q36*'UNIT VALUES'!$D$42)+(R36*'UNIT VALUES'!$D$43),IF(C36="66",(Q36*'UNIT VALUES'!$D$31)+(T36*'UNIT VALUES'!$D$33)+(R36*'UNIT VALUES'!$D$34),(Q36*'UNIT VALUES'!$D$31)+(T36*'UNIT VALUES'!$D$32)+(R36*'UNIT VALUES'!$D$34)))</f>
        <v>217647.9986328604</v>
      </c>
      <c r="W36" s="25">
        <f t="shared" si="0"/>
        <v>674825</v>
      </c>
      <c r="X36" s="27">
        <f>ROUND(IF(C36="22", W36*'UNIT VALUES'!$D$44, W36*'UNIT VALUES'!$D$36), 0)</f>
        <v>590612</v>
      </c>
      <c r="Y36" s="87">
        <f>ROUND(IF(C36="22", IF(U36&gt;V36,O36*'UNIT VALUES'!$D$38*'UNIT VALUES'!$D$44,O36*'UNIT VALUES'!$D$41*'UNIT VALUES'!$D$44),IF(U36&gt;V36, O36*'UNIT VALUES'!$D$28*'UNIT VALUES'!$D$36,0)), 0)</f>
        <v>132740</v>
      </c>
      <c r="Z36" s="87">
        <f>ROUND(IF(C36="22", IF(U36&gt;V36,Q36*'UNIT VALUES'!$D$39*'UNIT VALUES'!$D$44,Q36*'UNIT VALUES'!$D$42*'UNIT VALUES'!$D$44), IF(U36&gt;V36, Q36*'UNIT VALUES'!$D$29*'UNIT VALUES'!$D$36, Q36*'UNIT VALUES'!$D$31*'UNIT VALUES'!$D$36)),0)</f>
        <v>300606</v>
      </c>
      <c r="AA36" s="87">
        <f>ROUND(IF(C36="22", IF(U36&gt;V36,0,R36*'UNIT VALUES'!$D$43*'UNIT VALUES'!$D$44),IF(CALCS!U36&gt;CALCS!V36,0,CALCS!R36*'UNIT VALUES'!$D$34*'UNIT VALUES'!$D$36)), 0)</f>
        <v>0</v>
      </c>
      <c r="AB36" s="87">
        <f>ROUND(IF(C36="22",IF(U36&gt;V36,S36*'UNIT VALUES'!$D$40*'UNIT VALUES'!$D$44,0),IF(U36&gt;V36,S36*'UNIT VALUES'!$D$30*'UNIT VALUES'!$D$36)), 0)</f>
        <v>157266</v>
      </c>
      <c r="AC36" s="87">
        <f>ROUND(IF(U36&gt;V36,0,IF(T36&gt;1, IF(C36="66", T36*'UNIT VALUES'!$D$33*'UNIT VALUES'!$D$36,T36*'UNIT VALUES'!$D$32*'UNIT VALUES'!$D$36),0)),0)</f>
        <v>0</v>
      </c>
      <c r="AD36" t="str">
        <f t="shared" si="1"/>
        <v>040018</v>
      </c>
      <c r="AE36">
        <f ca="1">IF(C36="22",OFFSET('National Reallocations'!$L$1,MATCH(AD36,'National Reallocations'!$I$2:$I$52,0),),ROUND((X36/(SUM($X$2:$X$1259)-SUMIF($C$2:$C$1259,"22",$X$2:$X$1259)))*(Reallocations!$F$4+Reallocations!$F$5),0))</f>
        <v>50</v>
      </c>
      <c r="AF36" s="27">
        <f ca="1">IF(ISERROR(OFFSET('MSA Reallocations'!$I$1,MATCH(AD36,'MSA Reallocations'!$E$2:$E$37,0),)), 0, (OFFSET('MSA Reallocations'!$I$1,MATCH(AD36,'MSA Reallocations'!$E$2:$E$37,0),)))</f>
        <v>0</v>
      </c>
      <c r="AG36" s="181">
        <f ca="1">IF(ISERROR(OFFSET(Reductions!$E$1,MATCH(AD36,Reductions!$F$2:$F$15,0),)), 0, -OFFSET(Reductions!$E$1,MATCH(AD36,Reductions!$F$2:$F$15,0),))</f>
        <v>0</v>
      </c>
      <c r="AH36" s="53">
        <f t="shared" ca="1" si="2"/>
        <v>590662</v>
      </c>
    </row>
    <row r="37" spans="1:34" x14ac:dyDescent="0.25">
      <c r="A37" s="126" t="s">
        <v>4720</v>
      </c>
      <c r="B37" s="126" t="s">
        <v>165</v>
      </c>
      <c r="C37" s="126" t="s">
        <v>47</v>
      </c>
      <c r="D37" s="126" t="s">
        <v>48</v>
      </c>
      <c r="E37" s="126" t="s">
        <v>166</v>
      </c>
      <c r="F37" s="126" t="s">
        <v>784</v>
      </c>
      <c r="G37" s="126" t="s">
        <v>22</v>
      </c>
      <c r="H37" s="126" t="s">
        <v>23</v>
      </c>
      <c r="I37" s="126" t="s">
        <v>4721</v>
      </c>
      <c r="J37" s="126" t="s">
        <v>217</v>
      </c>
      <c r="K37" s="126" t="s">
        <v>3333</v>
      </c>
      <c r="L37" s="127">
        <v>8311</v>
      </c>
      <c r="M37" s="127">
        <v>0</v>
      </c>
      <c r="N37" s="127">
        <v>0</v>
      </c>
      <c r="O37" s="127">
        <v>51460</v>
      </c>
      <c r="P37" s="127">
        <v>0</v>
      </c>
      <c r="Q37" s="127">
        <v>8875</v>
      </c>
      <c r="R37" s="127">
        <v>282</v>
      </c>
      <c r="S37" s="127">
        <v>503</v>
      </c>
      <c r="T37" s="24">
        <f>IF(P37&gt;0, ROUND(IF(IF(OR(C37="51", C37="52", C37="66"), (L37*'UNIT VALUES'!$C$26)-CALCS!P37,0)&gt;0, IF(OR(C37="51", C37="52", C37="66"), (L37*'UNIT VALUES'!$C$26)-CALCS!P37,0), 0), 0), ROUND(IF(IF(OR(C37="51", C37="52", C37="66"), (L37*'UNIT VALUES'!$C$26)-CALCS!O37,0)&gt;0, IF(OR(C37="51", C37="52", C37="66"), (L37*'UNIT VALUES'!$C$26)-CALCS!O37,0), 0), 0))</f>
        <v>0</v>
      </c>
      <c r="U37" s="25">
        <f>IF(C37="22", (O37*'UNIT VALUES'!$D$38)+(Q37*'UNIT VALUES'!$D$39)+(S37*'UNIT VALUES'!$D$40), (O37*'UNIT VALUES'!$D$28)+(Q37*'UNIT VALUES'!$D$29)+(S37*'UNIT VALUES'!$D$30))</f>
        <v>397793.02745411673</v>
      </c>
      <c r="V37" s="25">
        <f>IF(C37="22",(O37*'UNIT VALUES'!$D$41)+(Q37*'UNIT VALUES'!$D$42)+(R37*'UNIT VALUES'!$D$43),IF(C37="66",(Q37*'UNIT VALUES'!$D$31)+(T37*'UNIT VALUES'!$D$33)+(R37*'UNIT VALUES'!$D$34),(Q37*'UNIT VALUES'!$D$31)+(T37*'UNIT VALUES'!$D$32)+(R37*'UNIT VALUES'!$D$34)))</f>
        <v>156278.48333885826</v>
      </c>
      <c r="W37" s="25">
        <f t="shared" si="0"/>
        <v>397793</v>
      </c>
      <c r="X37" s="27">
        <f>ROUND(IF(C37="22", W37*'UNIT VALUES'!$D$44, W37*'UNIT VALUES'!$D$36), 0)</f>
        <v>348152</v>
      </c>
      <c r="Y37" s="87">
        <f>ROUND(IF(C37="22", IF(U37&gt;V37,O37*'UNIT VALUES'!$D$38*'UNIT VALUES'!$D$44,O37*'UNIT VALUES'!$D$41*'UNIT VALUES'!$D$44),IF(U37&gt;V37, O37*'UNIT VALUES'!$D$28*'UNIT VALUES'!$D$36,0)), 0)</f>
        <v>84661</v>
      </c>
      <c r="Z37" s="87">
        <f>ROUND(IF(C37="22", IF(U37&gt;V37,Q37*'UNIT VALUES'!$D$39*'UNIT VALUES'!$D$44,Q37*'UNIT VALUES'!$D$42*'UNIT VALUES'!$D$44), IF(U37&gt;V37, Q37*'UNIT VALUES'!$D$29*'UNIT VALUES'!$D$36, Q37*'UNIT VALUES'!$D$31*'UNIT VALUES'!$D$36)),0)</f>
        <v>197460</v>
      </c>
      <c r="AA37" s="87">
        <f>ROUND(IF(C37="22", IF(U37&gt;V37,0,R37*'UNIT VALUES'!$D$43*'UNIT VALUES'!$D$44),IF(CALCS!U37&gt;CALCS!V37,0,CALCS!R37*'UNIT VALUES'!$D$34*'UNIT VALUES'!$D$36)), 0)</f>
        <v>0</v>
      </c>
      <c r="AB37" s="87">
        <f>ROUND(IF(C37="22",IF(U37&gt;V37,S37*'UNIT VALUES'!$D$40*'UNIT VALUES'!$D$44,0),IF(U37&gt;V37,S37*'UNIT VALUES'!$D$30*'UNIT VALUES'!$D$36)), 0)</f>
        <v>66031</v>
      </c>
      <c r="AC37" s="87">
        <f>ROUND(IF(U37&gt;V37,0,IF(T37&gt;1, IF(C37="66", T37*'UNIT VALUES'!$D$33*'UNIT VALUES'!$D$36,T37*'UNIT VALUES'!$D$32*'UNIT VALUES'!$D$36),0)),0)</f>
        <v>0</v>
      </c>
      <c r="AD37" t="str">
        <f t="shared" si="1"/>
        <v>040054</v>
      </c>
      <c r="AE37">
        <f ca="1">IF(C37="22",OFFSET('National Reallocations'!$L$1,MATCH(AD37,'National Reallocations'!$I$2:$I$52,0),),ROUND((X37/(SUM($X$2:$X$1259)-SUMIF($C$2:$C$1259,"22",$X$2:$X$1259)))*(Reallocations!$F$4+Reallocations!$F$5),0))</f>
        <v>29</v>
      </c>
      <c r="AF37" s="27">
        <f ca="1">IF(ISERROR(OFFSET('MSA Reallocations'!$I$1,MATCH(AD37,'MSA Reallocations'!$E$2:$E$37,0),)), 0, (OFFSET('MSA Reallocations'!$I$1,MATCH(AD37,'MSA Reallocations'!$E$2:$E$37,0),)))</f>
        <v>0</v>
      </c>
      <c r="AG37" s="181">
        <f ca="1">IF(ISERROR(OFFSET(Reductions!$E$1,MATCH(AD37,Reductions!$F$2:$F$15,0),)), 0, -OFFSET(Reductions!$E$1,MATCH(AD37,Reductions!$F$2:$F$15,0),))</f>
        <v>0</v>
      </c>
      <c r="AH37" s="53">
        <f t="shared" ca="1" si="2"/>
        <v>348181</v>
      </c>
    </row>
    <row r="38" spans="1:34" x14ac:dyDescent="0.25">
      <c r="A38" s="126" t="s">
        <v>5596</v>
      </c>
      <c r="B38" s="126" t="s">
        <v>165</v>
      </c>
      <c r="C38" s="126" t="s">
        <v>47</v>
      </c>
      <c r="D38" s="126" t="s">
        <v>48</v>
      </c>
      <c r="E38" s="126" t="s">
        <v>166</v>
      </c>
      <c r="F38" s="126" t="s">
        <v>37</v>
      </c>
      <c r="G38" s="126" t="s">
        <v>170</v>
      </c>
      <c r="H38" s="126" t="s">
        <v>23</v>
      </c>
      <c r="I38" s="126" t="s">
        <v>174</v>
      </c>
      <c r="J38" s="126" t="s">
        <v>172</v>
      </c>
      <c r="K38" s="126" t="s">
        <v>3333</v>
      </c>
      <c r="L38" s="127">
        <v>9531</v>
      </c>
      <c r="M38" s="127">
        <v>31423</v>
      </c>
      <c r="N38" s="127">
        <v>29673</v>
      </c>
      <c r="O38" s="127">
        <v>260828</v>
      </c>
      <c r="P38" s="127">
        <v>0</v>
      </c>
      <c r="Q38" s="127">
        <v>23600</v>
      </c>
      <c r="R38" s="127">
        <v>260</v>
      </c>
      <c r="S38" s="127">
        <v>2748</v>
      </c>
      <c r="T38" s="24">
        <f>IF(P38&gt;0, ROUND(IF(IF(OR(C38="51", C38="52", C38="66"), (L38*'UNIT VALUES'!$C$26)-CALCS!P38,0)&gt;0, IF(OR(C38="51", C38="52", C38="66"), (L38*'UNIT VALUES'!$C$26)-CALCS!P38,0), 0), 0), ROUND(IF(IF(OR(C38="51", C38="52", C38="66"), (L38*'UNIT VALUES'!$C$26)-CALCS!O38,0)&gt;0, IF(OR(C38="51", C38="52", C38="66"), (L38*'UNIT VALUES'!$C$26)-CALCS!O38,0), 0), 0))</f>
        <v>0</v>
      </c>
      <c r="U38" s="25">
        <f>IF(C38="22", (O38*'UNIT VALUES'!$D$38)+(Q38*'UNIT VALUES'!$D$39)+(S38*'UNIT VALUES'!$D$40), (O38*'UNIT VALUES'!$D$28)+(Q38*'UNIT VALUES'!$D$29)+(S38*'UNIT VALUES'!$D$30))</f>
        <v>1502415.7245161152</v>
      </c>
      <c r="V38" s="25">
        <f>IF(C38="22",(O38*'UNIT VALUES'!$D$41)+(Q38*'UNIT VALUES'!$D$42)+(R38*'UNIT VALUES'!$D$43),IF(C38="66",(Q38*'UNIT VALUES'!$D$31)+(T38*'UNIT VALUES'!$D$33)+(R38*'UNIT VALUES'!$D$34),(Q38*'UNIT VALUES'!$D$31)+(T38*'UNIT VALUES'!$D$32)+(R38*'UNIT VALUES'!$D$34)))</f>
        <v>379245.14094954077</v>
      </c>
      <c r="W38" s="25">
        <f t="shared" si="0"/>
        <v>1502416</v>
      </c>
      <c r="X38" s="27">
        <f>ROUND(IF(C38="22", W38*'UNIT VALUES'!$D$44, W38*'UNIT VALUES'!$D$36), 0)</f>
        <v>1314927</v>
      </c>
      <c r="Y38" s="87">
        <f>ROUND(IF(C38="22", IF(U38&gt;V38,O38*'UNIT VALUES'!$D$38*'UNIT VALUES'!$D$44,O38*'UNIT VALUES'!$D$41*'UNIT VALUES'!$D$44),IF(U38&gt;V38, O38*'UNIT VALUES'!$D$28*'UNIT VALUES'!$D$36,0)), 0)</f>
        <v>429110</v>
      </c>
      <c r="Z38" s="87">
        <f>ROUND(IF(C38="22", IF(U38&gt;V38,Q38*'UNIT VALUES'!$D$39*'UNIT VALUES'!$D$44,Q38*'UNIT VALUES'!$D$42*'UNIT VALUES'!$D$44), IF(U38&gt;V38, Q38*'UNIT VALUES'!$D$29*'UNIT VALUES'!$D$36, Q38*'UNIT VALUES'!$D$31*'UNIT VALUES'!$D$36)),0)</f>
        <v>525076</v>
      </c>
      <c r="AA38" s="87">
        <f>ROUND(IF(C38="22", IF(U38&gt;V38,0,R38*'UNIT VALUES'!$D$43*'UNIT VALUES'!$D$44),IF(CALCS!U38&gt;CALCS!V38,0,CALCS!R38*'UNIT VALUES'!$D$34*'UNIT VALUES'!$D$36)), 0)</f>
        <v>0</v>
      </c>
      <c r="AB38" s="87">
        <f>ROUND(IF(C38="22",IF(U38&gt;V38,S38*'UNIT VALUES'!$D$40*'UNIT VALUES'!$D$44,0),IF(U38&gt;V38,S38*'UNIT VALUES'!$D$30*'UNIT VALUES'!$D$36)), 0)</f>
        <v>360740</v>
      </c>
      <c r="AC38" s="87">
        <f>ROUND(IF(U38&gt;V38,0,IF(T38&gt;1, IF(C38="66", T38*'UNIT VALUES'!$D$33*'UNIT VALUES'!$D$36,T38*'UNIT VALUES'!$D$32*'UNIT VALUES'!$D$36),0)),0)</f>
        <v>0</v>
      </c>
      <c r="AD38" t="str">
        <f t="shared" si="1"/>
        <v>040072</v>
      </c>
      <c r="AE38">
        <f ca="1">IF(C38="22",OFFSET('National Reallocations'!$L$1,MATCH(AD38,'National Reallocations'!$I$2:$I$52,0),),ROUND((X38/(SUM($X$2:$X$1259)-SUMIF($C$2:$C$1259,"22",$X$2:$X$1259)))*(Reallocations!$F$4+Reallocations!$F$5),0))</f>
        <v>111</v>
      </c>
      <c r="AF38" s="27">
        <f ca="1">IF(ISERROR(OFFSET('MSA Reallocations'!$I$1,MATCH(AD38,'MSA Reallocations'!$E$2:$E$37,0),)), 0, (OFFSET('MSA Reallocations'!$I$1,MATCH(AD38,'MSA Reallocations'!$E$2:$E$37,0),)))</f>
        <v>0</v>
      </c>
      <c r="AG38" s="181">
        <f ca="1">IF(ISERROR(OFFSET(Reductions!$E$1,MATCH(AD38,Reductions!$F$2:$F$15,0),)), 0, -OFFSET(Reductions!$E$1,MATCH(AD38,Reductions!$F$2:$F$15,0),))</f>
        <v>0</v>
      </c>
      <c r="AH38" s="53">
        <f t="shared" ca="1" si="2"/>
        <v>1315038</v>
      </c>
    </row>
    <row r="39" spans="1:34" x14ac:dyDescent="0.25">
      <c r="A39" s="126" t="s">
        <v>5761</v>
      </c>
      <c r="B39" s="126" t="s">
        <v>165</v>
      </c>
      <c r="C39" s="126" t="s">
        <v>27</v>
      </c>
      <c r="D39" s="126" t="s">
        <v>28</v>
      </c>
      <c r="E39" s="126" t="s">
        <v>166</v>
      </c>
      <c r="F39" s="126" t="s">
        <v>843</v>
      </c>
      <c r="G39" s="126" t="s">
        <v>844</v>
      </c>
      <c r="H39" s="126" t="s">
        <v>23</v>
      </c>
      <c r="I39" s="126" t="s">
        <v>4636</v>
      </c>
      <c r="J39" s="126" t="s">
        <v>4637</v>
      </c>
      <c r="K39" s="126" t="s">
        <v>3333</v>
      </c>
      <c r="L39" s="127">
        <v>11925</v>
      </c>
      <c r="M39" s="127">
        <v>0</v>
      </c>
      <c r="N39" s="127">
        <v>0</v>
      </c>
      <c r="O39" s="127">
        <v>16592</v>
      </c>
      <c r="P39" s="127">
        <v>0</v>
      </c>
      <c r="Q39" s="127">
        <v>3818</v>
      </c>
      <c r="R39" s="127">
        <v>1392</v>
      </c>
      <c r="S39" s="127">
        <v>357</v>
      </c>
      <c r="T39" s="24">
        <f>IF(P39&gt;0, ROUND(IF(IF(OR(C39="51", C39="52", C39="66"), (L39*'UNIT VALUES'!$C$26)-CALCS!P39,0)&gt;0, IF(OR(C39="51", C39="52", C39="66"), (L39*'UNIT VALUES'!$C$26)-CALCS!P39,0), 0), 0), ROUND(IF(IF(OR(C39="51", C39="52", C39="66"), (L39*'UNIT VALUES'!$C$26)-CALCS!O39,0)&gt;0, IF(OR(C39="51", C39="52", C39="66"), (L39*'UNIT VALUES'!$C$26)-CALCS!O39,0), 0), 0))</f>
        <v>2121</v>
      </c>
      <c r="U39" s="25">
        <f>IF(C39="22", (O39*'UNIT VALUES'!$D$38)+(Q39*'UNIT VALUES'!$D$39)+(S39*'UNIT VALUES'!$D$40), (O39*'UNIT VALUES'!$D$28)+(Q39*'UNIT VALUES'!$D$29)+(S39*'UNIT VALUES'!$D$30))</f>
        <v>181794.776105458</v>
      </c>
      <c r="V39" s="25">
        <f>IF(C39="22",(O39*'UNIT VALUES'!$D$41)+(Q39*'UNIT VALUES'!$D$42)+(R39*'UNIT VALUES'!$D$43),IF(C39="66",(Q39*'UNIT VALUES'!$D$31)+(T39*'UNIT VALUES'!$D$33)+(R39*'UNIT VALUES'!$D$34),(Q39*'UNIT VALUES'!$D$31)+(T39*'UNIT VALUES'!$D$32)+(R39*'UNIT VALUES'!$D$34)))</f>
        <v>186194.904286267</v>
      </c>
      <c r="W39" s="25">
        <f t="shared" si="0"/>
        <v>186195</v>
      </c>
      <c r="X39" s="27">
        <f>ROUND(IF(C39="22", W39*'UNIT VALUES'!$D$44, W39*'UNIT VALUES'!$D$36), 0)</f>
        <v>162959</v>
      </c>
      <c r="Y39" s="87">
        <f>ROUND(IF(C39="22", IF(U39&gt;V39,O39*'UNIT VALUES'!$D$38*'UNIT VALUES'!$D$44,O39*'UNIT VALUES'!$D$41*'UNIT VALUES'!$D$44),IF(U39&gt;V39, O39*'UNIT VALUES'!$D$28*'UNIT VALUES'!$D$36,0)), 0)</f>
        <v>0</v>
      </c>
      <c r="Z39" s="87">
        <f>ROUND(IF(C39="22", IF(U39&gt;V39,Q39*'UNIT VALUES'!$D$39*'UNIT VALUES'!$D$44,Q39*'UNIT VALUES'!$D$42*'UNIT VALUES'!$D$44), IF(U39&gt;V39, Q39*'UNIT VALUES'!$D$29*'UNIT VALUES'!$D$36, Q39*'UNIT VALUES'!$D$31*'UNIT VALUES'!$D$36)),0)</f>
        <v>50968</v>
      </c>
      <c r="AA39" s="87">
        <f>ROUND(IF(C39="22", IF(U39&gt;V39,0,R39*'UNIT VALUES'!$D$43*'UNIT VALUES'!$D$44),IF(CALCS!U39&gt;CALCS!V39,0,CALCS!R39*'UNIT VALUES'!$D$34*'UNIT VALUES'!$D$36)), 0)</f>
        <v>90333</v>
      </c>
      <c r="AB39" s="87">
        <f>ROUND(IF(C39="22",IF(U39&gt;V39,S39*'UNIT VALUES'!$D$40*'UNIT VALUES'!$D$44,0),IF(U39&gt;V39,S39*'UNIT VALUES'!$D$30*'UNIT VALUES'!$D$36)), 0)</f>
        <v>0</v>
      </c>
      <c r="AC39" s="87">
        <f>ROUND(IF(U39&gt;V39,0,IF(T39&gt;1, IF(C39="66", T39*'UNIT VALUES'!$D$33*'UNIT VALUES'!$D$36,T39*'UNIT VALUES'!$D$32*'UNIT VALUES'!$D$36),0)),0)</f>
        <v>21658</v>
      </c>
      <c r="AD39" t="str">
        <f t="shared" si="1"/>
        <v>040114</v>
      </c>
      <c r="AE39">
        <f ca="1">IF(C39="22",OFFSET('National Reallocations'!$L$1,MATCH(AD39,'National Reallocations'!$I$2:$I$52,0),),ROUND((X39/(SUM($X$2:$X$1259)-SUMIF($C$2:$C$1259,"22",$X$2:$X$1259)))*(Reallocations!$F$4+Reallocations!$F$5),0))</f>
        <v>14</v>
      </c>
      <c r="AF39" s="27">
        <f ca="1">IF(ISERROR(OFFSET('MSA Reallocations'!$I$1,MATCH(AD39,'MSA Reallocations'!$E$2:$E$37,0),)), 0, (OFFSET('MSA Reallocations'!$I$1,MATCH(AD39,'MSA Reallocations'!$E$2:$E$37,0),)))</f>
        <v>0</v>
      </c>
      <c r="AG39" s="181">
        <f ca="1">IF(ISERROR(OFFSET(Reductions!$E$1,MATCH(AD39,Reductions!$F$2:$F$15,0),)), 0, -OFFSET(Reductions!$E$1,MATCH(AD39,Reductions!$F$2:$F$15,0),))</f>
        <v>0</v>
      </c>
      <c r="AH39" s="53">
        <f t="shared" ca="1" si="2"/>
        <v>162973</v>
      </c>
    </row>
    <row r="40" spans="1:34" x14ac:dyDescent="0.25">
      <c r="A40" s="126" t="s">
        <v>5011</v>
      </c>
      <c r="B40" s="126" t="s">
        <v>165</v>
      </c>
      <c r="C40" s="126" t="s">
        <v>27</v>
      </c>
      <c r="D40" s="126" t="s">
        <v>28</v>
      </c>
      <c r="E40" s="126" t="s">
        <v>166</v>
      </c>
      <c r="F40" s="126" t="s">
        <v>42</v>
      </c>
      <c r="G40" s="126" t="s">
        <v>176</v>
      </c>
      <c r="H40" s="126" t="s">
        <v>23</v>
      </c>
      <c r="I40" s="126" t="s">
        <v>177</v>
      </c>
      <c r="J40" s="126" t="s">
        <v>178</v>
      </c>
      <c r="K40" s="126" t="s">
        <v>3333</v>
      </c>
      <c r="L40" s="127">
        <v>18214</v>
      </c>
      <c r="M40" s="127">
        <v>0</v>
      </c>
      <c r="N40" s="127">
        <v>0</v>
      </c>
      <c r="O40" s="127">
        <v>70320</v>
      </c>
      <c r="P40" s="127">
        <v>0</v>
      </c>
      <c r="Q40" s="127">
        <v>14713</v>
      </c>
      <c r="R40" s="127">
        <v>726</v>
      </c>
      <c r="S40" s="127">
        <v>1188</v>
      </c>
      <c r="T40" s="24">
        <f>IF(P40&gt;0, ROUND(IF(IF(OR(C40="51", C40="52", C40="66"), (L40*'UNIT VALUES'!$C$26)-CALCS!P40,0)&gt;0, IF(OR(C40="51", C40="52", C40="66"), (L40*'UNIT VALUES'!$C$26)-CALCS!P40,0), 0), 0), ROUND(IF(IF(OR(C40="51", C40="52", C40="66"), (L40*'UNIT VALUES'!$C$26)-CALCS!O40,0)&gt;0, IF(OR(C40="51", C40="52", C40="66"), (L40*'UNIT VALUES'!$C$26)-CALCS!O40,0), 0), 0))</f>
        <v>0</v>
      </c>
      <c r="U40" s="25">
        <f>IF(C40="22", (O40*'UNIT VALUES'!$D$38)+(Q40*'UNIT VALUES'!$D$39)+(S40*'UNIT VALUES'!$D$40), (O40*'UNIT VALUES'!$D$28)+(Q40*'UNIT VALUES'!$D$29)+(S40*'UNIT VALUES'!$D$30))</f>
        <v>684399.4561485108</v>
      </c>
      <c r="V40" s="25">
        <f>IF(C40="22",(O40*'UNIT VALUES'!$D$41)+(Q40*'UNIT VALUES'!$D$42)+(R40*'UNIT VALUES'!$D$43),IF(C40="66",(Q40*'UNIT VALUES'!$D$31)+(T40*'UNIT VALUES'!$D$33)+(R40*'UNIT VALUES'!$D$34),(Q40*'UNIT VALUES'!$D$31)+(T40*'UNIT VALUES'!$D$32)+(R40*'UNIT VALUES'!$D$34)))</f>
        <v>278246.03884713276</v>
      </c>
      <c r="W40" s="25">
        <f t="shared" si="0"/>
        <v>684399</v>
      </c>
      <c r="X40" s="27">
        <f>ROUND(IF(C40="22", W40*'UNIT VALUES'!$D$44, W40*'UNIT VALUES'!$D$36), 0)</f>
        <v>598992</v>
      </c>
      <c r="Y40" s="87">
        <f>ROUND(IF(C40="22", IF(U40&gt;V40,O40*'UNIT VALUES'!$D$38*'UNIT VALUES'!$D$44,O40*'UNIT VALUES'!$D$41*'UNIT VALUES'!$D$44),IF(U40&gt;V40, O40*'UNIT VALUES'!$D$28*'UNIT VALUES'!$D$36,0)), 0)</f>
        <v>115689</v>
      </c>
      <c r="Z40" s="87">
        <f>ROUND(IF(C40="22", IF(U40&gt;V40,Q40*'UNIT VALUES'!$D$39*'UNIT VALUES'!$D$44,Q40*'UNIT VALUES'!$D$42*'UNIT VALUES'!$D$44), IF(U40&gt;V40, Q40*'UNIT VALUES'!$D$29*'UNIT VALUES'!$D$36, Q40*'UNIT VALUES'!$D$31*'UNIT VALUES'!$D$36)),0)</f>
        <v>327350</v>
      </c>
      <c r="AA40" s="87">
        <f>ROUND(IF(C40="22", IF(U40&gt;V40,0,R40*'UNIT VALUES'!$D$43*'UNIT VALUES'!$D$44),IF(CALCS!U40&gt;CALCS!V40,0,CALCS!R40*'UNIT VALUES'!$D$34*'UNIT VALUES'!$D$36)), 0)</f>
        <v>0</v>
      </c>
      <c r="AB40" s="87">
        <f>ROUND(IF(C40="22",IF(U40&gt;V40,S40*'UNIT VALUES'!$D$40*'UNIT VALUES'!$D$44,0),IF(U40&gt;V40,S40*'UNIT VALUES'!$D$30*'UNIT VALUES'!$D$36)), 0)</f>
        <v>155953</v>
      </c>
      <c r="AC40" s="87">
        <f>ROUND(IF(U40&gt;V40,0,IF(T40&gt;1, IF(C40="66", T40*'UNIT VALUES'!$D$33*'UNIT VALUES'!$D$36,T40*'UNIT VALUES'!$D$32*'UNIT VALUES'!$D$36),0)),0)</f>
        <v>0</v>
      </c>
      <c r="AD40" t="str">
        <f t="shared" si="1"/>
        <v>040144</v>
      </c>
      <c r="AE40">
        <f ca="1">IF(C40="22",OFFSET('National Reallocations'!$L$1,MATCH(AD40,'National Reallocations'!$I$2:$I$52,0),),ROUND((X40/(SUM($X$2:$X$1259)-SUMIF($C$2:$C$1259,"22",$X$2:$X$1259)))*(Reallocations!$F$4+Reallocations!$F$5),0))</f>
        <v>50</v>
      </c>
      <c r="AF40" s="27">
        <f ca="1">IF(ISERROR(OFFSET('MSA Reallocations'!$I$1,MATCH(AD40,'MSA Reallocations'!$E$2:$E$37,0),)), 0, (OFFSET('MSA Reallocations'!$I$1,MATCH(AD40,'MSA Reallocations'!$E$2:$E$37,0),)))</f>
        <v>0</v>
      </c>
      <c r="AG40" s="181">
        <f ca="1">IF(ISERROR(OFFSET(Reductions!$E$1,MATCH(AD40,Reductions!$F$2:$F$15,0),)), 0, -OFFSET(Reductions!$E$1,MATCH(AD40,Reductions!$F$2:$F$15,0),))</f>
        <v>0</v>
      </c>
      <c r="AH40" s="53">
        <f t="shared" ca="1" si="2"/>
        <v>599042</v>
      </c>
    </row>
    <row r="41" spans="1:34" x14ac:dyDescent="0.25">
      <c r="A41" s="126" t="s">
        <v>5620</v>
      </c>
      <c r="B41" s="126" t="s">
        <v>165</v>
      </c>
      <c r="C41" s="126" t="s">
        <v>47</v>
      </c>
      <c r="D41" s="126" t="s">
        <v>48</v>
      </c>
      <c r="E41" s="126" t="s">
        <v>166</v>
      </c>
      <c r="F41" s="126" t="s">
        <v>180</v>
      </c>
      <c r="G41" s="126" t="s">
        <v>170</v>
      </c>
      <c r="H41" s="126" t="s">
        <v>23</v>
      </c>
      <c r="I41" s="126" t="s">
        <v>181</v>
      </c>
      <c r="J41" s="126" t="s">
        <v>172</v>
      </c>
      <c r="K41" s="126" t="s">
        <v>3333</v>
      </c>
      <c r="L41" s="127">
        <v>1833</v>
      </c>
      <c r="M41" s="127">
        <v>0</v>
      </c>
      <c r="N41" s="127">
        <v>0</v>
      </c>
      <c r="O41" s="127">
        <v>247542</v>
      </c>
      <c r="P41" s="127">
        <v>0</v>
      </c>
      <c r="Q41" s="127">
        <v>15042</v>
      </c>
      <c r="R41" s="127">
        <v>257</v>
      </c>
      <c r="S41" s="127">
        <v>1118</v>
      </c>
      <c r="T41" s="24">
        <f>IF(P41&gt;0, ROUND(IF(IF(OR(C41="51", C41="52", C41="66"), (L41*'UNIT VALUES'!$C$26)-CALCS!P41,0)&gt;0, IF(OR(C41="51", C41="52", C41="66"), (L41*'UNIT VALUES'!$C$26)-CALCS!P41,0), 0), 0), ROUND(IF(IF(OR(C41="51", C41="52", C41="66"), (L41*'UNIT VALUES'!$C$26)-CALCS!O41,0)&gt;0, IF(OR(C41="51", C41="52", C41="66"), (L41*'UNIT VALUES'!$C$26)-CALCS!O41,0), 0), 0))</f>
        <v>0</v>
      </c>
      <c r="U41" s="25">
        <f>IF(C41="22", (O41*'UNIT VALUES'!$D$38)+(Q41*'UNIT VALUES'!$D$39)+(S41*'UNIT VALUES'!$D$40), (O41*'UNIT VALUES'!$D$28)+(Q41*'UNIT VALUES'!$D$29)+(S41*'UNIT VALUES'!$D$30))</f>
        <v>1015399.125574131</v>
      </c>
      <c r="V41" s="25">
        <f>IF(C41="22",(O41*'UNIT VALUES'!$D$41)+(Q41*'UNIT VALUES'!$D$42)+(R41*'UNIT VALUES'!$D$43),IF(C41="66",(Q41*'UNIT VALUES'!$D$31)+(T41*'UNIT VALUES'!$D$33)+(R41*'UNIT VALUES'!$D$34),(Q41*'UNIT VALUES'!$D$31)+(T41*'UNIT VALUES'!$D$32)+(R41*'UNIT VALUES'!$D$34)))</f>
        <v>248488.98863535104</v>
      </c>
      <c r="W41" s="25">
        <f t="shared" si="0"/>
        <v>1015399</v>
      </c>
      <c r="X41" s="27">
        <f>ROUND(IF(C41="22", W41*'UNIT VALUES'!$D$44, W41*'UNIT VALUES'!$D$36), 0)</f>
        <v>888686</v>
      </c>
      <c r="Y41" s="87">
        <f>ROUND(IF(C41="22", IF(U41&gt;V41,O41*'UNIT VALUES'!$D$38*'UNIT VALUES'!$D$44,O41*'UNIT VALUES'!$D$41*'UNIT VALUES'!$D$44),IF(U41&gt;V41, O41*'UNIT VALUES'!$D$28*'UNIT VALUES'!$D$36,0)), 0)</f>
        <v>407252</v>
      </c>
      <c r="Z41" s="87">
        <f>ROUND(IF(C41="22", IF(U41&gt;V41,Q41*'UNIT VALUES'!$D$39*'UNIT VALUES'!$D$44,Q41*'UNIT VALUES'!$D$42*'UNIT VALUES'!$D$44), IF(U41&gt;V41, Q41*'UNIT VALUES'!$D$29*'UNIT VALUES'!$D$36, Q41*'UNIT VALUES'!$D$31*'UNIT VALUES'!$D$36)),0)</f>
        <v>334669</v>
      </c>
      <c r="AA41" s="87">
        <f>ROUND(IF(C41="22", IF(U41&gt;V41,0,R41*'UNIT VALUES'!$D$43*'UNIT VALUES'!$D$44),IF(CALCS!U41&gt;CALCS!V41,0,CALCS!R41*'UNIT VALUES'!$D$34*'UNIT VALUES'!$D$36)), 0)</f>
        <v>0</v>
      </c>
      <c r="AB41" s="87">
        <f>ROUND(IF(C41="22",IF(U41&gt;V41,S41*'UNIT VALUES'!$D$40*'UNIT VALUES'!$D$44,0),IF(U41&gt;V41,S41*'UNIT VALUES'!$D$30*'UNIT VALUES'!$D$36)), 0)</f>
        <v>146764</v>
      </c>
      <c r="AC41" s="87">
        <f>ROUND(IF(U41&gt;V41,0,IF(T41&gt;1, IF(C41="66", T41*'UNIT VALUES'!$D$33*'UNIT VALUES'!$D$36,T41*'UNIT VALUES'!$D$32*'UNIT VALUES'!$D$36),0)),0)</f>
        <v>0</v>
      </c>
      <c r="AD41" t="str">
        <f t="shared" si="1"/>
        <v>040180</v>
      </c>
      <c r="AE41">
        <f ca="1">IF(C41="22",OFFSET('National Reallocations'!$L$1,MATCH(AD41,'National Reallocations'!$I$2:$I$52,0),),ROUND((X41/(SUM($X$2:$X$1259)-SUMIF($C$2:$C$1259,"22",$X$2:$X$1259)))*(Reallocations!$F$4+Reallocations!$F$5),0))</f>
        <v>75</v>
      </c>
      <c r="AF41" s="27">
        <f ca="1">IF(ISERROR(OFFSET('MSA Reallocations'!$I$1,MATCH(AD41,'MSA Reallocations'!$E$2:$E$37,0),)), 0, (OFFSET('MSA Reallocations'!$I$1,MATCH(AD41,'MSA Reallocations'!$E$2:$E$37,0),)))</f>
        <v>0</v>
      </c>
      <c r="AG41" s="181">
        <f ca="1">IF(ISERROR(OFFSET(Reductions!$E$1,MATCH(AD41,Reductions!$F$2:$F$15,0),)), 0, -OFFSET(Reductions!$E$1,MATCH(AD41,Reductions!$F$2:$F$15,0),))</f>
        <v>0</v>
      </c>
      <c r="AH41" s="53">
        <f t="shared" ca="1" si="2"/>
        <v>888761</v>
      </c>
    </row>
    <row r="42" spans="1:34" x14ac:dyDescent="0.25">
      <c r="A42" s="126" t="s">
        <v>5632</v>
      </c>
      <c r="B42" s="126" t="s">
        <v>165</v>
      </c>
      <c r="C42" s="126" t="s">
        <v>27</v>
      </c>
      <c r="D42" s="126" t="s">
        <v>28</v>
      </c>
      <c r="E42" s="126" t="s">
        <v>166</v>
      </c>
      <c r="F42" s="126" t="s">
        <v>183</v>
      </c>
      <c r="G42" s="126" t="s">
        <v>170</v>
      </c>
      <c r="H42" s="126" t="s">
        <v>23</v>
      </c>
      <c r="I42" s="126" t="s">
        <v>184</v>
      </c>
      <c r="J42" s="126" t="s">
        <v>172</v>
      </c>
      <c r="K42" s="126" t="s">
        <v>3333</v>
      </c>
      <c r="L42" s="127">
        <v>15893</v>
      </c>
      <c r="M42" s="127">
        <v>98418</v>
      </c>
      <c r="N42" s="127">
        <v>97172</v>
      </c>
      <c r="O42" s="127">
        <v>240126</v>
      </c>
      <c r="P42" s="127">
        <v>0</v>
      </c>
      <c r="Q42" s="127">
        <v>49703</v>
      </c>
      <c r="R42" s="127">
        <v>619</v>
      </c>
      <c r="S42" s="127">
        <v>5860</v>
      </c>
      <c r="T42" s="24">
        <f>IF(P42&gt;0, ROUND(IF(IF(OR(C42="51", C42="52", C42="66"), (L42*'UNIT VALUES'!$C$26)-CALCS!P42,0)&gt;0, IF(OR(C42="51", C42="52", C42="66"), (L42*'UNIT VALUES'!$C$26)-CALCS!P42,0), 0), 0), ROUND(IF(IF(OR(C42="51", C42="52", C42="66"), (L42*'UNIT VALUES'!$C$26)-CALCS!O42,0)&gt;0, IF(OR(C42="51", C42="52", C42="66"), (L42*'UNIT VALUES'!$C$26)-CALCS!O42,0), 0), 0))</f>
        <v>0</v>
      </c>
      <c r="U42" s="25">
        <f>IF(C42="22", (O42*'UNIT VALUES'!$D$38)+(Q42*'UNIT VALUES'!$D$39)+(S42*'UNIT VALUES'!$D$40), (O42*'UNIT VALUES'!$D$28)+(Q42*'UNIT VALUES'!$D$29)+(S42*'UNIT VALUES'!$D$30))</f>
        <v>2593848.2247792576</v>
      </c>
      <c r="V42" s="25">
        <f>IF(C42="22",(O42*'UNIT VALUES'!$D$41)+(Q42*'UNIT VALUES'!$D$42)+(R42*'UNIT VALUES'!$D$43),IF(C42="66",(Q42*'UNIT VALUES'!$D$31)+(T42*'UNIT VALUES'!$D$33)+(R42*'UNIT VALUES'!$D$34),(Q42*'UNIT VALUES'!$D$31)+(T42*'UNIT VALUES'!$D$32)+(R42*'UNIT VALUES'!$D$34)))</f>
        <v>804008.72633580118</v>
      </c>
      <c r="W42" s="25">
        <f t="shared" si="0"/>
        <v>2593848</v>
      </c>
      <c r="X42" s="27">
        <f>ROUND(IF(C42="22", W42*'UNIT VALUES'!$D$44, W42*'UNIT VALUES'!$D$36), 0)</f>
        <v>2270157</v>
      </c>
      <c r="Y42" s="87">
        <f>ROUND(IF(C42="22", IF(U42&gt;V42,O42*'UNIT VALUES'!$D$38*'UNIT VALUES'!$D$44,O42*'UNIT VALUES'!$D$41*'UNIT VALUES'!$D$44),IF(U42&gt;V42, O42*'UNIT VALUES'!$D$28*'UNIT VALUES'!$D$36,0)), 0)</f>
        <v>395052</v>
      </c>
      <c r="Z42" s="87">
        <f>ROUND(IF(C42="22", IF(U42&gt;V42,Q42*'UNIT VALUES'!$D$39*'UNIT VALUES'!$D$44,Q42*'UNIT VALUES'!$D$42*'UNIT VALUES'!$D$44), IF(U42&gt;V42, Q42*'UNIT VALUES'!$D$29*'UNIT VALUES'!$D$36, Q42*'UNIT VALUES'!$D$31*'UNIT VALUES'!$D$36)),0)</f>
        <v>1105842</v>
      </c>
      <c r="AA42" s="87">
        <f>ROUND(IF(C42="22", IF(U42&gt;V42,0,R42*'UNIT VALUES'!$D$43*'UNIT VALUES'!$D$44),IF(CALCS!U42&gt;CALCS!V42,0,CALCS!R42*'UNIT VALUES'!$D$34*'UNIT VALUES'!$D$36)), 0)</f>
        <v>0</v>
      </c>
      <c r="AB42" s="87">
        <f>ROUND(IF(C42="22",IF(U42&gt;V42,S42*'UNIT VALUES'!$D$40*'UNIT VALUES'!$D$44,0),IF(U42&gt;V42,S42*'UNIT VALUES'!$D$30*'UNIT VALUES'!$D$36)), 0)</f>
        <v>769264</v>
      </c>
      <c r="AC42" s="87">
        <f>ROUND(IF(U42&gt;V42,0,IF(T42&gt;1, IF(C42="66", T42*'UNIT VALUES'!$D$33*'UNIT VALUES'!$D$36,T42*'UNIT VALUES'!$D$32*'UNIT VALUES'!$D$36),0)),0)</f>
        <v>0</v>
      </c>
      <c r="AD42" t="str">
        <f t="shared" si="1"/>
        <v>040186</v>
      </c>
      <c r="AE42">
        <f ca="1">IF(C42="22",OFFSET('National Reallocations'!$L$1,MATCH(AD42,'National Reallocations'!$I$2:$I$52,0),),ROUND((X42/(SUM($X$2:$X$1259)-SUMIF($C$2:$C$1259,"22",$X$2:$X$1259)))*(Reallocations!$F$4+Reallocations!$F$5),0))</f>
        <v>191</v>
      </c>
      <c r="AF42" s="27">
        <f ca="1">IF(ISERROR(OFFSET('MSA Reallocations'!$I$1,MATCH(AD42,'MSA Reallocations'!$E$2:$E$37,0),)), 0, (OFFSET('MSA Reallocations'!$I$1,MATCH(AD42,'MSA Reallocations'!$E$2:$E$37,0),)))</f>
        <v>0</v>
      </c>
      <c r="AG42" s="181">
        <f ca="1">IF(ISERROR(OFFSET(Reductions!$E$1,MATCH(AD42,Reductions!$F$2:$F$15,0),)), 0, -OFFSET(Reductions!$E$1,MATCH(AD42,Reductions!$F$2:$F$15,0),))</f>
        <v>0</v>
      </c>
      <c r="AH42" s="53">
        <f t="shared" ca="1" si="2"/>
        <v>2270348</v>
      </c>
    </row>
    <row r="43" spans="1:34" x14ac:dyDescent="0.25">
      <c r="A43" s="126" t="s">
        <v>5316</v>
      </c>
      <c r="B43" s="126" t="s">
        <v>165</v>
      </c>
      <c r="C43" s="126" t="s">
        <v>27</v>
      </c>
      <c r="D43" s="126" t="s">
        <v>28</v>
      </c>
      <c r="E43" s="126" t="s">
        <v>166</v>
      </c>
      <c r="F43" s="126" t="s">
        <v>186</v>
      </c>
      <c r="G43" s="126" t="s">
        <v>170</v>
      </c>
      <c r="H43" s="126" t="s">
        <v>23</v>
      </c>
      <c r="I43" s="126" t="s">
        <v>187</v>
      </c>
      <c r="J43" s="126" t="s">
        <v>172</v>
      </c>
      <c r="K43" s="126" t="s">
        <v>3333</v>
      </c>
      <c r="L43" s="127">
        <v>33772</v>
      </c>
      <c r="M43" s="127">
        <v>163594</v>
      </c>
      <c r="N43" s="127">
        <v>152453</v>
      </c>
      <c r="O43" s="127">
        <v>471825</v>
      </c>
      <c r="P43" s="127">
        <v>0</v>
      </c>
      <c r="Q43" s="127">
        <v>72986</v>
      </c>
      <c r="R43" s="127">
        <v>1409</v>
      </c>
      <c r="S43" s="127">
        <v>6169</v>
      </c>
      <c r="T43" s="24">
        <f>IF(P43&gt;0, ROUND(IF(IF(OR(C43="51", C43="52", C43="66"), (L43*'UNIT VALUES'!$C$26)-CALCS!P43,0)&gt;0, IF(OR(C43="51", C43="52", C43="66"), (L43*'UNIT VALUES'!$C$26)-CALCS!P43,0), 0), 0), ROUND(IF(IF(OR(C43="51", C43="52", C43="66"), (L43*'UNIT VALUES'!$C$26)-CALCS!O43,0)&gt;0, IF(OR(C43="51", C43="52", C43="66"), (L43*'UNIT VALUES'!$C$26)-CALCS!O43,0), 0), 0))</f>
        <v>0</v>
      </c>
      <c r="U43" s="25">
        <f>IF(C43="22", (O43*'UNIT VALUES'!$D$38)+(Q43*'UNIT VALUES'!$D$39)+(S43*'UNIT VALUES'!$D$40), (O43*'UNIT VALUES'!$D$28)+(Q43*'UNIT VALUES'!$D$29)+(S43*'UNIT VALUES'!$D$30))</f>
        <v>3667620.8714262075</v>
      </c>
      <c r="V43" s="25">
        <f>IF(C43="22",(O43*'UNIT VALUES'!$D$41)+(Q43*'UNIT VALUES'!$D$42)+(R43*'UNIT VALUES'!$D$43),IF(C43="66",(Q43*'UNIT VALUES'!$D$31)+(T43*'UNIT VALUES'!$D$33)+(R43*'UNIT VALUES'!$D$34),(Q43*'UNIT VALUES'!$D$31)+(T43*'UNIT VALUES'!$D$32)+(R43*'UNIT VALUES'!$D$34)))</f>
        <v>1217716.9558903014</v>
      </c>
      <c r="W43" s="25">
        <f t="shared" si="0"/>
        <v>3667621</v>
      </c>
      <c r="X43" s="27">
        <f>ROUND(IF(C43="22", W43*'UNIT VALUES'!$D$44, W43*'UNIT VALUES'!$D$36), 0)</f>
        <v>3209932</v>
      </c>
      <c r="Y43" s="87">
        <f>ROUND(IF(C43="22", IF(U43&gt;V43,O43*'UNIT VALUES'!$D$38*'UNIT VALUES'!$D$44,O43*'UNIT VALUES'!$D$41*'UNIT VALUES'!$D$44),IF(U43&gt;V43, O43*'UNIT VALUES'!$D$28*'UNIT VALUES'!$D$36,0)), 0)</f>
        <v>776239</v>
      </c>
      <c r="Z43" s="87">
        <f>ROUND(IF(C43="22", IF(U43&gt;V43,Q43*'UNIT VALUES'!$D$39*'UNIT VALUES'!$D$44,Q43*'UNIT VALUES'!$D$42*'UNIT VALUES'!$D$44), IF(U43&gt;V43, Q43*'UNIT VALUES'!$D$29*'UNIT VALUES'!$D$36, Q43*'UNIT VALUES'!$D$31*'UNIT VALUES'!$D$36)),0)</f>
        <v>1623866</v>
      </c>
      <c r="AA43" s="87">
        <f>ROUND(IF(C43="22", IF(U43&gt;V43,0,R43*'UNIT VALUES'!$D$43*'UNIT VALUES'!$D$44),IF(CALCS!U43&gt;CALCS!V43,0,CALCS!R43*'UNIT VALUES'!$D$34*'UNIT VALUES'!$D$36)), 0)</f>
        <v>0</v>
      </c>
      <c r="AB43" s="87">
        <f>ROUND(IF(C43="22",IF(U43&gt;V43,S43*'UNIT VALUES'!$D$40*'UNIT VALUES'!$D$44,0),IF(U43&gt;V43,S43*'UNIT VALUES'!$D$30*'UNIT VALUES'!$D$36)), 0)</f>
        <v>809827</v>
      </c>
      <c r="AC43" s="87">
        <f>ROUND(IF(U43&gt;V43,0,IF(T43&gt;1, IF(C43="66", T43*'UNIT VALUES'!$D$33*'UNIT VALUES'!$D$36,T43*'UNIT VALUES'!$D$32*'UNIT VALUES'!$D$36),0)),0)</f>
        <v>0</v>
      </c>
      <c r="AD43" t="str">
        <f t="shared" si="1"/>
        <v>040270</v>
      </c>
      <c r="AE43">
        <f ca="1">IF(C43="22",OFFSET('National Reallocations'!$L$1,MATCH(AD43,'National Reallocations'!$I$2:$I$52,0),),ROUND((X43/(SUM($X$2:$X$1259)-SUMIF($C$2:$C$1259,"22",$X$2:$X$1259)))*(Reallocations!$F$4+Reallocations!$F$5),0))</f>
        <v>270</v>
      </c>
      <c r="AF43" s="27">
        <f ca="1">IF(ISERROR(OFFSET('MSA Reallocations'!$I$1,MATCH(AD43,'MSA Reallocations'!$E$2:$E$37,0),)), 0, (OFFSET('MSA Reallocations'!$I$1,MATCH(AD43,'MSA Reallocations'!$E$2:$E$37,0),)))</f>
        <v>0</v>
      </c>
      <c r="AG43" s="181">
        <f ca="1">IF(ISERROR(OFFSET(Reductions!$E$1,MATCH(AD43,Reductions!$F$2:$F$15,0),)), 0, -OFFSET(Reductions!$E$1,MATCH(AD43,Reductions!$F$2:$F$15,0),))</f>
        <v>0</v>
      </c>
      <c r="AH43" s="53">
        <f t="shared" ca="1" si="2"/>
        <v>3210202</v>
      </c>
    </row>
    <row r="44" spans="1:34" x14ac:dyDescent="0.25">
      <c r="A44" s="126" t="s">
        <v>5753</v>
      </c>
      <c r="B44" s="126" t="s">
        <v>165</v>
      </c>
      <c r="C44" s="126" t="s">
        <v>47</v>
      </c>
      <c r="D44" s="126" t="s">
        <v>48</v>
      </c>
      <c r="E44" s="126" t="s">
        <v>166</v>
      </c>
      <c r="F44" s="126" t="s">
        <v>189</v>
      </c>
      <c r="G44" s="126" t="s">
        <v>22</v>
      </c>
      <c r="H44" s="126" t="s">
        <v>23</v>
      </c>
      <c r="I44" s="126" t="s">
        <v>190</v>
      </c>
      <c r="J44" s="126" t="s">
        <v>172</v>
      </c>
      <c r="K44" s="126" t="s">
        <v>3333</v>
      </c>
      <c r="L44" s="127">
        <v>2593</v>
      </c>
      <c r="M44" s="127">
        <v>0</v>
      </c>
      <c r="N44" s="127">
        <v>0</v>
      </c>
      <c r="O44" s="127">
        <v>171237</v>
      </c>
      <c r="P44" s="127">
        <v>0</v>
      </c>
      <c r="Q44" s="127">
        <v>16343</v>
      </c>
      <c r="R44" s="127">
        <v>94</v>
      </c>
      <c r="S44" s="127">
        <v>1046</v>
      </c>
      <c r="T44" s="24">
        <f>IF(P44&gt;0, ROUND(IF(IF(OR(C44="51", C44="52", C44="66"), (L44*'UNIT VALUES'!$C$26)-CALCS!P44,0)&gt;0, IF(OR(C44="51", C44="52", C44="66"), (L44*'UNIT VALUES'!$C$26)-CALCS!P44,0), 0), 0), ROUND(IF(IF(OR(C44="51", C44="52", C44="66"), (L44*'UNIT VALUES'!$C$26)-CALCS!O44,0)&gt;0, IF(OR(C44="51", C44="52", C44="66"), (L44*'UNIT VALUES'!$C$26)-CALCS!O44,0), 0), 0))</f>
        <v>0</v>
      </c>
      <c r="U44" s="25">
        <f>IF(C44="22", (O44*'UNIT VALUES'!$D$38)+(Q44*'UNIT VALUES'!$D$39)+(S44*'UNIT VALUES'!$D$40), (O44*'UNIT VALUES'!$D$28)+(Q44*'UNIT VALUES'!$D$29)+(S44*'UNIT VALUES'!$D$30))</f>
        <v>894237.62062220136</v>
      </c>
      <c r="V44" s="25">
        <f>IF(C44="22",(O44*'UNIT VALUES'!$D$41)+(Q44*'UNIT VALUES'!$D$42)+(R44*'UNIT VALUES'!$D$43),IF(C44="66",(Q44*'UNIT VALUES'!$D$31)+(T44*'UNIT VALUES'!$D$33)+(R44*'UNIT VALUES'!$D$34),(Q44*'UNIT VALUES'!$D$31)+(T44*'UNIT VALUES'!$D$32)+(R44*'UNIT VALUES'!$D$34)))</f>
        <v>256246.85793310773</v>
      </c>
      <c r="W44" s="25">
        <f t="shared" si="0"/>
        <v>894238</v>
      </c>
      <c r="X44" s="27">
        <f>ROUND(IF(C44="22", W44*'UNIT VALUES'!$D$44, W44*'UNIT VALUES'!$D$36), 0)</f>
        <v>782644</v>
      </c>
      <c r="Y44" s="87">
        <f>ROUND(IF(C44="22", IF(U44&gt;V44,O44*'UNIT VALUES'!$D$38*'UNIT VALUES'!$D$44,O44*'UNIT VALUES'!$D$41*'UNIT VALUES'!$D$44),IF(U44&gt;V44, O44*'UNIT VALUES'!$D$28*'UNIT VALUES'!$D$36,0)), 0)</f>
        <v>281716</v>
      </c>
      <c r="Z44" s="87">
        <f>ROUND(IF(C44="22", IF(U44&gt;V44,Q44*'UNIT VALUES'!$D$39*'UNIT VALUES'!$D$44,Q44*'UNIT VALUES'!$D$42*'UNIT VALUES'!$D$44), IF(U44&gt;V44, Q44*'UNIT VALUES'!$D$29*'UNIT VALUES'!$D$36, Q44*'UNIT VALUES'!$D$31*'UNIT VALUES'!$D$36)),0)</f>
        <v>363615</v>
      </c>
      <c r="AA44" s="87">
        <f>ROUND(IF(C44="22", IF(U44&gt;V44,0,R44*'UNIT VALUES'!$D$43*'UNIT VALUES'!$D$44),IF(CALCS!U44&gt;CALCS!V44,0,CALCS!R44*'UNIT VALUES'!$D$34*'UNIT VALUES'!$D$36)), 0)</f>
        <v>0</v>
      </c>
      <c r="AB44" s="87">
        <f>ROUND(IF(C44="22",IF(U44&gt;V44,S44*'UNIT VALUES'!$D$40*'UNIT VALUES'!$D$44,0),IF(U44&gt;V44,S44*'UNIT VALUES'!$D$30*'UNIT VALUES'!$D$36)), 0)</f>
        <v>137312</v>
      </c>
      <c r="AC44" s="87">
        <f>ROUND(IF(U44&gt;V44,0,IF(T44&gt;1, IF(C44="66", T44*'UNIT VALUES'!$D$33*'UNIT VALUES'!$D$36,T44*'UNIT VALUES'!$D$32*'UNIT VALUES'!$D$36),0)),0)</f>
        <v>0</v>
      </c>
      <c r="AD44" t="str">
        <f t="shared" si="1"/>
        <v>040324</v>
      </c>
      <c r="AE44">
        <f ca="1">IF(C44="22",OFFSET('National Reallocations'!$L$1,MATCH(AD44,'National Reallocations'!$I$2:$I$52,0),),ROUND((X44/(SUM($X$2:$X$1259)-SUMIF($C$2:$C$1259,"22",$X$2:$X$1259)))*(Reallocations!$F$4+Reallocations!$F$5),0))</f>
        <v>66</v>
      </c>
      <c r="AF44" s="27">
        <f ca="1">IF(ISERROR(OFFSET('MSA Reallocations'!$I$1,MATCH(AD44,'MSA Reallocations'!$E$2:$E$37,0),)), 0, (OFFSET('MSA Reallocations'!$I$1,MATCH(AD44,'MSA Reallocations'!$E$2:$E$37,0),)))</f>
        <v>0</v>
      </c>
      <c r="AG44" s="181">
        <f ca="1">IF(ISERROR(OFFSET(Reductions!$E$1,MATCH(AD44,Reductions!$F$2:$F$15,0),)), 0, -OFFSET(Reductions!$E$1,MATCH(AD44,Reductions!$F$2:$F$15,0),))</f>
        <v>0</v>
      </c>
      <c r="AH44" s="53">
        <f t="shared" ca="1" si="2"/>
        <v>782710</v>
      </c>
    </row>
    <row r="45" spans="1:34" x14ac:dyDescent="0.25">
      <c r="A45" s="126" t="s">
        <v>5779</v>
      </c>
      <c r="B45" s="126" t="s">
        <v>165</v>
      </c>
      <c r="C45" s="126" t="s">
        <v>27</v>
      </c>
      <c r="D45" s="126" t="s">
        <v>28</v>
      </c>
      <c r="E45" s="126" t="s">
        <v>166</v>
      </c>
      <c r="F45" s="126" t="s">
        <v>192</v>
      </c>
      <c r="G45" s="126" t="s">
        <v>170</v>
      </c>
      <c r="H45" s="126" t="s">
        <v>23</v>
      </c>
      <c r="I45" s="126" t="s">
        <v>193</v>
      </c>
      <c r="J45" s="126" t="s">
        <v>172</v>
      </c>
      <c r="K45" s="126" t="s">
        <v>3333</v>
      </c>
      <c r="L45" s="127">
        <v>439170</v>
      </c>
      <c r="M45" s="127">
        <v>791441</v>
      </c>
      <c r="N45" s="127">
        <v>789704</v>
      </c>
      <c r="O45" s="127">
        <v>1563025</v>
      </c>
      <c r="P45" s="127">
        <v>0</v>
      </c>
      <c r="Q45" s="127">
        <v>341481</v>
      </c>
      <c r="R45" s="127">
        <v>12075</v>
      </c>
      <c r="S45" s="127">
        <v>34510</v>
      </c>
      <c r="T45" s="24">
        <f>IF(P45&gt;0, ROUND(IF(IF(OR(C45="51", C45="52", C45="66"), (L45*'UNIT VALUES'!$C$26)-CALCS!P45,0)&gt;0, IF(OR(C45="51", C45="52", C45="66"), (L45*'UNIT VALUES'!$C$26)-CALCS!P45,0), 0), 0), ROUND(IF(IF(OR(C45="51", C45="52", C45="66"), (L45*'UNIT VALUES'!$C$26)-CALCS!O45,0)&gt;0, IF(OR(C45="51", C45="52", C45="66"), (L45*'UNIT VALUES'!$C$26)-CALCS!O45,0), 0), 0))</f>
        <v>0</v>
      </c>
      <c r="U45" s="25">
        <f>IF(C45="22", (O45*'UNIT VALUES'!$D$38)+(Q45*'UNIT VALUES'!$D$39)+(S45*'UNIT VALUES'!$D$40), (O45*'UNIT VALUES'!$D$28)+(Q45*'UNIT VALUES'!$D$29)+(S45*'UNIT VALUES'!$D$30))</f>
        <v>16795236.995697305</v>
      </c>
      <c r="V45" s="25">
        <f>IF(C45="22",(O45*'UNIT VALUES'!$D$41)+(Q45*'UNIT VALUES'!$D$42)+(R45*'UNIT VALUES'!$D$43),IF(C45="66",(Q45*'UNIT VALUES'!$D$31)+(T45*'UNIT VALUES'!$D$33)+(R45*'UNIT VALUES'!$D$34),(Q45*'UNIT VALUES'!$D$31)+(T45*'UNIT VALUES'!$D$32)+(R45*'UNIT VALUES'!$D$34)))</f>
        <v>6103883.6930912193</v>
      </c>
      <c r="W45" s="25">
        <f t="shared" si="0"/>
        <v>16795237</v>
      </c>
      <c r="X45" s="27">
        <f>ROUND(IF(C45="22", W45*'UNIT VALUES'!$D$44, W45*'UNIT VALUES'!$D$36), 0)</f>
        <v>14699329</v>
      </c>
      <c r="Y45" s="87">
        <f>ROUND(IF(C45="22", IF(U45&gt;V45,O45*'UNIT VALUES'!$D$38*'UNIT VALUES'!$D$44,O45*'UNIT VALUES'!$D$41*'UNIT VALUES'!$D$44),IF(U45&gt;V45, O45*'UNIT VALUES'!$D$28*'UNIT VALUES'!$D$36,0)), 0)</f>
        <v>2571464</v>
      </c>
      <c r="Z45" s="87">
        <f>ROUND(IF(C45="22", IF(U45&gt;V45,Q45*'UNIT VALUES'!$D$39*'UNIT VALUES'!$D$44,Q45*'UNIT VALUES'!$D$42*'UNIT VALUES'!$D$44), IF(U45&gt;V45, Q45*'UNIT VALUES'!$D$29*'UNIT VALUES'!$D$36, Q45*'UNIT VALUES'!$D$31*'UNIT VALUES'!$D$36)),0)</f>
        <v>7597611</v>
      </c>
      <c r="AA45" s="87">
        <f>ROUND(IF(C45="22", IF(U45&gt;V45,0,R45*'UNIT VALUES'!$D$43*'UNIT VALUES'!$D$44),IF(CALCS!U45&gt;CALCS!V45,0,CALCS!R45*'UNIT VALUES'!$D$34*'UNIT VALUES'!$D$36)), 0)</f>
        <v>0</v>
      </c>
      <c r="AB45" s="87">
        <f>ROUND(IF(C45="22",IF(U45&gt;V45,S45*'UNIT VALUES'!$D$40*'UNIT VALUES'!$D$44,0),IF(U45&gt;V45,S45*'UNIT VALUES'!$D$30*'UNIT VALUES'!$D$36)), 0)</f>
        <v>4530254</v>
      </c>
      <c r="AC45" s="87">
        <f>ROUND(IF(U45&gt;V45,0,IF(T45&gt;1, IF(C45="66", T45*'UNIT VALUES'!$D$33*'UNIT VALUES'!$D$36,T45*'UNIT VALUES'!$D$32*'UNIT VALUES'!$D$36),0)),0)</f>
        <v>0</v>
      </c>
      <c r="AD45" t="str">
        <f t="shared" si="1"/>
        <v>040330</v>
      </c>
      <c r="AE45">
        <f ca="1">IF(C45="22",OFFSET('National Reallocations'!$L$1,MATCH(AD45,'National Reallocations'!$I$2:$I$52,0),),ROUND((X45/(SUM($X$2:$X$1259)-SUMIF($C$2:$C$1259,"22",$X$2:$X$1259)))*(Reallocations!$F$4+Reallocations!$F$5),0))</f>
        <v>1236</v>
      </c>
      <c r="AF45" s="27">
        <f ca="1">IF(ISERROR(OFFSET('MSA Reallocations'!$I$1,MATCH(AD45,'MSA Reallocations'!$E$2:$E$37,0),)), 0, (OFFSET('MSA Reallocations'!$I$1,MATCH(AD45,'MSA Reallocations'!$E$2:$E$37,0),)))</f>
        <v>0</v>
      </c>
      <c r="AG45" s="181">
        <f ca="1">IF(ISERROR(OFFSET(Reductions!$E$1,MATCH(AD45,Reductions!$F$2:$F$15,0),)), 0, -OFFSET(Reductions!$E$1,MATCH(AD45,Reductions!$F$2:$F$15,0),))</f>
        <v>0</v>
      </c>
      <c r="AH45" s="53">
        <f t="shared" ca="1" si="2"/>
        <v>14700565</v>
      </c>
    </row>
    <row r="46" spans="1:34" x14ac:dyDescent="0.25">
      <c r="A46" s="126" t="s">
        <v>5379</v>
      </c>
      <c r="B46" s="126" t="s">
        <v>165</v>
      </c>
      <c r="C46" s="126" t="s">
        <v>27</v>
      </c>
      <c r="D46" s="126" t="s">
        <v>28</v>
      </c>
      <c r="E46" s="126" t="s">
        <v>166</v>
      </c>
      <c r="F46" s="126" t="s">
        <v>195</v>
      </c>
      <c r="G46" s="126" t="s">
        <v>196</v>
      </c>
      <c r="H46" s="126" t="s">
        <v>23</v>
      </c>
      <c r="I46" s="126" t="s">
        <v>197</v>
      </c>
      <c r="J46" s="126" t="s">
        <v>198</v>
      </c>
      <c r="K46" s="126" t="s">
        <v>3333</v>
      </c>
      <c r="L46" s="127">
        <v>12861</v>
      </c>
      <c r="M46" s="127">
        <v>0</v>
      </c>
      <c r="N46" s="127">
        <v>0</v>
      </c>
      <c r="O46" s="127">
        <v>41899</v>
      </c>
      <c r="P46" s="127">
        <v>0</v>
      </c>
      <c r="Q46" s="127">
        <v>5913</v>
      </c>
      <c r="R46" s="127">
        <v>1476</v>
      </c>
      <c r="S46" s="127">
        <v>247</v>
      </c>
      <c r="T46" s="24">
        <f>IF(P46&gt;0, ROUND(IF(IF(OR(C46="51", C46="52", C46="66"), (L46*'UNIT VALUES'!$C$26)-CALCS!P46,0)&gt;0, IF(OR(C46="51", C46="52", C46="66"), (L46*'UNIT VALUES'!$C$26)-CALCS!P46,0), 0), 0), ROUND(IF(IF(OR(C46="51", C46="52", C46="66"), (L46*'UNIT VALUES'!$C$26)-CALCS!O46,0)&gt;0, IF(OR(C46="51", C46="52", C46="66"), (L46*'UNIT VALUES'!$C$26)-CALCS!O46,0), 0), 0))</f>
        <v>0</v>
      </c>
      <c r="U46" s="25">
        <f>IF(C46="22", (O46*'UNIT VALUES'!$D$38)+(Q46*'UNIT VALUES'!$D$39)+(S46*'UNIT VALUES'!$D$40), (O46*'UNIT VALUES'!$D$28)+(Q46*'UNIT VALUES'!$D$29)+(S46*'UNIT VALUES'!$D$30))</f>
        <v>266124.6953873171</v>
      </c>
      <c r="V46" s="25">
        <f>IF(C46="22",(O46*'UNIT VALUES'!$D$41)+(Q46*'UNIT VALUES'!$D$42)+(R46*'UNIT VALUES'!$D$43),IF(C46="66",(Q46*'UNIT VALUES'!$D$31)+(T46*'UNIT VALUES'!$D$33)+(R46*'UNIT VALUES'!$D$34),(Q46*'UNIT VALUES'!$D$31)+(T46*'UNIT VALUES'!$D$32)+(R46*'UNIT VALUES'!$D$34)))</f>
        <v>199631.85519861453</v>
      </c>
      <c r="W46" s="25">
        <f t="shared" si="0"/>
        <v>266125</v>
      </c>
      <c r="X46" s="27">
        <f>ROUND(IF(C46="22", W46*'UNIT VALUES'!$D$44, W46*'UNIT VALUES'!$D$36), 0)</f>
        <v>232915</v>
      </c>
      <c r="Y46" s="87">
        <f>ROUND(IF(C46="22", IF(U46&gt;V46,O46*'UNIT VALUES'!$D$38*'UNIT VALUES'!$D$44,O46*'UNIT VALUES'!$D$41*'UNIT VALUES'!$D$44),IF(U46&gt;V46, O46*'UNIT VALUES'!$D$28*'UNIT VALUES'!$D$36,0)), 0)</f>
        <v>68932</v>
      </c>
      <c r="Z46" s="87">
        <f>ROUND(IF(C46="22", IF(U46&gt;V46,Q46*'UNIT VALUES'!$D$39*'UNIT VALUES'!$D$44,Q46*'UNIT VALUES'!$D$42*'UNIT VALUES'!$D$44), IF(U46&gt;V46, Q46*'UNIT VALUES'!$D$29*'UNIT VALUES'!$D$36, Q46*'UNIT VALUES'!$D$31*'UNIT VALUES'!$D$36)),0)</f>
        <v>131558</v>
      </c>
      <c r="AA46" s="87">
        <f>ROUND(IF(C46="22", IF(U46&gt;V46,0,R46*'UNIT VALUES'!$D$43*'UNIT VALUES'!$D$44),IF(CALCS!U46&gt;CALCS!V46,0,CALCS!R46*'UNIT VALUES'!$D$34*'UNIT VALUES'!$D$36)), 0)</f>
        <v>0</v>
      </c>
      <c r="AB46" s="87">
        <f>ROUND(IF(C46="22",IF(U46&gt;V46,S46*'UNIT VALUES'!$D$40*'UNIT VALUES'!$D$44,0),IF(U46&gt;V46,S46*'UNIT VALUES'!$D$30*'UNIT VALUES'!$D$36)), 0)</f>
        <v>32425</v>
      </c>
      <c r="AC46" s="87">
        <f>ROUND(IF(U46&gt;V46,0,IF(T46&gt;1, IF(C46="66", T46*'UNIT VALUES'!$D$33*'UNIT VALUES'!$D$36,T46*'UNIT VALUES'!$D$32*'UNIT VALUES'!$D$36),0)),0)</f>
        <v>0</v>
      </c>
      <c r="AD46" t="str">
        <f t="shared" si="1"/>
        <v>040348</v>
      </c>
      <c r="AE46">
        <f ca="1">IF(C46="22",OFFSET('National Reallocations'!$L$1,MATCH(AD46,'National Reallocations'!$I$2:$I$52,0),),ROUND((X46/(SUM($X$2:$X$1259)-SUMIF($C$2:$C$1259,"22",$X$2:$X$1259)))*(Reallocations!$F$4+Reallocations!$F$5),0))</f>
        <v>20</v>
      </c>
      <c r="AF46" s="27">
        <f ca="1">IF(ISERROR(OFFSET('MSA Reallocations'!$I$1,MATCH(AD46,'MSA Reallocations'!$E$2:$E$37,0),)), 0, (OFFSET('MSA Reallocations'!$I$1,MATCH(AD46,'MSA Reallocations'!$E$2:$E$37,0),)))</f>
        <v>0</v>
      </c>
      <c r="AG46" s="181">
        <f ca="1">IF(ISERROR(OFFSET(Reductions!$E$1,MATCH(AD46,Reductions!$F$2:$F$15,0),)), 0, -OFFSET(Reductions!$E$1,MATCH(AD46,Reductions!$F$2:$F$15,0),))</f>
        <v>0</v>
      </c>
      <c r="AH46" s="53">
        <f t="shared" ca="1" si="2"/>
        <v>232935</v>
      </c>
    </row>
    <row r="47" spans="1:34" x14ac:dyDescent="0.25">
      <c r="A47" s="126" t="s">
        <v>5638</v>
      </c>
      <c r="B47" s="126" t="s">
        <v>165</v>
      </c>
      <c r="C47" s="126" t="s">
        <v>27</v>
      </c>
      <c r="D47" s="126" t="s">
        <v>28</v>
      </c>
      <c r="E47" s="126" t="s">
        <v>166</v>
      </c>
      <c r="F47" s="126" t="s">
        <v>200</v>
      </c>
      <c r="G47" s="126" t="s">
        <v>170</v>
      </c>
      <c r="H47" s="126" t="s">
        <v>23</v>
      </c>
      <c r="I47" s="126" t="s">
        <v>201</v>
      </c>
      <c r="J47" s="126" t="s">
        <v>172</v>
      </c>
      <c r="K47" s="126" t="s">
        <v>3333</v>
      </c>
      <c r="L47" s="127">
        <v>10026</v>
      </c>
      <c r="M47" s="127">
        <v>89577</v>
      </c>
      <c r="N47" s="127">
        <v>88412</v>
      </c>
      <c r="O47" s="127">
        <v>236839</v>
      </c>
      <c r="P47" s="127">
        <v>0</v>
      </c>
      <c r="Q47" s="127">
        <v>19494</v>
      </c>
      <c r="R47" s="127">
        <v>440</v>
      </c>
      <c r="S47" s="127">
        <v>1069</v>
      </c>
      <c r="T47" s="24">
        <f>IF(P47&gt;0, ROUND(IF(IF(OR(C47="51", C47="52", C47="66"), (L47*'UNIT VALUES'!$C$26)-CALCS!P47,0)&gt;0, IF(OR(C47="51", C47="52", C47="66"), (L47*'UNIT VALUES'!$C$26)-CALCS!P47,0), 0), 0), ROUND(IF(IF(OR(C47="51", C47="52", C47="66"), (L47*'UNIT VALUES'!$C$26)-CALCS!O47,0)&gt;0, IF(OR(C47="51", C47="52", C47="66"), (L47*'UNIT VALUES'!$C$26)-CALCS!O47,0), 0), 0))</f>
        <v>0</v>
      </c>
      <c r="U47" s="25">
        <f>IF(C47="22", (O47*'UNIT VALUES'!$D$38)+(Q47*'UNIT VALUES'!$D$39)+(S47*'UNIT VALUES'!$D$40), (O47*'UNIT VALUES'!$D$28)+(Q47*'UNIT VALUES'!$D$29)+(S47*'UNIT VALUES'!$D$30))</f>
        <v>1101106.4326318391</v>
      </c>
      <c r="V47" s="25">
        <f>IF(C47="22",(O47*'UNIT VALUES'!$D$41)+(Q47*'UNIT VALUES'!$D$42)+(R47*'UNIT VALUES'!$D$43),IF(C47="66",(Q47*'UNIT VALUES'!$D$31)+(T47*'UNIT VALUES'!$D$33)+(R47*'UNIT VALUES'!$D$34),(Q47*'UNIT VALUES'!$D$31)+(T47*'UNIT VALUES'!$D$32)+(R47*'UNIT VALUES'!$D$34)))</f>
        <v>329963.59610639716</v>
      </c>
      <c r="W47" s="25">
        <f t="shared" si="0"/>
        <v>1101106</v>
      </c>
      <c r="X47" s="27">
        <f>ROUND(IF(C47="22", W47*'UNIT VALUES'!$D$44, W47*'UNIT VALUES'!$D$36), 0)</f>
        <v>963697</v>
      </c>
      <c r="Y47" s="87">
        <f>ROUND(IF(C47="22", IF(U47&gt;V47,O47*'UNIT VALUES'!$D$38*'UNIT VALUES'!$D$44,O47*'UNIT VALUES'!$D$41*'UNIT VALUES'!$D$44),IF(U47&gt;V47, O47*'UNIT VALUES'!$D$28*'UNIT VALUES'!$D$36,0)), 0)</f>
        <v>389644</v>
      </c>
      <c r="Z47" s="87">
        <f>ROUND(IF(C47="22", IF(U47&gt;V47,Q47*'UNIT VALUES'!$D$39*'UNIT VALUES'!$D$44,Q47*'UNIT VALUES'!$D$42*'UNIT VALUES'!$D$44), IF(U47&gt;V47, Q47*'UNIT VALUES'!$D$29*'UNIT VALUES'!$D$36, Q47*'UNIT VALUES'!$D$31*'UNIT VALUES'!$D$36)),0)</f>
        <v>433722</v>
      </c>
      <c r="AA47" s="87">
        <f>ROUND(IF(C47="22", IF(U47&gt;V47,0,R47*'UNIT VALUES'!$D$43*'UNIT VALUES'!$D$44),IF(CALCS!U47&gt;CALCS!V47,0,CALCS!R47*'UNIT VALUES'!$D$34*'UNIT VALUES'!$D$36)), 0)</f>
        <v>0</v>
      </c>
      <c r="AB47" s="87">
        <f>ROUND(IF(C47="22",IF(U47&gt;V47,S47*'UNIT VALUES'!$D$40*'UNIT VALUES'!$D$44,0),IF(U47&gt;V47,S47*'UNIT VALUES'!$D$30*'UNIT VALUES'!$D$36)), 0)</f>
        <v>140332</v>
      </c>
      <c r="AC47" s="87">
        <f>ROUND(IF(U47&gt;V47,0,IF(T47&gt;1, IF(C47="66", T47*'UNIT VALUES'!$D$33*'UNIT VALUES'!$D$36,T47*'UNIT VALUES'!$D$32*'UNIT VALUES'!$D$36),0)),0)</f>
        <v>0</v>
      </c>
      <c r="AD47" t="str">
        <f t="shared" si="1"/>
        <v>040384</v>
      </c>
      <c r="AE47">
        <f ca="1">IF(C47="22",OFFSET('National Reallocations'!$L$1,MATCH(AD47,'National Reallocations'!$I$2:$I$52,0),),ROUND((X47/(SUM($X$2:$X$1259)-SUMIF($C$2:$C$1259,"22",$X$2:$X$1259)))*(Reallocations!$F$4+Reallocations!$F$5),0))</f>
        <v>81</v>
      </c>
      <c r="AF47" s="27">
        <f ca="1">IF(ISERROR(OFFSET('MSA Reallocations'!$I$1,MATCH(AD47,'MSA Reallocations'!$E$2:$E$37,0),)), 0, (OFFSET('MSA Reallocations'!$I$1,MATCH(AD47,'MSA Reallocations'!$E$2:$E$37,0),)))</f>
        <v>0</v>
      </c>
      <c r="AG47" s="181">
        <f ca="1">IF(ISERROR(OFFSET(Reductions!$E$1,MATCH(AD47,Reductions!$F$2:$F$15,0),)), 0, -OFFSET(Reductions!$E$1,MATCH(AD47,Reductions!$F$2:$F$15,0),))</f>
        <v>0</v>
      </c>
      <c r="AH47" s="53">
        <f t="shared" ca="1" si="2"/>
        <v>963778</v>
      </c>
    </row>
    <row r="48" spans="1:34" x14ac:dyDescent="0.25">
      <c r="A48" s="126" t="s">
        <v>5358</v>
      </c>
      <c r="B48" s="126" t="s">
        <v>165</v>
      </c>
      <c r="C48" s="126" t="s">
        <v>27</v>
      </c>
      <c r="D48" s="126" t="s">
        <v>28</v>
      </c>
      <c r="E48" s="126" t="s">
        <v>166</v>
      </c>
      <c r="F48" s="126" t="s">
        <v>4639</v>
      </c>
      <c r="G48" s="126" t="s">
        <v>844</v>
      </c>
      <c r="H48" s="126" t="s">
        <v>23</v>
      </c>
      <c r="I48" s="126" t="s">
        <v>4640</v>
      </c>
      <c r="J48" s="126" t="s">
        <v>4637</v>
      </c>
      <c r="K48" s="126" t="s">
        <v>3333</v>
      </c>
      <c r="L48" s="127">
        <v>3121</v>
      </c>
      <c r="M48" s="127">
        <v>0</v>
      </c>
      <c r="N48" s="127">
        <v>0</v>
      </c>
      <c r="O48" s="127">
        <v>43355</v>
      </c>
      <c r="P48" s="127">
        <v>0</v>
      </c>
      <c r="Q48" s="127">
        <v>5352</v>
      </c>
      <c r="R48" s="127">
        <v>121</v>
      </c>
      <c r="S48" s="127">
        <v>348</v>
      </c>
      <c r="T48" s="24">
        <f>IF(P48&gt;0, ROUND(IF(IF(OR(C48="51", C48="52", C48="66"), (L48*'UNIT VALUES'!$C$26)-CALCS!P48,0)&gt;0, IF(OR(C48="51", C48="52", C48="66"), (L48*'UNIT VALUES'!$C$26)-CALCS!P48,0), 0), 0), ROUND(IF(IF(OR(C48="51", C48="52", C48="66"), (L48*'UNIT VALUES'!$C$26)-CALCS!O48,0)&gt;0, IF(OR(C48="51", C48="52", C48="66"), (L48*'UNIT VALUES'!$C$26)-CALCS!O48,0), 0), 0))</f>
        <v>0</v>
      </c>
      <c r="U48" s="25">
        <f>IF(C48="22", (O48*'UNIT VALUES'!$D$38)+(Q48*'UNIT VALUES'!$D$39)+(S48*'UNIT VALUES'!$D$40), (O48*'UNIT VALUES'!$D$28)+(Q48*'UNIT VALUES'!$D$29)+(S48*'UNIT VALUES'!$D$30))</f>
        <v>269749.36097832362</v>
      </c>
      <c r="V48" s="25">
        <f>IF(C48="22",(O48*'UNIT VALUES'!$D$41)+(Q48*'UNIT VALUES'!$D$42)+(R48*'UNIT VALUES'!$D$43),IF(C48="66",(Q48*'UNIT VALUES'!$D$31)+(T48*'UNIT VALUES'!$D$33)+(R48*'UNIT VALUES'!$D$34),(Q48*'UNIT VALUES'!$D$31)+(T48*'UNIT VALUES'!$D$32)+(R48*'UNIT VALUES'!$D$34)))</f>
        <v>90605.001393756524</v>
      </c>
      <c r="W48" s="25">
        <f t="shared" si="0"/>
        <v>269749</v>
      </c>
      <c r="X48" s="27">
        <f>ROUND(IF(C48="22", W48*'UNIT VALUES'!$D$44, W48*'UNIT VALUES'!$D$36), 0)</f>
        <v>236087</v>
      </c>
      <c r="Y48" s="87">
        <f>ROUND(IF(C48="22", IF(U48&gt;V48,O48*'UNIT VALUES'!$D$38*'UNIT VALUES'!$D$44,O48*'UNIT VALUES'!$D$41*'UNIT VALUES'!$D$44),IF(U48&gt;V48, O48*'UNIT VALUES'!$D$28*'UNIT VALUES'!$D$36,0)), 0)</f>
        <v>71327</v>
      </c>
      <c r="Z48" s="87">
        <f>ROUND(IF(C48="22", IF(U48&gt;V48,Q48*'UNIT VALUES'!$D$39*'UNIT VALUES'!$D$44,Q48*'UNIT VALUES'!$D$42*'UNIT VALUES'!$D$44), IF(U48&gt;V48, Q48*'UNIT VALUES'!$D$29*'UNIT VALUES'!$D$36, Q48*'UNIT VALUES'!$D$31*'UNIT VALUES'!$D$36)),0)</f>
        <v>119077</v>
      </c>
      <c r="AA48" s="87">
        <f>ROUND(IF(C48="22", IF(U48&gt;V48,0,R48*'UNIT VALUES'!$D$43*'UNIT VALUES'!$D$44),IF(CALCS!U48&gt;CALCS!V48,0,CALCS!R48*'UNIT VALUES'!$D$34*'UNIT VALUES'!$D$36)), 0)</f>
        <v>0</v>
      </c>
      <c r="AB48" s="87">
        <f>ROUND(IF(C48="22",IF(U48&gt;V48,S48*'UNIT VALUES'!$D$40*'UNIT VALUES'!$D$44,0),IF(U48&gt;V48,S48*'UNIT VALUES'!$D$30*'UNIT VALUES'!$D$36)), 0)</f>
        <v>45683</v>
      </c>
      <c r="AC48" s="87">
        <f>ROUND(IF(U48&gt;V48,0,IF(T48&gt;1, IF(C48="66", T48*'UNIT VALUES'!$D$33*'UNIT VALUES'!$D$36,T48*'UNIT VALUES'!$D$32*'UNIT VALUES'!$D$36),0)),0)</f>
        <v>0</v>
      </c>
      <c r="AD48" t="str">
        <f t="shared" si="1"/>
        <v>040408</v>
      </c>
      <c r="AE48">
        <f ca="1">IF(C48="22",OFFSET('National Reallocations'!$L$1,MATCH(AD48,'National Reallocations'!$I$2:$I$52,0),),ROUND((X48/(SUM($X$2:$X$1259)-SUMIF($C$2:$C$1259,"22",$X$2:$X$1259)))*(Reallocations!$F$4+Reallocations!$F$5),0))</f>
        <v>20</v>
      </c>
      <c r="AF48" s="27">
        <f ca="1">IF(ISERROR(OFFSET('MSA Reallocations'!$I$1,MATCH(AD48,'MSA Reallocations'!$E$2:$E$37,0),)), 0, (OFFSET('MSA Reallocations'!$I$1,MATCH(AD48,'MSA Reallocations'!$E$2:$E$37,0),)))</f>
        <v>0</v>
      </c>
      <c r="AG48" s="181">
        <f ca="1">IF(ISERROR(OFFSET(Reductions!$E$1,MATCH(AD48,Reductions!$F$2:$F$15,0),)), 0, -OFFSET(Reductions!$E$1,MATCH(AD48,Reductions!$F$2:$F$15,0),))</f>
        <v>0</v>
      </c>
      <c r="AH48" s="53">
        <f t="shared" ca="1" si="2"/>
        <v>236107</v>
      </c>
    </row>
    <row r="49" spans="1:34" x14ac:dyDescent="0.25">
      <c r="A49" s="126" t="s">
        <v>5837</v>
      </c>
      <c r="B49" s="126" t="s">
        <v>165</v>
      </c>
      <c r="C49" s="126" t="s">
        <v>47</v>
      </c>
      <c r="D49" s="126" t="s">
        <v>48</v>
      </c>
      <c r="E49" s="126" t="s">
        <v>166</v>
      </c>
      <c r="F49" s="126" t="s">
        <v>203</v>
      </c>
      <c r="G49" s="126" t="s">
        <v>170</v>
      </c>
      <c r="H49" s="126" t="s">
        <v>23</v>
      </c>
      <c r="I49" s="126" t="s">
        <v>204</v>
      </c>
      <c r="J49" s="126" t="s">
        <v>172</v>
      </c>
      <c r="K49" s="126" t="s">
        <v>3333</v>
      </c>
      <c r="L49" s="127">
        <v>1</v>
      </c>
      <c r="M49" s="127">
        <v>3723</v>
      </c>
      <c r="N49" s="127">
        <v>3723</v>
      </c>
      <c r="O49" s="127">
        <v>128422</v>
      </c>
      <c r="P49" s="127">
        <v>0</v>
      </c>
      <c r="Q49" s="127">
        <v>13355</v>
      </c>
      <c r="R49" s="127">
        <v>85</v>
      </c>
      <c r="S49" s="127">
        <v>991</v>
      </c>
      <c r="T49" s="24">
        <f>IF(P49&gt;0, ROUND(IF(IF(OR(C49="51", C49="52", C49="66"), (L49*'UNIT VALUES'!$C$26)-CALCS!P49,0)&gt;0, IF(OR(C49="51", C49="52", C49="66"), (L49*'UNIT VALUES'!$C$26)-CALCS!P49,0), 0), 0), ROUND(IF(IF(OR(C49="51", C49="52", C49="66"), (L49*'UNIT VALUES'!$C$26)-CALCS!O49,0)&gt;0, IF(OR(C49="51", C49="52", C49="66"), (L49*'UNIT VALUES'!$C$26)-CALCS!O49,0), 0), 0))</f>
        <v>0</v>
      </c>
      <c r="U49" s="25">
        <f>IF(C49="22", (O49*'UNIT VALUES'!$D$38)+(Q49*'UNIT VALUES'!$D$39)+(S49*'UNIT VALUES'!$D$40), (O49*'UNIT VALUES'!$D$28)+(Q49*'UNIT VALUES'!$D$29)+(S49*'UNIT VALUES'!$D$30))</f>
        <v>729546.939493677</v>
      </c>
      <c r="V49" s="25">
        <f>IF(C49="22",(O49*'UNIT VALUES'!$D$41)+(Q49*'UNIT VALUES'!$D$42)+(R49*'UNIT VALUES'!$D$43),IF(C49="66",(Q49*'UNIT VALUES'!$D$31)+(T49*'UNIT VALUES'!$D$33)+(R49*'UNIT VALUES'!$D$34),(Q49*'UNIT VALUES'!$D$31)+(T49*'UNIT VALUES'!$D$32)+(R49*'UNIT VALUES'!$D$34)))</f>
        <v>210004.07674354198</v>
      </c>
      <c r="W49" s="25">
        <f t="shared" si="0"/>
        <v>729547</v>
      </c>
      <c r="X49" s="27">
        <f>ROUND(IF(C49="22", W49*'UNIT VALUES'!$D$44, W49*'UNIT VALUES'!$D$36), 0)</f>
        <v>638506</v>
      </c>
      <c r="Y49" s="87">
        <f>ROUND(IF(C49="22", IF(U49&gt;V49,O49*'UNIT VALUES'!$D$38*'UNIT VALUES'!$D$44,O49*'UNIT VALUES'!$D$41*'UNIT VALUES'!$D$44),IF(U49&gt;V49, O49*'UNIT VALUES'!$D$28*'UNIT VALUES'!$D$36,0)), 0)</f>
        <v>211278</v>
      </c>
      <c r="Z49" s="87">
        <f>ROUND(IF(C49="22", IF(U49&gt;V49,Q49*'UNIT VALUES'!$D$39*'UNIT VALUES'!$D$44,Q49*'UNIT VALUES'!$D$42*'UNIT VALUES'!$D$44), IF(U49&gt;V49, Q49*'UNIT VALUES'!$D$29*'UNIT VALUES'!$D$36, Q49*'UNIT VALUES'!$D$31*'UNIT VALUES'!$D$36)),0)</f>
        <v>297135</v>
      </c>
      <c r="AA49" s="87">
        <f>ROUND(IF(C49="22", IF(U49&gt;V49,0,R49*'UNIT VALUES'!$D$43*'UNIT VALUES'!$D$44),IF(CALCS!U49&gt;CALCS!V49,0,CALCS!R49*'UNIT VALUES'!$D$34*'UNIT VALUES'!$D$36)), 0)</f>
        <v>0</v>
      </c>
      <c r="AB49" s="87">
        <f>ROUND(IF(C49="22",IF(U49&gt;V49,S49*'UNIT VALUES'!$D$40*'UNIT VALUES'!$D$44,0),IF(U49&gt;V49,S49*'UNIT VALUES'!$D$30*'UNIT VALUES'!$D$36)), 0)</f>
        <v>130092</v>
      </c>
      <c r="AC49" s="87">
        <f>ROUND(IF(U49&gt;V49,0,IF(T49&gt;1, IF(C49="66", T49*'UNIT VALUES'!$D$33*'UNIT VALUES'!$D$36,T49*'UNIT VALUES'!$D$32*'UNIT VALUES'!$D$36),0)),0)</f>
        <v>0</v>
      </c>
      <c r="AD49" t="str">
        <f t="shared" si="1"/>
        <v>040456</v>
      </c>
      <c r="AE49">
        <f ca="1">IF(C49="22",OFFSET('National Reallocations'!$L$1,MATCH(AD49,'National Reallocations'!$I$2:$I$52,0),),ROUND((X49/(SUM($X$2:$X$1259)-SUMIF($C$2:$C$1259,"22",$X$2:$X$1259)))*(Reallocations!$F$4+Reallocations!$F$5),0))</f>
        <v>54</v>
      </c>
      <c r="AF49" s="27">
        <f ca="1">IF(ISERROR(OFFSET('MSA Reallocations'!$I$1,MATCH(AD49,'MSA Reallocations'!$E$2:$E$37,0),)), 0, (OFFSET('MSA Reallocations'!$I$1,MATCH(AD49,'MSA Reallocations'!$E$2:$E$37,0),)))</f>
        <v>0</v>
      </c>
      <c r="AG49" s="181">
        <f ca="1">IF(ISERROR(OFFSET(Reductions!$E$1,MATCH(AD49,Reductions!$F$2:$F$15,0),)), 0, -OFFSET(Reductions!$E$1,MATCH(AD49,Reductions!$F$2:$F$15,0),))</f>
        <v>0</v>
      </c>
      <c r="AH49" s="53">
        <f t="shared" ca="1" si="2"/>
        <v>638560</v>
      </c>
    </row>
    <row r="50" spans="1:34" x14ac:dyDescent="0.25">
      <c r="A50" s="126" t="s">
        <v>5742</v>
      </c>
      <c r="B50" s="126" t="s">
        <v>165</v>
      </c>
      <c r="C50" s="126" t="s">
        <v>27</v>
      </c>
      <c r="D50" s="126" t="s">
        <v>28</v>
      </c>
      <c r="E50" s="126" t="s">
        <v>166</v>
      </c>
      <c r="F50" s="126" t="s">
        <v>206</v>
      </c>
      <c r="G50" s="126" t="s">
        <v>170</v>
      </c>
      <c r="H50" s="126" t="s">
        <v>23</v>
      </c>
      <c r="I50" s="126" t="s">
        <v>207</v>
      </c>
      <c r="J50" s="126" t="s">
        <v>172</v>
      </c>
      <c r="K50" s="126" t="s">
        <v>3333</v>
      </c>
      <c r="L50" s="127">
        <v>24897</v>
      </c>
      <c r="M50" s="127">
        <v>106861</v>
      </c>
      <c r="N50" s="127">
        <v>106743</v>
      </c>
      <c r="O50" s="127">
        <v>175826</v>
      </c>
      <c r="P50" s="127">
        <v>0</v>
      </c>
      <c r="Q50" s="127">
        <v>36055</v>
      </c>
      <c r="R50" s="127">
        <v>418</v>
      </c>
      <c r="S50" s="127">
        <v>2803</v>
      </c>
      <c r="T50" s="24">
        <f>IF(P50&gt;0, ROUND(IF(IF(OR(C50="51", C50="52", C50="66"), (L50*'UNIT VALUES'!$C$26)-CALCS!P50,0)&gt;0, IF(OR(C50="51", C50="52", C50="66"), (L50*'UNIT VALUES'!$C$26)-CALCS!P50,0), 0), 0), ROUND(IF(IF(OR(C50="51", C50="52", C50="66"), (L50*'UNIT VALUES'!$C$26)-CALCS!O50,0)&gt;0, IF(OR(C50="51", C50="52", C50="66"), (L50*'UNIT VALUES'!$C$26)-CALCS!O50,0), 0), 0))</f>
        <v>0</v>
      </c>
      <c r="U50" s="25">
        <f>IF(C50="22", (O50*'UNIT VALUES'!$D$38)+(Q50*'UNIT VALUES'!$D$39)+(S50*'UNIT VALUES'!$D$40), (O50*'UNIT VALUES'!$D$28)+(Q50*'UNIT VALUES'!$D$29)+(S50*'UNIT VALUES'!$D$30))</f>
        <v>1667504.9058635614</v>
      </c>
      <c r="V50" s="25">
        <f>IF(C50="22",(O50*'UNIT VALUES'!$D$41)+(Q50*'UNIT VALUES'!$D$42)+(R50*'UNIT VALUES'!$D$43),IF(C50="66",(Q50*'UNIT VALUES'!$D$31)+(T50*'UNIT VALUES'!$D$33)+(R50*'UNIT VALUES'!$D$34),(Q50*'UNIT VALUES'!$D$31)+(T50*'UNIT VALUES'!$D$32)+(R50*'UNIT VALUES'!$D$34)))</f>
        <v>580934.447523062</v>
      </c>
      <c r="W50" s="25">
        <f t="shared" si="0"/>
        <v>1667505</v>
      </c>
      <c r="X50" s="27">
        <f>ROUND(IF(C50="22", W50*'UNIT VALUES'!$D$44, W50*'UNIT VALUES'!$D$36), 0)</f>
        <v>1459414</v>
      </c>
      <c r="Y50" s="87">
        <f>ROUND(IF(C50="22", IF(U50&gt;V50,O50*'UNIT VALUES'!$D$38*'UNIT VALUES'!$D$44,O50*'UNIT VALUES'!$D$41*'UNIT VALUES'!$D$44),IF(U50&gt;V50, O50*'UNIT VALUES'!$D$28*'UNIT VALUES'!$D$36,0)), 0)</f>
        <v>289266</v>
      </c>
      <c r="Z50" s="87">
        <f>ROUND(IF(C50="22", IF(U50&gt;V50,Q50*'UNIT VALUES'!$D$39*'UNIT VALUES'!$D$44,Q50*'UNIT VALUES'!$D$42*'UNIT VALUES'!$D$44), IF(U50&gt;V50, Q50*'UNIT VALUES'!$D$29*'UNIT VALUES'!$D$36, Q50*'UNIT VALUES'!$D$31*'UNIT VALUES'!$D$36)),0)</f>
        <v>802188</v>
      </c>
      <c r="AA50" s="87">
        <f>ROUND(IF(C50="22", IF(U50&gt;V50,0,R50*'UNIT VALUES'!$D$43*'UNIT VALUES'!$D$44),IF(CALCS!U50&gt;CALCS!V50,0,CALCS!R50*'UNIT VALUES'!$D$34*'UNIT VALUES'!$D$36)), 0)</f>
        <v>0</v>
      </c>
      <c r="AB50" s="87">
        <f>ROUND(IF(C50="22",IF(U50&gt;V50,S50*'UNIT VALUES'!$D$40*'UNIT VALUES'!$D$44,0),IF(U50&gt;V50,S50*'UNIT VALUES'!$D$30*'UNIT VALUES'!$D$36)), 0)</f>
        <v>367960</v>
      </c>
      <c r="AC50" s="87">
        <f>ROUND(IF(U50&gt;V50,0,IF(T50&gt;1, IF(C50="66", T50*'UNIT VALUES'!$D$33*'UNIT VALUES'!$D$36,T50*'UNIT VALUES'!$D$32*'UNIT VALUES'!$D$36),0)),0)</f>
        <v>0</v>
      </c>
      <c r="AD50" t="str">
        <f t="shared" si="1"/>
        <v>040468</v>
      </c>
      <c r="AE50">
        <f ca="1">IF(C50="22",OFFSET('National Reallocations'!$L$1,MATCH(AD50,'National Reallocations'!$I$2:$I$52,0),),ROUND((X50/(SUM($X$2:$X$1259)-SUMIF($C$2:$C$1259,"22",$X$2:$X$1259)))*(Reallocations!$F$4+Reallocations!$F$5),0))</f>
        <v>123</v>
      </c>
      <c r="AF50" s="27">
        <f ca="1">IF(ISERROR(OFFSET('MSA Reallocations'!$I$1,MATCH(AD50,'MSA Reallocations'!$E$2:$E$37,0),)), 0, (OFFSET('MSA Reallocations'!$I$1,MATCH(AD50,'MSA Reallocations'!$E$2:$E$37,0),)))</f>
        <v>0</v>
      </c>
      <c r="AG50" s="181">
        <f ca="1">IF(ISERROR(OFFSET(Reductions!$E$1,MATCH(AD50,Reductions!$F$2:$F$15,0),)), 0, -OFFSET(Reductions!$E$1,MATCH(AD50,Reductions!$F$2:$F$15,0),))</f>
        <v>0</v>
      </c>
      <c r="AH50" s="53">
        <f t="shared" ca="1" si="2"/>
        <v>1459537</v>
      </c>
    </row>
    <row r="51" spans="1:34" x14ac:dyDescent="0.25">
      <c r="A51" s="126" t="s">
        <v>5237</v>
      </c>
      <c r="B51" s="126" t="s">
        <v>165</v>
      </c>
      <c r="C51" s="126" t="s">
        <v>27</v>
      </c>
      <c r="D51" s="126" t="s">
        <v>28</v>
      </c>
      <c r="E51" s="126" t="s">
        <v>166</v>
      </c>
      <c r="F51" s="126" t="s">
        <v>209</v>
      </c>
      <c r="G51" s="126" t="s">
        <v>210</v>
      </c>
      <c r="H51" s="126" t="s">
        <v>23</v>
      </c>
      <c r="I51" s="126" t="s">
        <v>211</v>
      </c>
      <c r="J51" s="126" t="s">
        <v>212</v>
      </c>
      <c r="K51" s="126" t="s">
        <v>3333</v>
      </c>
      <c r="L51" s="127">
        <v>212892</v>
      </c>
      <c r="M51" s="127">
        <v>349748</v>
      </c>
      <c r="N51" s="127">
        <v>330537</v>
      </c>
      <c r="O51" s="127">
        <v>531641</v>
      </c>
      <c r="P51" s="127">
        <v>0</v>
      </c>
      <c r="Q51" s="127">
        <v>126394</v>
      </c>
      <c r="R51" s="127">
        <v>8882</v>
      </c>
      <c r="S51" s="127">
        <v>9896</v>
      </c>
      <c r="T51" s="24">
        <f>IF(P51&gt;0, ROUND(IF(IF(OR(C51="51", C51="52", C51="66"), (L51*'UNIT VALUES'!$C$26)-CALCS!P51,0)&gt;0, IF(OR(C51="51", C51="52", C51="66"), (L51*'UNIT VALUES'!$C$26)-CALCS!P51,0), 0), 0), ROUND(IF(IF(OR(C51="51", C51="52", C51="66"), (L51*'UNIT VALUES'!$C$26)-CALCS!O51,0)&gt;0, IF(OR(C51="51", C51="52", C51="66"), (L51*'UNIT VALUES'!$C$26)-CALCS!O51,0), 0), 0))</f>
        <v>0</v>
      </c>
      <c r="U51" s="25">
        <f>IF(C51="22", (O51*'UNIT VALUES'!$D$38)+(Q51*'UNIT VALUES'!$D$39)+(S51*'UNIT VALUES'!$D$40), (O51*'UNIT VALUES'!$D$28)+(Q51*'UNIT VALUES'!$D$29)+(S51*'UNIT VALUES'!$D$30))</f>
        <v>5696783.6538282316</v>
      </c>
      <c r="V51" s="25">
        <f>IF(C51="22",(O51*'UNIT VALUES'!$D$41)+(Q51*'UNIT VALUES'!$D$42)+(R51*'UNIT VALUES'!$D$43),IF(C51="66",(Q51*'UNIT VALUES'!$D$31)+(T51*'UNIT VALUES'!$D$33)+(R51*'UNIT VALUES'!$D$34),(Q51*'UNIT VALUES'!$D$31)+(T51*'UNIT VALUES'!$D$32)+(R51*'UNIT VALUES'!$D$34)))</f>
        <v>2586445.1587303062</v>
      </c>
      <c r="W51" s="25">
        <f t="shared" si="0"/>
        <v>5696784</v>
      </c>
      <c r="X51" s="27">
        <f>ROUND(IF(C51="22", W51*'UNIT VALUES'!$D$44, W51*'UNIT VALUES'!$D$36), 0)</f>
        <v>4985872</v>
      </c>
      <c r="Y51" s="87">
        <f>ROUND(IF(C51="22", IF(U51&gt;V51,O51*'UNIT VALUES'!$D$38*'UNIT VALUES'!$D$44,O51*'UNIT VALUES'!$D$41*'UNIT VALUES'!$D$44),IF(U51&gt;V51, O51*'UNIT VALUES'!$D$28*'UNIT VALUES'!$D$36,0)), 0)</f>
        <v>874647</v>
      </c>
      <c r="Z51" s="87">
        <f>ROUND(IF(C51="22", IF(U51&gt;V51,Q51*'UNIT VALUES'!$D$39*'UNIT VALUES'!$D$44,Q51*'UNIT VALUES'!$D$42*'UNIT VALUES'!$D$44), IF(U51&gt;V51, Q51*'UNIT VALUES'!$D$29*'UNIT VALUES'!$D$36, Q51*'UNIT VALUES'!$D$31*'UNIT VALUES'!$D$36)),0)</f>
        <v>2812140</v>
      </c>
      <c r="AA51" s="87">
        <f>ROUND(IF(C51="22", IF(U51&gt;V51,0,R51*'UNIT VALUES'!$D$43*'UNIT VALUES'!$D$44),IF(CALCS!U51&gt;CALCS!V51,0,CALCS!R51*'UNIT VALUES'!$D$34*'UNIT VALUES'!$D$36)), 0)</f>
        <v>0</v>
      </c>
      <c r="AB51" s="87">
        <f>ROUND(IF(C51="22",IF(U51&gt;V51,S51*'UNIT VALUES'!$D$40*'UNIT VALUES'!$D$44,0),IF(U51&gt;V51,S51*'UNIT VALUES'!$D$30*'UNIT VALUES'!$D$36)), 0)</f>
        <v>1299084</v>
      </c>
      <c r="AC51" s="87">
        <f>ROUND(IF(U51&gt;V51,0,IF(T51&gt;1, IF(C51="66", T51*'UNIT VALUES'!$D$33*'UNIT VALUES'!$D$36,T51*'UNIT VALUES'!$D$32*'UNIT VALUES'!$D$36),0)),0)</f>
        <v>0</v>
      </c>
      <c r="AD51" t="str">
        <f t="shared" si="1"/>
        <v>040492</v>
      </c>
      <c r="AE51">
        <f ca="1">IF(C51="22",OFFSET('National Reallocations'!$L$1,MATCH(AD51,'National Reallocations'!$I$2:$I$52,0),),ROUND((X51/(SUM($X$2:$X$1259)-SUMIF($C$2:$C$1259,"22",$X$2:$X$1259)))*(Reallocations!$F$4+Reallocations!$F$5),0))</f>
        <v>419</v>
      </c>
      <c r="AF51" s="27">
        <f ca="1">IF(ISERROR(OFFSET('MSA Reallocations'!$I$1,MATCH(AD51,'MSA Reallocations'!$E$2:$E$37,0),)), 0, (OFFSET('MSA Reallocations'!$I$1,MATCH(AD51,'MSA Reallocations'!$E$2:$E$37,0),)))</f>
        <v>0</v>
      </c>
      <c r="AG51" s="181">
        <f ca="1">IF(ISERROR(OFFSET(Reductions!$E$1,MATCH(AD51,Reductions!$F$2:$F$15,0),)), 0, -OFFSET(Reductions!$E$1,MATCH(AD51,Reductions!$F$2:$F$15,0),))</f>
        <v>0</v>
      </c>
      <c r="AH51" s="53">
        <f t="shared" ca="1" si="2"/>
        <v>4986291</v>
      </c>
    </row>
    <row r="52" spans="1:34" x14ac:dyDescent="0.25">
      <c r="A52" s="126" t="s">
        <v>4820</v>
      </c>
      <c r="B52" s="126" t="s">
        <v>165</v>
      </c>
      <c r="C52" s="126" t="s">
        <v>27</v>
      </c>
      <c r="D52" s="126" t="s">
        <v>28</v>
      </c>
      <c r="E52" s="126" t="s">
        <v>166</v>
      </c>
      <c r="F52" s="126" t="s">
        <v>214</v>
      </c>
      <c r="G52" s="126" t="s">
        <v>215</v>
      </c>
      <c r="H52" s="126" t="s">
        <v>23</v>
      </c>
      <c r="I52" s="126" t="s">
        <v>216</v>
      </c>
      <c r="J52" s="126" t="s">
        <v>217</v>
      </c>
      <c r="K52" s="126" t="s">
        <v>3333</v>
      </c>
      <c r="L52" s="127">
        <v>23974</v>
      </c>
      <c r="M52" s="127">
        <v>43826</v>
      </c>
      <c r="N52" s="127">
        <v>42433</v>
      </c>
      <c r="O52" s="127">
        <v>94139</v>
      </c>
      <c r="P52" s="127">
        <v>0</v>
      </c>
      <c r="Q52" s="127">
        <v>15388</v>
      </c>
      <c r="R52" s="127">
        <v>1112</v>
      </c>
      <c r="S52" s="127">
        <v>2087</v>
      </c>
      <c r="T52" s="24">
        <f>IF(P52&gt;0, ROUND(IF(IF(OR(C52="51", C52="52", C52="66"), (L52*'UNIT VALUES'!$C$26)-CALCS!P52,0)&gt;0, IF(OR(C52="51", C52="52", C52="66"), (L52*'UNIT VALUES'!$C$26)-CALCS!P52,0), 0), 0), ROUND(IF(IF(OR(C52="51", C52="52", C52="66"), (L52*'UNIT VALUES'!$C$26)-CALCS!O52,0)&gt;0, IF(OR(C52="51", C52="52", C52="66"), (L52*'UNIT VALUES'!$C$26)-CALCS!O52,0), 0), 0))</f>
        <v>0</v>
      </c>
      <c r="U52" s="25">
        <f>IF(C52="22", (O52*'UNIT VALUES'!$D$38)+(Q52*'UNIT VALUES'!$D$39)+(S52*'UNIT VALUES'!$D$40), (O52*'UNIT VALUES'!$D$28)+(Q52*'UNIT VALUES'!$D$29)+(S52*'UNIT VALUES'!$D$30))</f>
        <v>881175.18530360016</v>
      </c>
      <c r="V52" s="25">
        <f>IF(C52="22",(O52*'UNIT VALUES'!$D$41)+(Q52*'UNIT VALUES'!$D$42)+(R52*'UNIT VALUES'!$D$43),IF(C52="66",(Q52*'UNIT VALUES'!$D$31)+(T52*'UNIT VALUES'!$D$33)+(R52*'UNIT VALUES'!$D$34),(Q52*'UNIT VALUES'!$D$31)+(T52*'UNIT VALUES'!$D$32)+(R52*'UNIT VALUES'!$D$34)))</f>
        <v>317162.67729264399</v>
      </c>
      <c r="W52" s="25">
        <f t="shared" si="0"/>
        <v>881175</v>
      </c>
      <c r="X52" s="27">
        <f>ROUND(IF(C52="22", W52*'UNIT VALUES'!$D$44, W52*'UNIT VALUES'!$D$36), 0)</f>
        <v>771212</v>
      </c>
      <c r="Y52" s="87">
        <f>ROUND(IF(C52="22", IF(U52&gt;V52,O52*'UNIT VALUES'!$D$38*'UNIT VALUES'!$D$44,O52*'UNIT VALUES'!$D$41*'UNIT VALUES'!$D$44),IF(U52&gt;V52, O52*'UNIT VALUES'!$D$28*'UNIT VALUES'!$D$36,0)), 0)</f>
        <v>154876</v>
      </c>
      <c r="Z52" s="87">
        <f>ROUND(IF(C52="22", IF(U52&gt;V52,Q52*'UNIT VALUES'!$D$39*'UNIT VALUES'!$D$44,Q52*'UNIT VALUES'!$D$42*'UNIT VALUES'!$D$44), IF(U52&gt;V52, Q52*'UNIT VALUES'!$D$29*'UNIT VALUES'!$D$36, Q52*'UNIT VALUES'!$D$31*'UNIT VALUES'!$D$36)),0)</f>
        <v>342368</v>
      </c>
      <c r="AA52" s="87">
        <f>ROUND(IF(C52="22", IF(U52&gt;V52,0,R52*'UNIT VALUES'!$D$43*'UNIT VALUES'!$D$44),IF(CALCS!U52&gt;CALCS!V52,0,CALCS!R52*'UNIT VALUES'!$D$34*'UNIT VALUES'!$D$36)), 0)</f>
        <v>0</v>
      </c>
      <c r="AB52" s="87">
        <f>ROUND(IF(C52="22",IF(U52&gt;V52,S52*'UNIT VALUES'!$D$40*'UNIT VALUES'!$D$44,0),IF(U52&gt;V52,S52*'UNIT VALUES'!$D$30*'UNIT VALUES'!$D$36)), 0)</f>
        <v>273968</v>
      </c>
      <c r="AC52" s="87">
        <f>ROUND(IF(U52&gt;V52,0,IF(T52&gt;1, IF(C52="66", T52*'UNIT VALUES'!$D$33*'UNIT VALUES'!$D$36,T52*'UNIT VALUES'!$D$32*'UNIT VALUES'!$D$36),0)),0)</f>
        <v>0</v>
      </c>
      <c r="AD52" t="str">
        <f t="shared" si="1"/>
        <v>040558</v>
      </c>
      <c r="AE52">
        <f ca="1">IF(C52="22",OFFSET('National Reallocations'!$L$1,MATCH(AD52,'National Reallocations'!$I$2:$I$52,0),),ROUND((X52/(SUM($X$2:$X$1259)-SUMIF($C$2:$C$1259,"22",$X$2:$X$1259)))*(Reallocations!$F$4+Reallocations!$F$5),0))</f>
        <v>65</v>
      </c>
      <c r="AF52" s="27">
        <f ca="1">IF(ISERROR(OFFSET('MSA Reallocations'!$I$1,MATCH(AD52,'MSA Reallocations'!$E$2:$E$37,0),)), 0, (OFFSET('MSA Reallocations'!$I$1,MATCH(AD52,'MSA Reallocations'!$E$2:$E$37,0),)))</f>
        <v>0</v>
      </c>
      <c r="AG52" s="181">
        <f ca="1">IF(ISERROR(OFFSET(Reductions!$E$1,MATCH(AD52,Reductions!$F$2:$F$15,0),)), 0, -OFFSET(Reductions!$E$1,MATCH(AD52,Reductions!$F$2:$F$15,0),))</f>
        <v>0</v>
      </c>
      <c r="AH52" s="53">
        <f t="shared" ca="1" si="2"/>
        <v>771277</v>
      </c>
    </row>
    <row r="53" spans="1:34" x14ac:dyDescent="0.25">
      <c r="A53" s="126" t="s">
        <v>5232</v>
      </c>
      <c r="B53" s="126" t="s">
        <v>165</v>
      </c>
      <c r="C53" s="126" t="s">
        <v>99</v>
      </c>
      <c r="D53" s="126" t="s">
        <v>100</v>
      </c>
      <c r="E53" s="126" t="s">
        <v>166</v>
      </c>
      <c r="F53" s="126" t="s">
        <v>219</v>
      </c>
      <c r="G53" s="126" t="s">
        <v>170</v>
      </c>
      <c r="H53" s="126" t="s">
        <v>23</v>
      </c>
      <c r="I53" s="126" t="s">
        <v>23</v>
      </c>
      <c r="J53" s="126" t="s">
        <v>172</v>
      </c>
      <c r="K53" s="126" t="s">
        <v>3333</v>
      </c>
      <c r="L53" s="127">
        <v>119638</v>
      </c>
      <c r="M53" s="127">
        <v>177771</v>
      </c>
      <c r="N53" s="127">
        <v>203951</v>
      </c>
      <c r="O53" s="127">
        <v>536058</v>
      </c>
      <c r="P53" s="127">
        <v>0</v>
      </c>
      <c r="Q53" s="127">
        <v>59347</v>
      </c>
      <c r="R53" s="127">
        <v>1158</v>
      </c>
      <c r="S53" s="127">
        <v>4338</v>
      </c>
      <c r="T53" s="24">
        <f>IF(P53&gt;0, ROUND(IF(IF(OR(C53="51", C53="52", C53="66"), (L53*'UNIT VALUES'!$C$26)-CALCS!P53,0)&gt;0, IF(OR(C53="51", C53="52", C53="66"), (L53*'UNIT VALUES'!$C$26)-CALCS!P53,0), 0), 0), ROUND(IF(IF(OR(C53="51", C53="52", C53="66"), (L53*'UNIT VALUES'!$C$26)-CALCS!O53,0)&gt;0, IF(OR(C53="51", C53="52", C53="66"), (L53*'UNIT VALUES'!$C$26)-CALCS!O53,0), 0), 0))</f>
        <v>0</v>
      </c>
      <c r="U53" s="25">
        <f>IF(C53="22", (O53*'UNIT VALUES'!$D$38)+(Q53*'UNIT VALUES'!$D$39)+(S53*'UNIT VALUES'!$D$40), (O53*'UNIT VALUES'!$D$28)+(Q53*'UNIT VALUES'!$D$29)+(S53*'UNIT VALUES'!$D$30))</f>
        <v>3167007.3531972999</v>
      </c>
      <c r="V53" s="25">
        <f>IF(C53="22",(O53*'UNIT VALUES'!$D$41)+(Q53*'UNIT VALUES'!$D$42)+(R53*'UNIT VALUES'!$D$43),IF(C53="66",(Q53*'UNIT VALUES'!$D$31)+(T53*'UNIT VALUES'!$D$33)+(R53*'UNIT VALUES'!$D$34),(Q53*'UNIT VALUES'!$D$31)+(T53*'UNIT VALUES'!$D$32)+(R53*'UNIT VALUES'!$D$34)))</f>
        <v>991072.5718433517</v>
      </c>
      <c r="W53" s="25">
        <f t="shared" si="0"/>
        <v>3167007</v>
      </c>
      <c r="X53" s="27">
        <f>ROUND(IF(C53="22", W53*'UNIT VALUES'!$D$44, W53*'UNIT VALUES'!$D$36), 0)</f>
        <v>2771791</v>
      </c>
      <c r="Y53" s="87">
        <f>ROUND(IF(C53="22", IF(U53&gt;V53,O53*'UNIT VALUES'!$D$38*'UNIT VALUES'!$D$44,O53*'UNIT VALUES'!$D$41*'UNIT VALUES'!$D$44),IF(U53&gt;V53, O53*'UNIT VALUES'!$D$28*'UNIT VALUES'!$D$36,0)), 0)</f>
        <v>881914</v>
      </c>
      <c r="Z53" s="87">
        <f>ROUND(IF(C53="22", IF(U53&gt;V53,Q53*'UNIT VALUES'!$D$39*'UNIT VALUES'!$D$44,Q53*'UNIT VALUES'!$D$42*'UNIT VALUES'!$D$44), IF(U53&gt;V53, Q53*'UNIT VALUES'!$D$29*'UNIT VALUES'!$D$36, Q53*'UNIT VALUES'!$D$31*'UNIT VALUES'!$D$36)),0)</f>
        <v>1320412</v>
      </c>
      <c r="AA53" s="87">
        <f>ROUND(IF(C53="22", IF(U53&gt;V53,0,R53*'UNIT VALUES'!$D$43*'UNIT VALUES'!$D$44),IF(CALCS!U53&gt;CALCS!V53,0,CALCS!R53*'UNIT VALUES'!$D$34*'UNIT VALUES'!$D$36)), 0)</f>
        <v>0</v>
      </c>
      <c r="AB53" s="87">
        <f>ROUND(IF(C53="22",IF(U53&gt;V53,S53*'UNIT VALUES'!$D$40*'UNIT VALUES'!$D$44,0),IF(U53&gt;V53,S53*'UNIT VALUES'!$D$30*'UNIT VALUES'!$D$36)), 0)</f>
        <v>569465</v>
      </c>
      <c r="AC53" s="87">
        <f>ROUND(IF(U53&gt;V53,0,IF(T53&gt;1, IF(C53="66", T53*'UNIT VALUES'!$D$33*'UNIT VALUES'!$D$36,T53*'UNIT VALUES'!$D$32*'UNIT VALUES'!$D$36),0)),0)</f>
        <v>0</v>
      </c>
      <c r="AD53" t="str">
        <f t="shared" si="1"/>
        <v>049013</v>
      </c>
      <c r="AE53">
        <f ca="1">IF(C53="22",OFFSET('National Reallocations'!$L$1,MATCH(AD53,'National Reallocations'!$I$2:$I$52,0),),ROUND((X53/(SUM($X$2:$X$1259)-SUMIF($C$2:$C$1259,"22",$X$2:$X$1259)))*(Reallocations!$F$4+Reallocations!$F$5),0))</f>
        <v>233</v>
      </c>
      <c r="AF53" s="27">
        <f ca="1">IF(ISERROR(OFFSET('MSA Reallocations'!$I$1,MATCH(AD53,'MSA Reallocations'!$E$2:$E$37,0),)), 0, (OFFSET('MSA Reallocations'!$I$1,MATCH(AD53,'MSA Reallocations'!$E$2:$E$37,0),)))</f>
        <v>0</v>
      </c>
      <c r="AG53" s="181">
        <f ca="1">IF(ISERROR(OFFSET(Reductions!$E$1,MATCH(AD53,Reductions!$F$2:$F$15,0),)), 0, -OFFSET(Reductions!$E$1,MATCH(AD53,Reductions!$F$2:$F$15,0),))</f>
        <v>0</v>
      </c>
      <c r="AH53" s="53">
        <f t="shared" ca="1" si="2"/>
        <v>2772024</v>
      </c>
    </row>
    <row r="54" spans="1:34" x14ac:dyDescent="0.25">
      <c r="A54" s="126" t="s">
        <v>5320</v>
      </c>
      <c r="B54" s="126" t="s">
        <v>165</v>
      </c>
      <c r="C54" s="126" t="s">
        <v>99</v>
      </c>
      <c r="D54" s="126" t="s">
        <v>100</v>
      </c>
      <c r="E54" s="126" t="s">
        <v>166</v>
      </c>
      <c r="F54" s="126" t="s">
        <v>221</v>
      </c>
      <c r="G54" s="126" t="s">
        <v>210</v>
      </c>
      <c r="H54" s="126" t="s">
        <v>23</v>
      </c>
      <c r="I54" s="126" t="s">
        <v>23</v>
      </c>
      <c r="J54" s="126" t="s">
        <v>212</v>
      </c>
      <c r="K54" s="126" t="s">
        <v>3333</v>
      </c>
      <c r="L54" s="127">
        <v>52768</v>
      </c>
      <c r="M54" s="127">
        <v>181765</v>
      </c>
      <c r="N54" s="127">
        <v>200906</v>
      </c>
      <c r="O54" s="127">
        <v>466996</v>
      </c>
      <c r="P54" s="127">
        <v>0</v>
      </c>
      <c r="Q54" s="127">
        <v>53270</v>
      </c>
      <c r="R54" s="127">
        <v>1835</v>
      </c>
      <c r="S54" s="127">
        <v>4840</v>
      </c>
      <c r="T54" s="24">
        <f>IF(P54&gt;0, ROUND(IF(IF(OR(C54="51", C54="52", C54="66"), (L54*'UNIT VALUES'!$C$26)-CALCS!P54,0)&gt;0, IF(OR(C54="51", C54="52", C54="66"), (L54*'UNIT VALUES'!$C$26)-CALCS!P54,0), 0), 0), ROUND(IF(IF(OR(C54="51", C54="52", C54="66"), (L54*'UNIT VALUES'!$C$26)-CALCS!O54,0)&gt;0, IF(OR(C54="51", C54="52", C54="66"), (L54*'UNIT VALUES'!$C$26)-CALCS!O54,0), 0), 0))</f>
        <v>0</v>
      </c>
      <c r="U54" s="25">
        <f>IF(C54="22", (O54*'UNIT VALUES'!$D$38)+(Q54*'UNIT VALUES'!$D$39)+(S54*'UNIT VALUES'!$D$40), (O54*'UNIT VALUES'!$D$28)+(Q54*'UNIT VALUES'!$D$29)+(S54*'UNIT VALUES'!$D$30))</f>
        <v>2957997.0498637781</v>
      </c>
      <c r="V54" s="25">
        <f>IF(C54="22",(O54*'UNIT VALUES'!$D$41)+(Q54*'UNIT VALUES'!$D$42)+(R54*'UNIT VALUES'!$D$43),IF(C54="66",(Q54*'UNIT VALUES'!$D$31)+(T54*'UNIT VALUES'!$D$33)+(R54*'UNIT VALUES'!$D$34),(Q54*'UNIT VALUES'!$D$31)+(T54*'UNIT VALUES'!$D$32)+(R54*'UNIT VALUES'!$D$34)))</f>
        <v>948579.06539552193</v>
      </c>
      <c r="W54" s="25">
        <f t="shared" si="0"/>
        <v>2957997</v>
      </c>
      <c r="X54" s="27">
        <f>ROUND(IF(C54="22", W54*'UNIT VALUES'!$D$44, W54*'UNIT VALUES'!$D$36), 0)</f>
        <v>2588863</v>
      </c>
      <c r="Y54" s="87">
        <f>ROUND(IF(C54="22", IF(U54&gt;V54,O54*'UNIT VALUES'!$D$38*'UNIT VALUES'!$D$44,O54*'UNIT VALUES'!$D$41*'UNIT VALUES'!$D$44),IF(U54&gt;V54, O54*'UNIT VALUES'!$D$28*'UNIT VALUES'!$D$36,0)), 0)</f>
        <v>768295</v>
      </c>
      <c r="Z54" s="87">
        <f>ROUND(IF(C54="22", IF(U54&gt;V54,Q54*'UNIT VALUES'!$D$39*'UNIT VALUES'!$D$44,Q54*'UNIT VALUES'!$D$42*'UNIT VALUES'!$D$44), IF(U54&gt;V54, Q54*'UNIT VALUES'!$D$29*'UNIT VALUES'!$D$36, Q54*'UNIT VALUES'!$D$31*'UNIT VALUES'!$D$36)),0)</f>
        <v>1185204</v>
      </c>
      <c r="AA54" s="87">
        <f>ROUND(IF(C54="22", IF(U54&gt;V54,0,R54*'UNIT VALUES'!$D$43*'UNIT VALUES'!$D$44),IF(CALCS!U54&gt;CALCS!V54,0,CALCS!R54*'UNIT VALUES'!$D$34*'UNIT VALUES'!$D$36)), 0)</f>
        <v>0</v>
      </c>
      <c r="AB54" s="87">
        <f>ROUND(IF(C54="22",IF(U54&gt;V54,S54*'UNIT VALUES'!$D$40*'UNIT VALUES'!$D$44,0),IF(U54&gt;V54,S54*'UNIT VALUES'!$D$30*'UNIT VALUES'!$D$36)), 0)</f>
        <v>635364</v>
      </c>
      <c r="AC54" s="87">
        <f>ROUND(IF(U54&gt;V54,0,IF(T54&gt;1, IF(C54="66", T54*'UNIT VALUES'!$D$33*'UNIT VALUES'!$D$36,T54*'UNIT VALUES'!$D$32*'UNIT VALUES'!$D$36),0)),0)</f>
        <v>0</v>
      </c>
      <c r="AD54" t="str">
        <f t="shared" si="1"/>
        <v>049019</v>
      </c>
      <c r="AE54">
        <f ca="1">IF(C54="22",OFFSET('National Reallocations'!$L$1,MATCH(AD54,'National Reallocations'!$I$2:$I$52,0),),ROUND((X54/(SUM($X$2:$X$1259)-SUMIF($C$2:$C$1259,"22",$X$2:$X$1259)))*(Reallocations!$F$4+Reallocations!$F$5),0))</f>
        <v>218</v>
      </c>
      <c r="AF54" s="27">
        <f ca="1">IF(ISERROR(OFFSET('MSA Reallocations'!$I$1,MATCH(AD54,'MSA Reallocations'!$E$2:$E$37,0),)), 0, (OFFSET('MSA Reallocations'!$I$1,MATCH(AD54,'MSA Reallocations'!$E$2:$E$37,0),)))</f>
        <v>0</v>
      </c>
      <c r="AG54" s="181">
        <f ca="1">IF(ISERROR(OFFSET(Reductions!$E$1,MATCH(AD54,Reductions!$F$2:$F$15,0),)), 0, -OFFSET(Reductions!$E$1,MATCH(AD54,Reductions!$F$2:$F$15,0),))</f>
        <v>0</v>
      </c>
      <c r="AH54" s="53">
        <f t="shared" ca="1" si="2"/>
        <v>2589081</v>
      </c>
    </row>
    <row r="55" spans="1:34" x14ac:dyDescent="0.25">
      <c r="A55" s="126" t="s">
        <v>5524</v>
      </c>
      <c r="B55" s="126" t="s">
        <v>223</v>
      </c>
      <c r="C55" s="126" t="s">
        <v>19</v>
      </c>
      <c r="D55" s="126" t="s">
        <v>20</v>
      </c>
      <c r="E55" s="126" t="s">
        <v>224</v>
      </c>
      <c r="F55" s="126" t="s">
        <v>4744</v>
      </c>
      <c r="G55" s="126" t="s">
        <v>22</v>
      </c>
      <c r="H55" s="126" t="s">
        <v>23</v>
      </c>
      <c r="I55" s="126" t="s">
        <v>23</v>
      </c>
      <c r="J55" s="126" t="s">
        <v>24</v>
      </c>
      <c r="K55" s="126" t="s">
        <v>3333</v>
      </c>
      <c r="L55" s="127">
        <v>0</v>
      </c>
      <c r="M55" s="127">
        <v>23672614</v>
      </c>
      <c r="N55" s="127">
        <v>23667902</v>
      </c>
      <c r="O55" s="127">
        <v>2989905</v>
      </c>
      <c r="P55" s="127">
        <v>0</v>
      </c>
      <c r="Q55" s="127">
        <v>513082</v>
      </c>
      <c r="R55" s="127">
        <v>89374</v>
      </c>
      <c r="S55" s="127">
        <v>56448</v>
      </c>
      <c r="T55" s="24">
        <f>IF(P55&gt;0, ROUND(IF(IF(OR(C55="51", C55="52", C55="66"), (L55*'UNIT VALUES'!$C$26)-CALCS!P55,0)&gt;0, IF(OR(C55="51", C55="52", C55="66"), (L55*'UNIT VALUES'!$C$26)-CALCS!P55,0), 0), 0), ROUND(IF(IF(OR(C55="51", C55="52", C55="66"), (L55*'UNIT VALUES'!$C$26)-CALCS!O55,0)&gt;0, IF(OR(C55="51", C55="52", C55="66"), (L55*'UNIT VALUES'!$C$26)-CALCS!O55,0), 0), 0))</f>
        <v>0</v>
      </c>
      <c r="U55" s="25">
        <f>IF(C55="22", (O55*'UNIT VALUES'!$D$38)+(Q55*'UNIT VALUES'!$D$39)+(S55*'UNIT VALUES'!$D$40), (O55*'UNIT VALUES'!$D$28)+(Q55*'UNIT VALUES'!$D$29)+(S55*'UNIT VALUES'!$D$30))</f>
        <v>34725420.807946563</v>
      </c>
      <c r="V55" s="25">
        <f>IF(C55="22",(O55*'UNIT VALUES'!$D$41)+(Q55*'UNIT VALUES'!$D$42)+(R55*'UNIT VALUES'!$D$43),IF(C55="66",(Q55*'UNIT VALUES'!$D$31)+(T55*'UNIT VALUES'!$D$33)+(R55*'UNIT VALUES'!$D$34),(Q55*'UNIT VALUES'!$D$31)+(T55*'UNIT VALUES'!$D$32)+(R55*'UNIT VALUES'!$D$34)))</f>
        <v>19654801.539265633</v>
      </c>
      <c r="W55" s="25">
        <f t="shared" si="0"/>
        <v>34725421</v>
      </c>
      <c r="X55" s="219">
        <f>ROUND(IF(C55="22", W55*'UNIT VALUES'!$D$44, W55*'UNIT VALUES'!$D$36), 0)</f>
        <v>28875893</v>
      </c>
      <c r="Y55" s="87">
        <f>ROUND(IF(C55="22", IF(U55&gt;V55,O55*'UNIT VALUES'!$D$38*'UNIT VALUES'!$D$44,O55*'UNIT VALUES'!$D$41*'UNIT VALUES'!$D$44),IF(U55&gt;V55, O55*'UNIT VALUES'!$D$28*'UNIT VALUES'!$D$36,0)), 0)</f>
        <v>4993696</v>
      </c>
      <c r="Z55" s="87">
        <f>ROUND(IF(C55="22", IF(U55&gt;V55,Q55*'UNIT VALUES'!$D$39*'UNIT VALUES'!$D$44,Q55*'UNIT VALUES'!$D$42*'UNIT VALUES'!$D$44), IF(U55&gt;V55, Q55*'UNIT VALUES'!$D$29*'UNIT VALUES'!$D$36, Q55*'UNIT VALUES'!$D$31*'UNIT VALUES'!$D$36)),0)</f>
        <v>11944816</v>
      </c>
      <c r="AA55" s="87">
        <f>ROUND(IF(C55="22", IF(U55&gt;V55,0,R55*'UNIT VALUES'!$D$43*'UNIT VALUES'!$D$44),IF(CALCS!U55&gt;CALCS!V55,0,CALCS!R55*'UNIT VALUES'!$D$34*'UNIT VALUES'!$D$36)), 0)</f>
        <v>0</v>
      </c>
      <c r="AB55" s="87">
        <f>ROUND(IF(C55="22",IF(U55&gt;V55,S55*'UNIT VALUES'!$D$40*'UNIT VALUES'!$D$44,0),IF(U55&gt;V55,S55*'UNIT VALUES'!$D$30*'UNIT VALUES'!$D$36)), 0)</f>
        <v>11937380</v>
      </c>
      <c r="AC55" s="87">
        <f>ROUND(IF(U55&gt;V55,0,IF(T55&gt;1, IF(C55="66", T55*'UNIT VALUES'!$D$33*'UNIT VALUES'!$D$36,T55*'UNIT VALUES'!$D$32*'UNIT VALUES'!$D$36),0)),0)</f>
        <v>0</v>
      </c>
      <c r="AD55" t="str">
        <f t="shared" si="1"/>
        <v>069999</v>
      </c>
      <c r="AE55">
        <f ca="1">IF(C55="22",OFFSET('National Reallocations'!$L$1,MATCH(AD55,'National Reallocations'!$I$2:$I$52,0),),ROUND((X55/(SUM($X$2:$X$1259)-SUMIF($C$2:$C$1259,"22",$X$2:$X$1259)))*(Reallocations!$F$4+Reallocations!$F$5),0))</f>
        <v>38719</v>
      </c>
      <c r="AF55" s="27">
        <f ca="1">IF(ISERROR(OFFSET('MSA Reallocations'!$I$1,MATCH(AD55,'MSA Reallocations'!$E$2:$E$37,0),)), 0, (OFFSET('MSA Reallocations'!$I$1,MATCH(AD55,'MSA Reallocations'!$E$2:$E$37,0),)))</f>
        <v>0</v>
      </c>
      <c r="AG55" s="181">
        <f ca="1">IF(ISERROR(OFFSET(Reductions!$E$1,MATCH(AD55,Reductions!$F$2:$F$15,0),)), 0, -OFFSET(Reductions!$E$1,MATCH(AD55,Reductions!$F$2:$F$15,0),))</f>
        <v>-1425661.29</v>
      </c>
      <c r="AH55" s="53">
        <f t="shared" ca="1" si="2"/>
        <v>27488950.710000001</v>
      </c>
    </row>
    <row r="56" spans="1:34" x14ac:dyDescent="0.25">
      <c r="A56" s="126" t="s">
        <v>4940</v>
      </c>
      <c r="B56" s="126" t="s">
        <v>223</v>
      </c>
      <c r="C56" s="126" t="s">
        <v>47</v>
      </c>
      <c r="D56" s="126" t="s">
        <v>48</v>
      </c>
      <c r="E56" s="126" t="s">
        <v>224</v>
      </c>
      <c r="F56" s="126" t="s">
        <v>226</v>
      </c>
      <c r="G56" s="126" t="s">
        <v>227</v>
      </c>
      <c r="H56" s="126" t="s">
        <v>23</v>
      </c>
      <c r="I56" s="126" t="s">
        <v>228</v>
      </c>
      <c r="J56" s="126" t="s">
        <v>229</v>
      </c>
      <c r="K56" s="126" t="s">
        <v>3333</v>
      </c>
      <c r="L56" s="127">
        <v>63855</v>
      </c>
      <c r="M56" s="127">
        <v>63852</v>
      </c>
      <c r="N56" s="127">
        <v>63852</v>
      </c>
      <c r="O56" s="127">
        <v>78630</v>
      </c>
      <c r="P56" s="127">
        <v>0</v>
      </c>
      <c r="Q56" s="127">
        <v>7892</v>
      </c>
      <c r="R56" s="127">
        <v>11209</v>
      </c>
      <c r="S56" s="127">
        <v>1087</v>
      </c>
      <c r="T56" s="24">
        <f>IF(P56&gt;0, ROUND(IF(IF(OR(C56="51", C56="52", C56="66"), (L56*'UNIT VALUES'!$C$26)-CALCS!P56,0)&gt;0, IF(OR(C56="51", C56="52", C56="66"), (L56*'UNIT VALUES'!$C$26)-CALCS!P56,0), 0), 0), ROUND(IF(IF(OR(C56="51", C56="52", C56="66"), (L56*'UNIT VALUES'!$C$26)-CALCS!O56,0)&gt;0, IF(OR(C56="51", C56="52", C56="66"), (L56*'UNIT VALUES'!$C$26)-CALCS!O56,0), 0), 0))</f>
        <v>21572</v>
      </c>
      <c r="U56" s="25">
        <f>IF(C56="22", (O56*'UNIT VALUES'!$D$38)+(Q56*'UNIT VALUES'!$D$39)+(S56*'UNIT VALUES'!$D$40), (O56*'UNIT VALUES'!$D$28)+(Q56*'UNIT VALUES'!$D$29)+(S56*'UNIT VALUES'!$D$30))</f>
        <v>511471.92201353848</v>
      </c>
      <c r="V56" s="25">
        <f>IF(C56="22",(O56*'UNIT VALUES'!$D$41)+(Q56*'UNIT VALUES'!$D$42)+(R56*'UNIT VALUES'!$D$43),IF(C56="66",(Q56*'UNIT VALUES'!$D$31)+(T56*'UNIT VALUES'!$D$33)+(R56*'UNIT VALUES'!$D$34),(Q56*'UNIT VALUES'!$D$31)+(T56*'UNIT VALUES'!$D$32)+(R56*'UNIT VALUES'!$D$34)))</f>
        <v>1203180.7061713429</v>
      </c>
      <c r="W56" s="25">
        <f t="shared" si="0"/>
        <v>1203181</v>
      </c>
      <c r="X56" s="27">
        <f>ROUND(IF(C56="22", W56*'UNIT VALUES'!$D$44, W56*'UNIT VALUES'!$D$36), 0)</f>
        <v>1053034</v>
      </c>
      <c r="Y56" s="87">
        <f>ROUND(IF(C56="22", IF(U56&gt;V56,O56*'UNIT VALUES'!$D$38*'UNIT VALUES'!$D$44,O56*'UNIT VALUES'!$D$41*'UNIT VALUES'!$D$44),IF(U56&gt;V56, O56*'UNIT VALUES'!$D$28*'UNIT VALUES'!$D$36,0)), 0)</f>
        <v>0</v>
      </c>
      <c r="Z56" s="87">
        <f>ROUND(IF(C56="22", IF(U56&gt;V56,Q56*'UNIT VALUES'!$D$39*'UNIT VALUES'!$D$44,Q56*'UNIT VALUES'!$D$42*'UNIT VALUES'!$D$44), IF(U56&gt;V56, Q56*'UNIT VALUES'!$D$29*'UNIT VALUES'!$D$36, Q56*'UNIT VALUES'!$D$31*'UNIT VALUES'!$D$36)),0)</f>
        <v>105353</v>
      </c>
      <c r="AA56" s="87">
        <f>ROUND(IF(C56="22", IF(U56&gt;V56,0,R56*'UNIT VALUES'!$D$43*'UNIT VALUES'!$D$44),IF(CALCS!U56&gt;CALCS!V56,0,CALCS!R56*'UNIT VALUES'!$D$34*'UNIT VALUES'!$D$36)), 0)</f>
        <v>727404</v>
      </c>
      <c r="AB56" s="87">
        <f>ROUND(IF(C56="22",IF(U56&gt;V56,S56*'UNIT VALUES'!$D$40*'UNIT VALUES'!$D$44,0),IF(U56&gt;V56,S56*'UNIT VALUES'!$D$30*'UNIT VALUES'!$D$36)), 0)</f>
        <v>0</v>
      </c>
      <c r="AC56" s="87">
        <f>ROUND(IF(U56&gt;V56,0,IF(T56&gt;1, IF(C56="66", T56*'UNIT VALUES'!$D$33*'UNIT VALUES'!$D$36,T56*'UNIT VALUES'!$D$32*'UNIT VALUES'!$D$36),0)),0)</f>
        <v>220277</v>
      </c>
      <c r="AD56" t="str">
        <f t="shared" si="1"/>
        <v>060012</v>
      </c>
      <c r="AE56">
        <f ca="1">IF(C56="22",OFFSET('National Reallocations'!$L$1,MATCH(AD56,'National Reallocations'!$I$2:$I$52,0),),ROUND((X56/(SUM($X$2:$X$1259)-SUMIF($C$2:$C$1259,"22",$X$2:$X$1259)))*(Reallocations!$F$4+Reallocations!$F$5),0))</f>
        <v>89</v>
      </c>
      <c r="AF56" s="27">
        <f ca="1">IF(ISERROR(OFFSET('MSA Reallocations'!$I$1,MATCH(AD56,'MSA Reallocations'!$E$2:$E$37,0),)), 0, (OFFSET('MSA Reallocations'!$I$1,MATCH(AD56,'MSA Reallocations'!$E$2:$E$37,0),)))</f>
        <v>0</v>
      </c>
      <c r="AG56" s="181">
        <f ca="1">IF(ISERROR(OFFSET(Reductions!$E$1,MATCH(AD56,Reductions!$F$2:$F$15,0),)), 0, -OFFSET(Reductions!$E$1,MATCH(AD56,Reductions!$F$2:$F$15,0),))</f>
        <v>0</v>
      </c>
      <c r="AH56" s="53">
        <f t="shared" ca="1" si="2"/>
        <v>1053123</v>
      </c>
    </row>
    <row r="57" spans="1:34" x14ac:dyDescent="0.25">
      <c r="A57" s="126" t="s">
        <v>4889</v>
      </c>
      <c r="B57" s="126" t="s">
        <v>223</v>
      </c>
      <c r="C57" s="126" t="s">
        <v>47</v>
      </c>
      <c r="D57" s="126" t="s">
        <v>48</v>
      </c>
      <c r="E57" s="126" t="s">
        <v>224</v>
      </c>
      <c r="F57" s="126" t="s">
        <v>231</v>
      </c>
      <c r="G57" s="126" t="s">
        <v>232</v>
      </c>
      <c r="H57" s="126" t="s">
        <v>23</v>
      </c>
      <c r="I57" s="126" t="s">
        <v>233</v>
      </c>
      <c r="J57" s="126" t="s">
        <v>234</v>
      </c>
      <c r="K57" s="126" t="s">
        <v>3334</v>
      </c>
      <c r="L57" s="127">
        <v>54807</v>
      </c>
      <c r="M57" s="127">
        <v>64817</v>
      </c>
      <c r="N57" s="127">
        <v>64615</v>
      </c>
      <c r="O57" s="127">
        <v>85551</v>
      </c>
      <c r="P57" s="127">
        <v>0</v>
      </c>
      <c r="Q57" s="127">
        <v>12275</v>
      </c>
      <c r="R57" s="127">
        <v>7969</v>
      </c>
      <c r="S57" s="127">
        <v>3532</v>
      </c>
      <c r="T57" s="24">
        <f>IF(P57&gt;0, ROUND(IF(IF(OR(C57="51", C57="52", C57="66"), (L57*'UNIT VALUES'!$C$26)-CALCS!P57,0)&gt;0, IF(OR(C57="51", C57="52", C57="66"), (L57*'UNIT VALUES'!$C$26)-CALCS!P57,0), 0), 0), ROUND(IF(IF(OR(C57="51", C57="52", C57="66"), (L57*'UNIT VALUES'!$C$26)-CALCS!O57,0)&gt;0, IF(OR(C57="51", C57="52", C57="66"), (L57*'UNIT VALUES'!$C$26)-CALCS!O57,0), 0), 0))</f>
        <v>453</v>
      </c>
      <c r="U57" s="25">
        <f>IF(C57="22", (O57*'UNIT VALUES'!$D$38)+(Q57*'UNIT VALUES'!$D$39)+(S57*'UNIT VALUES'!$D$40), (O57*'UNIT VALUES'!$D$28)+(Q57*'UNIT VALUES'!$D$29)+(S57*'UNIT VALUES'!$D$30))</f>
        <v>1002632.4993892473</v>
      </c>
      <c r="V57" s="25">
        <f>IF(C57="22",(O57*'UNIT VALUES'!$D$41)+(Q57*'UNIT VALUES'!$D$42)+(R57*'UNIT VALUES'!$D$43),IF(C57="66",(Q57*'UNIT VALUES'!$D$31)+(T57*'UNIT VALUES'!$D$33)+(R57*'UNIT VALUES'!$D$34),(Q57*'UNIT VALUES'!$D$31)+(T57*'UNIT VALUES'!$D$32)+(R57*'UNIT VALUES'!$D$34)))</f>
        <v>783396.04970545543</v>
      </c>
      <c r="W57" s="25">
        <f t="shared" si="0"/>
        <v>1002632</v>
      </c>
      <c r="X57" s="27">
        <f>ROUND(IF(C57="22", W57*'UNIT VALUES'!$D$44, W57*'UNIT VALUES'!$D$36), 0)</f>
        <v>877512</v>
      </c>
      <c r="Y57" s="87">
        <f>ROUND(IF(C57="22", IF(U57&gt;V57,O57*'UNIT VALUES'!$D$38*'UNIT VALUES'!$D$44,O57*'UNIT VALUES'!$D$41*'UNIT VALUES'!$D$44),IF(U57&gt;V57, O57*'UNIT VALUES'!$D$28*'UNIT VALUES'!$D$36,0)), 0)</f>
        <v>140747</v>
      </c>
      <c r="Z57" s="87">
        <f>ROUND(IF(C57="22", IF(U57&gt;V57,Q57*'UNIT VALUES'!$D$39*'UNIT VALUES'!$D$44,Q57*'UNIT VALUES'!$D$42*'UNIT VALUES'!$D$44), IF(U57&gt;V57, Q57*'UNIT VALUES'!$D$29*'UNIT VALUES'!$D$36, Q57*'UNIT VALUES'!$D$31*'UNIT VALUES'!$D$36)),0)</f>
        <v>273106</v>
      </c>
      <c r="AA57" s="87">
        <f>ROUND(IF(C57="22", IF(U57&gt;V57,0,R57*'UNIT VALUES'!$D$43*'UNIT VALUES'!$D$44),IF(CALCS!U57&gt;CALCS!V57,0,CALCS!R57*'UNIT VALUES'!$D$34*'UNIT VALUES'!$D$36)), 0)</f>
        <v>0</v>
      </c>
      <c r="AB57" s="87">
        <f>ROUND(IF(C57="22",IF(U57&gt;V57,S57*'UNIT VALUES'!$D$40*'UNIT VALUES'!$D$44,0),IF(U57&gt;V57,S57*'UNIT VALUES'!$D$30*'UNIT VALUES'!$D$36)), 0)</f>
        <v>463659</v>
      </c>
      <c r="AC57" s="87">
        <f>ROUND(IF(U57&gt;V57,0,IF(T57&gt;1, IF(C57="66", T57*'UNIT VALUES'!$D$33*'UNIT VALUES'!$D$36,T57*'UNIT VALUES'!$D$32*'UNIT VALUES'!$D$36),0)),0)</f>
        <v>0</v>
      </c>
      <c r="AD57" t="str">
        <f t="shared" si="1"/>
        <v>060030</v>
      </c>
      <c r="AE57">
        <f ca="1">IF(C57="22",OFFSET('National Reallocations'!$L$1,MATCH(AD57,'National Reallocations'!$I$2:$I$52,0),),ROUND((X57/(SUM($X$2:$X$1259)-SUMIF($C$2:$C$1259,"22",$X$2:$X$1259)))*(Reallocations!$F$4+Reallocations!$F$5),0))</f>
        <v>74</v>
      </c>
      <c r="AF57" s="27">
        <f ca="1">IF(ISERROR(OFFSET('MSA Reallocations'!$I$1,MATCH(AD57,'MSA Reallocations'!$E$2:$E$37,0),)), 0, (OFFSET('MSA Reallocations'!$I$1,MATCH(AD57,'MSA Reallocations'!$E$2:$E$37,0),)))</f>
        <v>0</v>
      </c>
      <c r="AG57" s="181">
        <f ca="1">IF(ISERROR(OFFSET(Reductions!$E$1,MATCH(AD57,Reductions!$F$2:$F$15,0),)), 0, -OFFSET(Reductions!$E$1,MATCH(AD57,Reductions!$F$2:$F$15,0),))</f>
        <v>0</v>
      </c>
      <c r="AH57" s="53">
        <f t="shared" ca="1" si="2"/>
        <v>877586</v>
      </c>
    </row>
    <row r="58" spans="1:34" x14ac:dyDescent="0.25">
      <c r="A58" s="126" t="s">
        <v>4722</v>
      </c>
      <c r="B58" s="126" t="s">
        <v>223</v>
      </c>
      <c r="C58" s="126" t="s">
        <v>47</v>
      </c>
      <c r="D58" s="126" t="s">
        <v>48</v>
      </c>
      <c r="E58" s="126" t="s">
        <v>224</v>
      </c>
      <c r="F58" s="126" t="s">
        <v>4723</v>
      </c>
      <c r="G58" s="126" t="s">
        <v>22</v>
      </c>
      <c r="H58" s="126" t="s">
        <v>23</v>
      </c>
      <c r="I58" s="126" t="s">
        <v>4724</v>
      </c>
      <c r="J58" s="126" t="s">
        <v>4634</v>
      </c>
      <c r="K58" s="126" t="s">
        <v>3334</v>
      </c>
      <c r="L58" s="127">
        <v>1</v>
      </c>
      <c r="M58" s="127">
        <v>0</v>
      </c>
      <c r="N58" s="127">
        <v>0</v>
      </c>
      <c r="O58" s="127">
        <v>50195</v>
      </c>
      <c r="P58" s="127">
        <v>0</v>
      </c>
      <c r="Q58" s="127">
        <v>2548</v>
      </c>
      <c r="R58" s="127">
        <v>112</v>
      </c>
      <c r="S58" s="127">
        <v>650</v>
      </c>
      <c r="T58" s="24">
        <f>IF(P58&gt;0, ROUND(IF(IF(OR(C58="51", C58="52", C58="66"), (L58*'UNIT VALUES'!$C$26)-CALCS!P58,0)&gt;0, IF(OR(C58="51", C58="52", C58="66"), (L58*'UNIT VALUES'!$C$26)-CALCS!P58,0), 0), 0), ROUND(IF(IF(OR(C58="51", C58="52", C58="66"), (L58*'UNIT VALUES'!$C$26)-CALCS!O58,0)&gt;0, IF(OR(C58="51", C58="52", C58="66"), (L58*'UNIT VALUES'!$C$26)-CALCS!O58,0), 0), 0))</f>
        <v>0</v>
      </c>
      <c r="U58" s="25">
        <f>IF(C58="22", (O58*'UNIT VALUES'!$D$38)+(Q58*'UNIT VALUES'!$D$39)+(S58*'UNIT VALUES'!$D$40), (O58*'UNIT VALUES'!$D$28)+(Q58*'UNIT VALUES'!$D$29)+(S58*'UNIT VALUES'!$D$30))</f>
        <v>256622.77292245784</v>
      </c>
      <c r="V58" s="25">
        <f>IF(C58="22",(O58*'UNIT VALUES'!$D$41)+(Q58*'UNIT VALUES'!$D$42)+(R58*'UNIT VALUES'!$D$43),IF(C58="66",(Q58*'UNIT VALUES'!$D$31)+(T58*'UNIT VALUES'!$D$33)+(R58*'UNIT VALUES'!$D$34),(Q58*'UNIT VALUES'!$D$31)+(T58*'UNIT VALUES'!$D$32)+(R58*'UNIT VALUES'!$D$34)))</f>
        <v>47168.740716337154</v>
      </c>
      <c r="W58" s="25">
        <f t="shared" si="0"/>
        <v>256623</v>
      </c>
      <c r="X58" s="27">
        <f>ROUND(IF(C58="22", W58*'UNIT VALUES'!$D$44, W58*'UNIT VALUES'!$D$36), 0)</f>
        <v>224599</v>
      </c>
      <c r="Y58" s="87">
        <f>ROUND(IF(C58="22", IF(U58&gt;V58,O58*'UNIT VALUES'!$D$38*'UNIT VALUES'!$D$44,O58*'UNIT VALUES'!$D$41*'UNIT VALUES'!$D$44),IF(U58&gt;V58, O58*'UNIT VALUES'!$D$28*'UNIT VALUES'!$D$36,0)), 0)</f>
        <v>82580</v>
      </c>
      <c r="Z58" s="87">
        <f>ROUND(IF(C58="22", IF(U58&gt;V58,Q58*'UNIT VALUES'!$D$39*'UNIT VALUES'!$D$44,Q58*'UNIT VALUES'!$D$42*'UNIT VALUES'!$D$44), IF(U58&gt;V58, Q58*'UNIT VALUES'!$D$29*'UNIT VALUES'!$D$36, Q58*'UNIT VALUES'!$D$31*'UNIT VALUES'!$D$36)),0)</f>
        <v>56690</v>
      </c>
      <c r="AA58" s="87">
        <f>ROUND(IF(C58="22", IF(U58&gt;V58,0,R58*'UNIT VALUES'!$D$43*'UNIT VALUES'!$D$44),IF(CALCS!U58&gt;CALCS!V58,0,CALCS!R58*'UNIT VALUES'!$D$34*'UNIT VALUES'!$D$36)), 0)</f>
        <v>0</v>
      </c>
      <c r="AB58" s="87">
        <f>ROUND(IF(C58="22",IF(U58&gt;V58,S58*'UNIT VALUES'!$D$40*'UNIT VALUES'!$D$44,0),IF(U58&gt;V58,S58*'UNIT VALUES'!$D$30*'UNIT VALUES'!$D$36)), 0)</f>
        <v>85328</v>
      </c>
      <c r="AC58" s="87">
        <f>ROUND(IF(U58&gt;V58,0,IF(T58&gt;1, IF(C58="66", T58*'UNIT VALUES'!$D$33*'UNIT VALUES'!$D$36,T58*'UNIT VALUES'!$D$32*'UNIT VALUES'!$D$36),0)),0)</f>
        <v>0</v>
      </c>
      <c r="AD58" t="str">
        <f t="shared" si="1"/>
        <v>060032</v>
      </c>
      <c r="AE58">
        <f ca="1">IF(C58="22",OFFSET('National Reallocations'!$L$1,MATCH(AD58,'National Reallocations'!$I$2:$I$52,0),),ROUND((X58/(SUM($X$2:$X$1259)-SUMIF($C$2:$C$1259,"22",$X$2:$X$1259)))*(Reallocations!$F$4+Reallocations!$F$5),0))</f>
        <v>19</v>
      </c>
      <c r="AF58" s="27">
        <f ca="1">IF(ISERROR(OFFSET('MSA Reallocations'!$I$1,MATCH(AD58,'MSA Reallocations'!$E$2:$E$37,0),)), 0, (OFFSET('MSA Reallocations'!$I$1,MATCH(AD58,'MSA Reallocations'!$E$2:$E$37,0),)))</f>
        <v>0</v>
      </c>
      <c r="AG58" s="181">
        <f ca="1">IF(ISERROR(OFFSET(Reductions!$E$1,MATCH(AD58,Reductions!$F$2:$F$15,0),)), 0, -OFFSET(Reductions!$E$1,MATCH(AD58,Reductions!$F$2:$F$15,0),))</f>
        <v>0</v>
      </c>
      <c r="AH58" s="53">
        <f t="shared" ca="1" si="2"/>
        <v>224618</v>
      </c>
    </row>
    <row r="59" spans="1:34" x14ac:dyDescent="0.25">
      <c r="A59" s="126" t="s">
        <v>5459</v>
      </c>
      <c r="B59" s="126" t="s">
        <v>223</v>
      </c>
      <c r="C59" s="126" t="s">
        <v>27</v>
      </c>
      <c r="D59" s="126" t="s">
        <v>28</v>
      </c>
      <c r="E59" s="126" t="s">
        <v>224</v>
      </c>
      <c r="F59" s="126" t="s">
        <v>29</v>
      </c>
      <c r="G59" s="126" t="s">
        <v>236</v>
      </c>
      <c r="H59" s="126" t="s">
        <v>23</v>
      </c>
      <c r="I59" s="126" t="s">
        <v>237</v>
      </c>
      <c r="J59" s="126" t="s">
        <v>4634</v>
      </c>
      <c r="K59" s="126" t="s">
        <v>3334</v>
      </c>
      <c r="L59" s="127">
        <v>104184</v>
      </c>
      <c r="M59" s="127">
        <v>219564</v>
      </c>
      <c r="N59" s="127">
        <v>219311</v>
      </c>
      <c r="O59" s="127">
        <v>350742</v>
      </c>
      <c r="P59" s="127">
        <v>0</v>
      </c>
      <c r="Q59" s="127">
        <v>57508</v>
      </c>
      <c r="R59" s="127">
        <v>2592</v>
      </c>
      <c r="S59" s="127">
        <v>16799</v>
      </c>
      <c r="T59" s="24">
        <f>IF(P59&gt;0, ROUND(IF(IF(OR(C59="51", C59="52", C59="66"), (L59*'UNIT VALUES'!$C$26)-CALCS!P59,0)&gt;0, IF(OR(C59="51", C59="52", C59="66"), (L59*'UNIT VALUES'!$C$26)-CALCS!P59,0), 0), 0), ROUND(IF(IF(OR(C59="51", C59="52", C59="66"), (L59*'UNIT VALUES'!$C$26)-CALCS!O59,0)&gt;0, IF(OR(C59="51", C59="52", C59="66"), (L59*'UNIT VALUES'!$C$26)-CALCS!O59,0), 0), 0))</f>
        <v>0</v>
      </c>
      <c r="U59" s="25">
        <f>IF(C59="22", (O59*'UNIT VALUES'!$D$38)+(Q59*'UNIT VALUES'!$D$39)+(S59*'UNIT VALUES'!$D$40), (O59*'UNIT VALUES'!$D$28)+(Q59*'UNIT VALUES'!$D$29)+(S59*'UNIT VALUES'!$D$30))</f>
        <v>4640949.2549415668</v>
      </c>
      <c r="V59" s="25">
        <f>IF(C59="22",(O59*'UNIT VALUES'!$D$41)+(Q59*'UNIT VALUES'!$D$42)+(R59*'UNIT VALUES'!$D$43),IF(C59="66",(Q59*'UNIT VALUES'!$D$31)+(T59*'UNIT VALUES'!$D$33)+(R59*'UNIT VALUES'!$D$34),(Q59*'UNIT VALUES'!$D$31)+(T59*'UNIT VALUES'!$D$32)+(R59*'UNIT VALUES'!$D$34)))</f>
        <v>1069350.297855933</v>
      </c>
      <c r="W59" s="25">
        <f t="shared" si="0"/>
        <v>4640949</v>
      </c>
      <c r="X59" s="27">
        <f>ROUND(IF(C59="22", W59*'UNIT VALUES'!$D$44, W59*'UNIT VALUES'!$D$36), 0)</f>
        <v>4061797</v>
      </c>
      <c r="Y59" s="87">
        <f>ROUND(IF(C59="22", IF(U59&gt;V59,O59*'UNIT VALUES'!$D$38*'UNIT VALUES'!$D$44,O59*'UNIT VALUES'!$D$41*'UNIT VALUES'!$D$44),IF(U59&gt;V59, O59*'UNIT VALUES'!$D$28*'UNIT VALUES'!$D$36,0)), 0)</f>
        <v>577035</v>
      </c>
      <c r="Z59" s="87">
        <f>ROUND(IF(C59="22", IF(U59&gt;V59,Q59*'UNIT VALUES'!$D$39*'UNIT VALUES'!$D$44,Q59*'UNIT VALUES'!$D$42*'UNIT VALUES'!$D$44), IF(U59&gt;V59, Q59*'UNIT VALUES'!$D$29*'UNIT VALUES'!$D$36, Q59*'UNIT VALUES'!$D$31*'UNIT VALUES'!$D$36)),0)</f>
        <v>1279496</v>
      </c>
      <c r="AA59" s="87">
        <f>ROUND(IF(C59="22", IF(U59&gt;V59,0,R59*'UNIT VALUES'!$D$43*'UNIT VALUES'!$D$44),IF(CALCS!U59&gt;CALCS!V59,0,CALCS!R59*'UNIT VALUES'!$D$34*'UNIT VALUES'!$D$36)), 0)</f>
        <v>0</v>
      </c>
      <c r="AB59" s="87">
        <f>ROUND(IF(C59="22",IF(U59&gt;V59,S59*'UNIT VALUES'!$D$40*'UNIT VALUES'!$D$44,0),IF(U59&gt;V59,S59*'UNIT VALUES'!$D$30*'UNIT VALUES'!$D$36)), 0)</f>
        <v>2205266</v>
      </c>
      <c r="AC59" s="87">
        <f>ROUND(IF(U59&gt;V59,0,IF(T59&gt;1, IF(C59="66", T59*'UNIT VALUES'!$D$33*'UNIT VALUES'!$D$36,T59*'UNIT VALUES'!$D$32*'UNIT VALUES'!$D$36),0)),0)</f>
        <v>0</v>
      </c>
      <c r="AD59" t="str">
        <f t="shared" si="1"/>
        <v>060078</v>
      </c>
      <c r="AE59">
        <f ca="1">IF(C59="22",OFFSET('National Reallocations'!$L$1,MATCH(AD59,'National Reallocations'!$I$2:$I$52,0),),ROUND((X59/(SUM($X$2:$X$1259)-SUMIF($C$2:$C$1259,"22",$X$2:$X$1259)))*(Reallocations!$F$4+Reallocations!$F$5),0))</f>
        <v>342</v>
      </c>
      <c r="AF59" s="27">
        <f ca="1">IF(ISERROR(OFFSET('MSA Reallocations'!$I$1,MATCH(AD59,'MSA Reallocations'!$E$2:$E$37,0),)), 0, (OFFSET('MSA Reallocations'!$I$1,MATCH(AD59,'MSA Reallocations'!$E$2:$E$37,0),)))</f>
        <v>0</v>
      </c>
      <c r="AG59" s="181">
        <f ca="1">IF(ISERROR(OFFSET(Reductions!$E$1,MATCH(AD59,Reductions!$F$2:$F$15,0),)), 0, -OFFSET(Reductions!$E$1,MATCH(AD59,Reductions!$F$2:$F$15,0),))</f>
        <v>0</v>
      </c>
      <c r="AH59" s="53">
        <f t="shared" ca="1" si="2"/>
        <v>4062139</v>
      </c>
    </row>
    <row r="60" spans="1:34" x14ac:dyDescent="0.25">
      <c r="A60" s="126" t="s">
        <v>5881</v>
      </c>
      <c r="B60" s="126" t="s">
        <v>223</v>
      </c>
      <c r="C60" s="126" t="s">
        <v>47</v>
      </c>
      <c r="D60" s="126" t="s">
        <v>48</v>
      </c>
      <c r="E60" s="126" t="s">
        <v>224</v>
      </c>
      <c r="F60" s="126" t="s">
        <v>239</v>
      </c>
      <c r="G60" s="126" t="s">
        <v>170</v>
      </c>
      <c r="H60" s="126" t="s">
        <v>23</v>
      </c>
      <c r="I60" s="126" t="s">
        <v>240</v>
      </c>
      <c r="J60" s="126" t="s">
        <v>229</v>
      </c>
      <c r="K60" s="126" t="s">
        <v>3333</v>
      </c>
      <c r="L60" s="127">
        <v>17305</v>
      </c>
      <c r="M60" s="127">
        <v>42683</v>
      </c>
      <c r="N60" s="127">
        <v>42683</v>
      </c>
      <c r="O60" s="127">
        <v>110542</v>
      </c>
      <c r="P60" s="127">
        <v>0</v>
      </c>
      <c r="Q60" s="127">
        <v>15366</v>
      </c>
      <c r="R60" s="127">
        <v>1194</v>
      </c>
      <c r="S60" s="127">
        <v>1670</v>
      </c>
      <c r="T60" s="24">
        <f>IF(P60&gt;0, ROUND(IF(IF(OR(C60="51", C60="52", C60="66"), (L60*'UNIT VALUES'!$C$26)-CALCS!P60,0)&gt;0, IF(OR(C60="51", C60="52", C60="66"), (L60*'UNIT VALUES'!$C$26)-CALCS!P60,0), 0), 0), ROUND(IF(IF(OR(C60="51", C60="52", C60="66"), (L60*'UNIT VALUES'!$C$26)-CALCS!O60,0)&gt;0, IF(OR(C60="51", C60="52", C60="66"), (L60*'UNIT VALUES'!$C$26)-CALCS!O60,0), 0), 0))</f>
        <v>0</v>
      </c>
      <c r="U60" s="25">
        <f>IF(C60="22", (O60*'UNIT VALUES'!$D$38)+(Q60*'UNIT VALUES'!$D$39)+(S60*'UNIT VALUES'!$D$40), (O60*'UNIT VALUES'!$D$28)+(Q60*'UNIT VALUES'!$D$29)+(S60*'UNIT VALUES'!$D$30))</f>
        <v>848903.28618662944</v>
      </c>
      <c r="V60" s="25">
        <f>IF(C60="22",(O60*'UNIT VALUES'!$D$41)+(Q60*'UNIT VALUES'!$D$42)+(R60*'UNIT VALUES'!$D$43),IF(C60="66",(Q60*'UNIT VALUES'!$D$31)+(T60*'UNIT VALUES'!$D$33)+(R60*'UNIT VALUES'!$D$34),(Q60*'UNIT VALUES'!$D$31)+(T60*'UNIT VALUES'!$D$32)+(R60*'UNIT VALUES'!$D$34)))</f>
        <v>322907.21939572779</v>
      </c>
      <c r="W60" s="25">
        <f t="shared" si="0"/>
        <v>848903</v>
      </c>
      <c r="X60" s="27">
        <f>ROUND(IF(C60="22", W60*'UNIT VALUES'!$D$44, W60*'UNIT VALUES'!$D$36), 0)</f>
        <v>742967</v>
      </c>
      <c r="Y60" s="87">
        <f>ROUND(IF(C60="22", IF(U60&gt;V60,O60*'UNIT VALUES'!$D$38*'UNIT VALUES'!$D$44,O60*'UNIT VALUES'!$D$41*'UNIT VALUES'!$D$44),IF(U60&gt;V60, O60*'UNIT VALUES'!$D$28*'UNIT VALUES'!$D$36,0)), 0)</f>
        <v>181862</v>
      </c>
      <c r="Z60" s="87">
        <f>ROUND(IF(C60="22", IF(U60&gt;V60,Q60*'UNIT VALUES'!$D$39*'UNIT VALUES'!$D$44,Q60*'UNIT VALUES'!$D$42*'UNIT VALUES'!$D$44), IF(U60&gt;V60, Q60*'UNIT VALUES'!$D$29*'UNIT VALUES'!$D$36, Q60*'UNIT VALUES'!$D$31*'UNIT VALUES'!$D$36)),0)</f>
        <v>341878</v>
      </c>
      <c r="AA60" s="87">
        <f>ROUND(IF(C60="22", IF(U60&gt;V60,0,R60*'UNIT VALUES'!$D$43*'UNIT VALUES'!$D$44),IF(CALCS!U60&gt;CALCS!V60,0,CALCS!R60*'UNIT VALUES'!$D$34*'UNIT VALUES'!$D$36)), 0)</f>
        <v>0</v>
      </c>
      <c r="AB60" s="87">
        <f>ROUND(IF(C60="22",IF(U60&gt;V60,S60*'UNIT VALUES'!$D$40*'UNIT VALUES'!$D$44,0),IF(U60&gt;V60,S60*'UNIT VALUES'!$D$30*'UNIT VALUES'!$D$36)), 0)</f>
        <v>219227</v>
      </c>
      <c r="AC60" s="87">
        <f>ROUND(IF(U60&gt;V60,0,IF(T60&gt;1, IF(C60="66", T60*'UNIT VALUES'!$D$33*'UNIT VALUES'!$D$36,T60*'UNIT VALUES'!$D$32*'UNIT VALUES'!$D$36),0)),0)</f>
        <v>0</v>
      </c>
      <c r="AD60" t="str">
        <f t="shared" si="1"/>
        <v>060102</v>
      </c>
      <c r="AE60">
        <f ca="1">IF(C60="22",OFFSET('National Reallocations'!$L$1,MATCH(AD60,'National Reallocations'!$I$2:$I$52,0),),ROUND((X60/(SUM($X$2:$X$1259)-SUMIF($C$2:$C$1259,"22",$X$2:$X$1259)))*(Reallocations!$F$4+Reallocations!$F$5),0))</f>
        <v>62</v>
      </c>
      <c r="AF60" s="27">
        <f ca="1">IF(ISERROR(OFFSET('MSA Reallocations'!$I$1,MATCH(AD60,'MSA Reallocations'!$E$2:$E$37,0),)), 0, (OFFSET('MSA Reallocations'!$I$1,MATCH(AD60,'MSA Reallocations'!$E$2:$E$37,0),)))</f>
        <v>0</v>
      </c>
      <c r="AG60" s="181">
        <f ca="1">IF(ISERROR(OFFSET(Reductions!$E$1,MATCH(AD60,Reductions!$F$2:$F$15,0),)), 0, -OFFSET(Reductions!$E$1,MATCH(AD60,Reductions!$F$2:$F$15,0),))</f>
        <v>0</v>
      </c>
      <c r="AH60" s="53">
        <f t="shared" ca="1" si="2"/>
        <v>743029</v>
      </c>
    </row>
    <row r="61" spans="1:34" x14ac:dyDescent="0.25">
      <c r="A61" s="126" t="s">
        <v>4993</v>
      </c>
      <c r="B61" s="126" t="s">
        <v>223</v>
      </c>
      <c r="C61" s="126" t="s">
        <v>47</v>
      </c>
      <c r="D61" s="126" t="s">
        <v>48</v>
      </c>
      <c r="E61" s="126" t="s">
        <v>224</v>
      </c>
      <c r="F61" s="126" t="s">
        <v>242</v>
      </c>
      <c r="G61" s="126" t="s">
        <v>243</v>
      </c>
      <c r="H61" s="126" t="s">
        <v>23</v>
      </c>
      <c r="I61" s="126" t="s">
        <v>244</v>
      </c>
      <c r="J61" s="126" t="s">
        <v>245</v>
      </c>
      <c r="K61" s="126" t="s">
        <v>3334</v>
      </c>
      <c r="L61" s="127">
        <v>1</v>
      </c>
      <c r="M61" s="127">
        <v>0</v>
      </c>
      <c r="N61" s="127">
        <v>0</v>
      </c>
      <c r="O61" s="127">
        <v>72174</v>
      </c>
      <c r="P61" s="127">
        <v>0</v>
      </c>
      <c r="Q61" s="127">
        <v>13445</v>
      </c>
      <c r="R61" s="127">
        <v>148</v>
      </c>
      <c r="S61" s="127">
        <v>945</v>
      </c>
      <c r="T61" s="24">
        <f>IF(P61&gt;0, ROUND(IF(IF(OR(C61="51", C61="52", C61="66"), (L61*'UNIT VALUES'!$C$26)-CALCS!P61,0)&gt;0, IF(OR(C61="51", C61="52", C61="66"), (L61*'UNIT VALUES'!$C$26)-CALCS!P61,0), 0), 0), ROUND(IF(IF(OR(C61="51", C61="52", C61="66"), (L61*'UNIT VALUES'!$C$26)-CALCS!O61,0)&gt;0, IF(OR(C61="51", C61="52", C61="66"), (L61*'UNIT VALUES'!$C$26)-CALCS!O61,0), 0), 0))</f>
        <v>0</v>
      </c>
      <c r="U61" s="25">
        <f>IF(C61="22", (O61*'UNIT VALUES'!$D$38)+(Q61*'UNIT VALUES'!$D$39)+(S61*'UNIT VALUES'!$D$40), (O61*'UNIT VALUES'!$D$28)+(Q61*'UNIT VALUES'!$D$29)+(S61*'UNIT VALUES'!$D$30))</f>
        <v>619202.3308098244</v>
      </c>
      <c r="V61" s="25">
        <f>IF(C61="22",(O61*'UNIT VALUES'!$D$41)+(Q61*'UNIT VALUES'!$D$42)+(R61*'UNIT VALUES'!$D$43),IF(C61="66",(Q61*'UNIT VALUES'!$D$31)+(T61*'UNIT VALUES'!$D$33)+(R61*'UNIT VALUES'!$D$34),(Q61*'UNIT VALUES'!$D$31)+(T61*'UNIT VALUES'!$D$32)+(R61*'UNIT VALUES'!$D$34)))</f>
        <v>216048.13101636956</v>
      </c>
      <c r="W61" s="25">
        <f t="shared" si="0"/>
        <v>619202</v>
      </c>
      <c r="X61" s="27">
        <f>ROUND(IF(C61="22", W61*'UNIT VALUES'!$D$44, W61*'UNIT VALUES'!$D$36), 0)</f>
        <v>541931</v>
      </c>
      <c r="Y61" s="87">
        <f>ROUND(IF(C61="22", IF(U61&gt;V61,O61*'UNIT VALUES'!$D$38*'UNIT VALUES'!$D$44,O61*'UNIT VALUES'!$D$41*'UNIT VALUES'!$D$44),IF(U61&gt;V61, O61*'UNIT VALUES'!$D$28*'UNIT VALUES'!$D$36,0)), 0)</f>
        <v>118740</v>
      </c>
      <c r="Z61" s="87">
        <f>ROUND(IF(C61="22", IF(U61&gt;V61,Q61*'UNIT VALUES'!$D$39*'UNIT VALUES'!$D$44,Q61*'UNIT VALUES'!$D$42*'UNIT VALUES'!$D$44), IF(U61&gt;V61, Q61*'UNIT VALUES'!$D$29*'UNIT VALUES'!$D$36, Q61*'UNIT VALUES'!$D$31*'UNIT VALUES'!$D$36)),0)</f>
        <v>299138</v>
      </c>
      <c r="AA61" s="87">
        <f>ROUND(IF(C61="22", IF(U61&gt;V61,0,R61*'UNIT VALUES'!$D$43*'UNIT VALUES'!$D$44),IF(CALCS!U61&gt;CALCS!V61,0,CALCS!R61*'UNIT VALUES'!$D$34*'UNIT VALUES'!$D$36)), 0)</f>
        <v>0</v>
      </c>
      <c r="AB61" s="87">
        <f>ROUND(IF(C61="22",IF(U61&gt;V61,S61*'UNIT VALUES'!$D$40*'UNIT VALUES'!$D$44,0),IF(U61&gt;V61,S61*'UNIT VALUES'!$D$30*'UNIT VALUES'!$D$36)), 0)</f>
        <v>124054</v>
      </c>
      <c r="AC61" s="87">
        <f>ROUND(IF(U61&gt;V61,0,IF(T61&gt;1, IF(C61="66", T61*'UNIT VALUES'!$D$33*'UNIT VALUES'!$D$36,T61*'UNIT VALUES'!$D$32*'UNIT VALUES'!$D$36),0)),0)</f>
        <v>0</v>
      </c>
      <c r="AD61" t="str">
        <f t="shared" si="1"/>
        <v>060108</v>
      </c>
      <c r="AE61">
        <f ca="1">IF(C61="22",OFFSET('National Reallocations'!$L$1,MATCH(AD61,'National Reallocations'!$I$2:$I$52,0),),ROUND((X61/(SUM($X$2:$X$1259)-SUMIF($C$2:$C$1259,"22",$X$2:$X$1259)))*(Reallocations!$F$4+Reallocations!$F$5),0))</f>
        <v>46</v>
      </c>
      <c r="AF61" s="27">
        <f ca="1">IF(ISERROR(OFFSET('MSA Reallocations'!$I$1,MATCH(AD61,'MSA Reallocations'!$E$2:$E$37,0),)), 0, (OFFSET('MSA Reallocations'!$I$1,MATCH(AD61,'MSA Reallocations'!$E$2:$E$37,0),)))</f>
        <v>0</v>
      </c>
      <c r="AG61" s="181">
        <f ca="1">IF(ISERROR(OFFSET(Reductions!$E$1,MATCH(AD61,Reductions!$F$2:$F$15,0),)), 0, -OFFSET(Reductions!$E$1,MATCH(AD61,Reductions!$F$2:$F$15,0),))</f>
        <v>0</v>
      </c>
      <c r="AH61" s="53">
        <f t="shared" ca="1" si="2"/>
        <v>541977</v>
      </c>
    </row>
    <row r="62" spans="1:34" x14ac:dyDescent="0.25">
      <c r="A62" s="126" t="s">
        <v>5435</v>
      </c>
      <c r="B62" s="126" t="s">
        <v>223</v>
      </c>
      <c r="C62" s="126" t="s">
        <v>27</v>
      </c>
      <c r="D62" s="126" t="s">
        <v>28</v>
      </c>
      <c r="E62" s="126" t="s">
        <v>224</v>
      </c>
      <c r="F62" s="126" t="s">
        <v>54</v>
      </c>
      <c r="G62" s="126" t="s">
        <v>247</v>
      </c>
      <c r="H62" s="126" t="s">
        <v>23</v>
      </c>
      <c r="I62" s="126" t="s">
        <v>248</v>
      </c>
      <c r="J62" s="126" t="s">
        <v>249</v>
      </c>
      <c r="K62" s="126" t="s">
        <v>3334</v>
      </c>
      <c r="L62" s="127">
        <v>56848</v>
      </c>
      <c r="M62" s="127">
        <v>115039</v>
      </c>
      <c r="N62" s="127">
        <v>105611</v>
      </c>
      <c r="O62" s="127">
        <v>373640</v>
      </c>
      <c r="P62" s="127">
        <v>0</v>
      </c>
      <c r="Q62" s="127">
        <v>71837</v>
      </c>
      <c r="R62" s="127">
        <v>4444</v>
      </c>
      <c r="S62" s="127">
        <v>7991</v>
      </c>
      <c r="T62" s="24">
        <f>IF(P62&gt;0, ROUND(IF(IF(OR(C62="51", C62="52", C62="66"), (L62*'UNIT VALUES'!$C$26)-CALCS!P62,0)&gt;0, IF(OR(C62="51", C62="52", C62="66"), (L62*'UNIT VALUES'!$C$26)-CALCS!P62,0), 0), 0), ROUND(IF(IF(OR(C62="51", C62="52", C62="66"), (L62*'UNIT VALUES'!$C$26)-CALCS!O62,0)&gt;0, IF(OR(C62="51", C62="52", C62="66"), (L62*'UNIT VALUES'!$C$26)-CALCS!O62,0), 0), 0))</f>
        <v>0</v>
      </c>
      <c r="U62" s="25">
        <f>IF(C62="22", (O62*'UNIT VALUES'!$D$38)+(Q62*'UNIT VALUES'!$D$39)+(S62*'UNIT VALUES'!$D$40), (O62*'UNIT VALUES'!$D$28)+(Q62*'UNIT VALUES'!$D$29)+(S62*'UNIT VALUES'!$D$30))</f>
        <v>3727131.3519091182</v>
      </c>
      <c r="V62" s="25">
        <f>IF(C62="22",(O62*'UNIT VALUES'!$D$41)+(Q62*'UNIT VALUES'!$D$42)+(R62*'UNIT VALUES'!$D$43),IF(C62="66",(Q62*'UNIT VALUES'!$D$31)+(T62*'UNIT VALUES'!$D$33)+(R62*'UNIT VALUES'!$D$34),(Q62*'UNIT VALUES'!$D$31)+(T62*'UNIT VALUES'!$D$32)+(R62*'UNIT VALUES'!$D$34)))</f>
        <v>1425229.4636467127</v>
      </c>
      <c r="W62" s="25">
        <f t="shared" si="0"/>
        <v>3727131</v>
      </c>
      <c r="X62" s="27">
        <f>ROUND(IF(C62="22", W62*'UNIT VALUES'!$D$44, W62*'UNIT VALUES'!$D$36), 0)</f>
        <v>3262016</v>
      </c>
      <c r="Y62" s="87">
        <f>ROUND(IF(C62="22", IF(U62&gt;V62,O62*'UNIT VALUES'!$D$38*'UNIT VALUES'!$D$44,O62*'UNIT VALUES'!$D$41*'UNIT VALUES'!$D$44),IF(U62&gt;V62, O62*'UNIT VALUES'!$D$28*'UNIT VALUES'!$D$36,0)), 0)</f>
        <v>614707</v>
      </c>
      <c r="Z62" s="87">
        <f>ROUND(IF(C62="22", IF(U62&gt;V62,Q62*'UNIT VALUES'!$D$39*'UNIT VALUES'!$D$44,Q62*'UNIT VALUES'!$D$42*'UNIT VALUES'!$D$44), IF(U62&gt;V62, Q62*'UNIT VALUES'!$D$29*'UNIT VALUES'!$D$36, Q62*'UNIT VALUES'!$D$31*'UNIT VALUES'!$D$36)),0)</f>
        <v>1598302</v>
      </c>
      <c r="AA62" s="87">
        <f>ROUND(IF(C62="22", IF(U62&gt;V62,0,R62*'UNIT VALUES'!$D$43*'UNIT VALUES'!$D$44),IF(CALCS!U62&gt;CALCS!V62,0,CALCS!R62*'UNIT VALUES'!$D$34*'UNIT VALUES'!$D$36)), 0)</f>
        <v>0</v>
      </c>
      <c r="AB62" s="87">
        <f>ROUND(IF(C62="22",IF(U62&gt;V62,S62*'UNIT VALUES'!$D$40*'UNIT VALUES'!$D$44,0),IF(U62&gt;V62,S62*'UNIT VALUES'!$D$30*'UNIT VALUES'!$D$36)), 0)</f>
        <v>1049008</v>
      </c>
      <c r="AC62" s="87">
        <f>ROUND(IF(U62&gt;V62,0,IF(T62&gt;1, IF(C62="66", T62*'UNIT VALUES'!$D$33*'UNIT VALUES'!$D$36,T62*'UNIT VALUES'!$D$32*'UNIT VALUES'!$D$36),0)),0)</f>
        <v>0</v>
      </c>
      <c r="AD62" t="str">
        <f t="shared" si="1"/>
        <v>060228</v>
      </c>
      <c r="AE62">
        <f ca="1">IF(C62="22",OFFSET('National Reallocations'!$L$1,MATCH(AD62,'National Reallocations'!$I$2:$I$52,0),),ROUND((X62/(SUM($X$2:$X$1259)-SUMIF($C$2:$C$1259,"22",$X$2:$X$1259)))*(Reallocations!$F$4+Reallocations!$F$5),0))</f>
        <v>274</v>
      </c>
      <c r="AF62" s="27">
        <f ca="1">IF(ISERROR(OFFSET('MSA Reallocations'!$I$1,MATCH(AD62,'MSA Reallocations'!$E$2:$E$37,0),)), 0, (OFFSET('MSA Reallocations'!$I$1,MATCH(AD62,'MSA Reallocations'!$E$2:$E$37,0),)))</f>
        <v>0</v>
      </c>
      <c r="AG62" s="181">
        <f ca="1">IF(ISERROR(OFFSET(Reductions!$E$1,MATCH(AD62,Reductions!$F$2:$F$15,0),)), 0, -OFFSET(Reductions!$E$1,MATCH(AD62,Reductions!$F$2:$F$15,0),))</f>
        <v>0</v>
      </c>
      <c r="AH62" s="53">
        <f t="shared" ca="1" si="2"/>
        <v>3262290</v>
      </c>
    </row>
    <row r="63" spans="1:34" x14ac:dyDescent="0.25">
      <c r="A63" s="126" t="s">
        <v>4949</v>
      </c>
      <c r="B63" s="126" t="s">
        <v>223</v>
      </c>
      <c r="C63" s="126" t="s">
        <v>47</v>
      </c>
      <c r="D63" s="126" t="s">
        <v>48</v>
      </c>
      <c r="E63" s="126" t="s">
        <v>224</v>
      </c>
      <c r="F63" s="126" t="s">
        <v>251</v>
      </c>
      <c r="G63" s="126" t="s">
        <v>232</v>
      </c>
      <c r="H63" s="126" t="s">
        <v>23</v>
      </c>
      <c r="I63" s="126" t="s">
        <v>252</v>
      </c>
      <c r="J63" s="126" t="s">
        <v>234</v>
      </c>
      <c r="K63" s="126" t="s">
        <v>3334</v>
      </c>
      <c r="L63" s="127">
        <v>33951</v>
      </c>
      <c r="M63" s="127">
        <v>51615</v>
      </c>
      <c r="N63" s="127">
        <v>50554</v>
      </c>
      <c r="O63" s="127">
        <v>77071</v>
      </c>
      <c r="P63" s="127">
        <v>0</v>
      </c>
      <c r="Q63" s="127">
        <v>12989</v>
      </c>
      <c r="R63" s="127">
        <v>845</v>
      </c>
      <c r="S63" s="127">
        <v>3841</v>
      </c>
      <c r="T63" s="24">
        <f>IF(P63&gt;0, ROUND(IF(IF(OR(C63="51", C63="52", C63="66"), (L63*'UNIT VALUES'!$C$26)-CALCS!P63,0)&gt;0, IF(OR(C63="51", C63="52", C63="66"), (L63*'UNIT VALUES'!$C$26)-CALCS!P63,0), 0), 0), ROUND(IF(IF(OR(C63="51", C63="52", C63="66"), (L63*'UNIT VALUES'!$C$26)-CALCS!O63,0)&gt;0, IF(OR(C63="51", C63="52", C63="66"), (L63*'UNIT VALUES'!$C$26)-CALCS!O63,0), 0), 0))</f>
        <v>0</v>
      </c>
      <c r="U63" s="25">
        <f>IF(C63="22", (O63*'UNIT VALUES'!$D$38)+(Q63*'UNIT VALUES'!$D$39)+(S63*'UNIT VALUES'!$D$40), (O63*'UNIT VALUES'!$D$28)+(Q63*'UNIT VALUES'!$D$29)+(S63*'UNIT VALUES'!$D$30))</f>
        <v>1051190.2954133935</v>
      </c>
      <c r="V63" s="25">
        <f>IF(C63="22",(O63*'UNIT VALUES'!$D$41)+(Q63*'UNIT VALUES'!$D$42)+(R63*'UNIT VALUES'!$D$43),IF(C63="66",(Q63*'UNIT VALUES'!$D$31)+(T63*'UNIT VALUES'!$D$33)+(R63*'UNIT VALUES'!$D$34),(Q63*'UNIT VALUES'!$D$31)+(T63*'UNIT VALUES'!$D$32)+(R63*'UNIT VALUES'!$D$34)))</f>
        <v>260773.72792645494</v>
      </c>
      <c r="W63" s="25">
        <f t="shared" si="0"/>
        <v>1051190</v>
      </c>
      <c r="X63" s="27">
        <f>ROUND(IF(C63="22", W63*'UNIT VALUES'!$D$44, W63*'UNIT VALUES'!$D$36), 0)</f>
        <v>920010</v>
      </c>
      <c r="Y63" s="87">
        <f>ROUND(IF(C63="22", IF(U63&gt;V63,O63*'UNIT VALUES'!$D$38*'UNIT VALUES'!$D$44,O63*'UNIT VALUES'!$D$41*'UNIT VALUES'!$D$44),IF(U63&gt;V63, O63*'UNIT VALUES'!$D$28*'UNIT VALUES'!$D$36,0)), 0)</f>
        <v>126796</v>
      </c>
      <c r="Z63" s="87">
        <f>ROUND(IF(C63="22", IF(U63&gt;V63,Q63*'UNIT VALUES'!$D$39*'UNIT VALUES'!$D$44,Q63*'UNIT VALUES'!$D$42*'UNIT VALUES'!$D$44), IF(U63&gt;V63, Q63*'UNIT VALUES'!$D$29*'UNIT VALUES'!$D$36, Q63*'UNIT VALUES'!$D$31*'UNIT VALUES'!$D$36)),0)</f>
        <v>288992</v>
      </c>
      <c r="AA63" s="87">
        <f>ROUND(IF(C63="22", IF(U63&gt;V63,0,R63*'UNIT VALUES'!$D$43*'UNIT VALUES'!$D$44),IF(CALCS!U63&gt;CALCS!V63,0,CALCS!R63*'UNIT VALUES'!$D$34*'UNIT VALUES'!$D$36)), 0)</f>
        <v>0</v>
      </c>
      <c r="AB63" s="87">
        <f>ROUND(IF(C63="22",IF(U63&gt;V63,S63*'UNIT VALUES'!$D$40*'UNIT VALUES'!$D$44,0),IF(U63&gt;V63,S63*'UNIT VALUES'!$D$30*'UNIT VALUES'!$D$36)), 0)</f>
        <v>504222</v>
      </c>
      <c r="AC63" s="87">
        <f>ROUND(IF(U63&gt;V63,0,IF(T63&gt;1, IF(C63="66", T63*'UNIT VALUES'!$D$33*'UNIT VALUES'!$D$36,T63*'UNIT VALUES'!$D$32*'UNIT VALUES'!$D$36),0)),0)</f>
        <v>0</v>
      </c>
      <c r="AD63" t="str">
        <f t="shared" si="1"/>
        <v>060234</v>
      </c>
      <c r="AE63">
        <f ca="1">IF(C63="22",OFFSET('National Reallocations'!$L$1,MATCH(AD63,'National Reallocations'!$I$2:$I$52,0),),ROUND((X63/(SUM($X$2:$X$1259)-SUMIF($C$2:$C$1259,"22",$X$2:$X$1259)))*(Reallocations!$F$4+Reallocations!$F$5),0))</f>
        <v>77</v>
      </c>
      <c r="AF63" s="27">
        <f ca="1">IF(ISERROR(OFFSET('MSA Reallocations'!$I$1,MATCH(AD63,'MSA Reallocations'!$E$2:$E$37,0),)), 0, (OFFSET('MSA Reallocations'!$I$1,MATCH(AD63,'MSA Reallocations'!$E$2:$E$37,0),)))</f>
        <v>0</v>
      </c>
      <c r="AG63" s="181">
        <f ca="1">IF(ISERROR(OFFSET(Reductions!$E$1,MATCH(AD63,Reductions!$F$2:$F$15,0),)), 0, -OFFSET(Reductions!$E$1,MATCH(AD63,Reductions!$F$2:$F$15,0),))</f>
        <v>0</v>
      </c>
      <c r="AH63" s="53">
        <f t="shared" ca="1" si="2"/>
        <v>920087</v>
      </c>
    </row>
    <row r="64" spans="1:34" x14ac:dyDescent="0.25">
      <c r="A64" s="126" t="s">
        <v>4941</v>
      </c>
      <c r="B64" s="126" t="s">
        <v>223</v>
      </c>
      <c r="C64" s="126" t="s">
        <v>47</v>
      </c>
      <c r="D64" s="126" t="s">
        <v>48</v>
      </c>
      <c r="E64" s="126" t="s">
        <v>224</v>
      </c>
      <c r="F64" s="126" t="s">
        <v>254</v>
      </c>
      <c r="G64" s="126" t="s">
        <v>232</v>
      </c>
      <c r="H64" s="126" t="s">
        <v>23</v>
      </c>
      <c r="I64" s="126" t="s">
        <v>255</v>
      </c>
      <c r="J64" s="126" t="s">
        <v>234</v>
      </c>
      <c r="K64" s="126" t="s">
        <v>3334</v>
      </c>
      <c r="L64" s="127">
        <v>45909</v>
      </c>
      <c r="M64" s="127">
        <v>53441</v>
      </c>
      <c r="N64" s="127">
        <v>53441</v>
      </c>
      <c r="O64" s="127">
        <v>78441</v>
      </c>
      <c r="P64" s="127">
        <v>0</v>
      </c>
      <c r="Q64" s="127">
        <v>13922</v>
      </c>
      <c r="R64" s="127">
        <v>1705</v>
      </c>
      <c r="S64" s="127">
        <v>4031</v>
      </c>
      <c r="T64" s="24">
        <f>IF(P64&gt;0, ROUND(IF(IF(OR(C64="51", C64="52", C64="66"), (L64*'UNIT VALUES'!$C$26)-CALCS!P64,0)&gt;0, IF(OR(C64="51", C64="52", C64="66"), (L64*'UNIT VALUES'!$C$26)-CALCS!P64,0), 0), 0), ROUND(IF(IF(OR(C64="51", C64="52", C64="66"), (L64*'UNIT VALUES'!$C$26)-CALCS!O64,0)&gt;0, IF(OR(C64="51", C64="52", C64="66"), (L64*'UNIT VALUES'!$C$26)-CALCS!O64,0), 0), 0))</f>
        <v>0</v>
      </c>
      <c r="U64" s="25">
        <f>IF(C64="22", (O64*'UNIT VALUES'!$D$38)+(Q64*'UNIT VALUES'!$D$39)+(S64*'UNIT VALUES'!$D$40), (O64*'UNIT VALUES'!$D$28)+(Q64*'UNIT VALUES'!$D$29)+(S64*'UNIT VALUES'!$D$30))</f>
        <v>1105982.0742707604</v>
      </c>
      <c r="V64" s="25">
        <f>IF(C64="22",(O64*'UNIT VALUES'!$D$41)+(Q64*'UNIT VALUES'!$D$42)+(R64*'UNIT VALUES'!$D$43),IF(C64="66",(Q64*'UNIT VALUES'!$D$31)+(T64*'UNIT VALUES'!$D$33)+(R64*'UNIT VALUES'!$D$34),(Q64*'UNIT VALUES'!$D$31)+(T64*'UNIT VALUES'!$D$32)+(R64*'UNIT VALUES'!$D$34)))</f>
        <v>338771.56520005397</v>
      </c>
      <c r="W64" s="25">
        <f t="shared" si="0"/>
        <v>1105982</v>
      </c>
      <c r="X64" s="27">
        <f>ROUND(IF(C64="22", W64*'UNIT VALUES'!$D$44, W64*'UNIT VALUES'!$D$36), 0)</f>
        <v>967965</v>
      </c>
      <c r="Y64" s="87">
        <f>ROUND(IF(C64="22", IF(U64&gt;V64,O64*'UNIT VALUES'!$D$38*'UNIT VALUES'!$D$44,O64*'UNIT VALUES'!$D$41*'UNIT VALUES'!$D$44),IF(U64&gt;V64, O64*'UNIT VALUES'!$D$28*'UNIT VALUES'!$D$36,0)), 0)</f>
        <v>129050</v>
      </c>
      <c r="Z64" s="87">
        <f>ROUND(IF(C64="22", IF(U64&gt;V64,Q64*'UNIT VALUES'!$D$39*'UNIT VALUES'!$D$44,Q64*'UNIT VALUES'!$D$42*'UNIT VALUES'!$D$44), IF(U64&gt;V64, Q64*'UNIT VALUES'!$D$29*'UNIT VALUES'!$D$36, Q64*'UNIT VALUES'!$D$31*'UNIT VALUES'!$D$36)),0)</f>
        <v>309751</v>
      </c>
      <c r="AA64" s="87">
        <f>ROUND(IF(C64="22", IF(U64&gt;V64,0,R64*'UNIT VALUES'!$D$43*'UNIT VALUES'!$D$44),IF(CALCS!U64&gt;CALCS!V64,0,CALCS!R64*'UNIT VALUES'!$D$34*'UNIT VALUES'!$D$36)), 0)</f>
        <v>0</v>
      </c>
      <c r="AB64" s="87">
        <f>ROUND(IF(C64="22",IF(U64&gt;V64,S64*'UNIT VALUES'!$D$40*'UNIT VALUES'!$D$44,0),IF(U64&gt;V64,S64*'UNIT VALUES'!$D$30*'UNIT VALUES'!$D$36)), 0)</f>
        <v>529164</v>
      </c>
      <c r="AC64" s="87">
        <f>ROUND(IF(U64&gt;V64,0,IF(T64&gt;1, IF(C64="66", T64*'UNIT VALUES'!$D$33*'UNIT VALUES'!$D$36,T64*'UNIT VALUES'!$D$32*'UNIT VALUES'!$D$36),0)),0)</f>
        <v>0</v>
      </c>
      <c r="AD64" t="str">
        <f t="shared" si="1"/>
        <v>060288</v>
      </c>
      <c r="AE64">
        <f ca="1">IF(C64="22",OFFSET('National Reallocations'!$L$1,MATCH(AD64,'National Reallocations'!$I$2:$I$52,0),),ROUND((X64/(SUM($X$2:$X$1259)-SUMIF($C$2:$C$1259,"22",$X$2:$X$1259)))*(Reallocations!$F$4+Reallocations!$F$5),0))</f>
        <v>81</v>
      </c>
      <c r="AF64" s="27">
        <f ca="1">IF(ISERROR(OFFSET('MSA Reallocations'!$I$1,MATCH(AD64,'MSA Reallocations'!$E$2:$E$37,0),)), 0, (OFFSET('MSA Reallocations'!$I$1,MATCH(AD64,'MSA Reallocations'!$E$2:$E$37,0),)))</f>
        <v>0</v>
      </c>
      <c r="AG64" s="181">
        <f ca="1">IF(ISERROR(OFFSET(Reductions!$E$1,MATCH(AD64,Reductions!$F$2:$F$15,0),)), 0, -OFFSET(Reductions!$E$1,MATCH(AD64,Reductions!$F$2:$F$15,0),))</f>
        <v>0</v>
      </c>
      <c r="AH64" s="53">
        <f t="shared" ca="1" si="2"/>
        <v>968046</v>
      </c>
    </row>
    <row r="65" spans="1:34" x14ac:dyDescent="0.25">
      <c r="A65" s="126" t="s">
        <v>5851</v>
      </c>
      <c r="B65" s="126" t="s">
        <v>223</v>
      </c>
      <c r="C65" s="126" t="s">
        <v>27</v>
      </c>
      <c r="D65" s="126" t="s">
        <v>28</v>
      </c>
      <c r="E65" s="126" t="s">
        <v>224</v>
      </c>
      <c r="F65" s="126" t="s">
        <v>189</v>
      </c>
      <c r="G65" s="126" t="s">
        <v>227</v>
      </c>
      <c r="H65" s="126" t="s">
        <v>23</v>
      </c>
      <c r="I65" s="126" t="s">
        <v>257</v>
      </c>
      <c r="J65" s="126" t="s">
        <v>229</v>
      </c>
      <c r="K65" s="126" t="s">
        <v>3333</v>
      </c>
      <c r="L65" s="127">
        <v>111268</v>
      </c>
      <c r="M65" s="127">
        <v>103328</v>
      </c>
      <c r="N65" s="127">
        <v>103328</v>
      </c>
      <c r="O65" s="127">
        <v>120972</v>
      </c>
      <c r="P65" s="127">
        <v>0</v>
      </c>
      <c r="Q65" s="127">
        <v>20978</v>
      </c>
      <c r="R65" s="127">
        <v>24812</v>
      </c>
      <c r="S65" s="127">
        <v>1280</v>
      </c>
      <c r="T65" s="24">
        <f>IF(P65&gt;0, ROUND(IF(IF(OR(C65="51", C65="52", C65="66"), (L65*'UNIT VALUES'!$C$26)-CALCS!P65,0)&gt;0, IF(OR(C65="51", C65="52", C65="66"), (L65*'UNIT VALUES'!$C$26)-CALCS!P65,0), 0), 0), ROUND(IF(IF(OR(C65="51", C65="52", C65="66"), (L65*'UNIT VALUES'!$C$26)-CALCS!O65,0)&gt;0, IF(OR(C65="51", C65="52", C65="66"), (L65*'UNIT VALUES'!$C$26)-CALCS!O65,0), 0), 0))</f>
        <v>53632</v>
      </c>
      <c r="U65" s="25">
        <f>IF(C65="22", (O65*'UNIT VALUES'!$D$38)+(Q65*'UNIT VALUES'!$D$39)+(S65*'UNIT VALUES'!$D$40), (O65*'UNIT VALUES'!$D$28)+(Q65*'UNIT VALUES'!$D$29)+(S65*'UNIT VALUES'!$D$30))</f>
        <v>952677.38950921921</v>
      </c>
      <c r="V65" s="25">
        <f>IF(C65="22",(O65*'UNIT VALUES'!$D$41)+(Q65*'UNIT VALUES'!$D$42)+(R65*'UNIT VALUES'!$D$43),IF(C65="66",(Q65*'UNIT VALUES'!$D$31)+(T65*'UNIT VALUES'!$D$33)+(R65*'UNIT VALUES'!$D$34),(Q65*'UNIT VALUES'!$D$31)+(T65*'UNIT VALUES'!$D$32)+(R65*'UNIT VALUES'!$D$34)))</f>
        <v>2785459.5567458612</v>
      </c>
      <c r="W65" s="25">
        <f t="shared" si="0"/>
        <v>2785460</v>
      </c>
      <c r="X65" s="27">
        <f>ROUND(IF(C65="22", W65*'UNIT VALUES'!$D$44, W65*'UNIT VALUES'!$D$36), 0)</f>
        <v>2437857</v>
      </c>
      <c r="Y65" s="87">
        <f>ROUND(IF(C65="22", IF(U65&gt;V65,O65*'UNIT VALUES'!$D$38*'UNIT VALUES'!$D$44,O65*'UNIT VALUES'!$D$41*'UNIT VALUES'!$D$44),IF(U65&gt;V65, O65*'UNIT VALUES'!$D$28*'UNIT VALUES'!$D$36,0)), 0)</f>
        <v>0</v>
      </c>
      <c r="Z65" s="87">
        <f>ROUND(IF(C65="22", IF(U65&gt;V65,Q65*'UNIT VALUES'!$D$39*'UNIT VALUES'!$D$44,Q65*'UNIT VALUES'!$D$42*'UNIT VALUES'!$D$44), IF(U65&gt;V65, Q65*'UNIT VALUES'!$D$29*'UNIT VALUES'!$D$36, Q65*'UNIT VALUES'!$D$31*'UNIT VALUES'!$D$36)),0)</f>
        <v>280044</v>
      </c>
      <c r="AA65" s="87">
        <f>ROUND(IF(C65="22", IF(U65&gt;V65,0,R65*'UNIT VALUES'!$D$43*'UNIT VALUES'!$D$44),IF(CALCS!U65&gt;CALCS!V65,0,CALCS!R65*'UNIT VALUES'!$D$34*'UNIT VALUES'!$D$36)), 0)</f>
        <v>1610165</v>
      </c>
      <c r="AB65" s="87">
        <f>ROUND(IF(C65="22",IF(U65&gt;V65,S65*'UNIT VALUES'!$D$40*'UNIT VALUES'!$D$44,0),IF(U65&gt;V65,S65*'UNIT VALUES'!$D$30*'UNIT VALUES'!$D$36)), 0)</f>
        <v>0</v>
      </c>
      <c r="AC65" s="87">
        <f>ROUND(IF(U65&gt;V65,0,IF(T65&gt;1, IF(C65="66", T65*'UNIT VALUES'!$D$33*'UNIT VALUES'!$D$36,T65*'UNIT VALUES'!$D$32*'UNIT VALUES'!$D$36),0)),0)</f>
        <v>547649</v>
      </c>
      <c r="AD65" t="str">
        <f t="shared" si="1"/>
        <v>060324</v>
      </c>
      <c r="AE65">
        <f ca="1">IF(C65="22",OFFSET('National Reallocations'!$L$1,MATCH(AD65,'National Reallocations'!$I$2:$I$52,0),),ROUND((X65/(SUM($X$2:$X$1259)-SUMIF($C$2:$C$1259,"22",$X$2:$X$1259)))*(Reallocations!$F$4+Reallocations!$F$5),0))</f>
        <v>205</v>
      </c>
      <c r="AF65" s="27">
        <f ca="1">IF(ISERROR(OFFSET('MSA Reallocations'!$I$1,MATCH(AD65,'MSA Reallocations'!$E$2:$E$37,0),)), 0, (OFFSET('MSA Reallocations'!$I$1,MATCH(AD65,'MSA Reallocations'!$E$2:$E$37,0),)))</f>
        <v>0</v>
      </c>
      <c r="AG65" s="181">
        <f ca="1">IF(ISERROR(OFFSET(Reductions!$E$1,MATCH(AD65,Reductions!$F$2:$F$15,0),)), 0, -OFFSET(Reductions!$E$1,MATCH(AD65,Reductions!$F$2:$F$15,0),))</f>
        <v>0</v>
      </c>
      <c r="AH65" s="53">
        <f t="shared" ca="1" si="2"/>
        <v>2438062</v>
      </c>
    </row>
    <row r="66" spans="1:34" x14ac:dyDescent="0.25">
      <c r="A66" s="126" t="s">
        <v>4906</v>
      </c>
      <c r="B66" s="126" t="s">
        <v>223</v>
      </c>
      <c r="C66" s="126" t="s">
        <v>47</v>
      </c>
      <c r="D66" s="126" t="s">
        <v>48</v>
      </c>
      <c r="E66" s="126" t="s">
        <v>224</v>
      </c>
      <c r="F66" s="126" t="s">
        <v>259</v>
      </c>
      <c r="G66" s="126" t="s">
        <v>236</v>
      </c>
      <c r="H66" s="126" t="s">
        <v>23</v>
      </c>
      <c r="I66" s="126" t="s">
        <v>260</v>
      </c>
      <c r="J66" s="126" t="s">
        <v>4634</v>
      </c>
      <c r="K66" s="126" t="s">
        <v>3334</v>
      </c>
      <c r="L66" s="127">
        <v>46401</v>
      </c>
      <c r="M66" s="127">
        <v>64165</v>
      </c>
      <c r="N66" s="127">
        <v>64165</v>
      </c>
      <c r="O66" s="127">
        <v>83270</v>
      </c>
      <c r="P66" s="127">
        <v>0</v>
      </c>
      <c r="Q66" s="127">
        <v>10451</v>
      </c>
      <c r="R66" s="127">
        <v>634</v>
      </c>
      <c r="S66" s="127">
        <v>2486</v>
      </c>
      <c r="T66" s="24">
        <f>IF(P66&gt;0, ROUND(IF(IF(OR(C66="51", C66="52", C66="66"), (L66*'UNIT VALUES'!$C$26)-CALCS!P66,0)&gt;0, IF(OR(C66="51", C66="52", C66="66"), (L66*'UNIT VALUES'!$C$26)-CALCS!P66,0), 0), 0), ROUND(IF(IF(OR(C66="51", C66="52", C66="66"), (L66*'UNIT VALUES'!$C$26)-CALCS!O66,0)&gt;0, IF(OR(C66="51", C66="52", C66="66"), (L66*'UNIT VALUES'!$C$26)-CALCS!O66,0), 0), 0))</f>
        <v>0</v>
      </c>
      <c r="U66" s="25">
        <f>IF(C66="22", (O66*'UNIT VALUES'!$D$38)+(Q66*'UNIT VALUES'!$D$39)+(S66*'UNIT VALUES'!$D$40), (O66*'UNIT VALUES'!$D$28)+(Q66*'UNIT VALUES'!$D$29)+(S66*'UNIT VALUES'!$D$30))</f>
        <v>795085.22036622965</v>
      </c>
      <c r="V66" s="25">
        <f>IF(C66="22",(O66*'UNIT VALUES'!$D$41)+(Q66*'UNIT VALUES'!$D$42)+(R66*'UNIT VALUES'!$D$43),IF(C66="66",(Q66*'UNIT VALUES'!$D$31)+(T66*'UNIT VALUES'!$D$33)+(R66*'UNIT VALUES'!$D$34),(Q66*'UNIT VALUES'!$D$31)+(T66*'UNIT VALUES'!$D$32)+(R66*'UNIT VALUES'!$D$34)))</f>
        <v>206416.90172461479</v>
      </c>
      <c r="W66" s="25">
        <f t="shared" ref="W66:W129" si="3">ROUND(IF(U66&gt;V66,U66,V66), 0)</f>
        <v>795085</v>
      </c>
      <c r="X66" s="27">
        <f>ROUND(IF(C66="22", W66*'UNIT VALUES'!$D$44, W66*'UNIT VALUES'!$D$36), 0)</f>
        <v>695865</v>
      </c>
      <c r="Y66" s="87">
        <f>ROUND(IF(C66="22", IF(U66&gt;V66,O66*'UNIT VALUES'!$D$38*'UNIT VALUES'!$D$44,O66*'UNIT VALUES'!$D$41*'UNIT VALUES'!$D$44),IF(U66&gt;V66, O66*'UNIT VALUES'!$D$28*'UNIT VALUES'!$D$36,0)), 0)</f>
        <v>136995</v>
      </c>
      <c r="Z66" s="87">
        <f>ROUND(IF(C66="22", IF(U66&gt;V66,Q66*'UNIT VALUES'!$D$39*'UNIT VALUES'!$D$44,Q66*'UNIT VALUES'!$D$42*'UNIT VALUES'!$D$44), IF(U66&gt;V66, Q66*'UNIT VALUES'!$D$29*'UNIT VALUES'!$D$36, Q66*'UNIT VALUES'!$D$31*'UNIT VALUES'!$D$36)),0)</f>
        <v>232524</v>
      </c>
      <c r="AA66" s="87">
        <f>ROUND(IF(C66="22", IF(U66&gt;V66,0,R66*'UNIT VALUES'!$D$43*'UNIT VALUES'!$D$44),IF(CALCS!U66&gt;CALCS!V66,0,CALCS!R66*'UNIT VALUES'!$D$34*'UNIT VALUES'!$D$36)), 0)</f>
        <v>0</v>
      </c>
      <c r="AB66" s="87">
        <f>ROUND(IF(C66="22",IF(U66&gt;V66,S66*'UNIT VALUES'!$D$40*'UNIT VALUES'!$D$44,0),IF(U66&gt;V66,S66*'UNIT VALUES'!$D$30*'UNIT VALUES'!$D$36)), 0)</f>
        <v>326346</v>
      </c>
      <c r="AC66" s="87">
        <f>ROUND(IF(U66&gt;V66,0,IF(T66&gt;1, IF(C66="66", T66*'UNIT VALUES'!$D$33*'UNIT VALUES'!$D$36,T66*'UNIT VALUES'!$D$32*'UNIT VALUES'!$D$36),0)),0)</f>
        <v>0</v>
      </c>
      <c r="AD66" t="str">
        <f t="shared" ref="AD66:AD129" si="4">E66&amp;F66</f>
        <v>060450</v>
      </c>
      <c r="AE66">
        <f ca="1">IF(C66="22",OFFSET('National Reallocations'!$L$1,MATCH(AD66,'National Reallocations'!$I$2:$I$52,0),),ROUND((X66/(SUM($X$2:$X$1259)-SUMIF($C$2:$C$1259,"22",$X$2:$X$1259)))*(Reallocations!$F$4+Reallocations!$F$5),0))</f>
        <v>59</v>
      </c>
      <c r="AF66" s="27">
        <f ca="1">IF(ISERROR(OFFSET('MSA Reallocations'!$I$1,MATCH(AD66,'MSA Reallocations'!$E$2:$E$37,0),)), 0, (OFFSET('MSA Reallocations'!$I$1,MATCH(AD66,'MSA Reallocations'!$E$2:$E$37,0),)))</f>
        <v>0</v>
      </c>
      <c r="AG66" s="181">
        <f ca="1">IF(ISERROR(OFFSET(Reductions!$E$1,MATCH(AD66,Reductions!$F$2:$F$15,0),)), 0, -OFFSET(Reductions!$E$1,MATCH(AD66,Reductions!$F$2:$F$15,0),))</f>
        <v>0</v>
      </c>
      <c r="AH66" s="53">
        <f t="shared" ca="1" si="2"/>
        <v>695924</v>
      </c>
    </row>
    <row r="67" spans="1:34" x14ac:dyDescent="0.25">
      <c r="A67" s="126" t="s">
        <v>5903</v>
      </c>
      <c r="B67" s="126" t="s">
        <v>223</v>
      </c>
      <c r="C67" s="126" t="s">
        <v>27</v>
      </c>
      <c r="D67" s="126" t="s">
        <v>28</v>
      </c>
      <c r="E67" s="126" t="s">
        <v>224</v>
      </c>
      <c r="F67" s="126" t="s">
        <v>203</v>
      </c>
      <c r="G67" s="126" t="s">
        <v>232</v>
      </c>
      <c r="H67" s="126" t="s">
        <v>23</v>
      </c>
      <c r="I67" s="126" t="s">
        <v>262</v>
      </c>
      <c r="J67" s="126" t="s">
        <v>234</v>
      </c>
      <c r="K67" s="126" t="s">
        <v>3334</v>
      </c>
      <c r="L67" s="127">
        <v>90155</v>
      </c>
      <c r="M67" s="127">
        <v>84625</v>
      </c>
      <c r="N67" s="127">
        <v>84625</v>
      </c>
      <c r="O67" s="127">
        <v>105319</v>
      </c>
      <c r="P67" s="127">
        <v>0</v>
      </c>
      <c r="Q67" s="127">
        <v>10538</v>
      </c>
      <c r="R67" s="127">
        <v>6001</v>
      </c>
      <c r="S67" s="127">
        <v>2022</v>
      </c>
      <c r="T67" s="24">
        <f>IF(P67&gt;0, ROUND(IF(IF(OR(C67="51", C67="52", C67="66"), (L67*'UNIT VALUES'!$C$26)-CALCS!P67,0)&gt;0, IF(OR(C67="51", C67="52", C67="66"), (L67*'UNIT VALUES'!$C$26)-CALCS!P67,0), 0), 0), ROUND(IF(IF(OR(C67="51", C67="52", C67="66"), (L67*'UNIT VALUES'!$C$26)-CALCS!O67,0)&gt;0, IF(OR(C67="51", C67="52", C67="66"), (L67*'UNIT VALUES'!$C$26)-CALCS!O67,0), 0), 0))</f>
        <v>36154</v>
      </c>
      <c r="U67" s="25">
        <f>IF(C67="22", (O67*'UNIT VALUES'!$D$38)+(Q67*'UNIT VALUES'!$D$39)+(S67*'UNIT VALUES'!$D$40), (O67*'UNIT VALUES'!$D$28)+(Q67*'UNIT VALUES'!$D$29)+(S67*'UNIT VALUES'!$D$30))</f>
        <v>769147.80310145509</v>
      </c>
      <c r="V67" s="25">
        <f>IF(C67="22",(O67*'UNIT VALUES'!$D$41)+(Q67*'UNIT VALUES'!$D$42)+(R67*'UNIT VALUES'!$D$43),IF(C67="66",(Q67*'UNIT VALUES'!$D$31)+(T67*'UNIT VALUES'!$D$33)+(R67*'UNIT VALUES'!$D$34),(Q67*'UNIT VALUES'!$D$31)+(T67*'UNIT VALUES'!$D$32)+(R67*'UNIT VALUES'!$D$34)))</f>
        <v>1027509.9869875936</v>
      </c>
      <c r="W67" s="25">
        <f t="shared" si="3"/>
        <v>1027510</v>
      </c>
      <c r="X67" s="27">
        <f>ROUND(IF(C67="22", W67*'UNIT VALUES'!$D$44, W67*'UNIT VALUES'!$D$36), 0)</f>
        <v>899285</v>
      </c>
      <c r="Y67" s="87">
        <f>ROUND(IF(C67="22", IF(U67&gt;V67,O67*'UNIT VALUES'!$D$38*'UNIT VALUES'!$D$44,O67*'UNIT VALUES'!$D$41*'UNIT VALUES'!$D$44),IF(U67&gt;V67, O67*'UNIT VALUES'!$D$28*'UNIT VALUES'!$D$36,0)), 0)</f>
        <v>0</v>
      </c>
      <c r="Z67" s="87">
        <f>ROUND(IF(C67="22", IF(U67&gt;V67,Q67*'UNIT VALUES'!$D$39*'UNIT VALUES'!$D$44,Q67*'UNIT VALUES'!$D$42*'UNIT VALUES'!$D$44), IF(U67&gt;V67, Q67*'UNIT VALUES'!$D$29*'UNIT VALUES'!$D$36, Q67*'UNIT VALUES'!$D$31*'UNIT VALUES'!$D$36)),0)</f>
        <v>140676</v>
      </c>
      <c r="AA67" s="87">
        <f>ROUND(IF(C67="22", IF(U67&gt;V67,0,R67*'UNIT VALUES'!$D$43*'UNIT VALUES'!$D$44),IF(CALCS!U67&gt;CALCS!V67,0,CALCS!R67*'UNIT VALUES'!$D$34*'UNIT VALUES'!$D$36)), 0)</f>
        <v>389432</v>
      </c>
      <c r="AB67" s="87">
        <f>ROUND(IF(C67="22",IF(U67&gt;V67,S67*'UNIT VALUES'!$D$40*'UNIT VALUES'!$D$44,0),IF(U67&gt;V67,S67*'UNIT VALUES'!$D$30*'UNIT VALUES'!$D$36)), 0)</f>
        <v>0</v>
      </c>
      <c r="AC67" s="87">
        <f>ROUND(IF(U67&gt;V67,0,IF(T67&gt;1, IF(C67="66", T67*'UNIT VALUES'!$D$33*'UNIT VALUES'!$D$36,T67*'UNIT VALUES'!$D$32*'UNIT VALUES'!$D$36),0)),0)</f>
        <v>369177</v>
      </c>
      <c r="AD67" t="str">
        <f t="shared" si="4"/>
        <v>060456</v>
      </c>
      <c r="AE67">
        <f ca="1">IF(C67="22",OFFSET('National Reallocations'!$L$1,MATCH(AD67,'National Reallocations'!$I$2:$I$52,0),),ROUND((X67/(SUM($X$2:$X$1259)-SUMIF($C$2:$C$1259,"22",$X$2:$X$1259)))*(Reallocations!$F$4+Reallocations!$F$5),0))</f>
        <v>76</v>
      </c>
      <c r="AF67" s="27">
        <f ca="1">IF(ISERROR(OFFSET('MSA Reallocations'!$I$1,MATCH(AD67,'MSA Reallocations'!$E$2:$E$37,0),)), 0, (OFFSET('MSA Reallocations'!$I$1,MATCH(AD67,'MSA Reallocations'!$E$2:$E$37,0),)))</f>
        <v>0</v>
      </c>
      <c r="AG67" s="181">
        <f ca="1">IF(ISERROR(OFFSET(Reductions!$E$1,MATCH(AD67,Reductions!$F$2:$F$15,0),)), 0, -OFFSET(Reductions!$E$1,MATCH(AD67,Reductions!$F$2:$F$15,0),))</f>
        <v>0</v>
      </c>
      <c r="AH67" s="53">
        <f t="shared" ref="AH67:AH130" ca="1" si="5">AG67+AF67+AE67+X67</f>
        <v>899361</v>
      </c>
    </row>
    <row r="68" spans="1:34" x14ac:dyDescent="0.25">
      <c r="A68" s="126" t="s">
        <v>5041</v>
      </c>
      <c r="B68" s="126" t="s">
        <v>223</v>
      </c>
      <c r="C68" s="126" t="s">
        <v>27</v>
      </c>
      <c r="D68" s="126" t="s">
        <v>28</v>
      </c>
      <c r="E68" s="126" t="s">
        <v>224</v>
      </c>
      <c r="F68" s="126" t="s">
        <v>264</v>
      </c>
      <c r="G68" s="126" t="s">
        <v>265</v>
      </c>
      <c r="H68" s="126" t="s">
        <v>23</v>
      </c>
      <c r="I68" s="126" t="s">
        <v>266</v>
      </c>
      <c r="J68" s="126" t="s">
        <v>267</v>
      </c>
      <c r="K68" s="126" t="s">
        <v>3334</v>
      </c>
      <c r="L68" s="127">
        <v>1</v>
      </c>
      <c r="M68" s="127">
        <v>37797</v>
      </c>
      <c r="N68" s="127">
        <v>37797</v>
      </c>
      <c r="O68" s="127">
        <v>67608</v>
      </c>
      <c r="P68" s="127">
        <v>0</v>
      </c>
      <c r="Q68" s="127">
        <v>3616</v>
      </c>
      <c r="R68" s="127">
        <v>167</v>
      </c>
      <c r="S68" s="127">
        <v>483</v>
      </c>
      <c r="T68" s="24">
        <f>IF(P68&gt;0, ROUND(IF(IF(OR(C68="51", C68="52", C68="66"), (L68*'UNIT VALUES'!$C$26)-CALCS!P68,0)&gt;0, IF(OR(C68="51", C68="52", C68="66"), (L68*'UNIT VALUES'!$C$26)-CALCS!P68,0), 0), 0), ROUND(IF(IF(OR(C68="51", C68="52", C68="66"), (L68*'UNIT VALUES'!$C$26)-CALCS!O68,0)&gt;0, IF(OR(C68="51", C68="52", C68="66"), (L68*'UNIT VALUES'!$C$26)-CALCS!O68,0), 0), 0))</f>
        <v>0</v>
      </c>
      <c r="U68" s="25">
        <f>IF(C68="22", (O68*'UNIT VALUES'!$D$38)+(Q68*'UNIT VALUES'!$D$39)+(S68*'UNIT VALUES'!$D$40), (O68*'UNIT VALUES'!$D$28)+(Q68*'UNIT VALUES'!$D$29)+(S68*'UNIT VALUES'!$D$30))</f>
        <v>291456.57497383317</v>
      </c>
      <c r="V68" s="25">
        <f>IF(C68="22",(O68*'UNIT VALUES'!$D$41)+(Q68*'UNIT VALUES'!$D$42)+(R68*'UNIT VALUES'!$D$43),IF(C68="66",(Q68*'UNIT VALUES'!$D$31)+(T68*'UNIT VALUES'!$D$33)+(R68*'UNIT VALUES'!$D$34),(Q68*'UNIT VALUES'!$D$31)+(T68*'UNIT VALUES'!$D$32)+(R68*'UNIT VALUES'!$D$34)))</f>
        <v>67536.880713330538</v>
      </c>
      <c r="W68" s="25">
        <f t="shared" si="3"/>
        <v>291457</v>
      </c>
      <c r="X68" s="27">
        <f>ROUND(IF(C68="22", W68*'UNIT VALUES'!$D$44, W68*'UNIT VALUES'!$D$36), 0)</f>
        <v>255086</v>
      </c>
      <c r="Y68" s="87">
        <f>ROUND(IF(C68="22", IF(U68&gt;V68,O68*'UNIT VALUES'!$D$38*'UNIT VALUES'!$D$44,O68*'UNIT VALUES'!$D$41*'UNIT VALUES'!$D$44),IF(U68&gt;V68, O68*'UNIT VALUES'!$D$28*'UNIT VALUES'!$D$36,0)), 0)</f>
        <v>111228</v>
      </c>
      <c r="Z68" s="87">
        <f>ROUND(IF(C68="22", IF(U68&gt;V68,Q68*'UNIT VALUES'!$D$39*'UNIT VALUES'!$D$44,Q68*'UNIT VALUES'!$D$42*'UNIT VALUES'!$D$44), IF(U68&gt;V68, Q68*'UNIT VALUES'!$D$29*'UNIT VALUES'!$D$36, Q68*'UNIT VALUES'!$D$31*'UNIT VALUES'!$D$36)),0)</f>
        <v>80452</v>
      </c>
      <c r="AA68" s="87">
        <f>ROUND(IF(C68="22", IF(U68&gt;V68,0,R68*'UNIT VALUES'!$D$43*'UNIT VALUES'!$D$44),IF(CALCS!U68&gt;CALCS!V68,0,CALCS!R68*'UNIT VALUES'!$D$34*'UNIT VALUES'!$D$36)), 0)</f>
        <v>0</v>
      </c>
      <c r="AB68" s="87">
        <f>ROUND(IF(C68="22",IF(U68&gt;V68,S68*'UNIT VALUES'!$D$40*'UNIT VALUES'!$D$44,0),IF(U68&gt;V68,S68*'UNIT VALUES'!$D$30*'UNIT VALUES'!$D$36)), 0)</f>
        <v>63405</v>
      </c>
      <c r="AC68" s="87">
        <f>ROUND(IF(U68&gt;V68,0,IF(T68&gt;1, IF(C68="66", T68*'UNIT VALUES'!$D$33*'UNIT VALUES'!$D$36,T68*'UNIT VALUES'!$D$32*'UNIT VALUES'!$D$36),0)),0)</f>
        <v>0</v>
      </c>
      <c r="AD68" t="str">
        <f t="shared" si="4"/>
        <v>060516</v>
      </c>
      <c r="AE68">
        <f ca="1">IF(C68="22",OFFSET('National Reallocations'!$L$1,MATCH(AD68,'National Reallocations'!$I$2:$I$52,0),),ROUND((X68/(SUM($X$2:$X$1259)-SUMIF($C$2:$C$1259,"22",$X$2:$X$1259)))*(Reallocations!$F$4+Reallocations!$F$5),0))</f>
        <v>21</v>
      </c>
      <c r="AF68" s="27">
        <f ca="1">IF(ISERROR(OFFSET('MSA Reallocations'!$I$1,MATCH(AD68,'MSA Reallocations'!$E$2:$E$37,0),)), 0, (OFFSET('MSA Reallocations'!$I$1,MATCH(AD68,'MSA Reallocations'!$E$2:$E$37,0),)))</f>
        <v>0</v>
      </c>
      <c r="AG68" s="181">
        <f ca="1">IF(ISERROR(OFFSET(Reductions!$E$1,MATCH(AD68,Reductions!$F$2:$F$15,0),)), 0, -OFFSET(Reductions!$E$1,MATCH(AD68,Reductions!$F$2:$F$15,0),))</f>
        <v>0</v>
      </c>
      <c r="AH68" s="53">
        <f t="shared" ca="1" si="5"/>
        <v>255107</v>
      </c>
    </row>
    <row r="69" spans="1:34" x14ac:dyDescent="0.25">
      <c r="A69" s="126" t="s">
        <v>5870</v>
      </c>
      <c r="B69" s="126" t="s">
        <v>223</v>
      </c>
      <c r="C69" s="126" t="s">
        <v>27</v>
      </c>
      <c r="D69" s="126" t="s">
        <v>28</v>
      </c>
      <c r="E69" s="126" t="s">
        <v>224</v>
      </c>
      <c r="F69" s="126" t="s">
        <v>269</v>
      </c>
      <c r="G69" s="126" t="s">
        <v>50</v>
      </c>
      <c r="H69" s="126" t="s">
        <v>23</v>
      </c>
      <c r="I69" s="126" t="s">
        <v>270</v>
      </c>
      <c r="J69" s="126" t="s">
        <v>271</v>
      </c>
      <c r="K69" s="126" t="s">
        <v>3334</v>
      </c>
      <c r="L69" s="127">
        <v>9253</v>
      </c>
      <c r="M69" s="127">
        <v>35490</v>
      </c>
      <c r="N69" s="127">
        <v>35490</v>
      </c>
      <c r="O69" s="127">
        <v>113453</v>
      </c>
      <c r="P69" s="127">
        <v>0</v>
      </c>
      <c r="Q69" s="127">
        <v>11248</v>
      </c>
      <c r="R69" s="127">
        <v>451</v>
      </c>
      <c r="S69" s="127">
        <v>585</v>
      </c>
      <c r="T69" s="24">
        <f>IF(P69&gt;0, ROUND(IF(IF(OR(C69="51", C69="52", C69="66"), (L69*'UNIT VALUES'!$C$26)-CALCS!P69,0)&gt;0, IF(OR(C69="51", C69="52", C69="66"), (L69*'UNIT VALUES'!$C$26)-CALCS!P69,0), 0), 0), ROUND(IF(IF(OR(C69="51", C69="52", C69="66"), (L69*'UNIT VALUES'!$C$26)-CALCS!O69,0)&gt;0, IF(OR(C69="51", C69="52", C69="66"), (L69*'UNIT VALUES'!$C$26)-CALCS!O69,0), 0), 0))</f>
        <v>0</v>
      </c>
      <c r="U69" s="25">
        <f>IF(C69="22", (O69*'UNIT VALUES'!$D$38)+(Q69*'UNIT VALUES'!$D$39)+(S69*'UNIT VALUES'!$D$40), (O69*'UNIT VALUES'!$D$28)+(Q69*'UNIT VALUES'!$D$29)+(S69*'UNIT VALUES'!$D$30))</f>
        <v>586949.42750770878</v>
      </c>
      <c r="V69" s="25">
        <f>IF(C69="22",(O69*'UNIT VALUES'!$D$41)+(Q69*'UNIT VALUES'!$D$42)+(R69*'UNIT VALUES'!$D$43),IF(C69="66",(Q69*'UNIT VALUES'!$D$31)+(T69*'UNIT VALUES'!$D$33)+(R69*'UNIT VALUES'!$D$34),(Q69*'UNIT VALUES'!$D$31)+(T69*'UNIT VALUES'!$D$32)+(R69*'UNIT VALUES'!$D$34)))</f>
        <v>205004.39299409217</v>
      </c>
      <c r="W69" s="25">
        <f t="shared" si="3"/>
        <v>586949</v>
      </c>
      <c r="X69" s="27">
        <f>ROUND(IF(C69="22", W69*'UNIT VALUES'!$D$44, W69*'UNIT VALUES'!$D$36), 0)</f>
        <v>513703</v>
      </c>
      <c r="Y69" s="87">
        <f>ROUND(IF(C69="22", IF(U69&gt;V69,O69*'UNIT VALUES'!$D$38*'UNIT VALUES'!$D$44,O69*'UNIT VALUES'!$D$41*'UNIT VALUES'!$D$44),IF(U69&gt;V69, O69*'UNIT VALUES'!$D$28*'UNIT VALUES'!$D$36,0)), 0)</f>
        <v>186651</v>
      </c>
      <c r="Z69" s="87">
        <f>ROUND(IF(C69="22", IF(U69&gt;V69,Q69*'UNIT VALUES'!$D$39*'UNIT VALUES'!$D$44,Q69*'UNIT VALUES'!$D$42*'UNIT VALUES'!$D$44), IF(U69&gt;V69, Q69*'UNIT VALUES'!$D$29*'UNIT VALUES'!$D$36, Q69*'UNIT VALUES'!$D$31*'UNIT VALUES'!$D$36)),0)</f>
        <v>250257</v>
      </c>
      <c r="AA69" s="87">
        <f>ROUND(IF(C69="22", IF(U69&gt;V69,0,R69*'UNIT VALUES'!$D$43*'UNIT VALUES'!$D$44),IF(CALCS!U69&gt;CALCS!V69,0,CALCS!R69*'UNIT VALUES'!$D$34*'UNIT VALUES'!$D$36)), 0)</f>
        <v>0</v>
      </c>
      <c r="AB69" s="87">
        <f>ROUND(IF(C69="22",IF(U69&gt;V69,S69*'UNIT VALUES'!$D$40*'UNIT VALUES'!$D$44,0),IF(U69&gt;V69,S69*'UNIT VALUES'!$D$30*'UNIT VALUES'!$D$36)), 0)</f>
        <v>76795</v>
      </c>
      <c r="AC69" s="87">
        <f>ROUND(IF(U69&gt;V69,0,IF(T69&gt;1, IF(C69="66", T69*'UNIT VALUES'!$D$33*'UNIT VALUES'!$D$36,T69*'UNIT VALUES'!$D$32*'UNIT VALUES'!$D$36),0)),0)</f>
        <v>0</v>
      </c>
      <c r="AD69" t="str">
        <f t="shared" si="4"/>
        <v>060564</v>
      </c>
      <c r="AE69">
        <f ca="1">IF(C69="22",OFFSET('National Reallocations'!$L$1,MATCH(AD69,'National Reallocations'!$I$2:$I$52,0),),ROUND((X69/(SUM($X$2:$X$1259)-SUMIF($C$2:$C$1259,"22",$X$2:$X$1259)))*(Reallocations!$F$4+Reallocations!$F$5),0))</f>
        <v>43</v>
      </c>
      <c r="AF69" s="27">
        <f ca="1">IF(ISERROR(OFFSET('MSA Reallocations'!$I$1,MATCH(AD69,'MSA Reallocations'!$E$2:$E$37,0),)), 0, (OFFSET('MSA Reallocations'!$I$1,MATCH(AD69,'MSA Reallocations'!$E$2:$E$37,0),)))</f>
        <v>0</v>
      </c>
      <c r="AG69" s="181">
        <f ca="1">IF(ISERROR(OFFSET(Reductions!$E$1,MATCH(AD69,Reductions!$F$2:$F$15,0),)), 0, -OFFSET(Reductions!$E$1,MATCH(AD69,Reductions!$F$2:$F$15,0),))</f>
        <v>0</v>
      </c>
      <c r="AH69" s="53">
        <f t="shared" ca="1" si="5"/>
        <v>513746</v>
      </c>
    </row>
    <row r="70" spans="1:34" x14ac:dyDescent="0.25">
      <c r="A70" s="126" t="s">
        <v>4827</v>
      </c>
      <c r="B70" s="126" t="s">
        <v>223</v>
      </c>
      <c r="C70" s="126" t="s">
        <v>27</v>
      </c>
      <c r="D70" s="126" t="s">
        <v>28</v>
      </c>
      <c r="E70" s="126" t="s">
        <v>224</v>
      </c>
      <c r="F70" s="126" t="s">
        <v>57</v>
      </c>
      <c r="G70" s="126" t="s">
        <v>232</v>
      </c>
      <c r="H70" s="126" t="s">
        <v>23</v>
      </c>
      <c r="I70" s="126" t="s">
        <v>273</v>
      </c>
      <c r="J70" s="126" t="s">
        <v>234</v>
      </c>
      <c r="K70" s="126" t="s">
        <v>3334</v>
      </c>
      <c r="L70" s="127">
        <v>38059</v>
      </c>
      <c r="M70" s="127">
        <v>81221</v>
      </c>
      <c r="N70" s="127">
        <v>81221</v>
      </c>
      <c r="O70" s="127">
        <v>93281</v>
      </c>
      <c r="P70" s="127">
        <v>0</v>
      </c>
      <c r="Q70" s="127">
        <v>10590</v>
      </c>
      <c r="R70" s="127">
        <v>735</v>
      </c>
      <c r="S70" s="127">
        <v>2990</v>
      </c>
      <c r="T70" s="24">
        <f>IF(P70&gt;0, ROUND(IF(IF(OR(C70="51", C70="52", C70="66"), (L70*'UNIT VALUES'!$C$26)-CALCS!P70,0)&gt;0, IF(OR(C70="51", C70="52", C70="66"), (L70*'UNIT VALUES'!$C$26)-CALCS!P70,0), 0), 0), ROUND(IF(IF(OR(C70="51", C70="52", C70="66"), (L70*'UNIT VALUES'!$C$26)-CALCS!O70,0)&gt;0, IF(OR(C70="51", C70="52", C70="66"), (L70*'UNIT VALUES'!$C$26)-CALCS!O70,0), 0), 0))</f>
        <v>0</v>
      </c>
      <c r="U70" s="25">
        <f>IF(C70="22", (O70*'UNIT VALUES'!$D$38)+(Q70*'UNIT VALUES'!$D$39)+(S70*'UNIT VALUES'!$D$40), (O70*'UNIT VALUES'!$D$28)+(Q70*'UNIT VALUES'!$D$29)+(S70*'UNIT VALUES'!$D$30))</f>
        <v>893032.73780860938</v>
      </c>
      <c r="V70" s="25">
        <f>IF(C70="22",(O70*'UNIT VALUES'!$D$41)+(Q70*'UNIT VALUES'!$D$42)+(R70*'UNIT VALUES'!$D$43),IF(C70="66",(Q70*'UNIT VALUES'!$D$31)+(T70*'UNIT VALUES'!$D$33)+(R70*'UNIT VALUES'!$D$34),(Q70*'UNIT VALUES'!$D$31)+(T70*'UNIT VALUES'!$D$32)+(R70*'UNIT VALUES'!$D$34)))</f>
        <v>216025.95393956327</v>
      </c>
      <c r="W70" s="25">
        <f t="shared" si="3"/>
        <v>893033</v>
      </c>
      <c r="X70" s="27">
        <f>ROUND(IF(C70="22", W70*'UNIT VALUES'!$D$44, W70*'UNIT VALUES'!$D$36), 0)</f>
        <v>781590</v>
      </c>
      <c r="Y70" s="87">
        <f>ROUND(IF(C70="22", IF(U70&gt;V70,O70*'UNIT VALUES'!$D$38*'UNIT VALUES'!$D$44,O70*'UNIT VALUES'!$D$41*'UNIT VALUES'!$D$44),IF(U70&gt;V70, O70*'UNIT VALUES'!$D$28*'UNIT VALUES'!$D$36,0)), 0)</f>
        <v>153464</v>
      </c>
      <c r="Z70" s="87">
        <f>ROUND(IF(C70="22", IF(U70&gt;V70,Q70*'UNIT VALUES'!$D$39*'UNIT VALUES'!$D$44,Q70*'UNIT VALUES'!$D$42*'UNIT VALUES'!$D$44), IF(U70&gt;V70, Q70*'UNIT VALUES'!$D$29*'UNIT VALUES'!$D$36, Q70*'UNIT VALUES'!$D$31*'UNIT VALUES'!$D$36)),0)</f>
        <v>235617</v>
      </c>
      <c r="AA70" s="87">
        <f>ROUND(IF(C70="22", IF(U70&gt;V70,0,R70*'UNIT VALUES'!$D$43*'UNIT VALUES'!$D$44),IF(CALCS!U70&gt;CALCS!V70,0,CALCS!R70*'UNIT VALUES'!$D$34*'UNIT VALUES'!$D$36)), 0)</f>
        <v>0</v>
      </c>
      <c r="AB70" s="87">
        <f>ROUND(IF(C70="22",IF(U70&gt;V70,S70*'UNIT VALUES'!$D$40*'UNIT VALUES'!$D$44,0),IF(U70&gt;V70,S70*'UNIT VALUES'!$D$30*'UNIT VALUES'!$D$36)), 0)</f>
        <v>392508</v>
      </c>
      <c r="AC70" s="87">
        <f>ROUND(IF(U70&gt;V70,0,IF(T70&gt;1, IF(C70="66", T70*'UNIT VALUES'!$D$33*'UNIT VALUES'!$D$36,T70*'UNIT VALUES'!$D$32*'UNIT VALUES'!$D$36),0)),0)</f>
        <v>0</v>
      </c>
      <c r="AD70" t="str">
        <f t="shared" si="4"/>
        <v>060594</v>
      </c>
      <c r="AE70">
        <f ca="1">IF(C70="22",OFFSET('National Reallocations'!$L$1,MATCH(AD70,'National Reallocations'!$I$2:$I$52,0),),ROUND((X70/(SUM($X$2:$X$1259)-SUMIF($C$2:$C$1259,"22",$X$2:$X$1259)))*(Reallocations!$F$4+Reallocations!$F$5),0))</f>
        <v>66</v>
      </c>
      <c r="AF70" s="27">
        <f ca="1">IF(ISERROR(OFFSET('MSA Reallocations'!$I$1,MATCH(AD70,'MSA Reallocations'!$E$2:$E$37,0),)), 0, (OFFSET('MSA Reallocations'!$I$1,MATCH(AD70,'MSA Reallocations'!$E$2:$E$37,0),)))</f>
        <v>0</v>
      </c>
      <c r="AG70" s="181">
        <f ca="1">IF(ISERROR(OFFSET(Reductions!$E$1,MATCH(AD70,Reductions!$F$2:$F$15,0),)), 0, -OFFSET(Reductions!$E$1,MATCH(AD70,Reductions!$F$2:$F$15,0),))</f>
        <v>0</v>
      </c>
      <c r="AH70" s="53">
        <f t="shared" ca="1" si="5"/>
        <v>781656</v>
      </c>
    </row>
    <row r="71" spans="1:34" x14ac:dyDescent="0.25">
      <c r="A71" s="126" t="s">
        <v>5226</v>
      </c>
      <c r="B71" s="126" t="s">
        <v>223</v>
      </c>
      <c r="C71" s="126" t="s">
        <v>47</v>
      </c>
      <c r="D71" s="126" t="s">
        <v>48</v>
      </c>
      <c r="E71" s="126" t="s">
        <v>224</v>
      </c>
      <c r="F71" s="126" t="s">
        <v>61</v>
      </c>
      <c r="G71" s="126" t="s">
        <v>274</v>
      </c>
      <c r="H71" s="126" t="s">
        <v>23</v>
      </c>
      <c r="I71" s="126" t="s">
        <v>275</v>
      </c>
      <c r="J71" s="126" t="s">
        <v>245</v>
      </c>
      <c r="K71" s="126" t="s">
        <v>3334</v>
      </c>
      <c r="L71" s="127">
        <v>1855</v>
      </c>
      <c r="M71" s="127">
        <v>0</v>
      </c>
      <c r="N71" s="127">
        <v>0</v>
      </c>
      <c r="O71" s="127">
        <v>53826</v>
      </c>
      <c r="P71" s="127">
        <v>0</v>
      </c>
      <c r="Q71" s="127">
        <v>11496</v>
      </c>
      <c r="R71" s="127">
        <v>63</v>
      </c>
      <c r="S71" s="127">
        <v>1443</v>
      </c>
      <c r="T71" s="24">
        <f>IF(P71&gt;0, ROUND(IF(IF(OR(C71="51", C71="52", C71="66"), (L71*'UNIT VALUES'!$C$26)-CALCS!P71,0)&gt;0, IF(OR(C71="51", C71="52", C71="66"), (L71*'UNIT VALUES'!$C$26)-CALCS!P71,0), 0), 0), ROUND(IF(IF(OR(C71="51", C71="52", C71="66"), (L71*'UNIT VALUES'!$C$26)-CALCS!O71,0)&gt;0, IF(OR(C71="51", C71="52", C71="66"), (L71*'UNIT VALUES'!$C$26)-CALCS!O71,0), 0), 0))</f>
        <v>0</v>
      </c>
      <c r="U71" s="25">
        <f>IF(C71="22", (O71*'UNIT VALUES'!$D$38)+(Q71*'UNIT VALUES'!$D$39)+(S71*'UNIT VALUES'!$D$40), (O71*'UNIT VALUES'!$D$28)+(Q71*'UNIT VALUES'!$D$29)+(S71*'UNIT VALUES'!$D$30))</f>
        <v>609861.8456144071</v>
      </c>
      <c r="V71" s="25">
        <f>IF(C71="22",(O71*'UNIT VALUES'!$D$41)+(Q71*'UNIT VALUES'!$D$42)+(R71*'UNIT VALUES'!$D$43),IF(C71="66",(Q71*'UNIT VALUES'!$D$31)+(T71*'UNIT VALUES'!$D$33)+(R71*'UNIT VALUES'!$D$34),(Q71*'UNIT VALUES'!$D$31)+(T71*'UNIT VALUES'!$D$32)+(R71*'UNIT VALUES'!$D$34)))</f>
        <v>180017.82036816212</v>
      </c>
      <c r="W71" s="25">
        <f t="shared" si="3"/>
        <v>609862</v>
      </c>
      <c r="X71" s="27">
        <f>ROUND(IF(C71="22", W71*'UNIT VALUES'!$D$44, W71*'UNIT VALUES'!$D$36), 0)</f>
        <v>533756</v>
      </c>
      <c r="Y71" s="87">
        <f>ROUND(IF(C71="22", IF(U71&gt;V71,O71*'UNIT VALUES'!$D$38*'UNIT VALUES'!$D$44,O71*'UNIT VALUES'!$D$41*'UNIT VALUES'!$D$44),IF(U71&gt;V71, O71*'UNIT VALUES'!$D$28*'UNIT VALUES'!$D$36,0)), 0)</f>
        <v>88554</v>
      </c>
      <c r="Z71" s="87">
        <f>ROUND(IF(C71="22", IF(U71&gt;V71,Q71*'UNIT VALUES'!$D$39*'UNIT VALUES'!$D$44,Q71*'UNIT VALUES'!$D$42*'UNIT VALUES'!$D$44), IF(U71&gt;V71, Q71*'UNIT VALUES'!$D$29*'UNIT VALUES'!$D$36, Q71*'UNIT VALUES'!$D$31*'UNIT VALUES'!$D$36)),0)</f>
        <v>255775</v>
      </c>
      <c r="AA71" s="87">
        <f>ROUND(IF(C71="22", IF(U71&gt;V71,0,R71*'UNIT VALUES'!$D$43*'UNIT VALUES'!$D$44),IF(CALCS!U71&gt;CALCS!V71,0,CALCS!R71*'UNIT VALUES'!$D$34*'UNIT VALUES'!$D$36)), 0)</f>
        <v>0</v>
      </c>
      <c r="AB71" s="87">
        <f>ROUND(IF(C71="22",IF(U71&gt;V71,S71*'UNIT VALUES'!$D$40*'UNIT VALUES'!$D$44,0),IF(U71&gt;V71,S71*'UNIT VALUES'!$D$30*'UNIT VALUES'!$D$36)), 0)</f>
        <v>189428</v>
      </c>
      <c r="AC71" s="87">
        <f>ROUND(IF(U71&gt;V71,0,IF(T71&gt;1, IF(C71="66", T71*'UNIT VALUES'!$D$33*'UNIT VALUES'!$D$36,T71*'UNIT VALUES'!$D$32*'UNIT VALUES'!$D$36),0)),0)</f>
        <v>0</v>
      </c>
      <c r="AD71" t="str">
        <f t="shared" si="4"/>
        <v>060624</v>
      </c>
      <c r="AE71">
        <f ca="1">IF(C71="22",OFFSET('National Reallocations'!$L$1,MATCH(AD71,'National Reallocations'!$I$2:$I$52,0),),ROUND((X71/(SUM($X$2:$X$1259)-SUMIF($C$2:$C$1259,"22",$X$2:$X$1259)))*(Reallocations!$F$4+Reallocations!$F$5),0))</f>
        <v>45</v>
      </c>
      <c r="AF71" s="27">
        <f ca="1">IF(ISERROR(OFFSET('MSA Reallocations'!$I$1,MATCH(AD71,'MSA Reallocations'!$E$2:$E$37,0),)), 0, (OFFSET('MSA Reallocations'!$I$1,MATCH(AD71,'MSA Reallocations'!$E$2:$E$37,0),)))</f>
        <v>0</v>
      </c>
      <c r="AG71" s="181">
        <f ca="1">IF(ISERROR(OFFSET(Reductions!$E$1,MATCH(AD71,Reductions!$F$2:$F$15,0),)), 0, -OFFSET(Reductions!$E$1,MATCH(AD71,Reductions!$F$2:$F$15,0),))</f>
        <v>0</v>
      </c>
      <c r="AH71" s="53">
        <f t="shared" ca="1" si="5"/>
        <v>533801</v>
      </c>
    </row>
    <row r="72" spans="1:34" x14ac:dyDescent="0.25">
      <c r="A72" s="126" t="s">
        <v>5272</v>
      </c>
      <c r="B72" s="126" t="s">
        <v>223</v>
      </c>
      <c r="C72" s="126" t="s">
        <v>47</v>
      </c>
      <c r="D72" s="126" t="s">
        <v>48</v>
      </c>
      <c r="E72" s="126" t="s">
        <v>224</v>
      </c>
      <c r="F72" s="126" t="s">
        <v>277</v>
      </c>
      <c r="G72" s="126" t="s">
        <v>232</v>
      </c>
      <c r="H72" s="126" t="s">
        <v>23</v>
      </c>
      <c r="I72" s="126" t="s">
        <v>278</v>
      </c>
      <c r="J72" s="126" t="s">
        <v>234</v>
      </c>
      <c r="K72" s="126" t="s">
        <v>3334</v>
      </c>
      <c r="L72" s="127">
        <v>3508</v>
      </c>
      <c r="M72" s="127">
        <v>53020</v>
      </c>
      <c r="N72" s="127">
        <v>53020</v>
      </c>
      <c r="O72" s="127">
        <v>49975</v>
      </c>
      <c r="P72" s="127">
        <v>0</v>
      </c>
      <c r="Q72" s="127">
        <v>2092</v>
      </c>
      <c r="R72" s="127">
        <v>72</v>
      </c>
      <c r="S72" s="127">
        <v>587</v>
      </c>
      <c r="T72" s="24">
        <f>IF(P72&gt;0, ROUND(IF(IF(OR(C72="51", C72="52", C72="66"), (L72*'UNIT VALUES'!$C$26)-CALCS!P72,0)&gt;0, IF(OR(C72="51", C72="52", C72="66"), (L72*'UNIT VALUES'!$C$26)-CALCS!P72,0), 0), 0), ROUND(IF(IF(OR(C72="51", C72="52", C72="66"), (L72*'UNIT VALUES'!$C$26)-CALCS!O72,0)&gt;0, IF(OR(C72="51", C72="52", C72="66"), (L72*'UNIT VALUES'!$C$26)-CALCS!O72,0), 0), 0))</f>
        <v>0</v>
      </c>
      <c r="U72" s="25">
        <f>IF(C72="22", (O72*'UNIT VALUES'!$D$38)+(Q72*'UNIT VALUES'!$D$39)+(S72*'UNIT VALUES'!$D$40), (O72*'UNIT VALUES'!$D$28)+(Q72*'UNIT VALUES'!$D$29)+(S72*'UNIT VALUES'!$D$30))</f>
        <v>235167.62077583818</v>
      </c>
      <c r="V72" s="25">
        <f>IF(C72="22",(O72*'UNIT VALUES'!$D$41)+(Q72*'UNIT VALUES'!$D$42)+(R72*'UNIT VALUES'!$D$43),IF(C72="66",(Q72*'UNIT VALUES'!$D$31)+(T72*'UNIT VALUES'!$D$33)+(R72*'UNIT VALUES'!$D$34),(Q72*'UNIT VALUES'!$D$31)+(T72*'UNIT VALUES'!$D$32)+(R72*'UNIT VALUES'!$D$34)))</f>
        <v>37247.546196217656</v>
      </c>
      <c r="W72" s="25">
        <f t="shared" si="3"/>
        <v>235168</v>
      </c>
      <c r="X72" s="27">
        <f>ROUND(IF(C72="22", W72*'UNIT VALUES'!$D$44, W72*'UNIT VALUES'!$D$36), 0)</f>
        <v>205821</v>
      </c>
      <c r="Y72" s="87">
        <f>ROUND(IF(C72="22", IF(U72&gt;V72,O72*'UNIT VALUES'!$D$38*'UNIT VALUES'!$D$44,O72*'UNIT VALUES'!$D$41*'UNIT VALUES'!$D$44),IF(U72&gt;V72, O72*'UNIT VALUES'!$D$28*'UNIT VALUES'!$D$36,0)), 0)</f>
        <v>82218</v>
      </c>
      <c r="Z72" s="87">
        <f>ROUND(IF(C72="22", IF(U72&gt;V72,Q72*'UNIT VALUES'!$D$39*'UNIT VALUES'!$D$44,Q72*'UNIT VALUES'!$D$42*'UNIT VALUES'!$D$44), IF(U72&gt;V72, Q72*'UNIT VALUES'!$D$29*'UNIT VALUES'!$D$36, Q72*'UNIT VALUES'!$D$31*'UNIT VALUES'!$D$36)),0)</f>
        <v>46545</v>
      </c>
      <c r="AA72" s="87">
        <f>ROUND(IF(C72="22", IF(U72&gt;V72,0,R72*'UNIT VALUES'!$D$43*'UNIT VALUES'!$D$44),IF(CALCS!U72&gt;CALCS!V72,0,CALCS!R72*'UNIT VALUES'!$D$34*'UNIT VALUES'!$D$36)), 0)</f>
        <v>0</v>
      </c>
      <c r="AB72" s="87">
        <f>ROUND(IF(C72="22",IF(U72&gt;V72,S72*'UNIT VALUES'!$D$40*'UNIT VALUES'!$D$44,0),IF(U72&gt;V72,S72*'UNIT VALUES'!$D$30*'UNIT VALUES'!$D$36)), 0)</f>
        <v>77058</v>
      </c>
      <c r="AC72" s="87">
        <f>ROUND(IF(U72&gt;V72,0,IF(T72&gt;1, IF(C72="66", T72*'UNIT VALUES'!$D$33*'UNIT VALUES'!$D$36,T72*'UNIT VALUES'!$D$32*'UNIT VALUES'!$D$36),0)),0)</f>
        <v>0</v>
      </c>
      <c r="AD72" t="str">
        <f t="shared" si="4"/>
        <v>060654</v>
      </c>
      <c r="AE72">
        <f ca="1">IF(C72="22",OFFSET('National Reallocations'!$L$1,MATCH(AD72,'National Reallocations'!$I$2:$I$52,0),),ROUND((X72/(SUM($X$2:$X$1259)-SUMIF($C$2:$C$1259,"22",$X$2:$X$1259)))*(Reallocations!$F$4+Reallocations!$F$5),0))</f>
        <v>17</v>
      </c>
      <c r="AF72" s="27">
        <f ca="1">IF(ISERROR(OFFSET('MSA Reallocations'!$I$1,MATCH(AD72,'MSA Reallocations'!$E$2:$E$37,0),)), 0, (OFFSET('MSA Reallocations'!$I$1,MATCH(AD72,'MSA Reallocations'!$E$2:$E$37,0),)))</f>
        <v>0</v>
      </c>
      <c r="AG72" s="181">
        <f ca="1">IF(ISERROR(OFFSET(Reductions!$E$1,MATCH(AD72,Reductions!$F$2:$F$15,0),)), 0, -OFFSET(Reductions!$E$1,MATCH(AD72,Reductions!$F$2:$F$15,0),))</f>
        <v>0</v>
      </c>
      <c r="AH72" s="53">
        <f t="shared" ca="1" si="5"/>
        <v>205838</v>
      </c>
    </row>
    <row r="73" spans="1:34" x14ac:dyDescent="0.25">
      <c r="A73" s="126" t="s">
        <v>4848</v>
      </c>
      <c r="B73" s="126" t="s">
        <v>223</v>
      </c>
      <c r="C73" s="126" t="s">
        <v>27</v>
      </c>
      <c r="D73" s="126" t="s">
        <v>28</v>
      </c>
      <c r="E73" s="126" t="s">
        <v>224</v>
      </c>
      <c r="F73" s="126" t="s">
        <v>280</v>
      </c>
      <c r="G73" s="126" t="s">
        <v>108</v>
      </c>
      <c r="H73" s="126" t="s">
        <v>23</v>
      </c>
      <c r="I73" s="126" t="s">
        <v>281</v>
      </c>
      <c r="J73" s="126" t="s">
        <v>282</v>
      </c>
      <c r="K73" s="126" t="s">
        <v>3333</v>
      </c>
      <c r="L73" s="127">
        <v>14757</v>
      </c>
      <c r="M73" s="127">
        <v>27234</v>
      </c>
      <c r="N73" s="127">
        <v>26603</v>
      </c>
      <c r="O73" s="127">
        <v>90316</v>
      </c>
      <c r="P73" s="127">
        <v>0</v>
      </c>
      <c r="Q73" s="127">
        <v>20745</v>
      </c>
      <c r="R73" s="127">
        <v>2875</v>
      </c>
      <c r="S73" s="127">
        <v>956</v>
      </c>
      <c r="T73" s="24">
        <f>IF(P73&gt;0, ROUND(IF(IF(OR(C73="51", C73="52", C73="66"), (L73*'UNIT VALUES'!$C$26)-CALCS!P73,0)&gt;0, IF(OR(C73="51", C73="52", C73="66"), (L73*'UNIT VALUES'!$C$26)-CALCS!P73,0), 0), 0), ROUND(IF(IF(OR(C73="51", C73="52", C73="66"), (L73*'UNIT VALUES'!$C$26)-CALCS!O73,0)&gt;0, IF(OR(C73="51", C73="52", C73="66"), (L73*'UNIT VALUES'!$C$26)-CALCS!O73,0), 0), 0))</f>
        <v>0</v>
      </c>
      <c r="U73" s="25">
        <f>IF(C73="22", (O73*'UNIT VALUES'!$D$38)+(Q73*'UNIT VALUES'!$D$39)+(S73*'UNIT VALUES'!$D$40), (O73*'UNIT VALUES'!$D$28)+(Q73*'UNIT VALUES'!$D$29)+(S73*'UNIT VALUES'!$D$30))</f>
        <v>840530.98763937782</v>
      </c>
      <c r="V73" s="25">
        <f>IF(C73="22",(O73*'UNIT VALUES'!$D$41)+(Q73*'UNIT VALUES'!$D$42)+(R73*'UNIT VALUES'!$D$43),IF(C73="66",(Q73*'UNIT VALUES'!$D$31)+(T73*'UNIT VALUES'!$D$33)+(R73*'UNIT VALUES'!$D$34),(Q73*'UNIT VALUES'!$D$31)+(T73*'UNIT VALUES'!$D$32)+(R73*'UNIT VALUES'!$D$34)))</f>
        <v>529594.32482314901</v>
      </c>
      <c r="W73" s="25">
        <f t="shared" si="3"/>
        <v>840531</v>
      </c>
      <c r="X73" s="27">
        <f>ROUND(IF(C73="22", W73*'UNIT VALUES'!$D$44, W73*'UNIT VALUES'!$D$36), 0)</f>
        <v>735640</v>
      </c>
      <c r="Y73" s="87">
        <f>ROUND(IF(C73="22", IF(U73&gt;V73,O73*'UNIT VALUES'!$D$38*'UNIT VALUES'!$D$44,O73*'UNIT VALUES'!$D$41*'UNIT VALUES'!$D$44),IF(U73&gt;V73, O73*'UNIT VALUES'!$D$28*'UNIT VALUES'!$D$36,0)), 0)</f>
        <v>148586</v>
      </c>
      <c r="Z73" s="87">
        <f>ROUND(IF(C73="22", IF(U73&gt;V73,Q73*'UNIT VALUES'!$D$39*'UNIT VALUES'!$D$44,Q73*'UNIT VALUES'!$D$42*'UNIT VALUES'!$D$44), IF(U73&gt;V73, Q73*'UNIT VALUES'!$D$29*'UNIT VALUES'!$D$36, Q73*'UNIT VALUES'!$D$31*'UNIT VALUES'!$D$36)),0)</f>
        <v>461556</v>
      </c>
      <c r="AA73" s="87">
        <f>ROUND(IF(C73="22", IF(U73&gt;V73,0,R73*'UNIT VALUES'!$D$43*'UNIT VALUES'!$D$44),IF(CALCS!U73&gt;CALCS!V73,0,CALCS!R73*'UNIT VALUES'!$D$34*'UNIT VALUES'!$D$36)), 0)</f>
        <v>0</v>
      </c>
      <c r="AB73" s="87">
        <f>ROUND(IF(C73="22",IF(U73&gt;V73,S73*'UNIT VALUES'!$D$40*'UNIT VALUES'!$D$44,0),IF(U73&gt;V73,S73*'UNIT VALUES'!$D$30*'UNIT VALUES'!$D$36)), 0)</f>
        <v>125498</v>
      </c>
      <c r="AC73" s="87">
        <f>ROUND(IF(U73&gt;V73,0,IF(T73&gt;1, IF(C73="66", T73*'UNIT VALUES'!$D$33*'UNIT VALUES'!$D$36,T73*'UNIT VALUES'!$D$32*'UNIT VALUES'!$D$36),0)),0)</f>
        <v>0</v>
      </c>
      <c r="AD73" t="str">
        <f t="shared" si="4"/>
        <v>060684</v>
      </c>
      <c r="AE73">
        <f ca="1">IF(C73="22",OFFSET('National Reallocations'!$L$1,MATCH(AD73,'National Reallocations'!$I$2:$I$52,0),),ROUND((X73/(SUM($X$2:$X$1259)-SUMIF($C$2:$C$1259,"22",$X$2:$X$1259)))*(Reallocations!$F$4+Reallocations!$F$5),0))</f>
        <v>62</v>
      </c>
      <c r="AF73" s="27">
        <f ca="1">IF(ISERROR(OFFSET('MSA Reallocations'!$I$1,MATCH(AD73,'MSA Reallocations'!$E$2:$E$37,0),)), 0, (OFFSET('MSA Reallocations'!$I$1,MATCH(AD73,'MSA Reallocations'!$E$2:$E$37,0),)))</f>
        <v>0</v>
      </c>
      <c r="AG73" s="181">
        <f ca="1">IF(ISERROR(OFFSET(Reductions!$E$1,MATCH(AD73,Reductions!$F$2:$F$15,0),)), 0, -OFFSET(Reductions!$E$1,MATCH(AD73,Reductions!$F$2:$F$15,0),))</f>
        <v>0</v>
      </c>
      <c r="AH73" s="53">
        <f t="shared" ca="1" si="5"/>
        <v>735702</v>
      </c>
    </row>
    <row r="74" spans="1:34" x14ac:dyDescent="0.25">
      <c r="A74" s="126" t="s">
        <v>4888</v>
      </c>
      <c r="B74" s="126" t="s">
        <v>223</v>
      </c>
      <c r="C74" s="126" t="s">
        <v>27</v>
      </c>
      <c r="D74" s="126" t="s">
        <v>28</v>
      </c>
      <c r="E74" s="126" t="s">
        <v>224</v>
      </c>
      <c r="F74" s="126" t="s">
        <v>284</v>
      </c>
      <c r="G74" s="126" t="s">
        <v>243</v>
      </c>
      <c r="H74" s="126" t="s">
        <v>23</v>
      </c>
      <c r="I74" s="126" t="s">
        <v>285</v>
      </c>
      <c r="J74" s="126" t="s">
        <v>245</v>
      </c>
      <c r="K74" s="126" t="s">
        <v>3334</v>
      </c>
      <c r="L74" s="127">
        <v>10305</v>
      </c>
      <c r="M74" s="127">
        <v>41629</v>
      </c>
      <c r="N74" s="127">
        <v>40165</v>
      </c>
      <c r="O74" s="127">
        <v>85595</v>
      </c>
      <c r="P74" s="127">
        <v>0</v>
      </c>
      <c r="Q74" s="127">
        <v>7695</v>
      </c>
      <c r="R74" s="127">
        <v>638</v>
      </c>
      <c r="S74" s="127">
        <v>1203</v>
      </c>
      <c r="T74" s="24">
        <f>IF(P74&gt;0, ROUND(IF(IF(OR(C74="51", C74="52", C74="66"), (L74*'UNIT VALUES'!$C$26)-CALCS!P74,0)&gt;0, IF(OR(C74="51", C74="52", C74="66"), (L74*'UNIT VALUES'!$C$26)-CALCS!P74,0), 0), 0), ROUND(IF(IF(OR(C74="51", C74="52", C74="66"), (L74*'UNIT VALUES'!$C$26)-CALCS!O74,0)&gt;0, IF(OR(C74="51", C74="52", C74="66"), (L74*'UNIT VALUES'!$C$26)-CALCS!O74,0), 0), 0))</f>
        <v>0</v>
      </c>
      <c r="U74" s="25">
        <f>IF(C74="22", (O74*'UNIT VALUES'!$D$38)+(Q74*'UNIT VALUES'!$D$39)+(S74*'UNIT VALUES'!$D$40), (O74*'UNIT VALUES'!$D$28)+(Q74*'UNIT VALUES'!$D$29)+(S74*'UNIT VALUES'!$D$30))</f>
        <v>536955.45706202404</v>
      </c>
      <c r="V74" s="25">
        <f>IF(C74="22",(O74*'UNIT VALUES'!$D$41)+(Q74*'UNIT VALUES'!$D$42)+(R74*'UNIT VALUES'!$D$43),IF(C74="66",(Q74*'UNIT VALUES'!$D$31)+(T74*'UNIT VALUES'!$D$33)+(R74*'UNIT VALUES'!$D$34),(Q74*'UNIT VALUES'!$D$31)+(T74*'UNIT VALUES'!$D$32)+(R74*'UNIT VALUES'!$D$34)))</f>
        <v>164676.6958134241</v>
      </c>
      <c r="W74" s="25">
        <f t="shared" si="3"/>
        <v>536955</v>
      </c>
      <c r="X74" s="27">
        <f>ROUND(IF(C74="22", W74*'UNIT VALUES'!$D$44, W74*'UNIT VALUES'!$D$36), 0)</f>
        <v>469947</v>
      </c>
      <c r="Y74" s="87">
        <f>ROUND(IF(C74="22", IF(U74&gt;V74,O74*'UNIT VALUES'!$D$38*'UNIT VALUES'!$D$44,O74*'UNIT VALUES'!$D$41*'UNIT VALUES'!$D$44),IF(U74&gt;V74, O74*'UNIT VALUES'!$D$28*'UNIT VALUES'!$D$36,0)), 0)</f>
        <v>140820</v>
      </c>
      <c r="Z74" s="87">
        <f>ROUND(IF(C74="22", IF(U74&gt;V74,Q74*'UNIT VALUES'!$D$39*'UNIT VALUES'!$D$44,Q74*'UNIT VALUES'!$D$42*'UNIT VALUES'!$D$44), IF(U74&gt;V74, Q74*'UNIT VALUES'!$D$29*'UNIT VALUES'!$D$36, Q74*'UNIT VALUES'!$D$31*'UNIT VALUES'!$D$36)),0)</f>
        <v>171206</v>
      </c>
      <c r="AA74" s="87">
        <f>ROUND(IF(C74="22", IF(U74&gt;V74,0,R74*'UNIT VALUES'!$D$43*'UNIT VALUES'!$D$44),IF(CALCS!U74&gt;CALCS!V74,0,CALCS!R74*'UNIT VALUES'!$D$34*'UNIT VALUES'!$D$36)), 0)</f>
        <v>0</v>
      </c>
      <c r="AB74" s="87">
        <f>ROUND(IF(C74="22",IF(U74&gt;V74,S74*'UNIT VALUES'!$D$40*'UNIT VALUES'!$D$44,0),IF(U74&gt;V74,S74*'UNIT VALUES'!$D$30*'UNIT VALUES'!$D$36)), 0)</f>
        <v>157922</v>
      </c>
      <c r="AC74" s="87">
        <f>ROUND(IF(U74&gt;V74,0,IF(T74&gt;1, IF(C74="66", T74*'UNIT VALUES'!$D$33*'UNIT VALUES'!$D$36,T74*'UNIT VALUES'!$D$32*'UNIT VALUES'!$D$36),0)),0)</f>
        <v>0</v>
      </c>
      <c r="AD74" t="str">
        <f t="shared" si="4"/>
        <v>060708</v>
      </c>
      <c r="AE74">
        <f ca="1">IF(C74="22",OFFSET('National Reallocations'!$L$1,MATCH(AD74,'National Reallocations'!$I$2:$I$52,0),),ROUND((X74/(SUM($X$2:$X$1259)-SUMIF($C$2:$C$1259,"22",$X$2:$X$1259)))*(Reallocations!$F$4+Reallocations!$F$5),0))</f>
        <v>40</v>
      </c>
      <c r="AF74" s="27">
        <f ca="1">IF(ISERROR(OFFSET('MSA Reallocations'!$I$1,MATCH(AD74,'MSA Reallocations'!$E$2:$E$37,0),)), 0, (OFFSET('MSA Reallocations'!$I$1,MATCH(AD74,'MSA Reallocations'!$E$2:$E$37,0),)))</f>
        <v>0</v>
      </c>
      <c r="AG74" s="181">
        <f ca="1">IF(ISERROR(OFFSET(Reductions!$E$1,MATCH(AD74,Reductions!$F$2:$F$15,0),)), 0, -OFFSET(Reductions!$E$1,MATCH(AD74,Reductions!$F$2:$F$15,0),))</f>
        <v>0</v>
      </c>
      <c r="AH74" s="53">
        <f t="shared" ca="1" si="5"/>
        <v>469987</v>
      </c>
    </row>
    <row r="75" spans="1:34" x14ac:dyDescent="0.25">
      <c r="A75" s="126" t="s">
        <v>4942</v>
      </c>
      <c r="B75" s="126" t="s">
        <v>223</v>
      </c>
      <c r="C75" s="126" t="s">
        <v>47</v>
      </c>
      <c r="D75" s="126" t="s">
        <v>48</v>
      </c>
      <c r="E75" s="126" t="s">
        <v>224</v>
      </c>
      <c r="F75" s="126" t="s">
        <v>287</v>
      </c>
      <c r="G75" s="126" t="s">
        <v>243</v>
      </c>
      <c r="H75" s="126" t="s">
        <v>23</v>
      </c>
      <c r="I75" s="126" t="s">
        <v>288</v>
      </c>
      <c r="J75" s="126" t="s">
        <v>245</v>
      </c>
      <c r="K75" s="126" t="s">
        <v>3334</v>
      </c>
      <c r="L75" s="127">
        <v>1</v>
      </c>
      <c r="M75" s="127">
        <v>0</v>
      </c>
      <c r="N75" s="127">
        <v>0</v>
      </c>
      <c r="O75" s="127">
        <v>78309</v>
      </c>
      <c r="P75" s="127">
        <v>0</v>
      </c>
      <c r="Q75" s="127">
        <v>4748</v>
      </c>
      <c r="R75" s="127">
        <v>214</v>
      </c>
      <c r="S75" s="127">
        <v>759</v>
      </c>
      <c r="T75" s="24">
        <f>IF(P75&gt;0, ROUND(IF(IF(OR(C75="51", C75="52", C75="66"), (L75*'UNIT VALUES'!$C$26)-CALCS!P75,0)&gt;0, IF(OR(C75="51", C75="52", C75="66"), (L75*'UNIT VALUES'!$C$26)-CALCS!P75,0), 0), 0), ROUND(IF(IF(OR(C75="51", C75="52", C75="66"), (L75*'UNIT VALUES'!$C$26)-CALCS!O75,0)&gt;0, IF(OR(C75="51", C75="52", C75="66"), (L75*'UNIT VALUES'!$C$26)-CALCS!O75,0), 0), 0))</f>
        <v>0</v>
      </c>
      <c r="U75" s="25">
        <f>IF(C75="22", (O75*'UNIT VALUES'!$D$38)+(Q75*'UNIT VALUES'!$D$39)+(S75*'UNIT VALUES'!$D$40), (O75*'UNIT VALUES'!$D$28)+(Q75*'UNIT VALUES'!$D$29)+(S75*'UNIT VALUES'!$D$30))</f>
        <v>381746.53600594652</v>
      </c>
      <c r="V75" s="25">
        <f>IF(C75="22",(O75*'UNIT VALUES'!$D$41)+(Q75*'UNIT VALUES'!$D$42)+(R75*'UNIT VALUES'!$D$43),IF(C75="66",(Q75*'UNIT VALUES'!$D$31)+(T75*'UNIT VALUES'!$D$33)+(R75*'UNIT VALUES'!$D$34),(Q75*'UNIT VALUES'!$D$31)+(T75*'UNIT VALUES'!$D$32)+(R75*'UNIT VALUES'!$D$34)))</f>
        <v>88288.020846980013</v>
      </c>
      <c r="W75" s="25">
        <f t="shared" si="3"/>
        <v>381747</v>
      </c>
      <c r="X75" s="27">
        <f>ROUND(IF(C75="22", W75*'UNIT VALUES'!$D$44, W75*'UNIT VALUES'!$D$36), 0)</f>
        <v>334108</v>
      </c>
      <c r="Y75" s="87">
        <f>ROUND(IF(C75="22", IF(U75&gt;V75,O75*'UNIT VALUES'!$D$38*'UNIT VALUES'!$D$44,O75*'UNIT VALUES'!$D$41*'UNIT VALUES'!$D$44),IF(U75&gt;V75, O75*'UNIT VALUES'!$D$28*'UNIT VALUES'!$D$36,0)), 0)</f>
        <v>128833</v>
      </c>
      <c r="Z75" s="87">
        <f>ROUND(IF(C75="22", IF(U75&gt;V75,Q75*'UNIT VALUES'!$D$39*'UNIT VALUES'!$D$44,Q75*'UNIT VALUES'!$D$42*'UNIT VALUES'!$D$44), IF(U75&gt;V75, Q75*'UNIT VALUES'!$D$29*'UNIT VALUES'!$D$36, Q75*'UNIT VALUES'!$D$31*'UNIT VALUES'!$D$36)),0)</f>
        <v>105638</v>
      </c>
      <c r="AA75" s="87">
        <f>ROUND(IF(C75="22", IF(U75&gt;V75,0,R75*'UNIT VALUES'!$D$43*'UNIT VALUES'!$D$44),IF(CALCS!U75&gt;CALCS!V75,0,CALCS!R75*'UNIT VALUES'!$D$34*'UNIT VALUES'!$D$36)), 0)</f>
        <v>0</v>
      </c>
      <c r="AB75" s="87">
        <f>ROUND(IF(C75="22",IF(U75&gt;V75,S75*'UNIT VALUES'!$D$40*'UNIT VALUES'!$D$44,0),IF(U75&gt;V75,S75*'UNIT VALUES'!$D$30*'UNIT VALUES'!$D$36)), 0)</f>
        <v>99637</v>
      </c>
      <c r="AC75" s="87">
        <f>ROUND(IF(U75&gt;V75,0,IF(T75&gt;1, IF(C75="66", T75*'UNIT VALUES'!$D$33*'UNIT VALUES'!$D$36,T75*'UNIT VALUES'!$D$32*'UNIT VALUES'!$D$36),0)),0)</f>
        <v>0</v>
      </c>
      <c r="AD75" t="str">
        <f t="shared" si="4"/>
        <v>060709</v>
      </c>
      <c r="AE75">
        <f ca="1">IF(C75="22",OFFSET('National Reallocations'!$L$1,MATCH(AD75,'National Reallocations'!$I$2:$I$52,0),),ROUND((X75/(SUM($X$2:$X$1259)-SUMIF($C$2:$C$1259,"22",$X$2:$X$1259)))*(Reallocations!$F$4+Reallocations!$F$5),0))</f>
        <v>28</v>
      </c>
      <c r="AF75" s="27">
        <f ca="1">IF(ISERROR(OFFSET('MSA Reallocations'!$I$1,MATCH(AD75,'MSA Reallocations'!$E$2:$E$37,0),)), 0, (OFFSET('MSA Reallocations'!$I$1,MATCH(AD75,'MSA Reallocations'!$E$2:$E$37,0),)))</f>
        <v>0</v>
      </c>
      <c r="AG75" s="181">
        <f ca="1">IF(ISERROR(OFFSET(Reductions!$E$1,MATCH(AD75,Reductions!$F$2:$F$15,0),)), 0, -OFFSET(Reductions!$E$1,MATCH(AD75,Reductions!$F$2:$F$15,0),))</f>
        <v>0</v>
      </c>
      <c r="AH75" s="53">
        <f t="shared" ca="1" si="5"/>
        <v>334136</v>
      </c>
    </row>
    <row r="76" spans="1:34" x14ac:dyDescent="0.25">
      <c r="A76" s="126" t="s">
        <v>5586</v>
      </c>
      <c r="B76" s="126" t="s">
        <v>223</v>
      </c>
      <c r="C76" s="126" t="s">
        <v>47</v>
      </c>
      <c r="D76" s="126" t="s">
        <v>48</v>
      </c>
      <c r="E76" s="126" t="s">
        <v>224</v>
      </c>
      <c r="F76" s="126" t="s">
        <v>290</v>
      </c>
      <c r="G76" s="126" t="s">
        <v>50</v>
      </c>
      <c r="H76" s="126" t="s">
        <v>23</v>
      </c>
      <c r="I76" s="126" t="s">
        <v>291</v>
      </c>
      <c r="J76" s="126" t="s">
        <v>271</v>
      </c>
      <c r="K76" s="126" t="s">
        <v>3334</v>
      </c>
      <c r="L76" s="127">
        <v>42034</v>
      </c>
      <c r="M76" s="127">
        <v>105549</v>
      </c>
      <c r="N76" s="127">
        <v>83927</v>
      </c>
      <c r="O76" s="127">
        <v>265757</v>
      </c>
      <c r="P76" s="127">
        <v>0</v>
      </c>
      <c r="Q76" s="127">
        <v>30424</v>
      </c>
      <c r="R76" s="127">
        <v>1274</v>
      </c>
      <c r="S76" s="127">
        <v>6723</v>
      </c>
      <c r="T76" s="24">
        <f>IF(P76&gt;0, ROUND(IF(IF(OR(C76="51", C76="52", C76="66"), (L76*'UNIT VALUES'!$C$26)-CALCS!P76,0)&gt;0, IF(OR(C76="51", C76="52", C76="66"), (L76*'UNIT VALUES'!$C$26)-CALCS!P76,0), 0), 0), ROUND(IF(IF(OR(C76="51", C76="52", C76="66"), (L76*'UNIT VALUES'!$C$26)-CALCS!O76,0)&gt;0, IF(OR(C76="51", C76="52", C76="66"), (L76*'UNIT VALUES'!$C$26)-CALCS!O76,0), 0), 0))</f>
        <v>0</v>
      </c>
      <c r="U76" s="25">
        <f>IF(C76="22", (O76*'UNIT VALUES'!$D$38)+(Q76*'UNIT VALUES'!$D$39)+(S76*'UNIT VALUES'!$D$40), (O76*'UNIT VALUES'!$D$28)+(Q76*'UNIT VALUES'!$D$29)+(S76*'UNIT VALUES'!$D$30))</f>
        <v>2281372.1515949676</v>
      </c>
      <c r="V76" s="25">
        <f>IF(C76="22",(O76*'UNIT VALUES'!$D$41)+(Q76*'UNIT VALUES'!$D$42)+(R76*'UNIT VALUES'!$D$43),IF(C76="66",(Q76*'UNIT VALUES'!$D$31)+(T76*'UNIT VALUES'!$D$33)+(R76*'UNIT VALUES'!$D$34),(Q76*'UNIT VALUES'!$D$31)+(T76*'UNIT VALUES'!$D$32)+(R76*'UNIT VALUES'!$D$34)))</f>
        <v>558516.12563608971</v>
      </c>
      <c r="W76" s="25">
        <f t="shared" si="3"/>
        <v>2281372</v>
      </c>
      <c r="X76" s="27">
        <f>ROUND(IF(C76="22", W76*'UNIT VALUES'!$D$44, W76*'UNIT VALUES'!$D$36), 0)</f>
        <v>1996676</v>
      </c>
      <c r="Y76" s="87">
        <f>ROUND(IF(C76="22", IF(U76&gt;V76,O76*'UNIT VALUES'!$D$38*'UNIT VALUES'!$D$44,O76*'UNIT VALUES'!$D$41*'UNIT VALUES'!$D$44),IF(U76&gt;V76, O76*'UNIT VALUES'!$D$28*'UNIT VALUES'!$D$36,0)), 0)</f>
        <v>437219</v>
      </c>
      <c r="Z76" s="87">
        <f>ROUND(IF(C76="22", IF(U76&gt;V76,Q76*'UNIT VALUES'!$D$39*'UNIT VALUES'!$D$44,Q76*'UNIT VALUES'!$D$42*'UNIT VALUES'!$D$44), IF(U76&gt;V76, Q76*'UNIT VALUES'!$D$29*'UNIT VALUES'!$D$36, Q76*'UNIT VALUES'!$D$31*'UNIT VALUES'!$D$36)),0)</f>
        <v>676904</v>
      </c>
      <c r="AA76" s="87">
        <f>ROUND(IF(C76="22", IF(U76&gt;V76,0,R76*'UNIT VALUES'!$D$43*'UNIT VALUES'!$D$44),IF(CALCS!U76&gt;CALCS!V76,0,CALCS!R76*'UNIT VALUES'!$D$34*'UNIT VALUES'!$D$36)), 0)</f>
        <v>0</v>
      </c>
      <c r="AB76" s="87">
        <f>ROUND(IF(C76="22",IF(U76&gt;V76,S76*'UNIT VALUES'!$D$40*'UNIT VALUES'!$D$44,0),IF(U76&gt;V76,S76*'UNIT VALUES'!$D$30*'UNIT VALUES'!$D$36)), 0)</f>
        <v>882553</v>
      </c>
      <c r="AC76" s="87">
        <f>ROUND(IF(U76&gt;V76,0,IF(T76&gt;1, IF(C76="66", T76*'UNIT VALUES'!$D$33*'UNIT VALUES'!$D$36,T76*'UNIT VALUES'!$D$32*'UNIT VALUES'!$D$36),0)),0)</f>
        <v>0</v>
      </c>
      <c r="AD76" t="str">
        <f t="shared" si="4"/>
        <v>060720</v>
      </c>
      <c r="AE76">
        <f ca="1">IF(C76="22",OFFSET('National Reallocations'!$L$1,MATCH(AD76,'National Reallocations'!$I$2:$I$52,0),),ROUND((X76/(SUM($X$2:$X$1259)-SUMIF($C$2:$C$1259,"22",$X$2:$X$1259)))*(Reallocations!$F$4+Reallocations!$F$5),0))</f>
        <v>168</v>
      </c>
      <c r="AF76" s="27">
        <f ca="1">IF(ISERROR(OFFSET('MSA Reallocations'!$I$1,MATCH(AD76,'MSA Reallocations'!$E$2:$E$37,0),)), 0, (OFFSET('MSA Reallocations'!$I$1,MATCH(AD76,'MSA Reallocations'!$E$2:$E$37,0),)))</f>
        <v>0</v>
      </c>
      <c r="AG76" s="181">
        <f ca="1">IF(ISERROR(OFFSET(Reductions!$E$1,MATCH(AD76,Reductions!$F$2:$F$15,0),)), 0, -OFFSET(Reductions!$E$1,MATCH(AD76,Reductions!$F$2:$F$15,0),))</f>
        <v>0</v>
      </c>
      <c r="AH76" s="53">
        <f t="shared" ca="1" si="5"/>
        <v>1996844</v>
      </c>
    </row>
    <row r="77" spans="1:34" x14ac:dyDescent="0.25">
      <c r="A77" s="126" t="s">
        <v>4878</v>
      </c>
      <c r="B77" s="126" t="s">
        <v>223</v>
      </c>
      <c r="C77" s="126" t="s">
        <v>47</v>
      </c>
      <c r="D77" s="126" t="s">
        <v>48</v>
      </c>
      <c r="E77" s="126" t="s">
        <v>224</v>
      </c>
      <c r="F77" s="126" t="s">
        <v>293</v>
      </c>
      <c r="G77" s="126" t="s">
        <v>294</v>
      </c>
      <c r="H77" s="126" t="s">
        <v>23</v>
      </c>
      <c r="I77" s="126" t="s">
        <v>295</v>
      </c>
      <c r="J77" s="126" t="s">
        <v>296</v>
      </c>
      <c r="K77" s="126" t="s">
        <v>3333</v>
      </c>
      <c r="L77" s="127">
        <v>1</v>
      </c>
      <c r="M77" s="127">
        <v>0</v>
      </c>
      <c r="N77" s="127">
        <v>0</v>
      </c>
      <c r="O77" s="127">
        <v>87056</v>
      </c>
      <c r="P77" s="127">
        <v>0</v>
      </c>
      <c r="Q77" s="127">
        <v>12939</v>
      </c>
      <c r="R77" s="127">
        <v>435</v>
      </c>
      <c r="S77" s="127">
        <v>1206</v>
      </c>
      <c r="T77" s="24">
        <f>IF(P77&gt;0, ROUND(IF(IF(OR(C77="51", C77="52", C77="66"), (L77*'UNIT VALUES'!$C$26)-CALCS!P77,0)&gt;0, IF(OR(C77="51", C77="52", C77="66"), (L77*'UNIT VALUES'!$C$26)-CALCS!P77,0), 0), 0), ROUND(IF(IF(OR(C77="51", C77="52", C77="66"), (L77*'UNIT VALUES'!$C$26)-CALCS!O77,0)&gt;0, IF(OR(C77="51", C77="52", C77="66"), (L77*'UNIT VALUES'!$C$26)-CALCS!O77,0), 0), 0))</f>
        <v>0</v>
      </c>
      <c r="U77" s="25">
        <f>IF(C77="22", (O77*'UNIT VALUES'!$D$38)+(Q77*'UNIT VALUES'!$D$39)+(S77*'UNIT VALUES'!$D$40), (O77*'UNIT VALUES'!$D$28)+(Q77*'UNIT VALUES'!$D$29)+(S77*'UNIT VALUES'!$D$30))</f>
        <v>673461.48972267658</v>
      </c>
      <c r="V77" s="25">
        <f>IF(C77="22",(O77*'UNIT VALUES'!$D$41)+(Q77*'UNIT VALUES'!$D$42)+(R77*'UNIT VALUES'!$D$43),IF(C77="66",(Q77*'UNIT VALUES'!$D$31)+(T77*'UNIT VALUES'!$D$33)+(R77*'UNIT VALUES'!$D$34),(Q77*'UNIT VALUES'!$D$31)+(T77*'UNIT VALUES'!$D$32)+(R77*'UNIT VALUES'!$D$34)))</f>
        <v>229610.56479177816</v>
      </c>
      <c r="W77" s="25">
        <f t="shared" si="3"/>
        <v>673461</v>
      </c>
      <c r="X77" s="27">
        <f>ROUND(IF(C77="22", W77*'UNIT VALUES'!$D$44, W77*'UNIT VALUES'!$D$36), 0)</f>
        <v>589419</v>
      </c>
      <c r="Y77" s="87">
        <f>ROUND(IF(C77="22", IF(U77&gt;V77,O77*'UNIT VALUES'!$D$38*'UNIT VALUES'!$D$44,O77*'UNIT VALUES'!$D$41*'UNIT VALUES'!$D$44),IF(U77&gt;V77, O77*'UNIT VALUES'!$D$28*'UNIT VALUES'!$D$36,0)), 0)</f>
        <v>143223</v>
      </c>
      <c r="Z77" s="87">
        <f>ROUND(IF(C77="22", IF(U77&gt;V77,Q77*'UNIT VALUES'!$D$39*'UNIT VALUES'!$D$44,Q77*'UNIT VALUES'!$D$42*'UNIT VALUES'!$D$44), IF(U77&gt;V77, Q77*'UNIT VALUES'!$D$29*'UNIT VALUES'!$D$36, Q77*'UNIT VALUES'!$D$31*'UNIT VALUES'!$D$36)),0)</f>
        <v>287880</v>
      </c>
      <c r="AA77" s="87">
        <f>ROUND(IF(C77="22", IF(U77&gt;V77,0,R77*'UNIT VALUES'!$D$43*'UNIT VALUES'!$D$44),IF(CALCS!U77&gt;CALCS!V77,0,CALCS!R77*'UNIT VALUES'!$D$34*'UNIT VALUES'!$D$36)), 0)</f>
        <v>0</v>
      </c>
      <c r="AB77" s="87">
        <f>ROUND(IF(C77="22",IF(U77&gt;V77,S77*'UNIT VALUES'!$D$40*'UNIT VALUES'!$D$44,0),IF(U77&gt;V77,S77*'UNIT VALUES'!$D$30*'UNIT VALUES'!$D$36)), 0)</f>
        <v>158316</v>
      </c>
      <c r="AC77" s="87">
        <f>ROUND(IF(U77&gt;V77,0,IF(T77&gt;1, IF(C77="66", T77*'UNIT VALUES'!$D$33*'UNIT VALUES'!$D$36,T77*'UNIT VALUES'!$D$32*'UNIT VALUES'!$D$36),0)),0)</f>
        <v>0</v>
      </c>
      <c r="AD77" t="str">
        <f t="shared" si="4"/>
        <v>060726</v>
      </c>
      <c r="AE77">
        <f ca="1">IF(C77="22",OFFSET('National Reallocations'!$L$1,MATCH(AD77,'National Reallocations'!$I$2:$I$52,0),),ROUND((X77/(SUM($X$2:$X$1259)-SUMIF($C$2:$C$1259,"22",$X$2:$X$1259)))*(Reallocations!$F$4+Reallocations!$F$5),0))</f>
        <v>50</v>
      </c>
      <c r="AF77" s="27">
        <f ca="1">IF(ISERROR(OFFSET('MSA Reallocations'!$I$1,MATCH(AD77,'MSA Reallocations'!$E$2:$E$37,0),)), 0, (OFFSET('MSA Reallocations'!$I$1,MATCH(AD77,'MSA Reallocations'!$E$2:$E$37,0),)))</f>
        <v>0</v>
      </c>
      <c r="AG77" s="181">
        <f ca="1">IF(ISERROR(OFFSET(Reductions!$E$1,MATCH(AD77,Reductions!$F$2:$F$15,0),)), 0, -OFFSET(Reductions!$E$1,MATCH(AD77,Reductions!$F$2:$F$15,0),))</f>
        <v>0</v>
      </c>
      <c r="AH77" s="53">
        <f t="shared" ca="1" si="5"/>
        <v>589469</v>
      </c>
    </row>
    <row r="78" spans="1:34" x14ac:dyDescent="0.25">
      <c r="A78" s="126" t="s">
        <v>5909</v>
      </c>
      <c r="B78" s="126" t="s">
        <v>223</v>
      </c>
      <c r="C78" s="126" t="s">
        <v>47</v>
      </c>
      <c r="D78" s="126" t="s">
        <v>48</v>
      </c>
      <c r="E78" s="126" t="s">
        <v>224</v>
      </c>
      <c r="F78" s="126" t="s">
        <v>298</v>
      </c>
      <c r="G78" s="126" t="s">
        <v>210</v>
      </c>
      <c r="H78" s="126" t="s">
        <v>23</v>
      </c>
      <c r="I78" s="126" t="s">
        <v>299</v>
      </c>
      <c r="J78" s="126" t="s">
        <v>300</v>
      </c>
      <c r="K78" s="126" t="s">
        <v>3333</v>
      </c>
      <c r="L78" s="127">
        <v>5546</v>
      </c>
      <c r="M78" s="127">
        <v>33021</v>
      </c>
      <c r="N78" s="127">
        <v>33021</v>
      </c>
      <c r="O78" s="127">
        <v>104180</v>
      </c>
      <c r="P78" s="127">
        <v>0</v>
      </c>
      <c r="Q78" s="127">
        <v>13630</v>
      </c>
      <c r="R78" s="127">
        <v>440</v>
      </c>
      <c r="S78" s="127">
        <v>1633</v>
      </c>
      <c r="T78" s="24">
        <f>IF(P78&gt;0, ROUND(IF(IF(OR(C78="51", C78="52", C78="66"), (L78*'UNIT VALUES'!$C$26)-CALCS!P78,0)&gt;0, IF(OR(C78="51", C78="52", C78="66"), (L78*'UNIT VALUES'!$C$26)-CALCS!P78,0), 0), 0), ROUND(IF(IF(OR(C78="51", C78="52", C78="66"), (L78*'UNIT VALUES'!$C$26)-CALCS!O78,0)&gt;0, IF(OR(C78="51", C78="52", C78="66"), (L78*'UNIT VALUES'!$C$26)-CALCS!O78,0), 0), 0))</f>
        <v>0</v>
      </c>
      <c r="U78" s="25">
        <f>IF(C78="22", (O78*'UNIT VALUES'!$D$38)+(Q78*'UNIT VALUES'!$D$39)+(S78*'UNIT VALUES'!$D$40), (O78*'UNIT VALUES'!$D$28)+(Q78*'UNIT VALUES'!$D$29)+(S78*'UNIT VALUES'!$D$30))</f>
        <v>787263.03377877665</v>
      </c>
      <c r="V78" s="25">
        <f>IF(C78="22",(O78*'UNIT VALUES'!$D$41)+(Q78*'UNIT VALUES'!$D$42)+(R78*'UNIT VALUES'!$D$43),IF(C78="66",(Q78*'UNIT VALUES'!$D$31)+(T78*'UNIT VALUES'!$D$33)+(R78*'UNIT VALUES'!$D$34),(Q78*'UNIT VALUES'!$D$31)+(T78*'UNIT VALUES'!$D$32)+(R78*'UNIT VALUES'!$D$34)))</f>
        <v>240521.00761060181</v>
      </c>
      <c r="W78" s="25">
        <f t="shared" si="3"/>
        <v>787263</v>
      </c>
      <c r="X78" s="27">
        <f>ROUND(IF(C78="22", W78*'UNIT VALUES'!$D$44, W78*'UNIT VALUES'!$D$36), 0)</f>
        <v>689019</v>
      </c>
      <c r="Y78" s="87">
        <f>ROUND(IF(C78="22", IF(U78&gt;V78,O78*'UNIT VALUES'!$D$38*'UNIT VALUES'!$D$44,O78*'UNIT VALUES'!$D$41*'UNIT VALUES'!$D$44),IF(U78&gt;V78, O78*'UNIT VALUES'!$D$28*'UNIT VALUES'!$D$36,0)), 0)</f>
        <v>171395</v>
      </c>
      <c r="Z78" s="87">
        <f>ROUND(IF(C78="22", IF(U78&gt;V78,Q78*'UNIT VALUES'!$D$39*'UNIT VALUES'!$D$44,Q78*'UNIT VALUES'!$D$42*'UNIT VALUES'!$D$44), IF(U78&gt;V78, Q78*'UNIT VALUES'!$D$29*'UNIT VALUES'!$D$36, Q78*'UNIT VALUES'!$D$31*'UNIT VALUES'!$D$36)),0)</f>
        <v>303254</v>
      </c>
      <c r="AA78" s="87">
        <f>ROUND(IF(C78="22", IF(U78&gt;V78,0,R78*'UNIT VALUES'!$D$43*'UNIT VALUES'!$D$44),IF(CALCS!U78&gt;CALCS!V78,0,CALCS!R78*'UNIT VALUES'!$D$34*'UNIT VALUES'!$D$36)), 0)</f>
        <v>0</v>
      </c>
      <c r="AB78" s="87">
        <f>ROUND(IF(C78="22",IF(U78&gt;V78,S78*'UNIT VALUES'!$D$40*'UNIT VALUES'!$D$44,0),IF(U78&gt;V78,S78*'UNIT VALUES'!$D$30*'UNIT VALUES'!$D$36)), 0)</f>
        <v>214370</v>
      </c>
      <c r="AC78" s="87">
        <f>ROUND(IF(U78&gt;V78,0,IF(T78&gt;1, IF(C78="66", T78*'UNIT VALUES'!$D$33*'UNIT VALUES'!$D$36,T78*'UNIT VALUES'!$D$32*'UNIT VALUES'!$D$36),0)),0)</f>
        <v>0</v>
      </c>
      <c r="AD78" t="str">
        <f t="shared" si="4"/>
        <v>060756</v>
      </c>
      <c r="AE78">
        <f ca="1">IF(C78="22",OFFSET('National Reallocations'!$L$1,MATCH(AD78,'National Reallocations'!$I$2:$I$52,0),),ROUND((X78/(SUM($X$2:$X$1259)-SUMIF($C$2:$C$1259,"22",$X$2:$X$1259)))*(Reallocations!$F$4+Reallocations!$F$5),0))</f>
        <v>58</v>
      </c>
      <c r="AF78" s="27">
        <f ca="1">IF(ISERROR(OFFSET('MSA Reallocations'!$I$1,MATCH(AD78,'MSA Reallocations'!$E$2:$E$37,0),)), 0, (OFFSET('MSA Reallocations'!$I$1,MATCH(AD78,'MSA Reallocations'!$E$2:$E$37,0),)))</f>
        <v>0</v>
      </c>
      <c r="AG78" s="181">
        <f ca="1">IF(ISERROR(OFFSET(Reductions!$E$1,MATCH(AD78,Reductions!$F$2:$F$15,0),)), 0, -OFFSET(Reductions!$E$1,MATCH(AD78,Reductions!$F$2:$F$15,0),))</f>
        <v>0</v>
      </c>
      <c r="AH78" s="53">
        <f t="shared" ca="1" si="5"/>
        <v>689077</v>
      </c>
    </row>
    <row r="79" spans="1:34" x14ac:dyDescent="0.25">
      <c r="A79" s="126" t="s">
        <v>4793</v>
      </c>
      <c r="B79" s="126" t="s">
        <v>223</v>
      </c>
      <c r="C79" s="126" t="s">
        <v>47</v>
      </c>
      <c r="D79" s="126" t="s">
        <v>48</v>
      </c>
      <c r="E79" s="126" t="s">
        <v>224</v>
      </c>
      <c r="F79" s="126" t="s">
        <v>302</v>
      </c>
      <c r="G79" s="126" t="s">
        <v>232</v>
      </c>
      <c r="H79" s="126" t="s">
        <v>23</v>
      </c>
      <c r="I79" s="126" t="s">
        <v>303</v>
      </c>
      <c r="J79" s="126" t="s">
        <v>234</v>
      </c>
      <c r="K79" s="126" t="s">
        <v>3334</v>
      </c>
      <c r="L79" s="127">
        <v>71812</v>
      </c>
      <c r="M79" s="127">
        <v>83082</v>
      </c>
      <c r="N79" s="127">
        <v>81286</v>
      </c>
      <c r="O79" s="127">
        <v>98462</v>
      </c>
      <c r="P79" s="127">
        <v>0</v>
      </c>
      <c r="Q79" s="127">
        <v>25844</v>
      </c>
      <c r="R79" s="127">
        <v>3366</v>
      </c>
      <c r="S79" s="127">
        <v>5436</v>
      </c>
      <c r="T79" s="24">
        <f>IF(P79&gt;0, ROUND(IF(IF(OR(C79="51", C79="52", C79="66"), (L79*'UNIT VALUES'!$C$26)-CALCS!P79,0)&gt;0, IF(OR(C79="51", C79="52", C79="66"), (L79*'UNIT VALUES'!$C$26)-CALCS!P79,0), 0), 0), ROUND(IF(IF(OR(C79="51", C79="52", C79="66"), (L79*'UNIT VALUES'!$C$26)-CALCS!O79,0)&gt;0, IF(OR(C79="51", C79="52", C79="66"), (L79*'UNIT VALUES'!$C$26)-CALCS!O79,0), 0), 0))</f>
        <v>14227</v>
      </c>
      <c r="U79" s="25">
        <f>IF(C79="22", (O79*'UNIT VALUES'!$D$38)+(Q79*'UNIT VALUES'!$D$39)+(S79*'UNIT VALUES'!$D$40), (O79*'UNIT VALUES'!$D$28)+(Q79*'UNIT VALUES'!$D$29)+(S79*'UNIT VALUES'!$D$30))</f>
        <v>1657428.3559623652</v>
      </c>
      <c r="V79" s="25">
        <f>IF(C79="22",(O79*'UNIT VALUES'!$D$41)+(Q79*'UNIT VALUES'!$D$42)+(R79*'UNIT VALUES'!$D$43),IF(C79="66",(Q79*'UNIT VALUES'!$D$31)+(T79*'UNIT VALUES'!$D$33)+(R79*'UNIT VALUES'!$D$34),(Q79*'UNIT VALUES'!$D$31)+(T79*'UNIT VALUES'!$D$32)+(R79*'UNIT VALUES'!$D$34)))</f>
        <v>809764.1913802803</v>
      </c>
      <c r="W79" s="25">
        <f t="shared" si="3"/>
        <v>1657428</v>
      </c>
      <c r="X79" s="27">
        <f>ROUND(IF(C79="22", W79*'UNIT VALUES'!$D$44, W79*'UNIT VALUES'!$D$36), 0)</f>
        <v>1450595</v>
      </c>
      <c r="Y79" s="87">
        <f>ROUND(IF(C79="22", IF(U79&gt;V79,O79*'UNIT VALUES'!$D$38*'UNIT VALUES'!$D$44,O79*'UNIT VALUES'!$D$41*'UNIT VALUES'!$D$44),IF(U79&gt;V79, O79*'UNIT VALUES'!$D$28*'UNIT VALUES'!$D$36,0)), 0)</f>
        <v>161988</v>
      </c>
      <c r="Z79" s="87">
        <f>ROUND(IF(C79="22", IF(U79&gt;V79,Q79*'UNIT VALUES'!$D$39*'UNIT VALUES'!$D$44,Q79*'UNIT VALUES'!$D$42*'UNIT VALUES'!$D$44), IF(U79&gt;V79, Q79*'UNIT VALUES'!$D$29*'UNIT VALUES'!$D$36, Q79*'UNIT VALUES'!$D$31*'UNIT VALUES'!$D$36)),0)</f>
        <v>575003</v>
      </c>
      <c r="AA79" s="87">
        <f>ROUND(IF(C79="22", IF(U79&gt;V79,0,R79*'UNIT VALUES'!$D$43*'UNIT VALUES'!$D$44),IF(CALCS!U79&gt;CALCS!V79,0,CALCS!R79*'UNIT VALUES'!$D$34*'UNIT VALUES'!$D$36)), 0)</f>
        <v>0</v>
      </c>
      <c r="AB79" s="87">
        <f>ROUND(IF(C79="22",IF(U79&gt;V79,S79*'UNIT VALUES'!$D$40*'UNIT VALUES'!$D$44,0),IF(U79&gt;V79,S79*'UNIT VALUES'!$D$30*'UNIT VALUES'!$D$36)), 0)</f>
        <v>713604</v>
      </c>
      <c r="AC79" s="87">
        <f>ROUND(IF(U79&gt;V79,0,IF(T79&gt;1, IF(C79="66", T79*'UNIT VALUES'!$D$33*'UNIT VALUES'!$D$36,T79*'UNIT VALUES'!$D$32*'UNIT VALUES'!$D$36),0)),0)</f>
        <v>0</v>
      </c>
      <c r="AD79" t="str">
        <f t="shared" si="4"/>
        <v>060804</v>
      </c>
      <c r="AE79">
        <f ca="1">IF(C79="22",OFFSET('National Reallocations'!$L$1,MATCH(AD79,'National Reallocations'!$I$2:$I$52,0),),ROUND((X79/(SUM($X$2:$X$1259)-SUMIF($C$2:$C$1259,"22",$X$2:$X$1259)))*(Reallocations!$F$4+Reallocations!$F$5),0))</f>
        <v>122</v>
      </c>
      <c r="AF79" s="27">
        <f ca="1">IF(ISERROR(OFFSET('MSA Reallocations'!$I$1,MATCH(AD79,'MSA Reallocations'!$E$2:$E$37,0),)), 0, (OFFSET('MSA Reallocations'!$I$1,MATCH(AD79,'MSA Reallocations'!$E$2:$E$37,0),)))</f>
        <v>0</v>
      </c>
      <c r="AG79" s="181">
        <f ca="1">IF(ISERROR(OFFSET(Reductions!$E$1,MATCH(AD79,Reductions!$F$2:$F$15,0),)), 0, -OFFSET(Reductions!$E$1,MATCH(AD79,Reductions!$F$2:$F$15,0),))</f>
        <v>0</v>
      </c>
      <c r="AH79" s="53">
        <f t="shared" ca="1" si="5"/>
        <v>1450717</v>
      </c>
    </row>
    <row r="80" spans="1:34" x14ac:dyDescent="0.25">
      <c r="A80" s="126" t="s">
        <v>4871</v>
      </c>
      <c r="B80" s="126" t="s">
        <v>223</v>
      </c>
      <c r="C80" s="126" t="s">
        <v>47</v>
      </c>
      <c r="D80" s="126" t="s">
        <v>48</v>
      </c>
      <c r="E80" s="126" t="s">
        <v>224</v>
      </c>
      <c r="F80" s="126" t="s">
        <v>65</v>
      </c>
      <c r="G80" s="126" t="s">
        <v>170</v>
      </c>
      <c r="H80" s="126" t="s">
        <v>23</v>
      </c>
      <c r="I80" s="126" t="s">
        <v>305</v>
      </c>
      <c r="J80" s="126" t="s">
        <v>229</v>
      </c>
      <c r="K80" s="126" t="s">
        <v>3333</v>
      </c>
      <c r="L80" s="127">
        <v>36000</v>
      </c>
      <c r="M80" s="127">
        <v>103763</v>
      </c>
      <c r="N80" s="127">
        <v>103255</v>
      </c>
      <c r="O80" s="127">
        <v>128667</v>
      </c>
      <c r="P80" s="127">
        <v>0</v>
      </c>
      <c r="Q80" s="127">
        <v>16211</v>
      </c>
      <c r="R80" s="127">
        <v>684</v>
      </c>
      <c r="S80" s="127">
        <v>2657</v>
      </c>
      <c r="T80" s="24">
        <f>IF(P80&gt;0, ROUND(IF(IF(OR(C80="51", C80="52", C80="66"), (L80*'UNIT VALUES'!$C$26)-CALCS!P80,0)&gt;0, IF(OR(C80="51", C80="52", C80="66"), (L80*'UNIT VALUES'!$C$26)-CALCS!P80,0), 0), 0), ROUND(IF(IF(OR(C80="51", C80="52", C80="66"), (L80*'UNIT VALUES'!$C$26)-CALCS!O80,0)&gt;0, IF(OR(C80="51", C80="52", C80="66"), (L80*'UNIT VALUES'!$C$26)-CALCS!O80,0), 0), 0))</f>
        <v>0</v>
      </c>
      <c r="U80" s="25">
        <f>IF(C80="22", (O80*'UNIT VALUES'!$D$38)+(Q80*'UNIT VALUES'!$D$39)+(S80*'UNIT VALUES'!$D$40), (O80*'UNIT VALUES'!$D$28)+(Q80*'UNIT VALUES'!$D$29)+(S80*'UNIT VALUES'!$D$30))</f>
        <v>1052496.5151058391</v>
      </c>
      <c r="V80" s="25">
        <f>IF(C80="22",(O80*'UNIT VALUES'!$D$41)+(Q80*'UNIT VALUES'!$D$42)+(R80*'UNIT VALUES'!$D$43),IF(C80="66",(Q80*'UNIT VALUES'!$D$31)+(T80*'UNIT VALUES'!$D$33)+(R80*'UNIT VALUES'!$D$34),(Q80*'UNIT VALUES'!$D$31)+(T80*'UNIT VALUES'!$D$32)+(R80*'UNIT VALUES'!$D$34)))</f>
        <v>297980.57671193633</v>
      </c>
      <c r="W80" s="25">
        <f t="shared" si="3"/>
        <v>1052497</v>
      </c>
      <c r="X80" s="27">
        <f>ROUND(IF(C80="22", W80*'UNIT VALUES'!$D$44, W80*'UNIT VALUES'!$D$36), 0)</f>
        <v>921154</v>
      </c>
      <c r="Y80" s="87">
        <f>ROUND(IF(C80="22", IF(U80&gt;V80,O80*'UNIT VALUES'!$D$38*'UNIT VALUES'!$D$44,O80*'UNIT VALUES'!$D$41*'UNIT VALUES'!$D$44),IF(U80&gt;V80, O80*'UNIT VALUES'!$D$28*'UNIT VALUES'!$D$36,0)), 0)</f>
        <v>211681</v>
      </c>
      <c r="Z80" s="87">
        <f>ROUND(IF(C80="22", IF(U80&gt;V80,Q80*'UNIT VALUES'!$D$39*'UNIT VALUES'!$D$44,Q80*'UNIT VALUES'!$D$42*'UNIT VALUES'!$D$44), IF(U80&gt;V80, Q80*'UNIT VALUES'!$D$29*'UNIT VALUES'!$D$36, Q80*'UNIT VALUES'!$D$31*'UNIT VALUES'!$D$36)),0)</f>
        <v>360679</v>
      </c>
      <c r="AA80" s="87">
        <f>ROUND(IF(C80="22", IF(U80&gt;V80,0,R80*'UNIT VALUES'!$D$43*'UNIT VALUES'!$D$44),IF(CALCS!U80&gt;CALCS!V80,0,CALCS!R80*'UNIT VALUES'!$D$34*'UNIT VALUES'!$D$36)), 0)</f>
        <v>0</v>
      </c>
      <c r="AB80" s="87">
        <f>ROUND(IF(C80="22",IF(U80&gt;V80,S80*'UNIT VALUES'!$D$40*'UNIT VALUES'!$D$44,0),IF(U80&gt;V80,S80*'UNIT VALUES'!$D$30*'UNIT VALUES'!$D$36)), 0)</f>
        <v>348794</v>
      </c>
      <c r="AC80" s="87">
        <f>ROUND(IF(U80&gt;V80,0,IF(T80&gt;1, IF(C80="66", T80*'UNIT VALUES'!$D$33*'UNIT VALUES'!$D$36,T80*'UNIT VALUES'!$D$32*'UNIT VALUES'!$D$36),0)),0)</f>
        <v>0</v>
      </c>
      <c r="AD80" t="str">
        <f t="shared" si="4"/>
        <v>060810</v>
      </c>
      <c r="AE80">
        <f ca="1">IF(C80="22",OFFSET('National Reallocations'!$L$1,MATCH(AD80,'National Reallocations'!$I$2:$I$52,0),),ROUND((X80/(SUM($X$2:$X$1259)-SUMIF($C$2:$C$1259,"22",$X$2:$X$1259)))*(Reallocations!$F$4+Reallocations!$F$5),0))</f>
        <v>77</v>
      </c>
      <c r="AF80" s="27">
        <f ca="1">IF(ISERROR(OFFSET('MSA Reallocations'!$I$1,MATCH(AD80,'MSA Reallocations'!$E$2:$E$37,0),)), 0, (OFFSET('MSA Reallocations'!$I$1,MATCH(AD80,'MSA Reallocations'!$E$2:$E$37,0),)))</f>
        <v>0</v>
      </c>
      <c r="AG80" s="181">
        <f ca="1">IF(ISERROR(OFFSET(Reductions!$E$1,MATCH(AD80,Reductions!$F$2:$F$15,0),)), 0, -OFFSET(Reductions!$E$1,MATCH(AD80,Reductions!$F$2:$F$15,0),))</f>
        <v>0</v>
      </c>
      <c r="AH80" s="53">
        <f t="shared" ca="1" si="5"/>
        <v>921231</v>
      </c>
    </row>
    <row r="81" spans="1:34" x14ac:dyDescent="0.25">
      <c r="A81" s="126" t="s">
        <v>5763</v>
      </c>
      <c r="B81" s="126" t="s">
        <v>223</v>
      </c>
      <c r="C81" s="126" t="s">
        <v>27</v>
      </c>
      <c r="D81" s="126" t="s">
        <v>28</v>
      </c>
      <c r="E81" s="126" t="s">
        <v>224</v>
      </c>
      <c r="F81" s="126" t="s">
        <v>307</v>
      </c>
      <c r="G81" s="126" t="s">
        <v>274</v>
      </c>
      <c r="H81" s="126" t="s">
        <v>23</v>
      </c>
      <c r="I81" s="126" t="s">
        <v>308</v>
      </c>
      <c r="J81" s="126" t="s">
        <v>245</v>
      </c>
      <c r="K81" s="126" t="s">
        <v>3334</v>
      </c>
      <c r="L81" s="127">
        <v>13336</v>
      </c>
      <c r="M81" s="127">
        <v>37791</v>
      </c>
      <c r="N81" s="127">
        <v>37791</v>
      </c>
      <c r="O81" s="127">
        <v>164226</v>
      </c>
      <c r="P81" s="127">
        <v>0</v>
      </c>
      <c r="Q81" s="127">
        <v>17725</v>
      </c>
      <c r="R81" s="127">
        <v>988</v>
      </c>
      <c r="S81" s="127">
        <v>3293</v>
      </c>
      <c r="T81" s="24">
        <f>IF(P81&gt;0, ROUND(IF(IF(OR(C81="51", C81="52", C81="66"), (L81*'UNIT VALUES'!$C$26)-CALCS!P81,0)&gt;0, IF(OR(C81="51", C81="52", C81="66"), (L81*'UNIT VALUES'!$C$26)-CALCS!P81,0), 0), 0), ROUND(IF(IF(OR(C81="51", C81="52", C81="66"), (L81*'UNIT VALUES'!$C$26)-CALCS!O81,0)&gt;0, IF(OR(C81="51", C81="52", C81="66"), (L81*'UNIT VALUES'!$C$26)-CALCS!O81,0), 0), 0))</f>
        <v>0</v>
      </c>
      <c r="U81" s="25">
        <f>IF(C81="22", (O81*'UNIT VALUES'!$D$38)+(Q81*'UNIT VALUES'!$D$39)+(S81*'UNIT VALUES'!$D$40), (O81*'UNIT VALUES'!$D$28)+(Q81*'UNIT VALUES'!$D$29)+(S81*'UNIT VALUES'!$D$30))</f>
        <v>1253221.4838219529</v>
      </c>
      <c r="V81" s="25">
        <f>IF(C81="22",(O81*'UNIT VALUES'!$D$41)+(Q81*'UNIT VALUES'!$D$42)+(R81*'UNIT VALUES'!$D$43),IF(C81="66",(Q81*'UNIT VALUES'!$D$31)+(T81*'UNIT VALUES'!$D$33)+(R81*'UNIT VALUES'!$D$34),(Q81*'UNIT VALUES'!$D$31)+(T81*'UNIT VALUES'!$D$32)+(R81*'UNIT VALUES'!$D$34)))</f>
        <v>343614.23424144852</v>
      </c>
      <c r="W81" s="25">
        <f t="shared" si="3"/>
        <v>1253221</v>
      </c>
      <c r="X81" s="27">
        <f>ROUND(IF(C81="22", W81*'UNIT VALUES'!$D$44, W81*'UNIT VALUES'!$D$36), 0)</f>
        <v>1096829</v>
      </c>
      <c r="Y81" s="87">
        <f>ROUND(IF(C81="22", IF(U81&gt;V81,O81*'UNIT VALUES'!$D$38*'UNIT VALUES'!$D$44,O81*'UNIT VALUES'!$D$41*'UNIT VALUES'!$D$44),IF(U81&gt;V81, O81*'UNIT VALUES'!$D$28*'UNIT VALUES'!$D$36,0)), 0)</f>
        <v>270182</v>
      </c>
      <c r="Z81" s="87">
        <f>ROUND(IF(C81="22", IF(U81&gt;V81,Q81*'UNIT VALUES'!$D$39*'UNIT VALUES'!$D$44,Q81*'UNIT VALUES'!$D$42*'UNIT VALUES'!$D$44), IF(U81&gt;V81, Q81*'UNIT VALUES'!$D$29*'UNIT VALUES'!$D$36, Q81*'UNIT VALUES'!$D$31*'UNIT VALUES'!$D$36)),0)</f>
        <v>394364</v>
      </c>
      <c r="AA81" s="87">
        <f>ROUND(IF(C81="22", IF(U81&gt;V81,0,R81*'UNIT VALUES'!$D$43*'UNIT VALUES'!$D$44),IF(CALCS!U81&gt;CALCS!V81,0,CALCS!R81*'UNIT VALUES'!$D$34*'UNIT VALUES'!$D$36)), 0)</f>
        <v>0</v>
      </c>
      <c r="AB81" s="87">
        <f>ROUND(IF(C81="22",IF(U81&gt;V81,S81*'UNIT VALUES'!$D$40*'UNIT VALUES'!$D$44,0),IF(U81&gt;V81,S81*'UNIT VALUES'!$D$30*'UNIT VALUES'!$D$36)), 0)</f>
        <v>432284</v>
      </c>
      <c r="AC81" s="87">
        <f>ROUND(IF(U81&gt;V81,0,IF(T81&gt;1, IF(C81="66", T81*'UNIT VALUES'!$D$33*'UNIT VALUES'!$D$36,T81*'UNIT VALUES'!$D$32*'UNIT VALUES'!$D$36),0)),0)</f>
        <v>0</v>
      </c>
      <c r="AD81" t="str">
        <f t="shared" si="4"/>
        <v>060828</v>
      </c>
      <c r="AE81">
        <f ca="1">IF(C81="22",OFFSET('National Reallocations'!$L$1,MATCH(AD81,'National Reallocations'!$I$2:$I$52,0),),ROUND((X81/(SUM($X$2:$X$1259)-SUMIF($C$2:$C$1259,"22",$X$2:$X$1259)))*(Reallocations!$F$4+Reallocations!$F$5),0))</f>
        <v>92</v>
      </c>
      <c r="AF81" s="27">
        <f ca="1">IF(ISERROR(OFFSET('MSA Reallocations'!$I$1,MATCH(AD81,'MSA Reallocations'!$E$2:$E$37,0),)), 0, (OFFSET('MSA Reallocations'!$I$1,MATCH(AD81,'MSA Reallocations'!$E$2:$E$37,0),)))</f>
        <v>0</v>
      </c>
      <c r="AG81" s="181">
        <f ca="1">IF(ISERROR(OFFSET(Reductions!$E$1,MATCH(AD81,Reductions!$F$2:$F$15,0),)), 0, -OFFSET(Reductions!$E$1,MATCH(AD81,Reductions!$F$2:$F$15,0),))</f>
        <v>0</v>
      </c>
      <c r="AH81" s="53">
        <f t="shared" ca="1" si="5"/>
        <v>1096921</v>
      </c>
    </row>
    <row r="82" spans="1:34" x14ac:dyDescent="0.25">
      <c r="A82" s="126" t="s">
        <v>5872</v>
      </c>
      <c r="B82" s="126" t="s">
        <v>223</v>
      </c>
      <c r="C82" s="126" t="s">
        <v>27</v>
      </c>
      <c r="D82" s="126" t="s">
        <v>28</v>
      </c>
      <c r="E82" s="126" t="s">
        <v>224</v>
      </c>
      <c r="F82" s="126" t="s">
        <v>310</v>
      </c>
      <c r="G82" s="126" t="s">
        <v>236</v>
      </c>
      <c r="H82" s="126" t="s">
        <v>23</v>
      </c>
      <c r="I82" s="126" t="s">
        <v>311</v>
      </c>
      <c r="J82" s="126" t="s">
        <v>4634</v>
      </c>
      <c r="K82" s="126" t="s">
        <v>3334</v>
      </c>
      <c r="L82" s="127">
        <v>37550</v>
      </c>
      <c r="M82" s="127">
        <v>82562</v>
      </c>
      <c r="N82" s="127">
        <v>82562</v>
      </c>
      <c r="O82" s="127">
        <v>113204</v>
      </c>
      <c r="P82" s="127">
        <v>0</v>
      </c>
      <c r="Q82" s="127">
        <v>16719</v>
      </c>
      <c r="R82" s="127">
        <v>757</v>
      </c>
      <c r="S82" s="127">
        <v>3336</v>
      </c>
      <c r="T82" s="24">
        <f>IF(P82&gt;0, ROUND(IF(IF(OR(C82="51", C82="52", C82="66"), (L82*'UNIT VALUES'!$C$26)-CALCS!P82,0)&gt;0, IF(OR(C82="51", C82="52", C82="66"), (L82*'UNIT VALUES'!$C$26)-CALCS!P82,0), 0), 0), ROUND(IF(IF(OR(C82="51", C82="52", C82="66"), (L82*'UNIT VALUES'!$C$26)-CALCS!O82,0)&gt;0, IF(OR(C82="51", C82="52", C82="66"), (L82*'UNIT VALUES'!$C$26)-CALCS!O82,0), 0), 0))</f>
        <v>0</v>
      </c>
      <c r="U82" s="25">
        <f>IF(C82="22", (O82*'UNIT VALUES'!$D$38)+(Q82*'UNIT VALUES'!$D$39)+(S82*'UNIT VALUES'!$D$40), (O82*'UNIT VALUES'!$D$28)+(Q82*'UNIT VALUES'!$D$29)+(S82*'UNIT VALUES'!$D$30))</f>
        <v>1138187.9136064316</v>
      </c>
      <c r="V82" s="25">
        <f>IF(C82="22",(O82*'UNIT VALUES'!$D$41)+(Q82*'UNIT VALUES'!$D$42)+(R82*'UNIT VALUES'!$D$43),IF(C82="66",(Q82*'UNIT VALUES'!$D$31)+(T82*'UNIT VALUES'!$D$33)+(R82*'UNIT VALUES'!$D$34),(Q82*'UNIT VALUES'!$D$31)+(T82*'UNIT VALUES'!$D$32)+(R82*'UNIT VALUES'!$D$34)))</f>
        <v>311141.78959138348</v>
      </c>
      <c r="W82" s="25">
        <f t="shared" si="3"/>
        <v>1138188</v>
      </c>
      <c r="X82" s="27">
        <f>ROUND(IF(C82="22", W82*'UNIT VALUES'!$D$44, W82*'UNIT VALUES'!$D$36), 0)</f>
        <v>996151</v>
      </c>
      <c r="Y82" s="87">
        <f>ROUND(IF(C82="22", IF(U82&gt;V82,O82*'UNIT VALUES'!$D$38*'UNIT VALUES'!$D$44,O82*'UNIT VALUES'!$D$41*'UNIT VALUES'!$D$44),IF(U82&gt;V82, O82*'UNIT VALUES'!$D$28*'UNIT VALUES'!$D$36,0)), 0)</f>
        <v>186241</v>
      </c>
      <c r="Z82" s="87">
        <f>ROUND(IF(C82="22", IF(U82&gt;V82,Q82*'UNIT VALUES'!$D$39*'UNIT VALUES'!$D$44,Q82*'UNIT VALUES'!$D$42*'UNIT VALUES'!$D$44), IF(U82&gt;V82, Q82*'UNIT VALUES'!$D$29*'UNIT VALUES'!$D$36, Q82*'UNIT VALUES'!$D$31*'UNIT VALUES'!$D$36)),0)</f>
        <v>371981</v>
      </c>
      <c r="AA82" s="87">
        <f>ROUND(IF(C82="22", IF(U82&gt;V82,0,R82*'UNIT VALUES'!$D$43*'UNIT VALUES'!$D$44),IF(CALCS!U82&gt;CALCS!V82,0,CALCS!R82*'UNIT VALUES'!$D$34*'UNIT VALUES'!$D$36)), 0)</f>
        <v>0</v>
      </c>
      <c r="AB82" s="87">
        <f>ROUND(IF(C82="22",IF(U82&gt;V82,S82*'UNIT VALUES'!$D$40*'UNIT VALUES'!$D$44,0),IF(U82&gt;V82,S82*'UNIT VALUES'!$D$30*'UNIT VALUES'!$D$36)), 0)</f>
        <v>437929</v>
      </c>
      <c r="AC82" s="87">
        <f>ROUND(IF(U82&gt;V82,0,IF(T82&gt;1, IF(C82="66", T82*'UNIT VALUES'!$D$33*'UNIT VALUES'!$D$36,T82*'UNIT VALUES'!$D$32*'UNIT VALUES'!$D$36),0)),0)</f>
        <v>0</v>
      </c>
      <c r="AD82" t="str">
        <f t="shared" si="4"/>
        <v>060846</v>
      </c>
      <c r="AE82">
        <f ca="1">IF(C82="22",OFFSET('National Reallocations'!$L$1,MATCH(AD82,'National Reallocations'!$I$2:$I$52,0),),ROUND((X82/(SUM($X$2:$X$1259)-SUMIF($C$2:$C$1259,"22",$X$2:$X$1259)))*(Reallocations!$F$4+Reallocations!$F$5),0))</f>
        <v>84</v>
      </c>
      <c r="AF82" s="27">
        <f ca="1">IF(ISERROR(OFFSET('MSA Reallocations'!$I$1,MATCH(AD82,'MSA Reallocations'!$E$2:$E$37,0),)), 0, (OFFSET('MSA Reallocations'!$I$1,MATCH(AD82,'MSA Reallocations'!$E$2:$E$37,0),)))</f>
        <v>0</v>
      </c>
      <c r="AG82" s="181">
        <f ca="1">IF(ISERROR(OFFSET(Reductions!$E$1,MATCH(AD82,Reductions!$F$2:$F$15,0),)), 0, -OFFSET(Reductions!$E$1,MATCH(AD82,Reductions!$F$2:$F$15,0),))</f>
        <v>0</v>
      </c>
      <c r="AH82" s="53">
        <f t="shared" ca="1" si="5"/>
        <v>996235</v>
      </c>
    </row>
    <row r="83" spans="1:34" x14ac:dyDescent="0.25">
      <c r="A83" s="126" t="s">
        <v>5129</v>
      </c>
      <c r="B83" s="126" t="s">
        <v>223</v>
      </c>
      <c r="C83" s="126" t="s">
        <v>27</v>
      </c>
      <c r="D83" s="126" t="s">
        <v>28</v>
      </c>
      <c r="E83" s="126" t="s">
        <v>224</v>
      </c>
      <c r="F83" s="126" t="s">
        <v>313</v>
      </c>
      <c r="G83" s="126" t="s">
        <v>314</v>
      </c>
      <c r="H83" s="126" t="s">
        <v>23</v>
      </c>
      <c r="I83" s="126" t="s">
        <v>315</v>
      </c>
      <c r="J83" s="126" t="s">
        <v>316</v>
      </c>
      <c r="K83" s="126" t="s">
        <v>3333</v>
      </c>
      <c r="L83" s="127">
        <v>3664</v>
      </c>
      <c r="M83" s="127">
        <v>37119</v>
      </c>
      <c r="N83" s="127">
        <v>34015</v>
      </c>
      <c r="O83" s="127">
        <v>60572</v>
      </c>
      <c r="P83" s="127">
        <v>0</v>
      </c>
      <c r="Q83" s="127">
        <v>2413</v>
      </c>
      <c r="R83" s="127">
        <v>170</v>
      </c>
      <c r="S83" s="127">
        <v>1208</v>
      </c>
      <c r="T83" s="24">
        <f>IF(P83&gt;0, ROUND(IF(IF(OR(C83="51", C83="52", C83="66"), (L83*'UNIT VALUES'!$C$26)-CALCS!P83,0)&gt;0, IF(OR(C83="51", C83="52", C83="66"), (L83*'UNIT VALUES'!$C$26)-CALCS!P83,0), 0), 0), ROUND(IF(IF(OR(C83="51", C83="52", C83="66"), (L83*'UNIT VALUES'!$C$26)-CALCS!O83,0)&gt;0, IF(OR(C83="51", C83="52", C83="66"), (L83*'UNIT VALUES'!$C$26)-CALCS!O83,0), 0), 0))</f>
        <v>0</v>
      </c>
      <c r="U83" s="25">
        <f>IF(C83="22", (O83*'UNIT VALUES'!$D$38)+(Q83*'UNIT VALUES'!$D$39)+(S83*'UNIT VALUES'!$D$40), (O83*'UNIT VALUES'!$D$28)+(Q83*'UNIT VALUES'!$D$29)+(S83*'UNIT VALUES'!$D$30))</f>
        <v>356392.35747145605</v>
      </c>
      <c r="V83" s="25">
        <f>IF(C83="22",(O83*'UNIT VALUES'!$D$41)+(Q83*'UNIT VALUES'!$D$42)+(R83*'UNIT VALUES'!$D$43),IF(C83="66",(Q83*'UNIT VALUES'!$D$31)+(T83*'UNIT VALUES'!$D$33)+(R83*'UNIT VALUES'!$D$34),(Q83*'UNIT VALUES'!$D$31)+(T83*'UNIT VALUES'!$D$32)+(R83*'UNIT VALUES'!$D$34)))</f>
        <v>49410.170423929201</v>
      </c>
      <c r="W83" s="25">
        <f t="shared" si="3"/>
        <v>356392</v>
      </c>
      <c r="X83" s="27">
        <f>ROUND(IF(C83="22", W83*'UNIT VALUES'!$D$44, W83*'UNIT VALUES'!$D$36), 0)</f>
        <v>311917</v>
      </c>
      <c r="Y83" s="87">
        <f>ROUND(IF(C83="22", IF(U83&gt;V83,O83*'UNIT VALUES'!$D$38*'UNIT VALUES'!$D$44,O83*'UNIT VALUES'!$D$41*'UNIT VALUES'!$D$44),IF(U83&gt;V83, O83*'UNIT VALUES'!$D$28*'UNIT VALUES'!$D$36,0)), 0)</f>
        <v>99652</v>
      </c>
      <c r="Z83" s="87">
        <f>ROUND(IF(C83="22", IF(U83&gt;V83,Q83*'UNIT VALUES'!$D$39*'UNIT VALUES'!$D$44,Q83*'UNIT VALUES'!$D$42*'UNIT VALUES'!$D$44), IF(U83&gt;V83, Q83*'UNIT VALUES'!$D$29*'UNIT VALUES'!$D$36, Q83*'UNIT VALUES'!$D$31*'UNIT VALUES'!$D$36)),0)</f>
        <v>53687</v>
      </c>
      <c r="AA83" s="87">
        <f>ROUND(IF(C83="22", IF(U83&gt;V83,0,R83*'UNIT VALUES'!$D$43*'UNIT VALUES'!$D$44),IF(CALCS!U83&gt;CALCS!V83,0,CALCS!R83*'UNIT VALUES'!$D$34*'UNIT VALUES'!$D$36)), 0)</f>
        <v>0</v>
      </c>
      <c r="AB83" s="87">
        <f>ROUND(IF(C83="22",IF(U83&gt;V83,S83*'UNIT VALUES'!$D$40*'UNIT VALUES'!$D$44,0),IF(U83&gt;V83,S83*'UNIT VALUES'!$D$30*'UNIT VALUES'!$D$36)), 0)</f>
        <v>158579</v>
      </c>
      <c r="AC83" s="87">
        <f>ROUND(IF(U83&gt;V83,0,IF(T83&gt;1, IF(C83="66", T83*'UNIT VALUES'!$D$33*'UNIT VALUES'!$D$36,T83*'UNIT VALUES'!$D$32*'UNIT VALUES'!$D$36),0)),0)</f>
        <v>0</v>
      </c>
      <c r="AD83" t="str">
        <f t="shared" si="4"/>
        <v>060906</v>
      </c>
      <c r="AE83">
        <f ca="1">IF(C83="22",OFFSET('National Reallocations'!$L$1,MATCH(AD83,'National Reallocations'!$I$2:$I$52,0),),ROUND((X83/(SUM($X$2:$X$1259)-SUMIF($C$2:$C$1259,"22",$X$2:$X$1259)))*(Reallocations!$F$4+Reallocations!$F$5),0))</f>
        <v>26</v>
      </c>
      <c r="AF83" s="27">
        <f ca="1">IF(ISERROR(OFFSET('MSA Reallocations'!$I$1,MATCH(AD83,'MSA Reallocations'!$E$2:$E$37,0),)), 0, (OFFSET('MSA Reallocations'!$I$1,MATCH(AD83,'MSA Reallocations'!$E$2:$E$37,0),)))</f>
        <v>0</v>
      </c>
      <c r="AG83" s="181">
        <f ca="1">IF(ISERROR(OFFSET(Reductions!$E$1,MATCH(AD83,Reductions!$F$2:$F$15,0),)), 0, -OFFSET(Reductions!$E$1,MATCH(AD83,Reductions!$F$2:$F$15,0),))</f>
        <v>0</v>
      </c>
      <c r="AH83" s="53">
        <f t="shared" ca="1" si="5"/>
        <v>311943</v>
      </c>
    </row>
    <row r="84" spans="1:34" x14ac:dyDescent="0.25">
      <c r="A84" s="126" t="s">
        <v>5899</v>
      </c>
      <c r="B84" s="126" t="s">
        <v>223</v>
      </c>
      <c r="C84" s="126" t="s">
        <v>47</v>
      </c>
      <c r="D84" s="126" t="s">
        <v>48</v>
      </c>
      <c r="E84" s="126" t="s">
        <v>224</v>
      </c>
      <c r="F84" s="126" t="s">
        <v>120</v>
      </c>
      <c r="G84" s="126" t="s">
        <v>43</v>
      </c>
      <c r="H84" s="126" t="s">
        <v>23</v>
      </c>
      <c r="I84" s="126" t="s">
        <v>318</v>
      </c>
      <c r="J84" s="126" t="s">
        <v>319</v>
      </c>
      <c r="K84" s="126" t="s">
        <v>3333</v>
      </c>
      <c r="L84" s="127">
        <v>44791</v>
      </c>
      <c r="M84" s="127">
        <v>78519</v>
      </c>
      <c r="N84" s="127">
        <v>78519</v>
      </c>
      <c r="O84" s="127">
        <v>106562</v>
      </c>
      <c r="P84" s="127">
        <v>0</v>
      </c>
      <c r="Q84" s="127">
        <v>9849</v>
      </c>
      <c r="R84" s="127">
        <v>2502</v>
      </c>
      <c r="S84" s="127">
        <v>4343</v>
      </c>
      <c r="T84" s="24">
        <f>IF(P84&gt;0, ROUND(IF(IF(OR(C84="51", C84="52", C84="66"), (L84*'UNIT VALUES'!$C$26)-CALCS!P84,0)&gt;0, IF(OR(C84="51", C84="52", C84="66"), (L84*'UNIT VALUES'!$C$26)-CALCS!P84,0), 0), 0), ROUND(IF(IF(OR(C84="51", C84="52", C84="66"), (L84*'UNIT VALUES'!$C$26)-CALCS!O84,0)&gt;0, IF(OR(C84="51", C84="52", C84="66"), (L84*'UNIT VALUES'!$C$26)-CALCS!O84,0), 0), 0))</f>
        <v>0</v>
      </c>
      <c r="U84" s="25">
        <f>IF(C84="22", (O84*'UNIT VALUES'!$D$38)+(Q84*'UNIT VALUES'!$D$39)+(S84*'UNIT VALUES'!$D$40), (O84*'UNIT VALUES'!$D$28)+(Q84*'UNIT VALUES'!$D$29)+(S84*'UNIT VALUES'!$D$30))</f>
        <v>1102098.9113565511</v>
      </c>
      <c r="V84" s="25">
        <f>IF(C84="22",(O84*'UNIT VALUES'!$D$41)+(Q84*'UNIT VALUES'!$D$42)+(R84*'UNIT VALUES'!$D$43),IF(C84="66",(Q84*'UNIT VALUES'!$D$31)+(T84*'UNIT VALUES'!$D$33)+(R84*'UNIT VALUES'!$D$34),(Q84*'UNIT VALUES'!$D$31)+(T84*'UNIT VALUES'!$D$32)+(R84*'UNIT VALUES'!$D$34)))</f>
        <v>335742.44147413212</v>
      </c>
      <c r="W84" s="25">
        <f t="shared" si="3"/>
        <v>1102099</v>
      </c>
      <c r="X84" s="27">
        <f>ROUND(IF(C84="22", W84*'UNIT VALUES'!$D$44, W84*'UNIT VALUES'!$D$36), 0)</f>
        <v>964566</v>
      </c>
      <c r="Y84" s="87">
        <f>ROUND(IF(C84="22", IF(U84&gt;V84,O84*'UNIT VALUES'!$D$38*'UNIT VALUES'!$D$44,O84*'UNIT VALUES'!$D$41*'UNIT VALUES'!$D$44),IF(U84&gt;V84, O84*'UNIT VALUES'!$D$28*'UNIT VALUES'!$D$36,0)), 0)</f>
        <v>175314</v>
      </c>
      <c r="Z84" s="87">
        <f>ROUND(IF(C84="22", IF(U84&gt;V84,Q84*'UNIT VALUES'!$D$39*'UNIT VALUES'!$D$44,Q84*'UNIT VALUES'!$D$42*'UNIT VALUES'!$D$44), IF(U84&gt;V84, Q84*'UNIT VALUES'!$D$29*'UNIT VALUES'!$D$36, Q84*'UNIT VALUES'!$D$31*'UNIT VALUES'!$D$36)),0)</f>
        <v>219130</v>
      </c>
      <c r="AA84" s="87">
        <f>ROUND(IF(C84="22", IF(U84&gt;V84,0,R84*'UNIT VALUES'!$D$43*'UNIT VALUES'!$D$44),IF(CALCS!U84&gt;CALCS!V84,0,CALCS!R84*'UNIT VALUES'!$D$34*'UNIT VALUES'!$D$36)), 0)</f>
        <v>0</v>
      </c>
      <c r="AB84" s="87">
        <f>ROUND(IF(C84="22",IF(U84&gt;V84,S84*'UNIT VALUES'!$D$40*'UNIT VALUES'!$D$44,0),IF(U84&gt;V84,S84*'UNIT VALUES'!$D$30*'UNIT VALUES'!$D$36)), 0)</f>
        <v>570121</v>
      </c>
      <c r="AC84" s="87">
        <f>ROUND(IF(U84&gt;V84,0,IF(T84&gt;1, IF(C84="66", T84*'UNIT VALUES'!$D$33*'UNIT VALUES'!$D$36,T84*'UNIT VALUES'!$D$32*'UNIT VALUES'!$D$36),0)),0)</f>
        <v>0</v>
      </c>
      <c r="AD84" t="str">
        <f t="shared" si="4"/>
        <v>060930</v>
      </c>
      <c r="AE84">
        <f ca="1">IF(C84="22",OFFSET('National Reallocations'!$L$1,MATCH(AD84,'National Reallocations'!$I$2:$I$52,0),),ROUND((X84/(SUM($X$2:$X$1259)-SUMIF($C$2:$C$1259,"22",$X$2:$X$1259)))*(Reallocations!$F$4+Reallocations!$F$5),0))</f>
        <v>81</v>
      </c>
      <c r="AF84" s="27">
        <f ca="1">IF(ISERROR(OFFSET('MSA Reallocations'!$I$1,MATCH(AD84,'MSA Reallocations'!$E$2:$E$37,0),)), 0, (OFFSET('MSA Reallocations'!$I$1,MATCH(AD84,'MSA Reallocations'!$E$2:$E$37,0),)))</f>
        <v>0</v>
      </c>
      <c r="AG84" s="181">
        <f ca="1">IF(ISERROR(OFFSET(Reductions!$E$1,MATCH(AD84,Reductions!$F$2:$F$15,0),)), 0, -OFFSET(Reductions!$E$1,MATCH(AD84,Reductions!$F$2:$F$15,0),))</f>
        <v>0</v>
      </c>
      <c r="AH84" s="53">
        <f t="shared" ca="1" si="5"/>
        <v>964647</v>
      </c>
    </row>
    <row r="85" spans="1:34" x14ac:dyDescent="0.25">
      <c r="A85" s="126" t="s">
        <v>5040</v>
      </c>
      <c r="B85" s="126" t="s">
        <v>223</v>
      </c>
      <c r="C85" s="126" t="s">
        <v>47</v>
      </c>
      <c r="D85" s="126" t="s">
        <v>48</v>
      </c>
      <c r="E85" s="126" t="s">
        <v>224</v>
      </c>
      <c r="F85" s="126" t="s">
        <v>321</v>
      </c>
      <c r="G85" s="126" t="s">
        <v>322</v>
      </c>
      <c r="H85" s="126" t="s">
        <v>23</v>
      </c>
      <c r="I85" s="126" t="s">
        <v>323</v>
      </c>
      <c r="J85" s="126" t="s">
        <v>296</v>
      </c>
      <c r="K85" s="126" t="s">
        <v>3333</v>
      </c>
      <c r="L85" s="127">
        <v>8910</v>
      </c>
      <c r="M85" s="127">
        <v>36640</v>
      </c>
      <c r="N85" s="127">
        <v>36640</v>
      </c>
      <c r="O85" s="127">
        <v>67666</v>
      </c>
      <c r="P85" s="127">
        <v>0</v>
      </c>
      <c r="Q85" s="127">
        <v>17363</v>
      </c>
      <c r="R85" s="127">
        <v>497</v>
      </c>
      <c r="S85" s="127">
        <v>558</v>
      </c>
      <c r="T85" s="24">
        <f>IF(P85&gt;0, ROUND(IF(IF(OR(C85="51", C85="52", C85="66"), (L85*'UNIT VALUES'!$C$26)-CALCS!P85,0)&gt;0, IF(OR(C85="51", C85="52", C85="66"), (L85*'UNIT VALUES'!$C$26)-CALCS!P85,0), 0), 0), ROUND(IF(IF(OR(C85="51", C85="52", C85="66"), (L85*'UNIT VALUES'!$C$26)-CALCS!O85,0)&gt;0, IF(OR(C85="51", C85="52", C85="66"), (L85*'UNIT VALUES'!$C$26)-CALCS!O85,0), 0), 0))</f>
        <v>0</v>
      </c>
      <c r="U85" s="25">
        <f>IF(C85="22", (O85*'UNIT VALUES'!$D$38)+(Q85*'UNIT VALUES'!$D$39)+(S85*'UNIT VALUES'!$D$40), (O85*'UNIT VALUES'!$D$28)+(Q85*'UNIT VALUES'!$D$29)+(S85*'UNIT VALUES'!$D$30))</f>
        <v>652282.68235940952</v>
      </c>
      <c r="V85" s="25">
        <f>IF(C85="22",(O85*'UNIT VALUES'!$D$41)+(Q85*'UNIT VALUES'!$D$42)+(R85*'UNIT VALUES'!$D$43),IF(C85="66",(Q85*'UNIT VALUES'!$D$31)+(T85*'UNIT VALUES'!$D$33)+(R85*'UNIT VALUES'!$D$34),(Q85*'UNIT VALUES'!$D$31)+(T85*'UNIT VALUES'!$D$32)+(R85*'UNIT VALUES'!$D$34)))</f>
        <v>301686.23177486827</v>
      </c>
      <c r="W85" s="25">
        <f t="shared" si="3"/>
        <v>652283</v>
      </c>
      <c r="X85" s="27">
        <f>ROUND(IF(C85="22", W85*'UNIT VALUES'!$D$44, W85*'UNIT VALUES'!$D$36), 0)</f>
        <v>570883</v>
      </c>
      <c r="Y85" s="87">
        <f>ROUND(IF(C85="22", IF(U85&gt;V85,O85*'UNIT VALUES'!$D$38*'UNIT VALUES'!$D$44,O85*'UNIT VALUES'!$D$41*'UNIT VALUES'!$D$44),IF(U85&gt;V85, O85*'UNIT VALUES'!$D$28*'UNIT VALUES'!$D$36,0)), 0)</f>
        <v>111323</v>
      </c>
      <c r="Z85" s="87">
        <f>ROUND(IF(C85="22", IF(U85&gt;V85,Q85*'UNIT VALUES'!$D$39*'UNIT VALUES'!$D$44,Q85*'UNIT VALUES'!$D$42*'UNIT VALUES'!$D$44), IF(U85&gt;V85, Q85*'UNIT VALUES'!$D$29*'UNIT VALUES'!$D$36, Q85*'UNIT VALUES'!$D$31*'UNIT VALUES'!$D$36)),0)</f>
        <v>386309</v>
      </c>
      <c r="AA85" s="87">
        <f>ROUND(IF(C85="22", IF(U85&gt;V85,0,R85*'UNIT VALUES'!$D$43*'UNIT VALUES'!$D$44),IF(CALCS!U85&gt;CALCS!V85,0,CALCS!R85*'UNIT VALUES'!$D$34*'UNIT VALUES'!$D$36)), 0)</f>
        <v>0</v>
      </c>
      <c r="AB85" s="87">
        <f>ROUND(IF(C85="22",IF(U85&gt;V85,S85*'UNIT VALUES'!$D$40*'UNIT VALUES'!$D$44,0),IF(U85&gt;V85,S85*'UNIT VALUES'!$D$30*'UNIT VALUES'!$D$36)), 0)</f>
        <v>73251</v>
      </c>
      <c r="AC85" s="87">
        <f>ROUND(IF(U85&gt;V85,0,IF(T85&gt;1, IF(C85="66", T85*'UNIT VALUES'!$D$33*'UNIT VALUES'!$D$36,T85*'UNIT VALUES'!$D$32*'UNIT VALUES'!$D$36),0)),0)</f>
        <v>0</v>
      </c>
      <c r="AD85" t="str">
        <f t="shared" si="4"/>
        <v>060942</v>
      </c>
      <c r="AE85">
        <f ca="1">IF(C85="22",OFFSET('National Reallocations'!$L$1,MATCH(AD85,'National Reallocations'!$I$2:$I$52,0),),ROUND((X85/(SUM($X$2:$X$1259)-SUMIF($C$2:$C$1259,"22",$X$2:$X$1259)))*(Reallocations!$F$4+Reallocations!$F$5),0))</f>
        <v>48</v>
      </c>
      <c r="AF85" s="27">
        <f ca="1">IF(ISERROR(OFFSET('MSA Reallocations'!$I$1,MATCH(AD85,'MSA Reallocations'!$E$2:$E$37,0),)), 0, (OFFSET('MSA Reallocations'!$I$1,MATCH(AD85,'MSA Reallocations'!$E$2:$E$37,0),)))</f>
        <v>0</v>
      </c>
      <c r="AG85" s="181">
        <f ca="1">IF(ISERROR(OFFSET(Reductions!$E$1,MATCH(AD85,Reductions!$F$2:$F$15,0),)), 0, -OFFSET(Reductions!$E$1,MATCH(AD85,Reductions!$F$2:$F$15,0),))</f>
        <v>0</v>
      </c>
      <c r="AH85" s="53">
        <f t="shared" ca="1" si="5"/>
        <v>570931</v>
      </c>
    </row>
    <row r="86" spans="1:34" x14ac:dyDescent="0.25">
      <c r="A86" s="126" t="s">
        <v>5240</v>
      </c>
      <c r="B86" s="126" t="s">
        <v>223</v>
      </c>
      <c r="C86" s="126" t="s">
        <v>47</v>
      </c>
      <c r="D86" s="126" t="s">
        <v>48</v>
      </c>
      <c r="E86" s="126" t="s">
        <v>224</v>
      </c>
      <c r="F86" s="126" t="s">
        <v>325</v>
      </c>
      <c r="G86" s="126" t="s">
        <v>247</v>
      </c>
      <c r="H86" s="126" t="s">
        <v>23</v>
      </c>
      <c r="I86" s="126" t="s">
        <v>326</v>
      </c>
      <c r="J86" s="126" t="s">
        <v>249</v>
      </c>
      <c r="K86" s="126" t="s">
        <v>3334</v>
      </c>
      <c r="L86" s="127">
        <v>11913</v>
      </c>
      <c r="M86" s="127">
        <v>16491</v>
      </c>
      <c r="N86" s="127">
        <v>16491</v>
      </c>
      <c r="O86" s="127">
        <v>52733</v>
      </c>
      <c r="P86" s="127">
        <v>0</v>
      </c>
      <c r="Q86" s="127">
        <v>13173</v>
      </c>
      <c r="R86" s="127">
        <v>168</v>
      </c>
      <c r="S86" s="127">
        <v>1774</v>
      </c>
      <c r="T86" s="24">
        <f>IF(P86&gt;0, ROUND(IF(IF(OR(C86="51", C86="52", C86="66"), (L86*'UNIT VALUES'!$C$26)-CALCS!P86,0)&gt;0, IF(OR(C86="51", C86="52", C86="66"), (L86*'UNIT VALUES'!$C$26)-CALCS!P86,0), 0), 0), ROUND(IF(IF(OR(C86="51", C86="52", C86="66"), (L86*'UNIT VALUES'!$C$26)-CALCS!O86,0)&gt;0, IF(OR(C86="51", C86="52", C86="66"), (L86*'UNIT VALUES'!$C$26)-CALCS!O86,0), 0), 0))</f>
        <v>0</v>
      </c>
      <c r="U86" s="25">
        <f>IF(C86="22", (O86*'UNIT VALUES'!$D$38)+(Q86*'UNIT VALUES'!$D$39)+(S86*'UNIT VALUES'!$D$40), (O86*'UNIT VALUES'!$D$28)+(Q86*'UNIT VALUES'!$D$29)+(S86*'UNIT VALUES'!$D$30))</f>
        <v>700086.05360445054</v>
      </c>
      <c r="V86" s="25">
        <f>IF(C86="22",(O86*'UNIT VALUES'!$D$41)+(Q86*'UNIT VALUES'!$D$42)+(R86*'UNIT VALUES'!$D$43),IF(C86="66",(Q86*'UNIT VALUES'!$D$31)+(T86*'UNIT VALUES'!$D$33)+(R86*'UNIT VALUES'!$D$34),(Q86*'UNIT VALUES'!$D$31)+(T86*'UNIT VALUES'!$D$32)+(R86*'UNIT VALUES'!$D$34)))</f>
        <v>213382.31384124895</v>
      </c>
      <c r="W86" s="25">
        <f t="shared" si="3"/>
        <v>700086</v>
      </c>
      <c r="X86" s="27">
        <f>ROUND(IF(C86="22", W86*'UNIT VALUES'!$D$44, W86*'UNIT VALUES'!$D$36), 0)</f>
        <v>612721</v>
      </c>
      <c r="Y86" s="87">
        <f>ROUND(IF(C86="22", IF(U86&gt;V86,O86*'UNIT VALUES'!$D$38*'UNIT VALUES'!$D$44,O86*'UNIT VALUES'!$D$41*'UNIT VALUES'!$D$44),IF(U86&gt;V86, O86*'UNIT VALUES'!$D$28*'UNIT VALUES'!$D$36,0)), 0)</f>
        <v>86756</v>
      </c>
      <c r="Z86" s="87">
        <f>ROUND(IF(C86="22", IF(U86&gt;V86,Q86*'UNIT VALUES'!$D$39*'UNIT VALUES'!$D$44,Q86*'UNIT VALUES'!$D$42*'UNIT VALUES'!$D$44), IF(U86&gt;V86, Q86*'UNIT VALUES'!$D$29*'UNIT VALUES'!$D$36, Q86*'UNIT VALUES'!$D$31*'UNIT VALUES'!$D$36)),0)</f>
        <v>293086</v>
      </c>
      <c r="AA86" s="87">
        <f>ROUND(IF(C86="22", IF(U86&gt;V86,0,R86*'UNIT VALUES'!$D$43*'UNIT VALUES'!$D$44),IF(CALCS!U86&gt;CALCS!V86,0,CALCS!R86*'UNIT VALUES'!$D$34*'UNIT VALUES'!$D$36)), 0)</f>
        <v>0</v>
      </c>
      <c r="AB86" s="87">
        <f>ROUND(IF(C86="22",IF(U86&gt;V86,S86*'UNIT VALUES'!$D$40*'UNIT VALUES'!$D$44,0),IF(U86&gt;V86,S86*'UNIT VALUES'!$D$30*'UNIT VALUES'!$D$36)), 0)</f>
        <v>232879</v>
      </c>
      <c r="AC86" s="87">
        <f>ROUND(IF(U86&gt;V86,0,IF(T86&gt;1, IF(C86="66", T86*'UNIT VALUES'!$D$33*'UNIT VALUES'!$D$36,T86*'UNIT VALUES'!$D$32*'UNIT VALUES'!$D$36),0)),0)</f>
        <v>0</v>
      </c>
      <c r="AD86" t="str">
        <f t="shared" si="4"/>
        <v>060960</v>
      </c>
      <c r="AE86">
        <f ca="1">IF(C86="22",OFFSET('National Reallocations'!$L$1,MATCH(AD86,'National Reallocations'!$I$2:$I$52,0),),ROUND((X86/(SUM($X$2:$X$1259)-SUMIF($C$2:$C$1259,"22",$X$2:$X$1259)))*(Reallocations!$F$4+Reallocations!$F$5),0))</f>
        <v>52</v>
      </c>
      <c r="AF86" s="27">
        <f ca="1">IF(ISERROR(OFFSET('MSA Reallocations'!$I$1,MATCH(AD86,'MSA Reallocations'!$E$2:$E$37,0),)), 0, (OFFSET('MSA Reallocations'!$I$1,MATCH(AD86,'MSA Reallocations'!$E$2:$E$37,0),)))</f>
        <v>0</v>
      </c>
      <c r="AG86" s="181">
        <f ca="1">IF(ISERROR(OFFSET(Reductions!$E$1,MATCH(AD86,Reductions!$F$2:$F$15,0),)), 0, -OFFSET(Reductions!$E$1,MATCH(AD86,Reductions!$F$2:$F$15,0),))</f>
        <v>0</v>
      </c>
      <c r="AH86" s="53">
        <f t="shared" ca="1" si="5"/>
        <v>612773</v>
      </c>
    </row>
    <row r="87" spans="1:34" x14ac:dyDescent="0.25">
      <c r="A87" s="126" t="s">
        <v>5867</v>
      </c>
      <c r="B87" s="126" t="s">
        <v>223</v>
      </c>
      <c r="C87" s="126" t="s">
        <v>47</v>
      </c>
      <c r="D87" s="126" t="s">
        <v>48</v>
      </c>
      <c r="E87" s="126" t="s">
        <v>224</v>
      </c>
      <c r="F87" s="126" t="s">
        <v>328</v>
      </c>
      <c r="G87" s="126" t="s">
        <v>232</v>
      </c>
      <c r="H87" s="126" t="s">
        <v>23</v>
      </c>
      <c r="I87" s="126" t="s">
        <v>329</v>
      </c>
      <c r="J87" s="126" t="s">
        <v>234</v>
      </c>
      <c r="K87" s="126" t="s">
        <v>3334</v>
      </c>
      <c r="L87" s="127">
        <v>82505</v>
      </c>
      <c r="M87" s="127">
        <v>82662</v>
      </c>
      <c r="N87" s="127">
        <v>82602</v>
      </c>
      <c r="O87" s="127">
        <v>114219</v>
      </c>
      <c r="P87" s="127">
        <v>0</v>
      </c>
      <c r="Q87" s="127">
        <v>13386</v>
      </c>
      <c r="R87" s="127">
        <v>1374</v>
      </c>
      <c r="S87" s="127">
        <v>3769</v>
      </c>
      <c r="T87" s="24">
        <f>IF(P87&gt;0, ROUND(IF(IF(OR(C87="51", C87="52", C87="66"), (L87*'UNIT VALUES'!$C$26)-CALCS!P87,0)&gt;0, IF(OR(C87="51", C87="52", C87="66"), (L87*'UNIT VALUES'!$C$26)-CALCS!P87,0), 0), 0), ROUND(IF(IF(OR(C87="51", C87="52", C87="66"), (L87*'UNIT VALUES'!$C$26)-CALCS!O87,0)&gt;0, IF(OR(C87="51", C87="52", C87="66"), (L87*'UNIT VALUES'!$C$26)-CALCS!O87,0), 0), 0))</f>
        <v>15249</v>
      </c>
      <c r="U87" s="25">
        <f>IF(C87="22", (O87*'UNIT VALUES'!$D$38)+(Q87*'UNIT VALUES'!$D$39)+(S87*'UNIT VALUES'!$D$40), (O87*'UNIT VALUES'!$D$28)+(Q87*'UNIT VALUES'!$D$29)+(S87*'UNIT VALUES'!$D$30))</f>
        <v>1120312.6581853135</v>
      </c>
      <c r="V87" s="25">
        <f>IF(C87="22",(O87*'UNIT VALUES'!$D$41)+(Q87*'UNIT VALUES'!$D$42)+(R87*'UNIT VALUES'!$D$43),IF(C87="66",(Q87*'UNIT VALUES'!$D$31)+(T87*'UNIT VALUES'!$D$33)+(R87*'UNIT VALUES'!$D$34),(Q87*'UNIT VALUES'!$D$31)+(T87*'UNIT VALUES'!$D$32)+(R87*'UNIT VALUES'!$D$34)))</f>
        <v>483966.27794120274</v>
      </c>
      <c r="W87" s="25">
        <f t="shared" si="3"/>
        <v>1120313</v>
      </c>
      <c r="X87" s="27">
        <f>ROUND(IF(C87="22", W87*'UNIT VALUES'!$D$44, W87*'UNIT VALUES'!$D$36), 0)</f>
        <v>980507</v>
      </c>
      <c r="Y87" s="87">
        <f>ROUND(IF(C87="22", IF(U87&gt;V87,O87*'UNIT VALUES'!$D$38*'UNIT VALUES'!$D$44,O87*'UNIT VALUES'!$D$41*'UNIT VALUES'!$D$44),IF(U87&gt;V87, O87*'UNIT VALUES'!$D$28*'UNIT VALUES'!$D$36,0)), 0)</f>
        <v>187911</v>
      </c>
      <c r="Z87" s="87">
        <f>ROUND(IF(C87="22", IF(U87&gt;V87,Q87*'UNIT VALUES'!$D$39*'UNIT VALUES'!$D$44,Q87*'UNIT VALUES'!$D$42*'UNIT VALUES'!$D$44), IF(U87&gt;V87, Q87*'UNIT VALUES'!$D$29*'UNIT VALUES'!$D$36, Q87*'UNIT VALUES'!$D$31*'UNIT VALUES'!$D$36)),0)</f>
        <v>297825</v>
      </c>
      <c r="AA87" s="87">
        <f>ROUND(IF(C87="22", IF(U87&gt;V87,0,R87*'UNIT VALUES'!$D$43*'UNIT VALUES'!$D$44),IF(CALCS!U87&gt;CALCS!V87,0,CALCS!R87*'UNIT VALUES'!$D$34*'UNIT VALUES'!$D$36)), 0)</f>
        <v>0</v>
      </c>
      <c r="AB87" s="87">
        <f>ROUND(IF(C87="22",IF(U87&gt;V87,S87*'UNIT VALUES'!$D$40*'UNIT VALUES'!$D$44,0),IF(U87&gt;V87,S87*'UNIT VALUES'!$D$30*'UNIT VALUES'!$D$36)), 0)</f>
        <v>494770</v>
      </c>
      <c r="AC87" s="87">
        <f>ROUND(IF(U87&gt;V87,0,IF(T87&gt;1, IF(C87="66", T87*'UNIT VALUES'!$D$33*'UNIT VALUES'!$D$36,T87*'UNIT VALUES'!$D$32*'UNIT VALUES'!$D$36),0)),0)</f>
        <v>0</v>
      </c>
      <c r="AD87" t="str">
        <f t="shared" si="4"/>
        <v>061032</v>
      </c>
      <c r="AE87">
        <f ca="1">IF(C87="22",OFFSET('National Reallocations'!$L$1,MATCH(AD87,'National Reallocations'!$I$2:$I$52,0),),ROUND((X87/(SUM($X$2:$X$1259)-SUMIF($C$2:$C$1259,"22",$X$2:$X$1259)))*(Reallocations!$F$4+Reallocations!$F$5),0))</f>
        <v>82</v>
      </c>
      <c r="AF87" s="27">
        <f ca="1">IF(ISERROR(OFFSET('MSA Reallocations'!$I$1,MATCH(AD87,'MSA Reallocations'!$E$2:$E$37,0),)), 0, (OFFSET('MSA Reallocations'!$I$1,MATCH(AD87,'MSA Reallocations'!$E$2:$E$37,0),)))</f>
        <v>0</v>
      </c>
      <c r="AG87" s="181">
        <f ca="1">IF(ISERROR(OFFSET(Reductions!$E$1,MATCH(AD87,Reductions!$F$2:$F$15,0),)), 0, -OFFSET(Reductions!$E$1,MATCH(AD87,Reductions!$F$2:$F$15,0),))</f>
        <v>0</v>
      </c>
      <c r="AH87" s="53">
        <f t="shared" ca="1" si="5"/>
        <v>980589</v>
      </c>
    </row>
    <row r="88" spans="1:34" x14ac:dyDescent="0.25">
      <c r="A88" s="126" t="s">
        <v>5912</v>
      </c>
      <c r="B88" s="126" t="s">
        <v>223</v>
      </c>
      <c r="C88" s="126" t="s">
        <v>47</v>
      </c>
      <c r="D88" s="126" t="s">
        <v>48</v>
      </c>
      <c r="E88" s="126" t="s">
        <v>224</v>
      </c>
      <c r="F88" s="126" t="s">
        <v>331</v>
      </c>
      <c r="G88" s="126" t="s">
        <v>50</v>
      </c>
      <c r="H88" s="126" t="s">
        <v>23</v>
      </c>
      <c r="I88" s="126" t="s">
        <v>332</v>
      </c>
      <c r="J88" s="126" t="s">
        <v>271</v>
      </c>
      <c r="K88" s="126" t="s">
        <v>3334</v>
      </c>
      <c r="L88" s="127">
        <v>37618</v>
      </c>
      <c r="M88" s="127">
        <v>73892</v>
      </c>
      <c r="N88" s="127">
        <v>73892</v>
      </c>
      <c r="O88" s="127">
        <v>103679</v>
      </c>
      <c r="P88" s="127">
        <v>0</v>
      </c>
      <c r="Q88" s="127">
        <v>25765</v>
      </c>
      <c r="R88" s="127">
        <v>429</v>
      </c>
      <c r="S88" s="127">
        <v>3599</v>
      </c>
      <c r="T88" s="24">
        <f>IF(P88&gt;0, ROUND(IF(IF(OR(C88="51", C88="52", C88="66"), (L88*'UNIT VALUES'!$C$26)-CALCS!P88,0)&gt;0, IF(OR(C88="51", C88="52", C88="66"), (L88*'UNIT VALUES'!$C$26)-CALCS!P88,0), 0), 0), ROUND(IF(IF(OR(C88="51", C88="52", C88="66"), (L88*'UNIT VALUES'!$C$26)-CALCS!O88,0)&gt;0, IF(OR(C88="51", C88="52", C88="66"), (L88*'UNIT VALUES'!$C$26)-CALCS!O88,0), 0), 0))</f>
        <v>0</v>
      </c>
      <c r="U88" s="25">
        <f>IF(C88="22", (O88*'UNIT VALUES'!$D$38)+(Q88*'UNIT VALUES'!$D$39)+(S88*'UNIT VALUES'!$D$40), (O88*'UNIT VALUES'!$D$28)+(Q88*'UNIT VALUES'!$D$29)+(S88*'UNIT VALUES'!$D$30))</f>
        <v>1389692.7056065216</v>
      </c>
      <c r="V88" s="25">
        <f>IF(C88="22",(O88*'UNIT VALUES'!$D$41)+(Q88*'UNIT VALUES'!$D$42)+(R88*'UNIT VALUES'!$D$43),IF(C88="66",(Q88*'UNIT VALUES'!$D$31)+(T88*'UNIT VALUES'!$D$33)+(R88*'UNIT VALUES'!$D$34),(Q88*'UNIT VALUES'!$D$31)+(T88*'UNIT VALUES'!$D$32)+(R88*'UNIT VALUES'!$D$34)))</f>
        <v>424798.46219973965</v>
      </c>
      <c r="W88" s="25">
        <f t="shared" si="3"/>
        <v>1389693</v>
      </c>
      <c r="X88" s="27">
        <f>ROUND(IF(C88="22", W88*'UNIT VALUES'!$D$44, W88*'UNIT VALUES'!$D$36), 0)</f>
        <v>1216271</v>
      </c>
      <c r="Y88" s="87">
        <f>ROUND(IF(C88="22", IF(U88&gt;V88,O88*'UNIT VALUES'!$D$38*'UNIT VALUES'!$D$44,O88*'UNIT VALUES'!$D$41*'UNIT VALUES'!$D$44),IF(U88&gt;V88, O88*'UNIT VALUES'!$D$28*'UNIT VALUES'!$D$36,0)), 0)</f>
        <v>170571</v>
      </c>
      <c r="Z88" s="87">
        <f>ROUND(IF(C88="22", IF(U88&gt;V88,Q88*'UNIT VALUES'!$D$39*'UNIT VALUES'!$D$44,Q88*'UNIT VALUES'!$D$42*'UNIT VALUES'!$D$44), IF(U88&gt;V88, Q88*'UNIT VALUES'!$D$29*'UNIT VALUES'!$D$36, Q88*'UNIT VALUES'!$D$31*'UNIT VALUES'!$D$36)),0)</f>
        <v>573246</v>
      </c>
      <c r="AA88" s="87">
        <f>ROUND(IF(C88="22", IF(U88&gt;V88,0,R88*'UNIT VALUES'!$D$43*'UNIT VALUES'!$D$44),IF(CALCS!U88&gt;CALCS!V88,0,CALCS!R88*'UNIT VALUES'!$D$34*'UNIT VALUES'!$D$36)), 0)</f>
        <v>0</v>
      </c>
      <c r="AB88" s="87">
        <f>ROUND(IF(C88="22",IF(U88&gt;V88,S88*'UNIT VALUES'!$D$40*'UNIT VALUES'!$D$44,0),IF(U88&gt;V88,S88*'UNIT VALUES'!$D$30*'UNIT VALUES'!$D$36)), 0)</f>
        <v>472454</v>
      </c>
      <c r="AC88" s="87">
        <f>ROUND(IF(U88&gt;V88,0,IF(T88&gt;1, IF(C88="66", T88*'UNIT VALUES'!$D$33*'UNIT VALUES'!$D$36,T88*'UNIT VALUES'!$D$32*'UNIT VALUES'!$D$36),0)),0)</f>
        <v>0</v>
      </c>
      <c r="AD88" t="str">
        <f t="shared" si="4"/>
        <v>061116</v>
      </c>
      <c r="AE88">
        <f ca="1">IF(C88="22",OFFSET('National Reallocations'!$L$1,MATCH(AD88,'National Reallocations'!$I$2:$I$52,0),),ROUND((X88/(SUM($X$2:$X$1259)-SUMIF($C$2:$C$1259,"22",$X$2:$X$1259)))*(Reallocations!$F$4+Reallocations!$F$5),0))</f>
        <v>102</v>
      </c>
      <c r="AF88" s="27">
        <f ca="1">IF(ISERROR(OFFSET('MSA Reallocations'!$I$1,MATCH(AD88,'MSA Reallocations'!$E$2:$E$37,0),)), 0, (OFFSET('MSA Reallocations'!$I$1,MATCH(AD88,'MSA Reallocations'!$E$2:$E$37,0),)))</f>
        <v>0</v>
      </c>
      <c r="AG88" s="181">
        <f ca="1">IF(ISERROR(OFFSET(Reductions!$E$1,MATCH(AD88,Reductions!$F$2:$F$15,0),)), 0, -OFFSET(Reductions!$E$1,MATCH(AD88,Reductions!$F$2:$F$15,0),))</f>
        <v>0</v>
      </c>
      <c r="AH88" s="53">
        <f t="shared" ca="1" si="5"/>
        <v>1216373</v>
      </c>
    </row>
    <row r="89" spans="1:34" x14ac:dyDescent="0.25">
      <c r="A89" s="126" t="s">
        <v>5352</v>
      </c>
      <c r="B89" s="126" t="s">
        <v>223</v>
      </c>
      <c r="C89" s="126" t="s">
        <v>27</v>
      </c>
      <c r="D89" s="126" t="s">
        <v>28</v>
      </c>
      <c r="E89" s="126" t="s">
        <v>224</v>
      </c>
      <c r="F89" s="126" t="s">
        <v>334</v>
      </c>
      <c r="G89" s="126" t="s">
        <v>196</v>
      </c>
      <c r="H89" s="126" t="s">
        <v>23</v>
      </c>
      <c r="I89" s="126" t="s">
        <v>335</v>
      </c>
      <c r="J89" s="126" t="s">
        <v>336</v>
      </c>
      <c r="K89" s="126" t="s">
        <v>3334</v>
      </c>
      <c r="L89" s="127">
        <v>16811</v>
      </c>
      <c r="M89" s="127">
        <v>0</v>
      </c>
      <c r="N89" s="127">
        <v>0</v>
      </c>
      <c r="O89" s="127">
        <v>43956</v>
      </c>
      <c r="P89" s="127">
        <v>0</v>
      </c>
      <c r="Q89" s="127">
        <v>10241</v>
      </c>
      <c r="R89" s="127">
        <v>579</v>
      </c>
      <c r="S89" s="127">
        <v>1245</v>
      </c>
      <c r="T89" s="24">
        <f>IF(P89&gt;0, ROUND(IF(IF(OR(C89="51", C89="52", C89="66"), (L89*'UNIT VALUES'!$C$26)-CALCS!P89,0)&gt;0, IF(OR(C89="51", C89="52", C89="66"), (L89*'UNIT VALUES'!$C$26)-CALCS!P89,0), 0), 0), ROUND(IF(IF(OR(C89="51", C89="52", C89="66"), (L89*'UNIT VALUES'!$C$26)-CALCS!O89,0)&gt;0, IF(OR(C89="51", C89="52", C89="66"), (L89*'UNIT VALUES'!$C$26)-CALCS!O89,0), 0), 0))</f>
        <v>0</v>
      </c>
      <c r="U89" s="25">
        <f>IF(C89="22", (O89*'UNIT VALUES'!$D$38)+(Q89*'UNIT VALUES'!$D$39)+(S89*'UNIT VALUES'!$D$40), (O89*'UNIT VALUES'!$D$28)+(Q89*'UNIT VALUES'!$D$29)+(S89*'UNIT VALUES'!$D$30))</f>
        <v>529706.46236535092</v>
      </c>
      <c r="V89" s="25">
        <f>IF(C89="22",(O89*'UNIT VALUES'!$D$41)+(Q89*'UNIT VALUES'!$D$42)+(R89*'UNIT VALUES'!$D$43),IF(C89="66",(Q89*'UNIT VALUES'!$D$31)+(T89*'UNIT VALUES'!$D$33)+(R89*'UNIT VALUES'!$D$34),(Q89*'UNIT VALUES'!$D$31)+(T89*'UNIT VALUES'!$D$32)+(R89*'UNIT VALUES'!$D$34)))</f>
        <v>199135.68889839092</v>
      </c>
      <c r="W89" s="25">
        <f t="shared" si="3"/>
        <v>529706</v>
      </c>
      <c r="X89" s="27">
        <f>ROUND(IF(C89="22", W89*'UNIT VALUES'!$D$44, W89*'UNIT VALUES'!$D$36), 0)</f>
        <v>463603</v>
      </c>
      <c r="Y89" s="87">
        <f>ROUND(IF(C89="22", IF(U89&gt;V89,O89*'UNIT VALUES'!$D$38*'UNIT VALUES'!$D$44,O89*'UNIT VALUES'!$D$41*'UNIT VALUES'!$D$44),IF(U89&gt;V89, O89*'UNIT VALUES'!$D$28*'UNIT VALUES'!$D$36,0)), 0)</f>
        <v>72316</v>
      </c>
      <c r="Z89" s="87">
        <f>ROUND(IF(C89="22", IF(U89&gt;V89,Q89*'UNIT VALUES'!$D$39*'UNIT VALUES'!$D$44,Q89*'UNIT VALUES'!$D$42*'UNIT VALUES'!$D$44), IF(U89&gt;V89, Q89*'UNIT VALUES'!$D$29*'UNIT VALUES'!$D$36, Q89*'UNIT VALUES'!$D$31*'UNIT VALUES'!$D$36)),0)</f>
        <v>227852</v>
      </c>
      <c r="AA89" s="87">
        <f>ROUND(IF(C89="22", IF(U89&gt;V89,0,R89*'UNIT VALUES'!$D$43*'UNIT VALUES'!$D$44),IF(CALCS!U89&gt;CALCS!V89,0,CALCS!R89*'UNIT VALUES'!$D$34*'UNIT VALUES'!$D$36)), 0)</f>
        <v>0</v>
      </c>
      <c r="AB89" s="87">
        <f>ROUND(IF(C89="22",IF(U89&gt;V89,S89*'UNIT VALUES'!$D$40*'UNIT VALUES'!$D$44,0),IF(U89&gt;V89,S89*'UNIT VALUES'!$D$30*'UNIT VALUES'!$D$36)), 0)</f>
        <v>163436</v>
      </c>
      <c r="AC89" s="87">
        <f>ROUND(IF(U89&gt;V89,0,IF(T89&gt;1, IF(C89="66", T89*'UNIT VALUES'!$D$33*'UNIT VALUES'!$D$36,T89*'UNIT VALUES'!$D$32*'UNIT VALUES'!$D$36),0)),0)</f>
        <v>0</v>
      </c>
      <c r="AD89" t="str">
        <f t="shared" si="4"/>
        <v>061122</v>
      </c>
      <c r="AE89">
        <f ca="1">IF(C89="22",OFFSET('National Reallocations'!$L$1,MATCH(AD89,'National Reallocations'!$I$2:$I$52,0),),ROUND((X89/(SUM($X$2:$X$1259)-SUMIF($C$2:$C$1259,"22",$X$2:$X$1259)))*(Reallocations!$F$4+Reallocations!$F$5),0))</f>
        <v>39</v>
      </c>
      <c r="AF89" s="27">
        <f ca="1">IF(ISERROR(OFFSET('MSA Reallocations'!$I$1,MATCH(AD89,'MSA Reallocations'!$E$2:$E$37,0),)), 0, (OFFSET('MSA Reallocations'!$I$1,MATCH(AD89,'MSA Reallocations'!$E$2:$E$37,0),)))</f>
        <v>0</v>
      </c>
      <c r="AG89" s="181">
        <f ca="1">IF(ISERROR(OFFSET(Reductions!$E$1,MATCH(AD89,Reductions!$F$2:$F$15,0),)), 0, -OFFSET(Reductions!$E$1,MATCH(AD89,Reductions!$F$2:$F$15,0),))</f>
        <v>0</v>
      </c>
      <c r="AH89" s="53">
        <f t="shared" ca="1" si="5"/>
        <v>463642</v>
      </c>
    </row>
    <row r="90" spans="1:34" x14ac:dyDescent="0.25">
      <c r="A90" s="126" t="s">
        <v>5759</v>
      </c>
      <c r="B90" s="126" t="s">
        <v>223</v>
      </c>
      <c r="C90" s="126" t="s">
        <v>47</v>
      </c>
      <c r="D90" s="126" t="s">
        <v>48</v>
      </c>
      <c r="E90" s="126" t="s">
        <v>224</v>
      </c>
      <c r="F90" s="126" t="s">
        <v>338</v>
      </c>
      <c r="G90" s="126" t="s">
        <v>294</v>
      </c>
      <c r="H90" s="126" t="s">
        <v>23</v>
      </c>
      <c r="I90" s="126" t="s">
        <v>339</v>
      </c>
      <c r="J90" s="126" t="s">
        <v>296</v>
      </c>
      <c r="K90" s="126" t="s">
        <v>3333</v>
      </c>
      <c r="L90" s="127">
        <v>1</v>
      </c>
      <c r="M90" s="127">
        <v>0</v>
      </c>
      <c r="N90" s="127">
        <v>0</v>
      </c>
      <c r="O90" s="127">
        <v>166913</v>
      </c>
      <c r="P90" s="127">
        <v>0</v>
      </c>
      <c r="Q90" s="127">
        <v>16183</v>
      </c>
      <c r="R90" s="127">
        <v>279</v>
      </c>
      <c r="S90" s="127">
        <v>1479</v>
      </c>
      <c r="T90" s="24">
        <f>IF(P90&gt;0, ROUND(IF(IF(OR(C90="51", C90="52", C90="66"), (L90*'UNIT VALUES'!$C$26)-CALCS!P90,0)&gt;0, IF(OR(C90="51", C90="52", C90="66"), (L90*'UNIT VALUES'!$C$26)-CALCS!P90,0), 0), 0), ROUND(IF(IF(OR(C90="51", C90="52", C90="66"), (L90*'UNIT VALUES'!$C$26)-CALCS!O90,0)&gt;0, IF(OR(C90="51", C90="52", C90="66"), (L90*'UNIT VALUES'!$C$26)-CALCS!O90,0), 0), 0))</f>
        <v>0</v>
      </c>
      <c r="U90" s="25">
        <f>IF(C90="22", (O90*'UNIT VALUES'!$D$38)+(Q90*'UNIT VALUES'!$D$39)+(S90*'UNIT VALUES'!$D$40), (O90*'UNIT VALUES'!$D$28)+(Q90*'UNIT VALUES'!$D$29)+(S90*'UNIT VALUES'!$D$30))</f>
        <v>946988.35177312384</v>
      </c>
      <c r="V90" s="25">
        <f>IF(C90="22",(O90*'UNIT VALUES'!$D$41)+(Q90*'UNIT VALUES'!$D$42)+(R90*'UNIT VALUES'!$D$43),IF(C90="66",(Q90*'UNIT VALUES'!$D$31)+(T90*'UNIT VALUES'!$D$33)+(R90*'UNIT VALUES'!$D$34),(Q90*'UNIT VALUES'!$D$31)+(T90*'UNIT VALUES'!$D$32)+(R90*'UNIT VALUES'!$D$34)))</f>
        <v>267523.71388181188</v>
      </c>
      <c r="W90" s="25">
        <f t="shared" si="3"/>
        <v>946988</v>
      </c>
      <c r="X90" s="27">
        <f>ROUND(IF(C90="22", W90*'UNIT VALUES'!$D$44, W90*'UNIT VALUES'!$D$36), 0)</f>
        <v>828812</v>
      </c>
      <c r="Y90" s="87">
        <f>ROUND(IF(C90="22", IF(U90&gt;V90,O90*'UNIT VALUES'!$D$38*'UNIT VALUES'!$D$44,O90*'UNIT VALUES'!$D$41*'UNIT VALUES'!$D$44),IF(U90&gt;V90, O90*'UNIT VALUES'!$D$28*'UNIT VALUES'!$D$36,0)), 0)</f>
        <v>274603</v>
      </c>
      <c r="Z90" s="87">
        <f>ROUND(IF(C90="22", IF(U90&gt;V90,Q90*'UNIT VALUES'!$D$39*'UNIT VALUES'!$D$44,Q90*'UNIT VALUES'!$D$42*'UNIT VALUES'!$D$44), IF(U90&gt;V90, Q90*'UNIT VALUES'!$D$29*'UNIT VALUES'!$D$36, Q90*'UNIT VALUES'!$D$31*'UNIT VALUES'!$D$36)),0)</f>
        <v>360056</v>
      </c>
      <c r="AA90" s="87">
        <f>ROUND(IF(C90="22", IF(U90&gt;V90,0,R90*'UNIT VALUES'!$D$43*'UNIT VALUES'!$D$44),IF(CALCS!U90&gt;CALCS!V90,0,CALCS!R90*'UNIT VALUES'!$D$34*'UNIT VALUES'!$D$36)), 0)</f>
        <v>0</v>
      </c>
      <c r="AB90" s="87">
        <f>ROUND(IF(C90="22",IF(U90&gt;V90,S90*'UNIT VALUES'!$D$40*'UNIT VALUES'!$D$44,0),IF(U90&gt;V90,S90*'UNIT VALUES'!$D$30*'UNIT VALUES'!$D$36)), 0)</f>
        <v>194154</v>
      </c>
      <c r="AC90" s="87">
        <f>ROUND(IF(U90&gt;V90,0,IF(T90&gt;1, IF(C90="66", T90*'UNIT VALUES'!$D$33*'UNIT VALUES'!$D$36,T90*'UNIT VALUES'!$D$32*'UNIT VALUES'!$D$36),0)),0)</f>
        <v>0</v>
      </c>
      <c r="AD90" t="str">
        <f t="shared" si="4"/>
        <v>061146</v>
      </c>
      <c r="AE90">
        <f ca="1">IF(C90="22",OFFSET('National Reallocations'!$L$1,MATCH(AD90,'National Reallocations'!$I$2:$I$52,0),),ROUND((X90/(SUM($X$2:$X$1259)-SUMIF($C$2:$C$1259,"22",$X$2:$X$1259)))*(Reallocations!$F$4+Reallocations!$F$5),0))</f>
        <v>70</v>
      </c>
      <c r="AF90" s="27">
        <f ca="1">IF(ISERROR(OFFSET('MSA Reallocations'!$I$1,MATCH(AD90,'MSA Reallocations'!$E$2:$E$37,0),)), 0, (OFFSET('MSA Reallocations'!$I$1,MATCH(AD90,'MSA Reallocations'!$E$2:$E$37,0),)))</f>
        <v>0</v>
      </c>
      <c r="AG90" s="181">
        <f ca="1">IF(ISERROR(OFFSET(Reductions!$E$1,MATCH(AD90,Reductions!$F$2:$F$15,0),)), 0, -OFFSET(Reductions!$E$1,MATCH(AD90,Reductions!$F$2:$F$15,0),))</f>
        <v>0</v>
      </c>
      <c r="AH90" s="53">
        <f t="shared" ca="1" si="5"/>
        <v>828882</v>
      </c>
    </row>
    <row r="91" spans="1:34" x14ac:dyDescent="0.25">
      <c r="A91" s="126" t="s">
        <v>5860</v>
      </c>
      <c r="B91" s="126" t="s">
        <v>223</v>
      </c>
      <c r="C91" s="126" t="s">
        <v>47</v>
      </c>
      <c r="D91" s="126" t="s">
        <v>48</v>
      </c>
      <c r="E91" s="126" t="s">
        <v>224</v>
      </c>
      <c r="F91" s="126" t="s">
        <v>341</v>
      </c>
      <c r="G91" s="126" t="s">
        <v>232</v>
      </c>
      <c r="H91" s="126" t="s">
        <v>23</v>
      </c>
      <c r="I91" s="126" t="s">
        <v>342</v>
      </c>
      <c r="J91" s="126" t="s">
        <v>234</v>
      </c>
      <c r="K91" s="126" t="s">
        <v>3334</v>
      </c>
      <c r="L91" s="127">
        <v>13163</v>
      </c>
      <c r="M91" s="127">
        <v>81119</v>
      </c>
      <c r="N91" s="127">
        <v>79494</v>
      </c>
      <c r="O91" s="127">
        <v>116732</v>
      </c>
      <c r="P91" s="127">
        <v>0</v>
      </c>
      <c r="Q91" s="127">
        <v>27382</v>
      </c>
      <c r="R91" s="127">
        <v>1928</v>
      </c>
      <c r="S91" s="127">
        <v>6060</v>
      </c>
      <c r="T91" s="24">
        <f>IF(P91&gt;0, ROUND(IF(IF(OR(C91="51", C91="52", C91="66"), (L91*'UNIT VALUES'!$C$26)-CALCS!P91,0)&gt;0, IF(OR(C91="51", C91="52", C91="66"), (L91*'UNIT VALUES'!$C$26)-CALCS!P91,0), 0), 0), ROUND(IF(IF(OR(C91="51", C91="52", C91="66"), (L91*'UNIT VALUES'!$C$26)-CALCS!O91,0)&gt;0, IF(OR(C91="51", C91="52", C91="66"), (L91*'UNIT VALUES'!$C$26)-CALCS!O91,0), 0), 0))</f>
        <v>0</v>
      </c>
      <c r="U91" s="25">
        <f>IF(C91="22", (O91*'UNIT VALUES'!$D$38)+(Q91*'UNIT VALUES'!$D$39)+(S91*'UNIT VALUES'!$D$40), (O91*'UNIT VALUES'!$D$28)+(Q91*'UNIT VALUES'!$D$29)+(S91*'UNIT VALUES'!$D$30))</f>
        <v>1824464.3124324037</v>
      </c>
      <c r="V91" s="25">
        <f>IF(C91="22",(O91*'UNIT VALUES'!$D$41)+(Q91*'UNIT VALUES'!$D$42)+(R91*'UNIT VALUES'!$D$43),IF(C91="66",(Q91*'UNIT VALUES'!$D$31)+(T91*'UNIT VALUES'!$D$33)+(R91*'UNIT VALUES'!$D$34),(Q91*'UNIT VALUES'!$D$31)+(T91*'UNIT VALUES'!$D$32)+(R91*'UNIT VALUES'!$D$34)))</f>
        <v>560609.55969054461</v>
      </c>
      <c r="W91" s="25">
        <f t="shared" si="3"/>
        <v>1824464</v>
      </c>
      <c r="X91" s="27">
        <f>ROUND(IF(C91="22", W91*'UNIT VALUES'!$D$44, W91*'UNIT VALUES'!$D$36), 0)</f>
        <v>1596786</v>
      </c>
      <c r="Y91" s="87">
        <f>ROUND(IF(C91="22", IF(U91&gt;V91,O91*'UNIT VALUES'!$D$38*'UNIT VALUES'!$D$44,O91*'UNIT VALUES'!$D$41*'UNIT VALUES'!$D$44),IF(U91&gt;V91, O91*'UNIT VALUES'!$D$28*'UNIT VALUES'!$D$36,0)), 0)</f>
        <v>192046</v>
      </c>
      <c r="Z91" s="87">
        <f>ROUND(IF(C91="22", IF(U91&gt;V91,Q91*'UNIT VALUES'!$D$39*'UNIT VALUES'!$D$44,Q91*'UNIT VALUES'!$D$42*'UNIT VALUES'!$D$44), IF(U91&gt;V91, Q91*'UNIT VALUES'!$D$29*'UNIT VALUES'!$D$36, Q91*'UNIT VALUES'!$D$31*'UNIT VALUES'!$D$36)),0)</f>
        <v>609222</v>
      </c>
      <c r="AA91" s="87">
        <f>ROUND(IF(C91="22", IF(U91&gt;V91,0,R91*'UNIT VALUES'!$D$43*'UNIT VALUES'!$D$44),IF(CALCS!U91&gt;CALCS!V91,0,CALCS!R91*'UNIT VALUES'!$D$34*'UNIT VALUES'!$D$36)), 0)</f>
        <v>0</v>
      </c>
      <c r="AB91" s="87">
        <f>ROUND(IF(C91="22",IF(U91&gt;V91,S91*'UNIT VALUES'!$D$40*'UNIT VALUES'!$D$44,0),IF(U91&gt;V91,S91*'UNIT VALUES'!$D$30*'UNIT VALUES'!$D$36)), 0)</f>
        <v>795518</v>
      </c>
      <c r="AC91" s="87">
        <f>ROUND(IF(U91&gt;V91,0,IF(T91&gt;1, IF(C91="66", T91*'UNIT VALUES'!$D$33*'UNIT VALUES'!$D$36,T91*'UNIT VALUES'!$D$32*'UNIT VALUES'!$D$36),0)),0)</f>
        <v>0</v>
      </c>
      <c r="AD91" t="str">
        <f t="shared" si="4"/>
        <v>061152</v>
      </c>
      <c r="AE91">
        <f ca="1">IF(C91="22",OFFSET('National Reallocations'!$L$1,MATCH(AD91,'National Reallocations'!$I$2:$I$52,0),),ROUND((X91/(SUM($X$2:$X$1259)-SUMIF($C$2:$C$1259,"22",$X$2:$X$1259)))*(Reallocations!$F$4+Reallocations!$F$5),0))</f>
        <v>134</v>
      </c>
      <c r="AF91" s="27">
        <f ca="1">IF(ISERROR(OFFSET('MSA Reallocations'!$I$1,MATCH(AD91,'MSA Reallocations'!$E$2:$E$37,0),)), 0, (OFFSET('MSA Reallocations'!$I$1,MATCH(AD91,'MSA Reallocations'!$E$2:$E$37,0),)))</f>
        <v>0</v>
      </c>
      <c r="AG91" s="181">
        <f ca="1">IF(ISERROR(OFFSET(Reductions!$E$1,MATCH(AD91,Reductions!$F$2:$F$15,0),)), 0, -OFFSET(Reductions!$E$1,MATCH(AD91,Reductions!$F$2:$F$15,0),))</f>
        <v>0</v>
      </c>
      <c r="AH91" s="53">
        <f t="shared" ca="1" si="5"/>
        <v>1596920</v>
      </c>
    </row>
    <row r="92" spans="1:34" x14ac:dyDescent="0.25">
      <c r="A92" s="126" t="s">
        <v>5100</v>
      </c>
      <c r="B92" s="126" t="s">
        <v>223</v>
      </c>
      <c r="C92" s="126" t="s">
        <v>47</v>
      </c>
      <c r="D92" s="126" t="s">
        <v>48</v>
      </c>
      <c r="E92" s="126" t="s">
        <v>224</v>
      </c>
      <c r="F92" s="126" t="s">
        <v>344</v>
      </c>
      <c r="G92" s="126" t="s">
        <v>50</v>
      </c>
      <c r="H92" s="126" t="s">
        <v>23</v>
      </c>
      <c r="I92" s="126" t="s">
        <v>345</v>
      </c>
      <c r="J92" s="126" t="s">
        <v>271</v>
      </c>
      <c r="K92" s="126" t="s">
        <v>3334</v>
      </c>
      <c r="L92" s="127">
        <v>2786</v>
      </c>
      <c r="M92" s="127">
        <v>36550</v>
      </c>
      <c r="N92" s="127">
        <v>0</v>
      </c>
      <c r="O92" s="127">
        <v>62930</v>
      </c>
      <c r="P92" s="127">
        <v>0</v>
      </c>
      <c r="Q92" s="127">
        <v>5266</v>
      </c>
      <c r="R92" s="127">
        <v>626</v>
      </c>
      <c r="S92" s="127">
        <v>559</v>
      </c>
      <c r="T92" s="24">
        <f>IF(P92&gt;0, ROUND(IF(IF(OR(C92="51", C92="52", C92="66"), (L92*'UNIT VALUES'!$C$26)-CALCS!P92,0)&gt;0, IF(OR(C92="51", C92="52", C92="66"), (L92*'UNIT VALUES'!$C$26)-CALCS!P92,0), 0), 0), ROUND(IF(IF(OR(C92="51", C92="52", C92="66"), (L92*'UNIT VALUES'!$C$26)-CALCS!O92,0)&gt;0, IF(OR(C92="51", C92="52", C92="66"), (L92*'UNIT VALUES'!$C$26)-CALCS!O92,0), 0), 0))</f>
        <v>0</v>
      </c>
      <c r="U92" s="25">
        <f>IF(C92="22", (O92*'UNIT VALUES'!$D$38)+(Q92*'UNIT VALUES'!$D$39)+(S92*'UNIT VALUES'!$D$40), (O92*'UNIT VALUES'!$D$28)+(Q92*'UNIT VALUES'!$D$29)+(S92*'UNIT VALUES'!$D$30))</f>
        <v>336007.66284592717</v>
      </c>
      <c r="V92" s="25">
        <f>IF(C92="22",(O92*'UNIT VALUES'!$D$41)+(Q92*'UNIT VALUES'!$D$42)+(R92*'UNIT VALUES'!$D$43),IF(C92="66",(Q92*'UNIT VALUES'!$D$31)+(T92*'UNIT VALUES'!$D$33)+(R92*'UNIT VALUES'!$D$34),(Q92*'UNIT VALUES'!$D$31)+(T92*'UNIT VALUES'!$D$32)+(R92*'UNIT VALUES'!$D$34)))</f>
        <v>126737.80312074738</v>
      </c>
      <c r="W92" s="25">
        <f t="shared" si="3"/>
        <v>336008</v>
      </c>
      <c r="X92" s="27">
        <f>ROUND(IF(C92="22", W92*'UNIT VALUES'!$D$44, W92*'UNIT VALUES'!$D$36), 0)</f>
        <v>294077</v>
      </c>
      <c r="Y92" s="87">
        <f>ROUND(IF(C92="22", IF(U92&gt;V92,O92*'UNIT VALUES'!$D$38*'UNIT VALUES'!$D$44,O92*'UNIT VALUES'!$D$41*'UNIT VALUES'!$D$44),IF(U92&gt;V92, O92*'UNIT VALUES'!$D$28*'UNIT VALUES'!$D$36,0)), 0)</f>
        <v>103531</v>
      </c>
      <c r="Z92" s="87">
        <f>ROUND(IF(C92="22", IF(U92&gt;V92,Q92*'UNIT VALUES'!$D$39*'UNIT VALUES'!$D$44,Q92*'UNIT VALUES'!$D$42*'UNIT VALUES'!$D$44), IF(U92&gt;V92, Q92*'UNIT VALUES'!$D$29*'UNIT VALUES'!$D$36, Q92*'UNIT VALUES'!$D$31*'UNIT VALUES'!$D$36)),0)</f>
        <v>117163</v>
      </c>
      <c r="AA92" s="87">
        <f>ROUND(IF(C92="22", IF(U92&gt;V92,0,R92*'UNIT VALUES'!$D$43*'UNIT VALUES'!$D$44),IF(CALCS!U92&gt;CALCS!V92,0,CALCS!R92*'UNIT VALUES'!$D$34*'UNIT VALUES'!$D$36)), 0)</f>
        <v>0</v>
      </c>
      <c r="AB92" s="87">
        <f>ROUND(IF(C92="22",IF(U92&gt;V92,S92*'UNIT VALUES'!$D$40*'UNIT VALUES'!$D$44,0),IF(U92&gt;V92,S92*'UNIT VALUES'!$D$30*'UNIT VALUES'!$D$36)), 0)</f>
        <v>73382</v>
      </c>
      <c r="AC92" s="87">
        <f>ROUND(IF(U92&gt;V92,0,IF(T92&gt;1, IF(C92="66", T92*'UNIT VALUES'!$D$33*'UNIT VALUES'!$D$36,T92*'UNIT VALUES'!$D$32*'UNIT VALUES'!$D$36),0)),0)</f>
        <v>0</v>
      </c>
      <c r="AD92" t="str">
        <f t="shared" si="4"/>
        <v>061212</v>
      </c>
      <c r="AE92">
        <f ca="1">IF(C92="22",OFFSET('National Reallocations'!$L$1,MATCH(AD92,'National Reallocations'!$I$2:$I$52,0),),ROUND((X92/(SUM($X$2:$X$1259)-SUMIF($C$2:$C$1259,"22",$X$2:$X$1259)))*(Reallocations!$F$4+Reallocations!$F$5),0))</f>
        <v>25</v>
      </c>
      <c r="AF92" s="27">
        <f ca="1">IF(ISERROR(OFFSET('MSA Reallocations'!$I$1,MATCH(AD92,'MSA Reallocations'!$E$2:$E$37,0),)), 0, (OFFSET('MSA Reallocations'!$I$1,MATCH(AD92,'MSA Reallocations'!$E$2:$E$37,0),)))</f>
        <v>0</v>
      </c>
      <c r="AG92" s="181">
        <f ca="1">IF(ISERROR(OFFSET(Reductions!$E$1,MATCH(AD92,Reductions!$F$2:$F$15,0),)), 0, -OFFSET(Reductions!$E$1,MATCH(AD92,Reductions!$F$2:$F$15,0),))</f>
        <v>0</v>
      </c>
      <c r="AH92" s="53">
        <f t="shared" ca="1" si="5"/>
        <v>294102</v>
      </c>
    </row>
    <row r="93" spans="1:34" x14ac:dyDescent="0.25">
      <c r="A93" s="126" t="s">
        <v>5786</v>
      </c>
      <c r="B93" s="126" t="s">
        <v>223</v>
      </c>
      <c r="C93" s="126" t="s">
        <v>47</v>
      </c>
      <c r="D93" s="126" t="s">
        <v>48</v>
      </c>
      <c r="E93" s="126" t="s">
        <v>224</v>
      </c>
      <c r="F93" s="126" t="s">
        <v>347</v>
      </c>
      <c r="G93" s="126" t="s">
        <v>50</v>
      </c>
      <c r="H93" s="126" t="s">
        <v>23</v>
      </c>
      <c r="I93" s="126" t="s">
        <v>348</v>
      </c>
      <c r="J93" s="126" t="s">
        <v>271</v>
      </c>
      <c r="K93" s="126" t="s">
        <v>3334</v>
      </c>
      <c r="L93" s="127">
        <v>16377</v>
      </c>
      <c r="M93" s="127">
        <v>66709</v>
      </c>
      <c r="N93" s="127">
        <v>64355</v>
      </c>
      <c r="O93" s="127">
        <v>151451</v>
      </c>
      <c r="P93" s="127">
        <v>0</v>
      </c>
      <c r="Q93" s="127">
        <v>28857</v>
      </c>
      <c r="R93" s="127">
        <v>943</v>
      </c>
      <c r="S93" s="127">
        <v>5312</v>
      </c>
      <c r="T93" s="24">
        <f>IF(P93&gt;0, ROUND(IF(IF(OR(C93="51", C93="52", C93="66"), (L93*'UNIT VALUES'!$C$26)-CALCS!P93,0)&gt;0, IF(OR(C93="51", C93="52", C93="66"), (L93*'UNIT VALUES'!$C$26)-CALCS!P93,0), 0), 0), ROUND(IF(IF(OR(C93="51", C93="52", C93="66"), (L93*'UNIT VALUES'!$C$26)-CALCS!O93,0)&gt;0, IF(OR(C93="51", C93="52", C93="66"), (L93*'UNIT VALUES'!$C$26)-CALCS!O93,0), 0), 0))</f>
        <v>0</v>
      </c>
      <c r="U93" s="25">
        <f>IF(C93="22", (O93*'UNIT VALUES'!$D$38)+(Q93*'UNIT VALUES'!$D$39)+(S93*'UNIT VALUES'!$D$40), (O93*'UNIT VALUES'!$D$28)+(Q93*'UNIT VALUES'!$D$29)+(S93*'UNIT VALUES'!$D$30))</f>
        <v>1815030.8350172061</v>
      </c>
      <c r="V93" s="25">
        <f>IF(C93="22",(O93*'UNIT VALUES'!$D$41)+(Q93*'UNIT VALUES'!$D$42)+(R93*'UNIT VALUES'!$D$43),IF(C93="66",(Q93*'UNIT VALUES'!$D$31)+(T93*'UNIT VALUES'!$D$33)+(R93*'UNIT VALUES'!$D$34),(Q93*'UNIT VALUES'!$D$31)+(T93*'UNIT VALUES'!$D$32)+(R93*'UNIT VALUES'!$D$34)))</f>
        <v>510072.08260166482</v>
      </c>
      <c r="W93" s="25">
        <f t="shared" si="3"/>
        <v>1815031</v>
      </c>
      <c r="X93" s="27">
        <f>ROUND(IF(C93="22", W93*'UNIT VALUES'!$D$44, W93*'UNIT VALUES'!$D$36), 0)</f>
        <v>1588530</v>
      </c>
      <c r="Y93" s="87">
        <f>ROUND(IF(C93="22", IF(U93&gt;V93,O93*'UNIT VALUES'!$D$38*'UNIT VALUES'!$D$44,O93*'UNIT VALUES'!$D$41*'UNIT VALUES'!$D$44),IF(U93&gt;V93, O93*'UNIT VALUES'!$D$28*'UNIT VALUES'!$D$36,0)), 0)</f>
        <v>249165</v>
      </c>
      <c r="Z93" s="87">
        <f>ROUND(IF(C93="22", IF(U93&gt;V93,Q93*'UNIT VALUES'!$D$39*'UNIT VALUES'!$D$44,Q93*'UNIT VALUES'!$D$42*'UNIT VALUES'!$D$44), IF(U93&gt;V93, Q93*'UNIT VALUES'!$D$29*'UNIT VALUES'!$D$36, Q93*'UNIT VALUES'!$D$31*'UNIT VALUES'!$D$36)),0)</f>
        <v>642039</v>
      </c>
      <c r="AA93" s="87">
        <f>ROUND(IF(C93="22", IF(U93&gt;V93,0,R93*'UNIT VALUES'!$D$43*'UNIT VALUES'!$D$44),IF(CALCS!U93&gt;CALCS!V93,0,CALCS!R93*'UNIT VALUES'!$D$34*'UNIT VALUES'!$D$36)), 0)</f>
        <v>0</v>
      </c>
      <c r="AB93" s="87">
        <f>ROUND(IF(C93="22",IF(U93&gt;V93,S93*'UNIT VALUES'!$D$40*'UNIT VALUES'!$D$44,0),IF(U93&gt;V93,S93*'UNIT VALUES'!$D$30*'UNIT VALUES'!$D$36)), 0)</f>
        <v>697326</v>
      </c>
      <c r="AC93" s="87">
        <f>ROUND(IF(U93&gt;V93,0,IF(T93&gt;1, IF(C93="66", T93*'UNIT VALUES'!$D$33*'UNIT VALUES'!$D$36,T93*'UNIT VALUES'!$D$32*'UNIT VALUES'!$D$36),0)),0)</f>
        <v>0</v>
      </c>
      <c r="AD93" t="str">
        <f t="shared" si="4"/>
        <v>061230</v>
      </c>
      <c r="AE93">
        <f ca="1">IF(C93="22",OFFSET('National Reallocations'!$L$1,MATCH(AD93,'National Reallocations'!$I$2:$I$52,0),),ROUND((X93/(SUM($X$2:$X$1259)-SUMIF($C$2:$C$1259,"22",$X$2:$X$1259)))*(Reallocations!$F$4+Reallocations!$F$5),0))</f>
        <v>134</v>
      </c>
      <c r="AF93" s="27">
        <f ca="1">IF(ISERROR(OFFSET('MSA Reallocations'!$I$1,MATCH(AD93,'MSA Reallocations'!$E$2:$E$37,0),)), 0, (OFFSET('MSA Reallocations'!$I$1,MATCH(AD93,'MSA Reallocations'!$E$2:$E$37,0),)))</f>
        <v>0</v>
      </c>
      <c r="AG93" s="181">
        <f ca="1">IF(ISERROR(OFFSET(Reductions!$E$1,MATCH(AD93,Reductions!$F$2:$F$15,0),)), 0, -OFFSET(Reductions!$E$1,MATCH(AD93,Reductions!$F$2:$F$15,0),))</f>
        <v>0</v>
      </c>
      <c r="AH93" s="53">
        <f t="shared" ca="1" si="5"/>
        <v>1588664</v>
      </c>
    </row>
    <row r="94" spans="1:34" x14ac:dyDescent="0.25">
      <c r="A94" s="126" t="s">
        <v>5116</v>
      </c>
      <c r="B94" s="126" t="s">
        <v>223</v>
      </c>
      <c r="C94" s="126" t="s">
        <v>27</v>
      </c>
      <c r="D94" s="126" t="s">
        <v>28</v>
      </c>
      <c r="E94" s="126" t="s">
        <v>224</v>
      </c>
      <c r="F94" s="126" t="s">
        <v>350</v>
      </c>
      <c r="G94" s="126" t="s">
        <v>351</v>
      </c>
      <c r="H94" s="126" t="s">
        <v>23</v>
      </c>
      <c r="I94" s="126" t="s">
        <v>352</v>
      </c>
      <c r="J94" s="126" t="s">
        <v>353</v>
      </c>
      <c r="K94" s="126" t="s">
        <v>3333</v>
      </c>
      <c r="L94" s="127">
        <v>14968</v>
      </c>
      <c r="M94" s="127">
        <v>58099</v>
      </c>
      <c r="N94" s="127">
        <v>58099</v>
      </c>
      <c r="O94" s="127">
        <v>112970</v>
      </c>
      <c r="P94" s="127">
        <v>0</v>
      </c>
      <c r="Q94" s="127">
        <v>13353</v>
      </c>
      <c r="R94" s="127">
        <v>562</v>
      </c>
      <c r="S94" s="127">
        <v>1933</v>
      </c>
      <c r="T94" s="24">
        <f>IF(P94&gt;0, ROUND(IF(IF(OR(C94="51", C94="52", C94="66"), (L94*'UNIT VALUES'!$C$26)-CALCS!P94,0)&gt;0, IF(OR(C94="51", C94="52", C94="66"), (L94*'UNIT VALUES'!$C$26)-CALCS!P94,0), 0), 0), ROUND(IF(IF(OR(C94="51", C94="52", C94="66"), (L94*'UNIT VALUES'!$C$26)-CALCS!O94,0)&gt;0, IF(OR(C94="51", C94="52", C94="66"), (L94*'UNIT VALUES'!$C$26)-CALCS!O94,0), 0), 0))</f>
        <v>0</v>
      </c>
      <c r="U94" s="25">
        <f>IF(C94="22", (O94*'UNIT VALUES'!$D$38)+(Q94*'UNIT VALUES'!$D$39)+(S94*'UNIT VALUES'!$D$40), (O94*'UNIT VALUES'!$D$28)+(Q94*'UNIT VALUES'!$D$29)+(S94*'UNIT VALUES'!$D$30))</f>
        <v>841741.83259572927</v>
      </c>
      <c r="V94" s="25">
        <f>IF(C94="22",(O94*'UNIT VALUES'!$D$41)+(Q94*'UNIT VALUES'!$D$42)+(R94*'UNIT VALUES'!$D$43),IF(C94="66",(Q94*'UNIT VALUES'!$D$31)+(T94*'UNIT VALUES'!$D$33)+(R94*'UNIT VALUES'!$D$34),(Q94*'UNIT VALUES'!$D$31)+(T94*'UNIT VALUES'!$D$32)+(R94*'UNIT VALUES'!$D$34)))</f>
        <v>245341.98290697864</v>
      </c>
      <c r="W94" s="25">
        <f t="shared" si="3"/>
        <v>841742</v>
      </c>
      <c r="X94" s="27">
        <f>ROUND(IF(C94="22", W94*'UNIT VALUES'!$D$44, W94*'UNIT VALUES'!$D$36), 0)</f>
        <v>736700</v>
      </c>
      <c r="Y94" s="87">
        <f>ROUND(IF(C94="22", IF(U94&gt;V94,O94*'UNIT VALUES'!$D$38*'UNIT VALUES'!$D$44,O94*'UNIT VALUES'!$D$41*'UNIT VALUES'!$D$44),IF(U94&gt;V94, O94*'UNIT VALUES'!$D$28*'UNIT VALUES'!$D$36,0)), 0)</f>
        <v>185856</v>
      </c>
      <c r="Z94" s="87">
        <f>ROUND(IF(C94="22", IF(U94&gt;V94,Q94*'UNIT VALUES'!$D$39*'UNIT VALUES'!$D$44,Q94*'UNIT VALUES'!$D$42*'UNIT VALUES'!$D$44), IF(U94&gt;V94, Q94*'UNIT VALUES'!$D$29*'UNIT VALUES'!$D$36, Q94*'UNIT VALUES'!$D$31*'UNIT VALUES'!$D$36)),0)</f>
        <v>297091</v>
      </c>
      <c r="AA94" s="87">
        <f>ROUND(IF(C94="22", IF(U94&gt;V94,0,R94*'UNIT VALUES'!$D$43*'UNIT VALUES'!$D$44),IF(CALCS!U94&gt;CALCS!V94,0,CALCS!R94*'UNIT VALUES'!$D$34*'UNIT VALUES'!$D$36)), 0)</f>
        <v>0</v>
      </c>
      <c r="AB94" s="87">
        <f>ROUND(IF(C94="22",IF(U94&gt;V94,S94*'UNIT VALUES'!$D$40*'UNIT VALUES'!$D$44,0),IF(U94&gt;V94,S94*'UNIT VALUES'!$D$30*'UNIT VALUES'!$D$36)), 0)</f>
        <v>253752</v>
      </c>
      <c r="AC94" s="87">
        <f>ROUND(IF(U94&gt;V94,0,IF(T94&gt;1, IF(C94="66", T94*'UNIT VALUES'!$D$33*'UNIT VALUES'!$D$36,T94*'UNIT VALUES'!$D$32*'UNIT VALUES'!$D$36),0)),0)</f>
        <v>0</v>
      </c>
      <c r="AD94" t="str">
        <f t="shared" si="4"/>
        <v>061266</v>
      </c>
      <c r="AE94">
        <f ca="1">IF(C94="22",OFFSET('National Reallocations'!$L$1,MATCH(AD94,'National Reallocations'!$I$2:$I$52,0),),ROUND((X94/(SUM($X$2:$X$1259)-SUMIF($C$2:$C$1259,"22",$X$2:$X$1259)))*(Reallocations!$F$4+Reallocations!$F$5),0))</f>
        <v>62</v>
      </c>
      <c r="AF94" s="27">
        <f ca="1">IF(ISERROR(OFFSET('MSA Reallocations'!$I$1,MATCH(AD94,'MSA Reallocations'!$E$2:$E$37,0),)), 0, (OFFSET('MSA Reallocations'!$I$1,MATCH(AD94,'MSA Reallocations'!$E$2:$E$37,0),)))</f>
        <v>0</v>
      </c>
      <c r="AG94" s="181">
        <f ca="1">IF(ISERROR(OFFSET(Reductions!$E$1,MATCH(AD94,Reductions!$F$2:$F$15,0),)), 0, -OFFSET(Reductions!$E$1,MATCH(AD94,Reductions!$F$2:$F$15,0),))</f>
        <v>0</v>
      </c>
      <c r="AH94" s="53">
        <f t="shared" ca="1" si="5"/>
        <v>736762</v>
      </c>
    </row>
    <row r="95" spans="1:34" x14ac:dyDescent="0.25">
      <c r="A95" s="126" t="s">
        <v>5691</v>
      </c>
      <c r="B95" s="126" t="s">
        <v>223</v>
      </c>
      <c r="C95" s="126" t="s">
        <v>47</v>
      </c>
      <c r="D95" s="126" t="s">
        <v>48</v>
      </c>
      <c r="E95" s="126" t="s">
        <v>224</v>
      </c>
      <c r="F95" s="126" t="s">
        <v>355</v>
      </c>
      <c r="G95" s="126" t="s">
        <v>243</v>
      </c>
      <c r="H95" s="126" t="s">
        <v>23</v>
      </c>
      <c r="I95" s="126" t="s">
        <v>356</v>
      </c>
      <c r="J95" s="126" t="s">
        <v>245</v>
      </c>
      <c r="K95" s="126" t="s">
        <v>3334</v>
      </c>
      <c r="L95" s="127">
        <v>14659</v>
      </c>
      <c r="M95" s="127">
        <v>39603</v>
      </c>
      <c r="N95" s="127">
        <v>37111</v>
      </c>
      <c r="O95" s="127">
        <v>207460</v>
      </c>
      <c r="P95" s="127">
        <v>0</v>
      </c>
      <c r="Q95" s="127">
        <v>32133</v>
      </c>
      <c r="R95" s="127">
        <v>1040</v>
      </c>
      <c r="S95" s="127">
        <v>6039</v>
      </c>
      <c r="T95" s="24">
        <f>IF(P95&gt;0, ROUND(IF(IF(OR(C95="51", C95="52", C95="66"), (L95*'UNIT VALUES'!$C$26)-CALCS!P95,0)&gt;0, IF(OR(C95="51", C95="52", C95="66"), (L95*'UNIT VALUES'!$C$26)-CALCS!P95,0), 0), 0), ROUND(IF(IF(OR(C95="51", C95="52", C95="66"), (L95*'UNIT VALUES'!$C$26)-CALCS!O95,0)&gt;0, IF(OR(C95="51", C95="52", C95="66"), (L95*'UNIT VALUES'!$C$26)-CALCS!O95,0), 0), 0))</f>
        <v>0</v>
      </c>
      <c r="U95" s="25">
        <f>IF(C95="22", (O95*'UNIT VALUES'!$D$38)+(Q95*'UNIT VALUES'!$D$39)+(S95*'UNIT VALUES'!$D$40), (O95*'UNIT VALUES'!$D$28)+(Q95*'UNIT VALUES'!$D$29)+(S95*'UNIT VALUES'!$D$30))</f>
        <v>2112638.6510015298</v>
      </c>
      <c r="V95" s="25">
        <f>IF(C95="22",(O95*'UNIT VALUES'!$D$41)+(Q95*'UNIT VALUES'!$D$42)+(R95*'UNIT VALUES'!$D$43),IF(C95="66",(Q95*'UNIT VALUES'!$D$31)+(T95*'UNIT VALUES'!$D$33)+(R95*'UNIT VALUES'!$D$34),(Q95*'UNIT VALUES'!$D$31)+(T95*'UNIT VALUES'!$D$32)+(R95*'UNIT VALUES'!$D$34)))</f>
        <v>567232.66852741153</v>
      </c>
      <c r="W95" s="25">
        <f t="shared" si="3"/>
        <v>2112639</v>
      </c>
      <c r="X95" s="27">
        <f>ROUND(IF(C95="22", W95*'UNIT VALUES'!$D$44, W95*'UNIT VALUES'!$D$36), 0)</f>
        <v>1848999</v>
      </c>
      <c r="Y95" s="87">
        <f>ROUND(IF(C95="22", IF(U95&gt;V95,O95*'UNIT VALUES'!$D$38*'UNIT VALUES'!$D$44,O95*'UNIT VALUES'!$D$41*'UNIT VALUES'!$D$44),IF(U95&gt;V95, O95*'UNIT VALUES'!$D$28*'UNIT VALUES'!$D$36,0)), 0)</f>
        <v>341310</v>
      </c>
      <c r="Z95" s="87">
        <f>ROUND(IF(C95="22", IF(U95&gt;V95,Q95*'UNIT VALUES'!$D$39*'UNIT VALUES'!$D$44,Q95*'UNIT VALUES'!$D$42*'UNIT VALUES'!$D$44), IF(U95&gt;V95, Q95*'UNIT VALUES'!$D$29*'UNIT VALUES'!$D$36, Q95*'UNIT VALUES'!$D$31*'UNIT VALUES'!$D$36)),0)</f>
        <v>714927</v>
      </c>
      <c r="AA95" s="87">
        <f>ROUND(IF(C95="22", IF(U95&gt;V95,0,R95*'UNIT VALUES'!$D$43*'UNIT VALUES'!$D$44),IF(CALCS!U95&gt;CALCS!V95,0,CALCS!R95*'UNIT VALUES'!$D$34*'UNIT VALUES'!$D$36)), 0)</f>
        <v>0</v>
      </c>
      <c r="AB95" s="87">
        <f>ROUND(IF(C95="22",IF(U95&gt;V95,S95*'UNIT VALUES'!$D$40*'UNIT VALUES'!$D$44,0),IF(U95&gt;V95,S95*'UNIT VALUES'!$D$30*'UNIT VALUES'!$D$36)), 0)</f>
        <v>792762</v>
      </c>
      <c r="AC95" s="87">
        <f>ROUND(IF(U95&gt;V95,0,IF(T95&gt;1, IF(C95="66", T95*'UNIT VALUES'!$D$33*'UNIT VALUES'!$D$36,T95*'UNIT VALUES'!$D$32*'UNIT VALUES'!$D$36),0)),0)</f>
        <v>0</v>
      </c>
      <c r="AD95" t="str">
        <f t="shared" si="4"/>
        <v>061332</v>
      </c>
      <c r="AE95">
        <f ca="1">IF(C95="22",OFFSET('National Reallocations'!$L$1,MATCH(AD95,'National Reallocations'!$I$2:$I$52,0),),ROUND((X95/(SUM($X$2:$X$1259)-SUMIF($C$2:$C$1259,"22",$X$2:$X$1259)))*(Reallocations!$F$4+Reallocations!$F$5),0))</f>
        <v>156</v>
      </c>
      <c r="AF95" s="27">
        <f ca="1">IF(ISERROR(OFFSET('MSA Reallocations'!$I$1,MATCH(AD95,'MSA Reallocations'!$E$2:$E$37,0),)), 0, (OFFSET('MSA Reallocations'!$I$1,MATCH(AD95,'MSA Reallocations'!$E$2:$E$37,0),)))</f>
        <v>0</v>
      </c>
      <c r="AG95" s="181">
        <f ca="1">IF(ISERROR(OFFSET(Reductions!$E$1,MATCH(AD95,Reductions!$F$2:$F$15,0),)), 0, -OFFSET(Reductions!$E$1,MATCH(AD95,Reductions!$F$2:$F$15,0),))</f>
        <v>0</v>
      </c>
      <c r="AH95" s="53">
        <f t="shared" ca="1" si="5"/>
        <v>1849155</v>
      </c>
    </row>
    <row r="96" spans="1:34" x14ac:dyDescent="0.25">
      <c r="A96" s="126" t="s">
        <v>5180</v>
      </c>
      <c r="B96" s="126" t="s">
        <v>223</v>
      </c>
      <c r="C96" s="126" t="s">
        <v>27</v>
      </c>
      <c r="D96" s="126" t="s">
        <v>28</v>
      </c>
      <c r="E96" s="126" t="s">
        <v>224</v>
      </c>
      <c r="F96" s="126" t="s">
        <v>358</v>
      </c>
      <c r="G96" s="126" t="s">
        <v>236</v>
      </c>
      <c r="H96" s="126" t="s">
        <v>23</v>
      </c>
      <c r="I96" s="126" t="s">
        <v>359</v>
      </c>
      <c r="J96" s="126" t="s">
        <v>4634</v>
      </c>
      <c r="K96" s="126" t="s">
        <v>3334</v>
      </c>
      <c r="L96" s="127">
        <v>2068</v>
      </c>
      <c r="M96" s="127">
        <v>55080</v>
      </c>
      <c r="N96" s="127">
        <v>55080</v>
      </c>
      <c r="O96" s="127">
        <v>56987</v>
      </c>
      <c r="P96" s="127">
        <v>0</v>
      </c>
      <c r="Q96" s="127">
        <v>4017</v>
      </c>
      <c r="R96" s="127">
        <v>80</v>
      </c>
      <c r="S96" s="127">
        <v>681</v>
      </c>
      <c r="T96" s="24">
        <f>IF(P96&gt;0, ROUND(IF(IF(OR(C96="51", C96="52", C96="66"), (L96*'UNIT VALUES'!$C$26)-CALCS!P96,0)&gt;0, IF(OR(C96="51", C96="52", C96="66"), (L96*'UNIT VALUES'!$C$26)-CALCS!P96,0), 0), 0), ROUND(IF(IF(OR(C96="51", C96="52", C96="66"), (L96*'UNIT VALUES'!$C$26)-CALCS!O96,0)&gt;0, IF(OR(C96="51", C96="52", C96="66"), (L96*'UNIT VALUES'!$C$26)-CALCS!O96,0), 0), 0))</f>
        <v>0</v>
      </c>
      <c r="U96" s="25">
        <f>IF(C96="22", (O96*'UNIT VALUES'!$D$38)+(Q96*'UNIT VALUES'!$D$39)+(S96*'UNIT VALUES'!$D$40), (O96*'UNIT VALUES'!$D$28)+(Q96*'UNIT VALUES'!$D$29)+(S96*'UNIT VALUES'!$D$30))</f>
        <v>311383.86671866185</v>
      </c>
      <c r="V96" s="25">
        <f>IF(C96="22",(O96*'UNIT VALUES'!$D$41)+(Q96*'UNIT VALUES'!$D$42)+(R96*'UNIT VALUES'!$D$43),IF(C96="66",(Q96*'UNIT VALUES'!$D$31)+(T96*'UNIT VALUES'!$D$33)+(R96*'UNIT VALUES'!$D$34),(Q96*'UNIT VALUES'!$D$31)+(T96*'UNIT VALUES'!$D$32)+(R96*'UNIT VALUES'!$D$34)))</f>
        <v>67202.422682709061</v>
      </c>
      <c r="W96" s="25">
        <f t="shared" si="3"/>
        <v>311384</v>
      </c>
      <c r="X96" s="27">
        <f>ROUND(IF(C96="22", W96*'UNIT VALUES'!$D$44, W96*'UNIT VALUES'!$D$36), 0)</f>
        <v>272526</v>
      </c>
      <c r="Y96" s="87">
        <f>ROUND(IF(C96="22", IF(U96&gt;V96,O96*'UNIT VALUES'!$D$38*'UNIT VALUES'!$D$44,O96*'UNIT VALUES'!$D$41*'UNIT VALUES'!$D$44),IF(U96&gt;V96, O96*'UNIT VALUES'!$D$28*'UNIT VALUES'!$D$36,0)), 0)</f>
        <v>93754</v>
      </c>
      <c r="Z96" s="87">
        <f>ROUND(IF(C96="22", IF(U96&gt;V96,Q96*'UNIT VALUES'!$D$39*'UNIT VALUES'!$D$44,Q96*'UNIT VALUES'!$D$42*'UNIT VALUES'!$D$44), IF(U96&gt;V96, Q96*'UNIT VALUES'!$D$29*'UNIT VALUES'!$D$36, Q96*'UNIT VALUES'!$D$31*'UNIT VALUES'!$D$36)),0)</f>
        <v>89374</v>
      </c>
      <c r="AA96" s="87">
        <f>ROUND(IF(C96="22", IF(U96&gt;V96,0,R96*'UNIT VALUES'!$D$43*'UNIT VALUES'!$D$44),IF(CALCS!U96&gt;CALCS!V96,0,CALCS!R96*'UNIT VALUES'!$D$34*'UNIT VALUES'!$D$36)), 0)</f>
        <v>0</v>
      </c>
      <c r="AB96" s="87">
        <f>ROUND(IF(C96="22",IF(U96&gt;V96,S96*'UNIT VALUES'!$D$40*'UNIT VALUES'!$D$44,0),IF(U96&gt;V96,S96*'UNIT VALUES'!$D$30*'UNIT VALUES'!$D$36)), 0)</f>
        <v>89397</v>
      </c>
      <c r="AC96" s="87">
        <f>ROUND(IF(U96&gt;V96,0,IF(T96&gt;1, IF(C96="66", T96*'UNIT VALUES'!$D$33*'UNIT VALUES'!$D$36,T96*'UNIT VALUES'!$D$32*'UNIT VALUES'!$D$36),0)),0)</f>
        <v>0</v>
      </c>
      <c r="AD96" t="str">
        <f t="shared" si="4"/>
        <v>061380</v>
      </c>
      <c r="AE96">
        <f ca="1">IF(C96="22",OFFSET('National Reallocations'!$L$1,MATCH(AD96,'National Reallocations'!$I$2:$I$52,0),),ROUND((X96/(SUM($X$2:$X$1259)-SUMIF($C$2:$C$1259,"22",$X$2:$X$1259)))*(Reallocations!$F$4+Reallocations!$F$5),0))</f>
        <v>23</v>
      </c>
      <c r="AF96" s="27">
        <f ca="1">IF(ISERROR(OFFSET('MSA Reallocations'!$I$1,MATCH(AD96,'MSA Reallocations'!$E$2:$E$37,0),)), 0, (OFFSET('MSA Reallocations'!$I$1,MATCH(AD96,'MSA Reallocations'!$E$2:$E$37,0),)))</f>
        <v>0</v>
      </c>
      <c r="AG96" s="181">
        <f ca="1">IF(ISERROR(OFFSET(Reductions!$E$1,MATCH(AD96,Reductions!$F$2:$F$15,0),)), 0, -OFFSET(Reductions!$E$1,MATCH(AD96,Reductions!$F$2:$F$15,0),))</f>
        <v>0</v>
      </c>
      <c r="AH96" s="53">
        <f t="shared" ca="1" si="5"/>
        <v>272549</v>
      </c>
    </row>
    <row r="97" spans="1:34" x14ac:dyDescent="0.25">
      <c r="A97" s="126" t="s">
        <v>5648</v>
      </c>
      <c r="B97" s="126" t="s">
        <v>223</v>
      </c>
      <c r="C97" s="126" t="s">
        <v>47</v>
      </c>
      <c r="D97" s="126" t="s">
        <v>48</v>
      </c>
      <c r="E97" s="126" t="s">
        <v>224</v>
      </c>
      <c r="F97" s="126" t="s">
        <v>361</v>
      </c>
      <c r="G97" s="126" t="s">
        <v>227</v>
      </c>
      <c r="H97" s="126" t="s">
        <v>23</v>
      </c>
      <c r="I97" s="126" t="s">
        <v>362</v>
      </c>
      <c r="J97" s="126" t="s">
        <v>229</v>
      </c>
      <c r="K97" s="126" t="s">
        <v>3333</v>
      </c>
      <c r="L97" s="127">
        <v>43790</v>
      </c>
      <c r="M97" s="127">
        <v>131945</v>
      </c>
      <c r="N97" s="127">
        <v>131945</v>
      </c>
      <c r="O97" s="127">
        <v>232206</v>
      </c>
      <c r="P97" s="127">
        <v>0</v>
      </c>
      <c r="Q97" s="127">
        <v>13986</v>
      </c>
      <c r="R97" s="127">
        <v>1342</v>
      </c>
      <c r="S97" s="127">
        <v>3924</v>
      </c>
      <c r="T97" s="24">
        <f>IF(P97&gt;0, ROUND(IF(IF(OR(C97="51", C97="52", C97="66"), (L97*'UNIT VALUES'!$C$26)-CALCS!P97,0)&gt;0, IF(OR(C97="51", C97="52", C97="66"), (L97*'UNIT VALUES'!$C$26)-CALCS!P97,0), 0), 0), ROUND(IF(IF(OR(C97="51", C97="52", C97="66"), (L97*'UNIT VALUES'!$C$26)-CALCS!O97,0)&gt;0, IF(OR(C97="51", C97="52", C97="66"), (L97*'UNIT VALUES'!$C$26)-CALCS!O97,0), 0), 0))</f>
        <v>0</v>
      </c>
      <c r="U97" s="25">
        <f>IF(C97="22", (O97*'UNIT VALUES'!$D$38)+(Q97*'UNIT VALUES'!$D$39)+(S97*'UNIT VALUES'!$D$40), (O97*'UNIT VALUES'!$D$28)+(Q97*'UNIT VALUES'!$D$29)+(S97*'UNIT VALUES'!$D$30))</f>
        <v>1380601.788149429</v>
      </c>
      <c r="V97" s="25">
        <f>IF(C97="22",(O97*'UNIT VALUES'!$D$41)+(Q97*'UNIT VALUES'!$D$42)+(R97*'UNIT VALUES'!$D$43),IF(C97="66",(Q97*'UNIT VALUES'!$D$31)+(T97*'UNIT VALUES'!$D$33)+(R97*'UNIT VALUES'!$D$34),(Q97*'UNIT VALUES'!$D$31)+(T97*'UNIT VALUES'!$D$32)+(R97*'UNIT VALUES'!$D$34)))</f>
        <v>312832.16240899952</v>
      </c>
      <c r="W97" s="25">
        <f t="shared" si="3"/>
        <v>1380602</v>
      </c>
      <c r="X97" s="27">
        <f>ROUND(IF(C97="22", W97*'UNIT VALUES'!$D$44, W97*'UNIT VALUES'!$D$36), 0)</f>
        <v>1208314</v>
      </c>
      <c r="Y97" s="87">
        <f>ROUND(IF(C97="22", IF(U97&gt;V97,O97*'UNIT VALUES'!$D$38*'UNIT VALUES'!$D$44,O97*'UNIT VALUES'!$D$41*'UNIT VALUES'!$D$44),IF(U97&gt;V97, O97*'UNIT VALUES'!$D$28*'UNIT VALUES'!$D$36,0)), 0)</f>
        <v>382022</v>
      </c>
      <c r="Z97" s="87">
        <f>ROUND(IF(C97="22", IF(U97&gt;V97,Q97*'UNIT VALUES'!$D$39*'UNIT VALUES'!$D$44,Q97*'UNIT VALUES'!$D$42*'UNIT VALUES'!$D$44), IF(U97&gt;V97, Q97*'UNIT VALUES'!$D$29*'UNIT VALUES'!$D$36, Q97*'UNIT VALUES'!$D$31*'UNIT VALUES'!$D$36)),0)</f>
        <v>311175</v>
      </c>
      <c r="AA97" s="87">
        <f>ROUND(IF(C97="22", IF(U97&gt;V97,0,R97*'UNIT VALUES'!$D$43*'UNIT VALUES'!$D$44),IF(CALCS!U97&gt;CALCS!V97,0,CALCS!R97*'UNIT VALUES'!$D$34*'UNIT VALUES'!$D$36)), 0)</f>
        <v>0</v>
      </c>
      <c r="AB97" s="87">
        <f>ROUND(IF(C97="22",IF(U97&gt;V97,S97*'UNIT VALUES'!$D$40*'UNIT VALUES'!$D$44,0),IF(U97&gt;V97,S97*'UNIT VALUES'!$D$30*'UNIT VALUES'!$D$36)), 0)</f>
        <v>515118</v>
      </c>
      <c r="AC97" s="87">
        <f>ROUND(IF(U97&gt;V97,0,IF(T97&gt;1, IF(C97="66", T97*'UNIT VALUES'!$D$33*'UNIT VALUES'!$D$36,T97*'UNIT VALUES'!$D$32*'UNIT VALUES'!$D$36),0)),0)</f>
        <v>0</v>
      </c>
      <c r="AD97" t="str">
        <f t="shared" si="4"/>
        <v>061404</v>
      </c>
      <c r="AE97">
        <f ca="1">IF(C97="22",OFFSET('National Reallocations'!$L$1,MATCH(AD97,'National Reallocations'!$I$2:$I$52,0),),ROUND((X97/(SUM($X$2:$X$1259)-SUMIF($C$2:$C$1259,"22",$X$2:$X$1259)))*(Reallocations!$F$4+Reallocations!$F$5),0))</f>
        <v>102</v>
      </c>
      <c r="AF97" s="27">
        <f ca="1">IF(ISERROR(OFFSET('MSA Reallocations'!$I$1,MATCH(AD97,'MSA Reallocations'!$E$2:$E$37,0),)), 0, (OFFSET('MSA Reallocations'!$I$1,MATCH(AD97,'MSA Reallocations'!$E$2:$E$37,0),)))</f>
        <v>0</v>
      </c>
      <c r="AG97" s="181">
        <f ca="1">IF(ISERROR(OFFSET(Reductions!$E$1,MATCH(AD97,Reductions!$F$2:$F$15,0),)), 0, -OFFSET(Reductions!$E$1,MATCH(AD97,Reductions!$F$2:$F$15,0),))</f>
        <v>0</v>
      </c>
      <c r="AH97" s="53">
        <f t="shared" ca="1" si="5"/>
        <v>1208416</v>
      </c>
    </row>
    <row r="98" spans="1:34" x14ac:dyDescent="0.25">
      <c r="A98" s="126" t="s">
        <v>5255</v>
      </c>
      <c r="B98" s="126" t="s">
        <v>223</v>
      </c>
      <c r="C98" s="126" t="s">
        <v>27</v>
      </c>
      <c r="D98" s="126" t="s">
        <v>28</v>
      </c>
      <c r="E98" s="126" t="s">
        <v>224</v>
      </c>
      <c r="F98" s="126" t="s">
        <v>134</v>
      </c>
      <c r="G98" s="126" t="s">
        <v>210</v>
      </c>
      <c r="H98" s="126" t="s">
        <v>23</v>
      </c>
      <c r="I98" s="126" t="s">
        <v>364</v>
      </c>
      <c r="J98" s="126" t="s">
        <v>300</v>
      </c>
      <c r="K98" s="126" t="s">
        <v>3333</v>
      </c>
      <c r="L98" s="127">
        <v>133929</v>
      </c>
      <c r="M98" s="127">
        <v>251824</v>
      </c>
      <c r="N98" s="127">
        <v>218202</v>
      </c>
      <c r="O98" s="127">
        <v>520052</v>
      </c>
      <c r="P98" s="127">
        <v>0</v>
      </c>
      <c r="Q98" s="127">
        <v>152516</v>
      </c>
      <c r="R98" s="127">
        <v>11028</v>
      </c>
      <c r="S98" s="127">
        <v>16553</v>
      </c>
      <c r="T98" s="24">
        <f>IF(P98&gt;0, ROUND(IF(IF(OR(C98="51", C98="52", C98="66"), (L98*'UNIT VALUES'!$C$26)-CALCS!P98,0)&gt;0, IF(OR(C98="51", C98="52", C98="66"), (L98*'UNIT VALUES'!$C$26)-CALCS!P98,0), 0), 0), ROUND(IF(IF(OR(C98="51", C98="52", C98="66"), (L98*'UNIT VALUES'!$C$26)-CALCS!O98,0)&gt;0, IF(OR(C98="51", C98="52", C98="66"), (L98*'UNIT VALUES'!$C$26)-CALCS!O98,0), 0), 0))</f>
        <v>0</v>
      </c>
      <c r="U98" s="25">
        <f>IF(C98="22", (O98*'UNIT VALUES'!$D$38)+(Q98*'UNIT VALUES'!$D$39)+(S98*'UNIT VALUES'!$D$40), (O98*'UNIT VALUES'!$D$28)+(Q98*'UNIT VALUES'!$D$29)+(S98*'UNIT VALUES'!$D$30))</f>
        <v>7337548.7353527285</v>
      </c>
      <c r="V98" s="25">
        <f>IF(C98="22",(O98*'UNIT VALUES'!$D$41)+(Q98*'UNIT VALUES'!$D$42)+(R98*'UNIT VALUES'!$D$43),IF(C98="66",(Q98*'UNIT VALUES'!$D$31)+(T98*'UNIT VALUES'!$D$33)+(R98*'UNIT VALUES'!$D$34),(Q98*'UNIT VALUES'!$D$31)+(T98*'UNIT VALUES'!$D$32)+(R98*'UNIT VALUES'!$D$34)))</f>
        <v>3144000.3338702274</v>
      </c>
      <c r="W98" s="25">
        <f t="shared" si="3"/>
        <v>7337549</v>
      </c>
      <c r="X98" s="27">
        <f>ROUND(IF(C98="22", W98*'UNIT VALUES'!$D$44, W98*'UNIT VALUES'!$D$36), 0)</f>
        <v>6421883</v>
      </c>
      <c r="Y98" s="87">
        <f>ROUND(IF(C98="22", IF(U98&gt;V98,O98*'UNIT VALUES'!$D$38*'UNIT VALUES'!$D$44,O98*'UNIT VALUES'!$D$41*'UNIT VALUES'!$D$44),IF(U98&gt;V98, O98*'UNIT VALUES'!$D$28*'UNIT VALUES'!$D$36,0)), 0)</f>
        <v>855581</v>
      </c>
      <c r="Z98" s="87">
        <f>ROUND(IF(C98="22", IF(U98&gt;V98,Q98*'UNIT VALUES'!$D$39*'UNIT VALUES'!$D$44,Q98*'UNIT VALUES'!$D$42*'UNIT VALUES'!$D$44), IF(U98&gt;V98, Q98*'UNIT VALUES'!$D$29*'UNIT VALUES'!$D$36, Q98*'UNIT VALUES'!$D$31*'UNIT VALUES'!$D$36)),0)</f>
        <v>3393329</v>
      </c>
      <c r="AA98" s="87">
        <f>ROUND(IF(C98="22", IF(U98&gt;V98,0,R98*'UNIT VALUES'!$D$43*'UNIT VALUES'!$D$44),IF(CALCS!U98&gt;CALCS!V98,0,CALCS!R98*'UNIT VALUES'!$D$34*'UNIT VALUES'!$D$36)), 0)</f>
        <v>0</v>
      </c>
      <c r="AB98" s="87">
        <f>ROUND(IF(C98="22",IF(U98&gt;V98,S98*'UNIT VALUES'!$D$40*'UNIT VALUES'!$D$44,0),IF(U98&gt;V98,S98*'UNIT VALUES'!$D$30*'UNIT VALUES'!$D$36)), 0)</f>
        <v>2172973</v>
      </c>
      <c r="AC98" s="87">
        <f>ROUND(IF(U98&gt;V98,0,IF(T98&gt;1, IF(C98="66", T98*'UNIT VALUES'!$D$33*'UNIT VALUES'!$D$36,T98*'UNIT VALUES'!$D$32*'UNIT VALUES'!$D$36),0)),0)</f>
        <v>0</v>
      </c>
      <c r="AD98" t="str">
        <f t="shared" si="4"/>
        <v>061410</v>
      </c>
      <c r="AE98">
        <f ca="1">IF(C98="22",OFFSET('National Reallocations'!$L$1,MATCH(AD98,'National Reallocations'!$I$2:$I$52,0),),ROUND((X98/(SUM($X$2:$X$1259)-SUMIF($C$2:$C$1259,"22",$X$2:$X$1259)))*(Reallocations!$F$4+Reallocations!$F$5),0))</f>
        <v>540</v>
      </c>
      <c r="AF98" s="27">
        <f ca="1">IF(ISERROR(OFFSET('MSA Reallocations'!$I$1,MATCH(AD98,'MSA Reallocations'!$E$2:$E$37,0),)), 0, (OFFSET('MSA Reallocations'!$I$1,MATCH(AD98,'MSA Reallocations'!$E$2:$E$37,0),)))</f>
        <v>0</v>
      </c>
      <c r="AG98" s="181">
        <f ca="1">IF(ISERROR(OFFSET(Reductions!$E$1,MATCH(AD98,Reductions!$F$2:$F$15,0),)), 0, -OFFSET(Reductions!$E$1,MATCH(AD98,Reductions!$F$2:$F$15,0),))</f>
        <v>0</v>
      </c>
      <c r="AH98" s="53">
        <f t="shared" ca="1" si="5"/>
        <v>6422423</v>
      </c>
    </row>
    <row r="99" spans="1:34" x14ac:dyDescent="0.25">
      <c r="A99" s="126" t="s">
        <v>5804</v>
      </c>
      <c r="B99" s="126" t="s">
        <v>223</v>
      </c>
      <c r="C99" s="126" t="s">
        <v>47</v>
      </c>
      <c r="D99" s="126" t="s">
        <v>48</v>
      </c>
      <c r="E99" s="126" t="s">
        <v>224</v>
      </c>
      <c r="F99" s="126" t="s">
        <v>366</v>
      </c>
      <c r="G99" s="126" t="s">
        <v>236</v>
      </c>
      <c r="H99" s="126" t="s">
        <v>23</v>
      </c>
      <c r="I99" s="126" t="s">
        <v>367</v>
      </c>
      <c r="J99" s="126" t="s">
        <v>4634</v>
      </c>
      <c r="K99" s="126" t="s">
        <v>3334</v>
      </c>
      <c r="L99" s="127">
        <v>56180</v>
      </c>
      <c r="M99" s="127">
        <v>102246</v>
      </c>
      <c r="N99" s="127">
        <v>102034</v>
      </c>
      <c r="O99" s="127">
        <v>140847</v>
      </c>
      <c r="P99" s="127">
        <v>0</v>
      </c>
      <c r="Q99" s="127">
        <v>23408</v>
      </c>
      <c r="R99" s="127">
        <v>2538</v>
      </c>
      <c r="S99" s="127">
        <v>4151</v>
      </c>
      <c r="T99" s="24">
        <f>IF(P99&gt;0, ROUND(IF(IF(OR(C99="51", C99="52", C99="66"), (L99*'UNIT VALUES'!$C$26)-CALCS!P99,0)&gt;0, IF(OR(C99="51", C99="52", C99="66"), (L99*'UNIT VALUES'!$C$26)-CALCS!P99,0), 0), 0), ROUND(IF(IF(OR(C99="51", C99="52", C99="66"), (L99*'UNIT VALUES'!$C$26)-CALCS!O99,0)&gt;0, IF(OR(C99="51", C99="52", C99="66"), (L99*'UNIT VALUES'!$C$26)-CALCS!O99,0), 0), 0))</f>
        <v>0</v>
      </c>
      <c r="U99" s="25">
        <f>IF(C99="22", (O99*'UNIT VALUES'!$D$38)+(Q99*'UNIT VALUES'!$D$39)+(S99*'UNIT VALUES'!$D$40), (O99*'UNIT VALUES'!$D$28)+(Q99*'UNIT VALUES'!$D$29)+(S99*'UNIT VALUES'!$D$30))</f>
        <v>1482436.7736873003</v>
      </c>
      <c r="V99" s="25">
        <f>IF(C99="22",(O99*'UNIT VALUES'!$D$41)+(Q99*'UNIT VALUES'!$D$42)+(R99*'UNIT VALUES'!$D$43),IF(C99="66",(Q99*'UNIT VALUES'!$D$31)+(T99*'UNIT VALUES'!$D$33)+(R99*'UNIT VALUES'!$D$34),(Q99*'UNIT VALUES'!$D$31)+(T99*'UNIT VALUES'!$D$32)+(R99*'UNIT VALUES'!$D$34)))</f>
        <v>545224.86222706479</v>
      </c>
      <c r="W99" s="25">
        <f t="shared" si="3"/>
        <v>1482437</v>
      </c>
      <c r="X99" s="27">
        <f>ROUND(IF(C99="22", W99*'UNIT VALUES'!$D$44, W99*'UNIT VALUES'!$D$36), 0)</f>
        <v>1297441</v>
      </c>
      <c r="Y99" s="87">
        <f>ROUND(IF(C99="22", IF(U99&gt;V99,O99*'UNIT VALUES'!$D$38*'UNIT VALUES'!$D$44,O99*'UNIT VALUES'!$D$41*'UNIT VALUES'!$D$44),IF(U99&gt;V99, O99*'UNIT VALUES'!$D$28*'UNIT VALUES'!$D$36,0)), 0)</f>
        <v>231719</v>
      </c>
      <c r="Z99" s="87">
        <f>ROUND(IF(C99="22", IF(U99&gt;V99,Q99*'UNIT VALUES'!$D$39*'UNIT VALUES'!$D$44,Q99*'UNIT VALUES'!$D$42*'UNIT VALUES'!$D$44), IF(U99&gt;V99, Q99*'UNIT VALUES'!$D$29*'UNIT VALUES'!$D$36, Q99*'UNIT VALUES'!$D$31*'UNIT VALUES'!$D$36)),0)</f>
        <v>520805</v>
      </c>
      <c r="AA99" s="87">
        <f>ROUND(IF(C99="22", IF(U99&gt;V99,0,R99*'UNIT VALUES'!$D$43*'UNIT VALUES'!$D$44),IF(CALCS!U99&gt;CALCS!V99,0,CALCS!R99*'UNIT VALUES'!$D$34*'UNIT VALUES'!$D$36)), 0)</f>
        <v>0</v>
      </c>
      <c r="AB99" s="87">
        <f>ROUND(IF(C99="22",IF(U99&gt;V99,S99*'UNIT VALUES'!$D$40*'UNIT VALUES'!$D$44,0),IF(U99&gt;V99,S99*'UNIT VALUES'!$D$30*'UNIT VALUES'!$D$36)), 0)</f>
        <v>544917</v>
      </c>
      <c r="AC99" s="87">
        <f>ROUND(IF(U99&gt;V99,0,IF(T99&gt;1, IF(C99="66", T99*'UNIT VALUES'!$D$33*'UNIT VALUES'!$D$36,T99*'UNIT VALUES'!$D$32*'UNIT VALUES'!$D$36),0)),0)</f>
        <v>0</v>
      </c>
      <c r="AD99" t="str">
        <f t="shared" si="4"/>
        <v>061416</v>
      </c>
      <c r="AE99">
        <f ca="1">IF(C99="22",OFFSET('National Reallocations'!$L$1,MATCH(AD99,'National Reallocations'!$I$2:$I$52,0),),ROUND((X99/(SUM($X$2:$X$1259)-SUMIF($C$2:$C$1259,"22",$X$2:$X$1259)))*(Reallocations!$F$4+Reallocations!$F$5),0))</f>
        <v>109</v>
      </c>
      <c r="AF99" s="27">
        <f ca="1">IF(ISERROR(OFFSET('MSA Reallocations'!$I$1,MATCH(AD99,'MSA Reallocations'!$E$2:$E$37,0),)), 0, (OFFSET('MSA Reallocations'!$I$1,MATCH(AD99,'MSA Reallocations'!$E$2:$E$37,0),)))</f>
        <v>0</v>
      </c>
      <c r="AG99" s="181">
        <f ca="1">IF(ISERROR(OFFSET(Reductions!$E$1,MATCH(AD99,Reductions!$F$2:$F$15,0),)), 0, -OFFSET(Reductions!$E$1,MATCH(AD99,Reductions!$F$2:$F$15,0),))</f>
        <v>0</v>
      </c>
      <c r="AH99" s="53">
        <f t="shared" ca="1" si="5"/>
        <v>1297550</v>
      </c>
    </row>
    <row r="100" spans="1:34" x14ac:dyDescent="0.25">
      <c r="A100" s="126" t="s">
        <v>5133</v>
      </c>
      <c r="B100" s="126" t="s">
        <v>223</v>
      </c>
      <c r="C100" s="126" t="s">
        <v>27</v>
      </c>
      <c r="D100" s="126" t="s">
        <v>28</v>
      </c>
      <c r="E100" s="126" t="s">
        <v>224</v>
      </c>
      <c r="F100" s="126" t="s">
        <v>369</v>
      </c>
      <c r="G100" s="126" t="s">
        <v>232</v>
      </c>
      <c r="H100" s="126" t="s">
        <v>23</v>
      </c>
      <c r="I100" s="126" t="s">
        <v>370</v>
      </c>
      <c r="J100" s="126" t="s">
        <v>234</v>
      </c>
      <c r="K100" s="126" t="s">
        <v>3334</v>
      </c>
      <c r="L100" s="127">
        <v>35943</v>
      </c>
      <c r="M100" s="127">
        <v>45165</v>
      </c>
      <c r="N100" s="127">
        <v>45165</v>
      </c>
      <c r="O100" s="127">
        <v>60447</v>
      </c>
      <c r="P100" s="127">
        <v>0</v>
      </c>
      <c r="Q100" s="127">
        <v>9176</v>
      </c>
      <c r="R100" s="127">
        <v>1109</v>
      </c>
      <c r="S100" s="127">
        <v>2423</v>
      </c>
      <c r="T100" s="24">
        <f>IF(P100&gt;0, ROUND(IF(IF(OR(C100="51", C100="52", C100="66"), (L100*'UNIT VALUES'!$C$26)-CALCS!P100,0)&gt;0, IF(OR(C100="51", C100="52", C100="66"), (L100*'UNIT VALUES'!$C$26)-CALCS!P100,0), 0), 0), ROUND(IF(IF(OR(C100="51", C100="52", C100="66"), (L100*'UNIT VALUES'!$C$26)-CALCS!O100,0)&gt;0, IF(OR(C100="51", C100="52", C100="66"), (L100*'UNIT VALUES'!$C$26)-CALCS!O100,0), 0), 0))</f>
        <v>0</v>
      </c>
      <c r="U100" s="25">
        <f>IF(C100="22", (O100*'UNIT VALUES'!$D$38)+(Q100*'UNIT VALUES'!$D$39)+(S100*'UNIT VALUES'!$D$40), (O100*'UNIT VALUES'!$D$28)+(Q100*'UNIT VALUES'!$D$29)+(S100*'UNIT VALUES'!$D$30))</f>
        <v>710321.66477400996</v>
      </c>
      <c r="V100" s="25">
        <f>IF(C100="22",(O100*'UNIT VALUES'!$D$41)+(Q100*'UNIT VALUES'!$D$42)+(R100*'UNIT VALUES'!$D$43),IF(C100="66",(Q100*'UNIT VALUES'!$D$31)+(T100*'UNIT VALUES'!$D$33)+(R100*'UNIT VALUES'!$D$34),(Q100*'UNIT VALUES'!$D$31)+(T100*'UNIT VALUES'!$D$32)+(R100*'UNIT VALUES'!$D$34)))</f>
        <v>222189.66150832048</v>
      </c>
      <c r="W100" s="25">
        <f t="shared" si="3"/>
        <v>710322</v>
      </c>
      <c r="X100" s="27">
        <f>ROUND(IF(C100="22", W100*'UNIT VALUES'!$D$44, W100*'UNIT VALUES'!$D$36), 0)</f>
        <v>621680</v>
      </c>
      <c r="Y100" s="87">
        <f>ROUND(IF(C100="22", IF(U100&gt;V100,O100*'UNIT VALUES'!$D$38*'UNIT VALUES'!$D$44,O100*'UNIT VALUES'!$D$41*'UNIT VALUES'!$D$44),IF(U100&gt;V100, O100*'UNIT VALUES'!$D$28*'UNIT VALUES'!$D$36,0)), 0)</f>
        <v>99446</v>
      </c>
      <c r="Z100" s="87">
        <f>ROUND(IF(C100="22", IF(U100&gt;V100,Q100*'UNIT VALUES'!$D$39*'UNIT VALUES'!$D$44,Q100*'UNIT VALUES'!$D$42*'UNIT VALUES'!$D$44), IF(U100&gt;V100, Q100*'UNIT VALUES'!$D$29*'UNIT VALUES'!$D$36, Q100*'UNIT VALUES'!$D$31*'UNIT VALUES'!$D$36)),0)</f>
        <v>204157</v>
      </c>
      <c r="AA100" s="87">
        <f>ROUND(IF(C100="22", IF(U100&gt;V100,0,R100*'UNIT VALUES'!$D$43*'UNIT VALUES'!$D$44),IF(CALCS!U100&gt;CALCS!V100,0,CALCS!R100*'UNIT VALUES'!$D$34*'UNIT VALUES'!$D$36)), 0)</f>
        <v>0</v>
      </c>
      <c r="AB100" s="87">
        <f>ROUND(IF(C100="22",IF(U100&gt;V100,S100*'UNIT VALUES'!$D$40*'UNIT VALUES'!$D$44,0),IF(U100&gt;V100,S100*'UNIT VALUES'!$D$30*'UNIT VALUES'!$D$36)), 0)</f>
        <v>318076</v>
      </c>
      <c r="AC100" s="87">
        <f>ROUND(IF(U100&gt;V100,0,IF(T100&gt;1, IF(C100="66", T100*'UNIT VALUES'!$D$33*'UNIT VALUES'!$D$36,T100*'UNIT VALUES'!$D$32*'UNIT VALUES'!$D$36),0)),0)</f>
        <v>0</v>
      </c>
      <c r="AD100" t="str">
        <f t="shared" si="4"/>
        <v>061428</v>
      </c>
      <c r="AE100">
        <f ca="1">IF(C100="22",OFFSET('National Reallocations'!$L$1,MATCH(AD100,'National Reallocations'!$I$2:$I$52,0),),ROUND((X100/(SUM($X$2:$X$1259)-SUMIF($C$2:$C$1259,"22",$X$2:$X$1259)))*(Reallocations!$F$4+Reallocations!$F$5),0))</f>
        <v>52</v>
      </c>
      <c r="AF100" s="27">
        <f ca="1">IF(ISERROR(OFFSET('MSA Reallocations'!$I$1,MATCH(AD100,'MSA Reallocations'!$E$2:$E$37,0),)), 0, (OFFSET('MSA Reallocations'!$I$1,MATCH(AD100,'MSA Reallocations'!$E$2:$E$37,0),)))</f>
        <v>0</v>
      </c>
      <c r="AG100" s="181">
        <f ca="1">IF(ISERROR(OFFSET(Reductions!$E$1,MATCH(AD100,Reductions!$F$2:$F$15,0),)), 0, -OFFSET(Reductions!$E$1,MATCH(AD100,Reductions!$F$2:$F$15,0),))</f>
        <v>0</v>
      </c>
      <c r="AH100" s="53">
        <f t="shared" ca="1" si="5"/>
        <v>621732</v>
      </c>
    </row>
    <row r="101" spans="1:34" x14ac:dyDescent="0.25">
      <c r="A101" s="126" t="s">
        <v>5744</v>
      </c>
      <c r="B101" s="126" t="s">
        <v>223</v>
      </c>
      <c r="C101" s="126" t="s">
        <v>47</v>
      </c>
      <c r="D101" s="126" t="s">
        <v>48</v>
      </c>
      <c r="E101" s="126" t="s">
        <v>224</v>
      </c>
      <c r="F101" s="126" t="s">
        <v>372</v>
      </c>
      <c r="G101" s="126" t="s">
        <v>236</v>
      </c>
      <c r="H101" s="126" t="s">
        <v>23</v>
      </c>
      <c r="I101" s="126" t="s">
        <v>373</v>
      </c>
      <c r="J101" s="126" t="s">
        <v>4634</v>
      </c>
      <c r="K101" s="126" t="s">
        <v>3334</v>
      </c>
      <c r="L101" s="127">
        <v>84238</v>
      </c>
      <c r="M101" s="127">
        <v>124805</v>
      </c>
      <c r="N101" s="127">
        <v>123307</v>
      </c>
      <c r="O101" s="127">
        <v>175393</v>
      </c>
      <c r="P101" s="127">
        <v>0</v>
      </c>
      <c r="Q101" s="127">
        <v>29063</v>
      </c>
      <c r="R101" s="127">
        <v>861</v>
      </c>
      <c r="S101" s="127">
        <v>7151</v>
      </c>
      <c r="T101" s="24">
        <f>IF(P101&gt;0, ROUND(IF(IF(OR(C101="51", C101="52", C101="66"), (L101*'UNIT VALUES'!$C$26)-CALCS!P101,0)&gt;0, IF(OR(C101="51", C101="52", C101="66"), (L101*'UNIT VALUES'!$C$26)-CALCS!P101,0), 0), 0), ROUND(IF(IF(OR(C101="51", C101="52", C101="66"), (L101*'UNIT VALUES'!$C$26)-CALCS!O101,0)&gt;0, IF(OR(C101="51", C101="52", C101="66"), (L101*'UNIT VALUES'!$C$26)-CALCS!O101,0), 0), 0))</f>
        <v>0</v>
      </c>
      <c r="U101" s="25">
        <f>IF(C101="22", (O101*'UNIT VALUES'!$D$38)+(Q101*'UNIT VALUES'!$D$39)+(S101*'UNIT VALUES'!$D$40), (O101*'UNIT VALUES'!$D$28)+(Q101*'UNIT VALUES'!$D$29)+(S101*'UNIT VALUES'!$D$30))</f>
        <v>2141107.0043532215</v>
      </c>
      <c r="V101" s="25">
        <f>IF(C101="22",(O101*'UNIT VALUES'!$D$41)+(Q101*'UNIT VALUES'!$D$42)+(R101*'UNIT VALUES'!$D$43),IF(C101="66",(Q101*'UNIT VALUES'!$D$31)+(T101*'UNIT VALUES'!$D$33)+(R101*'UNIT VALUES'!$D$34),(Q101*'UNIT VALUES'!$D$31)+(T101*'UNIT VALUES'!$D$32)+(R101*'UNIT VALUES'!$D$34)))</f>
        <v>507134.06101072737</v>
      </c>
      <c r="W101" s="25">
        <f t="shared" si="3"/>
        <v>2141107</v>
      </c>
      <c r="X101" s="27">
        <f>ROUND(IF(C101="22", W101*'UNIT VALUES'!$D$44, W101*'UNIT VALUES'!$D$36), 0)</f>
        <v>1873914</v>
      </c>
      <c r="Y101" s="87">
        <f>ROUND(IF(C101="22", IF(U101&gt;V101,O101*'UNIT VALUES'!$D$38*'UNIT VALUES'!$D$44,O101*'UNIT VALUES'!$D$41*'UNIT VALUES'!$D$44),IF(U101&gt;V101, O101*'UNIT VALUES'!$D$28*'UNIT VALUES'!$D$36,0)), 0)</f>
        <v>288554</v>
      </c>
      <c r="Z101" s="87">
        <f>ROUND(IF(C101="22", IF(U101&gt;V101,Q101*'UNIT VALUES'!$D$39*'UNIT VALUES'!$D$44,Q101*'UNIT VALUES'!$D$42*'UNIT VALUES'!$D$44), IF(U101&gt;V101, Q101*'UNIT VALUES'!$D$29*'UNIT VALUES'!$D$36, Q101*'UNIT VALUES'!$D$31*'UNIT VALUES'!$D$36)),0)</f>
        <v>646623</v>
      </c>
      <c r="AA101" s="87">
        <f>ROUND(IF(C101="22", IF(U101&gt;V101,0,R101*'UNIT VALUES'!$D$43*'UNIT VALUES'!$D$44),IF(CALCS!U101&gt;CALCS!V101,0,CALCS!R101*'UNIT VALUES'!$D$34*'UNIT VALUES'!$D$36)), 0)</f>
        <v>0</v>
      </c>
      <c r="AB101" s="87">
        <f>ROUND(IF(C101="22",IF(U101&gt;V101,S101*'UNIT VALUES'!$D$40*'UNIT VALUES'!$D$44,0),IF(U101&gt;V101,S101*'UNIT VALUES'!$D$30*'UNIT VALUES'!$D$36)), 0)</f>
        <v>938738</v>
      </c>
      <c r="AC101" s="87">
        <f>ROUND(IF(U101&gt;V101,0,IF(T101&gt;1, IF(C101="66", T101*'UNIT VALUES'!$D$33*'UNIT VALUES'!$D$36,T101*'UNIT VALUES'!$D$32*'UNIT VALUES'!$D$36),0)),0)</f>
        <v>0</v>
      </c>
      <c r="AD101" t="str">
        <f t="shared" si="4"/>
        <v>061440</v>
      </c>
      <c r="AE101">
        <f ca="1">IF(C101="22",OFFSET('National Reallocations'!$L$1,MATCH(AD101,'National Reallocations'!$I$2:$I$52,0),),ROUND((X101/(SUM($X$2:$X$1259)-SUMIF($C$2:$C$1259,"22",$X$2:$X$1259)))*(Reallocations!$F$4+Reallocations!$F$5),0))</f>
        <v>158</v>
      </c>
      <c r="AF101" s="27">
        <f ca="1">IF(ISERROR(OFFSET('MSA Reallocations'!$I$1,MATCH(AD101,'MSA Reallocations'!$E$2:$E$37,0),)), 0, (OFFSET('MSA Reallocations'!$I$1,MATCH(AD101,'MSA Reallocations'!$E$2:$E$37,0),)))</f>
        <v>0</v>
      </c>
      <c r="AG101" s="181">
        <f ca="1">IF(ISERROR(OFFSET(Reductions!$E$1,MATCH(AD101,Reductions!$F$2:$F$15,0),)), 0, -OFFSET(Reductions!$E$1,MATCH(AD101,Reductions!$F$2:$F$15,0),))</f>
        <v>0</v>
      </c>
      <c r="AH101" s="53">
        <f t="shared" ca="1" si="5"/>
        <v>1874072</v>
      </c>
    </row>
    <row r="102" spans="1:34" x14ac:dyDescent="0.25">
      <c r="A102" s="126" t="s">
        <v>5235</v>
      </c>
      <c r="B102" s="126" t="s">
        <v>223</v>
      </c>
      <c r="C102" s="126" t="s">
        <v>47</v>
      </c>
      <c r="D102" s="126" t="s">
        <v>48</v>
      </c>
      <c r="E102" s="126" t="s">
        <v>224</v>
      </c>
      <c r="F102" s="126" t="s">
        <v>375</v>
      </c>
      <c r="G102" s="126" t="s">
        <v>314</v>
      </c>
      <c r="H102" s="126" t="s">
        <v>23</v>
      </c>
      <c r="I102" s="126" t="s">
        <v>376</v>
      </c>
      <c r="J102" s="126" t="s">
        <v>316</v>
      </c>
      <c r="K102" s="126" t="s">
        <v>3333</v>
      </c>
      <c r="L102" s="127">
        <v>7348</v>
      </c>
      <c r="M102" s="127">
        <v>21641</v>
      </c>
      <c r="N102" s="127">
        <v>21641</v>
      </c>
      <c r="O102" s="127">
        <v>53231</v>
      </c>
      <c r="P102" s="127">
        <v>0</v>
      </c>
      <c r="Q102" s="127">
        <v>8098</v>
      </c>
      <c r="R102" s="127">
        <v>553</v>
      </c>
      <c r="S102" s="127">
        <v>1467</v>
      </c>
      <c r="T102" s="24">
        <f>IF(P102&gt;0, ROUND(IF(IF(OR(C102="51", C102="52", C102="66"), (L102*'UNIT VALUES'!$C$26)-CALCS!P102,0)&gt;0, IF(OR(C102="51", C102="52", C102="66"), (L102*'UNIT VALUES'!$C$26)-CALCS!P102,0), 0), 0), ROUND(IF(IF(OR(C102="51", C102="52", C102="66"), (L102*'UNIT VALUES'!$C$26)-CALCS!O102,0)&gt;0, IF(OR(C102="51", C102="52", C102="66"), (L102*'UNIT VALUES'!$C$26)-CALCS!O102,0), 0), 0))</f>
        <v>0</v>
      </c>
      <c r="U102" s="25">
        <f>IF(C102="22", (O102*'UNIT VALUES'!$D$38)+(Q102*'UNIT VALUES'!$D$39)+(S102*'UNIT VALUES'!$D$40), (O102*'UNIT VALUES'!$D$28)+(Q102*'UNIT VALUES'!$D$29)+(S102*'UNIT VALUES'!$D$30))</f>
        <v>525961.32432300656</v>
      </c>
      <c r="V102" s="25">
        <f>IF(C102="22",(O102*'UNIT VALUES'!$D$41)+(Q102*'UNIT VALUES'!$D$42)+(R102*'UNIT VALUES'!$D$43),IF(C102="66",(Q102*'UNIT VALUES'!$D$31)+(T102*'UNIT VALUES'!$D$33)+(R102*'UNIT VALUES'!$D$34),(Q102*'UNIT VALUES'!$D$31)+(T102*'UNIT VALUES'!$D$32)+(R102*'UNIT VALUES'!$D$34)))</f>
        <v>164521.03866830509</v>
      </c>
      <c r="W102" s="25">
        <f t="shared" si="3"/>
        <v>525961</v>
      </c>
      <c r="X102" s="27">
        <f>ROUND(IF(C102="22", W102*'UNIT VALUES'!$D$44, W102*'UNIT VALUES'!$D$36), 0)</f>
        <v>460325</v>
      </c>
      <c r="Y102" s="87">
        <f>ROUND(IF(C102="22", IF(U102&gt;V102,O102*'UNIT VALUES'!$D$38*'UNIT VALUES'!$D$44,O102*'UNIT VALUES'!$D$41*'UNIT VALUES'!$D$44),IF(U102&gt;V102, O102*'UNIT VALUES'!$D$28*'UNIT VALUES'!$D$36,0)), 0)</f>
        <v>87575</v>
      </c>
      <c r="Z102" s="87">
        <f>ROUND(IF(C102="22", IF(U102&gt;V102,Q102*'UNIT VALUES'!$D$39*'UNIT VALUES'!$D$44,Q102*'UNIT VALUES'!$D$42*'UNIT VALUES'!$D$44), IF(U102&gt;V102, Q102*'UNIT VALUES'!$D$29*'UNIT VALUES'!$D$36, Q102*'UNIT VALUES'!$D$31*'UNIT VALUES'!$D$36)),0)</f>
        <v>180172</v>
      </c>
      <c r="AA102" s="87">
        <f>ROUND(IF(C102="22", IF(U102&gt;V102,0,R102*'UNIT VALUES'!$D$43*'UNIT VALUES'!$D$44),IF(CALCS!U102&gt;CALCS!V102,0,CALCS!R102*'UNIT VALUES'!$D$34*'UNIT VALUES'!$D$36)), 0)</f>
        <v>0</v>
      </c>
      <c r="AB102" s="87">
        <f>ROUND(IF(C102="22",IF(U102&gt;V102,S102*'UNIT VALUES'!$D$40*'UNIT VALUES'!$D$44,0),IF(U102&gt;V102,S102*'UNIT VALUES'!$D$30*'UNIT VALUES'!$D$36)), 0)</f>
        <v>192578</v>
      </c>
      <c r="AC102" s="87">
        <f>ROUND(IF(U102&gt;V102,0,IF(T102&gt;1, IF(C102="66", T102*'UNIT VALUES'!$D$33*'UNIT VALUES'!$D$36,T102*'UNIT VALUES'!$D$32*'UNIT VALUES'!$D$36),0)),0)</f>
        <v>0</v>
      </c>
      <c r="AD102" t="str">
        <f t="shared" si="4"/>
        <v>061452</v>
      </c>
      <c r="AE102">
        <f ca="1">IF(C102="22",OFFSET('National Reallocations'!$L$1,MATCH(AD102,'National Reallocations'!$I$2:$I$52,0),),ROUND((X102/(SUM($X$2:$X$1259)-SUMIF($C$2:$C$1259,"22",$X$2:$X$1259)))*(Reallocations!$F$4+Reallocations!$F$5),0))</f>
        <v>39</v>
      </c>
      <c r="AF102" s="27">
        <f ca="1">IF(ISERROR(OFFSET('MSA Reallocations'!$I$1,MATCH(AD102,'MSA Reallocations'!$E$2:$E$37,0),)), 0, (OFFSET('MSA Reallocations'!$I$1,MATCH(AD102,'MSA Reallocations'!$E$2:$E$37,0),)))</f>
        <v>0</v>
      </c>
      <c r="AG102" s="181">
        <f ca="1">IF(ISERROR(OFFSET(Reductions!$E$1,MATCH(AD102,Reductions!$F$2:$F$15,0),)), 0, -OFFSET(Reductions!$E$1,MATCH(AD102,Reductions!$F$2:$F$15,0),))</f>
        <v>0</v>
      </c>
      <c r="AH102" s="53">
        <f t="shared" ca="1" si="5"/>
        <v>460364</v>
      </c>
    </row>
    <row r="103" spans="1:34" x14ac:dyDescent="0.25">
      <c r="A103" s="126" t="s">
        <v>5632</v>
      </c>
      <c r="B103" s="126" t="s">
        <v>223</v>
      </c>
      <c r="C103" s="126" t="s">
        <v>27</v>
      </c>
      <c r="D103" s="126" t="s">
        <v>28</v>
      </c>
      <c r="E103" s="126" t="s">
        <v>224</v>
      </c>
      <c r="F103" s="126" t="s">
        <v>377</v>
      </c>
      <c r="G103" s="126" t="s">
        <v>232</v>
      </c>
      <c r="H103" s="126" t="s">
        <v>23</v>
      </c>
      <c r="I103" s="126" t="s">
        <v>378</v>
      </c>
      <c r="J103" s="126" t="s">
        <v>234</v>
      </c>
      <c r="K103" s="126" t="s">
        <v>3334</v>
      </c>
      <c r="L103" s="127">
        <v>119442</v>
      </c>
      <c r="M103" s="127">
        <v>139190</v>
      </c>
      <c r="N103" s="127">
        <v>139060</v>
      </c>
      <c r="O103" s="127">
        <v>201020</v>
      </c>
      <c r="P103" s="127">
        <v>0</v>
      </c>
      <c r="Q103" s="127">
        <v>28491</v>
      </c>
      <c r="R103" s="127">
        <v>15767</v>
      </c>
      <c r="S103" s="127">
        <v>5099</v>
      </c>
      <c r="T103" s="24">
        <f>IF(P103&gt;0, ROUND(IF(IF(OR(C103="51", C103="52", C103="66"), (L103*'UNIT VALUES'!$C$26)-CALCS!P103,0)&gt;0, IF(OR(C103="51", C103="52", C103="66"), (L103*'UNIT VALUES'!$C$26)-CALCS!P103,0), 0), 0), ROUND(IF(IF(OR(C103="51", C103="52", C103="66"), (L103*'UNIT VALUES'!$C$26)-CALCS!O103,0)&gt;0, IF(OR(C103="51", C103="52", C103="66"), (L103*'UNIT VALUES'!$C$26)-CALCS!O103,0), 0), 0))</f>
        <v>0</v>
      </c>
      <c r="U103" s="25">
        <f>IF(C103="22", (O103*'UNIT VALUES'!$D$38)+(Q103*'UNIT VALUES'!$D$39)+(S103*'UNIT VALUES'!$D$40), (O103*'UNIT VALUES'!$D$28)+(Q103*'UNIT VALUES'!$D$29)+(S103*'UNIT VALUES'!$D$30))</f>
        <v>1866956.4463052736</v>
      </c>
      <c r="V103" s="25">
        <f>IF(C103="22",(O103*'UNIT VALUES'!$D$41)+(Q103*'UNIT VALUES'!$D$42)+(R103*'UNIT VALUES'!$D$43),IF(C103="66",(Q103*'UNIT VALUES'!$D$31)+(T103*'UNIT VALUES'!$D$33)+(R103*'UNIT VALUES'!$D$34),(Q103*'UNIT VALUES'!$D$31)+(T103*'UNIT VALUES'!$D$32)+(R103*'UNIT VALUES'!$D$34)))</f>
        <v>1603653.7754052037</v>
      </c>
      <c r="W103" s="25">
        <f t="shared" si="3"/>
        <v>1866956</v>
      </c>
      <c r="X103" s="27">
        <f>ROUND(IF(C103="22", W103*'UNIT VALUES'!$D$44, W103*'UNIT VALUES'!$D$36), 0)</f>
        <v>1633975</v>
      </c>
      <c r="Y103" s="87">
        <f>ROUND(IF(C103="22", IF(U103&gt;V103,O103*'UNIT VALUES'!$D$38*'UNIT VALUES'!$D$44,O103*'UNIT VALUES'!$D$41*'UNIT VALUES'!$D$44),IF(U103&gt;V103, O103*'UNIT VALUES'!$D$28*'UNIT VALUES'!$D$36,0)), 0)</f>
        <v>330715</v>
      </c>
      <c r="Z103" s="87">
        <f>ROUND(IF(C103="22", IF(U103&gt;V103,Q103*'UNIT VALUES'!$D$39*'UNIT VALUES'!$D$44,Q103*'UNIT VALUES'!$D$42*'UNIT VALUES'!$D$44), IF(U103&gt;V103, Q103*'UNIT VALUES'!$D$29*'UNIT VALUES'!$D$36, Q103*'UNIT VALUES'!$D$31*'UNIT VALUES'!$D$36)),0)</f>
        <v>633896</v>
      </c>
      <c r="AA103" s="87">
        <f>ROUND(IF(C103="22", IF(U103&gt;V103,0,R103*'UNIT VALUES'!$D$43*'UNIT VALUES'!$D$44),IF(CALCS!U103&gt;CALCS!V103,0,CALCS!R103*'UNIT VALUES'!$D$34*'UNIT VALUES'!$D$36)), 0)</f>
        <v>0</v>
      </c>
      <c r="AB103" s="87">
        <f>ROUND(IF(C103="22",IF(U103&gt;V103,S103*'UNIT VALUES'!$D$40*'UNIT VALUES'!$D$44,0),IF(U103&gt;V103,S103*'UNIT VALUES'!$D$30*'UNIT VALUES'!$D$36)), 0)</f>
        <v>669364</v>
      </c>
      <c r="AC103" s="87">
        <f>ROUND(IF(U103&gt;V103,0,IF(T103&gt;1, IF(C103="66", T103*'UNIT VALUES'!$D$33*'UNIT VALUES'!$D$36,T103*'UNIT VALUES'!$D$32*'UNIT VALUES'!$D$36),0)),0)</f>
        <v>0</v>
      </c>
      <c r="AD103" t="str">
        <f t="shared" si="4"/>
        <v>061464</v>
      </c>
      <c r="AE103">
        <f ca="1">IF(C103="22",OFFSET('National Reallocations'!$L$1,MATCH(AD103,'National Reallocations'!$I$2:$I$52,0),),ROUND((X103/(SUM($X$2:$X$1259)-SUMIF($C$2:$C$1259,"22",$X$2:$X$1259)))*(Reallocations!$F$4+Reallocations!$F$5),0))</f>
        <v>137</v>
      </c>
      <c r="AF103" s="27">
        <f ca="1">IF(ISERROR(OFFSET('MSA Reallocations'!$I$1,MATCH(AD103,'MSA Reallocations'!$E$2:$E$37,0),)), 0, (OFFSET('MSA Reallocations'!$I$1,MATCH(AD103,'MSA Reallocations'!$E$2:$E$37,0),)))</f>
        <v>0</v>
      </c>
      <c r="AG103" s="181">
        <f ca="1">IF(ISERROR(OFFSET(Reductions!$E$1,MATCH(AD103,Reductions!$F$2:$F$15,0),)), 0, -OFFSET(Reductions!$E$1,MATCH(AD103,Reductions!$F$2:$F$15,0),))</f>
        <v>0</v>
      </c>
      <c r="AH103" s="53">
        <f t="shared" ca="1" si="5"/>
        <v>1634112</v>
      </c>
    </row>
    <row r="104" spans="1:34" x14ac:dyDescent="0.25">
      <c r="A104" s="126" t="s">
        <v>5254</v>
      </c>
      <c r="B104" s="126" t="s">
        <v>223</v>
      </c>
      <c r="C104" s="126" t="s">
        <v>47</v>
      </c>
      <c r="D104" s="126" t="s">
        <v>48</v>
      </c>
      <c r="E104" s="126" t="s">
        <v>224</v>
      </c>
      <c r="F104" s="126" t="s">
        <v>380</v>
      </c>
      <c r="G104" s="126" t="s">
        <v>232</v>
      </c>
      <c r="H104" s="126" t="s">
        <v>23</v>
      </c>
      <c r="I104" s="126" t="s">
        <v>381</v>
      </c>
      <c r="J104" s="126" t="s">
        <v>234</v>
      </c>
      <c r="K104" s="126" t="s">
        <v>3334</v>
      </c>
      <c r="L104" s="127">
        <v>20752</v>
      </c>
      <c r="M104" s="127">
        <v>0</v>
      </c>
      <c r="N104" s="127">
        <v>0</v>
      </c>
      <c r="O104" s="127">
        <v>52009</v>
      </c>
      <c r="P104" s="127">
        <v>0</v>
      </c>
      <c r="Q104" s="127">
        <v>4621</v>
      </c>
      <c r="R104" s="127">
        <v>591</v>
      </c>
      <c r="S104" s="127">
        <v>435</v>
      </c>
      <c r="T104" s="24">
        <f>IF(P104&gt;0, ROUND(IF(IF(OR(C104="51", C104="52", C104="66"), (L104*'UNIT VALUES'!$C$26)-CALCS!P104,0)&gt;0, IF(OR(C104="51", C104="52", C104="66"), (L104*'UNIT VALUES'!$C$26)-CALCS!P104,0), 0), 0), ROUND(IF(IF(OR(C104="51", C104="52", C104="66"), (L104*'UNIT VALUES'!$C$26)-CALCS!O104,0)&gt;0, IF(OR(C104="51", C104="52", C104="66"), (L104*'UNIT VALUES'!$C$26)-CALCS!O104,0), 0), 0))</f>
        <v>0</v>
      </c>
      <c r="U104" s="25">
        <f>IF(C104="22", (O104*'UNIT VALUES'!$D$38)+(Q104*'UNIT VALUES'!$D$39)+(S104*'UNIT VALUES'!$D$40), (O104*'UNIT VALUES'!$D$28)+(Q104*'UNIT VALUES'!$D$29)+(S104*'UNIT VALUES'!$D$30))</f>
        <v>280483.04992241511</v>
      </c>
      <c r="V104" s="25">
        <f>IF(C104="22",(O104*'UNIT VALUES'!$D$41)+(Q104*'UNIT VALUES'!$D$42)+(R104*'UNIT VALUES'!$D$43),IF(C104="66",(Q104*'UNIT VALUES'!$D$31)+(T104*'UNIT VALUES'!$D$33)+(R104*'UNIT VALUES'!$D$34),(Q104*'UNIT VALUES'!$D$31)+(T104*'UNIT VALUES'!$D$32)+(R104*'UNIT VALUES'!$D$34)))</f>
        <v>114304.56201353407</v>
      </c>
      <c r="W104" s="25">
        <f t="shared" si="3"/>
        <v>280483</v>
      </c>
      <c r="X104" s="27">
        <f>ROUND(IF(C104="22", W104*'UNIT VALUES'!$D$44, W104*'UNIT VALUES'!$D$36), 0)</f>
        <v>245481</v>
      </c>
      <c r="Y104" s="87">
        <f>ROUND(IF(C104="22", IF(U104&gt;V104,O104*'UNIT VALUES'!$D$38*'UNIT VALUES'!$D$44,O104*'UNIT VALUES'!$D$41*'UNIT VALUES'!$D$44),IF(U104&gt;V104, O104*'UNIT VALUES'!$D$28*'UNIT VALUES'!$D$36,0)), 0)</f>
        <v>85564</v>
      </c>
      <c r="Z104" s="87">
        <f>ROUND(IF(C104="22", IF(U104&gt;V104,Q104*'UNIT VALUES'!$D$39*'UNIT VALUES'!$D$44,Q104*'UNIT VALUES'!$D$42*'UNIT VALUES'!$D$44), IF(U104&gt;V104, Q104*'UNIT VALUES'!$D$29*'UNIT VALUES'!$D$36, Q104*'UNIT VALUES'!$D$31*'UNIT VALUES'!$D$36)),0)</f>
        <v>102813</v>
      </c>
      <c r="AA104" s="87">
        <f>ROUND(IF(C104="22", IF(U104&gt;V104,0,R104*'UNIT VALUES'!$D$43*'UNIT VALUES'!$D$44),IF(CALCS!U104&gt;CALCS!V104,0,CALCS!R104*'UNIT VALUES'!$D$34*'UNIT VALUES'!$D$36)), 0)</f>
        <v>0</v>
      </c>
      <c r="AB104" s="87">
        <f>ROUND(IF(C104="22",IF(U104&gt;V104,S104*'UNIT VALUES'!$D$40*'UNIT VALUES'!$D$44,0),IF(U104&gt;V104,S104*'UNIT VALUES'!$D$30*'UNIT VALUES'!$D$36)), 0)</f>
        <v>57104</v>
      </c>
      <c r="AC104" s="87">
        <f>ROUND(IF(U104&gt;V104,0,IF(T104&gt;1, IF(C104="66", T104*'UNIT VALUES'!$D$33*'UNIT VALUES'!$D$36,T104*'UNIT VALUES'!$D$32*'UNIT VALUES'!$D$36),0)),0)</f>
        <v>0</v>
      </c>
      <c r="AD104" t="str">
        <f t="shared" si="4"/>
        <v>061470</v>
      </c>
      <c r="AE104">
        <f ca="1">IF(C104="22",OFFSET('National Reallocations'!$L$1,MATCH(AD104,'National Reallocations'!$I$2:$I$52,0),),ROUND((X104/(SUM($X$2:$X$1259)-SUMIF($C$2:$C$1259,"22",$X$2:$X$1259)))*(Reallocations!$F$4+Reallocations!$F$5),0))</f>
        <v>21</v>
      </c>
      <c r="AF104" s="27">
        <f ca="1">IF(ISERROR(OFFSET('MSA Reallocations'!$I$1,MATCH(AD104,'MSA Reallocations'!$E$2:$E$37,0),)), 0, (OFFSET('MSA Reallocations'!$I$1,MATCH(AD104,'MSA Reallocations'!$E$2:$E$37,0),)))</f>
        <v>0</v>
      </c>
      <c r="AG104" s="181">
        <f ca="1">IF(ISERROR(OFFSET(Reductions!$E$1,MATCH(AD104,Reductions!$F$2:$F$15,0),)), 0, -OFFSET(Reductions!$E$1,MATCH(AD104,Reductions!$F$2:$F$15,0),))</f>
        <v>0</v>
      </c>
      <c r="AH104" s="53">
        <f t="shared" ca="1" si="5"/>
        <v>245502</v>
      </c>
    </row>
    <row r="105" spans="1:34" x14ac:dyDescent="0.25">
      <c r="A105" s="126" t="s">
        <v>5502</v>
      </c>
      <c r="B105" s="126" t="s">
        <v>223</v>
      </c>
      <c r="C105" s="126" t="s">
        <v>47</v>
      </c>
      <c r="D105" s="126" t="s">
        <v>48</v>
      </c>
      <c r="E105" s="126" t="s">
        <v>224</v>
      </c>
      <c r="F105" s="126" t="s">
        <v>383</v>
      </c>
      <c r="G105" s="126" t="s">
        <v>384</v>
      </c>
      <c r="H105" s="126" t="s">
        <v>23</v>
      </c>
      <c r="I105" s="126" t="s">
        <v>385</v>
      </c>
      <c r="J105" s="126" t="s">
        <v>4633</v>
      </c>
      <c r="K105" s="126" t="s">
        <v>3334</v>
      </c>
      <c r="L105" s="127">
        <v>1</v>
      </c>
      <c r="M105" s="127">
        <v>0</v>
      </c>
      <c r="N105" s="127">
        <v>0</v>
      </c>
      <c r="O105" s="127">
        <v>30944</v>
      </c>
      <c r="P105" s="127">
        <v>0</v>
      </c>
      <c r="Q105" s="127">
        <v>2324</v>
      </c>
      <c r="R105" s="127">
        <v>154</v>
      </c>
      <c r="S105" s="127">
        <v>568</v>
      </c>
      <c r="T105" s="24">
        <f>IF(P105&gt;0, ROUND(IF(IF(OR(C105="51", C105="52", C105="66"), (L105*'UNIT VALUES'!$C$26)-CALCS!P105,0)&gt;0, IF(OR(C105="51", C105="52", C105="66"), (L105*'UNIT VALUES'!$C$26)-CALCS!P105,0), 0), 0), ROUND(IF(IF(OR(C105="51", C105="52", C105="66"), (L105*'UNIT VALUES'!$C$26)-CALCS!O105,0)&gt;0, IF(OR(C105="51", C105="52", C105="66"), (L105*'UNIT VALUES'!$C$26)-CALCS!O105,0), 0), 0))</f>
        <v>0</v>
      </c>
      <c r="U105" s="25">
        <f>IF(C105="22", (O105*'UNIT VALUES'!$D$38)+(Q105*'UNIT VALUES'!$D$39)+(S105*'UNIT VALUES'!$D$40), (O105*'UNIT VALUES'!$D$28)+(Q105*'UNIT VALUES'!$D$29)+(S105*'UNIT VALUES'!$D$30))</f>
        <v>202441.7686738224</v>
      </c>
      <c r="V105" s="25">
        <f>IF(C105="22",(O105*'UNIT VALUES'!$D$41)+(Q105*'UNIT VALUES'!$D$42)+(R105*'UNIT VALUES'!$D$43),IF(C105="66",(Q105*'UNIT VALUES'!$D$31)+(T105*'UNIT VALUES'!$D$33)+(R105*'UNIT VALUES'!$D$34),(Q105*'UNIT VALUES'!$D$31)+(T105*'UNIT VALUES'!$D$32)+(R105*'UNIT VALUES'!$D$34)))</f>
        <v>46866.306832373099</v>
      </c>
      <c r="W105" s="25">
        <f t="shared" si="3"/>
        <v>202442</v>
      </c>
      <c r="X105" s="27">
        <f>ROUND(IF(C105="22", W105*'UNIT VALUES'!$D$44, W105*'UNIT VALUES'!$D$36), 0)</f>
        <v>177179</v>
      </c>
      <c r="Y105" s="87">
        <f>ROUND(IF(C105="22", IF(U105&gt;V105,O105*'UNIT VALUES'!$D$38*'UNIT VALUES'!$D$44,O105*'UNIT VALUES'!$D$41*'UNIT VALUES'!$D$44),IF(U105&gt;V105, O105*'UNIT VALUES'!$D$28*'UNIT VALUES'!$D$36,0)), 0)</f>
        <v>50909</v>
      </c>
      <c r="Z105" s="87">
        <f>ROUND(IF(C105="22", IF(U105&gt;V105,Q105*'UNIT VALUES'!$D$39*'UNIT VALUES'!$D$44,Q105*'UNIT VALUES'!$D$42*'UNIT VALUES'!$D$44), IF(U105&gt;V105, Q105*'UNIT VALUES'!$D$29*'UNIT VALUES'!$D$36, Q105*'UNIT VALUES'!$D$31*'UNIT VALUES'!$D$36)),0)</f>
        <v>51707</v>
      </c>
      <c r="AA105" s="87">
        <f>ROUND(IF(C105="22", IF(U105&gt;V105,0,R105*'UNIT VALUES'!$D$43*'UNIT VALUES'!$D$44),IF(CALCS!U105&gt;CALCS!V105,0,CALCS!R105*'UNIT VALUES'!$D$34*'UNIT VALUES'!$D$36)), 0)</f>
        <v>0</v>
      </c>
      <c r="AB105" s="87">
        <f>ROUND(IF(C105="22",IF(U105&gt;V105,S105*'UNIT VALUES'!$D$40*'UNIT VALUES'!$D$44,0),IF(U105&gt;V105,S105*'UNIT VALUES'!$D$30*'UNIT VALUES'!$D$36)), 0)</f>
        <v>74563</v>
      </c>
      <c r="AC105" s="87">
        <f>ROUND(IF(U105&gt;V105,0,IF(T105&gt;1, IF(C105="66", T105*'UNIT VALUES'!$D$33*'UNIT VALUES'!$D$36,T105*'UNIT VALUES'!$D$32*'UNIT VALUES'!$D$36),0)),0)</f>
        <v>0</v>
      </c>
      <c r="AD105" t="str">
        <f t="shared" si="4"/>
        <v>061476</v>
      </c>
      <c r="AE105">
        <f ca="1">IF(C105="22",OFFSET('National Reallocations'!$L$1,MATCH(AD105,'National Reallocations'!$I$2:$I$52,0),),ROUND((X105/(SUM($X$2:$X$1259)-SUMIF($C$2:$C$1259,"22",$X$2:$X$1259)))*(Reallocations!$F$4+Reallocations!$F$5),0))</f>
        <v>15</v>
      </c>
      <c r="AF105" s="27">
        <f ca="1">IF(ISERROR(OFFSET('MSA Reallocations'!$I$1,MATCH(AD105,'MSA Reallocations'!$E$2:$E$37,0),)), 0, (OFFSET('MSA Reallocations'!$I$1,MATCH(AD105,'MSA Reallocations'!$E$2:$E$37,0),)))</f>
        <v>0</v>
      </c>
      <c r="AG105" s="181">
        <f ca="1">IF(ISERROR(OFFSET(Reductions!$E$1,MATCH(AD105,Reductions!$F$2:$F$15,0),)), 0, -OFFSET(Reductions!$E$1,MATCH(AD105,Reductions!$F$2:$F$15,0),))</f>
        <v>0</v>
      </c>
      <c r="AH105" s="53">
        <f t="shared" ca="1" si="5"/>
        <v>177194</v>
      </c>
    </row>
    <row r="106" spans="1:34" x14ac:dyDescent="0.25">
      <c r="A106" s="126" t="s">
        <v>5198</v>
      </c>
      <c r="B106" s="126" t="s">
        <v>223</v>
      </c>
      <c r="C106" s="126" t="s">
        <v>27</v>
      </c>
      <c r="D106" s="126" t="s">
        <v>28</v>
      </c>
      <c r="E106" s="126" t="s">
        <v>224</v>
      </c>
      <c r="F106" s="126" t="s">
        <v>387</v>
      </c>
      <c r="G106" s="126" t="s">
        <v>135</v>
      </c>
      <c r="H106" s="126" t="s">
        <v>23</v>
      </c>
      <c r="I106" s="126" t="s">
        <v>388</v>
      </c>
      <c r="J106" s="126" t="s">
        <v>389</v>
      </c>
      <c r="K106" s="126" t="s">
        <v>3333</v>
      </c>
      <c r="L106" s="127">
        <v>10133</v>
      </c>
      <c r="M106" s="127">
        <v>0</v>
      </c>
      <c r="N106" s="127">
        <v>0</v>
      </c>
      <c r="O106" s="127">
        <v>55659</v>
      </c>
      <c r="P106" s="127">
        <v>0</v>
      </c>
      <c r="Q106" s="127">
        <v>12020</v>
      </c>
      <c r="R106" s="127">
        <v>1346</v>
      </c>
      <c r="S106" s="127">
        <v>1507</v>
      </c>
      <c r="T106" s="24">
        <f>IF(P106&gt;0, ROUND(IF(IF(OR(C106="51", C106="52", C106="66"), (L106*'UNIT VALUES'!$C$26)-CALCS!P106,0)&gt;0, IF(OR(C106="51", C106="52", C106="66"), (L106*'UNIT VALUES'!$C$26)-CALCS!P106,0), 0), 0), ROUND(IF(IF(OR(C106="51", C106="52", C106="66"), (L106*'UNIT VALUES'!$C$26)-CALCS!O106,0)&gt;0, IF(OR(C106="51", C106="52", C106="66"), (L106*'UNIT VALUES'!$C$26)-CALCS!O106,0), 0), 0))</f>
        <v>0</v>
      </c>
      <c r="U106" s="25">
        <f>IF(C106="22", (O106*'UNIT VALUES'!$D$38)+(Q106*'UNIT VALUES'!$D$39)+(S106*'UNIT VALUES'!$D$40), (O106*'UNIT VALUES'!$D$28)+(Q106*'UNIT VALUES'!$D$29)+(S106*'UNIT VALUES'!$D$30))</f>
        <v>636227.70139468578</v>
      </c>
      <c r="V106" s="25">
        <f>IF(C106="22",(O106*'UNIT VALUES'!$D$41)+(Q106*'UNIT VALUES'!$D$42)+(R106*'UNIT VALUES'!$D$43),IF(C106="66",(Q106*'UNIT VALUES'!$D$31)+(T106*'UNIT VALUES'!$D$33)+(R106*'UNIT VALUES'!$D$34),(Q106*'UNIT VALUES'!$D$31)+(T106*'UNIT VALUES'!$D$32)+(R106*'UNIT VALUES'!$D$34)))</f>
        <v>283141.69130539376</v>
      </c>
      <c r="W106" s="25">
        <f t="shared" si="3"/>
        <v>636228</v>
      </c>
      <c r="X106" s="27">
        <f>ROUND(IF(C106="22", W106*'UNIT VALUES'!$D$44, W106*'UNIT VALUES'!$D$36), 0)</f>
        <v>556832</v>
      </c>
      <c r="Y106" s="87">
        <f>ROUND(IF(C106="22", IF(U106&gt;V106,O106*'UNIT VALUES'!$D$38*'UNIT VALUES'!$D$44,O106*'UNIT VALUES'!$D$41*'UNIT VALUES'!$D$44),IF(U106&gt;V106, O106*'UNIT VALUES'!$D$28*'UNIT VALUES'!$D$36,0)), 0)</f>
        <v>91569</v>
      </c>
      <c r="Z106" s="87">
        <f>ROUND(IF(C106="22", IF(U106&gt;V106,Q106*'UNIT VALUES'!$D$39*'UNIT VALUES'!$D$44,Q106*'UNIT VALUES'!$D$42*'UNIT VALUES'!$D$44), IF(U106&gt;V106, Q106*'UNIT VALUES'!$D$29*'UNIT VALUES'!$D$36, Q106*'UNIT VALUES'!$D$31*'UNIT VALUES'!$D$36)),0)</f>
        <v>267433</v>
      </c>
      <c r="AA106" s="87">
        <f>ROUND(IF(C106="22", IF(U106&gt;V106,0,R106*'UNIT VALUES'!$D$43*'UNIT VALUES'!$D$44),IF(CALCS!U106&gt;CALCS!V106,0,CALCS!R106*'UNIT VALUES'!$D$34*'UNIT VALUES'!$D$36)), 0)</f>
        <v>0</v>
      </c>
      <c r="AB106" s="87">
        <f>ROUND(IF(C106="22",IF(U106&gt;V106,S106*'UNIT VALUES'!$D$40*'UNIT VALUES'!$D$44,0),IF(U106&gt;V106,S106*'UNIT VALUES'!$D$30*'UNIT VALUES'!$D$36)), 0)</f>
        <v>197829</v>
      </c>
      <c r="AC106" s="87">
        <f>ROUND(IF(U106&gt;V106,0,IF(T106&gt;1, IF(C106="66", T106*'UNIT VALUES'!$D$33*'UNIT VALUES'!$D$36,T106*'UNIT VALUES'!$D$32*'UNIT VALUES'!$D$36),0)),0)</f>
        <v>0</v>
      </c>
      <c r="AD106" t="str">
        <f t="shared" si="4"/>
        <v>061566</v>
      </c>
      <c r="AE106">
        <f ca="1">IF(C106="22",OFFSET('National Reallocations'!$L$1,MATCH(AD106,'National Reallocations'!$I$2:$I$52,0),),ROUND((X106/(SUM($X$2:$X$1259)-SUMIF($C$2:$C$1259,"22",$X$2:$X$1259)))*(Reallocations!$F$4+Reallocations!$F$5),0))</f>
        <v>47</v>
      </c>
      <c r="AF106" s="27">
        <f ca="1">IF(ISERROR(OFFSET('MSA Reallocations'!$I$1,MATCH(AD106,'MSA Reallocations'!$E$2:$E$37,0),)), 0, (OFFSET('MSA Reallocations'!$I$1,MATCH(AD106,'MSA Reallocations'!$E$2:$E$37,0),)))</f>
        <v>0</v>
      </c>
      <c r="AG106" s="181">
        <f ca="1">IF(ISERROR(OFFSET(Reductions!$E$1,MATCH(AD106,Reductions!$F$2:$F$15,0),)), 0, -OFFSET(Reductions!$E$1,MATCH(AD106,Reductions!$F$2:$F$15,0),))</f>
        <v>0</v>
      </c>
      <c r="AH106" s="53">
        <f t="shared" ca="1" si="5"/>
        <v>556879</v>
      </c>
    </row>
    <row r="107" spans="1:34" x14ac:dyDescent="0.25">
      <c r="A107" s="126" t="s">
        <v>4864</v>
      </c>
      <c r="B107" s="126" t="s">
        <v>223</v>
      </c>
      <c r="C107" s="126" t="s">
        <v>47</v>
      </c>
      <c r="D107" s="126" t="s">
        <v>48</v>
      </c>
      <c r="E107" s="126" t="s">
        <v>224</v>
      </c>
      <c r="F107" s="126" t="s">
        <v>391</v>
      </c>
      <c r="G107" s="126" t="s">
        <v>232</v>
      </c>
      <c r="H107" s="126" t="s">
        <v>23</v>
      </c>
      <c r="I107" s="126" t="s">
        <v>392</v>
      </c>
      <c r="J107" s="126" t="s">
        <v>234</v>
      </c>
      <c r="K107" s="126" t="s">
        <v>3334</v>
      </c>
      <c r="L107" s="127">
        <v>33035</v>
      </c>
      <c r="M107" s="127">
        <v>58216</v>
      </c>
      <c r="N107" s="127">
        <v>56447</v>
      </c>
      <c r="O107" s="127">
        <v>88451</v>
      </c>
      <c r="P107" s="127">
        <v>0</v>
      </c>
      <c r="Q107" s="127">
        <v>16852</v>
      </c>
      <c r="R107" s="127">
        <v>1426</v>
      </c>
      <c r="S107" s="127">
        <v>4833</v>
      </c>
      <c r="T107" s="24">
        <f>IF(P107&gt;0, ROUND(IF(IF(OR(C107="51", C107="52", C107="66"), (L107*'UNIT VALUES'!$C$26)-CALCS!P107,0)&gt;0, IF(OR(C107="51", C107="52", C107="66"), (L107*'UNIT VALUES'!$C$26)-CALCS!P107,0), 0), 0), ROUND(IF(IF(OR(C107="51", C107="52", C107="66"), (L107*'UNIT VALUES'!$C$26)-CALCS!O107,0)&gt;0, IF(OR(C107="51", C107="52", C107="66"), (L107*'UNIT VALUES'!$C$26)-CALCS!O107,0), 0), 0))</f>
        <v>0</v>
      </c>
      <c r="U107" s="25">
        <f>IF(C107="22", (O107*'UNIT VALUES'!$D$38)+(Q107*'UNIT VALUES'!$D$39)+(S107*'UNIT VALUES'!$D$40), (O107*'UNIT VALUES'!$D$28)+(Q107*'UNIT VALUES'!$D$29)+(S107*'UNIT VALUES'!$D$30))</f>
        <v>1319576.20613231</v>
      </c>
      <c r="V107" s="25">
        <f>IF(C107="22",(O107*'UNIT VALUES'!$D$41)+(Q107*'UNIT VALUES'!$D$42)+(R107*'UNIT VALUES'!$D$43),IF(C107="66",(Q107*'UNIT VALUES'!$D$31)+(T107*'UNIT VALUES'!$D$33)+(R107*'UNIT VALUES'!$D$34),(Q107*'UNIT VALUES'!$D$31)+(T107*'UNIT VALUES'!$D$32)+(R107*'UNIT VALUES'!$D$34)))</f>
        <v>362775.16951744683</v>
      </c>
      <c r="W107" s="25">
        <f t="shared" si="3"/>
        <v>1319576</v>
      </c>
      <c r="X107" s="27">
        <f>ROUND(IF(C107="22", W107*'UNIT VALUES'!$D$44, W107*'UNIT VALUES'!$D$36), 0)</f>
        <v>1154904</v>
      </c>
      <c r="Y107" s="87">
        <f>ROUND(IF(C107="22", IF(U107&gt;V107,O107*'UNIT VALUES'!$D$38*'UNIT VALUES'!$D$44,O107*'UNIT VALUES'!$D$41*'UNIT VALUES'!$D$44),IF(U107&gt;V107, O107*'UNIT VALUES'!$D$28*'UNIT VALUES'!$D$36,0)), 0)</f>
        <v>145518</v>
      </c>
      <c r="Z107" s="87">
        <f>ROUND(IF(C107="22", IF(U107&gt;V107,Q107*'UNIT VALUES'!$D$39*'UNIT VALUES'!$D$44,Q107*'UNIT VALUES'!$D$42*'UNIT VALUES'!$D$44), IF(U107&gt;V107, Q107*'UNIT VALUES'!$D$29*'UNIT VALUES'!$D$36, Q107*'UNIT VALUES'!$D$31*'UNIT VALUES'!$D$36)),0)</f>
        <v>374940</v>
      </c>
      <c r="AA107" s="87">
        <f>ROUND(IF(C107="22", IF(U107&gt;V107,0,R107*'UNIT VALUES'!$D$43*'UNIT VALUES'!$D$44),IF(CALCS!U107&gt;CALCS!V107,0,CALCS!R107*'UNIT VALUES'!$D$34*'UNIT VALUES'!$D$36)), 0)</f>
        <v>0</v>
      </c>
      <c r="AB107" s="87">
        <f>ROUND(IF(C107="22",IF(U107&gt;V107,S107*'UNIT VALUES'!$D$40*'UNIT VALUES'!$D$44,0),IF(U107&gt;V107,S107*'UNIT VALUES'!$D$30*'UNIT VALUES'!$D$36)), 0)</f>
        <v>634446</v>
      </c>
      <c r="AC107" s="87">
        <f>ROUND(IF(U107&gt;V107,0,IF(T107&gt;1, IF(C107="66", T107*'UNIT VALUES'!$D$33*'UNIT VALUES'!$D$36,T107*'UNIT VALUES'!$D$32*'UNIT VALUES'!$D$36),0)),0)</f>
        <v>0</v>
      </c>
      <c r="AD107" t="str">
        <f t="shared" si="4"/>
        <v>061596</v>
      </c>
      <c r="AE107">
        <f ca="1">IF(C107="22",OFFSET('National Reallocations'!$L$1,MATCH(AD107,'National Reallocations'!$I$2:$I$52,0),),ROUND((X107/(SUM($X$2:$X$1259)-SUMIF($C$2:$C$1259,"22",$X$2:$X$1259)))*(Reallocations!$F$4+Reallocations!$F$5),0))</f>
        <v>97</v>
      </c>
      <c r="AF107" s="27">
        <f ca="1">IF(ISERROR(OFFSET('MSA Reallocations'!$I$1,MATCH(AD107,'MSA Reallocations'!$E$2:$E$37,0),)), 0, (OFFSET('MSA Reallocations'!$I$1,MATCH(AD107,'MSA Reallocations'!$E$2:$E$37,0),)))</f>
        <v>0</v>
      </c>
      <c r="AG107" s="181">
        <f ca="1">IF(ISERROR(OFFSET(Reductions!$E$1,MATCH(AD107,Reductions!$F$2:$F$15,0),)), 0, -OFFSET(Reductions!$E$1,MATCH(AD107,Reductions!$F$2:$F$15,0),))</f>
        <v>0</v>
      </c>
      <c r="AH107" s="53">
        <f t="shared" ca="1" si="5"/>
        <v>1155001</v>
      </c>
    </row>
    <row r="108" spans="1:34" x14ac:dyDescent="0.25">
      <c r="A108" s="126" t="s">
        <v>5775</v>
      </c>
      <c r="B108" s="126" t="s">
        <v>223</v>
      </c>
      <c r="C108" s="126" t="s">
        <v>27</v>
      </c>
      <c r="D108" s="126" t="s">
        <v>28</v>
      </c>
      <c r="E108" s="126" t="s">
        <v>224</v>
      </c>
      <c r="F108" s="126" t="s">
        <v>394</v>
      </c>
      <c r="G108" s="126" t="s">
        <v>227</v>
      </c>
      <c r="H108" s="126" t="s">
        <v>23</v>
      </c>
      <c r="I108" s="126" t="s">
        <v>395</v>
      </c>
      <c r="J108" s="126" t="s">
        <v>229</v>
      </c>
      <c r="K108" s="126" t="s">
        <v>3333</v>
      </c>
      <c r="L108" s="127">
        <v>72700</v>
      </c>
      <c r="M108" s="127">
        <v>93582</v>
      </c>
      <c r="N108" s="127">
        <v>94167</v>
      </c>
      <c r="O108" s="127">
        <v>158289</v>
      </c>
      <c r="P108" s="127">
        <v>0</v>
      </c>
      <c r="Q108" s="127">
        <v>21292</v>
      </c>
      <c r="R108" s="127">
        <v>1994</v>
      </c>
      <c r="S108" s="127">
        <v>4876</v>
      </c>
      <c r="T108" s="24">
        <f>IF(P108&gt;0, ROUND(IF(IF(OR(C108="51", C108="52", C108="66"), (L108*'UNIT VALUES'!$C$26)-CALCS!P108,0)&gt;0, IF(OR(C108="51", C108="52", C108="66"), (L108*'UNIT VALUES'!$C$26)-CALCS!P108,0), 0), 0), ROUND(IF(IF(OR(C108="51", C108="52", C108="66"), (L108*'UNIT VALUES'!$C$26)-CALCS!O108,0)&gt;0, IF(OR(C108="51", C108="52", C108="66"), (L108*'UNIT VALUES'!$C$26)-CALCS!O108,0), 0), 0))</f>
        <v>0</v>
      </c>
      <c r="U108" s="25">
        <f>IF(C108="22", (O108*'UNIT VALUES'!$D$38)+(Q108*'UNIT VALUES'!$D$39)+(S108*'UNIT VALUES'!$D$40), (O108*'UNIT VALUES'!$D$28)+(Q108*'UNIT VALUES'!$D$29)+(S108*'UNIT VALUES'!$D$30))</f>
        <v>1570175.6833253971</v>
      </c>
      <c r="V108" s="25">
        <f>IF(C108="22",(O108*'UNIT VALUES'!$D$41)+(Q108*'UNIT VALUES'!$D$42)+(R108*'UNIT VALUES'!$D$43),IF(C108="66",(Q108*'UNIT VALUES'!$D$31)+(T108*'UNIT VALUES'!$D$33)+(R108*'UNIT VALUES'!$D$34),(Q108*'UNIT VALUES'!$D$31)+(T108*'UNIT VALUES'!$D$32)+(R108*'UNIT VALUES'!$D$34)))</f>
        <v>472613.5743861855</v>
      </c>
      <c r="W108" s="25">
        <f t="shared" si="3"/>
        <v>1570176</v>
      </c>
      <c r="X108" s="27">
        <f>ROUND(IF(C108="22", W108*'UNIT VALUES'!$D$44, W108*'UNIT VALUES'!$D$36), 0)</f>
        <v>1374231</v>
      </c>
      <c r="Y108" s="87">
        <f>ROUND(IF(C108="22", IF(U108&gt;V108,O108*'UNIT VALUES'!$D$38*'UNIT VALUES'!$D$44,O108*'UNIT VALUES'!$D$41*'UNIT VALUES'!$D$44),IF(U108&gt;V108, O108*'UNIT VALUES'!$D$28*'UNIT VALUES'!$D$36,0)), 0)</f>
        <v>260415</v>
      </c>
      <c r="Z108" s="87">
        <f>ROUND(IF(C108="22", IF(U108&gt;V108,Q108*'UNIT VALUES'!$D$39*'UNIT VALUES'!$D$44,Q108*'UNIT VALUES'!$D$42*'UNIT VALUES'!$D$44), IF(U108&gt;V108, Q108*'UNIT VALUES'!$D$29*'UNIT VALUES'!$D$36, Q108*'UNIT VALUES'!$D$31*'UNIT VALUES'!$D$36)),0)</f>
        <v>473726</v>
      </c>
      <c r="AA108" s="87">
        <f>ROUND(IF(C108="22", IF(U108&gt;V108,0,R108*'UNIT VALUES'!$D$43*'UNIT VALUES'!$D$44),IF(CALCS!U108&gt;CALCS!V108,0,CALCS!R108*'UNIT VALUES'!$D$34*'UNIT VALUES'!$D$36)), 0)</f>
        <v>0</v>
      </c>
      <c r="AB108" s="87">
        <f>ROUND(IF(C108="22",IF(U108&gt;V108,S108*'UNIT VALUES'!$D$40*'UNIT VALUES'!$D$44,0),IF(U108&gt;V108,S108*'UNIT VALUES'!$D$30*'UNIT VALUES'!$D$36)), 0)</f>
        <v>640090</v>
      </c>
      <c r="AC108" s="87">
        <f>ROUND(IF(U108&gt;V108,0,IF(T108&gt;1, IF(C108="66", T108*'UNIT VALUES'!$D$33*'UNIT VALUES'!$D$36,T108*'UNIT VALUES'!$D$32*'UNIT VALUES'!$D$36),0)),0)</f>
        <v>0</v>
      </c>
      <c r="AD108" t="str">
        <f t="shared" si="4"/>
        <v>061602</v>
      </c>
      <c r="AE108">
        <f ca="1">IF(C108="22",OFFSET('National Reallocations'!$L$1,MATCH(AD108,'National Reallocations'!$I$2:$I$52,0),),ROUND((X108/(SUM($X$2:$X$1259)-SUMIF($C$2:$C$1259,"22",$X$2:$X$1259)))*(Reallocations!$F$4+Reallocations!$F$5),0))</f>
        <v>116</v>
      </c>
      <c r="AF108" s="27">
        <f ca="1">IF(ISERROR(OFFSET('MSA Reallocations'!$I$1,MATCH(AD108,'MSA Reallocations'!$E$2:$E$37,0),)), 0, (OFFSET('MSA Reallocations'!$I$1,MATCH(AD108,'MSA Reallocations'!$E$2:$E$37,0),)))</f>
        <v>0</v>
      </c>
      <c r="AG108" s="181">
        <f ca="1">IF(ISERROR(OFFSET(Reductions!$E$1,MATCH(AD108,Reductions!$F$2:$F$15,0),)), 0, -OFFSET(Reductions!$E$1,MATCH(AD108,Reductions!$F$2:$F$15,0),))</f>
        <v>-146000</v>
      </c>
      <c r="AH108" s="53">
        <f t="shared" ca="1" si="5"/>
        <v>1228347</v>
      </c>
    </row>
    <row r="109" spans="1:34" x14ac:dyDescent="0.25">
      <c r="A109" s="126" t="s">
        <v>4901</v>
      </c>
      <c r="B109" s="126" t="s">
        <v>223</v>
      </c>
      <c r="C109" s="126" t="s">
        <v>47</v>
      </c>
      <c r="D109" s="126" t="s">
        <v>48</v>
      </c>
      <c r="E109" s="126" t="s">
        <v>224</v>
      </c>
      <c r="F109" s="126" t="s">
        <v>397</v>
      </c>
      <c r="G109" s="126" t="s">
        <v>274</v>
      </c>
      <c r="H109" s="126" t="s">
        <v>23</v>
      </c>
      <c r="I109" s="126" t="s">
        <v>398</v>
      </c>
      <c r="J109" s="126" t="s">
        <v>245</v>
      </c>
      <c r="K109" s="126" t="s">
        <v>3334</v>
      </c>
      <c r="L109" s="127">
        <v>5416</v>
      </c>
      <c r="M109" s="127">
        <v>22925</v>
      </c>
      <c r="N109" s="127">
        <v>22454</v>
      </c>
      <c r="O109" s="127">
        <v>83861</v>
      </c>
      <c r="P109" s="127">
        <v>0</v>
      </c>
      <c r="Q109" s="127">
        <v>19340</v>
      </c>
      <c r="R109" s="127">
        <v>334</v>
      </c>
      <c r="S109" s="127">
        <v>1450</v>
      </c>
      <c r="T109" s="24">
        <f>IF(P109&gt;0, ROUND(IF(IF(OR(C109="51", C109="52", C109="66"), (L109*'UNIT VALUES'!$C$26)-CALCS!P109,0)&gt;0, IF(OR(C109="51", C109="52", C109="66"), (L109*'UNIT VALUES'!$C$26)-CALCS!P109,0), 0), 0), ROUND(IF(IF(OR(C109="51", C109="52", C109="66"), (L109*'UNIT VALUES'!$C$26)-CALCS!O109,0)&gt;0, IF(OR(C109="51", C109="52", C109="66"), (L109*'UNIT VALUES'!$C$26)-CALCS!O109,0), 0), 0))</f>
        <v>0</v>
      </c>
      <c r="U109" s="25">
        <f>IF(C109="22", (O109*'UNIT VALUES'!$D$38)+(Q109*'UNIT VALUES'!$D$39)+(S109*'UNIT VALUES'!$D$40), (O109*'UNIT VALUES'!$D$28)+(Q109*'UNIT VALUES'!$D$29)+(S109*'UNIT VALUES'!$D$30))</f>
        <v>866775.79467082466</v>
      </c>
      <c r="V109" s="25">
        <f>IF(C109="22",(O109*'UNIT VALUES'!$D$41)+(Q109*'UNIT VALUES'!$D$42)+(R109*'UNIT VALUES'!$D$43),IF(C109="66",(Q109*'UNIT VALUES'!$D$31)+(T109*'UNIT VALUES'!$D$33)+(R109*'UNIT VALUES'!$D$34),(Q109*'UNIT VALUES'!$D$31)+(T109*'UNIT VALUES'!$D$32)+(R109*'UNIT VALUES'!$D$34)))</f>
        <v>319755.01338898879</v>
      </c>
      <c r="W109" s="25">
        <f t="shared" si="3"/>
        <v>866776</v>
      </c>
      <c r="X109" s="27">
        <f>ROUND(IF(C109="22", W109*'UNIT VALUES'!$D$44, W109*'UNIT VALUES'!$D$36), 0)</f>
        <v>758609</v>
      </c>
      <c r="Y109" s="87">
        <f>ROUND(IF(C109="22", IF(U109&gt;V109,O109*'UNIT VALUES'!$D$38*'UNIT VALUES'!$D$44,O109*'UNIT VALUES'!$D$41*'UNIT VALUES'!$D$44),IF(U109&gt;V109, O109*'UNIT VALUES'!$D$28*'UNIT VALUES'!$D$36,0)), 0)</f>
        <v>137967</v>
      </c>
      <c r="Z109" s="87">
        <f>ROUND(IF(C109="22", IF(U109&gt;V109,Q109*'UNIT VALUES'!$D$39*'UNIT VALUES'!$D$44,Q109*'UNIT VALUES'!$D$42*'UNIT VALUES'!$D$44), IF(U109&gt;V109, Q109*'UNIT VALUES'!$D$29*'UNIT VALUES'!$D$36, Q109*'UNIT VALUES'!$D$31*'UNIT VALUES'!$D$36)),0)</f>
        <v>430296</v>
      </c>
      <c r="AA109" s="87">
        <f>ROUND(IF(C109="22", IF(U109&gt;V109,0,R109*'UNIT VALUES'!$D$43*'UNIT VALUES'!$D$44),IF(CALCS!U109&gt;CALCS!V109,0,CALCS!R109*'UNIT VALUES'!$D$34*'UNIT VALUES'!$D$36)), 0)</f>
        <v>0</v>
      </c>
      <c r="AB109" s="87">
        <f>ROUND(IF(C109="22",IF(U109&gt;V109,S109*'UNIT VALUES'!$D$40*'UNIT VALUES'!$D$44,0),IF(U109&gt;V109,S109*'UNIT VALUES'!$D$30*'UNIT VALUES'!$D$36)), 0)</f>
        <v>190347</v>
      </c>
      <c r="AC109" s="87">
        <f>ROUND(IF(U109&gt;V109,0,IF(T109&gt;1, IF(C109="66", T109*'UNIT VALUES'!$D$33*'UNIT VALUES'!$D$36,T109*'UNIT VALUES'!$D$32*'UNIT VALUES'!$D$36),0)),0)</f>
        <v>0</v>
      </c>
      <c r="AD109" t="str">
        <f t="shared" si="4"/>
        <v>061614</v>
      </c>
      <c r="AE109">
        <f ca="1">IF(C109="22",OFFSET('National Reallocations'!$L$1,MATCH(AD109,'National Reallocations'!$I$2:$I$52,0),),ROUND((X109/(SUM($X$2:$X$1259)-SUMIF($C$2:$C$1259,"22",$X$2:$X$1259)))*(Reallocations!$F$4+Reallocations!$F$5),0))</f>
        <v>64</v>
      </c>
      <c r="AF109" s="27">
        <f ca="1">IF(ISERROR(OFFSET('MSA Reallocations'!$I$1,MATCH(AD109,'MSA Reallocations'!$E$2:$E$37,0),)), 0, (OFFSET('MSA Reallocations'!$I$1,MATCH(AD109,'MSA Reallocations'!$E$2:$E$37,0),)))</f>
        <v>0</v>
      </c>
      <c r="AG109" s="181">
        <f ca="1">IF(ISERROR(OFFSET(Reductions!$E$1,MATCH(AD109,Reductions!$F$2:$F$15,0),)), 0, -OFFSET(Reductions!$E$1,MATCH(AD109,Reductions!$F$2:$F$15,0),))</f>
        <v>0</v>
      </c>
      <c r="AH109" s="53">
        <f t="shared" ca="1" si="5"/>
        <v>758673</v>
      </c>
    </row>
    <row r="110" spans="1:34" x14ac:dyDescent="0.25">
      <c r="A110" s="126" t="s">
        <v>4826</v>
      </c>
      <c r="B110" s="126" t="s">
        <v>223</v>
      </c>
      <c r="C110" s="126" t="s">
        <v>47</v>
      </c>
      <c r="D110" s="126" t="s">
        <v>48</v>
      </c>
      <c r="E110" s="126" t="s">
        <v>224</v>
      </c>
      <c r="F110" s="126" t="s">
        <v>400</v>
      </c>
      <c r="G110" s="126" t="s">
        <v>243</v>
      </c>
      <c r="H110" s="126" t="s">
        <v>23</v>
      </c>
      <c r="I110" s="126" t="s">
        <v>401</v>
      </c>
      <c r="J110" s="126" t="s">
        <v>245</v>
      </c>
      <c r="K110" s="126" t="s">
        <v>3334</v>
      </c>
      <c r="L110" s="127">
        <v>1</v>
      </c>
      <c r="M110" s="127">
        <v>20612</v>
      </c>
      <c r="N110" s="127">
        <v>0</v>
      </c>
      <c r="O110" s="127">
        <v>93295</v>
      </c>
      <c r="P110" s="127">
        <v>0</v>
      </c>
      <c r="Q110" s="127">
        <v>22384</v>
      </c>
      <c r="R110" s="127">
        <v>153</v>
      </c>
      <c r="S110" s="127">
        <v>2298</v>
      </c>
      <c r="T110" s="24">
        <f>IF(P110&gt;0, ROUND(IF(IF(OR(C110="51", C110="52", C110="66"), (L110*'UNIT VALUES'!$C$26)-CALCS!P110,0)&gt;0, IF(OR(C110="51", C110="52", C110="66"), (L110*'UNIT VALUES'!$C$26)-CALCS!P110,0), 0), 0), ROUND(IF(IF(OR(C110="51", C110="52", C110="66"), (L110*'UNIT VALUES'!$C$26)-CALCS!O110,0)&gt;0, IF(OR(C110="51", C110="52", C110="66"), (L110*'UNIT VALUES'!$C$26)-CALCS!O110,0), 0), 0))</f>
        <v>0</v>
      </c>
      <c r="U110" s="25">
        <f>IF(C110="22", (O110*'UNIT VALUES'!$D$38)+(Q110*'UNIT VALUES'!$D$39)+(S110*'UNIT VALUES'!$D$40), (O110*'UNIT VALUES'!$D$28)+(Q110*'UNIT VALUES'!$D$29)+(S110*'UNIT VALUES'!$D$30))</f>
        <v>1089084.8218234526</v>
      </c>
      <c r="V110" s="25">
        <f>IF(C110="22",(O110*'UNIT VALUES'!$D$41)+(Q110*'UNIT VALUES'!$D$42)+(R110*'UNIT VALUES'!$D$43),IF(C110="66",(Q110*'UNIT VALUES'!$D$31)+(T110*'UNIT VALUES'!$D$33)+(R110*'UNIT VALUES'!$D$34),(Q110*'UNIT VALUES'!$D$31)+(T110*'UNIT VALUES'!$D$32)+(R110*'UNIT VALUES'!$D$34)))</f>
        <v>352763.90635792853</v>
      </c>
      <c r="W110" s="25">
        <f t="shared" si="3"/>
        <v>1089085</v>
      </c>
      <c r="X110" s="27">
        <f>ROUND(IF(C110="22", W110*'UNIT VALUES'!$D$44, W110*'UNIT VALUES'!$D$36), 0)</f>
        <v>953176</v>
      </c>
      <c r="Y110" s="87">
        <f>ROUND(IF(C110="22", IF(U110&gt;V110,O110*'UNIT VALUES'!$D$38*'UNIT VALUES'!$D$44,O110*'UNIT VALUES'!$D$41*'UNIT VALUES'!$D$44),IF(U110&gt;V110, O110*'UNIT VALUES'!$D$28*'UNIT VALUES'!$D$36,0)), 0)</f>
        <v>153487</v>
      </c>
      <c r="Z110" s="87">
        <f>ROUND(IF(C110="22", IF(U110&gt;V110,Q110*'UNIT VALUES'!$D$39*'UNIT VALUES'!$D$44,Q110*'UNIT VALUES'!$D$42*'UNIT VALUES'!$D$44), IF(U110&gt;V110, Q110*'UNIT VALUES'!$D$29*'UNIT VALUES'!$D$36, Q110*'UNIT VALUES'!$D$31*'UNIT VALUES'!$D$36)),0)</f>
        <v>498022</v>
      </c>
      <c r="AA110" s="87">
        <f>ROUND(IF(C110="22", IF(U110&gt;V110,0,R110*'UNIT VALUES'!$D$43*'UNIT VALUES'!$D$44),IF(CALCS!U110&gt;CALCS!V110,0,CALCS!R110*'UNIT VALUES'!$D$34*'UNIT VALUES'!$D$36)), 0)</f>
        <v>0</v>
      </c>
      <c r="AB110" s="87">
        <f>ROUND(IF(C110="22",IF(U110&gt;V110,S110*'UNIT VALUES'!$D$40*'UNIT VALUES'!$D$44,0),IF(U110&gt;V110,S110*'UNIT VALUES'!$D$30*'UNIT VALUES'!$D$36)), 0)</f>
        <v>301667</v>
      </c>
      <c r="AC110" s="87">
        <f>ROUND(IF(U110&gt;V110,0,IF(T110&gt;1, IF(C110="66", T110*'UNIT VALUES'!$D$33*'UNIT VALUES'!$D$36,T110*'UNIT VALUES'!$D$32*'UNIT VALUES'!$D$36),0)),0)</f>
        <v>0</v>
      </c>
      <c r="AD110" t="str">
        <f t="shared" si="4"/>
        <v>061638</v>
      </c>
      <c r="AE110">
        <f ca="1">IF(C110="22",OFFSET('National Reallocations'!$L$1,MATCH(AD110,'National Reallocations'!$I$2:$I$52,0),),ROUND((X110/(SUM($X$2:$X$1259)-SUMIF($C$2:$C$1259,"22",$X$2:$X$1259)))*(Reallocations!$F$4+Reallocations!$F$5),0))</f>
        <v>80</v>
      </c>
      <c r="AF110" s="27">
        <f ca="1">IF(ISERROR(OFFSET('MSA Reallocations'!$I$1,MATCH(AD110,'MSA Reallocations'!$E$2:$E$37,0),)), 0, (OFFSET('MSA Reallocations'!$I$1,MATCH(AD110,'MSA Reallocations'!$E$2:$E$37,0),)))</f>
        <v>0</v>
      </c>
      <c r="AG110" s="181">
        <f ca="1">IF(ISERROR(OFFSET(Reductions!$E$1,MATCH(AD110,Reductions!$F$2:$F$15,0),)), 0, -OFFSET(Reductions!$E$1,MATCH(AD110,Reductions!$F$2:$F$15,0),))</f>
        <v>0</v>
      </c>
      <c r="AH110" s="53">
        <f t="shared" ca="1" si="5"/>
        <v>953256</v>
      </c>
    </row>
    <row r="111" spans="1:34" x14ac:dyDescent="0.25">
      <c r="A111" s="126" t="s">
        <v>5697</v>
      </c>
      <c r="B111" s="126" t="s">
        <v>223</v>
      </c>
      <c r="C111" s="126" t="s">
        <v>47</v>
      </c>
      <c r="D111" s="126" t="s">
        <v>48</v>
      </c>
      <c r="E111" s="126" t="s">
        <v>224</v>
      </c>
      <c r="F111" s="126" t="s">
        <v>403</v>
      </c>
      <c r="G111" s="126" t="s">
        <v>236</v>
      </c>
      <c r="H111" s="126" t="s">
        <v>23</v>
      </c>
      <c r="I111" s="126" t="s">
        <v>404</v>
      </c>
      <c r="J111" s="126" t="s">
        <v>4634</v>
      </c>
      <c r="K111" s="126" t="s">
        <v>3334</v>
      </c>
      <c r="L111" s="127">
        <v>11492</v>
      </c>
      <c r="M111" s="127">
        <v>170505</v>
      </c>
      <c r="N111" s="127">
        <v>170505</v>
      </c>
      <c r="O111" s="127">
        <v>201899</v>
      </c>
      <c r="P111" s="127">
        <v>0</v>
      </c>
      <c r="Q111" s="127">
        <v>17895</v>
      </c>
      <c r="R111" s="127">
        <v>1172</v>
      </c>
      <c r="S111" s="127">
        <v>2311</v>
      </c>
      <c r="T111" s="24">
        <f>IF(P111&gt;0, ROUND(IF(IF(OR(C111="51", C111="52", C111="66"), (L111*'UNIT VALUES'!$C$26)-CALCS!P111,0)&gt;0, IF(OR(C111="51", C111="52", C111="66"), (L111*'UNIT VALUES'!$C$26)-CALCS!P111,0), 0), 0), ROUND(IF(IF(OR(C111="51", C111="52", C111="66"), (L111*'UNIT VALUES'!$C$26)-CALCS!O111,0)&gt;0, IF(OR(C111="51", C111="52", C111="66"), (L111*'UNIT VALUES'!$C$26)-CALCS!O111,0), 0), 0))</f>
        <v>0</v>
      </c>
      <c r="U111" s="25">
        <f>IF(C111="22", (O111*'UNIT VALUES'!$D$38)+(Q111*'UNIT VALUES'!$D$39)+(S111*'UNIT VALUES'!$D$40), (O111*'UNIT VALUES'!$D$28)+(Q111*'UNIT VALUES'!$D$29)+(S111*'UNIT VALUES'!$D$30))</f>
        <v>1181067.9517267526</v>
      </c>
      <c r="V111" s="25">
        <f>IF(C111="22",(O111*'UNIT VALUES'!$D$41)+(Q111*'UNIT VALUES'!$D$42)+(R111*'UNIT VALUES'!$D$43),IF(C111="66",(Q111*'UNIT VALUES'!$D$31)+(T111*'UNIT VALUES'!$D$33)+(R111*'UNIT VALUES'!$D$34),(Q111*'UNIT VALUES'!$D$31)+(T111*'UNIT VALUES'!$D$32)+(R111*'UNIT VALUES'!$D$34)))</f>
        <v>359850.37610349082</v>
      </c>
      <c r="W111" s="25">
        <f t="shared" si="3"/>
        <v>1181068</v>
      </c>
      <c r="X111" s="27">
        <f>ROUND(IF(C111="22", W111*'UNIT VALUES'!$D$44, W111*'UNIT VALUES'!$D$36), 0)</f>
        <v>1033680</v>
      </c>
      <c r="Y111" s="87">
        <f>ROUND(IF(C111="22", IF(U111&gt;V111,O111*'UNIT VALUES'!$D$38*'UNIT VALUES'!$D$44,O111*'UNIT VALUES'!$D$41*'UNIT VALUES'!$D$44),IF(U111&gt;V111, O111*'UNIT VALUES'!$D$28*'UNIT VALUES'!$D$36,0)), 0)</f>
        <v>332161</v>
      </c>
      <c r="Z111" s="87">
        <f>ROUND(IF(C111="22", IF(U111&gt;V111,Q111*'UNIT VALUES'!$D$39*'UNIT VALUES'!$D$44,Q111*'UNIT VALUES'!$D$42*'UNIT VALUES'!$D$44), IF(U111&gt;V111, Q111*'UNIT VALUES'!$D$29*'UNIT VALUES'!$D$36, Q111*'UNIT VALUES'!$D$31*'UNIT VALUES'!$D$36)),0)</f>
        <v>398146</v>
      </c>
      <c r="AA111" s="87">
        <f>ROUND(IF(C111="22", IF(U111&gt;V111,0,R111*'UNIT VALUES'!$D$43*'UNIT VALUES'!$D$44),IF(CALCS!U111&gt;CALCS!V111,0,CALCS!R111*'UNIT VALUES'!$D$34*'UNIT VALUES'!$D$36)), 0)</f>
        <v>0</v>
      </c>
      <c r="AB111" s="87">
        <f>ROUND(IF(C111="22",IF(U111&gt;V111,S111*'UNIT VALUES'!$D$40*'UNIT VALUES'!$D$44,0),IF(U111&gt;V111,S111*'UNIT VALUES'!$D$30*'UNIT VALUES'!$D$36)), 0)</f>
        <v>303373</v>
      </c>
      <c r="AC111" s="87">
        <f>ROUND(IF(U111&gt;V111,0,IF(T111&gt;1, IF(C111="66", T111*'UNIT VALUES'!$D$33*'UNIT VALUES'!$D$36,T111*'UNIT VALUES'!$D$32*'UNIT VALUES'!$D$36),0)),0)</f>
        <v>0</v>
      </c>
      <c r="AD111" t="str">
        <f t="shared" si="4"/>
        <v>061692</v>
      </c>
      <c r="AE111">
        <f ca="1">IF(C111="22",OFFSET('National Reallocations'!$L$1,MATCH(AD111,'National Reallocations'!$I$2:$I$52,0),),ROUND((X111/(SUM($X$2:$X$1259)-SUMIF($C$2:$C$1259,"22",$X$2:$X$1259)))*(Reallocations!$F$4+Reallocations!$F$5),0))</f>
        <v>87</v>
      </c>
      <c r="AF111" s="27">
        <f ca="1">IF(ISERROR(OFFSET('MSA Reallocations'!$I$1,MATCH(AD111,'MSA Reallocations'!$E$2:$E$37,0),)), 0, (OFFSET('MSA Reallocations'!$I$1,MATCH(AD111,'MSA Reallocations'!$E$2:$E$37,0),)))</f>
        <v>0</v>
      </c>
      <c r="AG111" s="181">
        <f ca="1">IF(ISERROR(OFFSET(Reductions!$E$1,MATCH(AD111,Reductions!$F$2:$F$15,0),)), 0, -OFFSET(Reductions!$E$1,MATCH(AD111,Reductions!$F$2:$F$15,0),))</f>
        <v>0</v>
      </c>
      <c r="AH111" s="53">
        <f t="shared" ca="1" si="5"/>
        <v>1033767</v>
      </c>
    </row>
    <row r="112" spans="1:34" x14ac:dyDescent="0.25">
      <c r="A112" s="126" t="s">
        <v>5149</v>
      </c>
      <c r="B112" s="126" t="s">
        <v>223</v>
      </c>
      <c r="C112" s="126" t="s">
        <v>47</v>
      </c>
      <c r="D112" s="126" t="s">
        <v>48</v>
      </c>
      <c r="E112" s="126" t="s">
        <v>224</v>
      </c>
      <c r="F112" s="126" t="s">
        <v>406</v>
      </c>
      <c r="G112" s="126" t="s">
        <v>232</v>
      </c>
      <c r="H112" s="126" t="s">
        <v>23</v>
      </c>
      <c r="I112" s="126" t="s">
        <v>407</v>
      </c>
      <c r="J112" s="126" t="s">
        <v>234</v>
      </c>
      <c r="K112" s="126" t="s">
        <v>3334</v>
      </c>
      <c r="L112" s="127">
        <v>29920</v>
      </c>
      <c r="M112" s="127">
        <v>46092</v>
      </c>
      <c r="N112" s="127">
        <v>46223</v>
      </c>
      <c r="O112" s="127">
        <v>59430</v>
      </c>
      <c r="P112" s="127">
        <v>0</v>
      </c>
      <c r="Q112" s="127">
        <v>17705</v>
      </c>
      <c r="R112" s="127">
        <v>4313</v>
      </c>
      <c r="S112" s="127">
        <v>5610</v>
      </c>
      <c r="T112" s="24">
        <f>IF(P112&gt;0, ROUND(IF(IF(OR(C112="51", C112="52", C112="66"), (L112*'UNIT VALUES'!$C$26)-CALCS!P112,0)&gt;0, IF(OR(C112="51", C112="52", C112="66"), (L112*'UNIT VALUES'!$C$26)-CALCS!P112,0), 0), 0), ROUND(IF(IF(OR(C112="51", C112="52", C112="66"), (L112*'UNIT VALUES'!$C$26)-CALCS!O112,0)&gt;0, IF(OR(C112="51", C112="52", C112="66"), (L112*'UNIT VALUES'!$C$26)-CALCS!O112,0), 0), 0))</f>
        <v>0</v>
      </c>
      <c r="U112" s="25">
        <f>IF(C112="22", (O112*'UNIT VALUES'!$D$38)+(Q112*'UNIT VALUES'!$D$39)+(S112*'UNIT VALUES'!$D$40), (O112*'UNIT VALUES'!$D$28)+(Q112*'UNIT VALUES'!$D$29)+(S112*'UNIT VALUES'!$D$30))</f>
        <v>1403251.300179803</v>
      </c>
      <c r="V112" s="25">
        <f>IF(C112="22",(O112*'UNIT VALUES'!$D$41)+(Q112*'UNIT VALUES'!$D$42)+(R112*'UNIT VALUES'!$D$43),IF(C112="66",(Q112*'UNIT VALUES'!$D$31)+(T112*'UNIT VALUES'!$D$33)+(R112*'UNIT VALUES'!$D$34),(Q112*'UNIT VALUES'!$D$31)+(T112*'UNIT VALUES'!$D$32)+(R112*'UNIT VALUES'!$D$34)))</f>
        <v>589849.9938179506</v>
      </c>
      <c r="W112" s="25">
        <f t="shared" si="3"/>
        <v>1403251</v>
      </c>
      <c r="X112" s="27">
        <f>ROUND(IF(C112="22", W112*'UNIT VALUES'!$D$44, W112*'UNIT VALUES'!$D$36), 0)</f>
        <v>1228137</v>
      </c>
      <c r="Y112" s="87">
        <f>ROUND(IF(C112="22", IF(U112&gt;V112,O112*'UNIT VALUES'!$D$38*'UNIT VALUES'!$D$44,O112*'UNIT VALUES'!$D$41*'UNIT VALUES'!$D$44),IF(U112&gt;V112, O112*'UNIT VALUES'!$D$28*'UNIT VALUES'!$D$36,0)), 0)</f>
        <v>97773</v>
      </c>
      <c r="Z112" s="87">
        <f>ROUND(IF(C112="22", IF(U112&gt;V112,Q112*'UNIT VALUES'!$D$39*'UNIT VALUES'!$D$44,Q112*'UNIT VALUES'!$D$42*'UNIT VALUES'!$D$44), IF(U112&gt;V112, Q112*'UNIT VALUES'!$D$29*'UNIT VALUES'!$D$36, Q112*'UNIT VALUES'!$D$31*'UNIT VALUES'!$D$36)),0)</f>
        <v>393919</v>
      </c>
      <c r="AA112" s="87">
        <f>ROUND(IF(C112="22", IF(U112&gt;V112,0,R112*'UNIT VALUES'!$D$43*'UNIT VALUES'!$D$44),IF(CALCS!U112&gt;CALCS!V112,0,CALCS!R112*'UNIT VALUES'!$D$34*'UNIT VALUES'!$D$36)), 0)</f>
        <v>0</v>
      </c>
      <c r="AB112" s="87">
        <f>ROUND(IF(C112="22",IF(U112&gt;V112,S112*'UNIT VALUES'!$D$40*'UNIT VALUES'!$D$44,0),IF(U112&gt;V112,S112*'UNIT VALUES'!$D$30*'UNIT VALUES'!$D$36)), 0)</f>
        <v>736445</v>
      </c>
      <c r="AC112" s="87">
        <f>ROUND(IF(U112&gt;V112,0,IF(T112&gt;1, IF(C112="66", T112*'UNIT VALUES'!$D$33*'UNIT VALUES'!$D$36,T112*'UNIT VALUES'!$D$32*'UNIT VALUES'!$D$36),0)),0)</f>
        <v>0</v>
      </c>
      <c r="AD112" t="str">
        <f t="shared" si="4"/>
        <v>061698</v>
      </c>
      <c r="AE112">
        <f ca="1">IF(C112="22",OFFSET('National Reallocations'!$L$1,MATCH(AD112,'National Reallocations'!$I$2:$I$52,0),),ROUND((X112/(SUM($X$2:$X$1259)-SUMIF($C$2:$C$1259,"22",$X$2:$X$1259)))*(Reallocations!$F$4+Reallocations!$F$5),0))</f>
        <v>103</v>
      </c>
      <c r="AF112" s="27">
        <f ca="1">IF(ISERROR(OFFSET('MSA Reallocations'!$I$1,MATCH(AD112,'MSA Reallocations'!$E$2:$E$37,0),)), 0, (OFFSET('MSA Reallocations'!$I$1,MATCH(AD112,'MSA Reallocations'!$E$2:$E$37,0),)))</f>
        <v>0</v>
      </c>
      <c r="AG112" s="181">
        <f ca="1">IF(ISERROR(OFFSET(Reductions!$E$1,MATCH(AD112,Reductions!$F$2:$F$15,0),)), 0, -OFFSET(Reductions!$E$1,MATCH(AD112,Reductions!$F$2:$F$15,0),))</f>
        <v>0</v>
      </c>
      <c r="AH112" s="53">
        <f t="shared" ca="1" si="5"/>
        <v>1228240</v>
      </c>
    </row>
    <row r="113" spans="1:34" x14ac:dyDescent="0.25">
      <c r="A113" s="126" t="s">
        <v>4872</v>
      </c>
      <c r="B113" s="126" t="s">
        <v>223</v>
      </c>
      <c r="C113" s="126" t="s">
        <v>47</v>
      </c>
      <c r="D113" s="126" t="s">
        <v>48</v>
      </c>
      <c r="E113" s="126" t="s">
        <v>224</v>
      </c>
      <c r="F113" s="126" t="s">
        <v>409</v>
      </c>
      <c r="G113" s="126" t="s">
        <v>274</v>
      </c>
      <c r="H113" s="126" t="s">
        <v>23</v>
      </c>
      <c r="I113" s="126" t="s">
        <v>410</v>
      </c>
      <c r="J113" s="126" t="s">
        <v>245</v>
      </c>
      <c r="K113" s="126" t="s">
        <v>3334</v>
      </c>
      <c r="L113" s="127">
        <v>9745</v>
      </c>
      <c r="M113" s="127">
        <v>22612</v>
      </c>
      <c r="N113" s="127">
        <v>21611</v>
      </c>
      <c r="O113" s="127">
        <v>87533</v>
      </c>
      <c r="P113" s="127">
        <v>0</v>
      </c>
      <c r="Q113" s="127">
        <v>18207</v>
      </c>
      <c r="R113" s="127">
        <v>326</v>
      </c>
      <c r="S113" s="127">
        <v>2363</v>
      </c>
      <c r="T113" s="24">
        <f>IF(P113&gt;0, ROUND(IF(IF(OR(C113="51", C113="52", C113="66"), (L113*'UNIT VALUES'!$C$26)-CALCS!P113,0)&gt;0, IF(OR(C113="51", C113="52", C113="66"), (L113*'UNIT VALUES'!$C$26)-CALCS!P113,0), 0), 0), ROUND(IF(IF(OR(C113="51", C113="52", C113="66"), (L113*'UNIT VALUES'!$C$26)-CALCS!O113,0)&gt;0, IF(OR(C113="51", C113="52", C113="66"), (L113*'UNIT VALUES'!$C$26)-CALCS!O113,0), 0), 0))</f>
        <v>0</v>
      </c>
      <c r="U113" s="25">
        <f>IF(C113="22", (O113*'UNIT VALUES'!$D$38)+(Q113*'UNIT VALUES'!$D$39)+(S113*'UNIT VALUES'!$D$40), (O113*'UNIT VALUES'!$D$28)+(Q113*'UNIT VALUES'!$D$29)+(S113*'UNIT VALUES'!$D$30))</f>
        <v>981817.95175001351</v>
      </c>
      <c r="V113" s="25">
        <f>IF(C113="22",(O113*'UNIT VALUES'!$D$41)+(Q113*'UNIT VALUES'!$D$42)+(R113*'UNIT VALUES'!$D$43),IF(C113="66",(Q113*'UNIT VALUES'!$D$31)+(T113*'UNIT VALUES'!$D$33)+(R113*'UNIT VALUES'!$D$34),(Q113*'UNIT VALUES'!$D$31)+(T113*'UNIT VALUES'!$D$32)+(R113*'UNIT VALUES'!$D$34)))</f>
        <v>301880.37736782315</v>
      </c>
      <c r="W113" s="25">
        <f t="shared" si="3"/>
        <v>981818</v>
      </c>
      <c r="X113" s="27">
        <f>ROUND(IF(C113="22", W113*'UNIT VALUES'!$D$44, W113*'UNIT VALUES'!$D$36), 0)</f>
        <v>859295</v>
      </c>
      <c r="Y113" s="87">
        <f>ROUND(IF(C113="22", IF(U113&gt;V113,O113*'UNIT VALUES'!$D$38*'UNIT VALUES'!$D$44,O113*'UNIT VALUES'!$D$41*'UNIT VALUES'!$D$44),IF(U113&gt;V113, O113*'UNIT VALUES'!$D$28*'UNIT VALUES'!$D$36,0)), 0)</f>
        <v>144008</v>
      </c>
      <c r="Z113" s="87">
        <f>ROUND(IF(C113="22", IF(U113&gt;V113,Q113*'UNIT VALUES'!$D$39*'UNIT VALUES'!$D$44,Q113*'UNIT VALUES'!$D$42*'UNIT VALUES'!$D$44), IF(U113&gt;V113, Q113*'UNIT VALUES'!$D$29*'UNIT VALUES'!$D$36, Q113*'UNIT VALUES'!$D$31*'UNIT VALUES'!$D$36)),0)</f>
        <v>405088</v>
      </c>
      <c r="AA113" s="87">
        <f>ROUND(IF(C113="22", IF(U113&gt;V113,0,R113*'UNIT VALUES'!$D$43*'UNIT VALUES'!$D$44),IF(CALCS!U113&gt;CALCS!V113,0,CALCS!R113*'UNIT VALUES'!$D$34*'UNIT VALUES'!$D$36)), 0)</f>
        <v>0</v>
      </c>
      <c r="AB113" s="87">
        <f>ROUND(IF(C113="22",IF(U113&gt;V113,S113*'UNIT VALUES'!$D$40*'UNIT VALUES'!$D$44,0),IF(U113&gt;V113,S113*'UNIT VALUES'!$D$30*'UNIT VALUES'!$D$36)), 0)</f>
        <v>310200</v>
      </c>
      <c r="AC113" s="87">
        <f>ROUND(IF(U113&gt;V113,0,IF(T113&gt;1, IF(C113="66", T113*'UNIT VALUES'!$D$33*'UNIT VALUES'!$D$36,T113*'UNIT VALUES'!$D$32*'UNIT VALUES'!$D$36),0)),0)</f>
        <v>0</v>
      </c>
      <c r="AD113" t="str">
        <f t="shared" si="4"/>
        <v>061728</v>
      </c>
      <c r="AE113">
        <f ca="1">IF(C113="22",OFFSET('National Reallocations'!$L$1,MATCH(AD113,'National Reallocations'!$I$2:$I$52,0),),ROUND((X113/(SUM($X$2:$X$1259)-SUMIF($C$2:$C$1259,"22",$X$2:$X$1259)))*(Reallocations!$F$4+Reallocations!$F$5),0))</f>
        <v>72</v>
      </c>
      <c r="AF113" s="27">
        <f ca="1">IF(ISERROR(OFFSET('MSA Reallocations'!$I$1,MATCH(AD113,'MSA Reallocations'!$E$2:$E$37,0),)), 0, (OFFSET('MSA Reallocations'!$I$1,MATCH(AD113,'MSA Reallocations'!$E$2:$E$37,0),)))</f>
        <v>0</v>
      </c>
      <c r="AG113" s="181">
        <f ca="1">IF(ISERROR(OFFSET(Reductions!$E$1,MATCH(AD113,Reductions!$F$2:$F$15,0),)), 0, -OFFSET(Reductions!$E$1,MATCH(AD113,Reductions!$F$2:$F$15,0),))</f>
        <v>0</v>
      </c>
      <c r="AH113" s="53">
        <f t="shared" ca="1" si="5"/>
        <v>859367</v>
      </c>
    </row>
    <row r="114" spans="1:34" x14ac:dyDescent="0.25">
      <c r="A114" s="126" t="s">
        <v>5878</v>
      </c>
      <c r="B114" s="126" t="s">
        <v>223</v>
      </c>
      <c r="C114" s="126" t="s">
        <v>47</v>
      </c>
      <c r="D114" s="126" t="s">
        <v>48</v>
      </c>
      <c r="E114" s="126" t="s">
        <v>224</v>
      </c>
      <c r="F114" s="126" t="s">
        <v>91</v>
      </c>
      <c r="G114" s="126" t="s">
        <v>232</v>
      </c>
      <c r="H114" s="126" t="s">
        <v>23</v>
      </c>
      <c r="I114" s="126" t="s">
        <v>412</v>
      </c>
      <c r="J114" s="126" t="s">
        <v>234</v>
      </c>
      <c r="K114" s="126" t="s">
        <v>3334</v>
      </c>
      <c r="L114" s="127">
        <v>63390</v>
      </c>
      <c r="M114" s="127">
        <v>94242</v>
      </c>
      <c r="N114" s="127">
        <v>94245</v>
      </c>
      <c r="O114" s="127">
        <v>111666</v>
      </c>
      <c r="P114" s="127">
        <v>0</v>
      </c>
      <c r="Q114" s="127">
        <v>24742</v>
      </c>
      <c r="R114" s="127">
        <v>6323</v>
      </c>
      <c r="S114" s="127">
        <v>4970</v>
      </c>
      <c r="T114" s="24">
        <f>IF(P114&gt;0, ROUND(IF(IF(OR(C114="51", C114="52", C114="66"), (L114*'UNIT VALUES'!$C$26)-CALCS!P114,0)&gt;0, IF(OR(C114="51", C114="52", C114="66"), (L114*'UNIT VALUES'!$C$26)-CALCS!P114,0), 0), 0), ROUND(IF(IF(OR(C114="51", C114="52", C114="66"), (L114*'UNIT VALUES'!$C$26)-CALCS!O114,0)&gt;0, IF(OR(C114="51", C114="52", C114="66"), (L114*'UNIT VALUES'!$C$26)-CALCS!O114,0), 0), 0))</f>
        <v>0</v>
      </c>
      <c r="U114" s="25">
        <f>IF(C114="22", (O114*'UNIT VALUES'!$D$38)+(Q114*'UNIT VALUES'!$D$39)+(S114*'UNIT VALUES'!$D$40), (O114*'UNIT VALUES'!$D$28)+(Q114*'UNIT VALUES'!$D$29)+(S114*'UNIT VALUES'!$D$30))</f>
        <v>1584338.42624122</v>
      </c>
      <c r="V114" s="25">
        <f>IF(C114="22",(O114*'UNIT VALUES'!$D$41)+(Q114*'UNIT VALUES'!$D$42)+(R114*'UNIT VALUES'!$D$43),IF(C114="66",(Q114*'UNIT VALUES'!$D$31)+(T114*'UNIT VALUES'!$D$33)+(R114*'UNIT VALUES'!$D$34),(Q114*'UNIT VALUES'!$D$31)+(T114*'UNIT VALUES'!$D$32)+(R114*'UNIT VALUES'!$D$34)))</f>
        <v>846220.85447923793</v>
      </c>
      <c r="W114" s="25">
        <f t="shared" si="3"/>
        <v>1584338</v>
      </c>
      <c r="X114" s="27">
        <f>ROUND(IF(C114="22", W114*'UNIT VALUES'!$D$44, W114*'UNIT VALUES'!$D$36), 0)</f>
        <v>1386626</v>
      </c>
      <c r="Y114" s="87">
        <f>ROUND(IF(C114="22", IF(U114&gt;V114,O114*'UNIT VALUES'!$D$38*'UNIT VALUES'!$D$44,O114*'UNIT VALUES'!$D$41*'UNIT VALUES'!$D$44),IF(U114&gt;V114, O114*'UNIT VALUES'!$D$28*'UNIT VALUES'!$D$36,0)), 0)</f>
        <v>183711</v>
      </c>
      <c r="Z114" s="87">
        <f>ROUND(IF(C114="22", IF(U114&gt;V114,Q114*'UNIT VALUES'!$D$39*'UNIT VALUES'!$D$44,Q114*'UNIT VALUES'!$D$42*'UNIT VALUES'!$D$44), IF(U114&gt;V114, Q114*'UNIT VALUES'!$D$29*'UNIT VALUES'!$D$36, Q114*'UNIT VALUES'!$D$31*'UNIT VALUES'!$D$36)),0)</f>
        <v>550485</v>
      </c>
      <c r="AA114" s="87">
        <f>ROUND(IF(C114="22", IF(U114&gt;V114,0,R114*'UNIT VALUES'!$D$43*'UNIT VALUES'!$D$44),IF(CALCS!U114&gt;CALCS!V114,0,CALCS!R114*'UNIT VALUES'!$D$34*'UNIT VALUES'!$D$36)), 0)</f>
        <v>0</v>
      </c>
      <c r="AB114" s="87">
        <f>ROUND(IF(C114="22",IF(U114&gt;V114,S114*'UNIT VALUES'!$D$40*'UNIT VALUES'!$D$44,0),IF(U114&gt;V114,S114*'UNIT VALUES'!$D$30*'UNIT VALUES'!$D$36)), 0)</f>
        <v>652430</v>
      </c>
      <c r="AC114" s="87">
        <f>ROUND(IF(U114&gt;V114,0,IF(T114&gt;1, IF(C114="66", T114*'UNIT VALUES'!$D$33*'UNIT VALUES'!$D$36,T114*'UNIT VALUES'!$D$32*'UNIT VALUES'!$D$36),0)),0)</f>
        <v>0</v>
      </c>
      <c r="AD114" t="str">
        <f t="shared" si="4"/>
        <v>061740</v>
      </c>
      <c r="AE114">
        <f ca="1">IF(C114="22",OFFSET('National Reallocations'!$L$1,MATCH(AD114,'National Reallocations'!$I$2:$I$52,0),),ROUND((X114/(SUM($X$2:$X$1259)-SUMIF($C$2:$C$1259,"22",$X$2:$X$1259)))*(Reallocations!$F$4+Reallocations!$F$5),0))</f>
        <v>117</v>
      </c>
      <c r="AF114" s="27">
        <f ca="1">IF(ISERROR(OFFSET('MSA Reallocations'!$I$1,MATCH(AD114,'MSA Reallocations'!$E$2:$E$37,0),)), 0, (OFFSET('MSA Reallocations'!$I$1,MATCH(AD114,'MSA Reallocations'!$E$2:$E$37,0),)))</f>
        <v>0</v>
      </c>
      <c r="AG114" s="181">
        <f ca="1">IF(ISERROR(OFFSET(Reductions!$E$1,MATCH(AD114,Reductions!$F$2:$F$15,0),)), 0, -OFFSET(Reductions!$E$1,MATCH(AD114,Reductions!$F$2:$F$15,0),))</f>
        <v>0</v>
      </c>
      <c r="AH114" s="53">
        <f t="shared" ca="1" si="5"/>
        <v>1386743</v>
      </c>
    </row>
    <row r="115" spans="1:34" x14ac:dyDescent="0.25">
      <c r="A115" s="126" t="s">
        <v>5604</v>
      </c>
      <c r="B115" s="126" t="s">
        <v>223</v>
      </c>
      <c r="C115" s="126" t="s">
        <v>27</v>
      </c>
      <c r="D115" s="126" t="s">
        <v>28</v>
      </c>
      <c r="E115" s="126" t="s">
        <v>224</v>
      </c>
      <c r="F115" s="126" t="s">
        <v>414</v>
      </c>
      <c r="G115" s="126" t="s">
        <v>236</v>
      </c>
      <c r="H115" s="126" t="s">
        <v>23</v>
      </c>
      <c r="I115" s="126" t="s">
        <v>415</v>
      </c>
      <c r="J115" s="126" t="s">
        <v>4634</v>
      </c>
      <c r="K115" s="126" t="s">
        <v>3334</v>
      </c>
      <c r="L115" s="127">
        <v>1</v>
      </c>
      <c r="M115" s="127">
        <v>62134</v>
      </c>
      <c r="N115" s="127">
        <v>62134</v>
      </c>
      <c r="O115" s="127">
        <v>256927</v>
      </c>
      <c r="P115" s="127">
        <v>0</v>
      </c>
      <c r="Q115" s="127">
        <v>27605</v>
      </c>
      <c r="R115" s="127">
        <v>205</v>
      </c>
      <c r="S115" s="127">
        <v>2983</v>
      </c>
      <c r="T115" s="24">
        <f>IF(P115&gt;0, ROUND(IF(IF(OR(C115="51", C115="52", C115="66"), (L115*'UNIT VALUES'!$C$26)-CALCS!P115,0)&gt;0, IF(OR(C115="51", C115="52", C115="66"), (L115*'UNIT VALUES'!$C$26)-CALCS!P115,0), 0), 0), ROUND(IF(IF(OR(C115="51", C115="52", C115="66"), (L115*'UNIT VALUES'!$C$26)-CALCS!O115,0)&gt;0, IF(OR(C115="51", C115="52", C115="66"), (L115*'UNIT VALUES'!$C$26)-CALCS!O115,0), 0), 0))</f>
        <v>0</v>
      </c>
      <c r="U115" s="25">
        <f>IF(C115="22", (O115*'UNIT VALUES'!$D$38)+(Q115*'UNIT VALUES'!$D$39)+(S115*'UNIT VALUES'!$D$40), (O115*'UNIT VALUES'!$D$28)+(Q115*'UNIT VALUES'!$D$29)+(S115*'UNIT VALUES'!$D$30))</f>
        <v>1632143.3645142524</v>
      </c>
      <c r="V115" s="25">
        <f>IF(C115="22",(O115*'UNIT VALUES'!$D$41)+(Q115*'UNIT VALUES'!$D$42)+(R115*'UNIT VALUES'!$D$43),IF(C115="66",(Q115*'UNIT VALUES'!$D$31)+(T115*'UNIT VALUES'!$D$33)+(R115*'UNIT VALUES'!$D$34),(Q115*'UNIT VALUES'!$D$31)+(T115*'UNIT VALUES'!$D$32)+(R115*'UNIT VALUES'!$D$34)))</f>
        <v>436254.60181188746</v>
      </c>
      <c r="W115" s="25">
        <f t="shared" si="3"/>
        <v>1632143</v>
      </c>
      <c r="X115" s="27">
        <f>ROUND(IF(C115="22", W115*'UNIT VALUES'!$D$44, W115*'UNIT VALUES'!$D$36), 0)</f>
        <v>1428465</v>
      </c>
      <c r="Y115" s="87">
        <f>ROUND(IF(C115="22", IF(U115&gt;V115,O115*'UNIT VALUES'!$D$38*'UNIT VALUES'!$D$44,O115*'UNIT VALUES'!$D$41*'UNIT VALUES'!$D$44),IF(U115&gt;V115, O115*'UNIT VALUES'!$D$28*'UNIT VALUES'!$D$36,0)), 0)</f>
        <v>422692</v>
      </c>
      <c r="Z115" s="87">
        <f>ROUND(IF(C115="22", IF(U115&gt;V115,Q115*'UNIT VALUES'!$D$39*'UNIT VALUES'!$D$44,Q115*'UNIT VALUES'!$D$42*'UNIT VALUES'!$D$44), IF(U115&gt;V115, Q115*'UNIT VALUES'!$D$29*'UNIT VALUES'!$D$36, Q115*'UNIT VALUES'!$D$31*'UNIT VALUES'!$D$36)),0)</f>
        <v>614184</v>
      </c>
      <c r="AA115" s="87">
        <f>ROUND(IF(C115="22", IF(U115&gt;V115,0,R115*'UNIT VALUES'!$D$43*'UNIT VALUES'!$D$44),IF(CALCS!U115&gt;CALCS!V115,0,CALCS!R115*'UNIT VALUES'!$D$34*'UNIT VALUES'!$D$36)), 0)</f>
        <v>0</v>
      </c>
      <c r="AB115" s="87">
        <f>ROUND(IF(C115="22",IF(U115&gt;V115,S115*'UNIT VALUES'!$D$40*'UNIT VALUES'!$D$44,0),IF(U115&gt;V115,S115*'UNIT VALUES'!$D$30*'UNIT VALUES'!$D$36)), 0)</f>
        <v>391589</v>
      </c>
      <c r="AC115" s="87">
        <f>ROUND(IF(U115&gt;V115,0,IF(T115&gt;1, IF(C115="66", T115*'UNIT VALUES'!$D$33*'UNIT VALUES'!$D$36,T115*'UNIT VALUES'!$D$32*'UNIT VALUES'!$D$36),0)),0)</f>
        <v>0</v>
      </c>
      <c r="AD115" t="str">
        <f t="shared" si="4"/>
        <v>061750</v>
      </c>
      <c r="AE115">
        <f ca="1">IF(C115="22",OFFSET('National Reallocations'!$L$1,MATCH(AD115,'National Reallocations'!$I$2:$I$52,0),),ROUND((X115/(SUM($X$2:$X$1259)-SUMIF($C$2:$C$1259,"22",$X$2:$X$1259)))*(Reallocations!$F$4+Reallocations!$F$5),0))</f>
        <v>120</v>
      </c>
      <c r="AF115" s="27">
        <f ca="1">IF(ISERROR(OFFSET('MSA Reallocations'!$I$1,MATCH(AD115,'MSA Reallocations'!$E$2:$E$37,0),)), 0, (OFFSET('MSA Reallocations'!$I$1,MATCH(AD115,'MSA Reallocations'!$E$2:$E$37,0),)))</f>
        <v>0</v>
      </c>
      <c r="AG115" s="181">
        <f ca="1">IF(ISERROR(OFFSET(Reductions!$E$1,MATCH(AD115,Reductions!$F$2:$F$15,0),)), 0, -OFFSET(Reductions!$E$1,MATCH(AD115,Reductions!$F$2:$F$15,0),))</f>
        <v>0</v>
      </c>
      <c r="AH115" s="53">
        <f t="shared" ca="1" si="5"/>
        <v>1428585</v>
      </c>
    </row>
    <row r="116" spans="1:34" x14ac:dyDescent="0.25">
      <c r="A116" s="126" t="s">
        <v>5065</v>
      </c>
      <c r="B116" s="126" t="s">
        <v>223</v>
      </c>
      <c r="C116" s="126" t="s">
        <v>47</v>
      </c>
      <c r="D116" s="126" t="s">
        <v>48</v>
      </c>
      <c r="E116" s="126" t="s">
        <v>224</v>
      </c>
      <c r="F116" s="126" t="s">
        <v>417</v>
      </c>
      <c r="G116" s="126" t="s">
        <v>236</v>
      </c>
      <c r="H116" s="126" t="s">
        <v>23</v>
      </c>
      <c r="I116" s="126" t="s">
        <v>418</v>
      </c>
      <c r="J116" s="126" t="s">
        <v>4634</v>
      </c>
      <c r="K116" s="126" t="s">
        <v>3334</v>
      </c>
      <c r="L116" s="127">
        <v>1</v>
      </c>
      <c r="M116" s="127">
        <v>0</v>
      </c>
      <c r="N116" s="127">
        <v>0</v>
      </c>
      <c r="O116" s="127">
        <v>65806</v>
      </c>
      <c r="P116" s="127">
        <v>0</v>
      </c>
      <c r="Q116" s="127">
        <v>4217</v>
      </c>
      <c r="R116" s="127">
        <v>137</v>
      </c>
      <c r="S116" s="127">
        <v>663</v>
      </c>
      <c r="T116" s="24">
        <f>IF(P116&gt;0, ROUND(IF(IF(OR(C116="51", C116="52", C116="66"), (L116*'UNIT VALUES'!$C$26)-CALCS!P116,0)&gt;0, IF(OR(C116="51", C116="52", C116="66"), (L116*'UNIT VALUES'!$C$26)-CALCS!P116,0), 0), 0), ROUND(IF(IF(OR(C116="51", C116="52", C116="66"), (L116*'UNIT VALUES'!$C$26)-CALCS!O116,0)&gt;0, IF(OR(C116="51", C116="52", C116="66"), (L116*'UNIT VALUES'!$C$26)-CALCS!O116,0), 0), 0))</f>
        <v>0</v>
      </c>
      <c r="U116" s="25">
        <f>IF(C116="22", (O116*'UNIT VALUES'!$D$38)+(Q116*'UNIT VALUES'!$D$39)+(S116*'UNIT VALUES'!$D$40), (O116*'UNIT VALUES'!$D$28)+(Q116*'UNIT VALUES'!$D$29)+(S116*'UNIT VALUES'!$D$30))</f>
        <v>330345.93232350808</v>
      </c>
      <c r="V116" s="25">
        <f>IF(C116="22",(O116*'UNIT VALUES'!$D$41)+(Q116*'UNIT VALUES'!$D$42)+(R116*'UNIT VALUES'!$D$43),IF(C116="66",(Q116*'UNIT VALUES'!$D$31)+(T116*'UNIT VALUES'!$D$33)+(R116*'UNIT VALUES'!$D$34),(Q116*'UNIT VALUES'!$D$31)+(T116*'UNIT VALUES'!$D$32)+(R116*'UNIT VALUES'!$D$34)))</f>
        <v>74479.402447991088</v>
      </c>
      <c r="W116" s="25">
        <f t="shared" si="3"/>
        <v>330346</v>
      </c>
      <c r="X116" s="27">
        <f>ROUND(IF(C116="22", W116*'UNIT VALUES'!$D$44, W116*'UNIT VALUES'!$D$36), 0)</f>
        <v>289122</v>
      </c>
      <c r="Y116" s="87">
        <f>ROUND(IF(C116="22", IF(U116&gt;V116,O116*'UNIT VALUES'!$D$38*'UNIT VALUES'!$D$44,O116*'UNIT VALUES'!$D$41*'UNIT VALUES'!$D$44),IF(U116&gt;V116, O116*'UNIT VALUES'!$D$28*'UNIT VALUES'!$D$36,0)), 0)</f>
        <v>108263</v>
      </c>
      <c r="Z116" s="87">
        <f>ROUND(IF(C116="22", IF(U116&gt;V116,Q116*'UNIT VALUES'!$D$39*'UNIT VALUES'!$D$44,Q116*'UNIT VALUES'!$D$42*'UNIT VALUES'!$D$44), IF(U116&gt;V116, Q116*'UNIT VALUES'!$D$29*'UNIT VALUES'!$D$36, Q116*'UNIT VALUES'!$D$31*'UNIT VALUES'!$D$36)),0)</f>
        <v>93824</v>
      </c>
      <c r="AA116" s="87">
        <f>ROUND(IF(C116="22", IF(U116&gt;V116,0,R116*'UNIT VALUES'!$D$43*'UNIT VALUES'!$D$44),IF(CALCS!U116&gt;CALCS!V116,0,CALCS!R116*'UNIT VALUES'!$D$34*'UNIT VALUES'!$D$36)), 0)</f>
        <v>0</v>
      </c>
      <c r="AB116" s="87">
        <f>ROUND(IF(C116="22",IF(U116&gt;V116,S116*'UNIT VALUES'!$D$40*'UNIT VALUES'!$D$44,0),IF(U116&gt;V116,S116*'UNIT VALUES'!$D$30*'UNIT VALUES'!$D$36)), 0)</f>
        <v>87034</v>
      </c>
      <c r="AC116" s="87">
        <f>ROUND(IF(U116&gt;V116,0,IF(T116&gt;1, IF(C116="66", T116*'UNIT VALUES'!$D$33*'UNIT VALUES'!$D$36,T116*'UNIT VALUES'!$D$32*'UNIT VALUES'!$D$36),0)),0)</f>
        <v>0</v>
      </c>
      <c r="AD116" t="str">
        <f t="shared" si="4"/>
        <v>061854</v>
      </c>
      <c r="AE116">
        <f ca="1">IF(C116="22",OFFSET('National Reallocations'!$L$1,MATCH(AD116,'National Reallocations'!$I$2:$I$52,0),),ROUND((X116/(SUM($X$2:$X$1259)-SUMIF($C$2:$C$1259,"22",$X$2:$X$1259)))*(Reallocations!$F$4+Reallocations!$F$5),0))</f>
        <v>24</v>
      </c>
      <c r="AF116" s="27">
        <f ca="1">IF(ISERROR(OFFSET('MSA Reallocations'!$I$1,MATCH(AD116,'MSA Reallocations'!$E$2:$E$37,0),)), 0, (OFFSET('MSA Reallocations'!$I$1,MATCH(AD116,'MSA Reallocations'!$E$2:$E$37,0),)))</f>
        <v>0</v>
      </c>
      <c r="AG116" s="181">
        <f ca="1">IF(ISERROR(OFFSET(Reductions!$E$1,MATCH(AD116,Reductions!$F$2:$F$15,0),)), 0, -OFFSET(Reductions!$E$1,MATCH(AD116,Reductions!$F$2:$F$15,0),))</f>
        <v>0</v>
      </c>
      <c r="AH116" s="53">
        <f t="shared" ca="1" si="5"/>
        <v>289146</v>
      </c>
    </row>
    <row r="117" spans="1:34" x14ac:dyDescent="0.25">
      <c r="A117" s="126" t="s">
        <v>5113</v>
      </c>
      <c r="B117" s="126" t="s">
        <v>223</v>
      </c>
      <c r="C117" s="126" t="s">
        <v>47</v>
      </c>
      <c r="D117" s="126" t="s">
        <v>48</v>
      </c>
      <c r="E117" s="126" t="s">
        <v>224</v>
      </c>
      <c r="F117" s="126" t="s">
        <v>420</v>
      </c>
      <c r="G117" s="126" t="s">
        <v>236</v>
      </c>
      <c r="H117" s="126" t="s">
        <v>23</v>
      </c>
      <c r="I117" s="126" t="s">
        <v>421</v>
      </c>
      <c r="J117" s="126" t="s">
        <v>4634</v>
      </c>
      <c r="K117" s="126" t="s">
        <v>3334</v>
      </c>
      <c r="L117" s="127">
        <v>25136</v>
      </c>
      <c r="M117" s="127">
        <v>45232</v>
      </c>
      <c r="N117" s="127">
        <v>45232</v>
      </c>
      <c r="O117" s="127">
        <v>62131</v>
      </c>
      <c r="P117" s="127">
        <v>0</v>
      </c>
      <c r="Q117" s="127">
        <v>8496</v>
      </c>
      <c r="R117" s="127">
        <v>378</v>
      </c>
      <c r="S117" s="127">
        <v>3364</v>
      </c>
      <c r="T117" s="24">
        <f>IF(P117&gt;0, ROUND(IF(IF(OR(C117="51", C117="52", C117="66"), (L117*'UNIT VALUES'!$C$26)-CALCS!P117,0)&gt;0, IF(OR(C117="51", C117="52", C117="66"), (L117*'UNIT VALUES'!$C$26)-CALCS!P117,0), 0), 0), ROUND(IF(IF(OR(C117="51", C117="52", C117="66"), (L117*'UNIT VALUES'!$C$26)-CALCS!O117,0)&gt;0, IF(OR(C117="51", C117="52", C117="66"), (L117*'UNIT VALUES'!$C$26)-CALCS!O117,0), 0), 0))</f>
        <v>0</v>
      </c>
      <c r="U117" s="25">
        <f>IF(C117="22", (O117*'UNIT VALUES'!$D$38)+(Q117*'UNIT VALUES'!$D$39)+(S117*'UNIT VALUES'!$D$40), (O117*'UNIT VALUES'!$D$28)+(Q117*'UNIT VALUES'!$D$29)+(S117*'UNIT VALUES'!$D$30))</f>
        <v>837342.49546729028</v>
      </c>
      <c r="V117" s="25">
        <f>IF(C117="22",(O117*'UNIT VALUES'!$D$41)+(Q117*'UNIT VALUES'!$D$42)+(R117*'UNIT VALUES'!$D$43),IF(C117="66",(Q117*'UNIT VALUES'!$D$31)+(T117*'UNIT VALUES'!$D$33)+(R117*'UNIT VALUES'!$D$34),(Q117*'UNIT VALUES'!$D$31)+(T117*'UNIT VALUES'!$D$32)+(R117*'UNIT VALUES'!$D$34)))</f>
        <v>157615.83212955555</v>
      </c>
      <c r="W117" s="25">
        <f t="shared" si="3"/>
        <v>837342</v>
      </c>
      <c r="X117" s="27">
        <f>ROUND(IF(C117="22", W117*'UNIT VALUES'!$D$44, W117*'UNIT VALUES'!$D$36), 0)</f>
        <v>732849</v>
      </c>
      <c r="Y117" s="87">
        <f>ROUND(IF(C117="22", IF(U117&gt;V117,O117*'UNIT VALUES'!$D$38*'UNIT VALUES'!$D$44,O117*'UNIT VALUES'!$D$41*'UNIT VALUES'!$D$44),IF(U117&gt;V117, O117*'UNIT VALUES'!$D$28*'UNIT VALUES'!$D$36,0)), 0)</f>
        <v>102217</v>
      </c>
      <c r="Z117" s="87">
        <f>ROUND(IF(C117="22", IF(U117&gt;V117,Q117*'UNIT VALUES'!$D$39*'UNIT VALUES'!$D$44,Q117*'UNIT VALUES'!$D$42*'UNIT VALUES'!$D$44), IF(U117&gt;V117, Q117*'UNIT VALUES'!$D$29*'UNIT VALUES'!$D$36, Q117*'UNIT VALUES'!$D$31*'UNIT VALUES'!$D$36)),0)</f>
        <v>189028</v>
      </c>
      <c r="AA117" s="87">
        <f>ROUND(IF(C117="22", IF(U117&gt;V117,0,R117*'UNIT VALUES'!$D$43*'UNIT VALUES'!$D$44),IF(CALCS!U117&gt;CALCS!V117,0,CALCS!R117*'UNIT VALUES'!$D$34*'UNIT VALUES'!$D$36)), 0)</f>
        <v>0</v>
      </c>
      <c r="AB117" s="87">
        <f>ROUND(IF(C117="22",IF(U117&gt;V117,S117*'UNIT VALUES'!$D$40*'UNIT VALUES'!$D$44,0),IF(U117&gt;V117,S117*'UNIT VALUES'!$D$30*'UNIT VALUES'!$D$36)), 0)</f>
        <v>441605</v>
      </c>
      <c r="AC117" s="87">
        <f>ROUND(IF(U117&gt;V117,0,IF(T117&gt;1, IF(C117="66", T117*'UNIT VALUES'!$D$33*'UNIT VALUES'!$D$36,T117*'UNIT VALUES'!$D$32*'UNIT VALUES'!$D$36),0)),0)</f>
        <v>0</v>
      </c>
      <c r="AD117" t="str">
        <f t="shared" si="4"/>
        <v>061860</v>
      </c>
      <c r="AE117">
        <f ca="1">IF(C117="22",OFFSET('National Reallocations'!$L$1,MATCH(AD117,'National Reallocations'!$I$2:$I$52,0),),ROUND((X117/(SUM($X$2:$X$1259)-SUMIF($C$2:$C$1259,"22",$X$2:$X$1259)))*(Reallocations!$F$4+Reallocations!$F$5),0))</f>
        <v>62</v>
      </c>
      <c r="AF117" s="27">
        <f ca="1">IF(ISERROR(OFFSET('MSA Reallocations'!$I$1,MATCH(AD117,'MSA Reallocations'!$E$2:$E$37,0),)), 0, (OFFSET('MSA Reallocations'!$I$1,MATCH(AD117,'MSA Reallocations'!$E$2:$E$37,0),)))</f>
        <v>0</v>
      </c>
      <c r="AG117" s="181">
        <f ca="1">IF(ISERROR(OFFSET(Reductions!$E$1,MATCH(AD117,Reductions!$F$2:$F$15,0),)), 0, -OFFSET(Reductions!$E$1,MATCH(AD117,Reductions!$F$2:$F$15,0),))</f>
        <v>0</v>
      </c>
      <c r="AH117" s="53">
        <f t="shared" ca="1" si="5"/>
        <v>732911</v>
      </c>
    </row>
    <row r="118" spans="1:34" x14ac:dyDescent="0.25">
      <c r="A118" s="126" t="s">
        <v>4913</v>
      </c>
      <c r="B118" s="126" t="s">
        <v>223</v>
      </c>
      <c r="C118" s="126" t="s">
        <v>47</v>
      </c>
      <c r="D118" s="126" t="s">
        <v>48</v>
      </c>
      <c r="E118" s="126" t="s">
        <v>224</v>
      </c>
      <c r="F118" s="126" t="s">
        <v>423</v>
      </c>
      <c r="G118" s="126" t="s">
        <v>236</v>
      </c>
      <c r="H118" s="126" t="s">
        <v>23</v>
      </c>
      <c r="I118" s="126" t="s">
        <v>424</v>
      </c>
      <c r="J118" s="126" t="s">
        <v>4634</v>
      </c>
      <c r="K118" s="126" t="s">
        <v>3334</v>
      </c>
      <c r="L118" s="127">
        <v>1</v>
      </c>
      <c r="M118" s="127">
        <v>0</v>
      </c>
      <c r="N118" s="127">
        <v>0</v>
      </c>
      <c r="O118" s="127">
        <v>82492</v>
      </c>
      <c r="P118" s="127">
        <v>0</v>
      </c>
      <c r="Q118" s="127">
        <v>5510</v>
      </c>
      <c r="R118" s="127">
        <v>96</v>
      </c>
      <c r="S118" s="127">
        <v>1206</v>
      </c>
      <c r="T118" s="24">
        <f>IF(P118&gt;0, ROUND(IF(IF(OR(C118="51", C118="52", C118="66"), (L118*'UNIT VALUES'!$C$26)-CALCS!P118,0)&gt;0, IF(OR(C118="51", C118="52", C118="66"), (L118*'UNIT VALUES'!$C$26)-CALCS!P118,0), 0), 0), ROUND(IF(IF(OR(C118="51", C118="52", C118="66"), (L118*'UNIT VALUES'!$C$26)-CALCS!O118,0)&gt;0, IF(OR(C118="51", C118="52", C118="66"), (L118*'UNIT VALUES'!$C$26)-CALCS!O118,0), 0), 0))</f>
        <v>0</v>
      </c>
      <c r="U118" s="25">
        <f>IF(C118="22", (O118*'UNIT VALUES'!$D$38)+(Q118*'UNIT VALUES'!$D$39)+(S118*'UNIT VALUES'!$D$40), (O118*'UNIT VALUES'!$D$28)+(Q118*'UNIT VALUES'!$D$29)+(S118*'UNIT VALUES'!$D$30))</f>
        <v>476026.80678726645</v>
      </c>
      <c r="V118" s="25">
        <f>IF(C118="22",(O118*'UNIT VALUES'!$D$41)+(Q118*'UNIT VALUES'!$D$42)+(R118*'UNIT VALUES'!$D$43),IF(C118="66",(Q118*'UNIT VALUES'!$D$31)+(T118*'UNIT VALUES'!$D$33)+(R118*'UNIT VALUES'!$D$34),(Q118*'UNIT VALUES'!$D$31)+(T118*'UNIT VALUES'!$D$32)+(R118*'UNIT VALUES'!$D$34)))</f>
        <v>91161.258008251636</v>
      </c>
      <c r="W118" s="25">
        <f t="shared" si="3"/>
        <v>476027</v>
      </c>
      <c r="X118" s="27">
        <f>ROUND(IF(C118="22", W118*'UNIT VALUES'!$D$44, W118*'UNIT VALUES'!$D$36), 0)</f>
        <v>416623</v>
      </c>
      <c r="Y118" s="87">
        <f>ROUND(IF(C118="22", IF(U118&gt;V118,O118*'UNIT VALUES'!$D$38*'UNIT VALUES'!$D$44,O118*'UNIT VALUES'!$D$41*'UNIT VALUES'!$D$44),IF(U118&gt;V118, O118*'UNIT VALUES'!$D$28*'UNIT VALUES'!$D$36,0)), 0)</f>
        <v>135715</v>
      </c>
      <c r="Z118" s="87">
        <f>ROUND(IF(C118="22", IF(U118&gt;V118,Q118*'UNIT VALUES'!$D$39*'UNIT VALUES'!$D$44,Q118*'UNIT VALUES'!$D$42*'UNIT VALUES'!$D$44), IF(U118&gt;V118, Q118*'UNIT VALUES'!$D$29*'UNIT VALUES'!$D$36, Q118*'UNIT VALUES'!$D$31*'UNIT VALUES'!$D$36)),0)</f>
        <v>122592</v>
      </c>
      <c r="AA118" s="87">
        <f>ROUND(IF(C118="22", IF(U118&gt;V118,0,R118*'UNIT VALUES'!$D$43*'UNIT VALUES'!$D$44),IF(CALCS!U118&gt;CALCS!V118,0,CALCS!R118*'UNIT VALUES'!$D$34*'UNIT VALUES'!$D$36)), 0)</f>
        <v>0</v>
      </c>
      <c r="AB118" s="87">
        <f>ROUND(IF(C118="22",IF(U118&gt;V118,S118*'UNIT VALUES'!$D$40*'UNIT VALUES'!$D$44,0),IF(U118&gt;V118,S118*'UNIT VALUES'!$D$30*'UNIT VALUES'!$D$36)), 0)</f>
        <v>158316</v>
      </c>
      <c r="AC118" s="87">
        <f>ROUND(IF(U118&gt;V118,0,IF(T118&gt;1, IF(C118="66", T118*'UNIT VALUES'!$D$33*'UNIT VALUES'!$D$36,T118*'UNIT VALUES'!$D$32*'UNIT VALUES'!$D$36),0)),0)</f>
        <v>0</v>
      </c>
      <c r="AD118" t="str">
        <f t="shared" si="4"/>
        <v>061869</v>
      </c>
      <c r="AE118">
        <f ca="1">IF(C118="22",OFFSET('National Reallocations'!$L$1,MATCH(AD118,'National Reallocations'!$I$2:$I$52,0),),ROUND((X118/(SUM($X$2:$X$1259)-SUMIF($C$2:$C$1259,"22",$X$2:$X$1259)))*(Reallocations!$F$4+Reallocations!$F$5),0))</f>
        <v>35</v>
      </c>
      <c r="AF118" s="27">
        <f ca="1">IF(ISERROR(OFFSET('MSA Reallocations'!$I$1,MATCH(AD118,'MSA Reallocations'!$E$2:$E$37,0),)), 0, (OFFSET('MSA Reallocations'!$I$1,MATCH(AD118,'MSA Reallocations'!$E$2:$E$37,0),)))</f>
        <v>0</v>
      </c>
      <c r="AG118" s="181">
        <f ca="1">IF(ISERROR(OFFSET(Reductions!$E$1,MATCH(AD118,Reductions!$F$2:$F$15,0),)), 0, -OFFSET(Reductions!$E$1,MATCH(AD118,Reductions!$F$2:$F$15,0),))</f>
        <v>0</v>
      </c>
      <c r="AH118" s="53">
        <f t="shared" ca="1" si="5"/>
        <v>416658</v>
      </c>
    </row>
    <row r="119" spans="1:34" x14ac:dyDescent="0.25">
      <c r="A119" s="126" t="s">
        <v>5114</v>
      </c>
      <c r="B119" s="126" t="s">
        <v>223</v>
      </c>
      <c r="C119" s="126" t="s">
        <v>47</v>
      </c>
      <c r="D119" s="126" t="s">
        <v>48</v>
      </c>
      <c r="E119" s="126" t="s">
        <v>224</v>
      </c>
      <c r="F119" s="126" t="s">
        <v>425</v>
      </c>
      <c r="G119" s="126" t="s">
        <v>274</v>
      </c>
      <c r="H119" s="126" t="s">
        <v>23</v>
      </c>
      <c r="I119" s="126" t="s">
        <v>426</v>
      </c>
      <c r="J119" s="126" t="s">
        <v>245</v>
      </c>
      <c r="K119" s="126" t="s">
        <v>3334</v>
      </c>
      <c r="L119" s="127">
        <v>2432</v>
      </c>
      <c r="M119" s="127">
        <v>0</v>
      </c>
      <c r="N119" s="127">
        <v>0</v>
      </c>
      <c r="O119" s="127">
        <v>61981</v>
      </c>
      <c r="P119" s="127">
        <v>0</v>
      </c>
      <c r="Q119" s="127">
        <v>8078</v>
      </c>
      <c r="R119" s="127">
        <v>409</v>
      </c>
      <c r="S119" s="127">
        <v>1422</v>
      </c>
      <c r="T119" s="24">
        <f>IF(P119&gt;0, ROUND(IF(IF(OR(C119="51", C119="52", C119="66"), (L119*'UNIT VALUES'!$C$26)-CALCS!P119,0)&gt;0, IF(OR(C119="51", C119="52", C119="66"), (L119*'UNIT VALUES'!$C$26)-CALCS!P119,0), 0), 0), ROUND(IF(IF(OR(C119="51", C119="52", C119="66"), (L119*'UNIT VALUES'!$C$26)-CALCS!O119,0)&gt;0, IF(OR(C119="51", C119="52", C119="66"), (L119*'UNIT VALUES'!$C$26)-CALCS!O119,0), 0), 0))</f>
        <v>0</v>
      </c>
      <c r="U119" s="25">
        <f>IF(C119="22", (O119*'UNIT VALUES'!$D$38)+(Q119*'UNIT VALUES'!$D$39)+(S119*'UNIT VALUES'!$D$40), (O119*'UNIT VALUES'!$D$28)+(Q119*'UNIT VALUES'!$D$29)+(S119*'UNIT VALUES'!$D$30))</f>
        <v>535151.21622381173</v>
      </c>
      <c r="V119" s="25">
        <f>IF(C119="22",(O119*'UNIT VALUES'!$D$41)+(Q119*'UNIT VALUES'!$D$42)+(R119*'UNIT VALUES'!$D$43),IF(C119="66",(Q119*'UNIT VALUES'!$D$31)+(T119*'UNIT VALUES'!$D$33)+(R119*'UNIT VALUES'!$D$34),(Q119*'UNIT VALUES'!$D$31)+(T119*'UNIT VALUES'!$D$32)+(R119*'UNIT VALUES'!$D$34)))</f>
        <v>153538.72569205187</v>
      </c>
      <c r="W119" s="25">
        <f t="shared" si="3"/>
        <v>535151</v>
      </c>
      <c r="X119" s="27">
        <f>ROUND(IF(C119="22", W119*'UNIT VALUES'!$D$44, W119*'UNIT VALUES'!$D$36), 0)</f>
        <v>468369</v>
      </c>
      <c r="Y119" s="87">
        <f>ROUND(IF(C119="22", IF(U119&gt;V119,O119*'UNIT VALUES'!$D$38*'UNIT VALUES'!$D$44,O119*'UNIT VALUES'!$D$41*'UNIT VALUES'!$D$44),IF(U119&gt;V119, O119*'UNIT VALUES'!$D$28*'UNIT VALUES'!$D$36,0)), 0)</f>
        <v>101970</v>
      </c>
      <c r="Z119" s="87">
        <f>ROUND(IF(C119="22", IF(U119&gt;V119,Q119*'UNIT VALUES'!$D$39*'UNIT VALUES'!$D$44,Q119*'UNIT VALUES'!$D$42*'UNIT VALUES'!$D$44), IF(U119&gt;V119, Q119*'UNIT VALUES'!$D$29*'UNIT VALUES'!$D$36, Q119*'UNIT VALUES'!$D$31*'UNIT VALUES'!$D$36)),0)</f>
        <v>179727</v>
      </c>
      <c r="AA119" s="87">
        <f>ROUND(IF(C119="22", IF(U119&gt;V119,0,R119*'UNIT VALUES'!$D$43*'UNIT VALUES'!$D$44),IF(CALCS!U119&gt;CALCS!V119,0,CALCS!R119*'UNIT VALUES'!$D$34*'UNIT VALUES'!$D$36)), 0)</f>
        <v>0</v>
      </c>
      <c r="AB119" s="87">
        <f>ROUND(IF(C119="22",IF(U119&gt;V119,S119*'UNIT VALUES'!$D$40*'UNIT VALUES'!$D$44,0),IF(U119&gt;V119,S119*'UNIT VALUES'!$D$30*'UNIT VALUES'!$D$36)), 0)</f>
        <v>186671</v>
      </c>
      <c r="AC119" s="87">
        <f>ROUND(IF(U119&gt;V119,0,IF(T119&gt;1, IF(C119="66", T119*'UNIT VALUES'!$D$33*'UNIT VALUES'!$D$36,T119*'UNIT VALUES'!$D$32*'UNIT VALUES'!$D$36),0)),0)</f>
        <v>0</v>
      </c>
      <c r="AD119" t="str">
        <f t="shared" si="4"/>
        <v>061870</v>
      </c>
      <c r="AE119">
        <f ca="1">IF(C119="22",OFFSET('National Reallocations'!$L$1,MATCH(AD119,'National Reallocations'!$I$2:$I$52,0),),ROUND((X119/(SUM($X$2:$X$1259)-SUMIF($C$2:$C$1259,"22",$X$2:$X$1259)))*(Reallocations!$F$4+Reallocations!$F$5),0))</f>
        <v>39</v>
      </c>
      <c r="AF119" s="27">
        <f ca="1">IF(ISERROR(OFFSET('MSA Reallocations'!$I$1,MATCH(AD119,'MSA Reallocations'!$E$2:$E$37,0),)), 0, (OFFSET('MSA Reallocations'!$I$1,MATCH(AD119,'MSA Reallocations'!$E$2:$E$37,0),)))</f>
        <v>0</v>
      </c>
      <c r="AG119" s="181">
        <f ca="1">IF(ISERROR(OFFSET(Reductions!$E$1,MATCH(AD119,Reductions!$F$2:$F$15,0),)), 0, -OFFSET(Reductions!$E$1,MATCH(AD119,Reductions!$F$2:$F$15,0),))</f>
        <v>0</v>
      </c>
      <c r="AH119" s="53">
        <f t="shared" ca="1" si="5"/>
        <v>468408</v>
      </c>
    </row>
    <row r="120" spans="1:34" x14ac:dyDescent="0.25">
      <c r="A120" s="126" t="s">
        <v>4921</v>
      </c>
      <c r="B120" s="126" t="s">
        <v>223</v>
      </c>
      <c r="C120" s="126" t="s">
        <v>47</v>
      </c>
      <c r="D120" s="126" t="s">
        <v>48</v>
      </c>
      <c r="E120" s="126" t="s">
        <v>224</v>
      </c>
      <c r="F120" s="126" t="s">
        <v>428</v>
      </c>
      <c r="G120" s="126" t="s">
        <v>232</v>
      </c>
      <c r="H120" s="126" t="s">
        <v>23</v>
      </c>
      <c r="I120" s="126" t="s">
        <v>429</v>
      </c>
      <c r="J120" s="126" t="s">
        <v>234</v>
      </c>
      <c r="K120" s="126" t="s">
        <v>3334</v>
      </c>
      <c r="L120" s="127">
        <v>67126</v>
      </c>
      <c r="M120" s="127">
        <v>74513</v>
      </c>
      <c r="N120" s="127">
        <v>74654</v>
      </c>
      <c r="O120" s="127">
        <v>81611</v>
      </c>
      <c r="P120" s="127">
        <v>0</v>
      </c>
      <c r="Q120" s="127">
        <v>6688</v>
      </c>
      <c r="R120" s="127">
        <v>360</v>
      </c>
      <c r="S120" s="127">
        <v>1732</v>
      </c>
      <c r="T120" s="24">
        <f>IF(P120&gt;0, ROUND(IF(IF(OR(C120="51", C120="52", C120="66"), (L120*'UNIT VALUES'!$C$26)-CALCS!P120,0)&gt;0, IF(OR(C120="51", C120="52", C120="66"), (L120*'UNIT VALUES'!$C$26)-CALCS!P120,0), 0), 0), ROUND(IF(IF(OR(C120="51", C120="52", C120="66"), (L120*'UNIT VALUES'!$C$26)-CALCS!O120,0)&gt;0, IF(OR(C120="51", C120="52", C120="66"), (L120*'UNIT VALUES'!$C$26)-CALCS!O120,0), 0), 0))</f>
        <v>23724</v>
      </c>
      <c r="U120" s="25">
        <f>IF(C120="22", (O120*'UNIT VALUES'!$D$38)+(Q120*'UNIT VALUES'!$D$39)+(S120*'UNIT VALUES'!$D$40), (O120*'UNIT VALUES'!$D$28)+(Q120*'UNIT VALUES'!$D$29)+(S120*'UNIT VALUES'!$D$30))</f>
        <v>583212.56607210869</v>
      </c>
      <c r="V120" s="25">
        <f>IF(C120="22",(O120*'UNIT VALUES'!$D$41)+(Q120*'UNIT VALUES'!$D$42)+(R120*'UNIT VALUES'!$D$43),IF(C120="66",(Q120*'UNIT VALUES'!$D$31)+(T120*'UNIT VALUES'!$D$33)+(R120*'UNIT VALUES'!$D$34),(Q120*'UNIT VALUES'!$D$31)+(T120*'UNIT VALUES'!$D$32)+(R120*'UNIT VALUES'!$D$34)))</f>
        <v>405496.64546625287</v>
      </c>
      <c r="W120" s="25">
        <f t="shared" si="3"/>
        <v>583213</v>
      </c>
      <c r="X120" s="27">
        <f>ROUND(IF(C120="22", W120*'UNIT VALUES'!$D$44, W120*'UNIT VALUES'!$D$36), 0)</f>
        <v>510433</v>
      </c>
      <c r="Y120" s="87">
        <f>ROUND(IF(C120="22", IF(U120&gt;V120,O120*'UNIT VALUES'!$D$38*'UNIT VALUES'!$D$44,O120*'UNIT VALUES'!$D$41*'UNIT VALUES'!$D$44),IF(U120&gt;V120, O120*'UNIT VALUES'!$D$28*'UNIT VALUES'!$D$36,0)), 0)</f>
        <v>134265</v>
      </c>
      <c r="Z120" s="87">
        <f>ROUND(IF(C120="22", IF(U120&gt;V120,Q120*'UNIT VALUES'!$D$39*'UNIT VALUES'!$D$44,Q120*'UNIT VALUES'!$D$42*'UNIT VALUES'!$D$44), IF(U120&gt;V120, Q120*'UNIT VALUES'!$D$29*'UNIT VALUES'!$D$36, Q120*'UNIT VALUES'!$D$31*'UNIT VALUES'!$D$36)),0)</f>
        <v>148801</v>
      </c>
      <c r="AA120" s="87">
        <f>ROUND(IF(C120="22", IF(U120&gt;V120,0,R120*'UNIT VALUES'!$D$43*'UNIT VALUES'!$D$44),IF(CALCS!U120&gt;CALCS!V120,0,CALCS!R120*'UNIT VALUES'!$D$34*'UNIT VALUES'!$D$36)), 0)</f>
        <v>0</v>
      </c>
      <c r="AB120" s="87">
        <f>ROUND(IF(C120="22",IF(U120&gt;V120,S120*'UNIT VALUES'!$D$40*'UNIT VALUES'!$D$44,0),IF(U120&gt;V120,S120*'UNIT VALUES'!$D$30*'UNIT VALUES'!$D$36)), 0)</f>
        <v>227366</v>
      </c>
      <c r="AC120" s="87">
        <f>ROUND(IF(U120&gt;V120,0,IF(T120&gt;1, IF(C120="66", T120*'UNIT VALUES'!$D$33*'UNIT VALUES'!$D$36,T120*'UNIT VALUES'!$D$32*'UNIT VALUES'!$D$36),0)),0)</f>
        <v>0</v>
      </c>
      <c r="AD120" t="str">
        <f t="shared" si="4"/>
        <v>061890</v>
      </c>
      <c r="AE120">
        <f ca="1">IF(C120="22",OFFSET('National Reallocations'!$L$1,MATCH(AD120,'National Reallocations'!$I$2:$I$52,0),),ROUND((X120/(SUM($X$2:$X$1259)-SUMIF($C$2:$C$1259,"22",$X$2:$X$1259)))*(Reallocations!$F$4+Reallocations!$F$5),0))</f>
        <v>43</v>
      </c>
      <c r="AF120" s="27">
        <f ca="1">IF(ISERROR(OFFSET('MSA Reallocations'!$I$1,MATCH(AD120,'MSA Reallocations'!$E$2:$E$37,0),)), 0, (OFFSET('MSA Reallocations'!$I$1,MATCH(AD120,'MSA Reallocations'!$E$2:$E$37,0),)))</f>
        <v>0</v>
      </c>
      <c r="AG120" s="181">
        <f ca="1">IF(ISERROR(OFFSET(Reductions!$E$1,MATCH(AD120,Reductions!$F$2:$F$15,0),)), 0, -OFFSET(Reductions!$E$1,MATCH(AD120,Reductions!$F$2:$F$15,0),))</f>
        <v>0</v>
      </c>
      <c r="AH120" s="53">
        <f t="shared" ca="1" si="5"/>
        <v>510476</v>
      </c>
    </row>
    <row r="121" spans="1:34" x14ac:dyDescent="0.25">
      <c r="A121" s="126" t="s">
        <v>5139</v>
      </c>
      <c r="B121" s="126" t="s">
        <v>223</v>
      </c>
      <c r="C121" s="126" t="s">
        <v>47</v>
      </c>
      <c r="D121" s="126" t="s">
        <v>48</v>
      </c>
      <c r="E121" s="126" t="s">
        <v>224</v>
      </c>
      <c r="F121" s="126" t="s">
        <v>431</v>
      </c>
      <c r="G121" s="126" t="s">
        <v>50</v>
      </c>
      <c r="H121" s="126" t="s">
        <v>23</v>
      </c>
      <c r="I121" s="126" t="s">
        <v>432</v>
      </c>
      <c r="J121" s="126" t="s">
        <v>271</v>
      </c>
      <c r="K121" s="126" t="s">
        <v>3334</v>
      </c>
      <c r="L121" s="127">
        <v>30441</v>
      </c>
      <c r="M121" s="127">
        <v>50308</v>
      </c>
      <c r="N121" s="127">
        <v>50308</v>
      </c>
      <c r="O121" s="127">
        <v>60089</v>
      </c>
      <c r="P121" s="127">
        <v>0</v>
      </c>
      <c r="Q121" s="127">
        <v>6918</v>
      </c>
      <c r="R121" s="127">
        <v>1194</v>
      </c>
      <c r="S121" s="127">
        <v>785</v>
      </c>
      <c r="T121" s="24">
        <f>IF(P121&gt;0, ROUND(IF(IF(OR(C121="51", C121="52", C121="66"), (L121*'UNIT VALUES'!$C$26)-CALCS!P121,0)&gt;0, IF(OR(C121="51", C121="52", C121="66"), (L121*'UNIT VALUES'!$C$26)-CALCS!P121,0), 0), 0), ROUND(IF(IF(OR(C121="51", C121="52", C121="66"), (L121*'UNIT VALUES'!$C$26)-CALCS!O121,0)&gt;0, IF(OR(C121="51", C121="52", C121="66"), (L121*'UNIT VALUES'!$C$26)-CALCS!O121,0), 0), 0))</f>
        <v>0</v>
      </c>
      <c r="U121" s="25">
        <f>IF(C121="22", (O121*'UNIT VALUES'!$D$38)+(Q121*'UNIT VALUES'!$D$39)+(S121*'UNIT VALUES'!$D$40), (O121*'UNIT VALUES'!$D$28)+(Q121*'UNIT VALUES'!$D$29)+(S121*'UNIT VALUES'!$D$30))</f>
        <v>406561.41945359128</v>
      </c>
      <c r="V121" s="25">
        <f>IF(C121="22",(O121*'UNIT VALUES'!$D$41)+(Q121*'UNIT VALUES'!$D$42)+(R121*'UNIT VALUES'!$D$43),IF(C121="66",(Q121*'UNIT VALUES'!$D$31)+(T121*'UNIT VALUES'!$D$33)+(R121*'UNIT VALUES'!$D$34),(Q121*'UNIT VALUES'!$D$31)+(T121*'UNIT VALUES'!$D$32)+(R121*'UNIT VALUES'!$D$34)))</f>
        <v>194051.32109892031</v>
      </c>
      <c r="W121" s="25">
        <f t="shared" si="3"/>
        <v>406561</v>
      </c>
      <c r="X121" s="27">
        <f>ROUND(IF(C121="22", W121*'UNIT VALUES'!$D$44, W121*'UNIT VALUES'!$D$36), 0)</f>
        <v>355826</v>
      </c>
      <c r="Y121" s="87">
        <f>ROUND(IF(C121="22", IF(U121&gt;V121,O121*'UNIT VALUES'!$D$38*'UNIT VALUES'!$D$44,O121*'UNIT VALUES'!$D$41*'UNIT VALUES'!$D$44),IF(U121&gt;V121, O121*'UNIT VALUES'!$D$28*'UNIT VALUES'!$D$36,0)), 0)</f>
        <v>98857</v>
      </c>
      <c r="Z121" s="87">
        <f>ROUND(IF(C121="22", IF(U121&gt;V121,Q121*'UNIT VALUES'!$D$39*'UNIT VALUES'!$D$44,Q121*'UNIT VALUES'!$D$42*'UNIT VALUES'!$D$44), IF(U121&gt;V121, Q121*'UNIT VALUES'!$D$29*'UNIT VALUES'!$D$36, Q121*'UNIT VALUES'!$D$31*'UNIT VALUES'!$D$36)),0)</f>
        <v>153919</v>
      </c>
      <c r="AA121" s="87">
        <f>ROUND(IF(C121="22", IF(U121&gt;V121,0,R121*'UNIT VALUES'!$D$43*'UNIT VALUES'!$D$44),IF(CALCS!U121&gt;CALCS!V121,0,CALCS!R121*'UNIT VALUES'!$D$34*'UNIT VALUES'!$D$36)), 0)</f>
        <v>0</v>
      </c>
      <c r="AB121" s="87">
        <f>ROUND(IF(C121="22",IF(U121&gt;V121,S121*'UNIT VALUES'!$D$40*'UNIT VALUES'!$D$44,0),IF(U121&gt;V121,S121*'UNIT VALUES'!$D$30*'UNIT VALUES'!$D$36)), 0)</f>
        <v>103050</v>
      </c>
      <c r="AC121" s="87">
        <f>ROUND(IF(U121&gt;V121,0,IF(T121&gt;1, IF(C121="66", T121*'UNIT VALUES'!$D$33*'UNIT VALUES'!$D$36,T121*'UNIT VALUES'!$D$32*'UNIT VALUES'!$D$36),0)),0)</f>
        <v>0</v>
      </c>
      <c r="AD121" t="str">
        <f t="shared" si="4"/>
        <v>061896</v>
      </c>
      <c r="AE121">
        <f ca="1">IF(C121="22",OFFSET('National Reallocations'!$L$1,MATCH(AD121,'National Reallocations'!$I$2:$I$52,0),),ROUND((X121/(SUM($X$2:$X$1259)-SUMIF($C$2:$C$1259,"22",$X$2:$X$1259)))*(Reallocations!$F$4+Reallocations!$F$5),0))</f>
        <v>30</v>
      </c>
      <c r="AF121" s="27">
        <f ca="1">IF(ISERROR(OFFSET('MSA Reallocations'!$I$1,MATCH(AD121,'MSA Reallocations'!$E$2:$E$37,0),)), 0, (OFFSET('MSA Reallocations'!$I$1,MATCH(AD121,'MSA Reallocations'!$E$2:$E$37,0),)))</f>
        <v>0</v>
      </c>
      <c r="AG121" s="181">
        <f ca="1">IF(ISERROR(OFFSET(Reductions!$E$1,MATCH(AD121,Reductions!$F$2:$F$15,0),)), 0, -OFFSET(Reductions!$E$1,MATCH(AD121,Reductions!$F$2:$F$15,0),))</f>
        <v>0</v>
      </c>
      <c r="AH121" s="53">
        <f t="shared" ca="1" si="5"/>
        <v>355856</v>
      </c>
    </row>
    <row r="122" spans="1:34" x14ac:dyDescent="0.25">
      <c r="A122" s="126" t="s">
        <v>5406</v>
      </c>
      <c r="B122" s="126" t="s">
        <v>223</v>
      </c>
      <c r="C122" s="126" t="s">
        <v>47</v>
      </c>
      <c r="D122" s="126" t="s">
        <v>48</v>
      </c>
      <c r="E122" s="126" t="s">
        <v>224</v>
      </c>
      <c r="F122" s="126" t="s">
        <v>434</v>
      </c>
      <c r="G122" s="126" t="s">
        <v>232</v>
      </c>
      <c r="H122" s="126" t="s">
        <v>23</v>
      </c>
      <c r="I122" s="126" t="s">
        <v>435</v>
      </c>
      <c r="J122" s="126" t="s">
        <v>234</v>
      </c>
      <c r="K122" s="126" t="s">
        <v>3334</v>
      </c>
      <c r="L122" s="127">
        <v>26012</v>
      </c>
      <c r="M122" s="127">
        <v>48027</v>
      </c>
      <c r="N122" s="127">
        <v>48027</v>
      </c>
      <c r="O122" s="127">
        <v>161103</v>
      </c>
      <c r="P122" s="127">
        <v>0</v>
      </c>
      <c r="Q122" s="127">
        <v>34424</v>
      </c>
      <c r="R122" s="127">
        <v>580</v>
      </c>
      <c r="S122" s="127">
        <v>2122</v>
      </c>
      <c r="T122" s="24">
        <f>IF(P122&gt;0, ROUND(IF(IF(OR(C122="51", C122="52", C122="66"), (L122*'UNIT VALUES'!$C$26)-CALCS!P122,0)&gt;0, IF(OR(C122="51", C122="52", C122="66"), (L122*'UNIT VALUES'!$C$26)-CALCS!P122,0), 0), 0), ROUND(IF(IF(OR(C122="51", C122="52", C122="66"), (L122*'UNIT VALUES'!$C$26)-CALCS!O122,0)&gt;0, IF(OR(C122="51", C122="52", C122="66"), (L122*'UNIT VALUES'!$C$26)-CALCS!O122,0), 0), 0))</f>
        <v>0</v>
      </c>
      <c r="U122" s="25">
        <f>IF(C122="22", (O122*'UNIT VALUES'!$D$38)+(Q122*'UNIT VALUES'!$D$39)+(S122*'UNIT VALUES'!$D$40), (O122*'UNIT VALUES'!$D$28)+(Q122*'UNIT VALUES'!$D$29)+(S122*'UNIT VALUES'!$D$30))</f>
        <v>1496222.7754504078</v>
      </c>
      <c r="V122" s="25">
        <f>IF(C122="22",(O122*'UNIT VALUES'!$D$41)+(Q122*'UNIT VALUES'!$D$42)+(R122*'UNIT VALUES'!$D$43),IF(C122="66",(Q122*'UNIT VALUES'!$D$31)+(T122*'UNIT VALUES'!$D$33)+(R122*'UNIT VALUES'!$D$34),(Q122*'UNIT VALUES'!$D$31)+(T122*'UNIT VALUES'!$D$32)+(R122*'UNIT VALUES'!$D$34)))</f>
        <v>568068.99708420539</v>
      </c>
      <c r="W122" s="25">
        <f t="shared" si="3"/>
        <v>1496223</v>
      </c>
      <c r="X122" s="27">
        <f>ROUND(IF(C122="22", W122*'UNIT VALUES'!$D$44, W122*'UNIT VALUES'!$D$36), 0)</f>
        <v>1309507</v>
      </c>
      <c r="Y122" s="87">
        <f>ROUND(IF(C122="22", IF(U122&gt;V122,O122*'UNIT VALUES'!$D$38*'UNIT VALUES'!$D$44,O122*'UNIT VALUES'!$D$41*'UNIT VALUES'!$D$44),IF(U122&gt;V122, O122*'UNIT VALUES'!$D$28*'UNIT VALUES'!$D$36,0)), 0)</f>
        <v>265044</v>
      </c>
      <c r="Z122" s="87">
        <f>ROUND(IF(C122="22", IF(U122&gt;V122,Q122*'UNIT VALUES'!$D$39*'UNIT VALUES'!$D$44,Q122*'UNIT VALUES'!$D$42*'UNIT VALUES'!$D$44), IF(U122&gt;V122, Q122*'UNIT VALUES'!$D$29*'UNIT VALUES'!$D$36, Q122*'UNIT VALUES'!$D$31*'UNIT VALUES'!$D$36)),0)</f>
        <v>765900</v>
      </c>
      <c r="AA122" s="87">
        <f>ROUND(IF(C122="22", IF(U122&gt;V122,0,R122*'UNIT VALUES'!$D$43*'UNIT VALUES'!$D$44),IF(CALCS!U122&gt;CALCS!V122,0,CALCS!R122*'UNIT VALUES'!$D$34*'UNIT VALUES'!$D$36)), 0)</f>
        <v>0</v>
      </c>
      <c r="AB122" s="87">
        <f>ROUND(IF(C122="22",IF(U122&gt;V122,S122*'UNIT VALUES'!$D$40*'UNIT VALUES'!$D$44,0),IF(U122&gt;V122,S122*'UNIT VALUES'!$D$30*'UNIT VALUES'!$D$36)), 0)</f>
        <v>278563</v>
      </c>
      <c r="AC122" s="87">
        <f>ROUND(IF(U122&gt;V122,0,IF(T122&gt;1, IF(C122="66", T122*'UNIT VALUES'!$D$33*'UNIT VALUES'!$D$36,T122*'UNIT VALUES'!$D$32*'UNIT VALUES'!$D$36),0)),0)</f>
        <v>0</v>
      </c>
      <c r="AD122" t="str">
        <f t="shared" si="4"/>
        <v>061914</v>
      </c>
      <c r="AE122">
        <f ca="1">IF(C122="22",OFFSET('National Reallocations'!$L$1,MATCH(AD122,'National Reallocations'!$I$2:$I$52,0),),ROUND((X122/(SUM($X$2:$X$1259)-SUMIF($C$2:$C$1259,"22",$X$2:$X$1259)))*(Reallocations!$F$4+Reallocations!$F$5),0))</f>
        <v>110</v>
      </c>
      <c r="AF122" s="27">
        <f ca="1">IF(ISERROR(OFFSET('MSA Reallocations'!$I$1,MATCH(AD122,'MSA Reallocations'!$E$2:$E$37,0),)), 0, (OFFSET('MSA Reallocations'!$I$1,MATCH(AD122,'MSA Reallocations'!$E$2:$E$37,0),)))</f>
        <v>0</v>
      </c>
      <c r="AG122" s="181">
        <f ca="1">IF(ISERROR(OFFSET(Reductions!$E$1,MATCH(AD122,Reductions!$F$2:$F$15,0),)), 0, -OFFSET(Reductions!$E$1,MATCH(AD122,Reductions!$F$2:$F$15,0),))</f>
        <v>0</v>
      </c>
      <c r="AH122" s="53">
        <f t="shared" ca="1" si="5"/>
        <v>1309617</v>
      </c>
    </row>
    <row r="123" spans="1:34" x14ac:dyDescent="0.25">
      <c r="A123" s="126" t="s">
        <v>4868</v>
      </c>
      <c r="B123" s="126" t="s">
        <v>223</v>
      </c>
      <c r="C123" s="126" t="s">
        <v>47</v>
      </c>
      <c r="D123" s="126" t="s">
        <v>48</v>
      </c>
      <c r="E123" s="126" t="s">
        <v>224</v>
      </c>
      <c r="F123" s="126" t="s">
        <v>437</v>
      </c>
      <c r="G123" s="126" t="s">
        <v>227</v>
      </c>
      <c r="H123" s="126" t="s">
        <v>23</v>
      </c>
      <c r="I123" s="126" t="s">
        <v>438</v>
      </c>
      <c r="J123" s="126" t="s">
        <v>229</v>
      </c>
      <c r="K123" s="126" t="s">
        <v>3333</v>
      </c>
      <c r="L123" s="127">
        <v>16058</v>
      </c>
      <c r="M123" s="127">
        <v>48349</v>
      </c>
      <c r="N123" s="127">
        <v>48349</v>
      </c>
      <c r="O123" s="127">
        <v>88126</v>
      </c>
      <c r="P123" s="127">
        <v>0</v>
      </c>
      <c r="Q123" s="127">
        <v>4575</v>
      </c>
      <c r="R123" s="127">
        <v>975</v>
      </c>
      <c r="S123" s="127">
        <v>1114</v>
      </c>
      <c r="T123" s="24">
        <f>IF(P123&gt;0, ROUND(IF(IF(OR(C123="51", C123="52", C123="66"), (L123*'UNIT VALUES'!$C$26)-CALCS!P123,0)&gt;0, IF(OR(C123="51", C123="52", C123="66"), (L123*'UNIT VALUES'!$C$26)-CALCS!P123,0), 0), 0), ROUND(IF(IF(OR(C123="51", C123="52", C123="66"), (L123*'UNIT VALUES'!$C$26)-CALCS!O123,0)&gt;0, IF(OR(C123="51", C123="52", C123="66"), (L123*'UNIT VALUES'!$C$26)-CALCS!O123,0), 0), 0))</f>
        <v>0</v>
      </c>
      <c r="U123" s="25">
        <f>IF(C123="22", (O123*'UNIT VALUES'!$D$38)+(Q123*'UNIT VALUES'!$D$39)+(S123*'UNIT VALUES'!$D$40), (O123*'UNIT VALUES'!$D$28)+(Q123*'UNIT VALUES'!$D$29)+(S123*'UNIT VALUES'!$D$30))</f>
        <v>449049.19905996486</v>
      </c>
      <c r="V123" s="25">
        <f>IF(C123="22",(O123*'UNIT VALUES'!$D$41)+(Q123*'UNIT VALUES'!$D$42)+(R123*'UNIT VALUES'!$D$43),IF(C123="66",(Q123*'UNIT VALUES'!$D$31)+(T123*'UNIT VALUES'!$D$33)+(R123*'UNIT VALUES'!$D$34),(Q123*'UNIT VALUES'!$D$31)+(T123*'UNIT VALUES'!$D$32)+(R123*'UNIT VALUES'!$D$34)))</f>
        <v>142075.61561575349</v>
      </c>
      <c r="W123" s="25">
        <f t="shared" si="3"/>
        <v>449049</v>
      </c>
      <c r="X123" s="27">
        <f>ROUND(IF(C123="22", W123*'UNIT VALUES'!$D$44, W123*'UNIT VALUES'!$D$36), 0)</f>
        <v>393011</v>
      </c>
      <c r="Y123" s="87">
        <f>ROUND(IF(C123="22", IF(U123&gt;V123,O123*'UNIT VALUES'!$D$38*'UNIT VALUES'!$D$44,O123*'UNIT VALUES'!$D$41*'UNIT VALUES'!$D$44),IF(U123&gt;V123, O123*'UNIT VALUES'!$D$28*'UNIT VALUES'!$D$36,0)), 0)</f>
        <v>144984</v>
      </c>
      <c r="Z123" s="87">
        <f>ROUND(IF(C123="22", IF(U123&gt;V123,Q123*'UNIT VALUES'!$D$39*'UNIT VALUES'!$D$44,Q123*'UNIT VALUES'!$D$42*'UNIT VALUES'!$D$44), IF(U123&gt;V123, Q123*'UNIT VALUES'!$D$29*'UNIT VALUES'!$D$36, Q123*'UNIT VALUES'!$D$31*'UNIT VALUES'!$D$36)),0)</f>
        <v>101789</v>
      </c>
      <c r="AA123" s="87">
        <f>ROUND(IF(C123="22", IF(U123&gt;V123,0,R123*'UNIT VALUES'!$D$43*'UNIT VALUES'!$D$44),IF(CALCS!U123&gt;CALCS!V123,0,CALCS!R123*'UNIT VALUES'!$D$34*'UNIT VALUES'!$D$36)), 0)</f>
        <v>0</v>
      </c>
      <c r="AB123" s="87">
        <f>ROUND(IF(C123="22",IF(U123&gt;V123,S123*'UNIT VALUES'!$D$40*'UNIT VALUES'!$D$44,0),IF(U123&gt;V123,S123*'UNIT VALUES'!$D$30*'UNIT VALUES'!$D$36)), 0)</f>
        <v>146239</v>
      </c>
      <c r="AC123" s="87">
        <f>ROUND(IF(U123&gt;V123,0,IF(T123&gt;1, IF(C123="66", T123*'UNIT VALUES'!$D$33*'UNIT VALUES'!$D$36,T123*'UNIT VALUES'!$D$32*'UNIT VALUES'!$D$36),0)),0)</f>
        <v>0</v>
      </c>
      <c r="AD123" t="str">
        <f t="shared" si="4"/>
        <v>062034</v>
      </c>
      <c r="AE123">
        <f ca="1">IF(C123="22",OFFSET('National Reallocations'!$L$1,MATCH(AD123,'National Reallocations'!$I$2:$I$52,0),),ROUND((X123/(SUM($X$2:$X$1259)-SUMIF($C$2:$C$1259,"22",$X$2:$X$1259)))*(Reallocations!$F$4+Reallocations!$F$5),0))</f>
        <v>33</v>
      </c>
      <c r="AF123" s="27">
        <f ca="1">IF(ISERROR(OFFSET('MSA Reallocations'!$I$1,MATCH(AD123,'MSA Reallocations'!$E$2:$E$37,0),)), 0, (OFFSET('MSA Reallocations'!$I$1,MATCH(AD123,'MSA Reallocations'!$E$2:$E$37,0),)))</f>
        <v>0</v>
      </c>
      <c r="AG123" s="181">
        <f ca="1">IF(ISERROR(OFFSET(Reductions!$E$1,MATCH(AD123,Reductions!$F$2:$F$15,0),)), 0, -OFFSET(Reductions!$E$1,MATCH(AD123,Reductions!$F$2:$F$15,0),))</f>
        <v>0</v>
      </c>
      <c r="AH123" s="53">
        <f t="shared" ca="1" si="5"/>
        <v>393044</v>
      </c>
    </row>
    <row r="124" spans="1:34" x14ac:dyDescent="0.25">
      <c r="A124" s="126" t="s">
        <v>5081</v>
      </c>
      <c r="B124" s="126" t="s">
        <v>223</v>
      </c>
      <c r="C124" s="126" t="s">
        <v>27</v>
      </c>
      <c r="D124" s="126" t="s">
        <v>28</v>
      </c>
      <c r="E124" s="126" t="s">
        <v>224</v>
      </c>
      <c r="F124" s="126" t="s">
        <v>440</v>
      </c>
      <c r="G124" s="126" t="s">
        <v>66</v>
      </c>
      <c r="H124" s="126" t="s">
        <v>23</v>
      </c>
      <c r="I124" s="126" t="s">
        <v>441</v>
      </c>
      <c r="J124" s="126" t="s">
        <v>442</v>
      </c>
      <c r="K124" s="126" t="s">
        <v>3333</v>
      </c>
      <c r="L124" s="127">
        <v>22229</v>
      </c>
      <c r="M124" s="127">
        <v>35221</v>
      </c>
      <c r="N124" s="127">
        <v>35221</v>
      </c>
      <c r="O124" s="127">
        <v>64596</v>
      </c>
      <c r="P124" s="127">
        <v>0</v>
      </c>
      <c r="Q124" s="127">
        <v>12089</v>
      </c>
      <c r="R124" s="127">
        <v>2085</v>
      </c>
      <c r="S124" s="127">
        <v>1969</v>
      </c>
      <c r="T124" s="24">
        <f>IF(P124&gt;0, ROUND(IF(IF(OR(C124="51", C124="52", C124="66"), (L124*'UNIT VALUES'!$C$26)-CALCS!P124,0)&gt;0, IF(OR(C124="51", C124="52", C124="66"), (L124*'UNIT VALUES'!$C$26)-CALCS!P124,0), 0), 0), ROUND(IF(IF(OR(C124="51", C124="52", C124="66"), (L124*'UNIT VALUES'!$C$26)-CALCS!O124,0)&gt;0, IF(OR(C124="51", C124="52", C124="66"), (L124*'UNIT VALUES'!$C$26)-CALCS!O124,0), 0), 0))</f>
        <v>0</v>
      </c>
      <c r="U124" s="25">
        <f>IF(C124="22", (O124*'UNIT VALUES'!$D$38)+(Q124*'UNIT VALUES'!$D$39)+(S124*'UNIT VALUES'!$D$40), (O124*'UNIT VALUES'!$D$28)+(Q124*'UNIT VALUES'!$D$29)+(S124*'UNIT VALUES'!$D$30))</f>
        <v>724077.22007629392</v>
      </c>
      <c r="V124" s="25">
        <f>IF(C124="22",(O124*'UNIT VALUES'!$D$41)+(Q124*'UNIT VALUES'!$D$42)+(R124*'UNIT VALUES'!$D$43),IF(C124="66",(Q124*'UNIT VALUES'!$D$31)+(T124*'UNIT VALUES'!$D$33)+(R124*'UNIT VALUES'!$D$34),(Q124*'UNIT VALUES'!$D$31)+(T124*'UNIT VALUES'!$D$32)+(R124*'UNIT VALUES'!$D$34)))</f>
        <v>338989.22315541527</v>
      </c>
      <c r="W124" s="25">
        <f t="shared" si="3"/>
        <v>724077</v>
      </c>
      <c r="X124" s="27">
        <f>ROUND(IF(C124="22", W124*'UNIT VALUES'!$D$44, W124*'UNIT VALUES'!$D$36), 0)</f>
        <v>633718</v>
      </c>
      <c r="Y124" s="87">
        <f>ROUND(IF(C124="22", IF(U124&gt;V124,O124*'UNIT VALUES'!$D$38*'UNIT VALUES'!$D$44,O124*'UNIT VALUES'!$D$41*'UNIT VALUES'!$D$44),IF(U124&gt;V124, O124*'UNIT VALUES'!$D$28*'UNIT VALUES'!$D$36,0)), 0)</f>
        <v>106272</v>
      </c>
      <c r="Z124" s="87">
        <f>ROUND(IF(C124="22", IF(U124&gt;V124,Q124*'UNIT VALUES'!$D$39*'UNIT VALUES'!$D$44,Q124*'UNIT VALUES'!$D$42*'UNIT VALUES'!$D$44), IF(U124&gt;V124, Q124*'UNIT VALUES'!$D$29*'UNIT VALUES'!$D$36, Q124*'UNIT VALUES'!$D$31*'UNIT VALUES'!$D$36)),0)</f>
        <v>268968</v>
      </c>
      <c r="AA124" s="87">
        <f>ROUND(IF(C124="22", IF(U124&gt;V124,0,R124*'UNIT VALUES'!$D$43*'UNIT VALUES'!$D$44),IF(CALCS!U124&gt;CALCS!V124,0,CALCS!R124*'UNIT VALUES'!$D$34*'UNIT VALUES'!$D$36)), 0)</f>
        <v>0</v>
      </c>
      <c r="AB124" s="87">
        <f>ROUND(IF(C124="22",IF(U124&gt;V124,S124*'UNIT VALUES'!$D$40*'UNIT VALUES'!$D$44,0),IF(U124&gt;V124,S124*'UNIT VALUES'!$D$30*'UNIT VALUES'!$D$36)), 0)</f>
        <v>258478</v>
      </c>
      <c r="AC124" s="87">
        <f>ROUND(IF(U124&gt;V124,0,IF(T124&gt;1, IF(C124="66", T124*'UNIT VALUES'!$D$33*'UNIT VALUES'!$D$36,T124*'UNIT VALUES'!$D$32*'UNIT VALUES'!$D$36),0)),0)</f>
        <v>0</v>
      </c>
      <c r="AD124" t="str">
        <f t="shared" si="4"/>
        <v>062046</v>
      </c>
      <c r="AE124">
        <f ca="1">IF(C124="22",OFFSET('National Reallocations'!$L$1,MATCH(AD124,'National Reallocations'!$I$2:$I$52,0),),ROUND((X124/(SUM($X$2:$X$1259)-SUMIF($C$2:$C$1259,"22",$X$2:$X$1259)))*(Reallocations!$F$4+Reallocations!$F$5),0))</f>
        <v>53</v>
      </c>
      <c r="AF124" s="27">
        <f ca="1">IF(ISERROR(OFFSET('MSA Reallocations'!$I$1,MATCH(AD124,'MSA Reallocations'!$E$2:$E$37,0),)), 0, (OFFSET('MSA Reallocations'!$I$1,MATCH(AD124,'MSA Reallocations'!$E$2:$E$37,0),)))</f>
        <v>0</v>
      </c>
      <c r="AG124" s="181">
        <f ca="1">IF(ISERROR(OFFSET(Reductions!$E$1,MATCH(AD124,Reductions!$F$2:$F$15,0),)), 0, -OFFSET(Reductions!$E$1,MATCH(AD124,Reductions!$F$2:$F$15,0),))</f>
        <v>0</v>
      </c>
      <c r="AH124" s="53">
        <f t="shared" ca="1" si="5"/>
        <v>633771</v>
      </c>
    </row>
    <row r="125" spans="1:34" x14ac:dyDescent="0.25">
      <c r="A125" s="126" t="s">
        <v>5349</v>
      </c>
      <c r="B125" s="126" t="s">
        <v>223</v>
      </c>
      <c r="C125" s="126" t="s">
        <v>47</v>
      </c>
      <c r="D125" s="126" t="s">
        <v>48</v>
      </c>
      <c r="E125" s="126" t="s">
        <v>224</v>
      </c>
      <c r="F125" s="126" t="s">
        <v>1036</v>
      </c>
      <c r="G125" s="126" t="s">
        <v>384</v>
      </c>
      <c r="H125" s="126" t="s">
        <v>23</v>
      </c>
      <c r="I125" s="126" t="s">
        <v>4778</v>
      </c>
      <c r="J125" s="126" t="s">
        <v>4633</v>
      </c>
      <c r="K125" s="126" t="s">
        <v>3334</v>
      </c>
      <c r="L125" s="127">
        <v>14415</v>
      </c>
      <c r="M125" s="127">
        <v>26267</v>
      </c>
      <c r="N125" s="127">
        <v>26267</v>
      </c>
      <c r="O125" s="127">
        <v>44164</v>
      </c>
      <c r="P125" s="127">
        <v>0</v>
      </c>
      <c r="Q125" s="127">
        <v>8778</v>
      </c>
      <c r="R125" s="127">
        <v>455</v>
      </c>
      <c r="S125" s="127">
        <v>1218</v>
      </c>
      <c r="T125" s="24">
        <f>IF(P125&gt;0, ROUND(IF(IF(OR(C125="51", C125="52", C125="66"), (L125*'UNIT VALUES'!$C$26)-CALCS!P125,0)&gt;0, IF(OR(C125="51", C125="52", C125="66"), (L125*'UNIT VALUES'!$C$26)-CALCS!P125,0), 0), 0), ROUND(IF(IF(OR(C125="51", C125="52", C125="66"), (L125*'UNIT VALUES'!$C$26)-CALCS!O125,0)&gt;0, IF(OR(C125="51", C125="52", C125="66"), (L125*'UNIT VALUES'!$C$26)-CALCS!O125,0), 0), 0))</f>
        <v>0</v>
      </c>
      <c r="U125" s="25">
        <f>IF(C125="22", (O125*'UNIT VALUES'!$D$38)+(Q125*'UNIT VALUES'!$D$39)+(S125*'UNIT VALUES'!$D$40), (O125*'UNIT VALUES'!$D$28)+(Q125*'UNIT VALUES'!$D$29)+(S125*'UNIT VALUES'!$D$30))</f>
        <v>488856.20597887714</v>
      </c>
      <c r="V125" s="25">
        <f>IF(C125="22",(O125*'UNIT VALUES'!$D$41)+(Q125*'UNIT VALUES'!$D$42)+(R125*'UNIT VALUES'!$D$43),IF(C125="66",(Q125*'UNIT VALUES'!$D$31)+(T125*'UNIT VALUES'!$D$33)+(R125*'UNIT VALUES'!$D$34),(Q125*'UNIT VALUES'!$D$31)+(T125*'UNIT VALUES'!$D$32)+(R125*'UNIT VALUES'!$D$34)))</f>
        <v>167626.49613982462</v>
      </c>
      <c r="W125" s="25">
        <f t="shared" si="3"/>
        <v>488856</v>
      </c>
      <c r="X125" s="27">
        <f>ROUND(IF(C125="22", W125*'UNIT VALUES'!$D$44, W125*'UNIT VALUES'!$D$36), 0)</f>
        <v>427851</v>
      </c>
      <c r="Y125" s="87">
        <f>ROUND(IF(C125="22", IF(U125&gt;V125,O125*'UNIT VALUES'!$D$38*'UNIT VALUES'!$D$44,O125*'UNIT VALUES'!$D$41*'UNIT VALUES'!$D$44),IF(U125&gt;V125, O125*'UNIT VALUES'!$D$28*'UNIT VALUES'!$D$36,0)), 0)</f>
        <v>72658</v>
      </c>
      <c r="Z125" s="87">
        <f>ROUND(IF(C125="22", IF(U125&gt;V125,Q125*'UNIT VALUES'!$D$39*'UNIT VALUES'!$D$44,Q125*'UNIT VALUES'!$D$42*'UNIT VALUES'!$D$44), IF(U125&gt;V125, Q125*'UNIT VALUES'!$D$29*'UNIT VALUES'!$D$36, Q125*'UNIT VALUES'!$D$31*'UNIT VALUES'!$D$36)),0)</f>
        <v>195302</v>
      </c>
      <c r="AA125" s="87">
        <f>ROUND(IF(C125="22", IF(U125&gt;V125,0,R125*'UNIT VALUES'!$D$43*'UNIT VALUES'!$D$44),IF(CALCS!U125&gt;CALCS!V125,0,CALCS!R125*'UNIT VALUES'!$D$34*'UNIT VALUES'!$D$36)), 0)</f>
        <v>0</v>
      </c>
      <c r="AB125" s="87">
        <f>ROUND(IF(C125="22",IF(U125&gt;V125,S125*'UNIT VALUES'!$D$40*'UNIT VALUES'!$D$44,0),IF(U125&gt;V125,S125*'UNIT VALUES'!$D$30*'UNIT VALUES'!$D$36)), 0)</f>
        <v>159891</v>
      </c>
      <c r="AC125" s="87">
        <f>ROUND(IF(U125&gt;V125,0,IF(T125&gt;1, IF(C125="66", T125*'UNIT VALUES'!$D$33*'UNIT VALUES'!$D$36,T125*'UNIT VALUES'!$D$32*'UNIT VALUES'!$D$36),0)),0)</f>
        <v>0</v>
      </c>
      <c r="AD125" t="str">
        <f t="shared" si="4"/>
        <v>062064</v>
      </c>
      <c r="AE125">
        <f ca="1">IF(C125="22",OFFSET('National Reallocations'!$L$1,MATCH(AD125,'National Reallocations'!$I$2:$I$52,0),),ROUND((X125/(SUM($X$2:$X$1259)-SUMIF($C$2:$C$1259,"22",$X$2:$X$1259)))*(Reallocations!$F$4+Reallocations!$F$5),0))</f>
        <v>36</v>
      </c>
      <c r="AF125" s="27">
        <f ca="1">IF(ISERROR(OFFSET('MSA Reallocations'!$I$1,MATCH(AD125,'MSA Reallocations'!$E$2:$E$37,0),)), 0, (OFFSET('MSA Reallocations'!$I$1,MATCH(AD125,'MSA Reallocations'!$E$2:$E$37,0),)))</f>
        <v>0</v>
      </c>
      <c r="AG125" s="181">
        <f ca="1">IF(ISERROR(OFFSET(Reductions!$E$1,MATCH(AD125,Reductions!$F$2:$F$15,0),)), 0, -OFFSET(Reductions!$E$1,MATCH(AD125,Reductions!$F$2:$F$15,0),))</f>
        <v>0</v>
      </c>
      <c r="AH125" s="53">
        <f t="shared" ca="1" si="5"/>
        <v>427887</v>
      </c>
    </row>
    <row r="126" spans="1:34" x14ac:dyDescent="0.25">
      <c r="A126" s="126" t="s">
        <v>5310</v>
      </c>
      <c r="B126" s="126" t="s">
        <v>223</v>
      </c>
      <c r="C126" s="126" t="s">
        <v>27</v>
      </c>
      <c r="D126" s="126" t="s">
        <v>28</v>
      </c>
      <c r="E126" s="126" t="s">
        <v>224</v>
      </c>
      <c r="F126" s="126" t="s">
        <v>444</v>
      </c>
      <c r="G126" s="126" t="s">
        <v>232</v>
      </c>
      <c r="H126" s="126" t="s">
        <v>23</v>
      </c>
      <c r="I126" s="126" t="s">
        <v>445</v>
      </c>
      <c r="J126" s="126" t="s">
        <v>234</v>
      </c>
      <c r="K126" s="126" t="s">
        <v>3334</v>
      </c>
      <c r="L126" s="127">
        <v>344168</v>
      </c>
      <c r="M126" s="127">
        <v>361546</v>
      </c>
      <c r="N126" s="127">
        <v>361334</v>
      </c>
      <c r="O126" s="127">
        <v>474140</v>
      </c>
      <c r="P126" s="127">
        <v>0</v>
      </c>
      <c r="Q126" s="127">
        <v>95719</v>
      </c>
      <c r="R126" s="127">
        <v>36492</v>
      </c>
      <c r="S126" s="127">
        <v>19852</v>
      </c>
      <c r="T126" s="24">
        <f>IF(P126&gt;0, ROUND(IF(IF(OR(C126="51", C126="52", C126="66"), (L126*'UNIT VALUES'!$C$26)-CALCS!P126,0)&gt;0, IF(OR(C126="51", C126="52", C126="66"), (L126*'UNIT VALUES'!$C$26)-CALCS!P126,0), 0), 0), ROUND(IF(IF(OR(C126="51", C126="52", C126="66"), (L126*'UNIT VALUES'!$C$26)-CALCS!O126,0)&gt;0, IF(OR(C126="51", C126="52", C126="66"), (L126*'UNIT VALUES'!$C$26)-CALCS!O126,0), 0), 0))</f>
        <v>65934</v>
      </c>
      <c r="U126" s="25">
        <f>IF(C126="22", (O126*'UNIT VALUES'!$D$38)+(Q126*'UNIT VALUES'!$D$39)+(S126*'UNIT VALUES'!$D$40), (O126*'UNIT VALUES'!$D$28)+(Q126*'UNIT VALUES'!$D$29)+(S126*'UNIT VALUES'!$D$30))</f>
        <v>6302208.2582496405</v>
      </c>
      <c r="V126" s="25">
        <f>IF(C126="22",(O126*'UNIT VALUES'!$D$41)+(Q126*'UNIT VALUES'!$D$42)+(R126*'UNIT VALUES'!$D$43),IF(C126="66",(Q126*'UNIT VALUES'!$D$31)+(T126*'UNIT VALUES'!$D$33)+(R126*'UNIT VALUES'!$D$34),(Q126*'UNIT VALUES'!$D$31)+(T126*'UNIT VALUES'!$D$32)+(R126*'UNIT VALUES'!$D$34)))</f>
        <v>4935045.2287084404</v>
      </c>
      <c r="W126" s="25">
        <f t="shared" si="3"/>
        <v>6302208</v>
      </c>
      <c r="X126" s="27">
        <f>ROUND(IF(C126="22", W126*'UNIT VALUES'!$D$44, W126*'UNIT VALUES'!$D$36), 0)</f>
        <v>5515744</v>
      </c>
      <c r="Y126" s="87">
        <f>ROUND(IF(C126="22", IF(U126&gt;V126,O126*'UNIT VALUES'!$D$38*'UNIT VALUES'!$D$44,O126*'UNIT VALUES'!$D$41*'UNIT VALUES'!$D$44),IF(U126&gt;V126, O126*'UNIT VALUES'!$D$28*'UNIT VALUES'!$D$36,0)), 0)</f>
        <v>780048</v>
      </c>
      <c r="Z126" s="87">
        <f>ROUND(IF(C126="22", IF(U126&gt;V126,Q126*'UNIT VALUES'!$D$39*'UNIT VALUES'!$D$44,Q126*'UNIT VALUES'!$D$42*'UNIT VALUES'!$D$44), IF(U126&gt;V126, Q126*'UNIT VALUES'!$D$29*'UNIT VALUES'!$D$36, Q126*'UNIT VALUES'!$D$31*'UNIT VALUES'!$D$36)),0)</f>
        <v>2129652</v>
      </c>
      <c r="AA126" s="87">
        <f>ROUND(IF(C126="22", IF(U126&gt;V126,0,R126*'UNIT VALUES'!$D$43*'UNIT VALUES'!$D$44),IF(CALCS!U126&gt;CALCS!V126,0,CALCS!R126*'UNIT VALUES'!$D$34*'UNIT VALUES'!$D$36)), 0)</f>
        <v>0</v>
      </c>
      <c r="AB126" s="87">
        <f>ROUND(IF(C126="22",IF(U126&gt;V126,S126*'UNIT VALUES'!$D$40*'UNIT VALUES'!$D$44,0),IF(U126&gt;V126,S126*'UNIT VALUES'!$D$30*'UNIT VALUES'!$D$36)), 0)</f>
        <v>2606045</v>
      </c>
      <c r="AC126" s="87">
        <f>ROUND(IF(U126&gt;V126,0,IF(T126&gt;1, IF(C126="66", T126*'UNIT VALUES'!$D$33*'UNIT VALUES'!$D$36,T126*'UNIT VALUES'!$D$32*'UNIT VALUES'!$D$36),0)),0)</f>
        <v>0</v>
      </c>
      <c r="AD126" t="str">
        <f t="shared" si="4"/>
        <v>062088</v>
      </c>
      <c r="AE126">
        <f ca="1">IF(C126="22",OFFSET('National Reallocations'!$L$1,MATCH(AD126,'National Reallocations'!$I$2:$I$52,0),),ROUND((X126/(SUM($X$2:$X$1259)-SUMIF($C$2:$C$1259,"22",$X$2:$X$1259)))*(Reallocations!$F$4+Reallocations!$F$5),0))</f>
        <v>464</v>
      </c>
      <c r="AF126" s="27">
        <f ca="1">IF(ISERROR(OFFSET('MSA Reallocations'!$I$1,MATCH(AD126,'MSA Reallocations'!$E$2:$E$37,0),)), 0, (OFFSET('MSA Reallocations'!$I$1,MATCH(AD126,'MSA Reallocations'!$E$2:$E$37,0),)))</f>
        <v>0</v>
      </c>
      <c r="AG126" s="181">
        <f ca="1">IF(ISERROR(OFFSET(Reductions!$E$1,MATCH(AD126,Reductions!$F$2:$F$15,0),)), 0, -OFFSET(Reductions!$E$1,MATCH(AD126,Reductions!$F$2:$F$15,0),))</f>
        <v>0</v>
      </c>
      <c r="AH126" s="53">
        <f t="shared" ca="1" si="5"/>
        <v>5516208</v>
      </c>
    </row>
    <row r="127" spans="1:34" x14ac:dyDescent="0.25">
      <c r="A127" s="126" t="s">
        <v>5407</v>
      </c>
      <c r="B127" s="126" t="s">
        <v>223</v>
      </c>
      <c r="C127" s="126" t="s">
        <v>27</v>
      </c>
      <c r="D127" s="126" t="s">
        <v>28</v>
      </c>
      <c r="E127" s="126" t="s">
        <v>224</v>
      </c>
      <c r="F127" s="126" t="s">
        <v>447</v>
      </c>
      <c r="G127" s="126" t="s">
        <v>232</v>
      </c>
      <c r="H127" s="126" t="s">
        <v>23</v>
      </c>
      <c r="I127" s="126" t="s">
        <v>448</v>
      </c>
      <c r="J127" s="126" t="s">
        <v>234</v>
      </c>
      <c r="K127" s="126" t="s">
        <v>3334</v>
      </c>
      <c r="L127" s="127">
        <v>2479015</v>
      </c>
      <c r="M127" s="127">
        <v>2969588</v>
      </c>
      <c r="N127" s="127">
        <v>2966850</v>
      </c>
      <c r="O127" s="127">
        <v>3971883</v>
      </c>
      <c r="P127" s="127">
        <v>0</v>
      </c>
      <c r="Q127" s="127">
        <v>850666</v>
      </c>
      <c r="R127" s="127">
        <v>293828</v>
      </c>
      <c r="S127" s="127">
        <v>182457</v>
      </c>
      <c r="T127" s="24">
        <f>IF(P127&gt;0, ROUND(IF(IF(OR(C127="51", C127="52", C127="66"), (L127*'UNIT VALUES'!$C$26)-CALCS!P127,0)&gt;0, IF(OR(C127="51", C127="52", C127="66"), (L127*'UNIT VALUES'!$C$26)-CALCS!P127,0), 0), 0), ROUND(IF(IF(OR(C127="51", C127="52", C127="66"), (L127*'UNIT VALUES'!$C$26)-CALCS!O127,0)&gt;0, IF(OR(C127="51", C127="52", C127="66"), (L127*'UNIT VALUES'!$C$26)-CALCS!O127,0), 0), 0))</f>
        <v>0</v>
      </c>
      <c r="U127" s="25">
        <f>IF(C127="22", (O127*'UNIT VALUES'!$D$38)+(Q127*'UNIT VALUES'!$D$39)+(S127*'UNIT VALUES'!$D$40), (O127*'UNIT VALUES'!$D$28)+(Q127*'UNIT VALUES'!$D$29)+(S127*'UNIT VALUES'!$D$30))</f>
        <v>56458274.602601573</v>
      </c>
      <c r="V127" s="25">
        <f>IF(C127="22",(O127*'UNIT VALUES'!$D$41)+(Q127*'UNIT VALUES'!$D$42)+(R127*'UNIT VALUES'!$D$43),IF(C127="66",(Q127*'UNIT VALUES'!$D$31)+(T127*'UNIT VALUES'!$D$33)+(R127*'UNIT VALUES'!$D$34),(Q127*'UNIT VALUES'!$D$31)+(T127*'UNIT VALUES'!$D$32)+(R127*'UNIT VALUES'!$D$34)))</f>
        <v>34761708.015224025</v>
      </c>
      <c r="W127" s="25">
        <f t="shared" si="3"/>
        <v>56458275</v>
      </c>
      <c r="X127" s="27">
        <f>ROUND(IF(C127="22", W127*'UNIT VALUES'!$D$44, W127*'UNIT VALUES'!$D$36), 0)</f>
        <v>49412746</v>
      </c>
      <c r="Y127" s="87">
        <f>ROUND(IF(C127="22", IF(U127&gt;V127,O127*'UNIT VALUES'!$D$38*'UNIT VALUES'!$D$44,O127*'UNIT VALUES'!$D$41*'UNIT VALUES'!$D$44),IF(U127&gt;V127, O127*'UNIT VALUES'!$D$28*'UNIT VALUES'!$D$36,0)), 0)</f>
        <v>6534480</v>
      </c>
      <c r="Z127" s="87">
        <f>ROUND(IF(C127="22", IF(U127&gt;V127,Q127*'UNIT VALUES'!$D$39*'UNIT VALUES'!$D$44,Q127*'UNIT VALUES'!$D$42*'UNIT VALUES'!$D$44), IF(U127&gt;V127, Q127*'UNIT VALUES'!$D$29*'UNIT VALUES'!$D$36, Q127*'UNIT VALUES'!$D$31*'UNIT VALUES'!$D$36)),0)</f>
        <v>18926469</v>
      </c>
      <c r="AA127" s="87">
        <f>ROUND(IF(C127="22", IF(U127&gt;V127,0,R127*'UNIT VALUES'!$D$43*'UNIT VALUES'!$D$44),IF(CALCS!U127&gt;CALCS!V127,0,CALCS!R127*'UNIT VALUES'!$D$34*'UNIT VALUES'!$D$36)), 0)</f>
        <v>0</v>
      </c>
      <c r="AB127" s="87">
        <f>ROUND(IF(C127="22",IF(U127&gt;V127,S127*'UNIT VALUES'!$D$40*'UNIT VALUES'!$D$44,0),IF(U127&gt;V127,S127*'UNIT VALUES'!$D$30*'UNIT VALUES'!$D$36)), 0)</f>
        <v>23951796</v>
      </c>
      <c r="AC127" s="87">
        <f>ROUND(IF(U127&gt;V127,0,IF(T127&gt;1, IF(C127="66", T127*'UNIT VALUES'!$D$33*'UNIT VALUES'!$D$36,T127*'UNIT VALUES'!$D$32*'UNIT VALUES'!$D$36),0)),0)</f>
        <v>0</v>
      </c>
      <c r="AD127" t="str">
        <f t="shared" si="4"/>
        <v>062118</v>
      </c>
      <c r="AE127">
        <f ca="1">IF(C127="22",OFFSET('National Reallocations'!$L$1,MATCH(AD127,'National Reallocations'!$I$2:$I$52,0),),ROUND((X127/(SUM($X$2:$X$1259)-SUMIF($C$2:$C$1259,"22",$X$2:$X$1259)))*(Reallocations!$F$4+Reallocations!$F$5),0))</f>
        <v>4156</v>
      </c>
      <c r="AF127" s="27">
        <f ca="1">IF(ISERROR(OFFSET('MSA Reallocations'!$I$1,MATCH(AD127,'MSA Reallocations'!$E$2:$E$37,0),)), 0, (OFFSET('MSA Reallocations'!$I$1,MATCH(AD127,'MSA Reallocations'!$E$2:$E$37,0),)))</f>
        <v>0</v>
      </c>
      <c r="AG127" s="181">
        <f ca="1">IF(ISERROR(OFFSET(Reductions!$E$1,MATCH(AD127,Reductions!$F$2:$F$15,0),)), 0, -OFFSET(Reductions!$E$1,MATCH(AD127,Reductions!$F$2:$F$15,0),))</f>
        <v>0</v>
      </c>
      <c r="AH127" s="53">
        <f t="shared" ca="1" si="5"/>
        <v>49416902</v>
      </c>
    </row>
    <row r="128" spans="1:34" x14ac:dyDescent="0.25">
      <c r="A128" s="126" t="s">
        <v>4994</v>
      </c>
      <c r="B128" s="126" t="s">
        <v>223</v>
      </c>
      <c r="C128" s="126" t="s">
        <v>47</v>
      </c>
      <c r="D128" s="126" t="s">
        <v>48</v>
      </c>
      <c r="E128" s="126" t="s">
        <v>224</v>
      </c>
      <c r="F128" s="126" t="s">
        <v>450</v>
      </c>
      <c r="G128" s="126" t="s">
        <v>232</v>
      </c>
      <c r="H128" s="126" t="s">
        <v>23</v>
      </c>
      <c r="I128" s="126" t="s">
        <v>451</v>
      </c>
      <c r="J128" s="126" t="s">
        <v>234</v>
      </c>
      <c r="K128" s="126" t="s">
        <v>3334</v>
      </c>
      <c r="L128" s="127">
        <v>31614</v>
      </c>
      <c r="M128" s="127">
        <v>48281</v>
      </c>
      <c r="N128" s="127">
        <v>48548</v>
      </c>
      <c r="O128" s="127">
        <v>71989</v>
      </c>
      <c r="P128" s="127">
        <v>0</v>
      </c>
      <c r="Q128" s="127">
        <v>17636</v>
      </c>
      <c r="R128" s="127">
        <v>2392</v>
      </c>
      <c r="S128" s="127">
        <v>5173</v>
      </c>
      <c r="T128" s="24">
        <f>IF(P128&gt;0, ROUND(IF(IF(OR(C128="51", C128="52", C128="66"), (L128*'UNIT VALUES'!$C$26)-CALCS!P128,0)&gt;0, IF(OR(C128="51", C128="52", C128="66"), (L128*'UNIT VALUES'!$C$26)-CALCS!P128,0), 0), 0), ROUND(IF(IF(OR(C128="51", C128="52", C128="66"), (L128*'UNIT VALUES'!$C$26)-CALCS!O128,0)&gt;0, IF(OR(C128="51", C128="52", C128="66"), (L128*'UNIT VALUES'!$C$26)-CALCS!O128,0), 0), 0))</f>
        <v>0</v>
      </c>
      <c r="U128" s="25">
        <f>IF(C128="22", (O128*'UNIT VALUES'!$D$38)+(Q128*'UNIT VALUES'!$D$39)+(S128*'UNIT VALUES'!$D$40), (O128*'UNIT VALUES'!$D$28)+(Q128*'UNIT VALUES'!$D$29)+(S128*'UNIT VALUES'!$D$30))</f>
        <v>1359558.958892223</v>
      </c>
      <c r="V128" s="25">
        <f>IF(C128="22",(O128*'UNIT VALUES'!$D$41)+(Q128*'UNIT VALUES'!$D$42)+(R128*'UNIT VALUES'!$D$43),IF(C128="66",(Q128*'UNIT VALUES'!$D$31)+(T128*'UNIT VALUES'!$D$33)+(R128*'UNIT VALUES'!$D$34),(Q128*'UNIT VALUES'!$D$31)+(T128*'UNIT VALUES'!$D$32)+(R128*'UNIT VALUES'!$D$34)))</f>
        <v>446359.98236073484</v>
      </c>
      <c r="W128" s="25">
        <f t="shared" si="3"/>
        <v>1359559</v>
      </c>
      <c r="X128" s="27">
        <f>ROUND(IF(C128="22", W128*'UNIT VALUES'!$D$44, W128*'UNIT VALUES'!$D$36), 0)</f>
        <v>1189897</v>
      </c>
      <c r="Y128" s="87">
        <f>ROUND(IF(C128="22", IF(U128&gt;V128,O128*'UNIT VALUES'!$D$38*'UNIT VALUES'!$D$44,O128*'UNIT VALUES'!$D$41*'UNIT VALUES'!$D$44),IF(U128&gt;V128, O128*'UNIT VALUES'!$D$28*'UNIT VALUES'!$D$36,0)), 0)</f>
        <v>118435</v>
      </c>
      <c r="Z128" s="87">
        <f>ROUND(IF(C128="22", IF(U128&gt;V128,Q128*'UNIT VALUES'!$D$39*'UNIT VALUES'!$D$44,Q128*'UNIT VALUES'!$D$42*'UNIT VALUES'!$D$44), IF(U128&gt;V128, Q128*'UNIT VALUES'!$D$29*'UNIT VALUES'!$D$36, Q128*'UNIT VALUES'!$D$31*'UNIT VALUES'!$D$36)),0)</f>
        <v>392383</v>
      </c>
      <c r="AA128" s="87">
        <f>ROUND(IF(C128="22", IF(U128&gt;V128,0,R128*'UNIT VALUES'!$D$43*'UNIT VALUES'!$D$44),IF(CALCS!U128&gt;CALCS!V128,0,CALCS!R128*'UNIT VALUES'!$D$34*'UNIT VALUES'!$D$36)), 0)</f>
        <v>0</v>
      </c>
      <c r="AB128" s="87">
        <f>ROUND(IF(C128="22",IF(U128&gt;V128,S128*'UNIT VALUES'!$D$40*'UNIT VALUES'!$D$44,0),IF(U128&gt;V128,S128*'UNIT VALUES'!$D$30*'UNIT VALUES'!$D$36)), 0)</f>
        <v>679079</v>
      </c>
      <c r="AC128" s="87">
        <f>ROUND(IF(U128&gt;V128,0,IF(T128&gt;1, IF(C128="66", T128*'UNIT VALUES'!$D$33*'UNIT VALUES'!$D$36,T128*'UNIT VALUES'!$D$32*'UNIT VALUES'!$D$36),0)),0)</f>
        <v>0</v>
      </c>
      <c r="AD128" t="str">
        <f t="shared" si="4"/>
        <v>062148</v>
      </c>
      <c r="AE128">
        <f ca="1">IF(C128="22",OFFSET('National Reallocations'!$L$1,MATCH(AD128,'National Reallocations'!$I$2:$I$52,0),),ROUND((X128/(SUM($X$2:$X$1259)-SUMIF($C$2:$C$1259,"22",$X$2:$X$1259)))*(Reallocations!$F$4+Reallocations!$F$5),0))</f>
        <v>100</v>
      </c>
      <c r="AF128" s="27">
        <f ca="1">IF(ISERROR(OFFSET('MSA Reallocations'!$I$1,MATCH(AD128,'MSA Reallocations'!$E$2:$E$37,0),)), 0, (OFFSET('MSA Reallocations'!$I$1,MATCH(AD128,'MSA Reallocations'!$E$2:$E$37,0),)))</f>
        <v>0</v>
      </c>
      <c r="AG128" s="181">
        <f ca="1">IF(ISERROR(OFFSET(Reductions!$E$1,MATCH(AD128,Reductions!$F$2:$F$15,0),)), 0, -OFFSET(Reductions!$E$1,MATCH(AD128,Reductions!$F$2:$F$15,0),))</f>
        <v>0</v>
      </c>
      <c r="AH128" s="53">
        <f t="shared" ca="1" si="5"/>
        <v>1189997</v>
      </c>
    </row>
    <row r="129" spans="1:34" x14ac:dyDescent="0.25">
      <c r="A129" s="126" t="s">
        <v>5085</v>
      </c>
      <c r="B129" s="126" t="s">
        <v>223</v>
      </c>
      <c r="C129" s="126" t="s">
        <v>27</v>
      </c>
      <c r="D129" s="126" t="s">
        <v>28</v>
      </c>
      <c r="E129" s="126" t="s">
        <v>224</v>
      </c>
      <c r="F129" s="126" t="s">
        <v>453</v>
      </c>
      <c r="G129" s="126" t="s">
        <v>454</v>
      </c>
      <c r="H129" s="126" t="s">
        <v>23</v>
      </c>
      <c r="I129" s="126" t="s">
        <v>455</v>
      </c>
      <c r="J129" s="126" t="s">
        <v>456</v>
      </c>
      <c r="K129" s="126" t="s">
        <v>3333</v>
      </c>
      <c r="L129" s="127">
        <v>14430</v>
      </c>
      <c r="M129" s="127">
        <v>21732</v>
      </c>
      <c r="N129" s="127">
        <v>21732</v>
      </c>
      <c r="O129" s="127">
        <v>64208</v>
      </c>
      <c r="P129" s="127">
        <v>0</v>
      </c>
      <c r="Q129" s="127">
        <v>16669</v>
      </c>
      <c r="R129" s="127">
        <v>921</v>
      </c>
      <c r="S129" s="127">
        <v>2433</v>
      </c>
      <c r="T129" s="24">
        <f>IF(P129&gt;0, ROUND(IF(IF(OR(C129="51", C129="52", C129="66"), (L129*'UNIT VALUES'!$C$26)-CALCS!P129,0)&gt;0, IF(OR(C129="51", C129="52", C129="66"), (L129*'UNIT VALUES'!$C$26)-CALCS!P129,0), 0), 0), ROUND(IF(IF(OR(C129="51", C129="52", C129="66"), (L129*'UNIT VALUES'!$C$26)-CALCS!O129,0)&gt;0, IF(OR(C129="51", C129="52", C129="66"), (L129*'UNIT VALUES'!$C$26)-CALCS!O129,0), 0), 0))</f>
        <v>0</v>
      </c>
      <c r="U129" s="25">
        <f>IF(C129="22", (O129*'UNIT VALUES'!$D$38)+(Q129*'UNIT VALUES'!$D$39)+(S129*'UNIT VALUES'!$D$40), (O129*'UNIT VALUES'!$D$28)+(Q129*'UNIT VALUES'!$D$29)+(S129*'UNIT VALUES'!$D$30))</f>
        <v>909373.77948964294</v>
      </c>
      <c r="V129" s="25">
        <f>IF(C129="22",(O129*'UNIT VALUES'!$D$41)+(Q129*'UNIT VALUES'!$D$42)+(R129*'UNIT VALUES'!$D$43),IF(C129="66",(Q129*'UNIT VALUES'!$D$31)+(T129*'UNIT VALUES'!$D$33)+(R129*'UNIT VALUES'!$D$34),(Q129*'UNIT VALUES'!$D$31)+(T129*'UNIT VALUES'!$D$32)+(R129*'UNIT VALUES'!$D$34)))</f>
        <v>322539.35682432895</v>
      </c>
      <c r="W129" s="25">
        <f t="shared" si="3"/>
        <v>909374</v>
      </c>
      <c r="X129" s="27">
        <f>ROUND(IF(C129="22", W129*'UNIT VALUES'!$D$44, W129*'UNIT VALUES'!$D$36), 0)</f>
        <v>795892</v>
      </c>
      <c r="Y129" s="87">
        <f>ROUND(IF(C129="22", IF(U129&gt;V129,O129*'UNIT VALUES'!$D$38*'UNIT VALUES'!$D$44,O129*'UNIT VALUES'!$D$41*'UNIT VALUES'!$D$44),IF(U129&gt;V129, O129*'UNIT VALUES'!$D$28*'UNIT VALUES'!$D$36,0)), 0)</f>
        <v>105634</v>
      </c>
      <c r="Z129" s="87">
        <f>ROUND(IF(C129="22", IF(U129&gt;V129,Q129*'UNIT VALUES'!$D$39*'UNIT VALUES'!$D$44,Q129*'UNIT VALUES'!$D$42*'UNIT VALUES'!$D$44), IF(U129&gt;V129, Q129*'UNIT VALUES'!$D$29*'UNIT VALUES'!$D$36, Q129*'UNIT VALUES'!$D$31*'UNIT VALUES'!$D$36)),0)</f>
        <v>370869</v>
      </c>
      <c r="AA129" s="87">
        <f>ROUND(IF(C129="22", IF(U129&gt;V129,0,R129*'UNIT VALUES'!$D$43*'UNIT VALUES'!$D$44),IF(CALCS!U129&gt;CALCS!V129,0,CALCS!R129*'UNIT VALUES'!$D$34*'UNIT VALUES'!$D$36)), 0)</f>
        <v>0</v>
      </c>
      <c r="AB129" s="87">
        <f>ROUND(IF(C129="22",IF(U129&gt;V129,S129*'UNIT VALUES'!$D$40*'UNIT VALUES'!$D$44,0),IF(U129&gt;V129,S129*'UNIT VALUES'!$D$30*'UNIT VALUES'!$D$36)), 0)</f>
        <v>319389</v>
      </c>
      <c r="AC129" s="87">
        <f>ROUND(IF(U129&gt;V129,0,IF(T129&gt;1, IF(C129="66", T129*'UNIT VALUES'!$D$33*'UNIT VALUES'!$D$36,T129*'UNIT VALUES'!$D$32*'UNIT VALUES'!$D$36),0)),0)</f>
        <v>0</v>
      </c>
      <c r="AD129" t="str">
        <f t="shared" si="4"/>
        <v>062166</v>
      </c>
      <c r="AE129">
        <f ca="1">IF(C129="22",OFFSET('National Reallocations'!$L$1,MATCH(AD129,'National Reallocations'!$I$2:$I$52,0),),ROUND((X129/(SUM($X$2:$X$1259)-SUMIF($C$2:$C$1259,"22",$X$2:$X$1259)))*(Reallocations!$F$4+Reallocations!$F$5),0))</f>
        <v>67</v>
      </c>
      <c r="AF129" s="27">
        <f ca="1">IF(ISERROR(OFFSET('MSA Reallocations'!$I$1,MATCH(AD129,'MSA Reallocations'!$E$2:$E$37,0),)), 0, (OFFSET('MSA Reallocations'!$I$1,MATCH(AD129,'MSA Reallocations'!$E$2:$E$37,0),)))</f>
        <v>0</v>
      </c>
      <c r="AG129" s="181">
        <f ca="1">IF(ISERROR(OFFSET(Reductions!$E$1,MATCH(AD129,Reductions!$F$2:$F$15,0),)), 0, -OFFSET(Reductions!$E$1,MATCH(AD129,Reductions!$F$2:$F$15,0),))</f>
        <v>0</v>
      </c>
      <c r="AH129" s="53">
        <f t="shared" ca="1" si="5"/>
        <v>795959</v>
      </c>
    </row>
    <row r="130" spans="1:34" x14ac:dyDescent="0.25">
      <c r="A130" s="126" t="s">
        <v>4876</v>
      </c>
      <c r="B130" s="126" t="s">
        <v>223</v>
      </c>
      <c r="C130" s="126" t="s">
        <v>47</v>
      </c>
      <c r="D130" s="126" t="s">
        <v>48</v>
      </c>
      <c r="E130" s="126" t="s">
        <v>224</v>
      </c>
      <c r="F130" s="126" t="s">
        <v>457</v>
      </c>
      <c r="G130" s="126" t="s">
        <v>274</v>
      </c>
      <c r="H130" s="126" t="s">
        <v>23</v>
      </c>
      <c r="I130" s="126" t="s">
        <v>458</v>
      </c>
      <c r="J130" s="126" t="s">
        <v>245</v>
      </c>
      <c r="K130" s="126" t="s">
        <v>3334</v>
      </c>
      <c r="L130" s="127">
        <v>1</v>
      </c>
      <c r="M130" s="127">
        <v>0</v>
      </c>
      <c r="N130" s="127">
        <v>0</v>
      </c>
      <c r="O130" s="127">
        <v>87174</v>
      </c>
      <c r="P130" s="127">
        <v>0</v>
      </c>
      <c r="Q130" s="127">
        <v>9119</v>
      </c>
      <c r="R130" s="127">
        <v>163</v>
      </c>
      <c r="S130" s="127">
        <v>974</v>
      </c>
      <c r="T130" s="24">
        <f>IF(P130&gt;0, ROUND(IF(IF(OR(C130="51", C130="52", C130="66"), (L130*'UNIT VALUES'!$C$26)-CALCS!P130,0)&gt;0, IF(OR(C130="51", C130="52", C130="66"), (L130*'UNIT VALUES'!$C$26)-CALCS!P130,0), 0), 0), ROUND(IF(IF(OR(C130="51", C130="52", C130="66"), (L130*'UNIT VALUES'!$C$26)-CALCS!O130,0)&gt;0, IF(OR(C130="51", C130="52", C130="66"), (L130*'UNIT VALUES'!$C$26)-CALCS!O130,0), 0), 0))</f>
        <v>0</v>
      </c>
      <c r="U130" s="25">
        <f>IF(C130="22", (O130*'UNIT VALUES'!$D$38)+(Q130*'UNIT VALUES'!$D$39)+(S130*'UNIT VALUES'!$D$40), (O130*'UNIT VALUES'!$D$28)+(Q130*'UNIT VALUES'!$D$29)+(S130*'UNIT VALUES'!$D$30))</f>
        <v>541775.63437849376</v>
      </c>
      <c r="V130" s="25">
        <f>IF(C130="22",(O130*'UNIT VALUES'!$D$41)+(Q130*'UNIT VALUES'!$D$42)+(R130*'UNIT VALUES'!$D$43),IF(C130="66",(Q130*'UNIT VALUES'!$D$31)+(T130*'UNIT VALUES'!$D$33)+(R130*'UNIT VALUES'!$D$34),(Q130*'UNIT VALUES'!$D$31)+(T130*'UNIT VALUES'!$D$32)+(R130*'UNIT VALUES'!$D$34)))</f>
        <v>151176.60753140214</v>
      </c>
      <c r="W130" s="25">
        <f t="shared" ref="W130:W193" si="6">ROUND(IF(U130&gt;V130,U130,V130), 0)</f>
        <v>541776</v>
      </c>
      <c r="X130" s="27">
        <f>ROUND(IF(C130="22", W130*'UNIT VALUES'!$D$44, W130*'UNIT VALUES'!$D$36), 0)</f>
        <v>474167</v>
      </c>
      <c r="Y130" s="87">
        <f>ROUND(IF(C130="22", IF(U130&gt;V130,O130*'UNIT VALUES'!$D$38*'UNIT VALUES'!$D$44,O130*'UNIT VALUES'!$D$41*'UNIT VALUES'!$D$44),IF(U130&gt;V130, O130*'UNIT VALUES'!$D$28*'UNIT VALUES'!$D$36,0)), 0)</f>
        <v>143417</v>
      </c>
      <c r="Z130" s="87">
        <f>ROUND(IF(C130="22", IF(U130&gt;V130,Q130*'UNIT VALUES'!$D$39*'UNIT VALUES'!$D$44,Q130*'UNIT VALUES'!$D$42*'UNIT VALUES'!$D$44), IF(U130&gt;V130, Q130*'UNIT VALUES'!$D$29*'UNIT VALUES'!$D$36, Q130*'UNIT VALUES'!$D$31*'UNIT VALUES'!$D$36)),0)</f>
        <v>202889</v>
      </c>
      <c r="AA130" s="87">
        <f>ROUND(IF(C130="22", IF(U130&gt;V130,0,R130*'UNIT VALUES'!$D$43*'UNIT VALUES'!$D$44),IF(CALCS!U130&gt;CALCS!V130,0,CALCS!R130*'UNIT VALUES'!$D$34*'UNIT VALUES'!$D$36)), 0)</f>
        <v>0</v>
      </c>
      <c r="AB130" s="87">
        <f>ROUND(IF(C130="22",IF(U130&gt;V130,S130*'UNIT VALUES'!$D$40*'UNIT VALUES'!$D$44,0),IF(U130&gt;V130,S130*'UNIT VALUES'!$D$30*'UNIT VALUES'!$D$36)), 0)</f>
        <v>127861</v>
      </c>
      <c r="AC130" s="87">
        <f>ROUND(IF(U130&gt;V130,0,IF(T130&gt;1, IF(C130="66", T130*'UNIT VALUES'!$D$33*'UNIT VALUES'!$D$36,T130*'UNIT VALUES'!$D$32*'UNIT VALUES'!$D$36),0)),0)</f>
        <v>0</v>
      </c>
      <c r="AD130" t="str">
        <f t="shared" ref="AD130:AD193" si="7">E130&amp;F130</f>
        <v>062240</v>
      </c>
      <c r="AE130">
        <f ca="1">IF(C130="22",OFFSET('National Reallocations'!$L$1,MATCH(AD130,'National Reallocations'!$I$2:$I$52,0),),ROUND((X130/(SUM($X$2:$X$1259)-SUMIF($C$2:$C$1259,"22",$X$2:$X$1259)))*(Reallocations!$F$4+Reallocations!$F$5),0))</f>
        <v>40</v>
      </c>
      <c r="AF130" s="27">
        <f ca="1">IF(ISERROR(OFFSET('MSA Reallocations'!$I$1,MATCH(AD130,'MSA Reallocations'!$E$2:$E$37,0),)), 0, (OFFSET('MSA Reallocations'!$I$1,MATCH(AD130,'MSA Reallocations'!$E$2:$E$37,0),)))</f>
        <v>0</v>
      </c>
      <c r="AG130" s="181">
        <f ca="1">IF(ISERROR(OFFSET(Reductions!$E$1,MATCH(AD130,Reductions!$F$2:$F$15,0),)), 0, -OFFSET(Reductions!$E$1,MATCH(AD130,Reductions!$F$2:$F$15,0),))</f>
        <v>0</v>
      </c>
      <c r="AH130" s="53">
        <f t="shared" ca="1" si="5"/>
        <v>474207</v>
      </c>
    </row>
    <row r="131" spans="1:34" x14ac:dyDescent="0.25">
      <c r="A131" s="126" t="s">
        <v>4914</v>
      </c>
      <c r="B131" s="126" t="s">
        <v>223</v>
      </c>
      <c r="C131" s="126" t="s">
        <v>27</v>
      </c>
      <c r="D131" s="126" t="s">
        <v>28</v>
      </c>
      <c r="E131" s="126" t="s">
        <v>224</v>
      </c>
      <c r="F131" s="126" t="s">
        <v>460</v>
      </c>
      <c r="G131" s="126" t="s">
        <v>461</v>
      </c>
      <c r="H131" s="126" t="s">
        <v>23</v>
      </c>
      <c r="I131" s="126" t="s">
        <v>462</v>
      </c>
      <c r="J131" s="126" t="s">
        <v>463</v>
      </c>
      <c r="K131" s="126" t="s">
        <v>3333</v>
      </c>
      <c r="L131" s="127">
        <v>20068</v>
      </c>
      <c r="M131" s="127">
        <v>37976</v>
      </c>
      <c r="N131" s="127">
        <v>36499</v>
      </c>
      <c r="O131" s="127">
        <v>82436</v>
      </c>
      <c r="P131" s="127">
        <v>0</v>
      </c>
      <c r="Q131" s="127">
        <v>24472</v>
      </c>
      <c r="R131" s="127">
        <v>1348</v>
      </c>
      <c r="S131" s="127">
        <v>2266</v>
      </c>
      <c r="T131" s="24">
        <f>IF(P131&gt;0, ROUND(IF(IF(OR(C131="51", C131="52", C131="66"), (L131*'UNIT VALUES'!$C$26)-CALCS!P131,0)&gt;0, IF(OR(C131="51", C131="52", C131="66"), (L131*'UNIT VALUES'!$C$26)-CALCS!P131,0), 0), 0), ROUND(IF(IF(OR(C131="51", C131="52", C131="66"), (L131*'UNIT VALUES'!$C$26)-CALCS!O131,0)&gt;0, IF(OR(C131="51", C131="52", C131="66"), (L131*'UNIT VALUES'!$C$26)-CALCS!O131,0), 0), 0))</f>
        <v>0</v>
      </c>
      <c r="U131" s="25">
        <f>IF(C131="22", (O131*'UNIT VALUES'!$D$38)+(Q131*'UNIT VALUES'!$D$39)+(S131*'UNIT VALUES'!$D$40), (O131*'UNIT VALUES'!$D$28)+(Q131*'UNIT VALUES'!$D$29)+(S131*'UNIT VALUES'!$D$30))</f>
        <v>1116952.5927784771</v>
      </c>
      <c r="V131" s="25">
        <f>IF(C131="22",(O131*'UNIT VALUES'!$D$41)+(Q131*'UNIT VALUES'!$D$42)+(R131*'UNIT VALUES'!$D$43),IF(C131="66",(Q131*'UNIT VALUES'!$D$31)+(T131*'UNIT VALUES'!$D$33)+(R131*'UNIT VALUES'!$D$34),(Q131*'UNIT VALUES'!$D$31)+(T131*'UNIT VALUES'!$D$32)+(R131*'UNIT VALUES'!$D$34)))</f>
        <v>473218.21162688738</v>
      </c>
      <c r="W131" s="25">
        <f t="shared" si="6"/>
        <v>1116953</v>
      </c>
      <c r="X131" s="27">
        <f>ROUND(IF(C131="22", W131*'UNIT VALUES'!$D$44, W131*'UNIT VALUES'!$D$36), 0)</f>
        <v>977566</v>
      </c>
      <c r="Y131" s="87">
        <f>ROUND(IF(C131="22", IF(U131&gt;V131,O131*'UNIT VALUES'!$D$38*'UNIT VALUES'!$D$44,O131*'UNIT VALUES'!$D$41*'UNIT VALUES'!$D$44),IF(U131&gt;V131, O131*'UNIT VALUES'!$D$28*'UNIT VALUES'!$D$36,0)), 0)</f>
        <v>135622</v>
      </c>
      <c r="Z131" s="87">
        <f>ROUND(IF(C131="22", IF(U131&gt;V131,Q131*'UNIT VALUES'!$D$39*'UNIT VALUES'!$D$44,Q131*'UNIT VALUES'!$D$42*'UNIT VALUES'!$D$44), IF(U131&gt;V131, Q131*'UNIT VALUES'!$D$29*'UNIT VALUES'!$D$36, Q131*'UNIT VALUES'!$D$31*'UNIT VALUES'!$D$36)),0)</f>
        <v>544478</v>
      </c>
      <c r="AA131" s="87">
        <f>ROUND(IF(C131="22", IF(U131&gt;V131,0,R131*'UNIT VALUES'!$D$43*'UNIT VALUES'!$D$44),IF(CALCS!U131&gt;CALCS!V131,0,CALCS!R131*'UNIT VALUES'!$D$34*'UNIT VALUES'!$D$36)), 0)</f>
        <v>0</v>
      </c>
      <c r="AB131" s="87">
        <f>ROUND(IF(C131="22",IF(U131&gt;V131,S131*'UNIT VALUES'!$D$40*'UNIT VALUES'!$D$44,0),IF(U131&gt;V131,S131*'UNIT VALUES'!$D$30*'UNIT VALUES'!$D$36)), 0)</f>
        <v>297466</v>
      </c>
      <c r="AC131" s="87">
        <f>ROUND(IF(U131&gt;V131,0,IF(T131&gt;1, IF(C131="66", T131*'UNIT VALUES'!$D$33*'UNIT VALUES'!$D$36,T131*'UNIT VALUES'!$D$32*'UNIT VALUES'!$D$36),0)),0)</f>
        <v>0</v>
      </c>
      <c r="AD131" t="str">
        <f t="shared" si="7"/>
        <v>062250</v>
      </c>
      <c r="AE131">
        <f ca="1">IF(C131="22",OFFSET('National Reallocations'!$L$1,MATCH(AD131,'National Reallocations'!$I$2:$I$52,0),),ROUND((X131/(SUM($X$2:$X$1259)-SUMIF($C$2:$C$1259,"22",$X$2:$X$1259)))*(Reallocations!$F$4+Reallocations!$F$5),0))</f>
        <v>82</v>
      </c>
      <c r="AF131" s="27">
        <f ca="1">IF(ISERROR(OFFSET('MSA Reallocations'!$I$1,MATCH(AD131,'MSA Reallocations'!$E$2:$E$37,0),)), 0, (OFFSET('MSA Reallocations'!$I$1,MATCH(AD131,'MSA Reallocations'!$E$2:$E$37,0),)))</f>
        <v>0</v>
      </c>
      <c r="AG131" s="181">
        <f ca="1">IF(ISERROR(OFFSET(Reductions!$E$1,MATCH(AD131,Reductions!$F$2:$F$15,0),)), 0, -OFFSET(Reductions!$E$1,MATCH(AD131,Reductions!$F$2:$F$15,0),))</f>
        <v>0</v>
      </c>
      <c r="AH131" s="53">
        <f t="shared" ref="AH131:AH194" ca="1" si="8">AG131+AF131+AE131+X131</f>
        <v>977648</v>
      </c>
    </row>
    <row r="132" spans="1:34" x14ac:dyDescent="0.25">
      <c r="A132" s="126" t="s">
        <v>4946</v>
      </c>
      <c r="B132" s="126" t="s">
        <v>223</v>
      </c>
      <c r="C132" s="126" t="s">
        <v>27</v>
      </c>
      <c r="D132" s="126" t="s">
        <v>28</v>
      </c>
      <c r="E132" s="126" t="s">
        <v>224</v>
      </c>
      <c r="F132" s="126" t="s">
        <v>465</v>
      </c>
      <c r="G132" s="126" t="s">
        <v>314</v>
      </c>
      <c r="H132" s="126" t="s">
        <v>23</v>
      </c>
      <c r="I132" s="126" t="s">
        <v>466</v>
      </c>
      <c r="J132" s="126" t="s">
        <v>316</v>
      </c>
      <c r="K132" s="126" t="s">
        <v>3333</v>
      </c>
      <c r="L132" s="127">
        <v>6572</v>
      </c>
      <c r="M132" s="127">
        <v>37820</v>
      </c>
      <c r="N132" s="127">
        <v>37820</v>
      </c>
      <c r="O132" s="127">
        <v>77604</v>
      </c>
      <c r="P132" s="127">
        <v>0</v>
      </c>
      <c r="Q132" s="127">
        <v>5043</v>
      </c>
      <c r="R132" s="127">
        <v>145</v>
      </c>
      <c r="S132" s="127">
        <v>1598</v>
      </c>
      <c r="T132" s="24">
        <f>IF(P132&gt;0, ROUND(IF(IF(OR(C132="51", C132="52", C132="66"), (L132*'UNIT VALUES'!$C$26)-CALCS!P132,0)&gt;0, IF(OR(C132="51", C132="52", C132="66"), (L132*'UNIT VALUES'!$C$26)-CALCS!P132,0), 0), 0), ROUND(IF(IF(OR(C132="51", C132="52", C132="66"), (L132*'UNIT VALUES'!$C$26)-CALCS!O132,0)&gt;0, IF(OR(C132="51", C132="52", C132="66"), (L132*'UNIT VALUES'!$C$26)-CALCS!O132,0), 0), 0))</f>
        <v>0</v>
      </c>
      <c r="U132" s="25">
        <f>IF(C132="22", (O132*'UNIT VALUES'!$D$38)+(Q132*'UNIT VALUES'!$D$39)+(S132*'UNIT VALUES'!$D$40), (O132*'UNIT VALUES'!$D$28)+(Q132*'UNIT VALUES'!$D$29)+(S132*'UNIT VALUES'!$D$30))</f>
        <v>513763.34244296397</v>
      </c>
      <c r="V132" s="25">
        <f>IF(C132="22",(O132*'UNIT VALUES'!$D$41)+(Q132*'UNIT VALUES'!$D$42)+(R132*'UNIT VALUES'!$D$43),IF(C132="66",(Q132*'UNIT VALUES'!$D$31)+(T132*'UNIT VALUES'!$D$33)+(R132*'UNIT VALUES'!$D$34),(Q132*'UNIT VALUES'!$D$31)+(T132*'UNIT VALUES'!$D$32)+(R132*'UNIT VALUES'!$D$34)))</f>
        <v>87671.420005956054</v>
      </c>
      <c r="W132" s="25">
        <f t="shared" si="6"/>
        <v>513763</v>
      </c>
      <c r="X132" s="27">
        <f>ROUND(IF(C132="22", W132*'UNIT VALUES'!$D$44, W132*'UNIT VALUES'!$D$36), 0)</f>
        <v>449650</v>
      </c>
      <c r="Y132" s="87">
        <f>ROUND(IF(C132="22", IF(U132&gt;V132,O132*'UNIT VALUES'!$D$38*'UNIT VALUES'!$D$44,O132*'UNIT VALUES'!$D$41*'UNIT VALUES'!$D$44),IF(U132&gt;V132, O132*'UNIT VALUES'!$D$28*'UNIT VALUES'!$D$36,0)), 0)</f>
        <v>127673</v>
      </c>
      <c r="Z132" s="87">
        <f>ROUND(IF(C132="22", IF(U132&gt;V132,Q132*'UNIT VALUES'!$D$39*'UNIT VALUES'!$D$44,Q132*'UNIT VALUES'!$D$42*'UNIT VALUES'!$D$44), IF(U132&gt;V132, Q132*'UNIT VALUES'!$D$29*'UNIT VALUES'!$D$36, Q132*'UNIT VALUES'!$D$31*'UNIT VALUES'!$D$36)),0)</f>
        <v>112202</v>
      </c>
      <c r="AA132" s="87">
        <f>ROUND(IF(C132="22", IF(U132&gt;V132,0,R132*'UNIT VALUES'!$D$43*'UNIT VALUES'!$D$44),IF(CALCS!U132&gt;CALCS!V132,0,CALCS!R132*'UNIT VALUES'!$D$34*'UNIT VALUES'!$D$36)), 0)</f>
        <v>0</v>
      </c>
      <c r="AB132" s="87">
        <f>ROUND(IF(C132="22",IF(U132&gt;V132,S132*'UNIT VALUES'!$D$40*'UNIT VALUES'!$D$44,0),IF(U132&gt;V132,S132*'UNIT VALUES'!$D$30*'UNIT VALUES'!$D$36)), 0)</f>
        <v>209775</v>
      </c>
      <c r="AC132" s="87">
        <f>ROUND(IF(U132&gt;V132,0,IF(T132&gt;1, IF(C132="66", T132*'UNIT VALUES'!$D$33*'UNIT VALUES'!$D$36,T132*'UNIT VALUES'!$D$32*'UNIT VALUES'!$D$36),0)),0)</f>
        <v>0</v>
      </c>
      <c r="AD132" t="str">
        <f t="shared" si="7"/>
        <v>062274</v>
      </c>
      <c r="AE132">
        <f ca="1">IF(C132="22",OFFSET('National Reallocations'!$L$1,MATCH(AD132,'National Reallocations'!$I$2:$I$52,0),),ROUND((X132/(SUM($X$2:$X$1259)-SUMIF($C$2:$C$1259,"22",$X$2:$X$1259)))*(Reallocations!$F$4+Reallocations!$F$5),0))</f>
        <v>38</v>
      </c>
      <c r="AF132" s="27">
        <f ca="1">IF(ISERROR(OFFSET('MSA Reallocations'!$I$1,MATCH(AD132,'MSA Reallocations'!$E$2:$E$37,0),)), 0, (OFFSET('MSA Reallocations'!$I$1,MATCH(AD132,'MSA Reallocations'!$E$2:$E$37,0),)))</f>
        <v>0</v>
      </c>
      <c r="AG132" s="181">
        <f ca="1">IF(ISERROR(OFFSET(Reductions!$E$1,MATCH(AD132,Reductions!$F$2:$F$15,0),)), 0, -OFFSET(Reductions!$E$1,MATCH(AD132,Reductions!$F$2:$F$15,0),))</f>
        <v>0</v>
      </c>
      <c r="AH132" s="53">
        <f t="shared" ca="1" si="8"/>
        <v>449688</v>
      </c>
    </row>
    <row r="133" spans="1:34" x14ac:dyDescent="0.25">
      <c r="A133" s="126" t="s">
        <v>4800</v>
      </c>
      <c r="B133" s="126" t="s">
        <v>223</v>
      </c>
      <c r="C133" s="126" t="s">
        <v>47</v>
      </c>
      <c r="D133" s="126" t="s">
        <v>48</v>
      </c>
      <c r="E133" s="126" t="s">
        <v>224</v>
      </c>
      <c r="F133" s="126" t="s">
        <v>468</v>
      </c>
      <c r="G133" s="126" t="s">
        <v>236</v>
      </c>
      <c r="H133" s="126" t="s">
        <v>23</v>
      </c>
      <c r="I133" s="126" t="s">
        <v>469</v>
      </c>
      <c r="J133" s="126" t="s">
        <v>4634</v>
      </c>
      <c r="K133" s="126" t="s">
        <v>3334</v>
      </c>
      <c r="L133" s="127">
        <v>1</v>
      </c>
      <c r="M133" s="127">
        <v>48503</v>
      </c>
      <c r="N133" s="127">
        <v>0</v>
      </c>
      <c r="O133" s="127">
        <v>97156</v>
      </c>
      <c r="P133" s="127">
        <v>0</v>
      </c>
      <c r="Q133" s="127">
        <v>5048</v>
      </c>
      <c r="R133" s="127">
        <v>86</v>
      </c>
      <c r="S133" s="127">
        <v>894</v>
      </c>
      <c r="T133" s="24">
        <f>IF(P133&gt;0, ROUND(IF(IF(OR(C133="51", C133="52", C133="66"), (L133*'UNIT VALUES'!$C$26)-CALCS!P133,0)&gt;0, IF(OR(C133="51", C133="52", C133="66"), (L133*'UNIT VALUES'!$C$26)-CALCS!P133,0), 0), 0), ROUND(IF(IF(OR(C133="51", C133="52", C133="66"), (L133*'UNIT VALUES'!$C$26)-CALCS!O133,0)&gt;0, IF(OR(C133="51", C133="52", C133="66"), (L133*'UNIT VALUES'!$C$26)-CALCS!O133,0), 0), 0))</f>
        <v>0</v>
      </c>
      <c r="U133" s="25">
        <f>IF(C133="22", (O133*'UNIT VALUES'!$D$38)+(Q133*'UNIT VALUES'!$D$39)+(S133*'UNIT VALUES'!$D$40), (O133*'UNIT VALUES'!$D$28)+(Q133*'UNIT VALUES'!$D$29)+(S133*'UNIT VALUES'!$D$30))</f>
        <v>445049.68171663751</v>
      </c>
      <c r="V133" s="25">
        <f>IF(C133="22",(O133*'UNIT VALUES'!$D$41)+(Q133*'UNIT VALUES'!$D$42)+(R133*'UNIT VALUES'!$D$43),IF(C133="66",(Q133*'UNIT VALUES'!$D$31)+(T133*'UNIT VALUES'!$D$33)+(R133*'UNIT VALUES'!$D$34),(Q133*'UNIT VALUES'!$D$31)+(T133*'UNIT VALUES'!$D$32)+(R133*'UNIT VALUES'!$D$34)))</f>
        <v>83372.974931336226</v>
      </c>
      <c r="W133" s="25">
        <f t="shared" si="6"/>
        <v>445050</v>
      </c>
      <c r="X133" s="27">
        <f>ROUND(IF(C133="22", W133*'UNIT VALUES'!$D$44, W133*'UNIT VALUES'!$D$36), 0)</f>
        <v>389511</v>
      </c>
      <c r="Y133" s="87">
        <f>ROUND(IF(C133="22", IF(U133&gt;V133,O133*'UNIT VALUES'!$D$38*'UNIT VALUES'!$D$44,O133*'UNIT VALUES'!$D$41*'UNIT VALUES'!$D$44),IF(U133&gt;V133, O133*'UNIT VALUES'!$D$28*'UNIT VALUES'!$D$36,0)), 0)</f>
        <v>159840</v>
      </c>
      <c r="Z133" s="87">
        <f>ROUND(IF(C133="22", IF(U133&gt;V133,Q133*'UNIT VALUES'!$D$39*'UNIT VALUES'!$D$44,Q133*'UNIT VALUES'!$D$42*'UNIT VALUES'!$D$44), IF(U133&gt;V133, Q133*'UNIT VALUES'!$D$29*'UNIT VALUES'!$D$36, Q133*'UNIT VALUES'!$D$31*'UNIT VALUES'!$D$36)),0)</f>
        <v>112313</v>
      </c>
      <c r="AA133" s="87">
        <f>ROUND(IF(C133="22", IF(U133&gt;V133,0,R133*'UNIT VALUES'!$D$43*'UNIT VALUES'!$D$44),IF(CALCS!U133&gt;CALCS!V133,0,CALCS!R133*'UNIT VALUES'!$D$34*'UNIT VALUES'!$D$36)), 0)</f>
        <v>0</v>
      </c>
      <c r="AB133" s="87">
        <f>ROUND(IF(C133="22",IF(U133&gt;V133,S133*'UNIT VALUES'!$D$40*'UNIT VALUES'!$D$44,0),IF(U133&gt;V133,S133*'UNIT VALUES'!$D$30*'UNIT VALUES'!$D$36)), 0)</f>
        <v>117359</v>
      </c>
      <c r="AC133" s="87">
        <f>ROUND(IF(U133&gt;V133,0,IF(T133&gt;1, IF(C133="66", T133*'UNIT VALUES'!$D$33*'UNIT VALUES'!$D$36,T133*'UNIT VALUES'!$D$32*'UNIT VALUES'!$D$36),0)),0)</f>
        <v>0</v>
      </c>
      <c r="AD133" t="str">
        <f t="shared" si="7"/>
        <v>062286</v>
      </c>
      <c r="AE133">
        <f ca="1">IF(C133="22",OFFSET('National Reallocations'!$L$1,MATCH(AD133,'National Reallocations'!$I$2:$I$52,0),),ROUND((X133/(SUM($X$2:$X$1259)-SUMIF($C$2:$C$1259,"22",$X$2:$X$1259)))*(Reallocations!$F$4+Reallocations!$F$5),0))</f>
        <v>33</v>
      </c>
      <c r="AF133" s="27">
        <f ca="1">IF(ISERROR(OFFSET('MSA Reallocations'!$I$1,MATCH(AD133,'MSA Reallocations'!$E$2:$E$37,0),)), 0, (OFFSET('MSA Reallocations'!$I$1,MATCH(AD133,'MSA Reallocations'!$E$2:$E$37,0),)))</f>
        <v>0</v>
      </c>
      <c r="AG133" s="181">
        <f ca="1">IF(ISERROR(OFFSET(Reductions!$E$1,MATCH(AD133,Reductions!$F$2:$F$15,0),)), 0, -OFFSET(Reductions!$E$1,MATCH(AD133,Reductions!$F$2:$F$15,0),))</f>
        <v>0</v>
      </c>
      <c r="AH133" s="53">
        <f t="shared" ca="1" si="8"/>
        <v>389544</v>
      </c>
    </row>
    <row r="134" spans="1:34" x14ac:dyDescent="0.25">
      <c r="A134" s="126" t="s">
        <v>5685</v>
      </c>
      <c r="B134" s="126" t="s">
        <v>223</v>
      </c>
      <c r="C134" s="126" t="s">
        <v>27</v>
      </c>
      <c r="D134" s="126" t="s">
        <v>28</v>
      </c>
      <c r="E134" s="126" t="s">
        <v>224</v>
      </c>
      <c r="F134" s="126" t="s">
        <v>471</v>
      </c>
      <c r="G134" s="126" t="s">
        <v>472</v>
      </c>
      <c r="H134" s="126" t="s">
        <v>23</v>
      </c>
      <c r="I134" s="126" t="s">
        <v>473</v>
      </c>
      <c r="J134" s="126" t="s">
        <v>474</v>
      </c>
      <c r="K134" s="126" t="s">
        <v>3333</v>
      </c>
      <c r="L134" s="127">
        <v>36585</v>
      </c>
      <c r="M134" s="127">
        <v>112790</v>
      </c>
      <c r="N134" s="127">
        <v>106602</v>
      </c>
      <c r="O134" s="127">
        <v>211266</v>
      </c>
      <c r="P134" s="127">
        <v>0</v>
      </c>
      <c r="Q134" s="127">
        <v>41532</v>
      </c>
      <c r="R134" s="127">
        <v>3881</v>
      </c>
      <c r="S134" s="127">
        <v>4235</v>
      </c>
      <c r="T134" s="24">
        <f>IF(P134&gt;0, ROUND(IF(IF(OR(C134="51", C134="52", C134="66"), (L134*'UNIT VALUES'!$C$26)-CALCS!P134,0)&gt;0, IF(OR(C134="51", C134="52", C134="66"), (L134*'UNIT VALUES'!$C$26)-CALCS!P134,0), 0), 0), ROUND(IF(IF(OR(C134="51", C134="52", C134="66"), (L134*'UNIT VALUES'!$C$26)-CALCS!O134,0)&gt;0, IF(OR(C134="51", C134="52", C134="66"), (L134*'UNIT VALUES'!$C$26)-CALCS!O134,0), 0), 0))</f>
        <v>0</v>
      </c>
      <c r="U134" s="25">
        <f>IF(C134="22", (O134*'UNIT VALUES'!$D$38)+(Q134*'UNIT VALUES'!$D$39)+(S134*'UNIT VALUES'!$D$40), (O134*'UNIT VALUES'!$D$28)+(Q134*'UNIT VALUES'!$D$29)+(S134*'UNIT VALUES'!$D$30))</f>
        <v>2088144.2220180356</v>
      </c>
      <c r="V134" s="25">
        <f>IF(C134="22",(O134*'UNIT VALUES'!$D$41)+(Q134*'UNIT VALUES'!$D$42)+(R134*'UNIT VALUES'!$D$43),IF(C134="66",(Q134*'UNIT VALUES'!$D$31)+(T134*'UNIT VALUES'!$D$33)+(R134*'UNIT VALUES'!$D$34),(Q134*'UNIT VALUES'!$D$31)+(T134*'UNIT VALUES'!$D$32)+(R134*'UNIT VALUES'!$D$34)))</f>
        <v>921247.37811549788</v>
      </c>
      <c r="W134" s="25">
        <f t="shared" si="6"/>
        <v>2088144</v>
      </c>
      <c r="X134" s="27">
        <f>ROUND(IF(C134="22", W134*'UNIT VALUES'!$D$44, W134*'UNIT VALUES'!$D$36), 0)</f>
        <v>1827561</v>
      </c>
      <c r="Y134" s="87">
        <f>ROUND(IF(C134="22", IF(U134&gt;V134,O134*'UNIT VALUES'!$D$38*'UNIT VALUES'!$D$44,O134*'UNIT VALUES'!$D$41*'UNIT VALUES'!$D$44),IF(U134&gt;V134, O134*'UNIT VALUES'!$D$28*'UNIT VALUES'!$D$36,0)), 0)</f>
        <v>347572</v>
      </c>
      <c r="Z134" s="87">
        <f>ROUND(IF(C134="22", IF(U134&gt;V134,Q134*'UNIT VALUES'!$D$39*'UNIT VALUES'!$D$44,Q134*'UNIT VALUES'!$D$42*'UNIT VALUES'!$D$44), IF(U134&gt;V134, Q134*'UNIT VALUES'!$D$29*'UNIT VALUES'!$D$36, Q134*'UNIT VALUES'!$D$31*'UNIT VALUES'!$D$36)),0)</f>
        <v>924046</v>
      </c>
      <c r="AA134" s="87">
        <f>ROUND(IF(C134="22", IF(U134&gt;V134,0,R134*'UNIT VALUES'!$D$43*'UNIT VALUES'!$D$44),IF(CALCS!U134&gt;CALCS!V134,0,CALCS!R134*'UNIT VALUES'!$D$34*'UNIT VALUES'!$D$36)), 0)</f>
        <v>0</v>
      </c>
      <c r="AB134" s="87">
        <f>ROUND(IF(C134="22",IF(U134&gt;V134,S134*'UNIT VALUES'!$D$40*'UNIT VALUES'!$D$44,0),IF(U134&gt;V134,S134*'UNIT VALUES'!$D$30*'UNIT VALUES'!$D$36)), 0)</f>
        <v>555944</v>
      </c>
      <c r="AC134" s="87">
        <f>ROUND(IF(U134&gt;V134,0,IF(T134&gt;1, IF(C134="66", T134*'UNIT VALUES'!$D$33*'UNIT VALUES'!$D$36,T134*'UNIT VALUES'!$D$32*'UNIT VALUES'!$D$36),0)),0)</f>
        <v>0</v>
      </c>
      <c r="AD134" t="str">
        <f t="shared" si="7"/>
        <v>062292</v>
      </c>
      <c r="AE134">
        <f ca="1">IF(C134="22",OFFSET('National Reallocations'!$L$1,MATCH(AD134,'National Reallocations'!$I$2:$I$52,0),),ROUND((X134/(SUM($X$2:$X$1259)-SUMIF($C$2:$C$1259,"22",$X$2:$X$1259)))*(Reallocations!$F$4+Reallocations!$F$5),0))</f>
        <v>154</v>
      </c>
      <c r="AF134" s="27">
        <f ca="1">IF(ISERROR(OFFSET('MSA Reallocations'!$I$1,MATCH(AD134,'MSA Reallocations'!$E$2:$E$37,0),)), 0, (OFFSET('MSA Reallocations'!$I$1,MATCH(AD134,'MSA Reallocations'!$E$2:$E$37,0),)))</f>
        <v>0</v>
      </c>
      <c r="AG134" s="181">
        <f ca="1">IF(ISERROR(OFFSET(Reductions!$E$1,MATCH(AD134,Reductions!$F$2:$F$15,0),)), 0, -OFFSET(Reductions!$E$1,MATCH(AD134,Reductions!$F$2:$F$15,0),))</f>
        <v>0</v>
      </c>
      <c r="AH134" s="53">
        <f t="shared" ca="1" si="8"/>
        <v>1827715</v>
      </c>
    </row>
    <row r="135" spans="1:34" x14ac:dyDescent="0.25">
      <c r="A135" s="126" t="s">
        <v>5089</v>
      </c>
      <c r="B135" s="126" t="s">
        <v>223</v>
      </c>
      <c r="C135" s="126" t="s">
        <v>47</v>
      </c>
      <c r="D135" s="126" t="s">
        <v>48</v>
      </c>
      <c r="E135" s="126" t="s">
        <v>224</v>
      </c>
      <c r="F135" s="126" t="s">
        <v>476</v>
      </c>
      <c r="G135" s="126" t="s">
        <v>232</v>
      </c>
      <c r="H135" s="126" t="s">
        <v>23</v>
      </c>
      <c r="I135" s="126" t="s">
        <v>477</v>
      </c>
      <c r="J135" s="126" t="s">
        <v>234</v>
      </c>
      <c r="K135" s="126" t="s">
        <v>3334</v>
      </c>
      <c r="L135" s="127">
        <v>32097</v>
      </c>
      <c r="M135" s="127">
        <v>52929</v>
      </c>
      <c r="N135" s="127">
        <v>52929</v>
      </c>
      <c r="O135" s="127">
        <v>63921</v>
      </c>
      <c r="P135" s="127">
        <v>0</v>
      </c>
      <c r="Q135" s="127">
        <v>9218</v>
      </c>
      <c r="R135" s="127">
        <v>2001</v>
      </c>
      <c r="S135" s="127">
        <v>2184</v>
      </c>
      <c r="T135" s="24">
        <f>IF(P135&gt;0, ROUND(IF(IF(OR(C135="51", C135="52", C135="66"), (L135*'UNIT VALUES'!$C$26)-CALCS!P135,0)&gt;0, IF(OR(C135="51", C135="52", C135="66"), (L135*'UNIT VALUES'!$C$26)-CALCS!P135,0), 0), 0), ROUND(IF(IF(OR(C135="51", C135="52", C135="66"), (L135*'UNIT VALUES'!$C$26)-CALCS!O135,0)&gt;0, IF(OR(C135="51", C135="52", C135="66"), (L135*'UNIT VALUES'!$C$26)-CALCS!O135,0), 0), 0))</f>
        <v>0</v>
      </c>
      <c r="U135" s="25">
        <f>IF(C135="22", (O135*'UNIT VALUES'!$D$38)+(Q135*'UNIT VALUES'!$D$39)+(S135*'UNIT VALUES'!$D$40), (O135*'UNIT VALUES'!$D$28)+(Q135*'UNIT VALUES'!$D$29)+(S135*'UNIT VALUES'!$D$30))</f>
        <v>682071.73118668853</v>
      </c>
      <c r="V135" s="25">
        <f>IF(C135="22",(O135*'UNIT VALUES'!$D$41)+(Q135*'UNIT VALUES'!$D$42)+(R135*'UNIT VALUES'!$D$43),IF(C135="66",(Q135*'UNIT VALUES'!$D$31)+(T135*'UNIT VALUES'!$D$33)+(R135*'UNIT VALUES'!$D$34),(Q135*'UNIT VALUES'!$D$31)+(T135*'UNIT VALUES'!$D$32)+(R135*'UNIT VALUES'!$D$34)))</f>
        <v>288969.95190261613</v>
      </c>
      <c r="W135" s="25">
        <f t="shared" si="6"/>
        <v>682072</v>
      </c>
      <c r="X135" s="27">
        <f>ROUND(IF(C135="22", W135*'UNIT VALUES'!$D$44, W135*'UNIT VALUES'!$D$36), 0)</f>
        <v>596955</v>
      </c>
      <c r="Y135" s="87">
        <f>ROUND(IF(C135="22", IF(U135&gt;V135,O135*'UNIT VALUES'!$D$38*'UNIT VALUES'!$D$44,O135*'UNIT VALUES'!$D$41*'UNIT VALUES'!$D$44),IF(U135&gt;V135, O135*'UNIT VALUES'!$D$28*'UNIT VALUES'!$D$36,0)), 0)</f>
        <v>105162</v>
      </c>
      <c r="Z135" s="87">
        <f>ROUND(IF(C135="22", IF(U135&gt;V135,Q135*'UNIT VALUES'!$D$39*'UNIT VALUES'!$D$44,Q135*'UNIT VALUES'!$D$42*'UNIT VALUES'!$D$44), IF(U135&gt;V135, Q135*'UNIT VALUES'!$D$29*'UNIT VALUES'!$D$36, Q135*'UNIT VALUES'!$D$31*'UNIT VALUES'!$D$36)),0)</f>
        <v>205091</v>
      </c>
      <c r="AA135" s="87">
        <f>ROUND(IF(C135="22", IF(U135&gt;V135,0,R135*'UNIT VALUES'!$D$43*'UNIT VALUES'!$D$44),IF(CALCS!U135&gt;CALCS!V135,0,CALCS!R135*'UNIT VALUES'!$D$34*'UNIT VALUES'!$D$36)), 0)</f>
        <v>0</v>
      </c>
      <c r="AB135" s="87">
        <f>ROUND(IF(C135="22",IF(U135&gt;V135,S135*'UNIT VALUES'!$D$40*'UNIT VALUES'!$D$44,0),IF(U135&gt;V135,S135*'UNIT VALUES'!$D$30*'UNIT VALUES'!$D$36)), 0)</f>
        <v>286702</v>
      </c>
      <c r="AC135" s="87">
        <f>ROUND(IF(U135&gt;V135,0,IF(T135&gt;1, IF(C135="66", T135*'UNIT VALUES'!$D$33*'UNIT VALUES'!$D$36,T135*'UNIT VALUES'!$D$32*'UNIT VALUES'!$D$36),0)),0)</f>
        <v>0</v>
      </c>
      <c r="AD135" t="str">
        <f t="shared" si="7"/>
        <v>062328</v>
      </c>
      <c r="AE135">
        <f ca="1">IF(C135="22",OFFSET('National Reallocations'!$L$1,MATCH(AD135,'National Reallocations'!$I$2:$I$52,0),),ROUND((X135/(SUM($X$2:$X$1259)-SUMIF($C$2:$C$1259,"22",$X$2:$X$1259)))*(Reallocations!$F$4+Reallocations!$F$5),0))</f>
        <v>50</v>
      </c>
      <c r="AF135" s="27">
        <f ca="1">IF(ISERROR(OFFSET('MSA Reallocations'!$I$1,MATCH(AD135,'MSA Reallocations'!$E$2:$E$37,0),)), 0, (OFFSET('MSA Reallocations'!$I$1,MATCH(AD135,'MSA Reallocations'!$E$2:$E$37,0),)))</f>
        <v>0</v>
      </c>
      <c r="AG135" s="181">
        <f ca="1">IF(ISERROR(OFFSET(Reductions!$E$1,MATCH(AD135,Reductions!$F$2:$F$15,0),)), 0, -OFFSET(Reductions!$E$1,MATCH(AD135,Reductions!$F$2:$F$15,0),))</f>
        <v>0</v>
      </c>
      <c r="AH135" s="53">
        <f t="shared" ca="1" si="8"/>
        <v>597005</v>
      </c>
    </row>
    <row r="136" spans="1:34" x14ac:dyDescent="0.25">
      <c r="A136" s="126" t="s">
        <v>5550</v>
      </c>
      <c r="B136" s="126" t="s">
        <v>223</v>
      </c>
      <c r="C136" s="126" t="s">
        <v>47</v>
      </c>
      <c r="D136" s="126" t="s">
        <v>48</v>
      </c>
      <c r="E136" s="126" t="s">
        <v>224</v>
      </c>
      <c r="F136" s="126" t="s">
        <v>479</v>
      </c>
      <c r="G136" s="126" t="s">
        <v>480</v>
      </c>
      <c r="H136" s="126" t="s">
        <v>23</v>
      </c>
      <c r="I136" s="126" t="s">
        <v>481</v>
      </c>
      <c r="J136" s="126" t="s">
        <v>482</v>
      </c>
      <c r="K136" s="126" t="s">
        <v>3333</v>
      </c>
      <c r="L136" s="127">
        <v>22618</v>
      </c>
      <c r="M136" s="127">
        <v>27558</v>
      </c>
      <c r="N136" s="127">
        <v>27558</v>
      </c>
      <c r="O136" s="127">
        <v>28338</v>
      </c>
      <c r="P136" s="127">
        <v>0</v>
      </c>
      <c r="Q136" s="127">
        <v>2708</v>
      </c>
      <c r="R136" s="127">
        <v>1698</v>
      </c>
      <c r="S136" s="127">
        <v>315</v>
      </c>
      <c r="T136" s="24">
        <f>IF(P136&gt;0, ROUND(IF(IF(OR(C136="51", C136="52", C136="66"), (L136*'UNIT VALUES'!$C$26)-CALCS!P136,0)&gt;0, IF(OR(C136="51", C136="52", C136="66"), (L136*'UNIT VALUES'!$C$26)-CALCS!P136,0), 0), 0), ROUND(IF(IF(OR(C136="51", C136="52", C136="66"), (L136*'UNIT VALUES'!$C$26)-CALCS!O136,0)&gt;0, IF(OR(C136="51", C136="52", C136="66"), (L136*'UNIT VALUES'!$C$26)-CALCS!O136,0), 0), 0))</f>
        <v>7155</v>
      </c>
      <c r="U136" s="25">
        <f>IF(C136="22", (O136*'UNIT VALUES'!$D$38)+(Q136*'UNIT VALUES'!$D$39)+(S136*'UNIT VALUES'!$D$40), (O136*'UNIT VALUES'!$D$28)+(Q136*'UNIT VALUES'!$D$29)+(S136*'UNIT VALUES'!$D$30))</f>
        <v>169357.10737151612</v>
      </c>
      <c r="V136" s="25">
        <f>IF(C136="22",(O136*'UNIT VALUES'!$D$41)+(Q136*'UNIT VALUES'!$D$42)+(R136*'UNIT VALUES'!$D$43),IF(C136="66",(Q136*'UNIT VALUES'!$D$31)+(T136*'UNIT VALUES'!$D$33)+(R136*'UNIT VALUES'!$D$34),(Q136*'UNIT VALUES'!$D$31)+(T136*'UNIT VALUES'!$D$32)+(R136*'UNIT VALUES'!$D$34)))</f>
        <v>250686.10449785966</v>
      </c>
      <c r="W136" s="25">
        <f t="shared" si="6"/>
        <v>250686</v>
      </c>
      <c r="X136" s="27">
        <f>ROUND(IF(C136="22", W136*'UNIT VALUES'!$D$44, W136*'UNIT VALUES'!$D$36), 0)</f>
        <v>219402</v>
      </c>
      <c r="Y136" s="87">
        <f>ROUND(IF(C136="22", IF(U136&gt;V136,O136*'UNIT VALUES'!$D$38*'UNIT VALUES'!$D$44,O136*'UNIT VALUES'!$D$41*'UNIT VALUES'!$D$44),IF(U136&gt;V136, O136*'UNIT VALUES'!$D$28*'UNIT VALUES'!$D$36,0)), 0)</f>
        <v>0</v>
      </c>
      <c r="Z136" s="87">
        <f>ROUND(IF(C136="22", IF(U136&gt;V136,Q136*'UNIT VALUES'!$D$39*'UNIT VALUES'!$D$44,Q136*'UNIT VALUES'!$D$42*'UNIT VALUES'!$D$44), IF(U136&gt;V136, Q136*'UNIT VALUES'!$D$29*'UNIT VALUES'!$D$36, Q136*'UNIT VALUES'!$D$31*'UNIT VALUES'!$D$36)),0)</f>
        <v>36150</v>
      </c>
      <c r="AA136" s="87">
        <f>ROUND(IF(C136="22", IF(U136&gt;V136,0,R136*'UNIT VALUES'!$D$43*'UNIT VALUES'!$D$44),IF(CALCS!U136&gt;CALCS!V136,0,CALCS!R136*'UNIT VALUES'!$D$34*'UNIT VALUES'!$D$36)), 0)</f>
        <v>110191</v>
      </c>
      <c r="AB136" s="87">
        <f>ROUND(IF(C136="22",IF(U136&gt;V136,S136*'UNIT VALUES'!$D$40*'UNIT VALUES'!$D$44,0),IF(U136&gt;V136,S136*'UNIT VALUES'!$D$30*'UNIT VALUES'!$D$36)), 0)</f>
        <v>0</v>
      </c>
      <c r="AC136" s="87">
        <f>ROUND(IF(U136&gt;V136,0,IF(T136&gt;1, IF(C136="66", T136*'UNIT VALUES'!$D$33*'UNIT VALUES'!$D$36,T136*'UNIT VALUES'!$D$32*'UNIT VALUES'!$D$36),0)),0)</f>
        <v>73061</v>
      </c>
      <c r="AD136" t="str">
        <f t="shared" si="7"/>
        <v>062334</v>
      </c>
      <c r="AE136">
        <f ca="1">IF(C136="22",OFFSET('National Reallocations'!$L$1,MATCH(AD136,'National Reallocations'!$I$2:$I$52,0),),ROUND((X136/(SUM($X$2:$X$1259)-SUMIF($C$2:$C$1259,"22",$X$2:$X$1259)))*(Reallocations!$F$4+Reallocations!$F$5),0))</f>
        <v>18</v>
      </c>
      <c r="AF136" s="27">
        <f ca="1">IF(ISERROR(OFFSET('MSA Reallocations'!$I$1,MATCH(AD136,'MSA Reallocations'!$E$2:$E$37,0),)), 0, (OFFSET('MSA Reallocations'!$I$1,MATCH(AD136,'MSA Reallocations'!$E$2:$E$37,0),)))</f>
        <v>0</v>
      </c>
      <c r="AG136" s="181">
        <f ca="1">IF(ISERROR(OFFSET(Reductions!$E$1,MATCH(AD136,Reductions!$F$2:$F$15,0),)), 0, -OFFSET(Reductions!$E$1,MATCH(AD136,Reductions!$F$2:$F$15,0),))</f>
        <v>0</v>
      </c>
      <c r="AH136" s="53">
        <f t="shared" ca="1" si="8"/>
        <v>219420</v>
      </c>
    </row>
    <row r="137" spans="1:34" x14ac:dyDescent="0.25">
      <c r="A137" s="126" t="s">
        <v>5117</v>
      </c>
      <c r="B137" s="126" t="s">
        <v>223</v>
      </c>
      <c r="C137" s="126" t="s">
        <v>27</v>
      </c>
      <c r="D137" s="126" t="s">
        <v>28</v>
      </c>
      <c r="E137" s="126" t="s">
        <v>224</v>
      </c>
      <c r="F137" s="126" t="s">
        <v>484</v>
      </c>
      <c r="G137" s="126" t="s">
        <v>232</v>
      </c>
      <c r="H137" s="126" t="s">
        <v>23</v>
      </c>
      <c r="I137" s="126" t="s">
        <v>485</v>
      </c>
      <c r="J137" s="126" t="s">
        <v>234</v>
      </c>
      <c r="K137" s="126" t="s">
        <v>3334</v>
      </c>
      <c r="L137" s="127">
        <v>37821</v>
      </c>
      <c r="M137" s="127">
        <v>54338</v>
      </c>
      <c r="N137" s="127">
        <v>54338</v>
      </c>
      <c r="O137" s="127">
        <v>61468</v>
      </c>
      <c r="P137" s="127">
        <v>0</v>
      </c>
      <c r="Q137" s="127">
        <v>9838</v>
      </c>
      <c r="R137" s="127">
        <v>1153</v>
      </c>
      <c r="S137" s="127">
        <v>2140</v>
      </c>
      <c r="T137" s="24">
        <f>IF(P137&gt;0, ROUND(IF(IF(OR(C137="51", C137="52", C137="66"), (L137*'UNIT VALUES'!$C$26)-CALCS!P137,0)&gt;0, IF(OR(C137="51", C137="52", C137="66"), (L137*'UNIT VALUES'!$C$26)-CALCS!P137,0), 0), 0), ROUND(IF(IF(OR(C137="51", C137="52", C137="66"), (L137*'UNIT VALUES'!$C$26)-CALCS!O137,0)&gt;0, IF(OR(C137="51", C137="52", C137="66"), (L137*'UNIT VALUES'!$C$26)-CALCS!O137,0), 0), 0))</f>
        <v>0</v>
      </c>
      <c r="U137" s="25">
        <f>IF(C137="22", (O137*'UNIT VALUES'!$D$38)+(Q137*'UNIT VALUES'!$D$39)+(S137*'UNIT VALUES'!$D$40), (O137*'UNIT VALUES'!$D$28)+(Q137*'UNIT VALUES'!$D$29)+(S137*'UNIT VALUES'!$D$30))</f>
        <v>686622.30922902515</v>
      </c>
      <c r="V137" s="25">
        <f>IF(C137="22",(O137*'UNIT VALUES'!$D$41)+(Q137*'UNIT VALUES'!$D$42)+(R137*'UNIT VALUES'!$D$43),IF(C137="66",(Q137*'UNIT VALUES'!$D$31)+(T137*'UNIT VALUES'!$D$33)+(R137*'UNIT VALUES'!$D$34),(Q137*'UNIT VALUES'!$D$31)+(T137*'UNIT VALUES'!$D$32)+(R137*'UNIT VALUES'!$D$34)))</f>
        <v>235549.52923125779</v>
      </c>
      <c r="W137" s="25">
        <f t="shared" si="6"/>
        <v>686622</v>
      </c>
      <c r="X137" s="27">
        <f>ROUND(IF(C137="22", W137*'UNIT VALUES'!$D$44, W137*'UNIT VALUES'!$D$36), 0)</f>
        <v>600937</v>
      </c>
      <c r="Y137" s="87">
        <f>ROUND(IF(C137="22", IF(U137&gt;V137,O137*'UNIT VALUES'!$D$38*'UNIT VALUES'!$D$44,O137*'UNIT VALUES'!$D$41*'UNIT VALUES'!$D$44),IF(U137&gt;V137, O137*'UNIT VALUES'!$D$28*'UNIT VALUES'!$D$36,0)), 0)</f>
        <v>101126</v>
      </c>
      <c r="Z137" s="87">
        <f>ROUND(IF(C137="22", IF(U137&gt;V137,Q137*'UNIT VALUES'!$D$39*'UNIT VALUES'!$D$44,Q137*'UNIT VALUES'!$D$42*'UNIT VALUES'!$D$44), IF(U137&gt;V137, Q137*'UNIT VALUES'!$D$29*'UNIT VALUES'!$D$36, Q137*'UNIT VALUES'!$D$31*'UNIT VALUES'!$D$36)),0)</f>
        <v>218886</v>
      </c>
      <c r="AA137" s="87">
        <f>ROUND(IF(C137="22", IF(U137&gt;V137,0,R137*'UNIT VALUES'!$D$43*'UNIT VALUES'!$D$44),IF(CALCS!U137&gt;CALCS!V137,0,CALCS!R137*'UNIT VALUES'!$D$34*'UNIT VALUES'!$D$36)), 0)</f>
        <v>0</v>
      </c>
      <c r="AB137" s="87">
        <f>ROUND(IF(C137="22",IF(U137&gt;V137,S137*'UNIT VALUES'!$D$40*'UNIT VALUES'!$D$44,0),IF(U137&gt;V137,S137*'UNIT VALUES'!$D$30*'UNIT VALUES'!$D$36)), 0)</f>
        <v>280926</v>
      </c>
      <c r="AC137" s="87">
        <f>ROUND(IF(U137&gt;V137,0,IF(T137&gt;1, IF(C137="66", T137*'UNIT VALUES'!$D$33*'UNIT VALUES'!$D$36,T137*'UNIT VALUES'!$D$32*'UNIT VALUES'!$D$36),0)),0)</f>
        <v>0</v>
      </c>
      <c r="AD137" t="str">
        <f t="shared" si="7"/>
        <v>062340</v>
      </c>
      <c r="AE137">
        <f ca="1">IF(C137="22",OFFSET('National Reallocations'!$L$1,MATCH(AD137,'National Reallocations'!$I$2:$I$52,0),),ROUND((X137/(SUM($X$2:$X$1259)-SUMIF($C$2:$C$1259,"22",$X$2:$X$1259)))*(Reallocations!$F$4+Reallocations!$F$5),0))</f>
        <v>51</v>
      </c>
      <c r="AF137" s="27">
        <f ca="1">IF(ISERROR(OFFSET('MSA Reallocations'!$I$1,MATCH(AD137,'MSA Reallocations'!$E$2:$E$37,0),)), 0, (OFFSET('MSA Reallocations'!$I$1,MATCH(AD137,'MSA Reallocations'!$E$2:$E$37,0),)))</f>
        <v>0</v>
      </c>
      <c r="AG137" s="181">
        <f ca="1">IF(ISERROR(OFFSET(Reductions!$E$1,MATCH(AD137,Reductions!$F$2:$F$15,0),)), 0, -OFFSET(Reductions!$E$1,MATCH(AD137,Reductions!$F$2:$F$15,0),))</f>
        <v>0</v>
      </c>
      <c r="AH137" s="53">
        <f t="shared" ca="1" si="8"/>
        <v>600988</v>
      </c>
    </row>
    <row r="138" spans="1:34" x14ac:dyDescent="0.25">
      <c r="A138" s="126" t="s">
        <v>5695</v>
      </c>
      <c r="B138" s="126" t="s">
        <v>223</v>
      </c>
      <c r="C138" s="126" t="s">
        <v>47</v>
      </c>
      <c r="D138" s="126" t="s">
        <v>48</v>
      </c>
      <c r="E138" s="126" t="s">
        <v>224</v>
      </c>
      <c r="F138" s="126" t="s">
        <v>487</v>
      </c>
      <c r="G138" s="126" t="s">
        <v>274</v>
      </c>
      <c r="H138" s="126" t="s">
        <v>23</v>
      </c>
      <c r="I138" s="126" t="s">
        <v>488</v>
      </c>
      <c r="J138" s="126" t="s">
        <v>245</v>
      </c>
      <c r="K138" s="126" t="s">
        <v>3334</v>
      </c>
      <c r="L138" s="127">
        <v>1</v>
      </c>
      <c r="M138" s="127">
        <v>28309</v>
      </c>
      <c r="N138" s="127">
        <v>0</v>
      </c>
      <c r="O138" s="127">
        <v>204198</v>
      </c>
      <c r="P138" s="127">
        <v>0</v>
      </c>
      <c r="Q138" s="127">
        <v>39761</v>
      </c>
      <c r="R138" s="127">
        <v>391</v>
      </c>
      <c r="S138" s="127">
        <v>5486</v>
      </c>
      <c r="T138" s="24">
        <f>IF(P138&gt;0, ROUND(IF(IF(OR(C138="51", C138="52", C138="66"), (L138*'UNIT VALUES'!$C$26)-CALCS!P138,0)&gt;0, IF(OR(C138="51", C138="52", C138="66"), (L138*'UNIT VALUES'!$C$26)-CALCS!P138,0), 0), 0), ROUND(IF(IF(OR(C138="51", C138="52", C138="66"), (L138*'UNIT VALUES'!$C$26)-CALCS!O138,0)&gt;0, IF(OR(C138="51", C138="52", C138="66"), (L138*'UNIT VALUES'!$C$26)-CALCS!O138,0), 0), 0))</f>
        <v>0</v>
      </c>
      <c r="U138" s="25">
        <f>IF(C138="22", (O138*'UNIT VALUES'!$D$38)+(Q138*'UNIT VALUES'!$D$39)+(S138*'UNIT VALUES'!$D$40), (O138*'UNIT VALUES'!$D$28)+(Q138*'UNIT VALUES'!$D$29)+(S138*'UNIT VALUES'!$D$30))</f>
        <v>2217475.9509108709</v>
      </c>
      <c r="V138" s="25">
        <f>IF(C138="22",(O138*'UNIT VALUES'!$D$41)+(Q138*'UNIT VALUES'!$D$42)+(R138*'UNIT VALUES'!$D$43),IF(C138="66",(Q138*'UNIT VALUES'!$D$31)+(T138*'UNIT VALUES'!$D$33)+(R138*'UNIT VALUES'!$D$34),(Q138*'UNIT VALUES'!$D$31)+(T138*'UNIT VALUES'!$D$32)+(R138*'UNIT VALUES'!$D$34)))</f>
        <v>635459.44574183528</v>
      </c>
      <c r="W138" s="25">
        <f t="shared" si="6"/>
        <v>2217476</v>
      </c>
      <c r="X138" s="27">
        <f>ROUND(IF(C138="22", W138*'UNIT VALUES'!$D$44, W138*'UNIT VALUES'!$D$36), 0)</f>
        <v>1940753</v>
      </c>
      <c r="Y138" s="87">
        <f>ROUND(IF(C138="22", IF(U138&gt;V138,O138*'UNIT VALUES'!$D$38*'UNIT VALUES'!$D$44,O138*'UNIT VALUES'!$D$41*'UNIT VALUES'!$D$44),IF(U138&gt;V138, O138*'UNIT VALUES'!$D$28*'UNIT VALUES'!$D$36,0)), 0)</f>
        <v>335943</v>
      </c>
      <c r="Z138" s="87">
        <f>ROUND(IF(C138="22", IF(U138&gt;V138,Q138*'UNIT VALUES'!$D$39*'UNIT VALUES'!$D$44,Q138*'UNIT VALUES'!$D$42*'UNIT VALUES'!$D$44), IF(U138&gt;V138, Q138*'UNIT VALUES'!$D$29*'UNIT VALUES'!$D$36, Q138*'UNIT VALUES'!$D$31*'UNIT VALUES'!$D$36)),0)</f>
        <v>884643</v>
      </c>
      <c r="AA138" s="87">
        <f>ROUND(IF(C138="22", IF(U138&gt;V138,0,R138*'UNIT VALUES'!$D$43*'UNIT VALUES'!$D$44),IF(CALCS!U138&gt;CALCS!V138,0,CALCS!R138*'UNIT VALUES'!$D$34*'UNIT VALUES'!$D$36)), 0)</f>
        <v>0</v>
      </c>
      <c r="AB138" s="87">
        <f>ROUND(IF(C138="22",IF(U138&gt;V138,S138*'UNIT VALUES'!$D$40*'UNIT VALUES'!$D$44,0),IF(U138&gt;V138,S138*'UNIT VALUES'!$D$30*'UNIT VALUES'!$D$36)), 0)</f>
        <v>720167</v>
      </c>
      <c r="AC138" s="87">
        <f>ROUND(IF(U138&gt;V138,0,IF(T138&gt;1, IF(C138="66", T138*'UNIT VALUES'!$D$33*'UNIT VALUES'!$D$36,T138*'UNIT VALUES'!$D$32*'UNIT VALUES'!$D$36),0)),0)</f>
        <v>0</v>
      </c>
      <c r="AD138" t="str">
        <f t="shared" si="7"/>
        <v>062367</v>
      </c>
      <c r="AE138">
        <f ca="1">IF(C138="22",OFFSET('National Reallocations'!$L$1,MATCH(AD138,'National Reallocations'!$I$2:$I$52,0),),ROUND((X138/(SUM($X$2:$X$1259)-SUMIF($C$2:$C$1259,"22",$X$2:$X$1259)))*(Reallocations!$F$4+Reallocations!$F$5),0))</f>
        <v>163</v>
      </c>
      <c r="AF138" s="27">
        <f ca="1">IF(ISERROR(OFFSET('MSA Reallocations'!$I$1,MATCH(AD138,'MSA Reallocations'!$E$2:$E$37,0),)), 0, (OFFSET('MSA Reallocations'!$I$1,MATCH(AD138,'MSA Reallocations'!$E$2:$E$37,0),)))</f>
        <v>0</v>
      </c>
      <c r="AG138" s="181">
        <f ca="1">IF(ISERROR(OFFSET(Reductions!$E$1,MATCH(AD138,Reductions!$F$2:$F$15,0),)), 0, -OFFSET(Reductions!$E$1,MATCH(AD138,Reductions!$F$2:$F$15,0),))</f>
        <v>0</v>
      </c>
      <c r="AH138" s="53">
        <f t="shared" ca="1" si="8"/>
        <v>1940916</v>
      </c>
    </row>
    <row r="139" spans="1:34" x14ac:dyDescent="0.25">
      <c r="A139" s="126" t="s">
        <v>4927</v>
      </c>
      <c r="B139" s="126" t="s">
        <v>223</v>
      </c>
      <c r="C139" s="126" t="s">
        <v>27</v>
      </c>
      <c r="D139" s="126" t="s">
        <v>28</v>
      </c>
      <c r="E139" s="126" t="s">
        <v>224</v>
      </c>
      <c r="F139" s="126" t="s">
        <v>490</v>
      </c>
      <c r="G139" s="126" t="s">
        <v>314</v>
      </c>
      <c r="H139" s="126" t="s">
        <v>23</v>
      </c>
      <c r="I139" s="126" t="s">
        <v>491</v>
      </c>
      <c r="J139" s="126" t="s">
        <v>316</v>
      </c>
      <c r="K139" s="126" t="s">
        <v>3333</v>
      </c>
      <c r="L139" s="127">
        <v>30889</v>
      </c>
      <c r="M139" s="127">
        <v>58655</v>
      </c>
      <c r="N139" s="127">
        <v>58655</v>
      </c>
      <c r="O139" s="127">
        <v>80435</v>
      </c>
      <c r="P139" s="127">
        <v>0</v>
      </c>
      <c r="Q139" s="127">
        <v>6337</v>
      </c>
      <c r="R139" s="127">
        <v>1415</v>
      </c>
      <c r="S139" s="127">
        <v>1601</v>
      </c>
      <c r="T139" s="24">
        <f>IF(P139&gt;0, ROUND(IF(IF(OR(C139="51", C139="52", C139="66"), (L139*'UNIT VALUES'!$C$26)-CALCS!P139,0)&gt;0, IF(OR(C139="51", C139="52", C139="66"), (L139*'UNIT VALUES'!$C$26)-CALCS!P139,0), 0), 0), ROUND(IF(IF(OR(C139="51", C139="52", C139="66"), (L139*'UNIT VALUES'!$C$26)-CALCS!O139,0)&gt;0, IF(OR(C139="51", C139="52", C139="66"), (L139*'UNIT VALUES'!$C$26)-CALCS!O139,0), 0), 0))</f>
        <v>0</v>
      </c>
      <c r="U139" s="25">
        <f>IF(C139="22", (O139*'UNIT VALUES'!$D$38)+(Q139*'UNIT VALUES'!$D$39)+(S139*'UNIT VALUES'!$D$40), (O139*'UNIT VALUES'!$D$28)+(Q139*'UNIT VALUES'!$D$29)+(S139*'UNIT VALUES'!$D$30))</f>
        <v>552430.19422612654</v>
      </c>
      <c r="V139" s="25">
        <f>IF(C139="22",(O139*'UNIT VALUES'!$D$41)+(Q139*'UNIT VALUES'!$D$42)+(R139*'UNIT VALUES'!$D$43),IF(C139="66",(Q139*'UNIT VALUES'!$D$31)+(T139*'UNIT VALUES'!$D$33)+(R139*'UNIT VALUES'!$D$34),(Q139*'UNIT VALUES'!$D$31)+(T139*'UNIT VALUES'!$D$32)+(R139*'UNIT VALUES'!$D$34)))</f>
        <v>201576.05019291409</v>
      </c>
      <c r="W139" s="25">
        <f t="shared" si="6"/>
        <v>552430</v>
      </c>
      <c r="X139" s="27">
        <f>ROUND(IF(C139="22", W139*'UNIT VALUES'!$D$44, W139*'UNIT VALUES'!$D$36), 0)</f>
        <v>483491</v>
      </c>
      <c r="Y139" s="87">
        <f>ROUND(IF(C139="22", IF(U139&gt;V139,O139*'UNIT VALUES'!$D$38*'UNIT VALUES'!$D$44,O139*'UNIT VALUES'!$D$41*'UNIT VALUES'!$D$44),IF(U139&gt;V139, O139*'UNIT VALUES'!$D$28*'UNIT VALUES'!$D$36,0)), 0)</f>
        <v>132330</v>
      </c>
      <c r="Z139" s="87">
        <f>ROUND(IF(C139="22", IF(U139&gt;V139,Q139*'UNIT VALUES'!$D$39*'UNIT VALUES'!$D$44,Q139*'UNIT VALUES'!$D$42*'UNIT VALUES'!$D$44), IF(U139&gt;V139, Q139*'UNIT VALUES'!$D$29*'UNIT VALUES'!$D$36, Q139*'UNIT VALUES'!$D$31*'UNIT VALUES'!$D$36)),0)</f>
        <v>140992</v>
      </c>
      <c r="AA139" s="87">
        <f>ROUND(IF(C139="22", IF(U139&gt;V139,0,R139*'UNIT VALUES'!$D$43*'UNIT VALUES'!$D$44),IF(CALCS!U139&gt;CALCS!V139,0,CALCS!R139*'UNIT VALUES'!$D$34*'UNIT VALUES'!$D$36)), 0)</f>
        <v>0</v>
      </c>
      <c r="AB139" s="87">
        <f>ROUND(IF(C139="22",IF(U139&gt;V139,S139*'UNIT VALUES'!$D$40*'UNIT VALUES'!$D$44,0),IF(U139&gt;V139,S139*'UNIT VALUES'!$D$30*'UNIT VALUES'!$D$36)), 0)</f>
        <v>210169</v>
      </c>
      <c r="AC139" s="87">
        <f>ROUND(IF(U139&gt;V139,0,IF(T139&gt;1, IF(C139="66", T139*'UNIT VALUES'!$D$33*'UNIT VALUES'!$D$36,T139*'UNIT VALUES'!$D$32*'UNIT VALUES'!$D$36),0)),0)</f>
        <v>0</v>
      </c>
      <c r="AD139" t="str">
        <f t="shared" si="7"/>
        <v>062382</v>
      </c>
      <c r="AE139">
        <f ca="1">IF(C139="22",OFFSET('National Reallocations'!$L$1,MATCH(AD139,'National Reallocations'!$I$2:$I$52,0),),ROUND((X139/(SUM($X$2:$X$1259)-SUMIF($C$2:$C$1259,"22",$X$2:$X$1259)))*(Reallocations!$F$4+Reallocations!$F$5),0))</f>
        <v>41</v>
      </c>
      <c r="AF139" s="27">
        <f ca="1">IF(ISERROR(OFFSET('MSA Reallocations'!$I$1,MATCH(AD139,'MSA Reallocations'!$E$2:$E$37,0),)), 0, (OFFSET('MSA Reallocations'!$I$1,MATCH(AD139,'MSA Reallocations'!$E$2:$E$37,0),)))</f>
        <v>0</v>
      </c>
      <c r="AG139" s="181">
        <f ca="1">IF(ISERROR(OFFSET(Reductions!$E$1,MATCH(AD139,Reductions!$F$2:$F$15,0),)), 0, -OFFSET(Reductions!$E$1,MATCH(AD139,Reductions!$F$2:$F$15,0),))</f>
        <v>0</v>
      </c>
      <c r="AH139" s="53">
        <f t="shared" ca="1" si="8"/>
        <v>483532</v>
      </c>
    </row>
    <row r="140" spans="1:34" x14ac:dyDescent="0.25">
      <c r="A140" s="126" t="s">
        <v>4928</v>
      </c>
      <c r="B140" s="126" t="s">
        <v>223</v>
      </c>
      <c r="C140" s="126" t="s">
        <v>27</v>
      </c>
      <c r="D140" s="126" t="s">
        <v>28</v>
      </c>
      <c r="E140" s="126" t="s">
        <v>224</v>
      </c>
      <c r="F140" s="126" t="s">
        <v>493</v>
      </c>
      <c r="G140" s="126" t="s">
        <v>71</v>
      </c>
      <c r="H140" s="126" t="s">
        <v>23</v>
      </c>
      <c r="I140" s="126" t="s">
        <v>494</v>
      </c>
      <c r="J140" s="126" t="s">
        <v>495</v>
      </c>
      <c r="K140" s="126" t="s">
        <v>3333</v>
      </c>
      <c r="L140" s="127">
        <v>22170</v>
      </c>
      <c r="M140" s="127">
        <v>52621</v>
      </c>
      <c r="N140" s="127">
        <v>50879</v>
      </c>
      <c r="O140" s="127">
        <v>80434</v>
      </c>
      <c r="P140" s="127">
        <v>0</v>
      </c>
      <c r="Q140" s="127">
        <v>8297</v>
      </c>
      <c r="R140" s="127">
        <v>2461</v>
      </c>
      <c r="S140" s="127">
        <v>2154</v>
      </c>
      <c r="T140" s="24">
        <f>IF(P140&gt;0, ROUND(IF(IF(OR(C140="51", C140="52", C140="66"), (L140*'UNIT VALUES'!$C$26)-CALCS!P140,0)&gt;0, IF(OR(C140="51", C140="52", C140="66"), (L140*'UNIT VALUES'!$C$26)-CALCS!P140,0), 0), 0), ROUND(IF(IF(OR(C140="51", C140="52", C140="66"), (L140*'UNIT VALUES'!$C$26)-CALCS!O140,0)&gt;0, IF(OR(C140="51", C140="52", C140="66"), (L140*'UNIT VALUES'!$C$26)-CALCS!O140,0), 0), 0))</f>
        <v>0</v>
      </c>
      <c r="U140" s="25">
        <f>IF(C140="22", (O140*'UNIT VALUES'!$D$38)+(Q140*'UNIT VALUES'!$D$39)+(S140*'UNIT VALUES'!$D$40), (O140*'UNIT VALUES'!$D$28)+(Q140*'UNIT VALUES'!$D$29)+(S140*'UNIT VALUES'!$D$30))</f>
        <v>685199.43170432374</v>
      </c>
      <c r="V140" s="25">
        <f>IF(C140="22",(O140*'UNIT VALUES'!$D$41)+(Q140*'UNIT VALUES'!$D$42)+(R140*'UNIT VALUES'!$D$43),IF(C140="66",(Q140*'UNIT VALUES'!$D$31)+(T140*'UNIT VALUES'!$D$33)+(R140*'UNIT VALUES'!$D$34),(Q140*'UNIT VALUES'!$D$31)+(T140*'UNIT VALUES'!$D$32)+(R140*'UNIT VALUES'!$D$34)))</f>
        <v>309029.99889821641</v>
      </c>
      <c r="W140" s="25">
        <f t="shared" si="6"/>
        <v>685199</v>
      </c>
      <c r="X140" s="27">
        <f>ROUND(IF(C140="22", W140*'UNIT VALUES'!$D$44, W140*'UNIT VALUES'!$D$36), 0)</f>
        <v>599692</v>
      </c>
      <c r="Y140" s="87">
        <f>ROUND(IF(C140="22", IF(U140&gt;V140,O140*'UNIT VALUES'!$D$38*'UNIT VALUES'!$D$44,O140*'UNIT VALUES'!$D$41*'UNIT VALUES'!$D$44),IF(U140&gt;V140, O140*'UNIT VALUES'!$D$28*'UNIT VALUES'!$D$36,0)), 0)</f>
        <v>132329</v>
      </c>
      <c r="Z140" s="87">
        <f>ROUND(IF(C140="22", IF(U140&gt;V140,Q140*'UNIT VALUES'!$D$39*'UNIT VALUES'!$D$44,Q140*'UNIT VALUES'!$D$42*'UNIT VALUES'!$D$44), IF(U140&gt;V140, Q140*'UNIT VALUES'!$D$29*'UNIT VALUES'!$D$36, Q140*'UNIT VALUES'!$D$31*'UNIT VALUES'!$D$36)),0)</f>
        <v>184600</v>
      </c>
      <c r="AA140" s="87">
        <f>ROUND(IF(C140="22", IF(U140&gt;V140,0,R140*'UNIT VALUES'!$D$43*'UNIT VALUES'!$D$44),IF(CALCS!U140&gt;CALCS!V140,0,CALCS!R140*'UNIT VALUES'!$D$34*'UNIT VALUES'!$D$36)), 0)</f>
        <v>0</v>
      </c>
      <c r="AB140" s="87">
        <f>ROUND(IF(C140="22",IF(U140&gt;V140,S140*'UNIT VALUES'!$D$40*'UNIT VALUES'!$D$44,0),IF(U140&gt;V140,S140*'UNIT VALUES'!$D$30*'UNIT VALUES'!$D$36)), 0)</f>
        <v>282763</v>
      </c>
      <c r="AC140" s="87">
        <f>ROUND(IF(U140&gt;V140,0,IF(T140&gt;1, IF(C140="66", T140*'UNIT VALUES'!$D$33*'UNIT VALUES'!$D$36,T140*'UNIT VALUES'!$D$32*'UNIT VALUES'!$D$36),0)),0)</f>
        <v>0</v>
      </c>
      <c r="AD140" t="str">
        <f t="shared" si="7"/>
        <v>062406</v>
      </c>
      <c r="AE140">
        <f ca="1">IF(C140="22",OFFSET('National Reallocations'!$L$1,MATCH(AD140,'National Reallocations'!$I$2:$I$52,0),),ROUND((X140/(SUM($X$2:$X$1259)-SUMIF($C$2:$C$1259,"22",$X$2:$X$1259)))*(Reallocations!$F$4+Reallocations!$F$5),0))</f>
        <v>50</v>
      </c>
      <c r="AF140" s="27">
        <f ca="1">IF(ISERROR(OFFSET('MSA Reallocations'!$I$1,MATCH(AD140,'MSA Reallocations'!$E$2:$E$37,0),)), 0, (OFFSET('MSA Reallocations'!$I$1,MATCH(AD140,'MSA Reallocations'!$E$2:$E$37,0),)))</f>
        <v>0</v>
      </c>
      <c r="AG140" s="181">
        <f ca="1">IF(ISERROR(OFFSET(Reductions!$E$1,MATCH(AD140,Reductions!$F$2:$F$15,0),)), 0, -OFFSET(Reductions!$E$1,MATCH(AD140,Reductions!$F$2:$F$15,0),))</f>
        <v>0</v>
      </c>
      <c r="AH140" s="53">
        <f t="shared" ca="1" si="8"/>
        <v>599742</v>
      </c>
    </row>
    <row r="141" spans="1:34" x14ac:dyDescent="0.25">
      <c r="A141" s="126" t="s">
        <v>5123</v>
      </c>
      <c r="B141" s="126" t="s">
        <v>223</v>
      </c>
      <c r="C141" s="126" t="s">
        <v>47</v>
      </c>
      <c r="D141" s="126" t="s">
        <v>48</v>
      </c>
      <c r="E141" s="126" t="s">
        <v>224</v>
      </c>
      <c r="F141" s="126" t="s">
        <v>497</v>
      </c>
      <c r="G141" s="126" t="s">
        <v>50</v>
      </c>
      <c r="H141" s="126" t="s">
        <v>23</v>
      </c>
      <c r="I141" s="126" t="s">
        <v>498</v>
      </c>
      <c r="J141" s="126" t="s">
        <v>271</v>
      </c>
      <c r="K141" s="126" t="s">
        <v>3334</v>
      </c>
      <c r="L141" s="127">
        <v>32771</v>
      </c>
      <c r="M141" s="127">
        <v>48772</v>
      </c>
      <c r="N141" s="127">
        <v>48772</v>
      </c>
      <c r="O141" s="127">
        <v>61060</v>
      </c>
      <c r="P141" s="127">
        <v>0</v>
      </c>
      <c r="Q141" s="127">
        <v>13585</v>
      </c>
      <c r="R141" s="127">
        <v>1162</v>
      </c>
      <c r="S141" s="127">
        <v>2577</v>
      </c>
      <c r="T141" s="24">
        <f>IF(P141&gt;0, ROUND(IF(IF(OR(C141="51", C141="52", C141="66"), (L141*'UNIT VALUES'!$C$26)-CALCS!P141,0)&gt;0, IF(OR(C141="51", C141="52", C141="66"), (L141*'UNIT VALUES'!$C$26)-CALCS!P141,0), 0), 0), ROUND(IF(IF(OR(C141="51", C141="52", C141="66"), (L141*'UNIT VALUES'!$C$26)-CALCS!O141,0)&gt;0, IF(OR(C141="51", C141="52", C141="66"), (L141*'UNIT VALUES'!$C$26)-CALCS!O141,0), 0), 0))</f>
        <v>0</v>
      </c>
      <c r="U141" s="25">
        <f>IF(C141="22", (O141*'UNIT VALUES'!$D$38)+(Q141*'UNIT VALUES'!$D$39)+(S141*'UNIT VALUES'!$D$40), (O141*'UNIT VALUES'!$D$28)+(Q141*'UNIT VALUES'!$D$29)+(S141*'UNIT VALUES'!$D$30))</f>
        <v>846655.49651551363</v>
      </c>
      <c r="V141" s="25">
        <f>IF(C141="22",(O141*'UNIT VALUES'!$D$41)+(Q141*'UNIT VALUES'!$D$42)+(R141*'UNIT VALUES'!$D$43),IF(C141="66",(Q141*'UNIT VALUES'!$D$31)+(T141*'UNIT VALUES'!$D$33)+(R141*'UNIT VALUES'!$D$34),(Q141*'UNIT VALUES'!$D$31)+(T141*'UNIT VALUES'!$D$32)+(R141*'UNIT VALUES'!$D$34)))</f>
        <v>293369.20753342728</v>
      </c>
      <c r="W141" s="25">
        <f t="shared" si="6"/>
        <v>846655</v>
      </c>
      <c r="X141" s="27">
        <f>ROUND(IF(C141="22", W141*'UNIT VALUES'!$D$44, W141*'UNIT VALUES'!$D$36), 0)</f>
        <v>740999</v>
      </c>
      <c r="Y141" s="87">
        <f>ROUND(IF(C141="22", IF(U141&gt;V141,O141*'UNIT VALUES'!$D$38*'UNIT VALUES'!$D$44,O141*'UNIT VALUES'!$D$41*'UNIT VALUES'!$D$44),IF(U141&gt;V141, O141*'UNIT VALUES'!$D$28*'UNIT VALUES'!$D$36,0)), 0)</f>
        <v>100455</v>
      </c>
      <c r="Z141" s="87">
        <f>ROUND(IF(C141="22", IF(U141&gt;V141,Q141*'UNIT VALUES'!$D$39*'UNIT VALUES'!$D$44,Q141*'UNIT VALUES'!$D$42*'UNIT VALUES'!$D$44), IF(U141&gt;V141, Q141*'UNIT VALUES'!$D$29*'UNIT VALUES'!$D$36, Q141*'UNIT VALUES'!$D$31*'UNIT VALUES'!$D$36)),0)</f>
        <v>302253</v>
      </c>
      <c r="AA141" s="87">
        <f>ROUND(IF(C141="22", IF(U141&gt;V141,0,R141*'UNIT VALUES'!$D$43*'UNIT VALUES'!$D$44),IF(CALCS!U141&gt;CALCS!V141,0,CALCS!R141*'UNIT VALUES'!$D$34*'UNIT VALUES'!$D$36)), 0)</f>
        <v>0</v>
      </c>
      <c r="AB141" s="87">
        <f>ROUND(IF(C141="22",IF(U141&gt;V141,S141*'UNIT VALUES'!$D$40*'UNIT VALUES'!$D$44,0),IF(U141&gt;V141,S141*'UNIT VALUES'!$D$30*'UNIT VALUES'!$D$36)), 0)</f>
        <v>338292</v>
      </c>
      <c r="AC141" s="87">
        <f>ROUND(IF(U141&gt;V141,0,IF(T141&gt;1, IF(C141="66", T141*'UNIT VALUES'!$D$33*'UNIT VALUES'!$D$36,T141*'UNIT VALUES'!$D$32*'UNIT VALUES'!$D$36),0)),0)</f>
        <v>0</v>
      </c>
      <c r="AD141" t="str">
        <f t="shared" si="7"/>
        <v>062412</v>
      </c>
      <c r="AE141">
        <f ca="1">IF(C141="22",OFFSET('National Reallocations'!$L$1,MATCH(AD141,'National Reallocations'!$I$2:$I$52,0),),ROUND((X141/(SUM($X$2:$X$1259)-SUMIF($C$2:$C$1259,"22",$X$2:$X$1259)))*(Reallocations!$F$4+Reallocations!$F$5),0))</f>
        <v>62</v>
      </c>
      <c r="AF141" s="27">
        <f ca="1">IF(ISERROR(OFFSET('MSA Reallocations'!$I$1,MATCH(AD141,'MSA Reallocations'!$E$2:$E$37,0),)), 0, (OFFSET('MSA Reallocations'!$I$1,MATCH(AD141,'MSA Reallocations'!$E$2:$E$37,0),)))</f>
        <v>0</v>
      </c>
      <c r="AG141" s="181">
        <f ca="1">IF(ISERROR(OFFSET(Reductions!$E$1,MATCH(AD141,Reductions!$F$2:$F$15,0),)), 0, -OFFSET(Reductions!$E$1,MATCH(AD141,Reductions!$F$2:$F$15,0),))</f>
        <v>0</v>
      </c>
      <c r="AH141" s="53">
        <f t="shared" ca="1" si="8"/>
        <v>741061</v>
      </c>
    </row>
    <row r="142" spans="1:34" x14ac:dyDescent="0.25">
      <c r="A142" s="126" t="s">
        <v>4877</v>
      </c>
      <c r="B142" s="126" t="s">
        <v>223</v>
      </c>
      <c r="C142" s="126" t="s">
        <v>27</v>
      </c>
      <c r="D142" s="126" t="s">
        <v>28</v>
      </c>
      <c r="E142" s="126" t="s">
        <v>224</v>
      </c>
      <c r="F142" s="126" t="s">
        <v>500</v>
      </c>
      <c r="G142" s="126" t="s">
        <v>236</v>
      </c>
      <c r="H142" s="126" t="s">
        <v>23</v>
      </c>
      <c r="I142" s="126" t="s">
        <v>501</v>
      </c>
      <c r="J142" s="126" t="s">
        <v>4634</v>
      </c>
      <c r="K142" s="126" t="s">
        <v>3334</v>
      </c>
      <c r="L142" s="127">
        <v>26564</v>
      </c>
      <c r="M142" s="127">
        <v>63503</v>
      </c>
      <c r="N142" s="127">
        <v>62556</v>
      </c>
      <c r="O142" s="127">
        <v>87127</v>
      </c>
      <c r="P142" s="127">
        <v>0</v>
      </c>
      <c r="Q142" s="127">
        <v>6231</v>
      </c>
      <c r="R142" s="127">
        <v>1695</v>
      </c>
      <c r="S142" s="127">
        <v>287</v>
      </c>
      <c r="T142" s="24">
        <f>IF(P142&gt;0, ROUND(IF(IF(OR(C142="51", C142="52", C142="66"), (L142*'UNIT VALUES'!$C$26)-CALCS!P142,0)&gt;0, IF(OR(C142="51", C142="52", C142="66"), (L142*'UNIT VALUES'!$C$26)-CALCS!P142,0), 0), 0), ROUND(IF(IF(OR(C142="51", C142="52", C142="66"), (L142*'UNIT VALUES'!$C$26)-CALCS!O142,0)&gt;0, IF(OR(C142="51", C142="52", C142="66"), (L142*'UNIT VALUES'!$C$26)-CALCS!O142,0), 0), 0))</f>
        <v>0</v>
      </c>
      <c r="U142" s="25">
        <f>IF(C142="22", (O142*'UNIT VALUES'!$D$38)+(Q142*'UNIT VALUES'!$D$39)+(S142*'UNIT VALUES'!$D$40), (O142*'UNIT VALUES'!$D$28)+(Q142*'UNIT VALUES'!$D$29)+(S142*'UNIT VALUES'!$D$30))</f>
        <v>365226.28705560637</v>
      </c>
      <c r="V142" s="25">
        <f>IF(C142="22",(O142*'UNIT VALUES'!$D$41)+(Q142*'UNIT VALUES'!$D$42)+(R142*'UNIT VALUES'!$D$43),IF(C142="66",(Q142*'UNIT VALUES'!$D$31)+(T142*'UNIT VALUES'!$D$33)+(R142*'UNIT VALUES'!$D$34),(Q142*'UNIT VALUES'!$D$31)+(T142*'UNIT VALUES'!$D$32)+(R142*'UNIT VALUES'!$D$34)))</f>
        <v>220720.58221930085</v>
      </c>
      <c r="W142" s="25">
        <f t="shared" si="6"/>
        <v>365226</v>
      </c>
      <c r="X142" s="27">
        <f>ROUND(IF(C142="22", W142*'UNIT VALUES'!$D$44, W142*'UNIT VALUES'!$D$36), 0)</f>
        <v>319649</v>
      </c>
      <c r="Y142" s="87">
        <f>ROUND(IF(C142="22", IF(U142&gt;V142,O142*'UNIT VALUES'!$D$38*'UNIT VALUES'!$D$44,O142*'UNIT VALUES'!$D$41*'UNIT VALUES'!$D$44),IF(U142&gt;V142, O142*'UNIT VALUES'!$D$28*'UNIT VALUES'!$D$36,0)), 0)</f>
        <v>143340</v>
      </c>
      <c r="Z142" s="87">
        <f>ROUND(IF(C142="22", IF(U142&gt;V142,Q142*'UNIT VALUES'!$D$39*'UNIT VALUES'!$D$44,Q142*'UNIT VALUES'!$D$42*'UNIT VALUES'!$D$44), IF(U142&gt;V142, Q142*'UNIT VALUES'!$D$29*'UNIT VALUES'!$D$36, Q142*'UNIT VALUES'!$D$31*'UNIT VALUES'!$D$36)),0)</f>
        <v>138634</v>
      </c>
      <c r="AA142" s="87">
        <f>ROUND(IF(C142="22", IF(U142&gt;V142,0,R142*'UNIT VALUES'!$D$43*'UNIT VALUES'!$D$44),IF(CALCS!U142&gt;CALCS!V142,0,CALCS!R142*'UNIT VALUES'!$D$34*'UNIT VALUES'!$D$36)), 0)</f>
        <v>0</v>
      </c>
      <c r="AB142" s="87">
        <f>ROUND(IF(C142="22",IF(U142&gt;V142,S142*'UNIT VALUES'!$D$40*'UNIT VALUES'!$D$44,0),IF(U142&gt;V142,S142*'UNIT VALUES'!$D$30*'UNIT VALUES'!$D$36)), 0)</f>
        <v>37676</v>
      </c>
      <c r="AC142" s="87">
        <f>ROUND(IF(U142&gt;V142,0,IF(T142&gt;1, IF(C142="66", T142*'UNIT VALUES'!$D$33*'UNIT VALUES'!$D$36,T142*'UNIT VALUES'!$D$32*'UNIT VALUES'!$D$36),0)),0)</f>
        <v>0</v>
      </c>
      <c r="AD142" t="str">
        <f t="shared" si="7"/>
        <v>062454</v>
      </c>
      <c r="AE142">
        <f ca="1">IF(C142="22",OFFSET('National Reallocations'!$L$1,MATCH(AD142,'National Reallocations'!$I$2:$I$52,0),),ROUND((X142/(SUM($X$2:$X$1259)-SUMIF($C$2:$C$1259,"22",$X$2:$X$1259)))*(Reallocations!$F$4+Reallocations!$F$5),0))</f>
        <v>27</v>
      </c>
      <c r="AF142" s="27">
        <f ca="1">IF(ISERROR(OFFSET('MSA Reallocations'!$I$1,MATCH(AD142,'MSA Reallocations'!$E$2:$E$37,0),)), 0, (OFFSET('MSA Reallocations'!$I$1,MATCH(AD142,'MSA Reallocations'!$E$2:$E$37,0),)))</f>
        <v>0</v>
      </c>
      <c r="AG142" s="181">
        <f ca="1">IF(ISERROR(OFFSET(Reductions!$E$1,MATCH(AD142,Reductions!$F$2:$F$15,0),)), 0, -OFFSET(Reductions!$E$1,MATCH(AD142,Reductions!$F$2:$F$15,0),))</f>
        <v>0</v>
      </c>
      <c r="AH142" s="53">
        <f t="shared" ca="1" si="8"/>
        <v>319676</v>
      </c>
    </row>
    <row r="143" spans="1:34" x14ac:dyDescent="0.25">
      <c r="A143" s="126" t="s">
        <v>4861</v>
      </c>
      <c r="B143" s="126" t="s">
        <v>223</v>
      </c>
      <c r="C143" s="126" t="s">
        <v>47</v>
      </c>
      <c r="D143" s="126" t="s">
        <v>48</v>
      </c>
      <c r="E143" s="126" t="s">
        <v>224</v>
      </c>
      <c r="F143" s="126" t="s">
        <v>503</v>
      </c>
      <c r="G143" s="126" t="s">
        <v>232</v>
      </c>
      <c r="H143" s="126" t="s">
        <v>23</v>
      </c>
      <c r="I143" s="126" t="s">
        <v>504</v>
      </c>
      <c r="J143" s="126" t="s">
        <v>234</v>
      </c>
      <c r="K143" s="126" t="s">
        <v>3334</v>
      </c>
      <c r="L143" s="127">
        <v>88739</v>
      </c>
      <c r="M143" s="127">
        <v>84901</v>
      </c>
      <c r="N143" s="127">
        <v>85286</v>
      </c>
      <c r="O143" s="127">
        <v>107140</v>
      </c>
      <c r="P143" s="127">
        <v>0</v>
      </c>
      <c r="Q143" s="127">
        <v>15258</v>
      </c>
      <c r="R143" s="127">
        <v>834</v>
      </c>
      <c r="S143" s="127">
        <v>4581</v>
      </c>
      <c r="T143" s="24">
        <f>IF(P143&gt;0, ROUND(IF(IF(OR(C143="51", C143="52", C143="66"), (L143*'UNIT VALUES'!$C$26)-CALCS!P143,0)&gt;0, IF(OR(C143="51", C143="52", C143="66"), (L143*'UNIT VALUES'!$C$26)-CALCS!P143,0), 0), 0), ROUND(IF(IF(OR(C143="51", C143="52", C143="66"), (L143*'UNIT VALUES'!$C$26)-CALCS!O143,0)&gt;0, IF(OR(C143="51", C143="52", C143="66"), (L143*'UNIT VALUES'!$C$26)-CALCS!O143,0), 0), 0))</f>
        <v>32111</v>
      </c>
      <c r="U143" s="25">
        <f>IF(C143="22", (O143*'UNIT VALUES'!$D$38)+(Q143*'UNIT VALUES'!$D$39)+(S143*'UNIT VALUES'!$D$40), (O143*'UNIT VALUES'!$D$28)+(Q143*'UNIT VALUES'!$D$29)+(S143*'UNIT VALUES'!$D$30))</f>
        <v>1276387.6051738625</v>
      </c>
      <c r="V143" s="25">
        <f>IF(C143="22",(O143*'UNIT VALUES'!$D$41)+(Q143*'UNIT VALUES'!$D$42)+(R143*'UNIT VALUES'!$D$43),IF(C143="66",(Q143*'UNIT VALUES'!$D$31)+(T143*'UNIT VALUES'!$D$33)+(R143*'UNIT VALUES'!$D$34),(Q143*'UNIT VALUES'!$D$31)+(T143*'UNIT VALUES'!$D$32)+(R143*'UNIT VALUES'!$D$34)))</f>
        <v>669212.14029026357</v>
      </c>
      <c r="W143" s="25">
        <f t="shared" si="6"/>
        <v>1276388</v>
      </c>
      <c r="X143" s="27">
        <f>ROUND(IF(C143="22", W143*'UNIT VALUES'!$D$44, W143*'UNIT VALUES'!$D$36), 0)</f>
        <v>1117105</v>
      </c>
      <c r="Y143" s="87">
        <f>ROUND(IF(C143="22", IF(U143&gt;V143,O143*'UNIT VALUES'!$D$38*'UNIT VALUES'!$D$44,O143*'UNIT VALUES'!$D$41*'UNIT VALUES'!$D$44),IF(U143&gt;V143, O143*'UNIT VALUES'!$D$28*'UNIT VALUES'!$D$36,0)), 0)</f>
        <v>176265</v>
      </c>
      <c r="Z143" s="87">
        <f>ROUND(IF(C143="22", IF(U143&gt;V143,Q143*'UNIT VALUES'!$D$39*'UNIT VALUES'!$D$44,Q143*'UNIT VALUES'!$D$42*'UNIT VALUES'!$D$44), IF(U143&gt;V143, Q143*'UNIT VALUES'!$D$29*'UNIT VALUES'!$D$36, Q143*'UNIT VALUES'!$D$31*'UNIT VALUES'!$D$36)),0)</f>
        <v>339475</v>
      </c>
      <c r="AA143" s="87">
        <f>ROUND(IF(C143="22", IF(U143&gt;V143,0,R143*'UNIT VALUES'!$D$43*'UNIT VALUES'!$D$44),IF(CALCS!U143&gt;CALCS!V143,0,CALCS!R143*'UNIT VALUES'!$D$34*'UNIT VALUES'!$D$36)), 0)</f>
        <v>0</v>
      </c>
      <c r="AB143" s="87">
        <f>ROUND(IF(C143="22",IF(U143&gt;V143,S143*'UNIT VALUES'!$D$40*'UNIT VALUES'!$D$44,0),IF(U143&gt;V143,S143*'UNIT VALUES'!$D$30*'UNIT VALUES'!$D$36)), 0)</f>
        <v>601365</v>
      </c>
      <c r="AC143" s="87">
        <f>ROUND(IF(U143&gt;V143,0,IF(T143&gt;1, IF(C143="66", T143*'UNIT VALUES'!$D$33*'UNIT VALUES'!$D$36,T143*'UNIT VALUES'!$D$32*'UNIT VALUES'!$D$36),0)),0)</f>
        <v>0</v>
      </c>
      <c r="AD143" t="str">
        <f t="shared" si="7"/>
        <v>062490</v>
      </c>
      <c r="AE143">
        <f ca="1">IF(C143="22",OFFSET('National Reallocations'!$L$1,MATCH(AD143,'National Reallocations'!$I$2:$I$52,0),),ROUND((X143/(SUM($X$2:$X$1259)-SUMIF($C$2:$C$1259,"22",$X$2:$X$1259)))*(Reallocations!$F$4+Reallocations!$F$5),0))</f>
        <v>94</v>
      </c>
      <c r="AF143" s="27">
        <f ca="1">IF(ISERROR(OFFSET('MSA Reallocations'!$I$1,MATCH(AD143,'MSA Reallocations'!$E$2:$E$37,0),)), 0, (OFFSET('MSA Reallocations'!$I$1,MATCH(AD143,'MSA Reallocations'!$E$2:$E$37,0),)))</f>
        <v>0</v>
      </c>
      <c r="AG143" s="181">
        <f ca="1">IF(ISERROR(OFFSET(Reductions!$E$1,MATCH(AD143,Reductions!$F$2:$F$15,0),)), 0, -OFFSET(Reductions!$E$1,MATCH(AD143,Reductions!$F$2:$F$15,0),))</f>
        <v>0</v>
      </c>
      <c r="AH143" s="53">
        <f t="shared" ca="1" si="8"/>
        <v>1117199</v>
      </c>
    </row>
    <row r="144" spans="1:34" x14ac:dyDescent="0.25">
      <c r="A144" s="126" t="s">
        <v>5377</v>
      </c>
      <c r="B144" s="126" t="s">
        <v>223</v>
      </c>
      <c r="C144" s="126" t="s">
        <v>27</v>
      </c>
      <c r="D144" s="126" t="s">
        <v>28</v>
      </c>
      <c r="E144" s="126" t="s">
        <v>224</v>
      </c>
      <c r="F144" s="126" t="s">
        <v>506</v>
      </c>
      <c r="G144" s="126" t="s">
        <v>227</v>
      </c>
      <c r="H144" s="126" t="s">
        <v>23</v>
      </c>
      <c r="I144" s="126" t="s">
        <v>507</v>
      </c>
      <c r="J144" s="126" t="s">
        <v>229</v>
      </c>
      <c r="K144" s="126" t="s">
        <v>3333</v>
      </c>
      <c r="L144" s="127">
        <v>367548</v>
      </c>
      <c r="M144" s="127">
        <v>339387</v>
      </c>
      <c r="N144" s="127">
        <v>339337</v>
      </c>
      <c r="O144" s="127">
        <v>419267</v>
      </c>
      <c r="P144" s="127">
        <v>0</v>
      </c>
      <c r="Q144" s="127">
        <v>83239</v>
      </c>
      <c r="R144" s="127">
        <v>65675</v>
      </c>
      <c r="S144" s="127">
        <v>11399</v>
      </c>
      <c r="T144" s="24">
        <f>IF(P144&gt;0, ROUND(IF(IF(OR(C144="51", C144="52", C144="66"), (L144*'UNIT VALUES'!$C$26)-CALCS!P144,0)&gt;0, IF(OR(C144="51", C144="52", C144="66"), (L144*'UNIT VALUES'!$C$26)-CALCS!P144,0), 0), 0), ROUND(IF(IF(OR(C144="51", C144="52", C144="66"), (L144*'UNIT VALUES'!$C$26)-CALCS!O144,0)&gt;0, IF(OR(C144="51", C144="52", C144="66"), (L144*'UNIT VALUES'!$C$26)-CALCS!O144,0), 0), 0))</f>
        <v>157495</v>
      </c>
      <c r="U144" s="25">
        <f>IF(C144="22", (O144*'UNIT VALUES'!$D$38)+(Q144*'UNIT VALUES'!$D$39)+(S144*'UNIT VALUES'!$D$40), (O144*'UNIT VALUES'!$D$28)+(Q144*'UNIT VALUES'!$D$29)+(S144*'UNIT VALUES'!$D$30))</f>
        <v>4613924.3856327906</v>
      </c>
      <c r="V144" s="25">
        <f>IF(C144="22",(O144*'UNIT VALUES'!$D$41)+(Q144*'UNIT VALUES'!$D$42)+(R144*'UNIT VALUES'!$D$43),IF(C144="66",(Q144*'UNIT VALUES'!$D$31)+(T144*'UNIT VALUES'!$D$33)+(R144*'UNIT VALUES'!$D$34),(Q144*'UNIT VALUES'!$D$31)+(T144*'UNIT VALUES'!$D$32)+(R144*'UNIT VALUES'!$D$34)))</f>
        <v>7976799.9777617827</v>
      </c>
      <c r="W144" s="25">
        <f t="shared" si="6"/>
        <v>7976800</v>
      </c>
      <c r="X144" s="27">
        <f>ROUND(IF(C144="22", W144*'UNIT VALUES'!$D$44, W144*'UNIT VALUES'!$D$36), 0)</f>
        <v>6981361</v>
      </c>
      <c r="Y144" s="87">
        <f>ROUND(IF(C144="22", IF(U144&gt;V144,O144*'UNIT VALUES'!$D$38*'UNIT VALUES'!$D$44,O144*'UNIT VALUES'!$D$41*'UNIT VALUES'!$D$44),IF(U144&gt;V144, O144*'UNIT VALUES'!$D$28*'UNIT VALUES'!$D$36,0)), 0)</f>
        <v>0</v>
      </c>
      <c r="Z144" s="87">
        <f>ROUND(IF(C144="22", IF(U144&gt;V144,Q144*'UNIT VALUES'!$D$39*'UNIT VALUES'!$D$44,Q144*'UNIT VALUES'!$D$42*'UNIT VALUES'!$D$44), IF(U144&gt;V144, Q144*'UNIT VALUES'!$D$29*'UNIT VALUES'!$D$36, Q144*'UNIT VALUES'!$D$31*'UNIT VALUES'!$D$36)),0)</f>
        <v>1111191</v>
      </c>
      <c r="AA144" s="87">
        <f>ROUND(IF(C144="22", IF(U144&gt;V144,0,R144*'UNIT VALUES'!$D$43*'UNIT VALUES'!$D$44),IF(CALCS!U144&gt;CALCS!V144,0,CALCS!R144*'UNIT VALUES'!$D$34*'UNIT VALUES'!$D$36)), 0)</f>
        <v>4261953</v>
      </c>
      <c r="AB144" s="87">
        <f>ROUND(IF(C144="22",IF(U144&gt;V144,S144*'UNIT VALUES'!$D$40*'UNIT VALUES'!$D$44,0),IF(U144&gt;V144,S144*'UNIT VALUES'!$D$30*'UNIT VALUES'!$D$36)), 0)</f>
        <v>0</v>
      </c>
      <c r="AC144" s="87">
        <f>ROUND(IF(U144&gt;V144,0,IF(T144&gt;1, IF(C144="66", T144*'UNIT VALUES'!$D$33*'UNIT VALUES'!$D$36,T144*'UNIT VALUES'!$D$32*'UNIT VALUES'!$D$36),0)),0)</f>
        <v>1608217</v>
      </c>
      <c r="AD144" t="str">
        <f t="shared" si="7"/>
        <v>062508</v>
      </c>
      <c r="AE144">
        <f ca="1">IF(C144="22",OFFSET('National Reallocations'!$L$1,MATCH(AD144,'National Reallocations'!$I$2:$I$52,0),),ROUND((X144/(SUM($X$2:$X$1259)-SUMIF($C$2:$C$1259,"22",$X$2:$X$1259)))*(Reallocations!$F$4+Reallocations!$F$5),0))</f>
        <v>587</v>
      </c>
      <c r="AF144" s="27">
        <f ca="1">IF(ISERROR(OFFSET('MSA Reallocations'!$I$1,MATCH(AD144,'MSA Reallocations'!$E$2:$E$37,0),)), 0, (OFFSET('MSA Reallocations'!$I$1,MATCH(AD144,'MSA Reallocations'!$E$2:$E$37,0),)))</f>
        <v>0</v>
      </c>
      <c r="AG144" s="181">
        <f ca="1">IF(ISERROR(OFFSET(Reductions!$E$1,MATCH(AD144,Reductions!$F$2:$F$15,0),)), 0, -OFFSET(Reductions!$E$1,MATCH(AD144,Reductions!$F$2:$F$15,0),))</f>
        <v>0</v>
      </c>
      <c r="AH144" s="53">
        <f t="shared" ca="1" si="8"/>
        <v>6981948</v>
      </c>
    </row>
    <row r="145" spans="1:34" x14ac:dyDescent="0.25">
      <c r="A145" s="126" t="s">
        <v>5743</v>
      </c>
      <c r="B145" s="126" t="s">
        <v>223</v>
      </c>
      <c r="C145" s="126" t="s">
        <v>47</v>
      </c>
      <c r="D145" s="126" t="s">
        <v>48</v>
      </c>
      <c r="E145" s="126" t="s">
        <v>224</v>
      </c>
      <c r="F145" s="126" t="s">
        <v>509</v>
      </c>
      <c r="G145" s="126" t="s">
        <v>50</v>
      </c>
      <c r="H145" s="126" t="s">
        <v>23</v>
      </c>
      <c r="I145" s="126" t="s">
        <v>510</v>
      </c>
      <c r="J145" s="126" t="s">
        <v>271</v>
      </c>
      <c r="K145" s="126" t="s">
        <v>3334</v>
      </c>
      <c r="L145" s="127">
        <v>24971</v>
      </c>
      <c r="M145" s="127">
        <v>76698</v>
      </c>
      <c r="N145" s="127">
        <v>76698</v>
      </c>
      <c r="O145" s="127">
        <v>175691</v>
      </c>
      <c r="P145" s="127">
        <v>0</v>
      </c>
      <c r="Q145" s="127">
        <v>23562</v>
      </c>
      <c r="R145" s="127">
        <v>1075</v>
      </c>
      <c r="S145" s="127">
        <v>3124</v>
      </c>
      <c r="T145" s="24">
        <f>IF(P145&gt;0, ROUND(IF(IF(OR(C145="51", C145="52", C145="66"), (L145*'UNIT VALUES'!$C$26)-CALCS!P145,0)&gt;0, IF(OR(C145="51", C145="52", C145="66"), (L145*'UNIT VALUES'!$C$26)-CALCS!P145,0), 0), 0), ROUND(IF(IF(OR(C145="51", C145="52", C145="66"), (L145*'UNIT VALUES'!$C$26)-CALCS!O145,0)&gt;0, IF(OR(C145="51", C145="52", C145="66"), (L145*'UNIT VALUES'!$C$26)-CALCS!O145,0), 0), 0))</f>
        <v>0</v>
      </c>
      <c r="U145" s="25">
        <f>IF(C145="22", (O145*'UNIT VALUES'!$D$38)+(Q145*'UNIT VALUES'!$D$39)+(S145*'UNIT VALUES'!$D$40), (O145*'UNIT VALUES'!$D$28)+(Q145*'UNIT VALUES'!$D$29)+(S145*'UNIT VALUES'!$D$30))</f>
        <v>1397809.0386575658</v>
      </c>
      <c r="V145" s="25">
        <f>IF(C145="22",(O145*'UNIT VALUES'!$D$41)+(Q145*'UNIT VALUES'!$D$42)+(R145*'UNIT VALUES'!$D$43),IF(C145="66",(Q145*'UNIT VALUES'!$D$31)+(T145*'UNIT VALUES'!$D$33)+(R145*'UNIT VALUES'!$D$34),(Q145*'UNIT VALUES'!$D$31)+(T145*'UNIT VALUES'!$D$32)+(R145*'UNIT VALUES'!$D$34)))</f>
        <v>439095.83876538021</v>
      </c>
      <c r="W145" s="25">
        <f t="shared" si="6"/>
        <v>1397809</v>
      </c>
      <c r="X145" s="27">
        <f>ROUND(IF(C145="22", W145*'UNIT VALUES'!$D$44, W145*'UNIT VALUES'!$D$36), 0)</f>
        <v>1223374</v>
      </c>
      <c r="Y145" s="87">
        <f>ROUND(IF(C145="22", IF(U145&gt;V145,O145*'UNIT VALUES'!$D$38*'UNIT VALUES'!$D$44,O145*'UNIT VALUES'!$D$41*'UNIT VALUES'!$D$44),IF(U145&gt;V145, O145*'UNIT VALUES'!$D$28*'UNIT VALUES'!$D$36,0)), 0)</f>
        <v>289044</v>
      </c>
      <c r="Z145" s="87">
        <f>ROUND(IF(C145="22", IF(U145&gt;V145,Q145*'UNIT VALUES'!$D$39*'UNIT VALUES'!$D$44,Q145*'UNIT VALUES'!$D$42*'UNIT VALUES'!$D$44), IF(U145&gt;V145, Q145*'UNIT VALUES'!$D$29*'UNIT VALUES'!$D$36, Q145*'UNIT VALUES'!$D$31*'UNIT VALUES'!$D$36)),0)</f>
        <v>524231</v>
      </c>
      <c r="AA145" s="87">
        <f>ROUND(IF(C145="22", IF(U145&gt;V145,0,R145*'UNIT VALUES'!$D$43*'UNIT VALUES'!$D$44),IF(CALCS!U145&gt;CALCS!V145,0,CALCS!R145*'UNIT VALUES'!$D$34*'UNIT VALUES'!$D$36)), 0)</f>
        <v>0</v>
      </c>
      <c r="AB145" s="87">
        <f>ROUND(IF(C145="22",IF(U145&gt;V145,S145*'UNIT VALUES'!$D$40*'UNIT VALUES'!$D$44,0),IF(U145&gt;V145,S145*'UNIT VALUES'!$D$30*'UNIT VALUES'!$D$36)), 0)</f>
        <v>410099</v>
      </c>
      <c r="AC145" s="87">
        <f>ROUND(IF(U145&gt;V145,0,IF(T145&gt;1, IF(C145="66", T145*'UNIT VALUES'!$D$33*'UNIT VALUES'!$D$36,T145*'UNIT VALUES'!$D$32*'UNIT VALUES'!$D$36),0)),0)</f>
        <v>0</v>
      </c>
      <c r="AD145" t="str">
        <f t="shared" si="7"/>
        <v>062532</v>
      </c>
      <c r="AE145">
        <f ca="1">IF(C145="22",OFFSET('National Reallocations'!$L$1,MATCH(AD145,'National Reallocations'!$I$2:$I$52,0),),ROUND((X145/(SUM($X$2:$X$1259)-SUMIF($C$2:$C$1259,"22",$X$2:$X$1259)))*(Reallocations!$F$4+Reallocations!$F$5),0))</f>
        <v>103</v>
      </c>
      <c r="AF145" s="27">
        <f ca="1">IF(ISERROR(OFFSET('MSA Reallocations'!$I$1,MATCH(AD145,'MSA Reallocations'!$E$2:$E$37,0),)), 0, (OFFSET('MSA Reallocations'!$I$1,MATCH(AD145,'MSA Reallocations'!$E$2:$E$37,0),)))</f>
        <v>0</v>
      </c>
      <c r="AG145" s="181">
        <f ca="1">IF(ISERROR(OFFSET(Reductions!$E$1,MATCH(AD145,Reductions!$F$2:$F$15,0),)), 0, -OFFSET(Reductions!$E$1,MATCH(AD145,Reductions!$F$2:$F$15,0),))</f>
        <v>0</v>
      </c>
      <c r="AH145" s="53">
        <f t="shared" ca="1" si="8"/>
        <v>1223477</v>
      </c>
    </row>
    <row r="146" spans="1:34" x14ac:dyDescent="0.25">
      <c r="A146" s="126" t="s">
        <v>5754</v>
      </c>
      <c r="B146" s="126" t="s">
        <v>223</v>
      </c>
      <c r="C146" s="126" t="s">
        <v>27</v>
      </c>
      <c r="D146" s="126" t="s">
        <v>28</v>
      </c>
      <c r="E146" s="126" t="s">
        <v>224</v>
      </c>
      <c r="F146" s="126" t="s">
        <v>155</v>
      </c>
      <c r="G146" s="126" t="s">
        <v>243</v>
      </c>
      <c r="H146" s="126" t="s">
        <v>23</v>
      </c>
      <c r="I146" s="126" t="s">
        <v>512</v>
      </c>
      <c r="J146" s="126" t="s">
        <v>245</v>
      </c>
      <c r="K146" s="126" t="s">
        <v>3334</v>
      </c>
      <c r="L146" s="127">
        <v>46617</v>
      </c>
      <c r="M146" s="127">
        <v>88820</v>
      </c>
      <c r="N146" s="127">
        <v>88820</v>
      </c>
      <c r="O146" s="127">
        <v>171214</v>
      </c>
      <c r="P146" s="127">
        <v>0</v>
      </c>
      <c r="Q146" s="127">
        <v>30316</v>
      </c>
      <c r="R146" s="127">
        <v>2532</v>
      </c>
      <c r="S146" s="127">
        <v>5924</v>
      </c>
      <c r="T146" s="24">
        <f>IF(P146&gt;0, ROUND(IF(IF(OR(C146="51", C146="52", C146="66"), (L146*'UNIT VALUES'!$C$26)-CALCS!P146,0)&gt;0, IF(OR(C146="51", C146="52", C146="66"), (L146*'UNIT VALUES'!$C$26)-CALCS!P146,0), 0), 0), ROUND(IF(IF(OR(C146="51", C146="52", C146="66"), (L146*'UNIT VALUES'!$C$26)-CALCS!O146,0)&gt;0, IF(OR(C146="51", C146="52", C146="66"), (L146*'UNIT VALUES'!$C$26)-CALCS!O146,0), 0), 0))</f>
        <v>0</v>
      </c>
      <c r="U146" s="25">
        <f>IF(C146="22", (O146*'UNIT VALUES'!$D$38)+(Q146*'UNIT VALUES'!$D$39)+(S146*'UNIT VALUES'!$D$40), (O146*'UNIT VALUES'!$D$28)+(Q146*'UNIT VALUES'!$D$29)+(S146*'UNIT VALUES'!$D$30))</f>
        <v>1981065.0930535761</v>
      </c>
      <c r="V146" s="25">
        <f>IF(C146="22",(O146*'UNIT VALUES'!$D$41)+(Q146*'UNIT VALUES'!$D$42)+(R146*'UNIT VALUES'!$D$43),IF(C146="66",(Q146*'UNIT VALUES'!$D$31)+(T146*'UNIT VALUES'!$D$33)+(R146*'UNIT VALUES'!$D$34),(Q146*'UNIT VALUES'!$D$31)+(T146*'UNIT VALUES'!$D$32)+(R146*'UNIT VALUES'!$D$34)))</f>
        <v>650146.51838023146</v>
      </c>
      <c r="W146" s="25">
        <f t="shared" si="6"/>
        <v>1981065</v>
      </c>
      <c r="X146" s="27">
        <f>ROUND(IF(C146="22", W146*'UNIT VALUES'!$D$44, W146*'UNIT VALUES'!$D$36), 0)</f>
        <v>1733844</v>
      </c>
      <c r="Y146" s="87">
        <f>ROUND(IF(C146="22", IF(U146&gt;V146,O146*'UNIT VALUES'!$D$38*'UNIT VALUES'!$D$44,O146*'UNIT VALUES'!$D$41*'UNIT VALUES'!$D$44),IF(U146&gt;V146, O146*'UNIT VALUES'!$D$28*'UNIT VALUES'!$D$36,0)), 0)</f>
        <v>281679</v>
      </c>
      <c r="Z146" s="87">
        <f>ROUND(IF(C146="22", IF(U146&gt;V146,Q146*'UNIT VALUES'!$D$39*'UNIT VALUES'!$D$44,Q146*'UNIT VALUES'!$D$42*'UNIT VALUES'!$D$44), IF(U146&gt;V146, Q146*'UNIT VALUES'!$D$29*'UNIT VALUES'!$D$36, Q146*'UNIT VALUES'!$D$31*'UNIT VALUES'!$D$36)),0)</f>
        <v>674501</v>
      </c>
      <c r="AA146" s="87">
        <f>ROUND(IF(C146="22", IF(U146&gt;V146,0,R146*'UNIT VALUES'!$D$43*'UNIT VALUES'!$D$44),IF(CALCS!U146&gt;CALCS!V146,0,CALCS!R146*'UNIT VALUES'!$D$34*'UNIT VALUES'!$D$36)), 0)</f>
        <v>0</v>
      </c>
      <c r="AB146" s="87">
        <f>ROUND(IF(C146="22",IF(U146&gt;V146,S146*'UNIT VALUES'!$D$40*'UNIT VALUES'!$D$44,0),IF(U146&gt;V146,S146*'UNIT VALUES'!$D$30*'UNIT VALUES'!$D$36)), 0)</f>
        <v>777665</v>
      </c>
      <c r="AC146" s="87">
        <f>ROUND(IF(U146&gt;V146,0,IF(T146&gt;1, IF(C146="66", T146*'UNIT VALUES'!$D$33*'UNIT VALUES'!$D$36,T146*'UNIT VALUES'!$D$32*'UNIT VALUES'!$D$36),0)),0)</f>
        <v>0</v>
      </c>
      <c r="AD146" t="str">
        <f t="shared" si="7"/>
        <v>062556</v>
      </c>
      <c r="AE146">
        <f ca="1">IF(C146="22",OFFSET('National Reallocations'!$L$1,MATCH(AD146,'National Reallocations'!$I$2:$I$52,0),),ROUND((X146/(SUM($X$2:$X$1259)-SUMIF($C$2:$C$1259,"22",$X$2:$X$1259)))*(Reallocations!$F$4+Reallocations!$F$5),0))</f>
        <v>146</v>
      </c>
      <c r="AF146" s="27">
        <f ca="1">IF(ISERROR(OFFSET('MSA Reallocations'!$I$1,MATCH(AD146,'MSA Reallocations'!$E$2:$E$37,0),)), 0, (OFFSET('MSA Reallocations'!$I$1,MATCH(AD146,'MSA Reallocations'!$E$2:$E$37,0),)))</f>
        <v>0</v>
      </c>
      <c r="AG146" s="181">
        <f ca="1">IF(ISERROR(OFFSET(Reductions!$E$1,MATCH(AD146,Reductions!$F$2:$F$15,0),)), 0, -OFFSET(Reductions!$E$1,MATCH(AD146,Reductions!$F$2:$F$15,0),))</f>
        <v>0</v>
      </c>
      <c r="AH146" s="53">
        <f t="shared" ca="1" si="8"/>
        <v>1733990</v>
      </c>
    </row>
    <row r="147" spans="1:34" x14ac:dyDescent="0.25">
      <c r="A147" s="126" t="s">
        <v>5714</v>
      </c>
      <c r="B147" s="126" t="s">
        <v>223</v>
      </c>
      <c r="C147" s="126" t="s">
        <v>27</v>
      </c>
      <c r="D147" s="126" t="s">
        <v>28</v>
      </c>
      <c r="E147" s="126" t="s">
        <v>224</v>
      </c>
      <c r="F147" s="126" t="s">
        <v>514</v>
      </c>
      <c r="G147" s="126" t="s">
        <v>236</v>
      </c>
      <c r="H147" s="126" t="s">
        <v>23</v>
      </c>
      <c r="I147" s="126" t="s">
        <v>515</v>
      </c>
      <c r="J147" s="126" t="s">
        <v>4634</v>
      </c>
      <c r="K147" s="126" t="s">
        <v>3334</v>
      </c>
      <c r="L147" s="127">
        <v>26444</v>
      </c>
      <c r="M147" s="127">
        <v>92876</v>
      </c>
      <c r="N147" s="127">
        <v>91788</v>
      </c>
      <c r="O147" s="127">
        <v>140992</v>
      </c>
      <c r="P147" s="127">
        <v>0</v>
      </c>
      <c r="Q147" s="127">
        <v>16769</v>
      </c>
      <c r="R147" s="127">
        <v>2467</v>
      </c>
      <c r="S147" s="127">
        <v>4112</v>
      </c>
      <c r="T147" s="24">
        <f>IF(P147&gt;0, ROUND(IF(IF(OR(C147="51", C147="52", C147="66"), (L147*'UNIT VALUES'!$C$26)-CALCS!P147,0)&gt;0, IF(OR(C147="51", C147="52", C147="66"), (L147*'UNIT VALUES'!$C$26)-CALCS!P147,0), 0), 0), ROUND(IF(IF(OR(C147="51", C147="52", C147="66"), (L147*'UNIT VALUES'!$C$26)-CALCS!O147,0)&gt;0, IF(OR(C147="51", C147="52", C147="66"), (L147*'UNIT VALUES'!$C$26)-CALCS!O147,0), 0), 0))</f>
        <v>0</v>
      </c>
      <c r="U147" s="25">
        <f>IF(C147="22", (O147*'UNIT VALUES'!$D$38)+(Q147*'UNIT VALUES'!$D$39)+(S147*'UNIT VALUES'!$D$40), (O147*'UNIT VALUES'!$D$28)+(Q147*'UNIT VALUES'!$D$29)+(S147*'UNIT VALUES'!$D$30))</f>
        <v>1308087.125769421</v>
      </c>
      <c r="V147" s="25">
        <f>IF(C147="22",(O147*'UNIT VALUES'!$D$41)+(Q147*'UNIT VALUES'!$D$42)+(R147*'UNIT VALUES'!$D$43),IF(C147="66",(Q147*'UNIT VALUES'!$D$31)+(T147*'UNIT VALUES'!$D$33)+(R147*'UNIT VALUES'!$D$34),(Q147*'UNIT VALUES'!$D$31)+(T147*'UNIT VALUES'!$D$32)+(R147*'UNIT VALUES'!$D$34)))</f>
        <v>438696.85077119782</v>
      </c>
      <c r="W147" s="25">
        <f t="shared" si="6"/>
        <v>1308087</v>
      </c>
      <c r="X147" s="27">
        <f>ROUND(IF(C147="22", W147*'UNIT VALUES'!$D$44, W147*'UNIT VALUES'!$D$36), 0)</f>
        <v>1144848</v>
      </c>
      <c r="Y147" s="87">
        <f>ROUND(IF(C147="22", IF(U147&gt;V147,O147*'UNIT VALUES'!$D$38*'UNIT VALUES'!$D$44,O147*'UNIT VALUES'!$D$41*'UNIT VALUES'!$D$44),IF(U147&gt;V147, O147*'UNIT VALUES'!$D$28*'UNIT VALUES'!$D$36,0)), 0)</f>
        <v>231958</v>
      </c>
      <c r="Z147" s="87">
        <f>ROUND(IF(C147="22", IF(U147&gt;V147,Q147*'UNIT VALUES'!$D$39*'UNIT VALUES'!$D$44,Q147*'UNIT VALUES'!$D$42*'UNIT VALUES'!$D$44), IF(U147&gt;V147, Q147*'UNIT VALUES'!$D$29*'UNIT VALUES'!$D$36, Q147*'UNIT VALUES'!$D$31*'UNIT VALUES'!$D$36)),0)</f>
        <v>373094</v>
      </c>
      <c r="AA147" s="87">
        <f>ROUND(IF(C147="22", IF(U147&gt;V147,0,R147*'UNIT VALUES'!$D$43*'UNIT VALUES'!$D$44),IF(CALCS!U147&gt;CALCS!V147,0,CALCS!R147*'UNIT VALUES'!$D$34*'UNIT VALUES'!$D$36)), 0)</f>
        <v>0</v>
      </c>
      <c r="AB147" s="87">
        <f>ROUND(IF(C147="22",IF(U147&gt;V147,S147*'UNIT VALUES'!$D$40*'UNIT VALUES'!$D$44,0),IF(U147&gt;V147,S147*'UNIT VALUES'!$D$30*'UNIT VALUES'!$D$36)), 0)</f>
        <v>539797</v>
      </c>
      <c r="AC147" s="87">
        <f>ROUND(IF(U147&gt;V147,0,IF(T147&gt;1, IF(C147="66", T147*'UNIT VALUES'!$D$33*'UNIT VALUES'!$D$36,T147*'UNIT VALUES'!$D$32*'UNIT VALUES'!$D$36),0)),0)</f>
        <v>0</v>
      </c>
      <c r="AD147" t="str">
        <f t="shared" si="7"/>
        <v>062568</v>
      </c>
      <c r="AE147">
        <f ca="1">IF(C147="22",OFFSET('National Reallocations'!$L$1,MATCH(AD147,'National Reallocations'!$I$2:$I$52,0),),ROUND((X147/(SUM($X$2:$X$1259)-SUMIF($C$2:$C$1259,"22",$X$2:$X$1259)))*(Reallocations!$F$4+Reallocations!$F$5),0))</f>
        <v>96</v>
      </c>
      <c r="AF147" s="27">
        <f ca="1">IF(ISERROR(OFFSET('MSA Reallocations'!$I$1,MATCH(AD147,'MSA Reallocations'!$E$2:$E$37,0),)), 0, (OFFSET('MSA Reallocations'!$I$1,MATCH(AD147,'MSA Reallocations'!$E$2:$E$37,0),)))</f>
        <v>0</v>
      </c>
      <c r="AG147" s="181">
        <f ca="1">IF(ISERROR(OFFSET(Reductions!$E$1,MATCH(AD147,Reductions!$F$2:$F$15,0),)), 0, -OFFSET(Reductions!$E$1,MATCH(AD147,Reductions!$F$2:$F$15,0),))</f>
        <v>0</v>
      </c>
      <c r="AH147" s="53">
        <f t="shared" ca="1" si="8"/>
        <v>1144944</v>
      </c>
    </row>
    <row r="148" spans="1:34" x14ac:dyDescent="0.25">
      <c r="A148" s="126" t="s">
        <v>5692</v>
      </c>
      <c r="B148" s="126" t="s">
        <v>223</v>
      </c>
      <c r="C148" s="126" t="s">
        <v>27</v>
      </c>
      <c r="D148" s="126" t="s">
        <v>28</v>
      </c>
      <c r="E148" s="126" t="s">
        <v>224</v>
      </c>
      <c r="F148" s="126" t="s">
        <v>517</v>
      </c>
      <c r="G148" s="126" t="s">
        <v>265</v>
      </c>
      <c r="H148" s="126" t="s">
        <v>23</v>
      </c>
      <c r="I148" s="126" t="s">
        <v>518</v>
      </c>
      <c r="J148" s="126" t="s">
        <v>267</v>
      </c>
      <c r="K148" s="126" t="s">
        <v>3334</v>
      </c>
      <c r="L148" s="127">
        <v>40265</v>
      </c>
      <c r="M148" s="127">
        <v>110710</v>
      </c>
      <c r="N148" s="127">
        <v>108195</v>
      </c>
      <c r="O148" s="127">
        <v>207254</v>
      </c>
      <c r="P148" s="127">
        <v>0</v>
      </c>
      <c r="Q148" s="127">
        <v>31956</v>
      </c>
      <c r="R148" s="127">
        <v>1098</v>
      </c>
      <c r="S148" s="127">
        <v>8617</v>
      </c>
      <c r="T148" s="24">
        <f>IF(P148&gt;0, ROUND(IF(IF(OR(C148="51", C148="52", C148="66"), (L148*'UNIT VALUES'!$C$26)-CALCS!P148,0)&gt;0, IF(OR(C148="51", C148="52", C148="66"), (L148*'UNIT VALUES'!$C$26)-CALCS!P148,0), 0), 0), ROUND(IF(IF(OR(C148="51", C148="52", C148="66"), (L148*'UNIT VALUES'!$C$26)-CALCS!O148,0)&gt;0, IF(OR(C148="51", C148="52", C148="66"), (L148*'UNIT VALUES'!$C$26)-CALCS!O148,0), 0), 0))</f>
        <v>0</v>
      </c>
      <c r="U148" s="25">
        <f>IF(C148="22", (O148*'UNIT VALUES'!$D$38)+(Q148*'UNIT VALUES'!$D$39)+(S148*'UNIT VALUES'!$D$40), (O148*'UNIT VALUES'!$D$28)+(Q148*'UNIT VALUES'!$D$29)+(S148*'UNIT VALUES'!$D$30))</f>
        <v>2494429.5031180079</v>
      </c>
      <c r="V148" s="25">
        <f>IF(C148="22",(O148*'UNIT VALUES'!$D$41)+(Q148*'UNIT VALUES'!$D$42)+(R148*'UNIT VALUES'!$D$43),IF(C148="66",(Q148*'UNIT VALUES'!$D$31)+(T148*'UNIT VALUES'!$D$33)+(R148*'UNIT VALUES'!$D$34),(Q148*'UNIT VALUES'!$D$31)+(T148*'UNIT VALUES'!$D$32)+(R148*'UNIT VALUES'!$D$34)))</f>
        <v>568833.47942244832</v>
      </c>
      <c r="W148" s="25">
        <f t="shared" si="6"/>
        <v>2494430</v>
      </c>
      <c r="X148" s="27">
        <f>ROUND(IF(C148="22", W148*'UNIT VALUES'!$D$44, W148*'UNIT VALUES'!$D$36), 0)</f>
        <v>2183146</v>
      </c>
      <c r="Y148" s="87">
        <f>ROUND(IF(C148="22", IF(U148&gt;V148,O148*'UNIT VALUES'!$D$38*'UNIT VALUES'!$D$44,O148*'UNIT VALUES'!$D$41*'UNIT VALUES'!$D$44),IF(U148&gt;V148, O148*'UNIT VALUES'!$D$28*'UNIT VALUES'!$D$36,0)), 0)</f>
        <v>340971</v>
      </c>
      <c r="Z148" s="87">
        <f>ROUND(IF(C148="22", IF(U148&gt;V148,Q148*'UNIT VALUES'!$D$39*'UNIT VALUES'!$D$44,Q148*'UNIT VALUES'!$D$42*'UNIT VALUES'!$D$44), IF(U148&gt;V148, Q148*'UNIT VALUES'!$D$29*'UNIT VALUES'!$D$36, Q148*'UNIT VALUES'!$D$31*'UNIT VALUES'!$D$36)),0)</f>
        <v>710989</v>
      </c>
      <c r="AA148" s="87">
        <f>ROUND(IF(C148="22", IF(U148&gt;V148,0,R148*'UNIT VALUES'!$D$43*'UNIT VALUES'!$D$44),IF(CALCS!U148&gt;CALCS!V148,0,CALCS!R148*'UNIT VALUES'!$D$34*'UNIT VALUES'!$D$36)), 0)</f>
        <v>0</v>
      </c>
      <c r="AB148" s="87">
        <f>ROUND(IF(C148="22",IF(U148&gt;V148,S148*'UNIT VALUES'!$D$40*'UNIT VALUES'!$D$44,0),IF(U148&gt;V148,S148*'UNIT VALUES'!$D$30*'UNIT VALUES'!$D$36)), 0)</f>
        <v>1131185</v>
      </c>
      <c r="AC148" s="87">
        <f>ROUND(IF(U148&gt;V148,0,IF(T148&gt;1, IF(C148="66", T148*'UNIT VALUES'!$D$33*'UNIT VALUES'!$D$36,T148*'UNIT VALUES'!$D$32*'UNIT VALUES'!$D$36),0)),0)</f>
        <v>0</v>
      </c>
      <c r="AD148" t="str">
        <f t="shared" si="7"/>
        <v>062622</v>
      </c>
      <c r="AE148">
        <f ca="1">IF(C148="22",OFFSET('National Reallocations'!$L$1,MATCH(AD148,'National Reallocations'!$I$2:$I$52,0),),ROUND((X148/(SUM($X$2:$X$1259)-SUMIF($C$2:$C$1259,"22",$X$2:$X$1259)))*(Reallocations!$F$4+Reallocations!$F$5),0))</f>
        <v>184</v>
      </c>
      <c r="AF148" s="27">
        <f ca="1">IF(ISERROR(OFFSET('MSA Reallocations'!$I$1,MATCH(AD148,'MSA Reallocations'!$E$2:$E$37,0),)), 0, (OFFSET('MSA Reallocations'!$I$1,MATCH(AD148,'MSA Reallocations'!$E$2:$E$37,0),)))</f>
        <v>0</v>
      </c>
      <c r="AG148" s="181">
        <f ca="1">IF(ISERROR(OFFSET(Reductions!$E$1,MATCH(AD148,Reductions!$F$2:$F$15,0),)), 0, -OFFSET(Reductions!$E$1,MATCH(AD148,Reductions!$F$2:$F$15,0),))</f>
        <v>0</v>
      </c>
      <c r="AH148" s="53">
        <f t="shared" ca="1" si="8"/>
        <v>2183330</v>
      </c>
    </row>
    <row r="149" spans="1:34" x14ac:dyDescent="0.25">
      <c r="A149" s="126" t="s">
        <v>5774</v>
      </c>
      <c r="B149" s="126" t="s">
        <v>223</v>
      </c>
      <c r="C149" s="126" t="s">
        <v>47</v>
      </c>
      <c r="D149" s="126" t="s">
        <v>48</v>
      </c>
      <c r="E149" s="126" t="s">
        <v>224</v>
      </c>
      <c r="F149" s="126" t="s">
        <v>520</v>
      </c>
      <c r="G149" s="126" t="s">
        <v>232</v>
      </c>
      <c r="H149" s="126" t="s">
        <v>23</v>
      </c>
      <c r="I149" s="126" t="s">
        <v>521</v>
      </c>
      <c r="J149" s="126" t="s">
        <v>234</v>
      </c>
      <c r="K149" s="126" t="s">
        <v>3334</v>
      </c>
      <c r="L149" s="127">
        <v>1</v>
      </c>
      <c r="M149" s="127">
        <v>12928</v>
      </c>
      <c r="N149" s="127">
        <v>12277</v>
      </c>
      <c r="O149" s="127">
        <v>158351</v>
      </c>
      <c r="P149" s="127">
        <v>0</v>
      </c>
      <c r="Q149" s="127">
        <v>32910</v>
      </c>
      <c r="R149" s="127">
        <v>492</v>
      </c>
      <c r="S149" s="127">
        <v>3622</v>
      </c>
      <c r="T149" s="24">
        <f>IF(P149&gt;0, ROUND(IF(IF(OR(C149="51", C149="52", C149="66"), (L149*'UNIT VALUES'!$C$26)-CALCS!P149,0)&gt;0, IF(OR(C149="51", C149="52", C149="66"), (L149*'UNIT VALUES'!$C$26)-CALCS!P149,0), 0), 0), ROUND(IF(IF(OR(C149="51", C149="52", C149="66"), (L149*'UNIT VALUES'!$C$26)-CALCS!O149,0)&gt;0, IF(OR(C149="51", C149="52", C149="66"), (L149*'UNIT VALUES'!$C$26)-CALCS!O149,0), 0), 0))</f>
        <v>0</v>
      </c>
      <c r="U149" s="25">
        <f>IF(C149="22", (O149*'UNIT VALUES'!$D$38)+(Q149*'UNIT VALUES'!$D$39)+(S149*'UNIT VALUES'!$D$40), (O149*'UNIT VALUES'!$D$28)+(Q149*'UNIT VALUES'!$D$29)+(S149*'UNIT VALUES'!$D$30))</f>
        <v>1677548.701212659</v>
      </c>
      <c r="V149" s="25">
        <f>IF(C149="22",(O149*'UNIT VALUES'!$D$41)+(Q149*'UNIT VALUES'!$D$42)+(R149*'UNIT VALUES'!$D$43),IF(C149="66",(Q149*'UNIT VALUES'!$D$31)+(T149*'UNIT VALUES'!$D$33)+(R149*'UNIT VALUES'!$D$34),(Q149*'UNIT VALUES'!$D$31)+(T149*'UNIT VALUES'!$D$32)+(R149*'UNIT VALUES'!$D$34)))</f>
        <v>538451.22415296221</v>
      </c>
      <c r="W149" s="25">
        <f t="shared" si="6"/>
        <v>1677549</v>
      </c>
      <c r="X149" s="27">
        <f>ROUND(IF(C149="22", W149*'UNIT VALUES'!$D$44, W149*'UNIT VALUES'!$D$36), 0)</f>
        <v>1468205</v>
      </c>
      <c r="Y149" s="87">
        <f>ROUND(IF(C149="22", IF(U149&gt;V149,O149*'UNIT VALUES'!$D$38*'UNIT VALUES'!$D$44,O149*'UNIT VALUES'!$D$41*'UNIT VALUES'!$D$44),IF(U149&gt;V149, O149*'UNIT VALUES'!$D$28*'UNIT VALUES'!$D$36,0)), 0)</f>
        <v>260517</v>
      </c>
      <c r="Z149" s="87">
        <f>ROUND(IF(C149="22", IF(U149&gt;V149,Q149*'UNIT VALUES'!$D$39*'UNIT VALUES'!$D$44,Q149*'UNIT VALUES'!$D$42*'UNIT VALUES'!$D$44), IF(U149&gt;V149, Q149*'UNIT VALUES'!$D$29*'UNIT VALUES'!$D$36, Q149*'UNIT VALUES'!$D$31*'UNIT VALUES'!$D$36)),0)</f>
        <v>732215</v>
      </c>
      <c r="AA149" s="87">
        <f>ROUND(IF(C149="22", IF(U149&gt;V149,0,R149*'UNIT VALUES'!$D$43*'UNIT VALUES'!$D$44),IF(CALCS!U149&gt;CALCS!V149,0,CALCS!R149*'UNIT VALUES'!$D$34*'UNIT VALUES'!$D$36)), 0)</f>
        <v>0</v>
      </c>
      <c r="AB149" s="87">
        <f>ROUND(IF(C149="22",IF(U149&gt;V149,S149*'UNIT VALUES'!$D$40*'UNIT VALUES'!$D$44,0),IF(U149&gt;V149,S149*'UNIT VALUES'!$D$30*'UNIT VALUES'!$D$36)), 0)</f>
        <v>475473</v>
      </c>
      <c r="AC149" s="87">
        <f>ROUND(IF(U149&gt;V149,0,IF(T149&gt;1, IF(C149="66", T149*'UNIT VALUES'!$D$33*'UNIT VALUES'!$D$36,T149*'UNIT VALUES'!$D$32*'UNIT VALUES'!$D$36),0)),0)</f>
        <v>0</v>
      </c>
      <c r="AD149" t="str">
        <f t="shared" si="7"/>
        <v>062658</v>
      </c>
      <c r="AE149">
        <f ca="1">IF(C149="22",OFFSET('National Reallocations'!$L$1,MATCH(AD149,'National Reallocations'!$I$2:$I$52,0),),ROUND((X149/(SUM($X$2:$X$1259)-SUMIF($C$2:$C$1259,"22",$X$2:$X$1259)))*(Reallocations!$F$4+Reallocations!$F$5),0))</f>
        <v>123</v>
      </c>
      <c r="AF149" s="27">
        <f ca="1">IF(ISERROR(OFFSET('MSA Reallocations'!$I$1,MATCH(AD149,'MSA Reallocations'!$E$2:$E$37,0),)), 0, (OFFSET('MSA Reallocations'!$I$1,MATCH(AD149,'MSA Reallocations'!$E$2:$E$37,0),)))</f>
        <v>0</v>
      </c>
      <c r="AG149" s="181">
        <f ca="1">IF(ISERROR(OFFSET(Reductions!$E$1,MATCH(AD149,Reductions!$F$2:$F$15,0),)), 0, -OFFSET(Reductions!$E$1,MATCH(AD149,Reductions!$F$2:$F$15,0),))</f>
        <v>0</v>
      </c>
      <c r="AH149" s="53">
        <f t="shared" ca="1" si="8"/>
        <v>1468328</v>
      </c>
    </row>
    <row r="150" spans="1:34" x14ac:dyDescent="0.25">
      <c r="A150" s="126" t="s">
        <v>5256</v>
      </c>
      <c r="B150" s="126" t="s">
        <v>223</v>
      </c>
      <c r="C150" s="126" t="s">
        <v>47</v>
      </c>
      <c r="D150" s="126" t="s">
        <v>48</v>
      </c>
      <c r="E150" s="126" t="s">
        <v>224</v>
      </c>
      <c r="F150" s="126" t="s">
        <v>523</v>
      </c>
      <c r="G150" s="126" t="s">
        <v>274</v>
      </c>
      <c r="H150" s="126" t="s">
        <v>23</v>
      </c>
      <c r="I150" s="126" t="s">
        <v>524</v>
      </c>
      <c r="J150" s="126" t="s">
        <v>245</v>
      </c>
      <c r="K150" s="126" t="s">
        <v>3334</v>
      </c>
      <c r="L150" s="127">
        <v>1295</v>
      </c>
      <c r="M150" s="127">
        <v>11801</v>
      </c>
      <c r="N150" s="127">
        <v>11801</v>
      </c>
      <c r="O150" s="127">
        <v>51869</v>
      </c>
      <c r="P150" s="127">
        <v>0</v>
      </c>
      <c r="Q150" s="127">
        <v>5229</v>
      </c>
      <c r="R150" s="127">
        <v>166</v>
      </c>
      <c r="S150" s="127">
        <v>923</v>
      </c>
      <c r="T150" s="24">
        <f>IF(P150&gt;0, ROUND(IF(IF(OR(C150="51", C150="52", C150="66"), (L150*'UNIT VALUES'!$C$26)-CALCS!P150,0)&gt;0, IF(OR(C150="51", C150="52", C150="66"), (L150*'UNIT VALUES'!$C$26)-CALCS!P150,0), 0), 0), ROUND(IF(IF(OR(C150="51", C150="52", C150="66"), (L150*'UNIT VALUES'!$C$26)-CALCS!O150,0)&gt;0, IF(OR(C150="51", C150="52", C150="66"), (L150*'UNIT VALUES'!$C$26)-CALCS!O150,0), 0), 0))</f>
        <v>0</v>
      </c>
      <c r="U150" s="25">
        <f>IF(C150="22", (O150*'UNIT VALUES'!$D$38)+(Q150*'UNIT VALUES'!$D$39)+(S150*'UNIT VALUES'!$D$40), (O150*'UNIT VALUES'!$D$28)+(Q150*'UNIT VALUES'!$D$29)+(S150*'UNIT VALUES'!$D$30))</f>
        <v>368871.85563446325</v>
      </c>
      <c r="V150" s="25">
        <f>IF(C150="22",(O150*'UNIT VALUES'!$D$41)+(Q150*'UNIT VALUES'!$D$42)+(R150*'UNIT VALUES'!$D$43),IF(C150="66",(Q150*'UNIT VALUES'!$D$31)+(T150*'UNIT VALUES'!$D$33)+(R150*'UNIT VALUES'!$D$34),(Q150*'UNIT VALUES'!$D$31)+(T150*'UNIT VALUES'!$D$32)+(R150*'UNIT VALUES'!$D$34)))</f>
        <v>92065.546067341522</v>
      </c>
      <c r="W150" s="25">
        <f t="shared" si="6"/>
        <v>368872</v>
      </c>
      <c r="X150" s="27">
        <f>ROUND(IF(C150="22", W150*'UNIT VALUES'!$D$44, W150*'UNIT VALUES'!$D$36), 0)</f>
        <v>322840</v>
      </c>
      <c r="Y150" s="87">
        <f>ROUND(IF(C150="22", IF(U150&gt;V150,O150*'UNIT VALUES'!$D$38*'UNIT VALUES'!$D$44,O150*'UNIT VALUES'!$D$41*'UNIT VALUES'!$D$44),IF(U150&gt;V150, O150*'UNIT VALUES'!$D$28*'UNIT VALUES'!$D$36,0)), 0)</f>
        <v>85334</v>
      </c>
      <c r="Z150" s="87">
        <f>ROUND(IF(C150="22", IF(U150&gt;V150,Q150*'UNIT VALUES'!$D$39*'UNIT VALUES'!$D$44,Q150*'UNIT VALUES'!$D$42*'UNIT VALUES'!$D$44), IF(U150&gt;V150, Q150*'UNIT VALUES'!$D$29*'UNIT VALUES'!$D$36, Q150*'UNIT VALUES'!$D$31*'UNIT VALUES'!$D$36)),0)</f>
        <v>116340</v>
      </c>
      <c r="AA150" s="87">
        <f>ROUND(IF(C150="22", IF(U150&gt;V150,0,R150*'UNIT VALUES'!$D$43*'UNIT VALUES'!$D$44),IF(CALCS!U150&gt;CALCS!V150,0,CALCS!R150*'UNIT VALUES'!$D$34*'UNIT VALUES'!$D$36)), 0)</f>
        <v>0</v>
      </c>
      <c r="AB150" s="87">
        <f>ROUND(IF(C150="22",IF(U150&gt;V150,S150*'UNIT VALUES'!$D$40*'UNIT VALUES'!$D$44,0),IF(U150&gt;V150,S150*'UNIT VALUES'!$D$30*'UNIT VALUES'!$D$36)), 0)</f>
        <v>121166</v>
      </c>
      <c r="AC150" s="87">
        <f>ROUND(IF(U150&gt;V150,0,IF(T150&gt;1, IF(C150="66", T150*'UNIT VALUES'!$D$33*'UNIT VALUES'!$D$36,T150*'UNIT VALUES'!$D$32*'UNIT VALUES'!$D$36),0)),0)</f>
        <v>0</v>
      </c>
      <c r="AD150" t="str">
        <f t="shared" si="7"/>
        <v>062670</v>
      </c>
      <c r="AE150">
        <f ca="1">IF(C150="22",OFFSET('National Reallocations'!$L$1,MATCH(AD150,'National Reallocations'!$I$2:$I$52,0),),ROUND((X150/(SUM($X$2:$X$1259)-SUMIF($C$2:$C$1259,"22",$X$2:$X$1259)))*(Reallocations!$F$4+Reallocations!$F$5),0))</f>
        <v>27</v>
      </c>
      <c r="AF150" s="27">
        <f ca="1">IF(ISERROR(OFFSET('MSA Reallocations'!$I$1,MATCH(AD150,'MSA Reallocations'!$E$2:$E$37,0),)), 0, (OFFSET('MSA Reallocations'!$I$1,MATCH(AD150,'MSA Reallocations'!$E$2:$E$37,0),)))</f>
        <v>0</v>
      </c>
      <c r="AG150" s="181">
        <f ca="1">IF(ISERROR(OFFSET(Reductions!$E$1,MATCH(AD150,Reductions!$F$2:$F$15,0),)), 0, -OFFSET(Reductions!$E$1,MATCH(AD150,Reductions!$F$2:$F$15,0),))</f>
        <v>0</v>
      </c>
      <c r="AH150" s="53">
        <f t="shared" ca="1" si="8"/>
        <v>322867</v>
      </c>
    </row>
    <row r="151" spans="1:34" x14ac:dyDescent="0.25">
      <c r="A151" s="126" t="s">
        <v>5313</v>
      </c>
      <c r="B151" s="126" t="s">
        <v>223</v>
      </c>
      <c r="C151" s="126" t="s">
        <v>47</v>
      </c>
      <c r="D151" s="126" t="s">
        <v>48</v>
      </c>
      <c r="E151" s="126" t="s">
        <v>224</v>
      </c>
      <c r="F151" s="126" t="s">
        <v>526</v>
      </c>
      <c r="G151" s="126" t="s">
        <v>274</v>
      </c>
      <c r="H151" s="126" t="s">
        <v>23</v>
      </c>
      <c r="I151" s="126" t="s">
        <v>527</v>
      </c>
      <c r="J151" s="126" t="s">
        <v>245</v>
      </c>
      <c r="K151" s="126" t="s">
        <v>3334</v>
      </c>
      <c r="L151" s="127">
        <v>13468</v>
      </c>
      <c r="M151" s="127">
        <v>32342</v>
      </c>
      <c r="N151" s="127">
        <v>32271</v>
      </c>
      <c r="O151" s="127">
        <v>47371</v>
      </c>
      <c r="P151" s="127">
        <v>0</v>
      </c>
      <c r="Q151" s="127">
        <v>8078</v>
      </c>
      <c r="R151" s="127">
        <v>965</v>
      </c>
      <c r="S151" s="127">
        <v>797</v>
      </c>
      <c r="T151" s="24">
        <f>IF(P151&gt;0, ROUND(IF(IF(OR(C151="51", C151="52", C151="66"), (L151*'UNIT VALUES'!$C$26)-CALCS!P151,0)&gt;0, IF(OR(C151="51", C151="52", C151="66"), (L151*'UNIT VALUES'!$C$26)-CALCS!P151,0), 0), 0), ROUND(IF(IF(OR(C151="51", C151="52", C151="66"), (L151*'UNIT VALUES'!$C$26)-CALCS!O151,0)&gt;0, IF(OR(C151="51", C151="52", C151="66"), (L151*'UNIT VALUES'!$C$26)-CALCS!O151,0), 0), 0))</f>
        <v>0</v>
      </c>
      <c r="U151" s="25">
        <f>IF(C151="22", (O151*'UNIT VALUES'!$D$38)+(Q151*'UNIT VALUES'!$D$39)+(S151*'UNIT VALUES'!$D$40), (O151*'UNIT VALUES'!$D$28)+(Q151*'UNIT VALUES'!$D$29)+(S151*'UNIT VALUES'!$D$30))</f>
        <v>413943.28711636749</v>
      </c>
      <c r="V151" s="25">
        <f>IF(C151="22",(O151*'UNIT VALUES'!$D$41)+(Q151*'UNIT VALUES'!$D$42)+(R151*'UNIT VALUES'!$D$43),IF(C151="66",(Q151*'UNIT VALUES'!$D$31)+(T151*'UNIT VALUES'!$D$33)+(R151*'UNIT VALUES'!$D$34),(Q151*'UNIT VALUES'!$D$31)+(T151*'UNIT VALUES'!$D$32)+(R151*'UNIT VALUES'!$D$34)))</f>
        <v>194764.79900981838</v>
      </c>
      <c r="W151" s="25">
        <f t="shared" si="6"/>
        <v>413943</v>
      </c>
      <c r="X151" s="27">
        <f>ROUND(IF(C151="22", W151*'UNIT VALUES'!$D$44, W151*'UNIT VALUES'!$D$36), 0)</f>
        <v>362286</v>
      </c>
      <c r="Y151" s="87">
        <f>ROUND(IF(C151="22", IF(U151&gt;V151,O151*'UNIT VALUES'!$D$38*'UNIT VALUES'!$D$44,O151*'UNIT VALUES'!$D$41*'UNIT VALUES'!$D$44),IF(U151&gt;V151, O151*'UNIT VALUES'!$D$28*'UNIT VALUES'!$D$36,0)), 0)</f>
        <v>77934</v>
      </c>
      <c r="Z151" s="87">
        <f>ROUND(IF(C151="22", IF(U151&gt;V151,Q151*'UNIT VALUES'!$D$39*'UNIT VALUES'!$D$44,Q151*'UNIT VALUES'!$D$42*'UNIT VALUES'!$D$44), IF(U151&gt;V151, Q151*'UNIT VALUES'!$D$29*'UNIT VALUES'!$D$36, Q151*'UNIT VALUES'!$D$31*'UNIT VALUES'!$D$36)),0)</f>
        <v>179727</v>
      </c>
      <c r="AA151" s="87">
        <f>ROUND(IF(C151="22", IF(U151&gt;V151,0,R151*'UNIT VALUES'!$D$43*'UNIT VALUES'!$D$44),IF(CALCS!U151&gt;CALCS!V151,0,CALCS!R151*'UNIT VALUES'!$D$34*'UNIT VALUES'!$D$36)), 0)</f>
        <v>0</v>
      </c>
      <c r="AB151" s="87">
        <f>ROUND(IF(C151="22",IF(U151&gt;V151,S151*'UNIT VALUES'!$D$40*'UNIT VALUES'!$D$44,0),IF(U151&gt;V151,S151*'UNIT VALUES'!$D$30*'UNIT VALUES'!$D$36)), 0)</f>
        <v>104625</v>
      </c>
      <c r="AC151" s="87">
        <f>ROUND(IF(U151&gt;V151,0,IF(T151&gt;1, IF(C151="66", T151*'UNIT VALUES'!$D$33*'UNIT VALUES'!$D$36,T151*'UNIT VALUES'!$D$32*'UNIT VALUES'!$D$36),0)),0)</f>
        <v>0</v>
      </c>
      <c r="AD151" t="str">
        <f t="shared" si="7"/>
        <v>062676</v>
      </c>
      <c r="AE151">
        <f ca="1">IF(C151="22",OFFSET('National Reallocations'!$L$1,MATCH(AD151,'National Reallocations'!$I$2:$I$52,0),),ROUND((X151/(SUM($X$2:$X$1259)-SUMIF($C$2:$C$1259,"22",$X$2:$X$1259)))*(Reallocations!$F$4+Reallocations!$F$5),0))</f>
        <v>30</v>
      </c>
      <c r="AF151" s="27">
        <f ca="1">IF(ISERROR(OFFSET('MSA Reallocations'!$I$1,MATCH(AD151,'MSA Reallocations'!$E$2:$E$37,0),)), 0, (OFFSET('MSA Reallocations'!$I$1,MATCH(AD151,'MSA Reallocations'!$E$2:$E$37,0),)))</f>
        <v>0</v>
      </c>
      <c r="AG151" s="181">
        <f ca="1">IF(ISERROR(OFFSET(Reductions!$E$1,MATCH(AD151,Reductions!$F$2:$F$15,0),)), 0, -OFFSET(Reductions!$E$1,MATCH(AD151,Reductions!$F$2:$F$15,0),))</f>
        <v>0</v>
      </c>
      <c r="AH151" s="53">
        <f t="shared" ca="1" si="8"/>
        <v>362316</v>
      </c>
    </row>
    <row r="152" spans="1:34" x14ac:dyDescent="0.25">
      <c r="A152" s="126" t="s">
        <v>5053</v>
      </c>
      <c r="B152" s="126" t="s">
        <v>223</v>
      </c>
      <c r="C152" s="126" t="s">
        <v>27</v>
      </c>
      <c r="D152" s="126" t="s">
        <v>28</v>
      </c>
      <c r="E152" s="126" t="s">
        <v>224</v>
      </c>
      <c r="F152" s="126" t="s">
        <v>529</v>
      </c>
      <c r="G152" s="126" t="s">
        <v>314</v>
      </c>
      <c r="H152" s="126" t="s">
        <v>23</v>
      </c>
      <c r="I152" s="126" t="s">
        <v>530</v>
      </c>
      <c r="J152" s="126" t="s">
        <v>316</v>
      </c>
      <c r="K152" s="126" t="s">
        <v>3333</v>
      </c>
      <c r="L152" s="127">
        <v>52287</v>
      </c>
      <c r="M152" s="127">
        <v>55225</v>
      </c>
      <c r="N152" s="127">
        <v>55225</v>
      </c>
      <c r="O152" s="127">
        <v>66853</v>
      </c>
      <c r="P152" s="127">
        <v>0</v>
      </c>
      <c r="Q152" s="127">
        <v>3488</v>
      </c>
      <c r="R152" s="127">
        <v>3614</v>
      </c>
      <c r="S152" s="127">
        <v>756</v>
      </c>
      <c r="T152" s="24">
        <f>IF(P152&gt;0, ROUND(IF(IF(OR(C152="51", C152="52", C152="66"), (L152*'UNIT VALUES'!$C$26)-CALCS!P152,0)&gt;0, IF(OR(C152="51", C152="52", C152="66"), (L152*'UNIT VALUES'!$C$26)-CALCS!P152,0), 0), 0), ROUND(IF(IF(OR(C152="51", C152="52", C152="66"), (L152*'UNIT VALUES'!$C$26)-CALCS!O152,0)&gt;0, IF(OR(C152="51", C152="52", C152="66"), (L152*'UNIT VALUES'!$C$26)-CALCS!O152,0), 0), 0))</f>
        <v>15197</v>
      </c>
      <c r="U152" s="25">
        <f>IF(C152="22", (O152*'UNIT VALUES'!$D$38)+(Q152*'UNIT VALUES'!$D$39)+(S152*'UNIT VALUES'!$D$40), (O152*'UNIT VALUES'!$D$28)+(Q152*'UNIT VALUES'!$D$29)+(S152*'UNIT VALUES'!$D$30))</f>
        <v>327731.05190245539</v>
      </c>
      <c r="V152" s="25">
        <f>IF(C152="22",(O152*'UNIT VALUES'!$D$41)+(Q152*'UNIT VALUES'!$D$42)+(R152*'UNIT VALUES'!$D$43),IF(C152="66",(Q152*'UNIT VALUES'!$D$31)+(T152*'UNIT VALUES'!$D$33)+(R152*'UNIT VALUES'!$D$34),(Q152*'UNIT VALUES'!$D$31)+(T152*'UNIT VALUES'!$D$32)+(R152*'UNIT VALUES'!$D$34)))</f>
        <v>498477.73862417589</v>
      </c>
      <c r="W152" s="25">
        <f t="shared" si="6"/>
        <v>498478</v>
      </c>
      <c r="X152" s="27">
        <f>ROUND(IF(C152="22", W152*'UNIT VALUES'!$D$44, W152*'UNIT VALUES'!$D$36), 0)</f>
        <v>436272</v>
      </c>
      <c r="Y152" s="87">
        <f>ROUND(IF(C152="22", IF(U152&gt;V152,O152*'UNIT VALUES'!$D$38*'UNIT VALUES'!$D$44,O152*'UNIT VALUES'!$D$41*'UNIT VALUES'!$D$44),IF(U152&gt;V152, O152*'UNIT VALUES'!$D$28*'UNIT VALUES'!$D$36,0)), 0)</f>
        <v>0</v>
      </c>
      <c r="Z152" s="87">
        <f>ROUND(IF(C152="22", IF(U152&gt;V152,Q152*'UNIT VALUES'!$D$39*'UNIT VALUES'!$D$44,Q152*'UNIT VALUES'!$D$42*'UNIT VALUES'!$D$44), IF(U152&gt;V152, Q152*'UNIT VALUES'!$D$29*'UNIT VALUES'!$D$36, Q152*'UNIT VALUES'!$D$31*'UNIT VALUES'!$D$36)),0)</f>
        <v>46563</v>
      </c>
      <c r="AA152" s="87">
        <f>ROUND(IF(C152="22", IF(U152&gt;V152,0,R152*'UNIT VALUES'!$D$43*'UNIT VALUES'!$D$44),IF(CALCS!U152&gt;CALCS!V152,0,CALCS!R152*'UNIT VALUES'!$D$34*'UNIT VALUES'!$D$36)), 0)</f>
        <v>234529</v>
      </c>
      <c r="AB152" s="87">
        <f>ROUND(IF(C152="22",IF(U152&gt;V152,S152*'UNIT VALUES'!$D$40*'UNIT VALUES'!$D$44,0),IF(U152&gt;V152,S152*'UNIT VALUES'!$D$30*'UNIT VALUES'!$D$36)), 0)</f>
        <v>0</v>
      </c>
      <c r="AC152" s="87">
        <f>ROUND(IF(U152&gt;V152,0,IF(T152&gt;1, IF(C152="66", T152*'UNIT VALUES'!$D$33*'UNIT VALUES'!$D$36,T152*'UNIT VALUES'!$D$32*'UNIT VALUES'!$D$36),0)),0)</f>
        <v>155180</v>
      </c>
      <c r="AD152" t="str">
        <f t="shared" si="7"/>
        <v>062682</v>
      </c>
      <c r="AE152">
        <f ca="1">IF(C152="22",OFFSET('National Reallocations'!$L$1,MATCH(AD152,'National Reallocations'!$I$2:$I$52,0),),ROUND((X152/(SUM($X$2:$X$1259)-SUMIF($C$2:$C$1259,"22",$X$2:$X$1259)))*(Reallocations!$F$4+Reallocations!$F$5),0))</f>
        <v>37</v>
      </c>
      <c r="AF152" s="27">
        <f ca="1">IF(ISERROR(OFFSET('MSA Reallocations'!$I$1,MATCH(AD152,'MSA Reallocations'!$E$2:$E$37,0),)), 0, (OFFSET('MSA Reallocations'!$I$1,MATCH(AD152,'MSA Reallocations'!$E$2:$E$37,0),)))</f>
        <v>0</v>
      </c>
      <c r="AG152" s="181">
        <f ca="1">IF(ISERROR(OFFSET(Reductions!$E$1,MATCH(AD152,Reductions!$F$2:$F$15,0),)), 0, -OFFSET(Reductions!$E$1,MATCH(AD152,Reductions!$F$2:$F$15,0),))</f>
        <v>0</v>
      </c>
      <c r="AH152" s="53">
        <f t="shared" ca="1" si="8"/>
        <v>436309</v>
      </c>
    </row>
    <row r="153" spans="1:34" x14ac:dyDescent="0.25">
      <c r="A153" s="126" t="s">
        <v>5590</v>
      </c>
      <c r="B153" s="126" t="s">
        <v>223</v>
      </c>
      <c r="C153" s="126" t="s">
        <v>47</v>
      </c>
      <c r="D153" s="126" t="s">
        <v>48</v>
      </c>
      <c r="E153" s="126" t="s">
        <v>224</v>
      </c>
      <c r="F153" s="126" t="s">
        <v>532</v>
      </c>
      <c r="G153" s="126" t="s">
        <v>108</v>
      </c>
      <c r="H153" s="126" t="s">
        <v>23</v>
      </c>
      <c r="I153" s="126" t="s">
        <v>533</v>
      </c>
      <c r="J153" s="126" t="s">
        <v>282</v>
      </c>
      <c r="K153" s="126" t="s">
        <v>3333</v>
      </c>
      <c r="L153" s="127">
        <v>1</v>
      </c>
      <c r="M153" s="127">
        <v>22571</v>
      </c>
      <c r="N153" s="127">
        <v>22571</v>
      </c>
      <c r="O153" s="127">
        <v>26476</v>
      </c>
      <c r="P153" s="127">
        <v>0</v>
      </c>
      <c r="Q153" s="127">
        <v>4684</v>
      </c>
      <c r="R153" s="127">
        <v>619</v>
      </c>
      <c r="S153" s="127">
        <v>218</v>
      </c>
      <c r="T153" s="24">
        <f>IF(P153&gt;0, ROUND(IF(IF(OR(C153="51", C153="52", C153="66"), (L153*'UNIT VALUES'!$C$26)-CALCS!P153,0)&gt;0, IF(OR(C153="51", C153="52", C153="66"), (L153*'UNIT VALUES'!$C$26)-CALCS!P153,0), 0), 0), ROUND(IF(IF(OR(C153="51", C153="52", C153="66"), (L153*'UNIT VALUES'!$C$26)-CALCS!O153,0)&gt;0, IF(OR(C153="51", C153="52", C153="66"), (L153*'UNIT VALUES'!$C$26)-CALCS!O153,0), 0), 0))</f>
        <v>0</v>
      </c>
      <c r="U153" s="25">
        <f>IF(C153="22", (O153*'UNIT VALUES'!$D$38)+(Q153*'UNIT VALUES'!$D$39)+(S153*'UNIT VALUES'!$D$40), (O153*'UNIT VALUES'!$D$28)+(Q153*'UNIT VALUES'!$D$29)+(S153*'UNIT VALUES'!$D$30))</f>
        <v>201540.47794409169</v>
      </c>
      <c r="V153" s="25">
        <f>IF(C153="22",(O153*'UNIT VALUES'!$D$41)+(Q153*'UNIT VALUES'!$D$42)+(R153*'UNIT VALUES'!$D$43),IF(C153="66",(Q153*'UNIT VALUES'!$D$31)+(T153*'UNIT VALUES'!$D$33)+(R153*'UNIT VALUES'!$D$34),(Q153*'UNIT VALUES'!$D$31)+(T153*'UNIT VALUES'!$D$32)+(R153*'UNIT VALUES'!$D$34)))</f>
        <v>117341.62342103131</v>
      </c>
      <c r="W153" s="25">
        <f t="shared" si="6"/>
        <v>201540</v>
      </c>
      <c r="X153" s="27">
        <f>ROUND(IF(C153="22", W153*'UNIT VALUES'!$D$44, W153*'UNIT VALUES'!$D$36), 0)</f>
        <v>176389</v>
      </c>
      <c r="Y153" s="87">
        <f>ROUND(IF(C153="22", IF(U153&gt;V153,O153*'UNIT VALUES'!$D$38*'UNIT VALUES'!$D$44,O153*'UNIT VALUES'!$D$41*'UNIT VALUES'!$D$44),IF(U153&gt;V153, O153*'UNIT VALUES'!$D$28*'UNIT VALUES'!$D$36,0)), 0)</f>
        <v>43558</v>
      </c>
      <c r="Z153" s="87">
        <f>ROUND(IF(C153="22", IF(U153&gt;V153,Q153*'UNIT VALUES'!$D$39*'UNIT VALUES'!$D$44,Q153*'UNIT VALUES'!$D$42*'UNIT VALUES'!$D$44), IF(U153&gt;V153, Q153*'UNIT VALUES'!$D$29*'UNIT VALUES'!$D$36, Q153*'UNIT VALUES'!$D$31*'UNIT VALUES'!$D$36)),0)</f>
        <v>104214</v>
      </c>
      <c r="AA153" s="87">
        <f>ROUND(IF(C153="22", IF(U153&gt;V153,0,R153*'UNIT VALUES'!$D$43*'UNIT VALUES'!$D$44),IF(CALCS!U153&gt;CALCS!V153,0,CALCS!R153*'UNIT VALUES'!$D$34*'UNIT VALUES'!$D$36)), 0)</f>
        <v>0</v>
      </c>
      <c r="AB153" s="87">
        <f>ROUND(IF(C153="22",IF(U153&gt;V153,S153*'UNIT VALUES'!$D$40*'UNIT VALUES'!$D$44,0),IF(U153&gt;V153,S153*'UNIT VALUES'!$D$30*'UNIT VALUES'!$D$36)), 0)</f>
        <v>28618</v>
      </c>
      <c r="AC153" s="87">
        <f>ROUND(IF(U153&gt;V153,0,IF(T153&gt;1, IF(C153="66", T153*'UNIT VALUES'!$D$33*'UNIT VALUES'!$D$36,T153*'UNIT VALUES'!$D$32*'UNIT VALUES'!$D$36),0)),0)</f>
        <v>0</v>
      </c>
      <c r="AD153" t="str">
        <f t="shared" si="7"/>
        <v>062700</v>
      </c>
      <c r="AE153">
        <f ca="1">IF(C153="22",OFFSET('National Reallocations'!$L$1,MATCH(AD153,'National Reallocations'!$I$2:$I$52,0),),ROUND((X153/(SUM($X$2:$X$1259)-SUMIF($C$2:$C$1259,"22",$X$2:$X$1259)))*(Reallocations!$F$4+Reallocations!$F$5),0))</f>
        <v>15</v>
      </c>
      <c r="AF153" s="27">
        <f ca="1">IF(ISERROR(OFFSET('MSA Reallocations'!$I$1,MATCH(AD153,'MSA Reallocations'!$E$2:$E$37,0),)), 0, (OFFSET('MSA Reallocations'!$I$1,MATCH(AD153,'MSA Reallocations'!$E$2:$E$37,0),)))</f>
        <v>0</v>
      </c>
      <c r="AG153" s="181">
        <f ca="1">IF(ISERROR(OFFSET(Reductions!$E$1,MATCH(AD153,Reductions!$F$2:$F$15,0),)), 0, -OFFSET(Reductions!$E$1,MATCH(AD153,Reductions!$F$2:$F$15,0),))</f>
        <v>0</v>
      </c>
      <c r="AH153" s="53">
        <f t="shared" ca="1" si="8"/>
        <v>176404</v>
      </c>
    </row>
    <row r="154" spans="1:34" x14ac:dyDescent="0.25">
      <c r="A154" s="126" t="s">
        <v>5203</v>
      </c>
      <c r="B154" s="126" t="s">
        <v>223</v>
      </c>
      <c r="C154" s="126" t="s">
        <v>47</v>
      </c>
      <c r="D154" s="126" t="s">
        <v>48</v>
      </c>
      <c r="E154" s="126" t="s">
        <v>224</v>
      </c>
      <c r="F154" s="126" t="s">
        <v>535</v>
      </c>
      <c r="G154" s="126" t="s">
        <v>232</v>
      </c>
      <c r="H154" s="126" t="s">
        <v>23</v>
      </c>
      <c r="I154" s="126" t="s">
        <v>536</v>
      </c>
      <c r="J154" s="126" t="s">
        <v>234</v>
      </c>
      <c r="K154" s="126" t="s">
        <v>3334</v>
      </c>
      <c r="L154" s="127">
        <v>27249</v>
      </c>
      <c r="M154" s="127">
        <v>0</v>
      </c>
      <c r="N154" s="127">
        <v>0</v>
      </c>
      <c r="O154" s="127">
        <v>55412</v>
      </c>
      <c r="P154" s="127">
        <v>0</v>
      </c>
      <c r="Q154" s="127">
        <v>13307</v>
      </c>
      <c r="R154" s="127">
        <v>724</v>
      </c>
      <c r="S154" s="127">
        <v>3341</v>
      </c>
      <c r="T154" s="24">
        <f>IF(P154&gt;0, ROUND(IF(IF(OR(C154="51", C154="52", C154="66"), (L154*'UNIT VALUES'!$C$26)-CALCS!P154,0)&gt;0, IF(OR(C154="51", C154="52", C154="66"), (L154*'UNIT VALUES'!$C$26)-CALCS!P154,0), 0), 0), ROUND(IF(IF(OR(C154="51", C154="52", C154="66"), (L154*'UNIT VALUES'!$C$26)-CALCS!O154,0)&gt;0, IF(OR(C154="51", C154="52", C154="66"), (L154*'UNIT VALUES'!$C$26)-CALCS!O154,0), 0), 0))</f>
        <v>0</v>
      </c>
      <c r="U154" s="25">
        <f>IF(C154="22", (O154*'UNIT VALUES'!$D$38)+(Q154*'UNIT VALUES'!$D$39)+(S154*'UNIT VALUES'!$D$40), (O154*'UNIT VALUES'!$D$28)+(Q154*'UNIT VALUES'!$D$29)+(S154*'UNIT VALUES'!$D$30))</f>
        <v>943564.83060819726</v>
      </c>
      <c r="V154" s="25">
        <f>IF(C154="22",(O154*'UNIT VALUES'!$D$41)+(Q154*'UNIT VALUES'!$D$42)+(R154*'UNIT VALUES'!$D$43),IF(C154="66",(Q154*'UNIT VALUES'!$D$31)+(T154*'UNIT VALUES'!$D$33)+(R154*'UNIT VALUES'!$D$34),(Q154*'UNIT VALUES'!$D$31)+(T154*'UNIT VALUES'!$D$32)+(R154*'UNIT VALUES'!$D$34)))</f>
        <v>256652.26622764376</v>
      </c>
      <c r="W154" s="25">
        <f t="shared" si="6"/>
        <v>943565</v>
      </c>
      <c r="X154" s="27">
        <f>ROUND(IF(C154="22", W154*'UNIT VALUES'!$D$44, W154*'UNIT VALUES'!$D$36), 0)</f>
        <v>825816</v>
      </c>
      <c r="Y154" s="87">
        <f>ROUND(IF(C154="22", IF(U154&gt;V154,O154*'UNIT VALUES'!$D$38*'UNIT VALUES'!$D$44,O154*'UNIT VALUES'!$D$41*'UNIT VALUES'!$D$44),IF(U154&gt;V154, O154*'UNIT VALUES'!$D$28*'UNIT VALUES'!$D$36,0)), 0)</f>
        <v>91163</v>
      </c>
      <c r="Z154" s="87">
        <f>ROUND(IF(C154="22", IF(U154&gt;V154,Q154*'UNIT VALUES'!$D$39*'UNIT VALUES'!$D$44,Q154*'UNIT VALUES'!$D$42*'UNIT VALUES'!$D$44), IF(U154&gt;V154, Q154*'UNIT VALUES'!$D$29*'UNIT VALUES'!$D$36, Q154*'UNIT VALUES'!$D$31*'UNIT VALUES'!$D$36)),0)</f>
        <v>296067</v>
      </c>
      <c r="AA154" s="87">
        <f>ROUND(IF(C154="22", IF(U154&gt;V154,0,R154*'UNIT VALUES'!$D$43*'UNIT VALUES'!$D$44),IF(CALCS!U154&gt;CALCS!V154,0,CALCS!R154*'UNIT VALUES'!$D$34*'UNIT VALUES'!$D$36)), 0)</f>
        <v>0</v>
      </c>
      <c r="AB154" s="87">
        <f>ROUND(IF(C154="22",IF(U154&gt;V154,S154*'UNIT VALUES'!$D$40*'UNIT VALUES'!$D$44,0),IF(U154&gt;V154,S154*'UNIT VALUES'!$D$30*'UNIT VALUES'!$D$36)), 0)</f>
        <v>438585</v>
      </c>
      <c r="AC154" s="87">
        <f>ROUND(IF(U154&gt;V154,0,IF(T154&gt;1, IF(C154="66", T154*'UNIT VALUES'!$D$33*'UNIT VALUES'!$D$36,T154*'UNIT VALUES'!$D$32*'UNIT VALUES'!$D$36),0)),0)</f>
        <v>0</v>
      </c>
      <c r="AD154" t="str">
        <f t="shared" si="7"/>
        <v>062706</v>
      </c>
      <c r="AE154">
        <f ca="1">IF(C154="22",OFFSET('National Reallocations'!$L$1,MATCH(AD154,'National Reallocations'!$I$2:$I$52,0),),ROUND((X154/(SUM($X$2:$X$1259)-SUMIF($C$2:$C$1259,"22",$X$2:$X$1259)))*(Reallocations!$F$4+Reallocations!$F$5),0))</f>
        <v>69</v>
      </c>
      <c r="AF154" s="27">
        <f ca="1">IF(ISERROR(OFFSET('MSA Reallocations'!$I$1,MATCH(AD154,'MSA Reallocations'!$E$2:$E$37,0),)), 0, (OFFSET('MSA Reallocations'!$I$1,MATCH(AD154,'MSA Reallocations'!$E$2:$E$37,0),)))</f>
        <v>0</v>
      </c>
      <c r="AG154" s="181">
        <f ca="1">IF(ISERROR(OFFSET(Reductions!$E$1,MATCH(AD154,Reductions!$F$2:$F$15,0),)), 0, -OFFSET(Reductions!$E$1,MATCH(AD154,Reductions!$F$2:$F$15,0),))</f>
        <v>0</v>
      </c>
      <c r="AH154" s="53">
        <f t="shared" ca="1" si="8"/>
        <v>825885</v>
      </c>
    </row>
    <row r="155" spans="1:34" x14ac:dyDescent="0.25">
      <c r="A155" s="126" t="s">
        <v>5781</v>
      </c>
      <c r="B155" s="126" t="s">
        <v>223</v>
      </c>
      <c r="C155" s="126" t="s">
        <v>27</v>
      </c>
      <c r="D155" s="126" t="s">
        <v>28</v>
      </c>
      <c r="E155" s="126" t="s">
        <v>224</v>
      </c>
      <c r="F155" s="126" t="s">
        <v>538</v>
      </c>
      <c r="G155" s="126" t="s">
        <v>232</v>
      </c>
      <c r="H155" s="126" t="s">
        <v>23</v>
      </c>
      <c r="I155" s="126" t="s">
        <v>539</v>
      </c>
      <c r="J155" s="126" t="s">
        <v>234</v>
      </c>
      <c r="K155" s="126" t="s">
        <v>3334</v>
      </c>
      <c r="L155" s="127">
        <v>116407</v>
      </c>
      <c r="M155" s="127">
        <v>118122</v>
      </c>
      <c r="N155" s="127">
        <v>118550</v>
      </c>
      <c r="O155" s="127">
        <v>142250</v>
      </c>
      <c r="P155" s="127">
        <v>0</v>
      </c>
      <c r="Q155" s="127">
        <v>19928</v>
      </c>
      <c r="R155" s="127">
        <v>16725</v>
      </c>
      <c r="S155" s="127">
        <v>3195</v>
      </c>
      <c r="T155" s="24">
        <f>IF(P155&gt;0, ROUND(IF(IF(OR(C155="51", C155="52", C155="66"), (L155*'UNIT VALUES'!$C$26)-CALCS!P155,0)&gt;0, IF(OR(C155="51", C155="52", C155="66"), (L155*'UNIT VALUES'!$C$26)-CALCS!P155,0), 0), 0), ROUND(IF(IF(OR(C155="51", C155="52", C155="66"), (L155*'UNIT VALUES'!$C$26)-CALCS!O155,0)&gt;0, IF(OR(C155="51", C155="52", C155="66"), (L155*'UNIT VALUES'!$C$26)-CALCS!O155,0), 0), 0))</f>
        <v>40418</v>
      </c>
      <c r="U155" s="25">
        <f>IF(C155="22", (O155*'UNIT VALUES'!$D$38)+(Q155*'UNIT VALUES'!$D$39)+(S155*'UNIT VALUES'!$D$40), (O155*'UNIT VALUES'!$D$28)+(Q155*'UNIT VALUES'!$D$29)+(S155*'UNIT VALUES'!$D$30))</f>
        <v>1253215.9557012264</v>
      </c>
      <c r="V155" s="25">
        <f>IF(C155="22",(O155*'UNIT VALUES'!$D$41)+(Q155*'UNIT VALUES'!$D$42)+(R155*'UNIT VALUES'!$D$43),IF(C155="66",(Q155*'UNIT VALUES'!$D$31)+(T155*'UNIT VALUES'!$D$33)+(R155*'UNIT VALUES'!$D$34),(Q155*'UNIT VALUES'!$D$31)+(T155*'UNIT VALUES'!$D$32)+(R155*'UNIT VALUES'!$D$34)))</f>
        <v>2015641.9899500001</v>
      </c>
      <c r="W155" s="25">
        <f t="shared" si="6"/>
        <v>2015642</v>
      </c>
      <c r="X155" s="27">
        <f>ROUND(IF(C155="22", W155*'UNIT VALUES'!$D$44, W155*'UNIT VALUES'!$D$36), 0)</f>
        <v>1764106</v>
      </c>
      <c r="Y155" s="87">
        <f>ROUND(IF(C155="22", IF(U155&gt;V155,O155*'UNIT VALUES'!$D$38*'UNIT VALUES'!$D$44,O155*'UNIT VALUES'!$D$41*'UNIT VALUES'!$D$44),IF(U155&gt;V155, O155*'UNIT VALUES'!$D$28*'UNIT VALUES'!$D$36,0)), 0)</f>
        <v>0</v>
      </c>
      <c r="Z155" s="87">
        <f>ROUND(IF(C155="22", IF(U155&gt;V155,Q155*'UNIT VALUES'!$D$39*'UNIT VALUES'!$D$44,Q155*'UNIT VALUES'!$D$42*'UNIT VALUES'!$D$44), IF(U155&gt;V155, Q155*'UNIT VALUES'!$D$29*'UNIT VALUES'!$D$36, Q155*'UNIT VALUES'!$D$31*'UNIT VALUES'!$D$36)),0)</f>
        <v>266027</v>
      </c>
      <c r="AA155" s="87">
        <f>ROUND(IF(C155="22", IF(U155&gt;V155,0,R155*'UNIT VALUES'!$D$43*'UNIT VALUES'!$D$44),IF(CALCS!U155&gt;CALCS!V155,0,CALCS!R155*'UNIT VALUES'!$D$34*'UNIT VALUES'!$D$36)), 0)</f>
        <v>1085362</v>
      </c>
      <c r="AB155" s="87">
        <f>ROUND(IF(C155="22",IF(U155&gt;V155,S155*'UNIT VALUES'!$D$40*'UNIT VALUES'!$D$44,0),IF(U155&gt;V155,S155*'UNIT VALUES'!$D$30*'UNIT VALUES'!$D$36)), 0)</f>
        <v>0</v>
      </c>
      <c r="AC155" s="87">
        <f>ROUND(IF(U155&gt;V155,0,IF(T155&gt;1, IF(C155="66", T155*'UNIT VALUES'!$D$33*'UNIT VALUES'!$D$36,T155*'UNIT VALUES'!$D$32*'UNIT VALUES'!$D$36),0)),0)</f>
        <v>412717</v>
      </c>
      <c r="AD155" t="str">
        <f t="shared" si="7"/>
        <v>062724</v>
      </c>
      <c r="AE155">
        <f ca="1">IF(C155="22",OFFSET('National Reallocations'!$L$1,MATCH(AD155,'National Reallocations'!$I$2:$I$52,0),),ROUND((X155/(SUM($X$2:$X$1259)-SUMIF($C$2:$C$1259,"22",$X$2:$X$1259)))*(Reallocations!$F$4+Reallocations!$F$5),0))</f>
        <v>148</v>
      </c>
      <c r="AF155" s="27">
        <f ca="1">IF(ISERROR(OFFSET('MSA Reallocations'!$I$1,MATCH(AD155,'MSA Reallocations'!$E$2:$E$37,0),)), 0, (OFFSET('MSA Reallocations'!$I$1,MATCH(AD155,'MSA Reallocations'!$E$2:$E$37,0),)))</f>
        <v>0</v>
      </c>
      <c r="AG155" s="181">
        <f ca="1">IF(ISERROR(OFFSET(Reductions!$E$1,MATCH(AD155,Reductions!$F$2:$F$15,0),)), 0, -OFFSET(Reductions!$E$1,MATCH(AD155,Reductions!$F$2:$F$15,0),))</f>
        <v>0</v>
      </c>
      <c r="AH155" s="53">
        <f t="shared" ca="1" si="8"/>
        <v>1764254</v>
      </c>
    </row>
    <row r="156" spans="1:34" x14ac:dyDescent="0.25">
      <c r="A156" s="126" t="s">
        <v>4965</v>
      </c>
      <c r="B156" s="126" t="s">
        <v>223</v>
      </c>
      <c r="C156" s="126" t="s">
        <v>47</v>
      </c>
      <c r="D156" s="126" t="s">
        <v>48</v>
      </c>
      <c r="E156" s="126" t="s">
        <v>224</v>
      </c>
      <c r="F156" s="126" t="s">
        <v>160</v>
      </c>
      <c r="G156" s="126" t="s">
        <v>274</v>
      </c>
      <c r="H156" s="126" t="s">
        <v>23</v>
      </c>
      <c r="I156" s="126" t="s">
        <v>541</v>
      </c>
      <c r="J156" s="126" t="s">
        <v>245</v>
      </c>
      <c r="K156" s="126" t="s">
        <v>3334</v>
      </c>
      <c r="L156" s="127">
        <v>2950</v>
      </c>
      <c r="M156" s="127">
        <v>7342</v>
      </c>
      <c r="N156" s="127">
        <v>6827</v>
      </c>
      <c r="O156" s="127">
        <v>74971</v>
      </c>
      <c r="P156" s="127">
        <v>0</v>
      </c>
      <c r="Q156" s="127">
        <v>18627</v>
      </c>
      <c r="R156" s="127">
        <v>92</v>
      </c>
      <c r="S156" s="127">
        <v>2601</v>
      </c>
      <c r="T156" s="24">
        <f>IF(P156&gt;0, ROUND(IF(IF(OR(C156="51", C156="52", C156="66"), (L156*'UNIT VALUES'!$C$26)-CALCS!P156,0)&gt;0, IF(OR(C156="51", C156="52", C156="66"), (L156*'UNIT VALUES'!$C$26)-CALCS!P156,0), 0), 0), ROUND(IF(IF(OR(C156="51", C156="52", C156="66"), (L156*'UNIT VALUES'!$C$26)-CALCS!O156,0)&gt;0, IF(OR(C156="51", C156="52", C156="66"), (L156*'UNIT VALUES'!$C$26)-CALCS!O156,0), 0), 0))</f>
        <v>0</v>
      </c>
      <c r="U156" s="25">
        <f>IF(C156="22", (O156*'UNIT VALUES'!$D$38)+(Q156*'UNIT VALUES'!$D$39)+(S156*'UNIT VALUES'!$D$40), (O156*'UNIT VALUES'!$D$28)+(Q156*'UNIT VALUES'!$D$29)+(S156*'UNIT VALUES'!$D$30))</f>
        <v>1004579.282488132</v>
      </c>
      <c r="V156" s="25">
        <f>IF(C156="22",(O156*'UNIT VALUES'!$D$41)+(Q156*'UNIT VALUES'!$D$42)+(R156*'UNIT VALUES'!$D$43),IF(C156="66",(Q156*'UNIT VALUES'!$D$31)+(T156*'UNIT VALUES'!$D$33)+(R156*'UNIT VALUES'!$D$34),(Q156*'UNIT VALUES'!$D$31)+(T156*'UNIT VALUES'!$D$32)+(R156*'UNIT VALUES'!$D$34)))</f>
        <v>290936.0238452499</v>
      </c>
      <c r="W156" s="25">
        <f t="shared" si="6"/>
        <v>1004579</v>
      </c>
      <c r="X156" s="27">
        <f>ROUND(IF(C156="22", W156*'UNIT VALUES'!$D$44, W156*'UNIT VALUES'!$D$36), 0)</f>
        <v>879216</v>
      </c>
      <c r="Y156" s="87">
        <f>ROUND(IF(C156="22", IF(U156&gt;V156,O156*'UNIT VALUES'!$D$38*'UNIT VALUES'!$D$44,O156*'UNIT VALUES'!$D$41*'UNIT VALUES'!$D$44),IF(U156&gt;V156, O156*'UNIT VALUES'!$D$28*'UNIT VALUES'!$D$36,0)), 0)</f>
        <v>123341</v>
      </c>
      <c r="Z156" s="87">
        <f>ROUND(IF(C156="22", IF(U156&gt;V156,Q156*'UNIT VALUES'!$D$39*'UNIT VALUES'!$D$44,Q156*'UNIT VALUES'!$D$42*'UNIT VALUES'!$D$44), IF(U156&gt;V156, Q156*'UNIT VALUES'!$D$29*'UNIT VALUES'!$D$36, Q156*'UNIT VALUES'!$D$31*'UNIT VALUES'!$D$36)),0)</f>
        <v>414432</v>
      </c>
      <c r="AA156" s="87">
        <f>ROUND(IF(C156="22", IF(U156&gt;V156,0,R156*'UNIT VALUES'!$D$43*'UNIT VALUES'!$D$44),IF(CALCS!U156&gt;CALCS!V156,0,CALCS!R156*'UNIT VALUES'!$D$34*'UNIT VALUES'!$D$36)), 0)</f>
        <v>0</v>
      </c>
      <c r="AB156" s="87">
        <f>ROUND(IF(C156="22",IF(U156&gt;V156,S156*'UNIT VALUES'!$D$40*'UNIT VALUES'!$D$44,0),IF(U156&gt;V156,S156*'UNIT VALUES'!$D$30*'UNIT VALUES'!$D$36)), 0)</f>
        <v>341443</v>
      </c>
      <c r="AC156" s="87">
        <f>ROUND(IF(U156&gt;V156,0,IF(T156&gt;1, IF(C156="66", T156*'UNIT VALUES'!$D$33*'UNIT VALUES'!$D$36,T156*'UNIT VALUES'!$D$32*'UNIT VALUES'!$D$36),0)),0)</f>
        <v>0</v>
      </c>
      <c r="AD156" t="str">
        <f t="shared" si="7"/>
        <v>062754</v>
      </c>
      <c r="AE156">
        <f ca="1">IF(C156="22",OFFSET('National Reallocations'!$L$1,MATCH(AD156,'National Reallocations'!$I$2:$I$52,0),),ROUND((X156/(SUM($X$2:$X$1259)-SUMIF($C$2:$C$1259,"22",$X$2:$X$1259)))*(Reallocations!$F$4+Reallocations!$F$5),0))</f>
        <v>74</v>
      </c>
      <c r="AF156" s="27">
        <f ca="1">IF(ISERROR(OFFSET('MSA Reallocations'!$I$1,MATCH(AD156,'MSA Reallocations'!$E$2:$E$37,0),)), 0, (OFFSET('MSA Reallocations'!$I$1,MATCH(AD156,'MSA Reallocations'!$E$2:$E$37,0),)))</f>
        <v>0</v>
      </c>
      <c r="AG156" s="181">
        <f ca="1">IF(ISERROR(OFFSET(Reductions!$E$1,MATCH(AD156,Reductions!$F$2:$F$15,0),)), 0, -OFFSET(Reductions!$E$1,MATCH(AD156,Reductions!$F$2:$F$15,0),))</f>
        <v>0</v>
      </c>
      <c r="AH156" s="53">
        <f t="shared" ca="1" si="8"/>
        <v>879290</v>
      </c>
    </row>
    <row r="157" spans="1:34" x14ac:dyDescent="0.25">
      <c r="A157" s="126" t="s">
        <v>5134</v>
      </c>
      <c r="B157" s="126" t="s">
        <v>223</v>
      </c>
      <c r="C157" s="126" t="s">
        <v>47</v>
      </c>
      <c r="D157" s="126" t="s">
        <v>48</v>
      </c>
      <c r="E157" s="126" t="s">
        <v>224</v>
      </c>
      <c r="F157" s="126" t="s">
        <v>543</v>
      </c>
      <c r="G157" s="126" t="s">
        <v>82</v>
      </c>
      <c r="H157" s="126" t="s">
        <v>23</v>
      </c>
      <c r="I157" s="126" t="s">
        <v>544</v>
      </c>
      <c r="J157" s="126" t="s">
        <v>545</v>
      </c>
      <c r="K157" s="126" t="s">
        <v>3333</v>
      </c>
      <c r="L157" s="127">
        <v>14035</v>
      </c>
      <c r="M157" s="127">
        <v>33834</v>
      </c>
      <c r="N157" s="127">
        <v>33834</v>
      </c>
      <c r="O157" s="127">
        <v>60438</v>
      </c>
      <c r="P157" s="127">
        <v>0</v>
      </c>
      <c r="Q157" s="127">
        <v>6285</v>
      </c>
      <c r="R157" s="127">
        <v>2435</v>
      </c>
      <c r="S157" s="127">
        <v>824</v>
      </c>
      <c r="T157" s="24">
        <f>IF(P157&gt;0, ROUND(IF(IF(OR(C157="51", C157="52", C157="66"), (L157*'UNIT VALUES'!$C$26)-CALCS!P157,0)&gt;0, IF(OR(C157="51", C157="52", C157="66"), (L157*'UNIT VALUES'!$C$26)-CALCS!P157,0), 0), 0), ROUND(IF(IF(OR(C157="51", C157="52", C157="66"), (L157*'UNIT VALUES'!$C$26)-CALCS!O157,0)&gt;0, IF(OR(C157="51", C157="52", C157="66"), (L157*'UNIT VALUES'!$C$26)-CALCS!O157,0), 0), 0))</f>
        <v>0</v>
      </c>
      <c r="U157" s="25">
        <f>IF(C157="22", (O157*'UNIT VALUES'!$D$38)+(Q157*'UNIT VALUES'!$D$39)+(S157*'UNIT VALUES'!$D$40), (O157*'UNIT VALUES'!$D$28)+(Q157*'UNIT VALUES'!$D$29)+(S157*'UNIT VALUES'!$D$30))</f>
        <v>396975.38458027382</v>
      </c>
      <c r="V157" s="25">
        <f>IF(C157="22",(O157*'UNIT VALUES'!$D$41)+(Q157*'UNIT VALUES'!$D$42)+(R157*'UNIT VALUES'!$D$43),IF(C157="66",(Q157*'UNIT VALUES'!$D$31)+(T157*'UNIT VALUES'!$D$33)+(R157*'UNIT VALUES'!$D$34),(Q157*'UNIT VALUES'!$D$31)+(T157*'UNIT VALUES'!$D$32)+(R157*'UNIT VALUES'!$D$34)))</f>
        <v>276413.46925014781</v>
      </c>
      <c r="W157" s="25">
        <f t="shared" si="6"/>
        <v>396975</v>
      </c>
      <c r="X157" s="27">
        <f>ROUND(IF(C157="22", W157*'UNIT VALUES'!$D$44, W157*'UNIT VALUES'!$D$36), 0)</f>
        <v>347436</v>
      </c>
      <c r="Y157" s="87">
        <f>ROUND(IF(C157="22", IF(U157&gt;V157,O157*'UNIT VALUES'!$D$38*'UNIT VALUES'!$D$44,O157*'UNIT VALUES'!$D$41*'UNIT VALUES'!$D$44),IF(U157&gt;V157, O157*'UNIT VALUES'!$D$28*'UNIT VALUES'!$D$36,0)), 0)</f>
        <v>99432</v>
      </c>
      <c r="Z157" s="87">
        <f>ROUND(IF(C157="22", IF(U157&gt;V157,Q157*'UNIT VALUES'!$D$39*'UNIT VALUES'!$D$44,Q157*'UNIT VALUES'!$D$42*'UNIT VALUES'!$D$44), IF(U157&gt;V157, Q157*'UNIT VALUES'!$D$29*'UNIT VALUES'!$D$36, Q157*'UNIT VALUES'!$D$31*'UNIT VALUES'!$D$36)),0)</f>
        <v>139835</v>
      </c>
      <c r="AA157" s="87">
        <f>ROUND(IF(C157="22", IF(U157&gt;V157,0,R157*'UNIT VALUES'!$D$43*'UNIT VALUES'!$D$44),IF(CALCS!U157&gt;CALCS!V157,0,CALCS!R157*'UNIT VALUES'!$D$34*'UNIT VALUES'!$D$36)), 0)</f>
        <v>0</v>
      </c>
      <c r="AB157" s="87">
        <f>ROUND(IF(C157="22",IF(U157&gt;V157,S157*'UNIT VALUES'!$D$40*'UNIT VALUES'!$D$44,0),IF(U157&gt;V157,S157*'UNIT VALUES'!$D$30*'UNIT VALUES'!$D$36)), 0)</f>
        <v>108169</v>
      </c>
      <c r="AC157" s="87">
        <f>ROUND(IF(U157&gt;V157,0,IF(T157&gt;1, IF(C157="66", T157*'UNIT VALUES'!$D$33*'UNIT VALUES'!$D$36,T157*'UNIT VALUES'!$D$32*'UNIT VALUES'!$D$36),0)),0)</f>
        <v>0</v>
      </c>
      <c r="AD157" t="str">
        <f t="shared" si="7"/>
        <v>062760</v>
      </c>
      <c r="AE157">
        <f ca="1">IF(C157="22",OFFSET('National Reallocations'!$L$1,MATCH(AD157,'National Reallocations'!$I$2:$I$52,0),),ROUND((X157/(SUM($X$2:$X$1259)-SUMIF($C$2:$C$1259,"22",$X$2:$X$1259)))*(Reallocations!$F$4+Reallocations!$F$5),0))</f>
        <v>29</v>
      </c>
      <c r="AF157" s="27">
        <f ca="1">IF(ISERROR(OFFSET('MSA Reallocations'!$I$1,MATCH(AD157,'MSA Reallocations'!$E$2:$E$37,0),)), 0, (OFFSET('MSA Reallocations'!$I$1,MATCH(AD157,'MSA Reallocations'!$E$2:$E$37,0),)))</f>
        <v>0</v>
      </c>
      <c r="AG157" s="181">
        <f ca="1">IF(ISERROR(OFFSET(Reductions!$E$1,MATCH(AD157,Reductions!$F$2:$F$15,0),)), 0, -OFFSET(Reductions!$E$1,MATCH(AD157,Reductions!$F$2:$F$15,0),))</f>
        <v>0</v>
      </c>
      <c r="AH157" s="53">
        <f t="shared" ca="1" si="8"/>
        <v>347465</v>
      </c>
    </row>
    <row r="158" spans="1:34" x14ac:dyDescent="0.25">
      <c r="A158" s="126" t="s">
        <v>5084</v>
      </c>
      <c r="B158" s="126" t="s">
        <v>223</v>
      </c>
      <c r="C158" s="126" t="s">
        <v>47</v>
      </c>
      <c r="D158" s="126" t="s">
        <v>48</v>
      </c>
      <c r="E158" s="126" t="s">
        <v>224</v>
      </c>
      <c r="F158" s="126" t="s">
        <v>547</v>
      </c>
      <c r="G158" s="126" t="s">
        <v>232</v>
      </c>
      <c r="H158" s="126" t="s">
        <v>23</v>
      </c>
      <c r="I158" s="126" t="s">
        <v>548</v>
      </c>
      <c r="J158" s="126" t="s">
        <v>234</v>
      </c>
      <c r="K158" s="126" t="s">
        <v>3334</v>
      </c>
      <c r="L158" s="127">
        <v>49150</v>
      </c>
      <c r="M158" s="127">
        <v>53387</v>
      </c>
      <c r="N158" s="127">
        <v>53459</v>
      </c>
      <c r="O158" s="127">
        <v>64218</v>
      </c>
      <c r="P158" s="127">
        <v>0</v>
      </c>
      <c r="Q158" s="127">
        <v>9172</v>
      </c>
      <c r="R158" s="127">
        <v>1077</v>
      </c>
      <c r="S158" s="127">
        <v>2507</v>
      </c>
      <c r="T158" s="24">
        <f>IF(P158&gt;0, ROUND(IF(IF(OR(C158="51", C158="52", C158="66"), (L158*'UNIT VALUES'!$C$26)-CALCS!P158,0)&gt;0, IF(OR(C158="51", C158="52", C158="66"), (L158*'UNIT VALUES'!$C$26)-CALCS!P158,0), 0), 0), ROUND(IF(IF(OR(C158="51", C158="52", C158="66"), (L158*'UNIT VALUES'!$C$26)-CALCS!O158,0)&gt;0, IF(OR(C158="51", C158="52", C158="66"), (L158*'UNIT VALUES'!$C$26)-CALCS!O158,0), 0), 0))</f>
        <v>12909</v>
      </c>
      <c r="U158" s="25">
        <f>IF(C158="22", (O158*'UNIT VALUES'!$D$38)+(Q158*'UNIT VALUES'!$D$39)+(S158*'UNIT VALUES'!$D$40), (O158*'UNIT VALUES'!$D$28)+(Q158*'UNIT VALUES'!$D$29)+(S158*'UNIT VALUES'!$D$30))</f>
        <v>729907.83935821429</v>
      </c>
      <c r="V158" s="25">
        <f>IF(C158="22",(O158*'UNIT VALUES'!$D$41)+(Q158*'UNIT VALUES'!$D$42)+(R158*'UNIT VALUES'!$D$43),IF(C158="66",(Q158*'UNIT VALUES'!$D$31)+(T158*'UNIT VALUES'!$D$33)+(R158*'UNIT VALUES'!$D$34),(Q158*'UNIT VALUES'!$D$31)+(T158*'UNIT VALUES'!$D$32)+(R158*'UNIT VALUES'!$D$34)))</f>
        <v>370367.77444784972</v>
      </c>
      <c r="W158" s="25">
        <f t="shared" si="6"/>
        <v>729908</v>
      </c>
      <c r="X158" s="27">
        <f>ROUND(IF(C158="22", W158*'UNIT VALUES'!$D$44, W158*'UNIT VALUES'!$D$36), 0)</f>
        <v>638821</v>
      </c>
      <c r="Y158" s="87">
        <f>ROUND(IF(C158="22", IF(U158&gt;V158,O158*'UNIT VALUES'!$D$38*'UNIT VALUES'!$D$44,O158*'UNIT VALUES'!$D$41*'UNIT VALUES'!$D$44),IF(U158&gt;V158, O158*'UNIT VALUES'!$D$28*'UNIT VALUES'!$D$36,0)), 0)</f>
        <v>105650</v>
      </c>
      <c r="Z158" s="87">
        <f>ROUND(IF(C158="22", IF(U158&gt;V158,Q158*'UNIT VALUES'!$D$39*'UNIT VALUES'!$D$44,Q158*'UNIT VALUES'!$D$42*'UNIT VALUES'!$D$44), IF(U158&gt;V158, Q158*'UNIT VALUES'!$D$29*'UNIT VALUES'!$D$36, Q158*'UNIT VALUES'!$D$31*'UNIT VALUES'!$D$36)),0)</f>
        <v>204068</v>
      </c>
      <c r="AA158" s="87">
        <f>ROUND(IF(C158="22", IF(U158&gt;V158,0,R158*'UNIT VALUES'!$D$43*'UNIT VALUES'!$D$44),IF(CALCS!U158&gt;CALCS!V158,0,CALCS!R158*'UNIT VALUES'!$D$34*'UNIT VALUES'!$D$36)), 0)</f>
        <v>0</v>
      </c>
      <c r="AB158" s="87">
        <f>ROUND(IF(C158="22",IF(U158&gt;V158,S158*'UNIT VALUES'!$D$40*'UNIT VALUES'!$D$44,0),IF(U158&gt;V158,S158*'UNIT VALUES'!$D$30*'UNIT VALUES'!$D$36)), 0)</f>
        <v>329103</v>
      </c>
      <c r="AC158" s="87">
        <f>ROUND(IF(U158&gt;V158,0,IF(T158&gt;1, IF(C158="66", T158*'UNIT VALUES'!$D$33*'UNIT VALUES'!$D$36,T158*'UNIT VALUES'!$D$32*'UNIT VALUES'!$D$36),0)),0)</f>
        <v>0</v>
      </c>
      <c r="AD158" t="str">
        <f t="shared" si="7"/>
        <v>062766</v>
      </c>
      <c r="AE158">
        <f ca="1">IF(C158="22",OFFSET('National Reallocations'!$L$1,MATCH(AD158,'National Reallocations'!$I$2:$I$52,0),),ROUND((X158/(SUM($X$2:$X$1259)-SUMIF($C$2:$C$1259,"22",$X$2:$X$1259)))*(Reallocations!$F$4+Reallocations!$F$5),0))</f>
        <v>54</v>
      </c>
      <c r="AF158" s="27">
        <f ca="1">IF(ISERROR(OFFSET('MSA Reallocations'!$I$1,MATCH(AD158,'MSA Reallocations'!$E$2:$E$37,0),)), 0, (OFFSET('MSA Reallocations'!$I$1,MATCH(AD158,'MSA Reallocations'!$E$2:$E$37,0),)))</f>
        <v>0</v>
      </c>
      <c r="AG158" s="181">
        <f ca="1">IF(ISERROR(OFFSET(Reductions!$E$1,MATCH(AD158,Reductions!$F$2:$F$15,0),)), 0, -OFFSET(Reductions!$E$1,MATCH(AD158,Reductions!$F$2:$F$15,0),))</f>
        <v>0</v>
      </c>
      <c r="AH158" s="53">
        <f t="shared" ca="1" si="8"/>
        <v>638875</v>
      </c>
    </row>
    <row r="159" spans="1:34" x14ac:dyDescent="0.25">
      <c r="A159" s="126" t="s">
        <v>5018</v>
      </c>
      <c r="B159" s="126" t="s">
        <v>223</v>
      </c>
      <c r="C159" s="126" t="s">
        <v>47</v>
      </c>
      <c r="D159" s="126" t="s">
        <v>48</v>
      </c>
      <c r="E159" s="126" t="s">
        <v>224</v>
      </c>
      <c r="F159" s="126" t="s">
        <v>550</v>
      </c>
      <c r="G159" s="126" t="s">
        <v>170</v>
      </c>
      <c r="H159" s="126" t="s">
        <v>23</v>
      </c>
      <c r="I159" s="126" t="s">
        <v>551</v>
      </c>
      <c r="J159" s="126" t="s">
        <v>229</v>
      </c>
      <c r="K159" s="126" t="s">
        <v>3333</v>
      </c>
      <c r="L159" s="127">
        <v>19062</v>
      </c>
      <c r="M159" s="127">
        <v>0</v>
      </c>
      <c r="N159" s="127">
        <v>0</v>
      </c>
      <c r="O159" s="127">
        <v>69424</v>
      </c>
      <c r="P159" s="127">
        <v>0</v>
      </c>
      <c r="Q159" s="127">
        <v>11810</v>
      </c>
      <c r="R159" s="127">
        <v>678</v>
      </c>
      <c r="S159" s="127">
        <v>1689</v>
      </c>
      <c r="T159" s="24">
        <f>IF(P159&gt;0, ROUND(IF(IF(OR(C159="51", C159="52", C159="66"), (L159*'UNIT VALUES'!$C$26)-CALCS!P159,0)&gt;0, IF(OR(C159="51", C159="52", C159="66"), (L159*'UNIT VALUES'!$C$26)-CALCS!P159,0), 0), 0), ROUND(IF(IF(OR(C159="51", C159="52", C159="66"), (L159*'UNIT VALUES'!$C$26)-CALCS!O159,0)&gt;0, IF(OR(C159="51", C159="52", C159="66"), (L159*'UNIT VALUES'!$C$26)-CALCS!O159,0), 0), 0))</f>
        <v>0</v>
      </c>
      <c r="U159" s="25">
        <f>IF(C159="22", (O159*'UNIT VALUES'!$D$38)+(Q159*'UNIT VALUES'!$D$39)+(S159*'UNIT VALUES'!$D$40), (O159*'UNIT VALUES'!$D$28)+(Q159*'UNIT VALUES'!$D$29)+(S159*'UNIT VALUES'!$D$30))</f>
        <v>684062.57784677786</v>
      </c>
      <c r="V159" s="25">
        <f>IF(C159="22",(O159*'UNIT VALUES'!$D$41)+(Q159*'UNIT VALUES'!$D$42)+(R159*'UNIT VALUES'!$D$43),IF(C159="66",(Q159*'UNIT VALUES'!$D$31)+(T159*'UNIT VALUES'!$D$33)+(R159*'UNIT VALUES'!$D$34),(Q159*'UNIT VALUES'!$D$31)+(T159*'UNIT VALUES'!$D$32)+(R159*'UNIT VALUES'!$D$34)))</f>
        <v>230407.99117019351</v>
      </c>
      <c r="W159" s="25">
        <f t="shared" si="6"/>
        <v>684063</v>
      </c>
      <c r="X159" s="27">
        <f>ROUND(IF(C159="22", W159*'UNIT VALUES'!$D$44, W159*'UNIT VALUES'!$D$36), 0)</f>
        <v>598698</v>
      </c>
      <c r="Y159" s="87">
        <f>ROUND(IF(C159="22", IF(U159&gt;V159,O159*'UNIT VALUES'!$D$38*'UNIT VALUES'!$D$44,O159*'UNIT VALUES'!$D$41*'UNIT VALUES'!$D$44),IF(U159&gt;V159, O159*'UNIT VALUES'!$D$28*'UNIT VALUES'!$D$36,0)), 0)</f>
        <v>114215</v>
      </c>
      <c r="Z159" s="87">
        <f>ROUND(IF(C159="22", IF(U159&gt;V159,Q159*'UNIT VALUES'!$D$39*'UNIT VALUES'!$D$44,Q159*'UNIT VALUES'!$D$42*'UNIT VALUES'!$D$44), IF(U159&gt;V159, Q159*'UNIT VALUES'!$D$29*'UNIT VALUES'!$D$36, Q159*'UNIT VALUES'!$D$31*'UNIT VALUES'!$D$36)),0)</f>
        <v>262761</v>
      </c>
      <c r="AA159" s="87">
        <f>ROUND(IF(C159="22", IF(U159&gt;V159,0,R159*'UNIT VALUES'!$D$43*'UNIT VALUES'!$D$44),IF(CALCS!U159&gt;CALCS!V159,0,CALCS!R159*'UNIT VALUES'!$D$34*'UNIT VALUES'!$D$36)), 0)</f>
        <v>0</v>
      </c>
      <c r="AB159" s="87">
        <f>ROUND(IF(C159="22",IF(U159&gt;V159,S159*'UNIT VALUES'!$D$40*'UNIT VALUES'!$D$44,0),IF(U159&gt;V159,S159*'UNIT VALUES'!$D$30*'UNIT VALUES'!$D$36)), 0)</f>
        <v>221721</v>
      </c>
      <c r="AC159" s="87">
        <f>ROUND(IF(U159&gt;V159,0,IF(T159&gt;1, IF(C159="66", T159*'UNIT VALUES'!$D$33*'UNIT VALUES'!$D$36,T159*'UNIT VALUES'!$D$32*'UNIT VALUES'!$D$36),0)),0)</f>
        <v>0</v>
      </c>
      <c r="AD159" t="str">
        <f t="shared" si="7"/>
        <v>062790</v>
      </c>
      <c r="AE159">
        <f ca="1">IF(C159="22",OFFSET('National Reallocations'!$L$1,MATCH(AD159,'National Reallocations'!$I$2:$I$52,0),),ROUND((X159/(SUM($X$2:$X$1259)-SUMIF($C$2:$C$1259,"22",$X$2:$X$1259)))*(Reallocations!$F$4+Reallocations!$F$5),0))</f>
        <v>50</v>
      </c>
      <c r="AF159" s="27">
        <f ca="1">IF(ISERROR(OFFSET('MSA Reallocations'!$I$1,MATCH(AD159,'MSA Reallocations'!$E$2:$E$37,0),)), 0, (OFFSET('MSA Reallocations'!$I$1,MATCH(AD159,'MSA Reallocations'!$E$2:$E$37,0),)))</f>
        <v>0</v>
      </c>
      <c r="AG159" s="181">
        <f ca="1">IF(ISERROR(OFFSET(Reductions!$E$1,MATCH(AD159,Reductions!$F$2:$F$15,0),)), 0, -OFFSET(Reductions!$E$1,MATCH(AD159,Reductions!$F$2:$F$15,0),))</f>
        <v>0</v>
      </c>
      <c r="AH159" s="53">
        <f t="shared" ca="1" si="8"/>
        <v>598748</v>
      </c>
    </row>
    <row r="160" spans="1:34" x14ac:dyDescent="0.25">
      <c r="A160" s="126" t="s">
        <v>4726</v>
      </c>
      <c r="B160" s="126" t="s">
        <v>223</v>
      </c>
      <c r="C160" s="126" t="s">
        <v>47</v>
      </c>
      <c r="D160" s="126" t="s">
        <v>48</v>
      </c>
      <c r="E160" s="126" t="s">
        <v>224</v>
      </c>
      <c r="F160" s="126" t="s">
        <v>4725</v>
      </c>
      <c r="G160" s="126" t="s">
        <v>22</v>
      </c>
      <c r="H160" s="126" t="s">
        <v>23</v>
      </c>
      <c r="I160" s="126" t="s">
        <v>4727</v>
      </c>
      <c r="J160" s="126" t="s">
        <v>4634</v>
      </c>
      <c r="K160" s="126" t="s">
        <v>3334</v>
      </c>
      <c r="L160" s="127">
        <v>5861</v>
      </c>
      <c r="M160" s="127">
        <v>0</v>
      </c>
      <c r="N160" s="127">
        <v>0</v>
      </c>
      <c r="O160" s="127">
        <v>52495</v>
      </c>
      <c r="P160" s="127">
        <v>0</v>
      </c>
      <c r="Q160" s="127">
        <v>6062</v>
      </c>
      <c r="R160" s="127">
        <v>669</v>
      </c>
      <c r="S160" s="127">
        <v>1398</v>
      </c>
      <c r="T160" s="24">
        <f>IF(P160&gt;0, ROUND(IF(IF(OR(C160="51", C160="52", C160="66"), (L160*'UNIT VALUES'!$C$26)-CALCS!P160,0)&gt;0, IF(OR(C160="51", C160="52", C160="66"), (L160*'UNIT VALUES'!$C$26)-CALCS!P160,0), 0), 0), ROUND(IF(IF(OR(C160="51", C160="52", C160="66"), (L160*'UNIT VALUES'!$C$26)-CALCS!O160,0)&gt;0, IF(OR(C160="51", C160="52", C160="66"), (L160*'UNIT VALUES'!$C$26)-CALCS!O160,0), 0), 0))</f>
        <v>0</v>
      </c>
      <c r="U160" s="25">
        <f>IF(C160="22", (O160*'UNIT VALUES'!$D$38)+(Q160*'UNIT VALUES'!$D$39)+(S160*'UNIT VALUES'!$D$40), (O160*'UNIT VALUES'!$D$28)+(Q160*'UNIT VALUES'!$D$29)+(S160*'UNIT VALUES'!$D$30))</f>
        <v>462470.48354757595</v>
      </c>
      <c r="V160" s="25">
        <f>IF(C160="22",(O160*'UNIT VALUES'!$D$41)+(Q160*'UNIT VALUES'!$D$42)+(R160*'UNIT VALUES'!$D$43),IF(C160="66",(Q160*'UNIT VALUES'!$D$31)+(T160*'UNIT VALUES'!$D$33)+(R160*'UNIT VALUES'!$D$34),(Q160*'UNIT VALUES'!$D$31)+(T160*'UNIT VALUES'!$D$32)+(R160*'UNIT VALUES'!$D$34)))</f>
        <v>142067.40229843213</v>
      </c>
      <c r="W160" s="25">
        <f t="shared" si="6"/>
        <v>462470</v>
      </c>
      <c r="X160" s="27">
        <f>ROUND(IF(C160="22", W160*'UNIT VALUES'!$D$44, W160*'UNIT VALUES'!$D$36), 0)</f>
        <v>404758</v>
      </c>
      <c r="Y160" s="87">
        <f>ROUND(IF(C160="22", IF(U160&gt;V160,O160*'UNIT VALUES'!$D$38*'UNIT VALUES'!$D$44,O160*'UNIT VALUES'!$D$41*'UNIT VALUES'!$D$44),IF(U160&gt;V160, O160*'UNIT VALUES'!$D$28*'UNIT VALUES'!$D$36,0)), 0)</f>
        <v>86364</v>
      </c>
      <c r="Z160" s="87">
        <f>ROUND(IF(C160="22", IF(U160&gt;V160,Q160*'UNIT VALUES'!$D$39*'UNIT VALUES'!$D$44,Q160*'UNIT VALUES'!$D$42*'UNIT VALUES'!$D$44), IF(U160&gt;V160, Q160*'UNIT VALUES'!$D$29*'UNIT VALUES'!$D$36, Q160*'UNIT VALUES'!$D$31*'UNIT VALUES'!$D$36)),0)</f>
        <v>134873</v>
      </c>
      <c r="AA160" s="87">
        <f>ROUND(IF(C160="22", IF(U160&gt;V160,0,R160*'UNIT VALUES'!$D$43*'UNIT VALUES'!$D$44),IF(CALCS!U160&gt;CALCS!V160,0,CALCS!R160*'UNIT VALUES'!$D$34*'UNIT VALUES'!$D$36)), 0)</f>
        <v>0</v>
      </c>
      <c r="AB160" s="87">
        <f>ROUND(IF(C160="22",IF(U160&gt;V160,S160*'UNIT VALUES'!$D$40*'UNIT VALUES'!$D$44,0),IF(U160&gt;V160,S160*'UNIT VALUES'!$D$30*'UNIT VALUES'!$D$36)), 0)</f>
        <v>183521</v>
      </c>
      <c r="AC160" s="87">
        <f>ROUND(IF(U160&gt;V160,0,IF(T160&gt;1, IF(C160="66", T160*'UNIT VALUES'!$D$33*'UNIT VALUES'!$D$36,T160*'UNIT VALUES'!$D$32*'UNIT VALUES'!$D$36),0)),0)</f>
        <v>0</v>
      </c>
      <c r="AD160" t="str">
        <f t="shared" si="7"/>
        <v>062802</v>
      </c>
      <c r="AE160">
        <f ca="1">IF(C160="22",OFFSET('National Reallocations'!$L$1,MATCH(AD160,'National Reallocations'!$I$2:$I$52,0),),ROUND((X160/(SUM($X$2:$X$1259)-SUMIF($C$2:$C$1259,"22",$X$2:$X$1259)))*(Reallocations!$F$4+Reallocations!$F$5),0))</f>
        <v>34</v>
      </c>
      <c r="AF160" s="27">
        <f ca="1">IF(ISERROR(OFFSET('MSA Reallocations'!$I$1,MATCH(AD160,'MSA Reallocations'!$E$2:$E$37,0),)), 0, (OFFSET('MSA Reallocations'!$I$1,MATCH(AD160,'MSA Reallocations'!$E$2:$E$37,0),)))</f>
        <v>0</v>
      </c>
      <c r="AG160" s="181">
        <f ca="1">IF(ISERROR(OFFSET(Reductions!$E$1,MATCH(AD160,Reductions!$F$2:$F$15,0),)), 0, -OFFSET(Reductions!$E$1,MATCH(AD160,Reductions!$F$2:$F$15,0),))</f>
        <v>0</v>
      </c>
      <c r="AH160" s="53">
        <f t="shared" ca="1" si="8"/>
        <v>404792</v>
      </c>
    </row>
    <row r="161" spans="1:34" x14ac:dyDescent="0.25">
      <c r="A161" s="126" t="s">
        <v>4938</v>
      </c>
      <c r="B161" s="126" t="s">
        <v>223</v>
      </c>
      <c r="C161" s="126" t="s">
        <v>27</v>
      </c>
      <c r="D161" s="126" t="s">
        <v>28</v>
      </c>
      <c r="E161" s="126" t="s">
        <v>224</v>
      </c>
      <c r="F161" s="126" t="s">
        <v>553</v>
      </c>
      <c r="G161" s="126" t="s">
        <v>227</v>
      </c>
      <c r="H161" s="126" t="s">
        <v>23</v>
      </c>
      <c r="I161" s="126" t="s">
        <v>554</v>
      </c>
      <c r="J161" s="126" t="s">
        <v>229</v>
      </c>
      <c r="K161" s="126" t="s">
        <v>3333</v>
      </c>
      <c r="L161" s="127">
        <v>4203</v>
      </c>
      <c r="M161" s="127">
        <v>35160</v>
      </c>
      <c r="N161" s="127">
        <v>35160</v>
      </c>
      <c r="O161" s="127">
        <v>79510</v>
      </c>
      <c r="P161" s="127">
        <v>0</v>
      </c>
      <c r="Q161" s="127">
        <v>3225</v>
      </c>
      <c r="R161" s="127">
        <v>619</v>
      </c>
      <c r="S161" s="127">
        <v>626</v>
      </c>
      <c r="T161" s="24">
        <f>IF(P161&gt;0, ROUND(IF(IF(OR(C161="51", C161="52", C161="66"), (L161*'UNIT VALUES'!$C$26)-CALCS!P161,0)&gt;0, IF(OR(C161="51", C161="52", C161="66"), (L161*'UNIT VALUES'!$C$26)-CALCS!P161,0), 0), 0), ROUND(IF(IF(OR(C161="51", C161="52", C161="66"), (L161*'UNIT VALUES'!$C$26)-CALCS!O161,0)&gt;0, IF(OR(C161="51", C161="52", C161="66"), (L161*'UNIT VALUES'!$C$26)-CALCS!O161,0), 0), 0))</f>
        <v>0</v>
      </c>
      <c r="U161" s="25">
        <f>IF(C161="22", (O161*'UNIT VALUES'!$D$38)+(Q161*'UNIT VALUES'!$D$39)+(S161*'UNIT VALUES'!$D$40), (O161*'UNIT VALUES'!$D$28)+(Q161*'UNIT VALUES'!$D$29)+(S161*'UNIT VALUES'!$D$30))</f>
        <v>325338.52001705859</v>
      </c>
      <c r="V161" s="25">
        <f>IF(C161="22",(O161*'UNIT VALUES'!$D$41)+(Q161*'UNIT VALUES'!$D$42)+(R161*'UNIT VALUES'!$D$43),IF(C161="66",(Q161*'UNIT VALUES'!$D$31)+(T161*'UNIT VALUES'!$D$33)+(R161*'UNIT VALUES'!$D$34),(Q161*'UNIT VALUES'!$D$31)+(T161*'UNIT VALUES'!$D$32)+(R161*'UNIT VALUES'!$D$34)))</f>
        <v>95087.746099174983</v>
      </c>
      <c r="W161" s="25">
        <f t="shared" si="6"/>
        <v>325339</v>
      </c>
      <c r="X161" s="27">
        <f>ROUND(IF(C161="22", W161*'UNIT VALUES'!$D$44, W161*'UNIT VALUES'!$D$36), 0)</f>
        <v>284739</v>
      </c>
      <c r="Y161" s="87">
        <f>ROUND(IF(C161="22", IF(U161&gt;V161,O161*'UNIT VALUES'!$D$38*'UNIT VALUES'!$D$44,O161*'UNIT VALUES'!$D$41*'UNIT VALUES'!$D$44),IF(U161&gt;V161, O161*'UNIT VALUES'!$D$28*'UNIT VALUES'!$D$36,0)), 0)</f>
        <v>130809</v>
      </c>
      <c r="Z161" s="87">
        <f>ROUND(IF(C161="22", IF(U161&gt;V161,Q161*'UNIT VALUES'!$D$39*'UNIT VALUES'!$D$44,Q161*'UNIT VALUES'!$D$42*'UNIT VALUES'!$D$44), IF(U161&gt;V161, Q161*'UNIT VALUES'!$D$29*'UNIT VALUES'!$D$36, Q161*'UNIT VALUES'!$D$31*'UNIT VALUES'!$D$36)),0)</f>
        <v>71753</v>
      </c>
      <c r="AA161" s="87">
        <f>ROUND(IF(C161="22", IF(U161&gt;V161,0,R161*'UNIT VALUES'!$D$43*'UNIT VALUES'!$D$44),IF(CALCS!U161&gt;CALCS!V161,0,CALCS!R161*'UNIT VALUES'!$D$34*'UNIT VALUES'!$D$36)), 0)</f>
        <v>0</v>
      </c>
      <c r="AB161" s="87">
        <f>ROUND(IF(C161="22",IF(U161&gt;V161,S161*'UNIT VALUES'!$D$40*'UNIT VALUES'!$D$44,0),IF(U161&gt;V161,S161*'UNIT VALUES'!$D$30*'UNIT VALUES'!$D$36)), 0)</f>
        <v>82177</v>
      </c>
      <c r="AC161" s="87">
        <f>ROUND(IF(U161&gt;V161,0,IF(T161&gt;1, IF(C161="66", T161*'UNIT VALUES'!$D$33*'UNIT VALUES'!$D$36,T161*'UNIT VALUES'!$D$32*'UNIT VALUES'!$D$36),0)),0)</f>
        <v>0</v>
      </c>
      <c r="AD161" t="str">
        <f t="shared" si="7"/>
        <v>062826</v>
      </c>
      <c r="AE161">
        <f ca="1">IF(C161="22",OFFSET('National Reallocations'!$L$1,MATCH(AD161,'National Reallocations'!$I$2:$I$52,0),),ROUND((X161/(SUM($X$2:$X$1259)-SUMIF($C$2:$C$1259,"22",$X$2:$X$1259)))*(Reallocations!$F$4+Reallocations!$F$5),0))</f>
        <v>24</v>
      </c>
      <c r="AF161" s="27">
        <f ca="1">IF(ISERROR(OFFSET('MSA Reallocations'!$I$1,MATCH(AD161,'MSA Reallocations'!$E$2:$E$37,0),)), 0, (OFFSET('MSA Reallocations'!$I$1,MATCH(AD161,'MSA Reallocations'!$E$2:$E$37,0),)))</f>
        <v>0</v>
      </c>
      <c r="AG161" s="181">
        <f ca="1">IF(ISERROR(OFFSET(Reductions!$E$1,MATCH(AD161,Reductions!$F$2:$F$15,0),)), 0, -OFFSET(Reductions!$E$1,MATCH(AD161,Reductions!$F$2:$F$15,0),))</f>
        <v>0</v>
      </c>
      <c r="AH161" s="53">
        <f t="shared" ca="1" si="8"/>
        <v>284763</v>
      </c>
    </row>
    <row r="162" spans="1:34" x14ac:dyDescent="0.25">
      <c r="A162" s="126" t="s">
        <v>5783</v>
      </c>
      <c r="B162" s="126" t="s">
        <v>223</v>
      </c>
      <c r="C162" s="126" t="s">
        <v>47</v>
      </c>
      <c r="D162" s="126" t="s">
        <v>48</v>
      </c>
      <c r="E162" s="126" t="s">
        <v>224</v>
      </c>
      <c r="F162" s="126" t="s">
        <v>556</v>
      </c>
      <c r="G162" s="126" t="s">
        <v>232</v>
      </c>
      <c r="H162" s="126" t="s">
        <v>23</v>
      </c>
      <c r="I162" s="126" t="s">
        <v>557</v>
      </c>
      <c r="J162" s="126" t="s">
        <v>234</v>
      </c>
      <c r="K162" s="126" t="s">
        <v>3334</v>
      </c>
      <c r="L162" s="127">
        <v>67157</v>
      </c>
      <c r="M162" s="127">
        <v>92742</v>
      </c>
      <c r="N162" s="127">
        <v>92742</v>
      </c>
      <c r="O162" s="127">
        <v>153266</v>
      </c>
      <c r="P162" s="127">
        <v>0</v>
      </c>
      <c r="Q162" s="127">
        <v>33247</v>
      </c>
      <c r="R162" s="127">
        <v>5438</v>
      </c>
      <c r="S162" s="127">
        <v>7783</v>
      </c>
      <c r="T162" s="24">
        <f>IF(P162&gt;0, ROUND(IF(IF(OR(C162="51", C162="52", C162="66"), (L162*'UNIT VALUES'!$C$26)-CALCS!P162,0)&gt;0, IF(OR(C162="51", C162="52", C162="66"), (L162*'UNIT VALUES'!$C$26)-CALCS!P162,0), 0), 0), ROUND(IF(IF(OR(C162="51", C162="52", C162="66"), (L162*'UNIT VALUES'!$C$26)-CALCS!O162,0)&gt;0, IF(OR(C162="51", C162="52", C162="66"), (L162*'UNIT VALUES'!$C$26)-CALCS!O162,0), 0), 0))</f>
        <v>0</v>
      </c>
      <c r="U162" s="25">
        <f>IF(C162="22", (O162*'UNIT VALUES'!$D$38)+(Q162*'UNIT VALUES'!$D$39)+(S162*'UNIT VALUES'!$D$40), (O162*'UNIT VALUES'!$D$28)+(Q162*'UNIT VALUES'!$D$29)+(S162*'UNIT VALUES'!$D$30))</f>
        <v>2300671.0649367594</v>
      </c>
      <c r="V162" s="25">
        <f>IF(C162="22",(O162*'UNIT VALUES'!$D$41)+(Q162*'UNIT VALUES'!$D$42)+(R162*'UNIT VALUES'!$D$43),IF(C162="66",(Q162*'UNIT VALUES'!$D$31)+(T162*'UNIT VALUES'!$D$33)+(R162*'UNIT VALUES'!$D$34),(Q162*'UNIT VALUES'!$D$31)+(T162*'UNIT VALUES'!$D$32)+(R162*'UNIT VALUES'!$D$34)))</f>
        <v>910325.52573708154</v>
      </c>
      <c r="W162" s="25">
        <f t="shared" si="6"/>
        <v>2300671</v>
      </c>
      <c r="X162" s="27">
        <f>ROUND(IF(C162="22", W162*'UNIT VALUES'!$D$44, W162*'UNIT VALUES'!$D$36), 0)</f>
        <v>2013566</v>
      </c>
      <c r="Y162" s="87">
        <f>ROUND(IF(C162="22", IF(U162&gt;V162,O162*'UNIT VALUES'!$D$38*'UNIT VALUES'!$D$44,O162*'UNIT VALUES'!$D$41*'UNIT VALUES'!$D$44),IF(U162&gt;V162, O162*'UNIT VALUES'!$D$28*'UNIT VALUES'!$D$36,0)), 0)</f>
        <v>252151</v>
      </c>
      <c r="Z162" s="87">
        <f>ROUND(IF(C162="22", IF(U162&gt;V162,Q162*'UNIT VALUES'!$D$39*'UNIT VALUES'!$D$44,Q162*'UNIT VALUES'!$D$42*'UNIT VALUES'!$D$44), IF(U162&gt;V162, Q162*'UNIT VALUES'!$D$29*'UNIT VALUES'!$D$36, Q162*'UNIT VALUES'!$D$31*'UNIT VALUES'!$D$36)),0)</f>
        <v>739713</v>
      </c>
      <c r="AA162" s="87">
        <f>ROUND(IF(C162="22", IF(U162&gt;V162,0,R162*'UNIT VALUES'!$D$43*'UNIT VALUES'!$D$44),IF(CALCS!U162&gt;CALCS!V162,0,CALCS!R162*'UNIT VALUES'!$D$34*'UNIT VALUES'!$D$36)), 0)</f>
        <v>0</v>
      </c>
      <c r="AB162" s="87">
        <f>ROUND(IF(C162="22",IF(U162&gt;V162,S162*'UNIT VALUES'!$D$40*'UNIT VALUES'!$D$44,0),IF(U162&gt;V162,S162*'UNIT VALUES'!$D$30*'UNIT VALUES'!$D$36)), 0)</f>
        <v>1021703</v>
      </c>
      <c r="AC162" s="87">
        <f>ROUND(IF(U162&gt;V162,0,IF(T162&gt;1, IF(C162="66", T162*'UNIT VALUES'!$D$33*'UNIT VALUES'!$D$36,T162*'UNIT VALUES'!$D$32*'UNIT VALUES'!$D$36),0)),0)</f>
        <v>0</v>
      </c>
      <c r="AD162" t="str">
        <f t="shared" si="7"/>
        <v>062850</v>
      </c>
      <c r="AE162">
        <f ca="1">IF(C162="22",OFFSET('National Reallocations'!$L$1,MATCH(AD162,'National Reallocations'!$I$2:$I$52,0),),ROUND((X162/(SUM($X$2:$X$1259)-SUMIF($C$2:$C$1259,"22",$X$2:$X$1259)))*(Reallocations!$F$4+Reallocations!$F$5),0))</f>
        <v>169</v>
      </c>
      <c r="AF162" s="27">
        <f ca="1">IF(ISERROR(OFFSET('MSA Reallocations'!$I$1,MATCH(AD162,'MSA Reallocations'!$E$2:$E$37,0),)), 0, (OFFSET('MSA Reallocations'!$I$1,MATCH(AD162,'MSA Reallocations'!$E$2:$E$37,0),)))</f>
        <v>0</v>
      </c>
      <c r="AG162" s="181">
        <f ca="1">IF(ISERROR(OFFSET(Reductions!$E$1,MATCH(AD162,Reductions!$F$2:$F$15,0),)), 0, -OFFSET(Reductions!$E$1,MATCH(AD162,Reductions!$F$2:$F$15,0),))</f>
        <v>0</v>
      </c>
      <c r="AH162" s="53">
        <f t="shared" ca="1" si="8"/>
        <v>2013735</v>
      </c>
    </row>
    <row r="163" spans="1:34" x14ac:dyDescent="0.25">
      <c r="A163" s="126" t="s">
        <v>5190</v>
      </c>
      <c r="B163" s="126" t="s">
        <v>223</v>
      </c>
      <c r="C163" s="126" t="s">
        <v>27</v>
      </c>
      <c r="D163" s="126" t="s">
        <v>28</v>
      </c>
      <c r="E163" s="126" t="s">
        <v>224</v>
      </c>
      <c r="F163" s="126" t="s">
        <v>559</v>
      </c>
      <c r="G163" s="126" t="s">
        <v>560</v>
      </c>
      <c r="H163" s="126" t="s">
        <v>23</v>
      </c>
      <c r="I163" s="126" t="s">
        <v>561</v>
      </c>
      <c r="J163" s="126" t="s">
        <v>562</v>
      </c>
      <c r="K163" s="126" t="s">
        <v>3333</v>
      </c>
      <c r="L163" s="127">
        <v>7991</v>
      </c>
      <c r="M163" s="127">
        <v>20878</v>
      </c>
      <c r="N163" s="127">
        <v>19707</v>
      </c>
      <c r="O163" s="127">
        <v>56058</v>
      </c>
      <c r="P163" s="127">
        <v>0</v>
      </c>
      <c r="Q163" s="127">
        <v>15512</v>
      </c>
      <c r="R163" s="127">
        <v>1058</v>
      </c>
      <c r="S163" s="127">
        <v>1589</v>
      </c>
      <c r="T163" s="24">
        <f>IF(P163&gt;0, ROUND(IF(IF(OR(C163="51", C163="52", C163="66"), (L163*'UNIT VALUES'!$C$26)-CALCS!P163,0)&gt;0, IF(OR(C163="51", C163="52", C163="66"), (L163*'UNIT VALUES'!$C$26)-CALCS!P163,0), 0), 0), ROUND(IF(IF(OR(C163="51", C163="52", C163="66"), (L163*'UNIT VALUES'!$C$26)-CALCS!O163,0)&gt;0, IF(OR(C163="51", C163="52", C163="66"), (L163*'UNIT VALUES'!$C$26)-CALCS!O163,0), 0), 0))</f>
        <v>0</v>
      </c>
      <c r="U163" s="25">
        <f>IF(C163="22", (O163*'UNIT VALUES'!$D$38)+(Q163*'UNIT VALUES'!$D$39)+(S163*'UNIT VALUES'!$D$40), (O163*'UNIT VALUES'!$D$28)+(Q163*'UNIT VALUES'!$D$29)+(S163*'UNIT VALUES'!$D$30))</f>
        <v>738048.48068435432</v>
      </c>
      <c r="V163" s="25">
        <f>IF(C163="22",(O163*'UNIT VALUES'!$D$41)+(Q163*'UNIT VALUES'!$D$42)+(R163*'UNIT VALUES'!$D$43),IF(C163="66",(Q163*'UNIT VALUES'!$D$31)+(T163*'UNIT VALUES'!$D$33)+(R163*'UNIT VALUES'!$D$34),(Q163*'UNIT VALUES'!$D$31)+(T163*'UNIT VALUES'!$D$32)+(R163*'UNIT VALUES'!$D$34)))</f>
        <v>315050.05692300148</v>
      </c>
      <c r="W163" s="25">
        <f t="shared" si="6"/>
        <v>738048</v>
      </c>
      <c r="X163" s="27">
        <f>ROUND(IF(C163="22", W163*'UNIT VALUES'!$D$44, W163*'UNIT VALUES'!$D$36), 0)</f>
        <v>645946</v>
      </c>
      <c r="Y163" s="87">
        <f>ROUND(IF(C163="22", IF(U163&gt;V163,O163*'UNIT VALUES'!$D$38*'UNIT VALUES'!$D$44,O163*'UNIT VALUES'!$D$41*'UNIT VALUES'!$D$44),IF(U163&gt;V163, O163*'UNIT VALUES'!$D$28*'UNIT VALUES'!$D$36,0)), 0)</f>
        <v>92226</v>
      </c>
      <c r="Z163" s="87">
        <f>ROUND(IF(C163="22", IF(U163&gt;V163,Q163*'UNIT VALUES'!$D$39*'UNIT VALUES'!$D$44,Q163*'UNIT VALUES'!$D$42*'UNIT VALUES'!$D$44), IF(U163&gt;V163, Q163*'UNIT VALUES'!$D$29*'UNIT VALUES'!$D$36, Q163*'UNIT VALUES'!$D$31*'UNIT VALUES'!$D$36)),0)</f>
        <v>345127</v>
      </c>
      <c r="AA163" s="87">
        <f>ROUND(IF(C163="22", IF(U163&gt;V163,0,R163*'UNIT VALUES'!$D$43*'UNIT VALUES'!$D$44),IF(CALCS!U163&gt;CALCS!V163,0,CALCS!R163*'UNIT VALUES'!$D$34*'UNIT VALUES'!$D$36)), 0)</f>
        <v>0</v>
      </c>
      <c r="AB163" s="87">
        <f>ROUND(IF(C163="22",IF(U163&gt;V163,S163*'UNIT VALUES'!$D$40*'UNIT VALUES'!$D$44,0),IF(U163&gt;V163,S163*'UNIT VALUES'!$D$30*'UNIT VALUES'!$D$36)), 0)</f>
        <v>208594</v>
      </c>
      <c r="AC163" s="87">
        <f>ROUND(IF(U163&gt;V163,0,IF(T163&gt;1, IF(C163="66", T163*'UNIT VALUES'!$D$33*'UNIT VALUES'!$D$36,T163*'UNIT VALUES'!$D$32*'UNIT VALUES'!$D$36),0)),0)</f>
        <v>0</v>
      </c>
      <c r="AD163" t="str">
        <f t="shared" si="7"/>
        <v>062862</v>
      </c>
      <c r="AE163">
        <f ca="1">IF(C163="22",OFFSET('National Reallocations'!$L$1,MATCH(AD163,'National Reallocations'!$I$2:$I$52,0),),ROUND((X163/(SUM($X$2:$X$1259)-SUMIF($C$2:$C$1259,"22",$X$2:$X$1259)))*(Reallocations!$F$4+Reallocations!$F$5),0))</f>
        <v>54</v>
      </c>
      <c r="AF163" s="27">
        <f ca="1">IF(ISERROR(OFFSET('MSA Reallocations'!$I$1,MATCH(AD163,'MSA Reallocations'!$E$2:$E$37,0),)), 0, (OFFSET('MSA Reallocations'!$I$1,MATCH(AD163,'MSA Reallocations'!$E$2:$E$37,0),)))</f>
        <v>0</v>
      </c>
      <c r="AG163" s="181">
        <f ca="1">IF(ISERROR(OFFSET(Reductions!$E$1,MATCH(AD163,Reductions!$F$2:$F$15,0),)), 0, -OFFSET(Reductions!$E$1,MATCH(AD163,Reductions!$F$2:$F$15,0),))</f>
        <v>0</v>
      </c>
      <c r="AH163" s="53">
        <f t="shared" ca="1" si="8"/>
        <v>646000</v>
      </c>
    </row>
    <row r="164" spans="1:34" x14ac:dyDescent="0.25">
      <c r="A164" s="126" t="s">
        <v>5009</v>
      </c>
      <c r="B164" s="126" t="s">
        <v>223</v>
      </c>
      <c r="C164" s="126" t="s">
        <v>27</v>
      </c>
      <c r="D164" s="126" t="s">
        <v>28</v>
      </c>
      <c r="E164" s="126" t="s">
        <v>224</v>
      </c>
      <c r="F164" s="126" t="s">
        <v>564</v>
      </c>
      <c r="G164" s="126" t="s">
        <v>294</v>
      </c>
      <c r="H164" s="126" t="s">
        <v>23</v>
      </c>
      <c r="I164" s="126" t="s">
        <v>565</v>
      </c>
      <c r="J164" s="126" t="s">
        <v>296</v>
      </c>
      <c r="K164" s="126" t="s">
        <v>3333</v>
      </c>
      <c r="L164" s="127">
        <v>1</v>
      </c>
      <c r="M164" s="127">
        <v>0</v>
      </c>
      <c r="N164" s="127">
        <v>0</v>
      </c>
      <c r="O164" s="127">
        <v>71017</v>
      </c>
      <c r="P164" s="127">
        <v>0</v>
      </c>
      <c r="Q164" s="127">
        <v>11374</v>
      </c>
      <c r="R164" s="127">
        <v>137</v>
      </c>
      <c r="S164" s="127">
        <v>1279</v>
      </c>
      <c r="T164" s="24">
        <f>IF(P164&gt;0, ROUND(IF(IF(OR(C164="51", C164="52", C164="66"), (L164*'UNIT VALUES'!$C$26)-CALCS!P164,0)&gt;0, IF(OR(C164="51", C164="52", C164="66"), (L164*'UNIT VALUES'!$C$26)-CALCS!P164,0), 0), 0), ROUND(IF(IF(OR(C164="51", C164="52", C164="66"), (L164*'UNIT VALUES'!$C$26)-CALCS!O164,0)&gt;0, IF(OR(C164="51", C164="52", C164="66"), (L164*'UNIT VALUES'!$C$26)-CALCS!O164,0), 0), 0))</f>
        <v>0</v>
      </c>
      <c r="U164" s="25">
        <f>IF(C164="22", (O164*'UNIT VALUES'!$D$38)+(Q164*'UNIT VALUES'!$D$39)+(S164*'UNIT VALUES'!$D$40), (O164*'UNIT VALUES'!$D$28)+(Q164*'UNIT VALUES'!$D$29)+(S164*'UNIT VALUES'!$D$30))</f>
        <v>614476.87027796474</v>
      </c>
      <c r="V164" s="25">
        <f>IF(C164="22",(O164*'UNIT VALUES'!$D$41)+(Q164*'UNIT VALUES'!$D$42)+(R164*'UNIT VALUES'!$D$43),IF(C164="66",(Q164*'UNIT VALUES'!$D$31)+(T164*'UNIT VALUES'!$D$33)+(R164*'UNIT VALUES'!$D$34),(Q164*'UNIT VALUES'!$D$31)+(T164*'UNIT VALUES'!$D$32)+(R164*'UNIT VALUES'!$D$34)))</f>
        <v>183643.89867316285</v>
      </c>
      <c r="W164" s="25">
        <f t="shared" si="6"/>
        <v>614477</v>
      </c>
      <c r="X164" s="27">
        <f>ROUND(IF(C164="22", W164*'UNIT VALUES'!$D$44, W164*'UNIT VALUES'!$D$36), 0)</f>
        <v>537795</v>
      </c>
      <c r="Y164" s="87">
        <f>ROUND(IF(C164="22", IF(U164&gt;V164,O164*'UNIT VALUES'!$D$38*'UNIT VALUES'!$D$44,O164*'UNIT VALUES'!$D$41*'UNIT VALUES'!$D$44),IF(U164&gt;V164, O164*'UNIT VALUES'!$D$28*'UNIT VALUES'!$D$36,0)), 0)</f>
        <v>116836</v>
      </c>
      <c r="Z164" s="87">
        <f>ROUND(IF(C164="22", IF(U164&gt;V164,Q164*'UNIT VALUES'!$D$39*'UNIT VALUES'!$D$44,Q164*'UNIT VALUES'!$D$42*'UNIT VALUES'!$D$44), IF(U164&gt;V164, Q164*'UNIT VALUES'!$D$29*'UNIT VALUES'!$D$36, Q164*'UNIT VALUES'!$D$31*'UNIT VALUES'!$D$36)),0)</f>
        <v>253060</v>
      </c>
      <c r="AA164" s="87">
        <f>ROUND(IF(C164="22", IF(U164&gt;V164,0,R164*'UNIT VALUES'!$D$43*'UNIT VALUES'!$D$44),IF(CALCS!U164&gt;CALCS!V164,0,CALCS!R164*'UNIT VALUES'!$D$34*'UNIT VALUES'!$D$36)), 0)</f>
        <v>0</v>
      </c>
      <c r="AB164" s="87">
        <f>ROUND(IF(C164="22",IF(U164&gt;V164,S164*'UNIT VALUES'!$D$40*'UNIT VALUES'!$D$44,0),IF(U164&gt;V164,S164*'UNIT VALUES'!$D$30*'UNIT VALUES'!$D$36)), 0)</f>
        <v>167899</v>
      </c>
      <c r="AC164" s="87">
        <f>ROUND(IF(U164&gt;V164,0,IF(T164&gt;1, IF(C164="66", T164*'UNIT VALUES'!$D$33*'UNIT VALUES'!$D$36,T164*'UNIT VALUES'!$D$32*'UNIT VALUES'!$D$36),0)),0)</f>
        <v>0</v>
      </c>
      <c r="AD164" t="str">
        <f t="shared" si="7"/>
        <v>062928</v>
      </c>
      <c r="AE164">
        <f ca="1">IF(C164="22",OFFSET('National Reallocations'!$L$1,MATCH(AD164,'National Reallocations'!$I$2:$I$52,0),),ROUND((X164/(SUM($X$2:$X$1259)-SUMIF($C$2:$C$1259,"22",$X$2:$X$1259)))*(Reallocations!$F$4+Reallocations!$F$5),0))</f>
        <v>45</v>
      </c>
      <c r="AF164" s="27">
        <f ca="1">IF(ISERROR(OFFSET('MSA Reallocations'!$I$1,MATCH(AD164,'MSA Reallocations'!$E$2:$E$37,0),)), 0, (OFFSET('MSA Reallocations'!$I$1,MATCH(AD164,'MSA Reallocations'!$E$2:$E$37,0),)))</f>
        <v>0</v>
      </c>
      <c r="AG164" s="181">
        <f ca="1">IF(ISERROR(OFFSET(Reductions!$E$1,MATCH(AD164,Reductions!$F$2:$F$15,0),)), 0, -OFFSET(Reductions!$E$1,MATCH(AD164,Reductions!$F$2:$F$15,0),))</f>
        <v>0</v>
      </c>
      <c r="AH164" s="53">
        <f t="shared" ca="1" si="8"/>
        <v>537840</v>
      </c>
    </row>
    <row r="165" spans="1:34" x14ac:dyDescent="0.25">
      <c r="A165" s="126" t="s">
        <v>5745</v>
      </c>
      <c r="B165" s="126" t="s">
        <v>223</v>
      </c>
      <c r="C165" s="126" t="s">
        <v>47</v>
      </c>
      <c r="D165" s="126" t="s">
        <v>48</v>
      </c>
      <c r="E165" s="126" t="s">
        <v>224</v>
      </c>
      <c r="F165" s="126" t="s">
        <v>567</v>
      </c>
      <c r="G165" s="126" t="s">
        <v>243</v>
      </c>
      <c r="H165" s="126" t="s">
        <v>23</v>
      </c>
      <c r="I165" s="126" t="s">
        <v>568</v>
      </c>
      <c r="J165" s="126" t="s">
        <v>245</v>
      </c>
      <c r="K165" s="126" t="s">
        <v>3334</v>
      </c>
      <c r="L165" s="127">
        <v>1</v>
      </c>
      <c r="M165" s="127">
        <v>55250</v>
      </c>
      <c r="N165" s="127">
        <v>55250</v>
      </c>
      <c r="O165" s="127">
        <v>175236</v>
      </c>
      <c r="P165" s="127">
        <v>0</v>
      </c>
      <c r="Q165" s="127">
        <v>13045</v>
      </c>
      <c r="R165" s="127">
        <v>603</v>
      </c>
      <c r="S165" s="127">
        <v>2060</v>
      </c>
      <c r="T165" s="24">
        <f>IF(P165&gt;0, ROUND(IF(IF(OR(C165="51", C165="52", C165="66"), (L165*'UNIT VALUES'!$C$26)-CALCS!P165,0)&gt;0, IF(OR(C165="51", C165="52", C165="66"), (L165*'UNIT VALUES'!$C$26)-CALCS!P165,0), 0), 0), ROUND(IF(IF(OR(C165="51", C165="52", C165="66"), (L165*'UNIT VALUES'!$C$26)-CALCS!O165,0)&gt;0, IF(OR(C165="51", C165="52", C165="66"), (L165*'UNIT VALUES'!$C$26)-CALCS!O165,0), 0), 0))</f>
        <v>0</v>
      </c>
      <c r="U165" s="25">
        <f>IF(C165="22", (O165*'UNIT VALUES'!$D$38)+(Q165*'UNIT VALUES'!$D$39)+(S165*'UNIT VALUES'!$D$40), (O165*'UNIT VALUES'!$D$28)+(Q165*'UNIT VALUES'!$D$29)+(S165*'UNIT VALUES'!$D$30))</f>
        <v>970006.29457165976</v>
      </c>
      <c r="V165" s="25">
        <f>IF(C165="22",(O165*'UNIT VALUES'!$D$41)+(Q165*'UNIT VALUES'!$D$42)+(R165*'UNIT VALUES'!$D$43),IF(C165="66",(Q165*'UNIT VALUES'!$D$31)+(T165*'UNIT VALUES'!$D$33)+(R165*'UNIT VALUES'!$D$34),(Q165*'UNIT VALUES'!$D$31)+(T165*'UNIT VALUES'!$D$32)+(R165*'UNIT VALUES'!$D$34)))</f>
        <v>243684.1637840234</v>
      </c>
      <c r="W165" s="25">
        <f t="shared" si="6"/>
        <v>970006</v>
      </c>
      <c r="X165" s="27">
        <f>ROUND(IF(C165="22", W165*'UNIT VALUES'!$D$44, W165*'UNIT VALUES'!$D$36), 0)</f>
        <v>848957</v>
      </c>
      <c r="Y165" s="87">
        <f>ROUND(IF(C165="22", IF(U165&gt;V165,O165*'UNIT VALUES'!$D$38*'UNIT VALUES'!$D$44,O165*'UNIT VALUES'!$D$41*'UNIT VALUES'!$D$44),IF(U165&gt;V165, O165*'UNIT VALUES'!$D$28*'UNIT VALUES'!$D$36,0)), 0)</f>
        <v>288296</v>
      </c>
      <c r="Z165" s="87">
        <f>ROUND(IF(C165="22", IF(U165&gt;V165,Q165*'UNIT VALUES'!$D$39*'UNIT VALUES'!$D$44,Q165*'UNIT VALUES'!$D$42*'UNIT VALUES'!$D$44), IF(U165&gt;V165, Q165*'UNIT VALUES'!$D$29*'UNIT VALUES'!$D$36, Q165*'UNIT VALUES'!$D$31*'UNIT VALUES'!$D$36)),0)</f>
        <v>290238</v>
      </c>
      <c r="AA165" s="87">
        <f>ROUND(IF(C165="22", IF(U165&gt;V165,0,R165*'UNIT VALUES'!$D$43*'UNIT VALUES'!$D$44),IF(CALCS!U165&gt;CALCS!V165,0,CALCS!R165*'UNIT VALUES'!$D$34*'UNIT VALUES'!$D$36)), 0)</f>
        <v>0</v>
      </c>
      <c r="AB165" s="87">
        <f>ROUND(IF(C165="22",IF(U165&gt;V165,S165*'UNIT VALUES'!$D$40*'UNIT VALUES'!$D$44,0),IF(U165&gt;V165,S165*'UNIT VALUES'!$D$30*'UNIT VALUES'!$D$36)), 0)</f>
        <v>270424</v>
      </c>
      <c r="AC165" s="87">
        <f>ROUND(IF(U165&gt;V165,0,IF(T165&gt;1, IF(C165="66", T165*'UNIT VALUES'!$D$33*'UNIT VALUES'!$D$36,T165*'UNIT VALUES'!$D$32*'UNIT VALUES'!$D$36),0)),0)</f>
        <v>0</v>
      </c>
      <c r="AD165" t="str">
        <f t="shared" si="7"/>
        <v>062930</v>
      </c>
      <c r="AE165">
        <f ca="1">IF(C165="22",OFFSET('National Reallocations'!$L$1,MATCH(AD165,'National Reallocations'!$I$2:$I$52,0),),ROUND((X165/(SUM($X$2:$X$1259)-SUMIF($C$2:$C$1259,"22",$X$2:$X$1259)))*(Reallocations!$F$4+Reallocations!$F$5),0))</f>
        <v>71</v>
      </c>
      <c r="AF165" s="27">
        <f ca="1">IF(ISERROR(OFFSET('MSA Reallocations'!$I$1,MATCH(AD165,'MSA Reallocations'!$E$2:$E$37,0),)), 0, (OFFSET('MSA Reallocations'!$I$1,MATCH(AD165,'MSA Reallocations'!$E$2:$E$37,0),)))</f>
        <v>0</v>
      </c>
      <c r="AG165" s="181">
        <f ca="1">IF(ISERROR(OFFSET(Reductions!$E$1,MATCH(AD165,Reductions!$F$2:$F$15,0),)), 0, -OFFSET(Reductions!$E$1,MATCH(AD165,Reductions!$F$2:$F$15,0),))</f>
        <v>0</v>
      </c>
      <c r="AH165" s="53">
        <f t="shared" ca="1" si="8"/>
        <v>849028</v>
      </c>
    </row>
    <row r="166" spans="1:34" x14ac:dyDescent="0.25">
      <c r="A166" s="126" t="s">
        <v>5282</v>
      </c>
      <c r="B166" s="126" t="s">
        <v>223</v>
      </c>
      <c r="C166" s="126" t="s">
        <v>47</v>
      </c>
      <c r="D166" s="126" t="s">
        <v>48</v>
      </c>
      <c r="E166" s="126" t="s">
        <v>224</v>
      </c>
      <c r="F166" s="126" t="s">
        <v>570</v>
      </c>
      <c r="G166" s="126" t="s">
        <v>236</v>
      </c>
      <c r="H166" s="126" t="s">
        <v>23</v>
      </c>
      <c r="I166" s="126" t="s">
        <v>571</v>
      </c>
      <c r="J166" s="126" t="s">
        <v>4634</v>
      </c>
      <c r="K166" s="126" t="s">
        <v>3334</v>
      </c>
      <c r="L166" s="127">
        <v>1</v>
      </c>
      <c r="M166" s="127">
        <v>0</v>
      </c>
      <c r="N166" s="127">
        <v>0</v>
      </c>
      <c r="O166" s="127">
        <v>49324</v>
      </c>
      <c r="P166" s="127">
        <v>0</v>
      </c>
      <c r="Q166" s="127">
        <v>1779</v>
      </c>
      <c r="R166" s="127">
        <v>68</v>
      </c>
      <c r="S166" s="127">
        <v>536</v>
      </c>
      <c r="T166" s="24">
        <f>IF(P166&gt;0, ROUND(IF(IF(OR(C166="51", C166="52", C166="66"), (L166*'UNIT VALUES'!$C$26)-CALCS!P166,0)&gt;0, IF(OR(C166="51", C166="52", C166="66"), (L166*'UNIT VALUES'!$C$26)-CALCS!P166,0), 0), 0), ROUND(IF(IF(OR(C166="51", C166="52", C166="66"), (L166*'UNIT VALUES'!$C$26)-CALCS!O166,0)&gt;0, IF(OR(C166="51", C166="52", C166="66"), (L166*'UNIT VALUES'!$C$26)-CALCS!O166,0), 0), 0))</f>
        <v>0</v>
      </c>
      <c r="U166" s="25">
        <f>IF(C166="22", (O166*'UNIT VALUES'!$D$38)+(Q166*'UNIT VALUES'!$D$39)+(S166*'UNIT VALUES'!$D$40), (O166*'UNIT VALUES'!$D$28)+(Q166*'UNIT VALUES'!$D$29)+(S166*'UNIT VALUES'!$D$30))</f>
        <v>218337.44420217283</v>
      </c>
      <c r="V166" s="25">
        <f>IF(C166="22",(O166*'UNIT VALUES'!$D$41)+(Q166*'UNIT VALUES'!$D$42)+(R166*'UNIT VALUES'!$D$43),IF(C166="66",(Q166*'UNIT VALUES'!$D$31)+(T166*'UNIT VALUES'!$D$33)+(R166*'UNIT VALUES'!$D$34),(Q166*'UNIT VALUES'!$D$31)+(T166*'UNIT VALUES'!$D$32)+(R166*'UNIT VALUES'!$D$34)))</f>
        <v>32176.820304271248</v>
      </c>
      <c r="W166" s="25">
        <f t="shared" si="6"/>
        <v>218337</v>
      </c>
      <c r="X166" s="27">
        <f>ROUND(IF(C166="22", W166*'UNIT VALUES'!$D$44, W166*'UNIT VALUES'!$D$36), 0)</f>
        <v>191090</v>
      </c>
      <c r="Y166" s="87">
        <f>ROUND(IF(C166="22", IF(U166&gt;V166,O166*'UNIT VALUES'!$D$38*'UNIT VALUES'!$D$44,O166*'UNIT VALUES'!$D$41*'UNIT VALUES'!$D$44),IF(U166&gt;V166, O166*'UNIT VALUES'!$D$28*'UNIT VALUES'!$D$36,0)), 0)</f>
        <v>81147</v>
      </c>
      <c r="Z166" s="87">
        <f>ROUND(IF(C166="22", IF(U166&gt;V166,Q166*'UNIT VALUES'!$D$39*'UNIT VALUES'!$D$44,Q166*'UNIT VALUES'!$D$42*'UNIT VALUES'!$D$44), IF(U166&gt;V166, Q166*'UNIT VALUES'!$D$29*'UNIT VALUES'!$D$36, Q166*'UNIT VALUES'!$D$31*'UNIT VALUES'!$D$36)),0)</f>
        <v>39581</v>
      </c>
      <c r="AA166" s="87">
        <f>ROUND(IF(C166="22", IF(U166&gt;V166,0,R166*'UNIT VALUES'!$D$43*'UNIT VALUES'!$D$44),IF(CALCS!U166&gt;CALCS!V166,0,CALCS!R166*'UNIT VALUES'!$D$34*'UNIT VALUES'!$D$36)), 0)</f>
        <v>0</v>
      </c>
      <c r="AB166" s="87">
        <f>ROUND(IF(C166="22",IF(U166&gt;V166,S166*'UNIT VALUES'!$D$40*'UNIT VALUES'!$D$44,0),IF(U166&gt;V166,S166*'UNIT VALUES'!$D$30*'UNIT VALUES'!$D$36)), 0)</f>
        <v>70363</v>
      </c>
      <c r="AC166" s="87">
        <f>ROUND(IF(U166&gt;V166,0,IF(T166&gt;1, IF(C166="66", T166*'UNIT VALUES'!$D$33*'UNIT VALUES'!$D$36,T166*'UNIT VALUES'!$D$32*'UNIT VALUES'!$D$36),0)),0)</f>
        <v>0</v>
      </c>
      <c r="AD166" t="str">
        <f t="shared" si="7"/>
        <v>062949</v>
      </c>
      <c r="AE166">
        <f ca="1">IF(C166="22",OFFSET('National Reallocations'!$L$1,MATCH(AD166,'National Reallocations'!$I$2:$I$52,0),),ROUND((X166/(SUM($X$2:$X$1259)-SUMIF($C$2:$C$1259,"22",$X$2:$X$1259)))*(Reallocations!$F$4+Reallocations!$F$5),0))</f>
        <v>16</v>
      </c>
      <c r="AF166" s="27">
        <f ca="1">IF(ISERROR(OFFSET('MSA Reallocations'!$I$1,MATCH(AD166,'MSA Reallocations'!$E$2:$E$37,0),)), 0, (OFFSET('MSA Reallocations'!$I$1,MATCH(AD166,'MSA Reallocations'!$E$2:$E$37,0),)))</f>
        <v>0</v>
      </c>
      <c r="AG166" s="181">
        <f ca="1">IF(ISERROR(OFFSET(Reductions!$E$1,MATCH(AD166,Reductions!$F$2:$F$15,0),)), 0, -OFFSET(Reductions!$E$1,MATCH(AD166,Reductions!$F$2:$F$15,0),))</f>
        <v>0</v>
      </c>
      <c r="AH166" s="53">
        <f t="shared" ca="1" si="8"/>
        <v>191106</v>
      </c>
    </row>
    <row r="167" spans="1:34" x14ac:dyDescent="0.25">
      <c r="A167" s="126" t="s">
        <v>4840</v>
      </c>
      <c r="B167" s="126" t="s">
        <v>223</v>
      </c>
      <c r="C167" s="126" t="s">
        <v>27</v>
      </c>
      <c r="D167" s="126" t="s">
        <v>28</v>
      </c>
      <c r="E167" s="126" t="s">
        <v>224</v>
      </c>
      <c r="F167" s="126" t="s">
        <v>573</v>
      </c>
      <c r="G167" s="126" t="s">
        <v>574</v>
      </c>
      <c r="H167" s="126" t="s">
        <v>23</v>
      </c>
      <c r="I167" s="126" t="s">
        <v>575</v>
      </c>
      <c r="J167" s="126" t="s">
        <v>576</v>
      </c>
      <c r="K167" s="126" t="s">
        <v>3333</v>
      </c>
      <c r="L167" s="127">
        <v>12773</v>
      </c>
      <c r="M167" s="127">
        <v>45239</v>
      </c>
      <c r="N167" s="127">
        <v>41995</v>
      </c>
      <c r="O167" s="127">
        <v>91582</v>
      </c>
      <c r="P167" s="127">
        <v>0</v>
      </c>
      <c r="Q167" s="127">
        <v>16583</v>
      </c>
      <c r="R167" s="127">
        <v>999</v>
      </c>
      <c r="S167" s="127">
        <v>877</v>
      </c>
      <c r="T167" s="24">
        <f>IF(P167&gt;0, ROUND(IF(IF(OR(C167="51", C167="52", C167="66"), (L167*'UNIT VALUES'!$C$26)-CALCS!P167,0)&gt;0, IF(OR(C167="51", C167="52", C167="66"), (L167*'UNIT VALUES'!$C$26)-CALCS!P167,0), 0), 0), ROUND(IF(IF(OR(C167="51", C167="52", C167="66"), (L167*'UNIT VALUES'!$C$26)-CALCS!O167,0)&gt;0, IF(OR(C167="51", C167="52", C167="66"), (L167*'UNIT VALUES'!$C$26)-CALCS!O167,0), 0), 0))</f>
        <v>0</v>
      </c>
      <c r="U167" s="25">
        <f>IF(C167="22", (O167*'UNIT VALUES'!$D$38)+(Q167*'UNIT VALUES'!$D$39)+(S167*'UNIT VALUES'!$D$40), (O167*'UNIT VALUES'!$D$28)+(Q167*'UNIT VALUES'!$D$29)+(S167*'UNIT VALUES'!$D$30))</f>
        <v>725257.66284427023</v>
      </c>
      <c r="V167" s="25">
        <f>IF(C167="22",(O167*'UNIT VALUES'!$D$41)+(Q167*'UNIT VALUES'!$D$42)+(R167*'UNIT VALUES'!$D$43),IF(C167="66",(Q167*'UNIT VALUES'!$D$31)+(T167*'UNIT VALUES'!$D$33)+(R167*'UNIT VALUES'!$D$34),(Q167*'UNIT VALUES'!$D$31)+(T167*'UNIT VALUES'!$D$32)+(R167*'UNIT VALUES'!$D$34)))</f>
        <v>327011.12742418615</v>
      </c>
      <c r="W167" s="25">
        <f t="shared" si="6"/>
        <v>725258</v>
      </c>
      <c r="X167" s="27">
        <f>ROUND(IF(C167="22", W167*'UNIT VALUES'!$D$44, W167*'UNIT VALUES'!$D$36), 0)</f>
        <v>634752</v>
      </c>
      <c r="Y167" s="87">
        <f>ROUND(IF(C167="22", IF(U167&gt;V167,O167*'UNIT VALUES'!$D$38*'UNIT VALUES'!$D$44,O167*'UNIT VALUES'!$D$41*'UNIT VALUES'!$D$44),IF(U167&gt;V167, O167*'UNIT VALUES'!$D$28*'UNIT VALUES'!$D$36,0)), 0)</f>
        <v>150669</v>
      </c>
      <c r="Z167" s="87">
        <f>ROUND(IF(C167="22", IF(U167&gt;V167,Q167*'UNIT VALUES'!$D$39*'UNIT VALUES'!$D$44,Q167*'UNIT VALUES'!$D$42*'UNIT VALUES'!$D$44), IF(U167&gt;V167, Q167*'UNIT VALUES'!$D$29*'UNIT VALUES'!$D$36, Q167*'UNIT VALUES'!$D$31*'UNIT VALUES'!$D$36)),0)</f>
        <v>368955</v>
      </c>
      <c r="AA167" s="87">
        <f>ROUND(IF(C167="22", IF(U167&gt;V167,0,R167*'UNIT VALUES'!$D$43*'UNIT VALUES'!$D$44),IF(CALCS!U167&gt;CALCS!V167,0,CALCS!R167*'UNIT VALUES'!$D$34*'UNIT VALUES'!$D$36)), 0)</f>
        <v>0</v>
      </c>
      <c r="AB167" s="87">
        <f>ROUND(IF(C167="22",IF(U167&gt;V167,S167*'UNIT VALUES'!$D$40*'UNIT VALUES'!$D$44,0),IF(U167&gt;V167,S167*'UNIT VALUES'!$D$30*'UNIT VALUES'!$D$36)), 0)</f>
        <v>115127</v>
      </c>
      <c r="AC167" s="87">
        <f>ROUND(IF(U167&gt;V167,0,IF(T167&gt;1, IF(C167="66", T167*'UNIT VALUES'!$D$33*'UNIT VALUES'!$D$36,T167*'UNIT VALUES'!$D$32*'UNIT VALUES'!$D$36),0)),0)</f>
        <v>0</v>
      </c>
      <c r="AD167" t="str">
        <f t="shared" si="7"/>
        <v>062958</v>
      </c>
      <c r="AE167">
        <f ca="1">IF(C167="22",OFFSET('National Reallocations'!$L$1,MATCH(AD167,'National Reallocations'!$I$2:$I$52,0),),ROUND((X167/(SUM($X$2:$X$1259)-SUMIF($C$2:$C$1259,"22",$X$2:$X$1259)))*(Reallocations!$F$4+Reallocations!$F$5),0))</f>
        <v>53</v>
      </c>
      <c r="AF167" s="27">
        <f ca="1">IF(ISERROR(OFFSET('MSA Reallocations'!$I$1,MATCH(AD167,'MSA Reallocations'!$E$2:$E$37,0),)), 0, (OFFSET('MSA Reallocations'!$I$1,MATCH(AD167,'MSA Reallocations'!$E$2:$E$37,0),)))</f>
        <v>0</v>
      </c>
      <c r="AG167" s="181">
        <f ca="1">IF(ISERROR(OFFSET(Reductions!$E$1,MATCH(AD167,Reductions!$F$2:$F$15,0),)), 0, -OFFSET(Reductions!$E$1,MATCH(AD167,Reductions!$F$2:$F$15,0),))</f>
        <v>0</v>
      </c>
      <c r="AH167" s="53">
        <f t="shared" ca="1" si="8"/>
        <v>634805</v>
      </c>
    </row>
    <row r="168" spans="1:34" x14ac:dyDescent="0.25">
      <c r="A168" s="126" t="s">
        <v>5032</v>
      </c>
      <c r="B168" s="126" t="s">
        <v>223</v>
      </c>
      <c r="C168" s="126" t="s">
        <v>47</v>
      </c>
      <c r="D168" s="126" t="s">
        <v>48</v>
      </c>
      <c r="E168" s="126" t="s">
        <v>224</v>
      </c>
      <c r="F168" s="126" t="s">
        <v>579</v>
      </c>
      <c r="G168" s="126" t="s">
        <v>232</v>
      </c>
      <c r="H168" s="126" t="s">
        <v>23</v>
      </c>
      <c r="I168" s="126" t="s">
        <v>580</v>
      </c>
      <c r="J168" s="126" t="s">
        <v>234</v>
      </c>
      <c r="K168" s="126" t="s">
        <v>3334</v>
      </c>
      <c r="L168" s="127">
        <v>46986</v>
      </c>
      <c r="M168" s="127">
        <v>58670</v>
      </c>
      <c r="N168" s="127">
        <v>57102</v>
      </c>
      <c r="O168" s="127">
        <v>68166</v>
      </c>
      <c r="P168" s="127">
        <v>0</v>
      </c>
      <c r="Q168" s="127">
        <v>3522</v>
      </c>
      <c r="R168" s="127">
        <v>1507</v>
      </c>
      <c r="S168" s="127">
        <v>427</v>
      </c>
      <c r="T168" s="24">
        <f>IF(P168&gt;0, ROUND(IF(IF(OR(C168="51", C168="52", C168="66"), (L168*'UNIT VALUES'!$C$26)-CALCS!P168,0)&gt;0, IF(OR(C168="51", C168="52", C168="66"), (L168*'UNIT VALUES'!$C$26)-CALCS!P168,0), 0), 0), ROUND(IF(IF(OR(C168="51", C168="52", C168="66"), (L168*'UNIT VALUES'!$C$26)-CALCS!O168,0)&gt;0, IF(OR(C168="51", C168="52", C168="66"), (L168*'UNIT VALUES'!$C$26)-CALCS!O168,0), 0), 0))</f>
        <v>5565</v>
      </c>
      <c r="U168" s="25">
        <f>IF(C168="22", (O168*'UNIT VALUES'!$D$38)+(Q168*'UNIT VALUES'!$D$39)+(S168*'UNIT VALUES'!$D$40), (O168*'UNIT VALUES'!$D$28)+(Q168*'UNIT VALUES'!$D$29)+(S168*'UNIT VALUES'!$D$30))</f>
        <v>281716.35819634754</v>
      </c>
      <c r="V168" s="25">
        <f>IF(C168="22",(O168*'UNIT VALUES'!$D$41)+(Q168*'UNIT VALUES'!$D$42)+(R168*'UNIT VALUES'!$D$43),IF(C168="66",(Q168*'UNIT VALUES'!$D$31)+(T168*'UNIT VALUES'!$D$33)+(R168*'UNIT VALUES'!$D$34),(Q168*'UNIT VALUES'!$D$31)+(T168*'UNIT VALUES'!$D$32)+(R168*'UNIT VALUES'!$D$34)))</f>
        <v>230388.86949215349</v>
      </c>
      <c r="W168" s="25">
        <f t="shared" si="6"/>
        <v>281716</v>
      </c>
      <c r="X168" s="27">
        <f>ROUND(IF(C168="22", W168*'UNIT VALUES'!$D$44, W168*'UNIT VALUES'!$D$36), 0)</f>
        <v>246560</v>
      </c>
      <c r="Y168" s="87">
        <f>ROUND(IF(C168="22", IF(U168&gt;V168,O168*'UNIT VALUES'!$D$38*'UNIT VALUES'!$D$44,O168*'UNIT VALUES'!$D$41*'UNIT VALUES'!$D$44),IF(U168&gt;V168, O168*'UNIT VALUES'!$D$28*'UNIT VALUES'!$D$36,0)), 0)</f>
        <v>112146</v>
      </c>
      <c r="Z168" s="87">
        <f>ROUND(IF(C168="22", IF(U168&gt;V168,Q168*'UNIT VALUES'!$D$39*'UNIT VALUES'!$D$44,Q168*'UNIT VALUES'!$D$42*'UNIT VALUES'!$D$44), IF(U168&gt;V168, Q168*'UNIT VALUES'!$D$29*'UNIT VALUES'!$D$36, Q168*'UNIT VALUES'!$D$31*'UNIT VALUES'!$D$36)),0)</f>
        <v>78361</v>
      </c>
      <c r="AA168" s="87">
        <f>ROUND(IF(C168="22", IF(U168&gt;V168,0,R168*'UNIT VALUES'!$D$43*'UNIT VALUES'!$D$44),IF(CALCS!U168&gt;CALCS!V168,0,CALCS!R168*'UNIT VALUES'!$D$34*'UNIT VALUES'!$D$36)), 0)</f>
        <v>0</v>
      </c>
      <c r="AB168" s="87">
        <f>ROUND(IF(C168="22",IF(U168&gt;V168,S168*'UNIT VALUES'!$D$40*'UNIT VALUES'!$D$44,0),IF(U168&gt;V168,S168*'UNIT VALUES'!$D$30*'UNIT VALUES'!$D$36)), 0)</f>
        <v>56054</v>
      </c>
      <c r="AC168" s="87">
        <f>ROUND(IF(U168&gt;V168,0,IF(T168&gt;1, IF(C168="66", T168*'UNIT VALUES'!$D$33*'UNIT VALUES'!$D$36,T168*'UNIT VALUES'!$D$32*'UNIT VALUES'!$D$36),0)),0)</f>
        <v>0</v>
      </c>
      <c r="AD168" t="str">
        <f t="shared" si="7"/>
        <v>062970</v>
      </c>
      <c r="AE168">
        <f ca="1">IF(C168="22",OFFSET('National Reallocations'!$L$1,MATCH(AD168,'National Reallocations'!$I$2:$I$52,0),),ROUND((X168/(SUM($X$2:$X$1259)-SUMIF($C$2:$C$1259,"22",$X$2:$X$1259)))*(Reallocations!$F$4+Reallocations!$F$5),0))</f>
        <v>21</v>
      </c>
      <c r="AF168" s="27">
        <f ca="1">IF(ISERROR(OFFSET('MSA Reallocations'!$I$1,MATCH(AD168,'MSA Reallocations'!$E$2:$E$37,0),)), 0, (OFFSET('MSA Reallocations'!$I$1,MATCH(AD168,'MSA Reallocations'!$E$2:$E$37,0),)))</f>
        <v>0</v>
      </c>
      <c r="AG168" s="181">
        <f ca="1">IF(ISERROR(OFFSET(Reductions!$E$1,MATCH(AD168,Reductions!$F$2:$F$15,0),)), 0, -OFFSET(Reductions!$E$1,MATCH(AD168,Reductions!$F$2:$F$15,0),))</f>
        <v>0</v>
      </c>
      <c r="AH168" s="53">
        <f t="shared" ca="1" si="8"/>
        <v>246581</v>
      </c>
    </row>
    <row r="169" spans="1:34" x14ac:dyDescent="0.25">
      <c r="A169" s="126" t="s">
        <v>4892</v>
      </c>
      <c r="B169" s="126" t="s">
        <v>223</v>
      </c>
      <c r="C169" s="126" t="s">
        <v>27</v>
      </c>
      <c r="D169" s="126" t="s">
        <v>28</v>
      </c>
      <c r="E169" s="126" t="s">
        <v>224</v>
      </c>
      <c r="F169" s="126" t="s">
        <v>582</v>
      </c>
      <c r="G169" s="126" t="s">
        <v>43</v>
      </c>
      <c r="H169" s="126" t="s">
        <v>23</v>
      </c>
      <c r="I169" s="126" t="s">
        <v>583</v>
      </c>
      <c r="J169" s="126" t="s">
        <v>319</v>
      </c>
      <c r="K169" s="126" t="s">
        <v>3333</v>
      </c>
      <c r="L169" s="127">
        <v>46290</v>
      </c>
      <c r="M169" s="127">
        <v>54951</v>
      </c>
      <c r="N169" s="127">
        <v>54951</v>
      </c>
      <c r="O169" s="127">
        <v>85288</v>
      </c>
      <c r="P169" s="127">
        <v>0</v>
      </c>
      <c r="Q169" s="127">
        <v>6744</v>
      </c>
      <c r="R169" s="127">
        <v>2768</v>
      </c>
      <c r="S169" s="127">
        <v>2780</v>
      </c>
      <c r="T169" s="24">
        <f>IF(P169&gt;0, ROUND(IF(IF(OR(C169="51", C169="52", C169="66"), (L169*'UNIT VALUES'!$C$26)-CALCS!P169,0)&gt;0, IF(OR(C169="51", C169="52", C169="66"), (L169*'UNIT VALUES'!$C$26)-CALCS!P169,0), 0), 0), ROUND(IF(IF(OR(C169="51", C169="52", C169="66"), (L169*'UNIT VALUES'!$C$26)-CALCS!O169,0)&gt;0, IF(OR(C169="51", C169="52", C169="66"), (L169*'UNIT VALUES'!$C$26)-CALCS!O169,0), 0), 0))</f>
        <v>0</v>
      </c>
      <c r="U169" s="25">
        <f>IF(C169="22", (O169*'UNIT VALUES'!$D$38)+(Q169*'UNIT VALUES'!$D$39)+(S169*'UNIT VALUES'!$D$40), (O169*'UNIT VALUES'!$D$28)+(Q169*'UNIT VALUES'!$D$29)+(S169*'UNIT VALUES'!$D$30))</f>
        <v>748738.97506600013</v>
      </c>
      <c r="V169" s="25">
        <f>IF(C169="22",(O169*'UNIT VALUES'!$D$41)+(Q169*'UNIT VALUES'!$D$42)+(R169*'UNIT VALUES'!$D$43),IF(C169="66",(Q169*'UNIT VALUES'!$D$31)+(T169*'UNIT VALUES'!$D$33)+(R169*'UNIT VALUES'!$D$34),(Q169*'UNIT VALUES'!$D$31)+(T169*'UNIT VALUES'!$D$32)+(R169*'UNIT VALUES'!$D$34)))</f>
        <v>308105.67312397482</v>
      </c>
      <c r="W169" s="25">
        <f t="shared" si="6"/>
        <v>748739</v>
      </c>
      <c r="X169" s="27">
        <f>ROUND(IF(C169="22", W169*'UNIT VALUES'!$D$44, W169*'UNIT VALUES'!$D$36), 0)</f>
        <v>655303</v>
      </c>
      <c r="Y169" s="87">
        <f>ROUND(IF(C169="22", IF(U169&gt;V169,O169*'UNIT VALUES'!$D$38*'UNIT VALUES'!$D$44,O169*'UNIT VALUES'!$D$41*'UNIT VALUES'!$D$44),IF(U169&gt;V169, O169*'UNIT VALUES'!$D$28*'UNIT VALUES'!$D$36,0)), 0)</f>
        <v>140314</v>
      </c>
      <c r="Z169" s="87">
        <f>ROUND(IF(C169="22", IF(U169&gt;V169,Q169*'UNIT VALUES'!$D$39*'UNIT VALUES'!$D$44,Q169*'UNIT VALUES'!$D$42*'UNIT VALUES'!$D$44), IF(U169&gt;V169, Q169*'UNIT VALUES'!$D$29*'UNIT VALUES'!$D$36, Q169*'UNIT VALUES'!$D$31*'UNIT VALUES'!$D$36)),0)</f>
        <v>150047</v>
      </c>
      <c r="AA169" s="87">
        <f>ROUND(IF(C169="22", IF(U169&gt;V169,0,R169*'UNIT VALUES'!$D$43*'UNIT VALUES'!$D$44),IF(CALCS!U169&gt;CALCS!V169,0,CALCS!R169*'UNIT VALUES'!$D$34*'UNIT VALUES'!$D$36)), 0)</f>
        <v>0</v>
      </c>
      <c r="AB169" s="87">
        <f>ROUND(IF(C169="22",IF(U169&gt;V169,S169*'UNIT VALUES'!$D$40*'UNIT VALUES'!$D$44,0),IF(U169&gt;V169,S169*'UNIT VALUES'!$D$30*'UNIT VALUES'!$D$36)), 0)</f>
        <v>364941</v>
      </c>
      <c r="AC169" s="87">
        <f>ROUND(IF(U169&gt;V169,0,IF(T169&gt;1, IF(C169="66", T169*'UNIT VALUES'!$D$33*'UNIT VALUES'!$D$36,T169*'UNIT VALUES'!$D$32*'UNIT VALUES'!$D$36),0)),0)</f>
        <v>0</v>
      </c>
      <c r="AD169" t="str">
        <f t="shared" si="7"/>
        <v>062976</v>
      </c>
      <c r="AE169">
        <f ca="1">IF(C169="22",OFFSET('National Reallocations'!$L$1,MATCH(AD169,'National Reallocations'!$I$2:$I$52,0),),ROUND((X169/(SUM($X$2:$X$1259)-SUMIF($C$2:$C$1259,"22",$X$2:$X$1259)))*(Reallocations!$F$4+Reallocations!$F$5),0))</f>
        <v>55</v>
      </c>
      <c r="AF169" s="27">
        <f ca="1">IF(ISERROR(OFFSET('MSA Reallocations'!$I$1,MATCH(AD169,'MSA Reallocations'!$E$2:$E$37,0),)), 0, (OFFSET('MSA Reallocations'!$I$1,MATCH(AD169,'MSA Reallocations'!$E$2:$E$37,0),)))</f>
        <v>0</v>
      </c>
      <c r="AG169" s="181">
        <f ca="1">IF(ISERROR(OFFSET(Reductions!$E$1,MATCH(AD169,Reductions!$F$2:$F$15,0),)), 0, -OFFSET(Reductions!$E$1,MATCH(AD169,Reductions!$F$2:$F$15,0),))</f>
        <v>0</v>
      </c>
      <c r="AH169" s="53">
        <f t="shared" ca="1" si="8"/>
        <v>655358</v>
      </c>
    </row>
    <row r="170" spans="1:34" x14ac:dyDescent="0.25">
      <c r="A170" s="126" t="s">
        <v>5914</v>
      </c>
      <c r="B170" s="126" t="s">
        <v>223</v>
      </c>
      <c r="C170" s="126" t="s">
        <v>47</v>
      </c>
      <c r="D170" s="126" t="s">
        <v>48</v>
      </c>
      <c r="E170" s="126" t="s">
        <v>224</v>
      </c>
      <c r="F170" s="126" t="s">
        <v>585</v>
      </c>
      <c r="G170" s="126" t="s">
        <v>243</v>
      </c>
      <c r="H170" s="126" t="s">
        <v>23</v>
      </c>
      <c r="I170" s="126" t="s">
        <v>586</v>
      </c>
      <c r="J170" s="126" t="s">
        <v>245</v>
      </c>
      <c r="K170" s="126" t="s">
        <v>3334</v>
      </c>
      <c r="L170" s="127">
        <v>18567</v>
      </c>
      <c r="M170" s="127">
        <v>38872</v>
      </c>
      <c r="N170" s="127">
        <v>37474</v>
      </c>
      <c r="O170" s="127">
        <v>103132</v>
      </c>
      <c r="P170" s="127">
        <v>0</v>
      </c>
      <c r="Q170" s="127">
        <v>20352</v>
      </c>
      <c r="R170" s="127">
        <v>203</v>
      </c>
      <c r="S170" s="127">
        <v>3840</v>
      </c>
      <c r="T170" s="24">
        <f>IF(P170&gt;0, ROUND(IF(IF(OR(C170="51", C170="52", C170="66"), (L170*'UNIT VALUES'!$C$26)-CALCS!P170,0)&gt;0, IF(OR(C170="51", C170="52", C170="66"), (L170*'UNIT VALUES'!$C$26)-CALCS!P170,0), 0), 0), ROUND(IF(IF(OR(C170="51", C170="52", C170="66"), (L170*'UNIT VALUES'!$C$26)-CALCS!O170,0)&gt;0, IF(OR(C170="51", C170="52", C170="66"), (L170*'UNIT VALUES'!$C$26)-CALCS!O170,0), 0), 0))</f>
        <v>0</v>
      </c>
      <c r="U170" s="25">
        <f>IF(C170="22", (O170*'UNIT VALUES'!$D$38)+(Q170*'UNIT VALUES'!$D$39)+(S170*'UNIT VALUES'!$D$40), (O170*'UNIT VALUES'!$D$28)+(Q170*'UNIT VALUES'!$D$29)+(S170*'UNIT VALUES'!$D$30))</f>
        <v>1287206.4495573256</v>
      </c>
      <c r="V170" s="25">
        <f>IF(C170="22",(O170*'UNIT VALUES'!$D$41)+(Q170*'UNIT VALUES'!$D$42)+(R170*'UNIT VALUES'!$D$43),IF(C170="66",(Q170*'UNIT VALUES'!$D$31)+(T170*'UNIT VALUES'!$D$33)+(R170*'UNIT VALUES'!$D$34),(Q170*'UNIT VALUES'!$D$31)+(T170*'UNIT VALUES'!$D$32)+(R170*'UNIT VALUES'!$D$34)))</f>
        <v>325477.5387873993</v>
      </c>
      <c r="W170" s="25">
        <f t="shared" si="6"/>
        <v>1287206</v>
      </c>
      <c r="X170" s="27">
        <f>ROUND(IF(C170="22", W170*'UNIT VALUES'!$D$44, W170*'UNIT VALUES'!$D$36), 0)</f>
        <v>1126573</v>
      </c>
      <c r="Y170" s="87">
        <f>ROUND(IF(C170="22", IF(U170&gt;V170,O170*'UNIT VALUES'!$D$38*'UNIT VALUES'!$D$44,O170*'UNIT VALUES'!$D$41*'UNIT VALUES'!$D$44),IF(U170&gt;V170, O170*'UNIT VALUES'!$D$28*'UNIT VALUES'!$D$36,0)), 0)</f>
        <v>169671</v>
      </c>
      <c r="Z170" s="87">
        <f>ROUND(IF(C170="22", IF(U170&gt;V170,Q170*'UNIT VALUES'!$D$39*'UNIT VALUES'!$D$44,Q170*'UNIT VALUES'!$D$42*'UNIT VALUES'!$D$44), IF(U170&gt;V170, Q170*'UNIT VALUES'!$D$29*'UNIT VALUES'!$D$36, Q170*'UNIT VALUES'!$D$31*'UNIT VALUES'!$D$36)),0)</f>
        <v>452812</v>
      </c>
      <c r="AA170" s="87">
        <f>ROUND(IF(C170="22", IF(U170&gt;V170,0,R170*'UNIT VALUES'!$D$43*'UNIT VALUES'!$D$44),IF(CALCS!U170&gt;CALCS!V170,0,CALCS!R170*'UNIT VALUES'!$D$34*'UNIT VALUES'!$D$36)), 0)</f>
        <v>0</v>
      </c>
      <c r="AB170" s="87">
        <f>ROUND(IF(C170="22",IF(U170&gt;V170,S170*'UNIT VALUES'!$D$40*'UNIT VALUES'!$D$44,0),IF(U170&gt;V170,S170*'UNIT VALUES'!$D$30*'UNIT VALUES'!$D$36)), 0)</f>
        <v>504091</v>
      </c>
      <c r="AC170" s="87">
        <f>ROUND(IF(U170&gt;V170,0,IF(T170&gt;1, IF(C170="66", T170*'UNIT VALUES'!$D$33*'UNIT VALUES'!$D$36,T170*'UNIT VALUES'!$D$32*'UNIT VALUES'!$D$36),0)),0)</f>
        <v>0</v>
      </c>
      <c r="AD170" t="str">
        <f t="shared" si="7"/>
        <v>062988</v>
      </c>
      <c r="AE170">
        <f ca="1">IF(C170="22",OFFSET('National Reallocations'!$L$1,MATCH(AD170,'National Reallocations'!$I$2:$I$52,0),),ROUND((X170/(SUM($X$2:$X$1259)-SUMIF($C$2:$C$1259,"22",$X$2:$X$1259)))*(Reallocations!$F$4+Reallocations!$F$5),0))</f>
        <v>95</v>
      </c>
      <c r="AF170" s="27">
        <f ca="1">IF(ISERROR(OFFSET('MSA Reallocations'!$I$1,MATCH(AD170,'MSA Reallocations'!$E$2:$E$37,0),)), 0, (OFFSET('MSA Reallocations'!$I$1,MATCH(AD170,'MSA Reallocations'!$E$2:$E$37,0),)))</f>
        <v>0</v>
      </c>
      <c r="AG170" s="181">
        <f ca="1">IF(ISERROR(OFFSET(Reductions!$E$1,MATCH(AD170,Reductions!$F$2:$F$15,0),)), 0, -OFFSET(Reductions!$E$1,MATCH(AD170,Reductions!$F$2:$F$15,0),))</f>
        <v>0</v>
      </c>
      <c r="AH170" s="53">
        <f t="shared" ca="1" si="8"/>
        <v>1126668</v>
      </c>
    </row>
    <row r="171" spans="1:34" x14ac:dyDescent="0.25">
      <c r="A171" s="126" t="s">
        <v>5490</v>
      </c>
      <c r="B171" s="126" t="s">
        <v>223</v>
      </c>
      <c r="C171" s="126" t="s">
        <v>27</v>
      </c>
      <c r="D171" s="126" t="s">
        <v>28</v>
      </c>
      <c r="E171" s="126" t="s">
        <v>224</v>
      </c>
      <c r="F171" s="126" t="s">
        <v>590</v>
      </c>
      <c r="G171" s="126" t="s">
        <v>274</v>
      </c>
      <c r="H171" s="126" t="s">
        <v>23</v>
      </c>
      <c r="I171" s="126" t="s">
        <v>591</v>
      </c>
      <c r="J171" s="126" t="s">
        <v>245</v>
      </c>
      <c r="K171" s="126" t="s">
        <v>3334</v>
      </c>
      <c r="L171" s="127">
        <v>84332</v>
      </c>
      <c r="M171" s="127">
        <v>170591</v>
      </c>
      <c r="N171" s="127">
        <v>170876</v>
      </c>
      <c r="O171" s="127">
        <v>322424</v>
      </c>
      <c r="P171" s="127">
        <v>0</v>
      </c>
      <c r="Q171" s="127">
        <v>59625</v>
      </c>
      <c r="R171" s="127">
        <v>6524</v>
      </c>
      <c r="S171" s="127">
        <v>9141</v>
      </c>
      <c r="T171" s="24">
        <f>IF(P171&gt;0, ROUND(IF(IF(OR(C171="51", C171="52", C171="66"), (L171*'UNIT VALUES'!$C$26)-CALCS!P171,0)&gt;0, IF(OR(C171="51", C171="52", C171="66"), (L171*'UNIT VALUES'!$C$26)-CALCS!P171,0), 0), 0), ROUND(IF(IF(OR(C171="51", C171="52", C171="66"), (L171*'UNIT VALUES'!$C$26)-CALCS!O171,0)&gt;0, IF(OR(C171="51", C171="52", C171="66"), (L171*'UNIT VALUES'!$C$26)-CALCS!O171,0), 0), 0))</f>
        <v>0</v>
      </c>
      <c r="U171" s="25">
        <f>IF(C171="22", (O171*'UNIT VALUES'!$D$38)+(Q171*'UNIT VALUES'!$D$39)+(S171*'UNIT VALUES'!$D$40), (O171*'UNIT VALUES'!$D$28)+(Q171*'UNIT VALUES'!$D$29)+(S171*'UNIT VALUES'!$D$30))</f>
        <v>3492901.5175936129</v>
      </c>
      <c r="V171" s="25">
        <f>IF(C171="22",(O171*'UNIT VALUES'!$D$41)+(Q171*'UNIT VALUES'!$D$42)+(R171*'UNIT VALUES'!$D$43),IF(C171="66",(Q171*'UNIT VALUES'!$D$31)+(T171*'UNIT VALUES'!$D$33)+(R171*'UNIT VALUES'!$D$34),(Q171*'UNIT VALUES'!$D$31)+(T171*'UNIT VALUES'!$D$32)+(R171*'UNIT VALUES'!$D$34)))</f>
        <v>1393188.9543540874</v>
      </c>
      <c r="W171" s="25">
        <f t="shared" si="6"/>
        <v>3492902</v>
      </c>
      <c r="X171" s="27">
        <f>ROUND(IF(C171="22", W171*'UNIT VALUES'!$D$44, W171*'UNIT VALUES'!$D$36), 0)</f>
        <v>3057017</v>
      </c>
      <c r="Y171" s="87">
        <f>ROUND(IF(C171="22", IF(U171&gt;V171,O171*'UNIT VALUES'!$D$38*'UNIT VALUES'!$D$44,O171*'UNIT VALUES'!$D$41*'UNIT VALUES'!$D$44),IF(U171&gt;V171, O171*'UNIT VALUES'!$D$28*'UNIT VALUES'!$D$36,0)), 0)</f>
        <v>530447</v>
      </c>
      <c r="Z171" s="87">
        <f>ROUND(IF(C171="22", IF(U171&gt;V171,Q171*'UNIT VALUES'!$D$39*'UNIT VALUES'!$D$44,Q171*'UNIT VALUES'!$D$42*'UNIT VALUES'!$D$44), IF(U171&gt;V171, Q171*'UNIT VALUES'!$D$29*'UNIT VALUES'!$D$36, Q171*'UNIT VALUES'!$D$31*'UNIT VALUES'!$D$36)),0)</f>
        <v>1326597</v>
      </c>
      <c r="AA171" s="87">
        <f>ROUND(IF(C171="22", IF(U171&gt;V171,0,R171*'UNIT VALUES'!$D$43*'UNIT VALUES'!$D$44),IF(CALCS!U171&gt;CALCS!V171,0,CALCS!R171*'UNIT VALUES'!$D$34*'UNIT VALUES'!$D$36)), 0)</f>
        <v>0</v>
      </c>
      <c r="AB171" s="87">
        <f>ROUND(IF(C171="22",IF(U171&gt;V171,S171*'UNIT VALUES'!$D$40*'UNIT VALUES'!$D$44,0),IF(U171&gt;V171,S171*'UNIT VALUES'!$D$30*'UNIT VALUES'!$D$36)), 0)</f>
        <v>1199972</v>
      </c>
      <c r="AC171" s="87">
        <f>ROUND(IF(U171&gt;V171,0,IF(T171&gt;1, IF(C171="66", T171*'UNIT VALUES'!$D$33*'UNIT VALUES'!$D$36,T171*'UNIT VALUES'!$D$32*'UNIT VALUES'!$D$36),0)),0)</f>
        <v>0</v>
      </c>
      <c r="AD171" t="str">
        <f t="shared" si="7"/>
        <v>063048</v>
      </c>
      <c r="AE171">
        <f ca="1">IF(C171="22",OFFSET('National Reallocations'!$L$1,MATCH(AD171,'National Reallocations'!$I$2:$I$52,0),),ROUND((X171/(SUM($X$2:$X$1259)-SUMIF($C$2:$C$1259,"22",$X$2:$X$1259)))*(Reallocations!$F$4+Reallocations!$F$5),0))</f>
        <v>257</v>
      </c>
      <c r="AF171" s="27">
        <f ca="1">IF(ISERROR(OFFSET('MSA Reallocations'!$I$1,MATCH(AD171,'MSA Reallocations'!$E$2:$E$37,0),)), 0, (OFFSET('MSA Reallocations'!$I$1,MATCH(AD171,'MSA Reallocations'!$E$2:$E$37,0),)))</f>
        <v>0</v>
      </c>
      <c r="AG171" s="181">
        <f ca="1">IF(ISERROR(OFFSET(Reductions!$E$1,MATCH(AD171,Reductions!$F$2:$F$15,0),)), 0, -OFFSET(Reductions!$E$1,MATCH(AD171,Reductions!$F$2:$F$15,0),))</f>
        <v>0</v>
      </c>
      <c r="AH171" s="53">
        <f t="shared" ca="1" si="8"/>
        <v>3057274</v>
      </c>
    </row>
    <row r="172" spans="1:34" x14ac:dyDescent="0.25">
      <c r="A172" s="126" t="s">
        <v>5120</v>
      </c>
      <c r="B172" s="126" t="s">
        <v>223</v>
      </c>
      <c r="C172" s="126" t="s">
        <v>47</v>
      </c>
      <c r="D172" s="126" t="s">
        <v>48</v>
      </c>
      <c r="E172" s="126" t="s">
        <v>224</v>
      </c>
      <c r="F172" s="126" t="s">
        <v>593</v>
      </c>
      <c r="G172" s="126" t="s">
        <v>594</v>
      </c>
      <c r="H172" s="126" t="s">
        <v>23</v>
      </c>
      <c r="I172" s="126" t="s">
        <v>595</v>
      </c>
      <c r="J172" s="126" t="s">
        <v>296</v>
      </c>
      <c r="K172" s="126" t="s">
        <v>3333</v>
      </c>
      <c r="L172" s="127">
        <v>1495</v>
      </c>
      <c r="M172" s="127">
        <v>7344</v>
      </c>
      <c r="N172" s="127">
        <v>7344</v>
      </c>
      <c r="O172" s="127">
        <v>61213</v>
      </c>
      <c r="P172" s="127">
        <v>0</v>
      </c>
      <c r="Q172" s="127">
        <v>4813</v>
      </c>
      <c r="R172" s="127">
        <v>260</v>
      </c>
      <c r="S172" s="127">
        <v>350</v>
      </c>
      <c r="T172" s="24">
        <f>IF(P172&gt;0, ROUND(IF(IF(OR(C172="51", C172="52", C172="66"), (L172*'UNIT VALUES'!$C$26)-CALCS!P172,0)&gt;0, IF(OR(C172="51", C172="52", C172="66"), (L172*'UNIT VALUES'!$C$26)-CALCS!P172,0), 0), 0), ROUND(IF(IF(OR(C172="51", C172="52", C172="66"), (L172*'UNIT VALUES'!$C$26)-CALCS!O172,0)&gt;0, IF(OR(C172="51", C172="52", C172="66"), (L172*'UNIT VALUES'!$C$26)-CALCS!O172,0), 0), 0))</f>
        <v>0</v>
      </c>
      <c r="U172" s="25">
        <f>IF(C172="22", (O172*'UNIT VALUES'!$D$38)+(Q172*'UNIT VALUES'!$D$39)+(S172*'UNIT VALUES'!$D$40), (O172*'UNIT VALUES'!$D$28)+(Q172*'UNIT VALUES'!$D$29)+(S172*'UNIT VALUES'!$D$30))</f>
        <v>289916.03377531405</v>
      </c>
      <c r="V172" s="25">
        <f>IF(C172="22",(O172*'UNIT VALUES'!$D$41)+(Q172*'UNIT VALUES'!$D$42)+(R172*'UNIT VALUES'!$D$43),IF(C172="66",(Q172*'UNIT VALUES'!$D$31)+(T172*'UNIT VALUES'!$D$33)+(R172*'UNIT VALUES'!$D$34),(Q172*'UNIT VALUES'!$D$31)+(T172*'UNIT VALUES'!$D$32)+(R172*'UNIT VALUES'!$D$34)))</f>
        <v>92690.244962073717</v>
      </c>
      <c r="W172" s="25">
        <f t="shared" si="6"/>
        <v>289916</v>
      </c>
      <c r="X172" s="27">
        <f>ROUND(IF(C172="22", W172*'UNIT VALUES'!$D$44, W172*'UNIT VALUES'!$D$36), 0)</f>
        <v>253737</v>
      </c>
      <c r="Y172" s="87">
        <f>ROUND(IF(C172="22", IF(U172&gt;V172,O172*'UNIT VALUES'!$D$38*'UNIT VALUES'!$D$44,O172*'UNIT VALUES'!$D$41*'UNIT VALUES'!$D$44),IF(U172&gt;V172, O172*'UNIT VALUES'!$D$28*'UNIT VALUES'!$D$36,0)), 0)</f>
        <v>100707</v>
      </c>
      <c r="Z172" s="87">
        <f>ROUND(IF(C172="22", IF(U172&gt;V172,Q172*'UNIT VALUES'!$D$39*'UNIT VALUES'!$D$44,Q172*'UNIT VALUES'!$D$42*'UNIT VALUES'!$D$44), IF(U172&gt;V172, Q172*'UNIT VALUES'!$D$29*'UNIT VALUES'!$D$36, Q172*'UNIT VALUES'!$D$31*'UNIT VALUES'!$D$36)),0)</f>
        <v>107084</v>
      </c>
      <c r="AA172" s="87">
        <f>ROUND(IF(C172="22", IF(U172&gt;V172,0,R172*'UNIT VALUES'!$D$43*'UNIT VALUES'!$D$44),IF(CALCS!U172&gt;CALCS!V172,0,CALCS!R172*'UNIT VALUES'!$D$34*'UNIT VALUES'!$D$36)), 0)</f>
        <v>0</v>
      </c>
      <c r="AB172" s="87">
        <f>ROUND(IF(C172="22",IF(U172&gt;V172,S172*'UNIT VALUES'!$D$40*'UNIT VALUES'!$D$44,0),IF(U172&gt;V172,S172*'UNIT VALUES'!$D$30*'UNIT VALUES'!$D$36)), 0)</f>
        <v>45946</v>
      </c>
      <c r="AC172" s="87">
        <f>ROUND(IF(U172&gt;V172,0,IF(T172&gt;1, IF(C172="66", T172*'UNIT VALUES'!$D$33*'UNIT VALUES'!$D$36,T172*'UNIT VALUES'!$D$32*'UNIT VALUES'!$D$36),0)),0)</f>
        <v>0</v>
      </c>
      <c r="AD172" t="str">
        <f t="shared" si="7"/>
        <v>063054</v>
      </c>
      <c r="AE172">
        <f ca="1">IF(C172="22",OFFSET('National Reallocations'!$L$1,MATCH(AD172,'National Reallocations'!$I$2:$I$52,0),),ROUND((X172/(SUM($X$2:$X$1259)-SUMIF($C$2:$C$1259,"22",$X$2:$X$1259)))*(Reallocations!$F$4+Reallocations!$F$5),0))</f>
        <v>21</v>
      </c>
      <c r="AF172" s="27">
        <f ca="1">IF(ISERROR(OFFSET('MSA Reallocations'!$I$1,MATCH(AD172,'MSA Reallocations'!$E$2:$E$37,0),)), 0, (OFFSET('MSA Reallocations'!$I$1,MATCH(AD172,'MSA Reallocations'!$E$2:$E$37,0),)))</f>
        <v>0</v>
      </c>
      <c r="AG172" s="181">
        <f ca="1">IF(ISERROR(OFFSET(Reductions!$E$1,MATCH(AD172,Reductions!$F$2:$F$15,0),)), 0, -OFFSET(Reductions!$E$1,MATCH(AD172,Reductions!$F$2:$F$15,0),))</f>
        <v>0</v>
      </c>
      <c r="AH172" s="53">
        <f t="shared" ca="1" si="8"/>
        <v>253758</v>
      </c>
    </row>
    <row r="173" spans="1:34" x14ac:dyDescent="0.25">
      <c r="A173" s="126" t="s">
        <v>5211</v>
      </c>
      <c r="B173" s="126" t="s">
        <v>223</v>
      </c>
      <c r="C173" s="126" t="s">
        <v>47</v>
      </c>
      <c r="D173" s="126" t="s">
        <v>48</v>
      </c>
      <c r="E173" s="126" t="s">
        <v>224</v>
      </c>
      <c r="F173" s="126" t="s">
        <v>597</v>
      </c>
      <c r="G173" s="126" t="s">
        <v>232</v>
      </c>
      <c r="H173" s="126" t="s">
        <v>23</v>
      </c>
      <c r="I173" s="126" t="s">
        <v>598</v>
      </c>
      <c r="J173" s="126" t="s">
        <v>234</v>
      </c>
      <c r="K173" s="126" t="s">
        <v>3334</v>
      </c>
      <c r="L173" s="127">
        <v>15476</v>
      </c>
      <c r="M173" s="127">
        <v>42604</v>
      </c>
      <c r="N173" s="127">
        <v>42604</v>
      </c>
      <c r="O173" s="127">
        <v>54908</v>
      </c>
      <c r="P173" s="127">
        <v>0</v>
      </c>
      <c r="Q173" s="127">
        <v>10971</v>
      </c>
      <c r="R173" s="127">
        <v>1835</v>
      </c>
      <c r="S173" s="127">
        <v>2380</v>
      </c>
      <c r="T173" s="24">
        <f>IF(P173&gt;0, ROUND(IF(IF(OR(C173="51", C173="52", C173="66"), (L173*'UNIT VALUES'!$C$26)-CALCS!P173,0)&gt;0, IF(OR(C173="51", C173="52", C173="66"), (L173*'UNIT VALUES'!$C$26)-CALCS!P173,0), 0), 0), ROUND(IF(IF(OR(C173="51", C173="52", C173="66"), (L173*'UNIT VALUES'!$C$26)-CALCS!O173,0)&gt;0, IF(OR(C173="51", C173="52", C173="66"), (L173*'UNIT VALUES'!$C$26)-CALCS!O173,0), 0), 0))</f>
        <v>0</v>
      </c>
      <c r="U173" s="25">
        <f>IF(C173="22", (O173*'UNIT VALUES'!$D$38)+(Q173*'UNIT VALUES'!$D$39)+(S173*'UNIT VALUES'!$D$40), (O173*'UNIT VALUES'!$D$28)+(Q173*'UNIT VALUES'!$D$29)+(S173*'UNIT VALUES'!$D$30))</f>
        <v>739091.40751848079</v>
      </c>
      <c r="V173" s="25">
        <f>IF(C173="22",(O173*'UNIT VALUES'!$D$41)+(Q173*'UNIT VALUES'!$D$42)+(R173*'UNIT VALUES'!$D$43),IF(C173="66",(Q173*'UNIT VALUES'!$D$31)+(T173*'UNIT VALUES'!$D$33)+(R173*'UNIT VALUES'!$D$34),(Q173*'UNIT VALUES'!$D$31)+(T173*'UNIT VALUES'!$D$32)+(R173*'UNIT VALUES'!$D$34)))</f>
        <v>303399.65700813325</v>
      </c>
      <c r="W173" s="25">
        <f t="shared" si="6"/>
        <v>739091</v>
      </c>
      <c r="X173" s="27">
        <f>ROUND(IF(C173="22", W173*'UNIT VALUES'!$D$44, W173*'UNIT VALUES'!$D$36), 0)</f>
        <v>646859</v>
      </c>
      <c r="Y173" s="87">
        <f>ROUND(IF(C173="22", IF(U173&gt;V173,O173*'UNIT VALUES'!$D$38*'UNIT VALUES'!$D$44,O173*'UNIT VALUES'!$D$41*'UNIT VALUES'!$D$44),IF(U173&gt;V173, O173*'UNIT VALUES'!$D$28*'UNIT VALUES'!$D$36,0)), 0)</f>
        <v>90334</v>
      </c>
      <c r="Z173" s="87">
        <f>ROUND(IF(C173="22", IF(U173&gt;V173,Q173*'UNIT VALUES'!$D$39*'UNIT VALUES'!$D$44,Q173*'UNIT VALUES'!$D$42*'UNIT VALUES'!$D$44), IF(U173&gt;V173, Q173*'UNIT VALUES'!$D$29*'UNIT VALUES'!$D$36, Q173*'UNIT VALUES'!$D$31*'UNIT VALUES'!$D$36)),0)</f>
        <v>244094</v>
      </c>
      <c r="AA173" s="87">
        <f>ROUND(IF(C173="22", IF(U173&gt;V173,0,R173*'UNIT VALUES'!$D$43*'UNIT VALUES'!$D$44),IF(CALCS!U173&gt;CALCS!V173,0,CALCS!R173*'UNIT VALUES'!$D$34*'UNIT VALUES'!$D$36)), 0)</f>
        <v>0</v>
      </c>
      <c r="AB173" s="87">
        <f>ROUND(IF(C173="22",IF(U173&gt;V173,S173*'UNIT VALUES'!$D$40*'UNIT VALUES'!$D$44,0),IF(U173&gt;V173,S173*'UNIT VALUES'!$D$30*'UNIT VALUES'!$D$36)), 0)</f>
        <v>312431</v>
      </c>
      <c r="AC173" s="87">
        <f>ROUND(IF(U173&gt;V173,0,IF(T173&gt;1, IF(C173="66", T173*'UNIT VALUES'!$D$33*'UNIT VALUES'!$D$36,T173*'UNIT VALUES'!$D$32*'UNIT VALUES'!$D$36),0)),0)</f>
        <v>0</v>
      </c>
      <c r="AD173" t="str">
        <f t="shared" si="7"/>
        <v>063102</v>
      </c>
      <c r="AE173">
        <f ca="1">IF(C173="22",OFFSET('National Reallocations'!$L$1,MATCH(AD173,'National Reallocations'!$I$2:$I$52,0),),ROUND((X173/(SUM($X$2:$X$1259)-SUMIF($C$2:$C$1259,"22",$X$2:$X$1259)))*(Reallocations!$F$4+Reallocations!$F$5),0))</f>
        <v>54</v>
      </c>
      <c r="AF173" s="27">
        <f ca="1">IF(ISERROR(OFFSET('MSA Reallocations'!$I$1,MATCH(AD173,'MSA Reallocations'!$E$2:$E$37,0),)), 0, (OFFSET('MSA Reallocations'!$I$1,MATCH(AD173,'MSA Reallocations'!$E$2:$E$37,0),)))</f>
        <v>0</v>
      </c>
      <c r="AG173" s="181">
        <f ca="1">IF(ISERROR(OFFSET(Reductions!$E$1,MATCH(AD173,Reductions!$F$2:$F$15,0),)), 0, -OFFSET(Reductions!$E$1,MATCH(AD173,Reductions!$F$2:$F$15,0),))</f>
        <v>0</v>
      </c>
      <c r="AH173" s="53">
        <f t="shared" ca="1" si="8"/>
        <v>646913</v>
      </c>
    </row>
    <row r="174" spans="1:34" x14ac:dyDescent="0.25">
      <c r="A174" s="126" t="s">
        <v>5305</v>
      </c>
      <c r="B174" s="126" t="s">
        <v>223</v>
      </c>
      <c r="C174" s="126" t="s">
        <v>27</v>
      </c>
      <c r="D174" s="126" t="s">
        <v>28</v>
      </c>
      <c r="E174" s="126" t="s">
        <v>224</v>
      </c>
      <c r="F174" s="126" t="s">
        <v>600</v>
      </c>
      <c r="G174" s="126" t="s">
        <v>594</v>
      </c>
      <c r="H174" s="126" t="s">
        <v>23</v>
      </c>
      <c r="I174" s="126" t="s">
        <v>601</v>
      </c>
      <c r="J174" s="126" t="s">
        <v>296</v>
      </c>
      <c r="K174" s="126" t="s">
        <v>3333</v>
      </c>
      <c r="L174" s="127">
        <v>13421</v>
      </c>
      <c r="M174" s="127">
        <v>24347</v>
      </c>
      <c r="N174" s="127">
        <v>24347</v>
      </c>
      <c r="O174" s="127">
        <v>130269</v>
      </c>
      <c r="P174" s="127">
        <v>0</v>
      </c>
      <c r="Q174" s="127">
        <v>10686</v>
      </c>
      <c r="R174" s="127">
        <v>1733</v>
      </c>
      <c r="S174" s="127">
        <v>1055</v>
      </c>
      <c r="T174" s="24">
        <f>IF(P174&gt;0, ROUND(IF(IF(OR(C174="51", C174="52", C174="66"), (L174*'UNIT VALUES'!$C$26)-CALCS!P174,0)&gt;0, IF(OR(C174="51", C174="52", C174="66"), (L174*'UNIT VALUES'!$C$26)-CALCS!P174,0), 0), 0), ROUND(IF(IF(OR(C174="51", C174="52", C174="66"), (L174*'UNIT VALUES'!$C$26)-CALCS!O174,0)&gt;0, IF(OR(C174="51", C174="52", C174="66"), (L174*'UNIT VALUES'!$C$26)-CALCS!O174,0), 0), 0))</f>
        <v>0</v>
      </c>
      <c r="U174" s="25">
        <f>IF(C174="22", (O174*'UNIT VALUES'!$D$38)+(Q174*'UNIT VALUES'!$D$39)+(S174*'UNIT VALUES'!$D$40), (O174*'UNIT VALUES'!$D$28)+(Q174*'UNIT VALUES'!$D$29)+(S174*'UNIT VALUES'!$D$30))</f>
        <v>674768.64098972862</v>
      </c>
      <c r="V174" s="25">
        <f>IF(C174="22",(O174*'UNIT VALUES'!$D$41)+(Q174*'UNIT VALUES'!$D$42)+(R174*'UNIT VALUES'!$D$43),IF(C174="66",(Q174*'UNIT VALUES'!$D$31)+(T174*'UNIT VALUES'!$D$33)+(R174*'UNIT VALUES'!$D$34),(Q174*'UNIT VALUES'!$D$31)+(T174*'UNIT VALUES'!$D$32)+(R174*'UNIT VALUES'!$D$34)))</f>
        <v>291489.54416423116</v>
      </c>
      <c r="W174" s="25">
        <f t="shared" si="6"/>
        <v>674769</v>
      </c>
      <c r="X174" s="27">
        <f>ROUND(IF(C174="22", W174*'UNIT VALUES'!$D$44, W174*'UNIT VALUES'!$D$36), 0)</f>
        <v>590563</v>
      </c>
      <c r="Y174" s="87">
        <f>ROUND(IF(C174="22", IF(U174&gt;V174,O174*'UNIT VALUES'!$D$38*'UNIT VALUES'!$D$44,O174*'UNIT VALUES'!$D$41*'UNIT VALUES'!$D$44),IF(U174&gt;V174, O174*'UNIT VALUES'!$D$28*'UNIT VALUES'!$D$36,0)), 0)</f>
        <v>214317</v>
      </c>
      <c r="Z174" s="87">
        <f>ROUND(IF(C174="22", IF(U174&gt;V174,Q174*'UNIT VALUES'!$D$39*'UNIT VALUES'!$D$44,Q174*'UNIT VALUES'!$D$42*'UNIT VALUES'!$D$44), IF(U174&gt;V174, Q174*'UNIT VALUES'!$D$29*'UNIT VALUES'!$D$36, Q174*'UNIT VALUES'!$D$31*'UNIT VALUES'!$D$36)),0)</f>
        <v>237753</v>
      </c>
      <c r="AA174" s="87">
        <f>ROUND(IF(C174="22", IF(U174&gt;V174,0,R174*'UNIT VALUES'!$D$43*'UNIT VALUES'!$D$44),IF(CALCS!U174&gt;CALCS!V174,0,CALCS!R174*'UNIT VALUES'!$D$34*'UNIT VALUES'!$D$36)), 0)</f>
        <v>0</v>
      </c>
      <c r="AB174" s="87">
        <f>ROUND(IF(C174="22",IF(U174&gt;V174,S174*'UNIT VALUES'!$D$40*'UNIT VALUES'!$D$44,0),IF(U174&gt;V174,S174*'UNIT VALUES'!$D$30*'UNIT VALUES'!$D$36)), 0)</f>
        <v>138494</v>
      </c>
      <c r="AC174" s="87">
        <f>ROUND(IF(U174&gt;V174,0,IF(T174&gt;1, IF(C174="66", T174*'UNIT VALUES'!$D$33*'UNIT VALUES'!$D$36,T174*'UNIT VALUES'!$D$32*'UNIT VALUES'!$D$36),0)),0)</f>
        <v>0</v>
      </c>
      <c r="AD174" t="str">
        <f t="shared" si="7"/>
        <v>063108</v>
      </c>
      <c r="AE174">
        <f ca="1">IF(C174="22",OFFSET('National Reallocations'!$L$1,MATCH(AD174,'National Reallocations'!$I$2:$I$52,0),),ROUND((X174/(SUM($X$2:$X$1259)-SUMIF($C$2:$C$1259,"22",$X$2:$X$1259)))*(Reallocations!$F$4+Reallocations!$F$5),0))</f>
        <v>50</v>
      </c>
      <c r="AF174" s="27">
        <f ca="1">IF(ISERROR(OFFSET('MSA Reallocations'!$I$1,MATCH(AD174,'MSA Reallocations'!$E$2:$E$37,0),)), 0, (OFFSET('MSA Reallocations'!$I$1,MATCH(AD174,'MSA Reallocations'!$E$2:$E$37,0),)))</f>
        <v>0</v>
      </c>
      <c r="AG174" s="181">
        <f ca="1">IF(ISERROR(OFFSET(Reductions!$E$1,MATCH(AD174,Reductions!$F$2:$F$15,0),)), 0, -OFFSET(Reductions!$E$1,MATCH(AD174,Reductions!$F$2:$F$15,0),))</f>
        <v>0</v>
      </c>
      <c r="AH174" s="53">
        <f t="shared" ca="1" si="8"/>
        <v>590613</v>
      </c>
    </row>
    <row r="175" spans="1:34" x14ac:dyDescent="0.25">
      <c r="A175" s="126" t="s">
        <v>5286</v>
      </c>
      <c r="B175" s="126" t="s">
        <v>223</v>
      </c>
      <c r="C175" s="126" t="s">
        <v>27</v>
      </c>
      <c r="D175" s="126" t="s">
        <v>28</v>
      </c>
      <c r="E175" s="126" t="s">
        <v>224</v>
      </c>
      <c r="F175" s="126" t="s">
        <v>603</v>
      </c>
      <c r="G175" s="126" t="s">
        <v>294</v>
      </c>
      <c r="H175" s="126" t="s">
        <v>23</v>
      </c>
      <c r="I175" s="126" t="s">
        <v>604</v>
      </c>
      <c r="J175" s="126" t="s">
        <v>296</v>
      </c>
      <c r="K175" s="126" t="s">
        <v>3333</v>
      </c>
      <c r="L175" s="127">
        <v>204589</v>
      </c>
      <c r="M175" s="127">
        <v>275801</v>
      </c>
      <c r="N175" s="127">
        <v>275741</v>
      </c>
      <c r="O175" s="127">
        <v>490712</v>
      </c>
      <c r="P175" s="127">
        <v>0</v>
      </c>
      <c r="Q175" s="127">
        <v>104731</v>
      </c>
      <c r="R175" s="127">
        <v>21537</v>
      </c>
      <c r="S175" s="127">
        <v>9938</v>
      </c>
      <c r="T175" s="24">
        <f>IF(P175&gt;0, ROUND(IF(IF(OR(C175="51", C175="52", C175="66"), (L175*'UNIT VALUES'!$C$26)-CALCS!P175,0)&gt;0, IF(OR(C175="51", C175="52", C175="66"), (L175*'UNIT VALUES'!$C$26)-CALCS!P175,0), 0), 0), ROUND(IF(IF(OR(C175="51", C175="52", C175="66"), (L175*'UNIT VALUES'!$C$26)-CALCS!O175,0)&gt;0, IF(OR(C175="51", C175="52", C175="66"), (L175*'UNIT VALUES'!$C$26)-CALCS!O175,0), 0), 0))</f>
        <v>0</v>
      </c>
      <c r="U175" s="25">
        <f>IF(C175="22", (O175*'UNIT VALUES'!$D$38)+(Q175*'UNIT VALUES'!$D$39)+(S175*'UNIT VALUES'!$D$40), (O175*'UNIT VALUES'!$D$28)+(Q175*'UNIT VALUES'!$D$29)+(S175*'UNIT VALUES'!$D$30))</f>
        <v>5075443.0676050438</v>
      </c>
      <c r="V175" s="25">
        <f>IF(C175="22",(O175*'UNIT VALUES'!$D$41)+(Q175*'UNIT VALUES'!$D$42)+(R175*'UNIT VALUES'!$D$43),IF(C175="66",(Q175*'UNIT VALUES'!$D$31)+(T175*'UNIT VALUES'!$D$33)+(R175*'UNIT VALUES'!$D$34),(Q175*'UNIT VALUES'!$D$31)+(T175*'UNIT VALUES'!$D$32)+(R175*'UNIT VALUES'!$D$34)))</f>
        <v>3194361.1805741545</v>
      </c>
      <c r="W175" s="25">
        <f t="shared" si="6"/>
        <v>5075443</v>
      </c>
      <c r="X175" s="27">
        <f>ROUND(IF(C175="22", W175*'UNIT VALUES'!$D$44, W175*'UNIT VALUES'!$D$36), 0)</f>
        <v>4442069</v>
      </c>
      <c r="Y175" s="87">
        <f>ROUND(IF(C175="22", IF(U175&gt;V175,O175*'UNIT VALUES'!$D$38*'UNIT VALUES'!$D$44,O175*'UNIT VALUES'!$D$41*'UNIT VALUES'!$D$44),IF(U175&gt;V175, O175*'UNIT VALUES'!$D$28*'UNIT VALUES'!$D$36,0)), 0)</f>
        <v>807312</v>
      </c>
      <c r="Z175" s="87">
        <f>ROUND(IF(C175="22", IF(U175&gt;V175,Q175*'UNIT VALUES'!$D$39*'UNIT VALUES'!$D$44,Q175*'UNIT VALUES'!$D$42*'UNIT VALUES'!$D$44), IF(U175&gt;V175, Q175*'UNIT VALUES'!$D$29*'UNIT VALUES'!$D$36, Q175*'UNIT VALUES'!$D$31*'UNIT VALUES'!$D$36)),0)</f>
        <v>2330160</v>
      </c>
      <c r="AA175" s="87">
        <f>ROUND(IF(C175="22", IF(U175&gt;V175,0,R175*'UNIT VALUES'!$D$43*'UNIT VALUES'!$D$44),IF(CALCS!U175&gt;CALCS!V175,0,CALCS!R175*'UNIT VALUES'!$D$34*'UNIT VALUES'!$D$36)), 0)</f>
        <v>0</v>
      </c>
      <c r="AB175" s="87">
        <f>ROUND(IF(C175="22",IF(U175&gt;V175,S175*'UNIT VALUES'!$D$40*'UNIT VALUES'!$D$44,0),IF(U175&gt;V175,S175*'UNIT VALUES'!$D$30*'UNIT VALUES'!$D$36)), 0)</f>
        <v>1304598</v>
      </c>
      <c r="AC175" s="87">
        <f>ROUND(IF(U175&gt;V175,0,IF(T175&gt;1, IF(C175="66", T175*'UNIT VALUES'!$D$33*'UNIT VALUES'!$D$36,T175*'UNIT VALUES'!$D$32*'UNIT VALUES'!$D$36),0)),0)</f>
        <v>0</v>
      </c>
      <c r="AD175" t="str">
        <f t="shared" si="7"/>
        <v>063144</v>
      </c>
      <c r="AE175">
        <f ca="1">IF(C175="22",OFFSET('National Reallocations'!$L$1,MATCH(AD175,'National Reallocations'!$I$2:$I$52,0),),ROUND((X175/(SUM($X$2:$X$1259)-SUMIF($C$2:$C$1259,"22",$X$2:$X$1259)))*(Reallocations!$F$4+Reallocations!$F$5),0))</f>
        <v>374</v>
      </c>
      <c r="AF175" s="27">
        <f ca="1">IF(ISERROR(OFFSET('MSA Reallocations'!$I$1,MATCH(AD175,'MSA Reallocations'!$E$2:$E$37,0),)), 0, (OFFSET('MSA Reallocations'!$I$1,MATCH(AD175,'MSA Reallocations'!$E$2:$E$37,0),)))</f>
        <v>0</v>
      </c>
      <c r="AG175" s="181">
        <f ca="1">IF(ISERROR(OFFSET(Reductions!$E$1,MATCH(AD175,Reductions!$F$2:$F$15,0),)), 0, -OFFSET(Reductions!$E$1,MATCH(AD175,Reductions!$F$2:$F$15,0),))</f>
        <v>0</v>
      </c>
      <c r="AH175" s="53">
        <f t="shared" ca="1" si="8"/>
        <v>4442443</v>
      </c>
    </row>
    <row r="176" spans="1:34" x14ac:dyDescent="0.25">
      <c r="A176" s="126" t="s">
        <v>5777</v>
      </c>
      <c r="B176" s="126" t="s">
        <v>223</v>
      </c>
      <c r="C176" s="126" t="s">
        <v>27</v>
      </c>
      <c r="D176" s="126" t="s">
        <v>28</v>
      </c>
      <c r="E176" s="126" t="s">
        <v>224</v>
      </c>
      <c r="F176" s="126" t="s">
        <v>606</v>
      </c>
      <c r="G176" s="126" t="s">
        <v>480</v>
      </c>
      <c r="H176" s="126" t="s">
        <v>23</v>
      </c>
      <c r="I176" s="126" t="s">
        <v>607</v>
      </c>
      <c r="J176" s="126" t="s">
        <v>482</v>
      </c>
      <c r="K176" s="126" t="s">
        <v>3333</v>
      </c>
      <c r="L176" s="127">
        <v>28957</v>
      </c>
      <c r="M176" s="127">
        <v>80479</v>
      </c>
      <c r="N176" s="127">
        <v>80479</v>
      </c>
      <c r="O176" s="127">
        <v>157380</v>
      </c>
      <c r="P176" s="127">
        <v>0</v>
      </c>
      <c r="Q176" s="127">
        <v>31165</v>
      </c>
      <c r="R176" s="127">
        <v>1963</v>
      </c>
      <c r="S176" s="127">
        <v>7200</v>
      </c>
      <c r="T176" s="24">
        <f>IF(P176&gt;0, ROUND(IF(IF(OR(C176="51", C176="52", C176="66"), (L176*'UNIT VALUES'!$C$26)-CALCS!P176,0)&gt;0, IF(OR(C176="51", C176="52", C176="66"), (L176*'UNIT VALUES'!$C$26)-CALCS!P176,0), 0), 0), ROUND(IF(IF(OR(C176="51", C176="52", C176="66"), (L176*'UNIT VALUES'!$C$26)-CALCS!O176,0)&gt;0, IF(OR(C176="51", C176="52", C176="66"), (L176*'UNIT VALUES'!$C$26)-CALCS!O176,0), 0), 0))</f>
        <v>0</v>
      </c>
      <c r="U176" s="25">
        <f>IF(C176="22", (O176*'UNIT VALUES'!$D$38)+(Q176*'UNIT VALUES'!$D$39)+(S176*'UNIT VALUES'!$D$40), (O176*'UNIT VALUES'!$D$28)+(Q176*'UNIT VALUES'!$D$29)+(S176*'UNIT VALUES'!$D$30))</f>
        <v>2168032.1456460515</v>
      </c>
      <c r="V176" s="25">
        <f>IF(C176="22",(O176*'UNIT VALUES'!$D$41)+(Q176*'UNIT VALUES'!$D$42)+(R176*'UNIT VALUES'!$D$43),IF(C176="66",(Q176*'UNIT VALUES'!$D$31)+(T176*'UNIT VALUES'!$D$33)+(R176*'UNIT VALUES'!$D$34),(Q176*'UNIT VALUES'!$D$31)+(T176*'UNIT VALUES'!$D$32)+(R176*'UNIT VALUES'!$D$34)))</f>
        <v>620906.17779294983</v>
      </c>
      <c r="W176" s="25">
        <f t="shared" si="6"/>
        <v>2168032</v>
      </c>
      <c r="X176" s="27">
        <f>ROUND(IF(C176="22", W176*'UNIT VALUES'!$D$44, W176*'UNIT VALUES'!$D$36), 0)</f>
        <v>1897479</v>
      </c>
      <c r="Y176" s="87">
        <f>ROUND(IF(C176="22", IF(U176&gt;V176,O176*'UNIT VALUES'!$D$38*'UNIT VALUES'!$D$44,O176*'UNIT VALUES'!$D$41*'UNIT VALUES'!$D$44),IF(U176&gt;V176, O176*'UNIT VALUES'!$D$28*'UNIT VALUES'!$D$36,0)), 0)</f>
        <v>258919</v>
      </c>
      <c r="Z176" s="87">
        <f>ROUND(IF(C176="22", IF(U176&gt;V176,Q176*'UNIT VALUES'!$D$39*'UNIT VALUES'!$D$44,Q176*'UNIT VALUES'!$D$42*'UNIT VALUES'!$D$44), IF(U176&gt;V176, Q176*'UNIT VALUES'!$D$29*'UNIT VALUES'!$D$36, Q176*'UNIT VALUES'!$D$31*'UNIT VALUES'!$D$36)),0)</f>
        <v>693390</v>
      </c>
      <c r="AA176" s="87">
        <f>ROUND(IF(C176="22", IF(U176&gt;V176,0,R176*'UNIT VALUES'!$D$43*'UNIT VALUES'!$D$44),IF(CALCS!U176&gt;CALCS!V176,0,CALCS!R176*'UNIT VALUES'!$D$34*'UNIT VALUES'!$D$36)), 0)</f>
        <v>0</v>
      </c>
      <c r="AB176" s="87">
        <f>ROUND(IF(C176="22",IF(U176&gt;V176,S176*'UNIT VALUES'!$D$40*'UNIT VALUES'!$D$44,0),IF(U176&gt;V176,S176*'UNIT VALUES'!$D$30*'UNIT VALUES'!$D$36)), 0)</f>
        <v>945170</v>
      </c>
      <c r="AC176" s="87">
        <f>ROUND(IF(U176&gt;V176,0,IF(T176&gt;1, IF(C176="66", T176*'UNIT VALUES'!$D$33*'UNIT VALUES'!$D$36,T176*'UNIT VALUES'!$D$32*'UNIT VALUES'!$D$36),0)),0)</f>
        <v>0</v>
      </c>
      <c r="AD176" t="str">
        <f t="shared" si="7"/>
        <v>063162</v>
      </c>
      <c r="AE176">
        <f ca="1">IF(C176="22",OFFSET('National Reallocations'!$L$1,MATCH(AD176,'National Reallocations'!$I$2:$I$52,0),),ROUND((X176/(SUM($X$2:$X$1259)-SUMIF($C$2:$C$1259,"22",$X$2:$X$1259)))*(Reallocations!$F$4+Reallocations!$F$5),0))</f>
        <v>160</v>
      </c>
      <c r="AF176" s="27">
        <f ca="1">IF(ISERROR(OFFSET('MSA Reallocations'!$I$1,MATCH(AD176,'MSA Reallocations'!$E$2:$E$37,0),)), 0, (OFFSET('MSA Reallocations'!$I$1,MATCH(AD176,'MSA Reallocations'!$E$2:$E$37,0),)))</f>
        <v>0</v>
      </c>
      <c r="AG176" s="181">
        <f ca="1">IF(ISERROR(OFFSET(Reductions!$E$1,MATCH(AD176,Reductions!$F$2:$F$15,0),)), 0, -OFFSET(Reductions!$E$1,MATCH(AD176,Reductions!$F$2:$F$15,0),))</f>
        <v>0</v>
      </c>
      <c r="AH176" s="53">
        <f t="shared" ca="1" si="8"/>
        <v>1897639</v>
      </c>
    </row>
    <row r="177" spans="1:34" x14ac:dyDescent="0.25">
      <c r="A177" s="126" t="s">
        <v>5675</v>
      </c>
      <c r="B177" s="126" t="s">
        <v>223</v>
      </c>
      <c r="C177" s="126" t="s">
        <v>27</v>
      </c>
      <c r="D177" s="126" t="s">
        <v>28</v>
      </c>
      <c r="E177" s="126" t="s">
        <v>224</v>
      </c>
      <c r="F177" s="126" t="s">
        <v>609</v>
      </c>
      <c r="G177" s="126" t="s">
        <v>243</v>
      </c>
      <c r="H177" s="126" t="s">
        <v>23</v>
      </c>
      <c r="I177" s="126" t="s">
        <v>201</v>
      </c>
      <c r="J177" s="126" t="s">
        <v>245</v>
      </c>
      <c r="K177" s="126" t="s">
        <v>3334</v>
      </c>
      <c r="L177" s="127">
        <v>91922</v>
      </c>
      <c r="M177" s="127">
        <v>120383</v>
      </c>
      <c r="N177" s="127">
        <v>117490</v>
      </c>
      <c r="O177" s="127">
        <v>216108</v>
      </c>
      <c r="P177" s="127">
        <v>0</v>
      </c>
      <c r="Q177" s="127">
        <v>68257</v>
      </c>
      <c r="R177" s="127">
        <v>5507</v>
      </c>
      <c r="S177" s="127">
        <v>9009</v>
      </c>
      <c r="T177" s="24">
        <f>IF(P177&gt;0, ROUND(IF(IF(OR(C177="51", C177="52", C177="66"), (L177*'UNIT VALUES'!$C$26)-CALCS!P177,0)&gt;0, IF(OR(C177="51", C177="52", C177="66"), (L177*'UNIT VALUES'!$C$26)-CALCS!P177,0), 0), 0), ROUND(IF(IF(OR(C177="51", C177="52", C177="66"), (L177*'UNIT VALUES'!$C$26)-CALCS!O177,0)&gt;0, IF(OR(C177="51", C177="52", C177="66"), (L177*'UNIT VALUES'!$C$26)-CALCS!O177,0), 0), 0))</f>
        <v>0</v>
      </c>
      <c r="U177" s="25">
        <f>IF(C177="22", (O177*'UNIT VALUES'!$D$38)+(Q177*'UNIT VALUES'!$D$39)+(S177*'UNIT VALUES'!$D$40), (O177*'UNIT VALUES'!$D$28)+(Q177*'UNIT VALUES'!$D$29)+(S177*'UNIT VALUES'!$D$30))</f>
        <v>3492691.1005358873</v>
      </c>
      <c r="V177" s="25">
        <f>IF(C177="22",(O177*'UNIT VALUES'!$D$41)+(Q177*'UNIT VALUES'!$D$42)+(R177*'UNIT VALUES'!$D$43),IF(C177="66",(Q177*'UNIT VALUES'!$D$31)+(T177*'UNIT VALUES'!$D$33)+(R177*'UNIT VALUES'!$D$34),(Q177*'UNIT VALUES'!$D$31)+(T177*'UNIT VALUES'!$D$32)+(R177*'UNIT VALUES'!$D$34)))</f>
        <v>1449443.2498461911</v>
      </c>
      <c r="W177" s="25">
        <f t="shared" si="6"/>
        <v>3492691</v>
      </c>
      <c r="X177" s="27">
        <f>ROUND(IF(C177="22", W177*'UNIT VALUES'!$D$44, W177*'UNIT VALUES'!$D$36), 0)</f>
        <v>3056832</v>
      </c>
      <c r="Y177" s="87">
        <f>ROUND(IF(C177="22", IF(U177&gt;V177,O177*'UNIT VALUES'!$D$38*'UNIT VALUES'!$D$44,O177*'UNIT VALUES'!$D$41*'UNIT VALUES'!$D$44),IF(U177&gt;V177, O177*'UNIT VALUES'!$D$28*'UNIT VALUES'!$D$36,0)), 0)</f>
        <v>355538</v>
      </c>
      <c r="Z177" s="87">
        <f>ROUND(IF(C177="22", IF(U177&gt;V177,Q177*'UNIT VALUES'!$D$39*'UNIT VALUES'!$D$44,Q177*'UNIT VALUES'!$D$42*'UNIT VALUES'!$D$44), IF(U177&gt;V177, Q177*'UNIT VALUES'!$D$29*'UNIT VALUES'!$D$36, Q177*'UNIT VALUES'!$D$31*'UNIT VALUES'!$D$36)),0)</f>
        <v>1518650</v>
      </c>
      <c r="AA177" s="87">
        <f>ROUND(IF(C177="22", IF(U177&gt;V177,0,R177*'UNIT VALUES'!$D$43*'UNIT VALUES'!$D$44),IF(CALCS!U177&gt;CALCS!V177,0,CALCS!R177*'UNIT VALUES'!$D$34*'UNIT VALUES'!$D$36)), 0)</f>
        <v>0</v>
      </c>
      <c r="AB177" s="87">
        <f>ROUND(IF(C177="22",IF(U177&gt;V177,S177*'UNIT VALUES'!$D$40*'UNIT VALUES'!$D$44,0),IF(U177&gt;V177,S177*'UNIT VALUES'!$D$30*'UNIT VALUES'!$D$36)), 0)</f>
        <v>1182644</v>
      </c>
      <c r="AC177" s="87">
        <f>ROUND(IF(U177&gt;V177,0,IF(T177&gt;1, IF(C177="66", T177*'UNIT VALUES'!$D$33*'UNIT VALUES'!$D$36,T177*'UNIT VALUES'!$D$32*'UNIT VALUES'!$D$36),0)),0)</f>
        <v>0</v>
      </c>
      <c r="AD177" t="str">
        <f t="shared" si="7"/>
        <v>063180</v>
      </c>
      <c r="AE177">
        <f ca="1">IF(C177="22",OFFSET('National Reallocations'!$L$1,MATCH(AD177,'National Reallocations'!$I$2:$I$52,0),),ROUND((X177/(SUM($X$2:$X$1259)-SUMIF($C$2:$C$1259,"22",$X$2:$X$1259)))*(Reallocations!$F$4+Reallocations!$F$5),0))</f>
        <v>257</v>
      </c>
      <c r="AF177" s="27">
        <f ca="1">IF(ISERROR(OFFSET('MSA Reallocations'!$I$1,MATCH(AD177,'MSA Reallocations'!$E$2:$E$37,0),)), 0, (OFFSET('MSA Reallocations'!$I$1,MATCH(AD177,'MSA Reallocations'!$E$2:$E$37,0),)))</f>
        <v>0</v>
      </c>
      <c r="AG177" s="181">
        <f ca="1">IF(ISERROR(OFFSET(Reductions!$E$1,MATCH(AD177,Reductions!$F$2:$F$15,0),)), 0, -OFFSET(Reductions!$E$1,MATCH(AD177,Reductions!$F$2:$F$15,0),))</f>
        <v>0</v>
      </c>
      <c r="AH177" s="53">
        <f t="shared" ca="1" si="8"/>
        <v>3057089</v>
      </c>
    </row>
    <row r="178" spans="1:34" x14ac:dyDescent="0.25">
      <c r="A178" s="126" t="s">
        <v>5068</v>
      </c>
      <c r="B178" s="126" t="s">
        <v>223</v>
      </c>
      <c r="C178" s="126" t="s">
        <v>47</v>
      </c>
      <c r="D178" s="126" t="s">
        <v>48</v>
      </c>
      <c r="E178" s="126" t="s">
        <v>224</v>
      </c>
      <c r="F178" s="126" t="s">
        <v>611</v>
      </c>
      <c r="G178" s="126" t="s">
        <v>236</v>
      </c>
      <c r="H178" s="126" t="s">
        <v>23</v>
      </c>
      <c r="I178" s="126" t="s">
        <v>612</v>
      </c>
      <c r="J178" s="126" t="s">
        <v>4634</v>
      </c>
      <c r="K178" s="126" t="s">
        <v>3334</v>
      </c>
      <c r="L178" s="127">
        <v>8527</v>
      </c>
      <c r="M178" s="127">
        <v>27213</v>
      </c>
      <c r="N178" s="127">
        <v>27325</v>
      </c>
      <c r="O178" s="127">
        <v>65526</v>
      </c>
      <c r="P178" s="127">
        <v>0</v>
      </c>
      <c r="Q178" s="127">
        <v>5916</v>
      </c>
      <c r="R178" s="127">
        <v>495</v>
      </c>
      <c r="S178" s="127">
        <v>890</v>
      </c>
      <c r="T178" s="24">
        <f>IF(P178&gt;0, ROUND(IF(IF(OR(C178="51", C178="52", C178="66"), (L178*'UNIT VALUES'!$C$26)-CALCS!P178,0)&gt;0, IF(OR(C178="51", C178="52", C178="66"), (L178*'UNIT VALUES'!$C$26)-CALCS!P178,0), 0), 0), ROUND(IF(IF(OR(C178="51", C178="52", C178="66"), (L178*'UNIT VALUES'!$C$26)-CALCS!O178,0)&gt;0, IF(OR(C178="51", C178="52", C178="66"), (L178*'UNIT VALUES'!$C$26)-CALCS!O178,0), 0), 0))</f>
        <v>0</v>
      </c>
      <c r="U178" s="25">
        <f>IF(C178="22", (O178*'UNIT VALUES'!$D$38)+(Q178*'UNIT VALUES'!$D$39)+(S178*'UNIT VALUES'!$D$40), (O178*'UNIT VALUES'!$D$28)+(Q178*'UNIT VALUES'!$D$29)+(S178*'UNIT VALUES'!$D$30))</f>
        <v>407058.55925368314</v>
      </c>
      <c r="V178" s="25">
        <f>IF(C178="22",(O178*'UNIT VALUES'!$D$41)+(Q178*'UNIT VALUES'!$D$42)+(R178*'UNIT VALUES'!$D$43),IF(C178="66",(Q178*'UNIT VALUES'!$D$31)+(T178*'UNIT VALUES'!$D$33)+(R178*'UNIT VALUES'!$D$34),(Q178*'UNIT VALUES'!$D$31)+(T178*'UNIT VALUES'!$D$32)+(R178*'UNIT VALUES'!$D$34)))</f>
        <v>126938.80446808721</v>
      </c>
      <c r="W178" s="25">
        <f t="shared" si="6"/>
        <v>407059</v>
      </c>
      <c r="X178" s="27">
        <f>ROUND(IF(C178="22", W178*'UNIT VALUES'!$D$44, W178*'UNIT VALUES'!$D$36), 0)</f>
        <v>356261</v>
      </c>
      <c r="Y178" s="87">
        <f>ROUND(IF(C178="22", IF(U178&gt;V178,O178*'UNIT VALUES'!$D$38*'UNIT VALUES'!$D$44,O178*'UNIT VALUES'!$D$41*'UNIT VALUES'!$D$44),IF(U178&gt;V178, O178*'UNIT VALUES'!$D$28*'UNIT VALUES'!$D$36,0)), 0)</f>
        <v>107802</v>
      </c>
      <c r="Z178" s="87">
        <f>ROUND(IF(C178="22", IF(U178&gt;V178,Q178*'UNIT VALUES'!$D$39*'UNIT VALUES'!$D$44,Q178*'UNIT VALUES'!$D$42*'UNIT VALUES'!$D$44), IF(U178&gt;V178, Q178*'UNIT VALUES'!$D$29*'UNIT VALUES'!$D$36, Q178*'UNIT VALUES'!$D$31*'UNIT VALUES'!$D$36)),0)</f>
        <v>131625</v>
      </c>
      <c r="AA178" s="87">
        <f>ROUND(IF(C178="22", IF(U178&gt;V178,0,R178*'UNIT VALUES'!$D$43*'UNIT VALUES'!$D$44),IF(CALCS!U178&gt;CALCS!V178,0,CALCS!R178*'UNIT VALUES'!$D$34*'UNIT VALUES'!$D$36)), 0)</f>
        <v>0</v>
      </c>
      <c r="AB178" s="87">
        <f>ROUND(IF(C178="22",IF(U178&gt;V178,S178*'UNIT VALUES'!$D$40*'UNIT VALUES'!$D$44,0),IF(U178&gt;V178,S178*'UNIT VALUES'!$D$30*'UNIT VALUES'!$D$36)), 0)</f>
        <v>116834</v>
      </c>
      <c r="AC178" s="87">
        <f>ROUND(IF(U178&gt;V178,0,IF(T178&gt;1, IF(C178="66", T178*'UNIT VALUES'!$D$33*'UNIT VALUES'!$D$36,T178*'UNIT VALUES'!$D$32*'UNIT VALUES'!$D$36),0)),0)</f>
        <v>0</v>
      </c>
      <c r="AD178" t="str">
        <f t="shared" si="7"/>
        <v>063198</v>
      </c>
      <c r="AE178">
        <f ca="1">IF(C178="22",OFFSET('National Reallocations'!$L$1,MATCH(AD178,'National Reallocations'!$I$2:$I$52,0),),ROUND((X178/(SUM($X$2:$X$1259)-SUMIF($C$2:$C$1259,"22",$X$2:$X$1259)))*(Reallocations!$F$4+Reallocations!$F$5),0))</f>
        <v>30</v>
      </c>
      <c r="AF178" s="27">
        <f ca="1">IF(ISERROR(OFFSET('MSA Reallocations'!$I$1,MATCH(AD178,'MSA Reallocations'!$E$2:$E$37,0),)), 0, (OFFSET('MSA Reallocations'!$I$1,MATCH(AD178,'MSA Reallocations'!$E$2:$E$37,0),)))</f>
        <v>0</v>
      </c>
      <c r="AG178" s="181">
        <f ca="1">IF(ISERROR(OFFSET(Reductions!$E$1,MATCH(AD178,Reductions!$F$2:$F$15,0),)), 0, -OFFSET(Reductions!$E$1,MATCH(AD178,Reductions!$F$2:$F$15,0),))</f>
        <v>0</v>
      </c>
      <c r="AH178" s="53">
        <f t="shared" ca="1" si="8"/>
        <v>356291</v>
      </c>
    </row>
    <row r="179" spans="1:34" x14ac:dyDescent="0.25">
      <c r="A179" s="126" t="s">
        <v>5809</v>
      </c>
      <c r="B179" s="126" t="s">
        <v>223</v>
      </c>
      <c r="C179" s="126" t="s">
        <v>27</v>
      </c>
      <c r="D179" s="126" t="s">
        <v>28</v>
      </c>
      <c r="E179" s="126" t="s">
        <v>224</v>
      </c>
      <c r="F179" s="126" t="s">
        <v>614</v>
      </c>
      <c r="G179" s="126" t="s">
        <v>50</v>
      </c>
      <c r="H179" s="126" t="s">
        <v>23</v>
      </c>
      <c r="I179" s="126" t="s">
        <v>615</v>
      </c>
      <c r="J179" s="126" t="s">
        <v>271</v>
      </c>
      <c r="K179" s="126" t="s">
        <v>3334</v>
      </c>
      <c r="L179" s="127">
        <v>573224</v>
      </c>
      <c r="M179" s="127">
        <v>875658</v>
      </c>
      <c r="N179" s="127">
        <v>875538</v>
      </c>
      <c r="O179" s="127">
        <v>1394928</v>
      </c>
      <c r="P179" s="127">
        <v>0</v>
      </c>
      <c r="Q179" s="127">
        <v>206309</v>
      </c>
      <c r="R179" s="127">
        <v>35889</v>
      </c>
      <c r="S179" s="127">
        <v>30676</v>
      </c>
      <c r="T179" s="24">
        <f>IF(P179&gt;0, ROUND(IF(IF(OR(C179="51", C179="52", C179="66"), (L179*'UNIT VALUES'!$C$26)-CALCS!P179,0)&gt;0, IF(OR(C179="51", C179="52", C179="66"), (L179*'UNIT VALUES'!$C$26)-CALCS!P179,0), 0), 0), ROUND(IF(IF(OR(C179="51", C179="52", C179="66"), (L179*'UNIT VALUES'!$C$26)-CALCS!O179,0)&gt;0, IF(OR(C179="51", C179="52", C179="66"), (L179*'UNIT VALUES'!$C$26)-CALCS!O179,0), 0), 0))</f>
        <v>0</v>
      </c>
      <c r="U179" s="25">
        <f>IF(C179="22", (O179*'UNIT VALUES'!$D$38)+(Q179*'UNIT VALUES'!$D$39)+(S179*'UNIT VALUES'!$D$40), (O179*'UNIT VALUES'!$D$28)+(Q179*'UNIT VALUES'!$D$29)+(S179*'UNIT VALUES'!$D$30))</f>
        <v>12467928.646991795</v>
      </c>
      <c r="V179" s="25">
        <f>IF(C179="22",(O179*'UNIT VALUES'!$D$41)+(Q179*'UNIT VALUES'!$D$42)+(R179*'UNIT VALUES'!$D$43),IF(C179="66",(Q179*'UNIT VALUES'!$D$31)+(T179*'UNIT VALUES'!$D$33)+(R179*'UNIT VALUES'!$D$34),(Q179*'UNIT VALUES'!$D$31)+(T179*'UNIT VALUES'!$D$32)+(R179*'UNIT VALUES'!$D$34)))</f>
        <v>5807879.5859859753</v>
      </c>
      <c r="W179" s="25">
        <f t="shared" si="6"/>
        <v>12467929</v>
      </c>
      <c r="X179" s="27">
        <f>ROUND(IF(C179="22", W179*'UNIT VALUES'!$D$44, W179*'UNIT VALUES'!$D$36), 0)</f>
        <v>10912034</v>
      </c>
      <c r="Y179" s="87">
        <f>ROUND(IF(C179="22", IF(U179&gt;V179,O179*'UNIT VALUES'!$D$38*'UNIT VALUES'!$D$44,O179*'UNIT VALUES'!$D$41*'UNIT VALUES'!$D$44),IF(U179&gt;V179, O179*'UNIT VALUES'!$D$28*'UNIT VALUES'!$D$36,0)), 0)</f>
        <v>2294914</v>
      </c>
      <c r="Z179" s="87">
        <f>ROUND(IF(C179="22", IF(U179&gt;V179,Q179*'UNIT VALUES'!$D$39*'UNIT VALUES'!$D$44,Q179*'UNIT VALUES'!$D$42*'UNIT VALUES'!$D$44), IF(U179&gt;V179, Q179*'UNIT VALUES'!$D$29*'UNIT VALUES'!$D$36, Q179*'UNIT VALUES'!$D$31*'UNIT VALUES'!$D$36)),0)</f>
        <v>4590169</v>
      </c>
      <c r="AA179" s="87">
        <f>ROUND(IF(C179="22", IF(U179&gt;V179,0,R179*'UNIT VALUES'!$D$43*'UNIT VALUES'!$D$44),IF(CALCS!U179&gt;CALCS!V179,0,CALCS!R179*'UNIT VALUES'!$D$34*'UNIT VALUES'!$D$36)), 0)</f>
        <v>0</v>
      </c>
      <c r="AB179" s="87">
        <f>ROUND(IF(C179="22",IF(U179&gt;V179,S179*'UNIT VALUES'!$D$40*'UNIT VALUES'!$D$44,0),IF(U179&gt;V179,S179*'UNIT VALUES'!$D$30*'UNIT VALUES'!$D$36)), 0)</f>
        <v>4026951</v>
      </c>
      <c r="AC179" s="87">
        <f>ROUND(IF(U179&gt;V179,0,IF(T179&gt;1, IF(C179="66", T179*'UNIT VALUES'!$D$33*'UNIT VALUES'!$D$36,T179*'UNIT VALUES'!$D$32*'UNIT VALUES'!$D$36),0)),0)</f>
        <v>0</v>
      </c>
      <c r="AD179" t="str">
        <f t="shared" si="7"/>
        <v>063210</v>
      </c>
      <c r="AE179">
        <f ca="1">IF(C179="22",OFFSET('National Reallocations'!$L$1,MATCH(AD179,'National Reallocations'!$I$2:$I$52,0),),ROUND((X179/(SUM($X$2:$X$1259)-SUMIF($C$2:$C$1259,"22",$X$2:$X$1259)))*(Reallocations!$F$4+Reallocations!$F$5),0))</f>
        <v>918</v>
      </c>
      <c r="AF179" s="27">
        <f ca="1">IF(ISERROR(OFFSET('MSA Reallocations'!$I$1,MATCH(AD179,'MSA Reallocations'!$E$2:$E$37,0),)), 0, (OFFSET('MSA Reallocations'!$I$1,MATCH(AD179,'MSA Reallocations'!$E$2:$E$37,0),)))</f>
        <v>0</v>
      </c>
      <c r="AG179" s="181">
        <f ca="1">IF(ISERROR(OFFSET(Reductions!$E$1,MATCH(AD179,Reductions!$F$2:$F$15,0),)), 0, -OFFSET(Reductions!$E$1,MATCH(AD179,Reductions!$F$2:$F$15,0),))</f>
        <v>0</v>
      </c>
      <c r="AH179" s="53">
        <f t="shared" ca="1" si="8"/>
        <v>10912952</v>
      </c>
    </row>
    <row r="180" spans="1:34" x14ac:dyDescent="0.25">
      <c r="A180" s="126" t="s">
        <v>4880</v>
      </c>
      <c r="B180" s="126" t="s">
        <v>223</v>
      </c>
      <c r="C180" s="126" t="s">
        <v>27</v>
      </c>
      <c r="D180" s="126" t="s">
        <v>28</v>
      </c>
      <c r="E180" s="126" t="s">
        <v>224</v>
      </c>
      <c r="F180" s="126" t="s">
        <v>617</v>
      </c>
      <c r="G180" s="126" t="s">
        <v>618</v>
      </c>
      <c r="H180" s="126" t="s">
        <v>23</v>
      </c>
      <c r="I180" s="126" t="s">
        <v>619</v>
      </c>
      <c r="J180" s="126" t="s">
        <v>319</v>
      </c>
      <c r="K180" s="126" t="s">
        <v>3333</v>
      </c>
      <c r="L180" s="127">
        <v>740316</v>
      </c>
      <c r="M180" s="127">
        <v>679194</v>
      </c>
      <c r="N180" s="127">
        <v>678974</v>
      </c>
      <c r="O180" s="127">
        <v>864816</v>
      </c>
      <c r="P180" s="127">
        <v>0</v>
      </c>
      <c r="Q180" s="127">
        <v>108328</v>
      </c>
      <c r="R180" s="127">
        <v>184175</v>
      </c>
      <c r="S180" s="127">
        <v>22015</v>
      </c>
      <c r="T180" s="24">
        <f>IF(P180&gt;0, ROUND(IF(IF(OR(C180="51", C180="52", C180="66"), (L180*'UNIT VALUES'!$C$26)-CALCS!P180,0)&gt;0, IF(OR(C180="51", C180="52", C180="66"), (L180*'UNIT VALUES'!$C$26)-CALCS!P180,0), 0), 0), ROUND(IF(IF(OR(C180="51", C180="52", C180="66"), (L180*'UNIT VALUES'!$C$26)-CALCS!O180,0)&gt;0, IF(OR(C180="51", C180="52", C180="66"), (L180*'UNIT VALUES'!$C$26)-CALCS!O180,0), 0), 0))</f>
        <v>296900</v>
      </c>
      <c r="U180" s="25">
        <f>IF(C180="22", (O180*'UNIT VALUES'!$D$38)+(Q180*'UNIT VALUES'!$D$39)+(S180*'UNIT VALUES'!$D$40), (O180*'UNIT VALUES'!$D$28)+(Q180*'UNIT VALUES'!$D$29)+(S180*'UNIT VALUES'!$D$30))</f>
        <v>7681556.1642770395</v>
      </c>
      <c r="V180" s="25">
        <f>IF(C180="22",(O180*'UNIT VALUES'!$D$41)+(Q180*'UNIT VALUES'!$D$42)+(R180*'UNIT VALUES'!$D$43),IF(C180="66",(Q180*'UNIT VALUES'!$D$31)+(T180*'UNIT VALUES'!$D$33)+(R180*'UNIT VALUES'!$D$34),(Q180*'UNIT VALUES'!$D$31)+(T180*'UNIT VALUES'!$D$32)+(R180*'UNIT VALUES'!$D$34)))</f>
        <v>18772436.063680172</v>
      </c>
      <c r="W180" s="25">
        <f t="shared" si="6"/>
        <v>18772436</v>
      </c>
      <c r="X180" s="27">
        <f>ROUND(IF(C180="22", W180*'UNIT VALUES'!$D$44, W180*'UNIT VALUES'!$D$36), 0)</f>
        <v>16429790</v>
      </c>
      <c r="Y180" s="87">
        <f>ROUND(IF(C180="22", IF(U180&gt;V180,O180*'UNIT VALUES'!$D$38*'UNIT VALUES'!$D$44,O180*'UNIT VALUES'!$D$41*'UNIT VALUES'!$D$44),IF(U180&gt;V180, O180*'UNIT VALUES'!$D$28*'UNIT VALUES'!$D$36,0)), 0)</f>
        <v>0</v>
      </c>
      <c r="Z180" s="87">
        <f>ROUND(IF(C180="22", IF(U180&gt;V180,Q180*'UNIT VALUES'!$D$39*'UNIT VALUES'!$D$44,Q180*'UNIT VALUES'!$D$42*'UNIT VALUES'!$D$44), IF(U180&gt;V180, Q180*'UNIT VALUES'!$D$29*'UNIT VALUES'!$D$36, Q180*'UNIT VALUES'!$D$31*'UNIT VALUES'!$D$36)),0)</f>
        <v>1446114</v>
      </c>
      <c r="AA180" s="87">
        <f>ROUND(IF(C180="22", IF(U180&gt;V180,0,R180*'UNIT VALUES'!$D$43*'UNIT VALUES'!$D$44),IF(CALCS!U180&gt;CALCS!V180,0,CALCS!R180*'UNIT VALUES'!$D$34*'UNIT VALUES'!$D$36)), 0)</f>
        <v>11951963</v>
      </c>
      <c r="AB180" s="87">
        <f>ROUND(IF(C180="22",IF(U180&gt;V180,S180*'UNIT VALUES'!$D$40*'UNIT VALUES'!$D$44,0),IF(U180&gt;V180,S180*'UNIT VALUES'!$D$30*'UNIT VALUES'!$D$36)), 0)</f>
        <v>0</v>
      </c>
      <c r="AC180" s="87">
        <f>ROUND(IF(U180&gt;V180,0,IF(T180&gt;1, IF(C180="66", T180*'UNIT VALUES'!$D$33*'UNIT VALUES'!$D$36,T180*'UNIT VALUES'!$D$32*'UNIT VALUES'!$D$36),0)),0)</f>
        <v>3031713</v>
      </c>
      <c r="AD180" t="str">
        <f t="shared" si="7"/>
        <v>063228</v>
      </c>
      <c r="AE180">
        <f ca="1">IF(C180="22",OFFSET('National Reallocations'!$L$1,MATCH(AD180,'National Reallocations'!$I$2:$I$52,0),),ROUND((X180/(SUM($X$2:$X$1259)-SUMIF($C$2:$C$1259,"22",$X$2:$X$1259)))*(Reallocations!$F$4+Reallocations!$F$5),0))</f>
        <v>1382</v>
      </c>
      <c r="AF180" s="27">
        <f ca="1">IF(ISERROR(OFFSET('MSA Reallocations'!$I$1,MATCH(AD180,'MSA Reallocations'!$E$2:$E$37,0),)), 0, (OFFSET('MSA Reallocations'!$I$1,MATCH(AD180,'MSA Reallocations'!$E$2:$E$37,0),)))</f>
        <v>0</v>
      </c>
      <c r="AG180" s="181">
        <f ca="1">IF(ISERROR(OFFSET(Reductions!$E$1,MATCH(AD180,Reductions!$F$2:$F$15,0),)), 0, -OFFSET(Reductions!$E$1,MATCH(AD180,Reductions!$F$2:$F$15,0),))</f>
        <v>0</v>
      </c>
      <c r="AH180" s="53">
        <f t="shared" ca="1" si="8"/>
        <v>16431172</v>
      </c>
    </row>
    <row r="181" spans="1:34" x14ac:dyDescent="0.25">
      <c r="A181" s="126" t="s">
        <v>5916</v>
      </c>
      <c r="B181" s="126" t="s">
        <v>223</v>
      </c>
      <c r="C181" s="126" t="s">
        <v>27</v>
      </c>
      <c r="D181" s="126" t="s">
        <v>28</v>
      </c>
      <c r="E181" s="126" t="s">
        <v>224</v>
      </c>
      <c r="F181" s="126" t="s">
        <v>621</v>
      </c>
      <c r="G181" s="126" t="s">
        <v>314</v>
      </c>
      <c r="H181" s="126" t="s">
        <v>23</v>
      </c>
      <c r="I181" s="126" t="s">
        <v>622</v>
      </c>
      <c r="J181" s="126" t="s">
        <v>316</v>
      </c>
      <c r="K181" s="126" t="s">
        <v>3333</v>
      </c>
      <c r="L181" s="127">
        <v>205370</v>
      </c>
      <c r="M181" s="127">
        <v>640305</v>
      </c>
      <c r="N181" s="127">
        <v>629442</v>
      </c>
      <c r="O181" s="127">
        <v>1026908</v>
      </c>
      <c r="P181" s="127">
        <v>0</v>
      </c>
      <c r="Q181" s="127">
        <v>114805</v>
      </c>
      <c r="R181" s="127">
        <v>17484</v>
      </c>
      <c r="S181" s="127">
        <v>30102</v>
      </c>
      <c r="T181" s="24">
        <f>IF(P181&gt;0, ROUND(IF(IF(OR(C181="51", C181="52", C181="66"), (L181*'UNIT VALUES'!$C$26)-CALCS!P181,0)&gt;0, IF(OR(C181="51", C181="52", C181="66"), (L181*'UNIT VALUES'!$C$26)-CALCS!P181,0), 0), 0), ROUND(IF(IF(OR(C181="51", C181="52", C181="66"), (L181*'UNIT VALUES'!$C$26)-CALCS!O181,0)&gt;0, IF(OR(C181="51", C181="52", C181="66"), (L181*'UNIT VALUES'!$C$26)-CALCS!O181,0), 0), 0))</f>
        <v>0</v>
      </c>
      <c r="U181" s="25">
        <f>IF(C181="22", (O181*'UNIT VALUES'!$D$38)+(Q181*'UNIT VALUES'!$D$39)+(S181*'UNIT VALUES'!$D$40), (O181*'UNIT VALUES'!$D$28)+(Q181*'UNIT VALUES'!$D$29)+(S181*'UNIT VALUES'!$D$30))</f>
        <v>9363885.006091943</v>
      </c>
      <c r="V181" s="25">
        <f>IF(C181="22",(O181*'UNIT VALUES'!$D$41)+(Q181*'UNIT VALUES'!$D$42)+(R181*'UNIT VALUES'!$D$43),IF(C181="66",(Q181*'UNIT VALUES'!$D$31)+(T181*'UNIT VALUES'!$D$33)+(R181*'UNIT VALUES'!$D$34),(Q181*'UNIT VALUES'!$D$31)+(T181*'UNIT VALUES'!$D$32)+(R181*'UNIT VALUES'!$D$34)))</f>
        <v>3047497.8995549828</v>
      </c>
      <c r="W181" s="25">
        <f t="shared" si="6"/>
        <v>9363885</v>
      </c>
      <c r="X181" s="27">
        <f>ROUND(IF(C181="22", W181*'UNIT VALUES'!$D$44, W181*'UNIT VALUES'!$D$36), 0)</f>
        <v>8195349</v>
      </c>
      <c r="Y181" s="87">
        <f>ROUND(IF(C181="22", IF(U181&gt;V181,O181*'UNIT VALUES'!$D$38*'UNIT VALUES'!$D$44,O181*'UNIT VALUES'!$D$41*'UNIT VALUES'!$D$44),IF(U181&gt;V181, O181*'UNIT VALUES'!$D$28*'UNIT VALUES'!$D$36,0)), 0)</f>
        <v>1689453</v>
      </c>
      <c r="Z181" s="87">
        <f>ROUND(IF(C181="22", IF(U181&gt;V181,Q181*'UNIT VALUES'!$D$39*'UNIT VALUES'!$D$44,Q181*'UNIT VALUES'!$D$42*'UNIT VALUES'!$D$44), IF(U181&gt;V181, Q181*'UNIT VALUES'!$D$29*'UNIT VALUES'!$D$36, Q181*'UNIT VALUES'!$D$31*'UNIT VALUES'!$D$36)),0)</f>
        <v>2554297</v>
      </c>
      <c r="AA181" s="87">
        <f>ROUND(IF(C181="22", IF(U181&gt;V181,0,R181*'UNIT VALUES'!$D$43*'UNIT VALUES'!$D$44),IF(CALCS!U181&gt;CALCS!V181,0,CALCS!R181*'UNIT VALUES'!$D$34*'UNIT VALUES'!$D$36)), 0)</f>
        <v>0</v>
      </c>
      <c r="AB181" s="87">
        <f>ROUND(IF(C181="22",IF(U181&gt;V181,S181*'UNIT VALUES'!$D$40*'UNIT VALUES'!$D$44,0),IF(U181&gt;V181,S181*'UNIT VALUES'!$D$30*'UNIT VALUES'!$D$36)), 0)</f>
        <v>3951599</v>
      </c>
      <c r="AC181" s="87">
        <f>ROUND(IF(U181&gt;V181,0,IF(T181&gt;1, IF(C181="66", T181*'UNIT VALUES'!$D$33*'UNIT VALUES'!$D$36,T181*'UNIT VALUES'!$D$32*'UNIT VALUES'!$D$36),0)),0)</f>
        <v>0</v>
      </c>
      <c r="AD181" t="str">
        <f t="shared" si="7"/>
        <v>063258</v>
      </c>
      <c r="AE181">
        <f ca="1">IF(C181="22",OFFSET('National Reallocations'!$L$1,MATCH(AD181,'National Reallocations'!$I$2:$I$52,0),),ROUND((X181/(SUM($X$2:$X$1259)-SUMIF($C$2:$C$1259,"22",$X$2:$X$1259)))*(Reallocations!$F$4+Reallocations!$F$5),0))</f>
        <v>689</v>
      </c>
      <c r="AF181" s="27">
        <f ca="1">IF(ISERROR(OFFSET('MSA Reallocations'!$I$1,MATCH(AD181,'MSA Reallocations'!$E$2:$E$37,0),)), 0, (OFFSET('MSA Reallocations'!$I$1,MATCH(AD181,'MSA Reallocations'!$E$2:$E$37,0),)))</f>
        <v>0</v>
      </c>
      <c r="AG181" s="181">
        <f ca="1">IF(ISERROR(OFFSET(Reductions!$E$1,MATCH(AD181,Reductions!$F$2:$F$15,0),)), 0, -OFFSET(Reductions!$E$1,MATCH(AD181,Reductions!$F$2:$F$15,0),))</f>
        <v>0</v>
      </c>
      <c r="AH181" s="53">
        <f t="shared" ca="1" si="8"/>
        <v>8196038</v>
      </c>
    </row>
    <row r="182" spans="1:34" x14ac:dyDescent="0.25">
      <c r="A182" s="126" t="s">
        <v>4846</v>
      </c>
      <c r="B182" s="126" t="s">
        <v>223</v>
      </c>
      <c r="C182" s="126" t="s">
        <v>27</v>
      </c>
      <c r="D182" s="126" t="s">
        <v>28</v>
      </c>
      <c r="E182" s="126" t="s">
        <v>224</v>
      </c>
      <c r="F182" s="126" t="s">
        <v>624</v>
      </c>
      <c r="G182" s="126" t="s">
        <v>227</v>
      </c>
      <c r="H182" s="126" t="s">
        <v>23</v>
      </c>
      <c r="I182" s="126" t="s">
        <v>625</v>
      </c>
      <c r="J182" s="126" t="s">
        <v>229</v>
      </c>
      <c r="K182" s="126" t="s">
        <v>3333</v>
      </c>
      <c r="L182" s="127">
        <v>65962</v>
      </c>
      <c r="M182" s="127">
        <v>63952</v>
      </c>
      <c r="N182" s="127">
        <v>63952</v>
      </c>
      <c r="O182" s="127">
        <v>90712</v>
      </c>
      <c r="P182" s="127">
        <v>0</v>
      </c>
      <c r="Q182" s="127">
        <v>9536</v>
      </c>
      <c r="R182" s="127">
        <v>3428</v>
      </c>
      <c r="S182" s="127">
        <v>2271</v>
      </c>
      <c r="T182" s="24">
        <f>IF(P182&gt;0, ROUND(IF(IF(OR(C182="51", C182="52", C182="66"), (L182*'UNIT VALUES'!$C$26)-CALCS!P182,0)&gt;0, IF(OR(C182="51", C182="52", C182="66"), (L182*'UNIT VALUES'!$C$26)-CALCS!P182,0), 0), 0), ROUND(IF(IF(OR(C182="51", C182="52", C182="66"), (L182*'UNIT VALUES'!$C$26)-CALCS!O182,0)&gt;0, IF(OR(C182="51", C182="52", C182="66"), (L182*'UNIT VALUES'!$C$26)-CALCS!O182,0), 0), 0))</f>
        <v>12797</v>
      </c>
      <c r="U182" s="25">
        <f>IF(C182="22", (O182*'UNIT VALUES'!$D$38)+(Q182*'UNIT VALUES'!$D$39)+(S182*'UNIT VALUES'!$D$40), (O182*'UNIT VALUES'!$D$28)+(Q182*'UNIT VALUES'!$D$29)+(S182*'UNIT VALUES'!$D$30))</f>
        <v>753565.71798392315</v>
      </c>
      <c r="V182" s="25">
        <f>IF(C182="22",(O182*'UNIT VALUES'!$D$41)+(Q182*'UNIT VALUES'!$D$42)+(R182*'UNIT VALUES'!$D$43),IF(C182="66",(Q182*'UNIT VALUES'!$D$31)+(T182*'UNIT VALUES'!$D$33)+(R182*'UNIT VALUES'!$D$34),(Q182*'UNIT VALUES'!$D$31)+(T182*'UNIT VALUES'!$D$32)+(R182*'UNIT VALUES'!$D$34)))</f>
        <v>548934.11831075384</v>
      </c>
      <c r="W182" s="25">
        <f t="shared" si="6"/>
        <v>753566</v>
      </c>
      <c r="X182" s="27">
        <f>ROUND(IF(C182="22", W182*'UNIT VALUES'!$D$44, W182*'UNIT VALUES'!$D$36), 0)</f>
        <v>659527</v>
      </c>
      <c r="Y182" s="87">
        <f>ROUND(IF(C182="22", IF(U182&gt;V182,O182*'UNIT VALUES'!$D$38*'UNIT VALUES'!$D$44,O182*'UNIT VALUES'!$D$41*'UNIT VALUES'!$D$44),IF(U182&gt;V182, O182*'UNIT VALUES'!$D$28*'UNIT VALUES'!$D$36,0)), 0)</f>
        <v>149238</v>
      </c>
      <c r="Z182" s="87">
        <f>ROUND(IF(C182="22", IF(U182&gt;V182,Q182*'UNIT VALUES'!$D$39*'UNIT VALUES'!$D$44,Q182*'UNIT VALUES'!$D$42*'UNIT VALUES'!$D$44), IF(U182&gt;V182, Q182*'UNIT VALUES'!$D$29*'UNIT VALUES'!$D$36, Q182*'UNIT VALUES'!$D$31*'UNIT VALUES'!$D$36)),0)</f>
        <v>212166</v>
      </c>
      <c r="AA182" s="87">
        <f>ROUND(IF(C182="22", IF(U182&gt;V182,0,R182*'UNIT VALUES'!$D$43*'UNIT VALUES'!$D$44),IF(CALCS!U182&gt;CALCS!V182,0,CALCS!R182*'UNIT VALUES'!$D$34*'UNIT VALUES'!$D$36)), 0)</f>
        <v>0</v>
      </c>
      <c r="AB182" s="87">
        <f>ROUND(IF(C182="22",IF(U182&gt;V182,S182*'UNIT VALUES'!$D$40*'UNIT VALUES'!$D$44,0),IF(U182&gt;V182,S182*'UNIT VALUES'!$D$30*'UNIT VALUES'!$D$36)), 0)</f>
        <v>298122</v>
      </c>
      <c r="AC182" s="87">
        <f>ROUND(IF(U182&gt;V182,0,IF(T182&gt;1, IF(C182="66", T182*'UNIT VALUES'!$D$33*'UNIT VALUES'!$D$36,T182*'UNIT VALUES'!$D$32*'UNIT VALUES'!$D$36),0)),0)</f>
        <v>0</v>
      </c>
      <c r="AD182" t="str">
        <f t="shared" si="7"/>
        <v>063276</v>
      </c>
      <c r="AE182">
        <f ca="1">IF(C182="22",OFFSET('National Reallocations'!$L$1,MATCH(AD182,'National Reallocations'!$I$2:$I$52,0),),ROUND((X182/(SUM($X$2:$X$1259)-SUMIF($C$2:$C$1259,"22",$X$2:$X$1259)))*(Reallocations!$F$4+Reallocations!$F$5),0))</f>
        <v>55</v>
      </c>
      <c r="AF182" s="27">
        <f ca="1">IF(ISERROR(OFFSET('MSA Reallocations'!$I$1,MATCH(AD182,'MSA Reallocations'!$E$2:$E$37,0),)), 0, (OFFSET('MSA Reallocations'!$I$1,MATCH(AD182,'MSA Reallocations'!$E$2:$E$37,0),)))</f>
        <v>0</v>
      </c>
      <c r="AG182" s="181">
        <f ca="1">IF(ISERROR(OFFSET(Reductions!$E$1,MATCH(AD182,Reductions!$F$2:$F$15,0),)), 0, -OFFSET(Reductions!$E$1,MATCH(AD182,Reductions!$F$2:$F$15,0),))</f>
        <v>0</v>
      </c>
      <c r="AH182" s="53">
        <f t="shared" ca="1" si="8"/>
        <v>659582</v>
      </c>
    </row>
    <row r="183" spans="1:34" x14ac:dyDescent="0.25">
      <c r="A183" s="126" t="s">
        <v>4831</v>
      </c>
      <c r="B183" s="126" t="s">
        <v>223</v>
      </c>
      <c r="C183" s="126" t="s">
        <v>47</v>
      </c>
      <c r="D183" s="126" t="s">
        <v>48</v>
      </c>
      <c r="E183" s="126" t="s">
        <v>224</v>
      </c>
      <c r="F183" s="126" t="s">
        <v>627</v>
      </c>
      <c r="G183" s="126" t="s">
        <v>50</v>
      </c>
      <c r="H183" s="126" t="s">
        <v>23</v>
      </c>
      <c r="I183" s="126" t="s">
        <v>628</v>
      </c>
      <c r="J183" s="126" t="s">
        <v>271</v>
      </c>
      <c r="K183" s="126" t="s">
        <v>3334</v>
      </c>
      <c r="L183" s="127">
        <v>1</v>
      </c>
      <c r="M183" s="127">
        <v>19012</v>
      </c>
      <c r="N183" s="127">
        <v>17479</v>
      </c>
      <c r="O183" s="127">
        <v>92931</v>
      </c>
      <c r="P183" s="127">
        <v>0</v>
      </c>
      <c r="Q183" s="127">
        <v>13774</v>
      </c>
      <c r="R183" s="127">
        <v>222</v>
      </c>
      <c r="S183" s="127">
        <v>1083</v>
      </c>
      <c r="T183" s="24">
        <f>IF(P183&gt;0, ROUND(IF(IF(OR(C183="51", C183="52", C183="66"), (L183*'UNIT VALUES'!$C$26)-CALCS!P183,0)&gt;0, IF(OR(C183="51", C183="52", C183="66"), (L183*'UNIT VALUES'!$C$26)-CALCS!P183,0), 0), 0), ROUND(IF(IF(OR(C183="51", C183="52", C183="66"), (L183*'UNIT VALUES'!$C$26)-CALCS!O183,0)&gt;0, IF(OR(C183="51", C183="52", C183="66"), (L183*'UNIT VALUES'!$C$26)-CALCS!O183,0), 0), 0))</f>
        <v>0</v>
      </c>
      <c r="U183" s="25">
        <f>IF(C183="22", (O183*'UNIT VALUES'!$D$38)+(Q183*'UNIT VALUES'!$D$39)+(S183*'UNIT VALUES'!$D$40), (O183*'UNIT VALUES'!$D$28)+(Q183*'UNIT VALUES'!$D$29)+(S183*'UNIT VALUES'!$D$30))</f>
        <v>687283.01868104236</v>
      </c>
      <c r="V183" s="25">
        <f>IF(C183="22",(O183*'UNIT VALUES'!$D$41)+(Q183*'UNIT VALUES'!$D$42)+(R183*'UNIT VALUES'!$D$43),IF(C183="66",(Q183*'UNIT VALUES'!$D$31)+(T183*'UNIT VALUES'!$D$33)+(R183*'UNIT VALUES'!$D$34),(Q183*'UNIT VALUES'!$D$31)+(T183*'UNIT VALUES'!$D$32)+(R183*'UNIT VALUES'!$D$34)))</f>
        <v>226553.23514190302</v>
      </c>
      <c r="W183" s="25">
        <f t="shared" si="6"/>
        <v>687283</v>
      </c>
      <c r="X183" s="27">
        <f>ROUND(IF(C183="22", W183*'UNIT VALUES'!$D$44, W183*'UNIT VALUES'!$D$36), 0)</f>
        <v>601516</v>
      </c>
      <c r="Y183" s="87">
        <f>ROUND(IF(C183="22", IF(U183&gt;V183,O183*'UNIT VALUES'!$D$38*'UNIT VALUES'!$D$44,O183*'UNIT VALUES'!$D$41*'UNIT VALUES'!$D$44),IF(U183&gt;V183, O183*'UNIT VALUES'!$D$28*'UNIT VALUES'!$D$36,0)), 0)</f>
        <v>152889</v>
      </c>
      <c r="Z183" s="87">
        <f>ROUND(IF(C183="22", IF(U183&gt;V183,Q183*'UNIT VALUES'!$D$39*'UNIT VALUES'!$D$44,Q183*'UNIT VALUES'!$D$42*'UNIT VALUES'!$D$44), IF(U183&gt;V183, Q183*'UNIT VALUES'!$D$29*'UNIT VALUES'!$D$36, Q183*'UNIT VALUES'!$D$31*'UNIT VALUES'!$D$36)),0)</f>
        <v>306458</v>
      </c>
      <c r="AA183" s="87">
        <f>ROUND(IF(C183="22", IF(U183&gt;V183,0,R183*'UNIT VALUES'!$D$43*'UNIT VALUES'!$D$44),IF(CALCS!U183&gt;CALCS!V183,0,CALCS!R183*'UNIT VALUES'!$D$34*'UNIT VALUES'!$D$36)), 0)</f>
        <v>0</v>
      </c>
      <c r="AB183" s="87">
        <f>ROUND(IF(C183="22",IF(U183&gt;V183,S183*'UNIT VALUES'!$D$40*'UNIT VALUES'!$D$44,0),IF(U183&gt;V183,S183*'UNIT VALUES'!$D$30*'UNIT VALUES'!$D$36)), 0)</f>
        <v>142169</v>
      </c>
      <c r="AC183" s="87">
        <f>ROUND(IF(U183&gt;V183,0,IF(T183&gt;1, IF(C183="66", T183*'UNIT VALUES'!$D$33*'UNIT VALUES'!$D$36,T183*'UNIT VALUES'!$D$32*'UNIT VALUES'!$D$36),0)),0)</f>
        <v>0</v>
      </c>
      <c r="AD183" t="str">
        <f t="shared" si="7"/>
        <v>063294</v>
      </c>
      <c r="AE183">
        <f ca="1">IF(C183="22",OFFSET('National Reallocations'!$L$1,MATCH(AD183,'National Reallocations'!$I$2:$I$52,0),),ROUND((X183/(SUM($X$2:$X$1259)-SUMIF($C$2:$C$1259,"22",$X$2:$X$1259)))*(Reallocations!$F$4+Reallocations!$F$5),0))</f>
        <v>51</v>
      </c>
      <c r="AF183" s="27">
        <f ca="1">IF(ISERROR(OFFSET('MSA Reallocations'!$I$1,MATCH(AD183,'MSA Reallocations'!$E$2:$E$37,0),)), 0, (OFFSET('MSA Reallocations'!$I$1,MATCH(AD183,'MSA Reallocations'!$E$2:$E$37,0),)))</f>
        <v>0</v>
      </c>
      <c r="AG183" s="181">
        <f ca="1">IF(ISERROR(OFFSET(Reductions!$E$1,MATCH(AD183,Reductions!$F$2:$F$15,0),)), 0, -OFFSET(Reductions!$E$1,MATCH(AD183,Reductions!$F$2:$F$15,0),))</f>
        <v>0</v>
      </c>
      <c r="AH183" s="53">
        <f t="shared" ca="1" si="8"/>
        <v>601567</v>
      </c>
    </row>
    <row r="184" spans="1:34" x14ac:dyDescent="0.25">
      <c r="A184" s="126" t="s">
        <v>5913</v>
      </c>
      <c r="B184" s="126" t="s">
        <v>223</v>
      </c>
      <c r="C184" s="126" t="s">
        <v>47</v>
      </c>
      <c r="D184" s="126" t="s">
        <v>48</v>
      </c>
      <c r="E184" s="126" t="s">
        <v>224</v>
      </c>
      <c r="F184" s="126" t="s">
        <v>630</v>
      </c>
      <c r="G184" s="126" t="s">
        <v>43</v>
      </c>
      <c r="H184" s="126" t="s">
        <v>23</v>
      </c>
      <c r="I184" s="126" t="s">
        <v>631</v>
      </c>
      <c r="J184" s="126" t="s">
        <v>319</v>
      </c>
      <c r="K184" s="126" t="s">
        <v>3333</v>
      </c>
      <c r="L184" s="127">
        <v>69870</v>
      </c>
      <c r="M184" s="127">
        <v>77640</v>
      </c>
      <c r="N184" s="127">
        <v>77561</v>
      </c>
      <c r="O184" s="127">
        <v>103536</v>
      </c>
      <c r="P184" s="127">
        <v>0</v>
      </c>
      <c r="Q184" s="127">
        <v>7344</v>
      </c>
      <c r="R184" s="127">
        <v>4124</v>
      </c>
      <c r="S184" s="127">
        <v>2366</v>
      </c>
      <c r="T184" s="24">
        <f>IF(P184&gt;0, ROUND(IF(IF(OR(C184="51", C184="52", C184="66"), (L184*'UNIT VALUES'!$C$26)-CALCS!P184,0)&gt;0, IF(OR(C184="51", C184="52", C184="66"), (L184*'UNIT VALUES'!$C$26)-CALCS!P184,0), 0), 0), ROUND(IF(IF(OR(C184="51", C184="52", C184="66"), (L184*'UNIT VALUES'!$C$26)-CALCS!O184,0)&gt;0, IF(OR(C184="51", C184="52", C184="66"), (L184*'UNIT VALUES'!$C$26)-CALCS!O184,0), 0), 0))</f>
        <v>6105</v>
      </c>
      <c r="U184" s="25">
        <f>IF(C184="22", (O184*'UNIT VALUES'!$D$38)+(Q184*'UNIT VALUES'!$D$39)+(S184*'UNIT VALUES'!$D$40), (O184*'UNIT VALUES'!$D$28)+(Q184*'UNIT VALUES'!$D$29)+(S184*'UNIT VALUES'!$D$30))</f>
        <v>736197.31268902938</v>
      </c>
      <c r="V184" s="25">
        <f>IF(C184="22",(O184*'UNIT VALUES'!$D$41)+(Q184*'UNIT VALUES'!$D$42)+(R184*'UNIT VALUES'!$D$43),IF(C184="66",(Q184*'UNIT VALUES'!$D$31)+(T184*'UNIT VALUES'!$D$33)+(R184*'UNIT VALUES'!$D$34),(Q184*'UNIT VALUES'!$D$31)+(T184*'UNIT VALUES'!$D$32)+(R184*'UNIT VALUES'!$D$34)))</f>
        <v>489029.77341731434</v>
      </c>
      <c r="W184" s="25">
        <f t="shared" si="6"/>
        <v>736197</v>
      </c>
      <c r="X184" s="27">
        <f>ROUND(IF(C184="22", W184*'UNIT VALUES'!$D$44, W184*'UNIT VALUES'!$D$36), 0)</f>
        <v>644326</v>
      </c>
      <c r="Y184" s="87">
        <f>ROUND(IF(C184="22", IF(U184&gt;V184,O184*'UNIT VALUES'!$D$38*'UNIT VALUES'!$D$44,O184*'UNIT VALUES'!$D$41*'UNIT VALUES'!$D$44),IF(U184&gt;V184, O184*'UNIT VALUES'!$D$28*'UNIT VALUES'!$D$36,0)), 0)</f>
        <v>170336</v>
      </c>
      <c r="Z184" s="87">
        <f>ROUND(IF(C184="22", IF(U184&gt;V184,Q184*'UNIT VALUES'!$D$39*'UNIT VALUES'!$D$44,Q184*'UNIT VALUES'!$D$42*'UNIT VALUES'!$D$44), IF(U184&gt;V184, Q184*'UNIT VALUES'!$D$29*'UNIT VALUES'!$D$36, Q184*'UNIT VALUES'!$D$31*'UNIT VALUES'!$D$36)),0)</f>
        <v>163397</v>
      </c>
      <c r="AA184" s="87">
        <f>ROUND(IF(C184="22", IF(U184&gt;V184,0,R184*'UNIT VALUES'!$D$43*'UNIT VALUES'!$D$44),IF(CALCS!U184&gt;CALCS!V184,0,CALCS!R184*'UNIT VALUES'!$D$34*'UNIT VALUES'!$D$36)), 0)</f>
        <v>0</v>
      </c>
      <c r="AB184" s="87">
        <f>ROUND(IF(C184="22",IF(U184&gt;V184,S184*'UNIT VALUES'!$D$40*'UNIT VALUES'!$D$44,0),IF(U184&gt;V184,S184*'UNIT VALUES'!$D$30*'UNIT VALUES'!$D$36)), 0)</f>
        <v>310593</v>
      </c>
      <c r="AC184" s="87">
        <f>ROUND(IF(U184&gt;V184,0,IF(T184&gt;1, IF(C184="66", T184*'UNIT VALUES'!$D$33*'UNIT VALUES'!$D$36,T184*'UNIT VALUES'!$D$32*'UNIT VALUES'!$D$36),0)),0)</f>
        <v>0</v>
      </c>
      <c r="AD184" t="str">
        <f t="shared" si="7"/>
        <v>063312</v>
      </c>
      <c r="AE184">
        <f ca="1">IF(C184="22",OFFSET('National Reallocations'!$L$1,MATCH(AD184,'National Reallocations'!$I$2:$I$52,0),),ROUND((X184/(SUM($X$2:$X$1259)-SUMIF($C$2:$C$1259,"22",$X$2:$X$1259)))*(Reallocations!$F$4+Reallocations!$F$5),0))</f>
        <v>54</v>
      </c>
      <c r="AF184" s="27">
        <f ca="1">IF(ISERROR(OFFSET('MSA Reallocations'!$I$1,MATCH(AD184,'MSA Reallocations'!$E$2:$E$37,0),)), 0, (OFFSET('MSA Reallocations'!$I$1,MATCH(AD184,'MSA Reallocations'!$E$2:$E$37,0),)))</f>
        <v>0</v>
      </c>
      <c r="AG184" s="181">
        <f ca="1">IF(ISERROR(OFFSET(Reductions!$E$1,MATCH(AD184,Reductions!$F$2:$F$15,0),)), 0, -OFFSET(Reductions!$E$1,MATCH(AD184,Reductions!$F$2:$F$15,0),))</f>
        <v>0</v>
      </c>
      <c r="AH184" s="53">
        <f t="shared" ca="1" si="8"/>
        <v>644380</v>
      </c>
    </row>
    <row r="185" spans="1:34" x14ac:dyDescent="0.25">
      <c r="A185" s="126" t="s">
        <v>5475</v>
      </c>
      <c r="B185" s="126" t="s">
        <v>223</v>
      </c>
      <c r="C185" s="126" t="s">
        <v>27</v>
      </c>
      <c r="D185" s="126" t="s">
        <v>28</v>
      </c>
      <c r="E185" s="126" t="s">
        <v>224</v>
      </c>
      <c r="F185" s="126" t="s">
        <v>633</v>
      </c>
      <c r="G185" s="126" t="s">
        <v>236</v>
      </c>
      <c r="H185" s="126" t="s">
        <v>23</v>
      </c>
      <c r="I185" s="126" t="s">
        <v>634</v>
      </c>
      <c r="J185" s="126" t="s">
        <v>4634</v>
      </c>
      <c r="K185" s="126" t="s">
        <v>3334</v>
      </c>
      <c r="L185" s="127">
        <v>100350</v>
      </c>
      <c r="M185" s="127">
        <v>204074</v>
      </c>
      <c r="N185" s="127">
        <v>203713</v>
      </c>
      <c r="O185" s="127">
        <v>335400</v>
      </c>
      <c r="P185" s="127">
        <v>0</v>
      </c>
      <c r="Q185" s="127">
        <v>71539</v>
      </c>
      <c r="R185" s="127">
        <v>5461</v>
      </c>
      <c r="S185" s="127">
        <v>23922</v>
      </c>
      <c r="T185" s="24">
        <f>IF(P185&gt;0, ROUND(IF(IF(OR(C185="51", C185="52", C185="66"), (L185*'UNIT VALUES'!$C$26)-CALCS!P185,0)&gt;0, IF(OR(C185="51", C185="52", C185="66"), (L185*'UNIT VALUES'!$C$26)-CALCS!P185,0), 0), 0), ROUND(IF(IF(OR(C185="51", C185="52", C185="66"), (L185*'UNIT VALUES'!$C$26)-CALCS!O185,0)&gt;0, IF(OR(C185="51", C185="52", C185="66"), (L185*'UNIT VALUES'!$C$26)-CALCS!O185,0), 0), 0))</f>
        <v>0</v>
      </c>
      <c r="U185" s="25">
        <f>IF(C185="22", (O185*'UNIT VALUES'!$D$38)+(Q185*'UNIT VALUES'!$D$39)+(S185*'UNIT VALUES'!$D$40), (O185*'UNIT VALUES'!$D$28)+(Q185*'UNIT VALUES'!$D$29)+(S185*'UNIT VALUES'!$D$30))</f>
        <v>6037185.6245640898</v>
      </c>
      <c r="V185" s="25">
        <f>IF(C185="22",(O185*'UNIT VALUES'!$D$41)+(Q185*'UNIT VALUES'!$D$42)+(R185*'UNIT VALUES'!$D$43),IF(C185="66",(Q185*'UNIT VALUES'!$D$31)+(T185*'UNIT VALUES'!$D$33)+(R185*'UNIT VALUES'!$D$34),(Q185*'UNIT VALUES'!$D$31)+(T185*'UNIT VALUES'!$D$32)+(R185*'UNIT VALUES'!$D$34)))</f>
        <v>1496092.243960195</v>
      </c>
      <c r="W185" s="25">
        <f t="shared" si="6"/>
        <v>6037186</v>
      </c>
      <c r="X185" s="27">
        <f>ROUND(IF(C185="22", W185*'UNIT VALUES'!$D$44, W185*'UNIT VALUES'!$D$36), 0)</f>
        <v>5283795</v>
      </c>
      <c r="Y185" s="87">
        <f>ROUND(IF(C185="22", IF(U185&gt;V185,O185*'UNIT VALUES'!$D$38*'UNIT VALUES'!$D$44,O185*'UNIT VALUES'!$D$41*'UNIT VALUES'!$D$44),IF(U185&gt;V185, O185*'UNIT VALUES'!$D$28*'UNIT VALUES'!$D$36,0)), 0)</f>
        <v>551795</v>
      </c>
      <c r="Z185" s="87">
        <f>ROUND(IF(C185="22", IF(U185&gt;V185,Q185*'UNIT VALUES'!$D$39*'UNIT VALUES'!$D$44,Q185*'UNIT VALUES'!$D$42*'UNIT VALUES'!$D$44), IF(U185&gt;V185, Q185*'UNIT VALUES'!$D$29*'UNIT VALUES'!$D$36, Q185*'UNIT VALUES'!$D$31*'UNIT VALUES'!$D$36)),0)</f>
        <v>1591671</v>
      </c>
      <c r="AA185" s="87">
        <f>ROUND(IF(C185="22", IF(U185&gt;V185,0,R185*'UNIT VALUES'!$D$43*'UNIT VALUES'!$D$44),IF(CALCS!U185&gt;CALCS!V185,0,CALCS!R185*'UNIT VALUES'!$D$34*'UNIT VALUES'!$D$36)), 0)</f>
        <v>0</v>
      </c>
      <c r="AB185" s="87">
        <f>ROUND(IF(C185="22",IF(U185&gt;V185,S185*'UNIT VALUES'!$D$40*'UNIT VALUES'!$D$44,0),IF(U185&gt;V185,S185*'UNIT VALUES'!$D$30*'UNIT VALUES'!$D$36)), 0)</f>
        <v>3140328</v>
      </c>
      <c r="AC185" s="87">
        <f>ROUND(IF(U185&gt;V185,0,IF(T185&gt;1, IF(C185="66", T185*'UNIT VALUES'!$D$33*'UNIT VALUES'!$D$36,T185*'UNIT VALUES'!$D$32*'UNIT VALUES'!$D$36),0)),0)</f>
        <v>0</v>
      </c>
      <c r="AD185" t="str">
        <f t="shared" si="7"/>
        <v>063342</v>
      </c>
      <c r="AE185">
        <f ca="1">IF(C185="22",OFFSET('National Reallocations'!$L$1,MATCH(AD185,'National Reallocations'!$I$2:$I$52,0),),ROUND((X185/(SUM($X$2:$X$1259)-SUMIF($C$2:$C$1259,"22",$X$2:$X$1259)))*(Reallocations!$F$4+Reallocations!$F$5),0))</f>
        <v>444</v>
      </c>
      <c r="AF185" s="27">
        <f ca="1">IF(ISERROR(OFFSET('MSA Reallocations'!$I$1,MATCH(AD185,'MSA Reallocations'!$E$2:$E$37,0),)), 0, (OFFSET('MSA Reallocations'!$I$1,MATCH(AD185,'MSA Reallocations'!$E$2:$E$37,0),)))</f>
        <v>0</v>
      </c>
      <c r="AG185" s="181">
        <f ca="1">IF(ISERROR(OFFSET(Reductions!$E$1,MATCH(AD185,Reductions!$F$2:$F$15,0),)), 0, -OFFSET(Reductions!$E$1,MATCH(AD185,Reductions!$F$2:$F$15,0),))</f>
        <v>0</v>
      </c>
      <c r="AH185" s="53">
        <f t="shared" ca="1" si="8"/>
        <v>5284239</v>
      </c>
    </row>
    <row r="186" spans="1:34" x14ac:dyDescent="0.25">
      <c r="A186" s="126" t="s">
        <v>4838</v>
      </c>
      <c r="B186" s="126" t="s">
        <v>223</v>
      </c>
      <c r="C186" s="126" t="s">
        <v>27</v>
      </c>
      <c r="D186" s="126" t="s">
        <v>28</v>
      </c>
      <c r="E186" s="126" t="s">
        <v>224</v>
      </c>
      <c r="F186" s="126" t="s">
        <v>636</v>
      </c>
      <c r="G186" s="126" t="s">
        <v>384</v>
      </c>
      <c r="H186" s="126" t="s">
        <v>23</v>
      </c>
      <c r="I186" s="126" t="s">
        <v>637</v>
      </c>
      <c r="J186" s="126" t="s">
        <v>4633</v>
      </c>
      <c r="K186" s="126" t="s">
        <v>3334</v>
      </c>
      <c r="L186" s="127">
        <v>58768</v>
      </c>
      <c r="M186" s="127">
        <v>74414</v>
      </c>
      <c r="N186" s="127">
        <v>74414</v>
      </c>
      <c r="O186" s="127">
        <v>91842</v>
      </c>
      <c r="P186" s="127">
        <v>0</v>
      </c>
      <c r="Q186" s="127">
        <v>13434</v>
      </c>
      <c r="R186" s="127">
        <v>6894</v>
      </c>
      <c r="S186" s="127">
        <v>3077</v>
      </c>
      <c r="T186" s="24">
        <f>IF(P186&gt;0, ROUND(IF(IF(OR(C186="51", C186="52", C186="66"), (L186*'UNIT VALUES'!$C$26)-CALCS!P186,0)&gt;0, IF(OR(C186="51", C186="52", C186="66"), (L186*'UNIT VALUES'!$C$26)-CALCS!P186,0), 0), 0), ROUND(IF(IF(OR(C186="51", C186="52", C186="66"), (L186*'UNIT VALUES'!$C$26)-CALCS!O186,0)&gt;0, IF(OR(C186="51", C186="52", C186="66"), (L186*'UNIT VALUES'!$C$26)-CALCS!O186,0), 0), 0))</f>
        <v>378</v>
      </c>
      <c r="U186" s="25">
        <f>IF(C186="22", (O186*'UNIT VALUES'!$D$38)+(Q186*'UNIT VALUES'!$D$39)+(S186*'UNIT VALUES'!$D$40), (O186*'UNIT VALUES'!$D$28)+(Q186*'UNIT VALUES'!$D$29)+(S186*'UNIT VALUES'!$D$30))</f>
        <v>975675.41348376812</v>
      </c>
      <c r="V186" s="25">
        <f>IF(C186="22",(O186*'UNIT VALUES'!$D$41)+(Q186*'UNIT VALUES'!$D$42)+(R186*'UNIT VALUES'!$D$43),IF(C186="66",(Q186*'UNIT VALUES'!$D$31)+(T186*'UNIT VALUES'!$D$33)+(R186*'UNIT VALUES'!$D$34),(Q186*'UNIT VALUES'!$D$31)+(T186*'UNIT VALUES'!$D$32)+(R186*'UNIT VALUES'!$D$34)))</f>
        <v>720490.35365865286</v>
      </c>
      <c r="W186" s="25">
        <f t="shared" si="6"/>
        <v>975675</v>
      </c>
      <c r="X186" s="27">
        <f>ROUND(IF(C186="22", W186*'UNIT VALUES'!$D$44, W186*'UNIT VALUES'!$D$36), 0)</f>
        <v>853919</v>
      </c>
      <c r="Y186" s="87">
        <f>ROUND(IF(C186="22", IF(U186&gt;V186,O186*'UNIT VALUES'!$D$38*'UNIT VALUES'!$D$44,O186*'UNIT VALUES'!$D$41*'UNIT VALUES'!$D$44),IF(U186&gt;V186, O186*'UNIT VALUES'!$D$28*'UNIT VALUES'!$D$36,0)), 0)</f>
        <v>151097</v>
      </c>
      <c r="Z186" s="87">
        <f>ROUND(IF(C186="22", IF(U186&gt;V186,Q186*'UNIT VALUES'!$D$39*'UNIT VALUES'!$D$44,Q186*'UNIT VALUES'!$D$42*'UNIT VALUES'!$D$44), IF(U186&gt;V186, Q186*'UNIT VALUES'!$D$29*'UNIT VALUES'!$D$36, Q186*'UNIT VALUES'!$D$31*'UNIT VALUES'!$D$36)),0)</f>
        <v>298893</v>
      </c>
      <c r="AA186" s="87">
        <f>ROUND(IF(C186="22", IF(U186&gt;V186,0,R186*'UNIT VALUES'!$D$43*'UNIT VALUES'!$D$44),IF(CALCS!U186&gt;CALCS!V186,0,CALCS!R186*'UNIT VALUES'!$D$34*'UNIT VALUES'!$D$36)), 0)</f>
        <v>0</v>
      </c>
      <c r="AB186" s="87">
        <f>ROUND(IF(C186="22",IF(U186&gt;V186,S186*'UNIT VALUES'!$D$40*'UNIT VALUES'!$D$44,0),IF(U186&gt;V186,S186*'UNIT VALUES'!$D$30*'UNIT VALUES'!$D$36)), 0)</f>
        <v>403929</v>
      </c>
      <c r="AC186" s="87">
        <f>ROUND(IF(U186&gt;V186,0,IF(T186&gt;1, IF(C186="66", T186*'UNIT VALUES'!$D$33*'UNIT VALUES'!$D$36,T186*'UNIT VALUES'!$D$32*'UNIT VALUES'!$D$36),0)),0)</f>
        <v>0</v>
      </c>
      <c r="AD186" t="str">
        <f t="shared" si="7"/>
        <v>063348</v>
      </c>
      <c r="AE186">
        <f ca="1">IF(C186="22",OFFSET('National Reallocations'!$L$1,MATCH(AD186,'National Reallocations'!$I$2:$I$52,0),),ROUND((X186/(SUM($X$2:$X$1259)-SUMIF($C$2:$C$1259,"22",$X$2:$X$1259)))*(Reallocations!$F$4+Reallocations!$F$5),0))</f>
        <v>72</v>
      </c>
      <c r="AF186" s="27">
        <f ca="1">IF(ISERROR(OFFSET('MSA Reallocations'!$I$1,MATCH(AD186,'MSA Reallocations'!$E$2:$E$37,0),)), 0, (OFFSET('MSA Reallocations'!$I$1,MATCH(AD186,'MSA Reallocations'!$E$2:$E$37,0),)))</f>
        <v>0</v>
      </c>
      <c r="AG186" s="181">
        <f ca="1">IF(ISERROR(OFFSET(Reductions!$E$1,MATCH(AD186,Reductions!$F$2:$F$15,0),)), 0, -OFFSET(Reductions!$E$1,MATCH(AD186,Reductions!$F$2:$F$15,0),))</f>
        <v>0</v>
      </c>
      <c r="AH186" s="53">
        <f t="shared" ca="1" si="8"/>
        <v>853991</v>
      </c>
    </row>
    <row r="187" spans="1:34" x14ac:dyDescent="0.25">
      <c r="A187" s="126" t="s">
        <v>5842</v>
      </c>
      <c r="B187" s="126" t="s">
        <v>223</v>
      </c>
      <c r="C187" s="126" t="s">
        <v>27</v>
      </c>
      <c r="D187" s="126" t="s">
        <v>28</v>
      </c>
      <c r="E187" s="126" t="s">
        <v>224</v>
      </c>
      <c r="F187" s="126" t="s">
        <v>639</v>
      </c>
      <c r="G187" s="126" t="s">
        <v>314</v>
      </c>
      <c r="H187" s="126" t="s">
        <v>23</v>
      </c>
      <c r="I187" s="126" t="s">
        <v>640</v>
      </c>
      <c r="J187" s="126" t="s">
        <v>316</v>
      </c>
      <c r="K187" s="126" t="s">
        <v>3333</v>
      </c>
      <c r="L187" s="127">
        <v>58880</v>
      </c>
      <c r="M187" s="127">
        <v>87754</v>
      </c>
      <c r="N187" s="127">
        <v>87746</v>
      </c>
      <c r="O187" s="127">
        <v>126215</v>
      </c>
      <c r="P187" s="127">
        <v>0</v>
      </c>
      <c r="Q187" s="127">
        <v>10407</v>
      </c>
      <c r="R187" s="127">
        <v>1514</v>
      </c>
      <c r="S187" s="127">
        <v>3538</v>
      </c>
      <c r="T187" s="24">
        <f>IF(P187&gt;0, ROUND(IF(IF(OR(C187="51", C187="52", C187="66"), (L187*'UNIT VALUES'!$C$26)-CALCS!P187,0)&gt;0, IF(OR(C187="51", C187="52", C187="66"), (L187*'UNIT VALUES'!$C$26)-CALCS!P187,0), 0), 0), ROUND(IF(IF(OR(C187="51", C187="52", C187="66"), (L187*'UNIT VALUES'!$C$26)-CALCS!O187,0)&gt;0, IF(OR(C187="51", C187="52", C187="66"), (L187*'UNIT VALUES'!$C$26)-CALCS!O187,0), 0), 0))</f>
        <v>0</v>
      </c>
      <c r="U187" s="25">
        <f>IF(C187="22", (O187*'UNIT VALUES'!$D$38)+(Q187*'UNIT VALUES'!$D$39)+(S187*'UNIT VALUES'!$D$40), (O187*'UNIT VALUES'!$D$28)+(Q187*'UNIT VALUES'!$D$29)+(S187*'UNIT VALUES'!$D$30))</f>
        <v>1032484.0055950317</v>
      </c>
      <c r="V187" s="25">
        <f>IF(C187="22",(O187*'UNIT VALUES'!$D$41)+(Q187*'UNIT VALUES'!$D$42)+(R187*'UNIT VALUES'!$D$43),IF(C187="66",(Q187*'UNIT VALUES'!$D$31)+(T187*'UNIT VALUES'!$D$33)+(R187*'UNIT VALUES'!$D$34),(Q187*'UNIT VALUES'!$D$31)+(T187*'UNIT VALUES'!$D$32)+(R187*'UNIT VALUES'!$D$34)))</f>
        <v>270995.67746948893</v>
      </c>
      <c r="W187" s="25">
        <f t="shared" si="6"/>
        <v>1032484</v>
      </c>
      <c r="X187" s="27">
        <f>ROUND(IF(C187="22", W187*'UNIT VALUES'!$D$44, W187*'UNIT VALUES'!$D$36), 0)</f>
        <v>903638</v>
      </c>
      <c r="Y187" s="87">
        <f>ROUND(IF(C187="22", IF(U187&gt;V187,O187*'UNIT VALUES'!$D$38*'UNIT VALUES'!$D$44,O187*'UNIT VALUES'!$D$41*'UNIT VALUES'!$D$44),IF(U187&gt;V187, O187*'UNIT VALUES'!$D$28*'UNIT VALUES'!$D$36,0)), 0)</f>
        <v>207647</v>
      </c>
      <c r="Z187" s="87">
        <f>ROUND(IF(C187="22", IF(U187&gt;V187,Q187*'UNIT VALUES'!$D$39*'UNIT VALUES'!$D$44,Q187*'UNIT VALUES'!$D$42*'UNIT VALUES'!$D$44), IF(U187&gt;V187, Q187*'UNIT VALUES'!$D$29*'UNIT VALUES'!$D$36, Q187*'UNIT VALUES'!$D$31*'UNIT VALUES'!$D$36)),0)</f>
        <v>231545</v>
      </c>
      <c r="AA187" s="87">
        <f>ROUND(IF(C187="22", IF(U187&gt;V187,0,R187*'UNIT VALUES'!$D$43*'UNIT VALUES'!$D$44),IF(CALCS!U187&gt;CALCS!V187,0,CALCS!R187*'UNIT VALUES'!$D$34*'UNIT VALUES'!$D$36)), 0)</f>
        <v>0</v>
      </c>
      <c r="AB187" s="87">
        <f>ROUND(IF(C187="22",IF(U187&gt;V187,S187*'UNIT VALUES'!$D$40*'UNIT VALUES'!$D$44,0),IF(U187&gt;V187,S187*'UNIT VALUES'!$D$30*'UNIT VALUES'!$D$36)), 0)</f>
        <v>464446</v>
      </c>
      <c r="AC187" s="87">
        <f>ROUND(IF(U187&gt;V187,0,IF(T187&gt;1, IF(C187="66", T187*'UNIT VALUES'!$D$33*'UNIT VALUES'!$D$36,T187*'UNIT VALUES'!$D$32*'UNIT VALUES'!$D$36),0)),0)</f>
        <v>0</v>
      </c>
      <c r="AD187" t="str">
        <f t="shared" si="7"/>
        <v>063354</v>
      </c>
      <c r="AE187">
        <f ca="1">IF(C187="22",OFFSET('National Reallocations'!$L$1,MATCH(AD187,'National Reallocations'!$I$2:$I$52,0),),ROUND((X187/(SUM($X$2:$X$1259)-SUMIF($C$2:$C$1259,"22",$X$2:$X$1259)))*(Reallocations!$F$4+Reallocations!$F$5),0))</f>
        <v>76</v>
      </c>
      <c r="AF187" s="27">
        <f ca="1">IF(ISERROR(OFFSET('MSA Reallocations'!$I$1,MATCH(AD187,'MSA Reallocations'!$E$2:$E$37,0),)), 0, (OFFSET('MSA Reallocations'!$I$1,MATCH(AD187,'MSA Reallocations'!$E$2:$E$37,0),)))</f>
        <v>0</v>
      </c>
      <c r="AG187" s="181">
        <f ca="1">IF(ISERROR(OFFSET(Reductions!$E$1,MATCH(AD187,Reductions!$F$2:$F$15,0),)), 0, -OFFSET(Reductions!$E$1,MATCH(AD187,Reductions!$F$2:$F$15,0),))</f>
        <v>0</v>
      </c>
      <c r="AH187" s="53">
        <f t="shared" ca="1" si="8"/>
        <v>903714</v>
      </c>
    </row>
    <row r="188" spans="1:34" x14ac:dyDescent="0.25">
      <c r="A188" s="126" t="s">
        <v>5729</v>
      </c>
      <c r="B188" s="126" t="s">
        <v>223</v>
      </c>
      <c r="C188" s="126" t="s">
        <v>47</v>
      </c>
      <c r="D188" s="126" t="s">
        <v>48</v>
      </c>
      <c r="E188" s="126" t="s">
        <v>224</v>
      </c>
      <c r="F188" s="126" t="s">
        <v>642</v>
      </c>
      <c r="G188" s="126" t="s">
        <v>232</v>
      </c>
      <c r="H188" s="126" t="s">
        <v>23</v>
      </c>
      <c r="I188" s="126" t="s">
        <v>643</v>
      </c>
      <c r="J188" s="126" t="s">
        <v>234</v>
      </c>
      <c r="K188" s="126" t="s">
        <v>3334</v>
      </c>
      <c r="L188" s="127">
        <v>1</v>
      </c>
      <c r="M188" s="127">
        <v>66730</v>
      </c>
      <c r="N188" s="127">
        <v>0</v>
      </c>
      <c r="O188" s="127">
        <v>182371</v>
      </c>
      <c r="P188" s="127">
        <v>0</v>
      </c>
      <c r="Q188" s="127">
        <v>16394</v>
      </c>
      <c r="R188" s="127">
        <v>551</v>
      </c>
      <c r="S188" s="127">
        <v>3381</v>
      </c>
      <c r="T188" s="24">
        <f>IF(P188&gt;0, ROUND(IF(IF(OR(C188="51", C188="52", C188="66"), (L188*'UNIT VALUES'!$C$26)-CALCS!P188,0)&gt;0, IF(OR(C188="51", C188="52", C188="66"), (L188*'UNIT VALUES'!$C$26)-CALCS!P188,0), 0), 0), ROUND(IF(IF(OR(C188="51", C188="52", C188="66"), (L188*'UNIT VALUES'!$C$26)-CALCS!O188,0)&gt;0, IF(OR(C188="51", C188="52", C188="66"), (L188*'UNIT VALUES'!$C$26)-CALCS!O188,0), 0), 0))</f>
        <v>0</v>
      </c>
      <c r="U188" s="25">
        <f>IF(C188="22", (O188*'UNIT VALUES'!$D$38)+(Q188*'UNIT VALUES'!$D$39)+(S188*'UNIT VALUES'!$D$40), (O188*'UNIT VALUES'!$D$28)+(Q188*'UNIT VALUES'!$D$29)+(S188*'UNIT VALUES'!$D$30))</f>
        <v>1266693.1696236127</v>
      </c>
      <c r="V188" s="25">
        <f>IF(C188="22",(O188*'UNIT VALUES'!$D$41)+(Q188*'UNIT VALUES'!$D$42)+(R188*'UNIT VALUES'!$D$43),IF(C188="66",(Q188*'UNIT VALUES'!$D$31)+(T188*'UNIT VALUES'!$D$33)+(R188*'UNIT VALUES'!$D$34),(Q188*'UNIT VALUES'!$D$31)+(T188*'UNIT VALUES'!$D$32)+(R188*'UNIT VALUES'!$D$34)))</f>
        <v>290910.211749056</v>
      </c>
      <c r="W188" s="25">
        <f t="shared" si="6"/>
        <v>1266693</v>
      </c>
      <c r="X188" s="27">
        <f>ROUND(IF(C188="22", W188*'UNIT VALUES'!$D$44, W188*'UNIT VALUES'!$D$36), 0)</f>
        <v>1108620</v>
      </c>
      <c r="Y188" s="87">
        <f>ROUND(IF(C188="22", IF(U188&gt;V188,O188*'UNIT VALUES'!$D$38*'UNIT VALUES'!$D$44,O188*'UNIT VALUES'!$D$41*'UNIT VALUES'!$D$44),IF(U188&gt;V188, O188*'UNIT VALUES'!$D$28*'UNIT VALUES'!$D$36,0)), 0)</f>
        <v>300034</v>
      </c>
      <c r="Z188" s="87">
        <f>ROUND(IF(C188="22", IF(U188&gt;V188,Q188*'UNIT VALUES'!$D$39*'UNIT VALUES'!$D$44,Q188*'UNIT VALUES'!$D$42*'UNIT VALUES'!$D$44), IF(U188&gt;V188, Q188*'UNIT VALUES'!$D$29*'UNIT VALUES'!$D$36, Q188*'UNIT VALUES'!$D$31*'UNIT VALUES'!$D$36)),0)</f>
        <v>364750</v>
      </c>
      <c r="AA188" s="87">
        <f>ROUND(IF(C188="22", IF(U188&gt;V188,0,R188*'UNIT VALUES'!$D$43*'UNIT VALUES'!$D$44),IF(CALCS!U188&gt;CALCS!V188,0,CALCS!R188*'UNIT VALUES'!$D$34*'UNIT VALUES'!$D$36)), 0)</f>
        <v>0</v>
      </c>
      <c r="AB188" s="87">
        <f>ROUND(IF(C188="22",IF(U188&gt;V188,S188*'UNIT VALUES'!$D$40*'UNIT VALUES'!$D$44,0),IF(U188&gt;V188,S188*'UNIT VALUES'!$D$30*'UNIT VALUES'!$D$36)), 0)</f>
        <v>443836</v>
      </c>
      <c r="AC188" s="87">
        <f>ROUND(IF(U188&gt;V188,0,IF(T188&gt;1, IF(C188="66", T188*'UNIT VALUES'!$D$33*'UNIT VALUES'!$D$36,T188*'UNIT VALUES'!$D$32*'UNIT VALUES'!$D$36),0)),0)</f>
        <v>0</v>
      </c>
      <c r="AD188" t="str">
        <f t="shared" si="7"/>
        <v>063356</v>
      </c>
      <c r="AE188">
        <f ca="1">IF(C188="22",OFFSET('National Reallocations'!$L$1,MATCH(AD188,'National Reallocations'!$I$2:$I$52,0),),ROUND((X188/(SUM($X$2:$X$1259)-SUMIF($C$2:$C$1259,"22",$X$2:$X$1259)))*(Reallocations!$F$4+Reallocations!$F$5),0))</f>
        <v>93</v>
      </c>
      <c r="AF188" s="27">
        <f ca="1">IF(ISERROR(OFFSET('MSA Reallocations'!$I$1,MATCH(AD188,'MSA Reallocations'!$E$2:$E$37,0),)), 0, (OFFSET('MSA Reallocations'!$I$1,MATCH(AD188,'MSA Reallocations'!$E$2:$E$37,0),)))</f>
        <v>0</v>
      </c>
      <c r="AG188" s="181">
        <f ca="1">IF(ISERROR(OFFSET(Reductions!$E$1,MATCH(AD188,Reductions!$F$2:$F$15,0),)), 0, -OFFSET(Reductions!$E$1,MATCH(AD188,Reductions!$F$2:$F$15,0),))</f>
        <v>0</v>
      </c>
      <c r="AH188" s="53">
        <f t="shared" ca="1" si="8"/>
        <v>1108713</v>
      </c>
    </row>
    <row r="189" spans="1:34" x14ac:dyDescent="0.25">
      <c r="A189" s="126" t="s">
        <v>5083</v>
      </c>
      <c r="B189" s="126" t="s">
        <v>223</v>
      </c>
      <c r="C189" s="126" t="s">
        <v>27</v>
      </c>
      <c r="D189" s="126" t="s">
        <v>28</v>
      </c>
      <c r="E189" s="126" t="s">
        <v>224</v>
      </c>
      <c r="F189" s="126" t="s">
        <v>645</v>
      </c>
      <c r="G189" s="126" t="s">
        <v>646</v>
      </c>
      <c r="H189" s="126" t="s">
        <v>23</v>
      </c>
      <c r="I189" s="126" t="s">
        <v>647</v>
      </c>
      <c r="J189" s="126" t="s">
        <v>648</v>
      </c>
      <c r="K189" s="126" t="s">
        <v>3333</v>
      </c>
      <c r="L189" s="127">
        <v>25596</v>
      </c>
      <c r="M189" s="127">
        <v>41483</v>
      </c>
      <c r="N189" s="127">
        <v>41483</v>
      </c>
      <c r="O189" s="127">
        <v>64220</v>
      </c>
      <c r="P189" s="127">
        <v>0</v>
      </c>
      <c r="Q189" s="127">
        <v>13133</v>
      </c>
      <c r="R189" s="127">
        <v>4721</v>
      </c>
      <c r="S189" s="127">
        <v>770</v>
      </c>
      <c r="T189" s="24">
        <f>IF(P189&gt;0, ROUND(IF(IF(OR(C189="51", C189="52", C189="66"), (L189*'UNIT VALUES'!$C$26)-CALCS!P189,0)&gt;0, IF(OR(C189="51", C189="52", C189="66"), (L189*'UNIT VALUES'!$C$26)-CALCS!P189,0), 0), 0), ROUND(IF(IF(OR(C189="51", C189="52", C189="66"), (L189*'UNIT VALUES'!$C$26)-CALCS!O189,0)&gt;0, IF(OR(C189="51", C189="52", C189="66"), (L189*'UNIT VALUES'!$C$26)-CALCS!O189,0), 0), 0))</f>
        <v>0</v>
      </c>
      <c r="U189" s="25">
        <f>IF(C189="22", (O189*'UNIT VALUES'!$D$38)+(Q189*'UNIT VALUES'!$D$39)+(S189*'UNIT VALUES'!$D$40), (O189*'UNIT VALUES'!$D$28)+(Q189*'UNIT VALUES'!$D$29)+(S189*'UNIT VALUES'!$D$30))</f>
        <v>570070.73769610655</v>
      </c>
      <c r="V189" s="25">
        <f>IF(C189="22",(O189*'UNIT VALUES'!$D$41)+(Q189*'UNIT VALUES'!$D$42)+(R189*'UNIT VALUES'!$D$43),IF(C189="66",(Q189*'UNIT VALUES'!$D$31)+(T189*'UNIT VALUES'!$D$33)+(R189*'UNIT VALUES'!$D$34),(Q189*'UNIT VALUES'!$D$31)+(T189*'UNIT VALUES'!$D$32)+(R189*'UNIT VALUES'!$D$34)))</f>
        <v>550366.28668605839</v>
      </c>
      <c r="W189" s="25">
        <f t="shared" si="6"/>
        <v>570071</v>
      </c>
      <c r="X189" s="27">
        <f>ROUND(IF(C189="22", W189*'UNIT VALUES'!$D$44, W189*'UNIT VALUES'!$D$36), 0)</f>
        <v>498931</v>
      </c>
      <c r="Y189" s="87">
        <f>ROUND(IF(C189="22", IF(U189&gt;V189,O189*'UNIT VALUES'!$D$38*'UNIT VALUES'!$D$44,O189*'UNIT VALUES'!$D$41*'UNIT VALUES'!$D$44),IF(U189&gt;V189, O189*'UNIT VALUES'!$D$28*'UNIT VALUES'!$D$36,0)), 0)</f>
        <v>105654</v>
      </c>
      <c r="Z189" s="87">
        <f>ROUND(IF(C189="22", IF(U189&gt;V189,Q189*'UNIT VALUES'!$D$39*'UNIT VALUES'!$D$44,Q189*'UNIT VALUES'!$D$42*'UNIT VALUES'!$D$44), IF(U189&gt;V189, Q189*'UNIT VALUES'!$D$29*'UNIT VALUES'!$D$36, Q189*'UNIT VALUES'!$D$31*'UNIT VALUES'!$D$36)),0)</f>
        <v>292196</v>
      </c>
      <c r="AA189" s="87">
        <f>ROUND(IF(C189="22", IF(U189&gt;V189,0,R189*'UNIT VALUES'!$D$43*'UNIT VALUES'!$D$44),IF(CALCS!U189&gt;CALCS!V189,0,CALCS!R189*'UNIT VALUES'!$D$34*'UNIT VALUES'!$D$36)), 0)</f>
        <v>0</v>
      </c>
      <c r="AB189" s="87">
        <f>ROUND(IF(C189="22",IF(U189&gt;V189,S189*'UNIT VALUES'!$D$40*'UNIT VALUES'!$D$44,0),IF(U189&gt;V189,S189*'UNIT VALUES'!$D$30*'UNIT VALUES'!$D$36)), 0)</f>
        <v>101081</v>
      </c>
      <c r="AC189" s="87">
        <f>ROUND(IF(U189&gt;V189,0,IF(T189&gt;1, IF(C189="66", T189*'UNIT VALUES'!$D$33*'UNIT VALUES'!$D$36,T189*'UNIT VALUES'!$D$32*'UNIT VALUES'!$D$36),0)),0)</f>
        <v>0</v>
      </c>
      <c r="AD189" t="str">
        <f t="shared" si="7"/>
        <v>063360</v>
      </c>
      <c r="AE189">
        <f ca="1">IF(C189="22",OFFSET('National Reallocations'!$L$1,MATCH(AD189,'National Reallocations'!$I$2:$I$52,0),),ROUND((X189/(SUM($X$2:$X$1259)-SUMIF($C$2:$C$1259,"22",$X$2:$X$1259)))*(Reallocations!$F$4+Reallocations!$F$5),0))</f>
        <v>42</v>
      </c>
      <c r="AF189" s="27">
        <f ca="1">IF(ISERROR(OFFSET('MSA Reallocations'!$I$1,MATCH(AD189,'MSA Reallocations'!$E$2:$E$37,0),)), 0, (OFFSET('MSA Reallocations'!$I$1,MATCH(AD189,'MSA Reallocations'!$E$2:$E$37,0),)))</f>
        <v>0</v>
      </c>
      <c r="AG189" s="181">
        <f ca="1">IF(ISERROR(OFFSET(Reductions!$E$1,MATCH(AD189,Reductions!$F$2:$F$15,0),)), 0, -OFFSET(Reductions!$E$1,MATCH(AD189,Reductions!$F$2:$F$15,0),))</f>
        <v>0</v>
      </c>
      <c r="AH189" s="53">
        <f t="shared" ca="1" si="8"/>
        <v>498973</v>
      </c>
    </row>
    <row r="190" spans="1:34" x14ac:dyDescent="0.25">
      <c r="A190" s="126" t="s">
        <v>5905</v>
      </c>
      <c r="B190" s="126" t="s">
        <v>223</v>
      </c>
      <c r="C190" s="126" t="s">
        <v>27</v>
      </c>
      <c r="D190" s="126" t="s">
        <v>28</v>
      </c>
      <c r="E190" s="126" t="s">
        <v>224</v>
      </c>
      <c r="F190" s="126" t="s">
        <v>650</v>
      </c>
      <c r="G190" s="126" t="s">
        <v>384</v>
      </c>
      <c r="H190" s="126" t="s">
        <v>23</v>
      </c>
      <c r="I190" s="126" t="s">
        <v>651</v>
      </c>
      <c r="J190" s="126" t="s">
        <v>4633</v>
      </c>
      <c r="K190" s="126" t="s">
        <v>3334</v>
      </c>
      <c r="L190" s="127">
        <v>20027</v>
      </c>
      <c r="M190" s="127">
        <v>39685</v>
      </c>
      <c r="N190" s="127">
        <v>39685</v>
      </c>
      <c r="O190" s="127">
        <v>105093</v>
      </c>
      <c r="P190" s="127">
        <v>0</v>
      </c>
      <c r="Q190" s="127">
        <v>21298</v>
      </c>
      <c r="R190" s="127">
        <v>978</v>
      </c>
      <c r="S190" s="127">
        <v>5603</v>
      </c>
      <c r="T190" s="24">
        <f>IF(P190&gt;0, ROUND(IF(IF(OR(C190="51", C190="52", C190="66"), (L190*'UNIT VALUES'!$C$26)-CALCS!P190,0)&gt;0, IF(OR(C190="51", C190="52", C190="66"), (L190*'UNIT VALUES'!$C$26)-CALCS!P190,0), 0), 0), ROUND(IF(IF(OR(C190="51", C190="52", C190="66"), (L190*'UNIT VALUES'!$C$26)-CALCS!O190,0)&gt;0, IF(OR(C190="51", C190="52", C190="66"), (L190*'UNIT VALUES'!$C$26)-CALCS!O190,0), 0), 0))</f>
        <v>0</v>
      </c>
      <c r="U190" s="25">
        <f>IF(C190="22", (O190*'UNIT VALUES'!$D$38)+(Q190*'UNIT VALUES'!$D$39)+(S190*'UNIT VALUES'!$D$40), (O190*'UNIT VALUES'!$D$28)+(Q190*'UNIT VALUES'!$D$29)+(S190*'UNIT VALUES'!$D$30))</f>
        <v>1579376.0203168504</v>
      </c>
      <c r="V190" s="25">
        <f>IF(C190="22",(O190*'UNIT VALUES'!$D$41)+(Q190*'UNIT VALUES'!$D$42)+(R190*'UNIT VALUES'!$D$43),IF(C190="66",(Q190*'UNIT VALUES'!$D$31)+(T190*'UNIT VALUES'!$D$33)+(R190*'UNIT VALUES'!$D$34),(Q190*'UNIT VALUES'!$D$31)+(T190*'UNIT VALUES'!$D$32)+(R190*'UNIT VALUES'!$D$34)))</f>
        <v>397371.11565643863</v>
      </c>
      <c r="W190" s="25">
        <f t="shared" si="6"/>
        <v>1579376</v>
      </c>
      <c r="X190" s="27">
        <f>ROUND(IF(C190="22", W190*'UNIT VALUES'!$D$44, W190*'UNIT VALUES'!$D$36), 0)</f>
        <v>1382283</v>
      </c>
      <c r="Y190" s="87">
        <f>ROUND(IF(C190="22", IF(U190&gt;V190,O190*'UNIT VALUES'!$D$38*'UNIT VALUES'!$D$44,O190*'UNIT VALUES'!$D$41*'UNIT VALUES'!$D$44),IF(U190&gt;V190, O190*'UNIT VALUES'!$D$28*'UNIT VALUES'!$D$36,0)), 0)</f>
        <v>172897</v>
      </c>
      <c r="Z190" s="87">
        <f>ROUND(IF(C190="22", IF(U190&gt;V190,Q190*'UNIT VALUES'!$D$39*'UNIT VALUES'!$D$44,Q190*'UNIT VALUES'!$D$42*'UNIT VALUES'!$D$44), IF(U190&gt;V190, Q190*'UNIT VALUES'!$D$29*'UNIT VALUES'!$D$36, Q190*'UNIT VALUES'!$D$31*'UNIT VALUES'!$D$36)),0)</f>
        <v>473859</v>
      </c>
      <c r="AA190" s="87">
        <f>ROUND(IF(C190="22", IF(U190&gt;V190,0,R190*'UNIT VALUES'!$D$43*'UNIT VALUES'!$D$44),IF(CALCS!U190&gt;CALCS!V190,0,CALCS!R190*'UNIT VALUES'!$D$34*'UNIT VALUES'!$D$36)), 0)</f>
        <v>0</v>
      </c>
      <c r="AB190" s="87">
        <f>ROUND(IF(C190="22",IF(U190&gt;V190,S190*'UNIT VALUES'!$D$40*'UNIT VALUES'!$D$44,0),IF(U190&gt;V190,S190*'UNIT VALUES'!$D$30*'UNIT VALUES'!$D$36)), 0)</f>
        <v>735526</v>
      </c>
      <c r="AC190" s="87">
        <f>ROUND(IF(U190&gt;V190,0,IF(T190&gt;1, IF(C190="66", T190*'UNIT VALUES'!$D$33*'UNIT VALUES'!$D$36,T190*'UNIT VALUES'!$D$32*'UNIT VALUES'!$D$36),0)),0)</f>
        <v>0</v>
      </c>
      <c r="AD190" t="str">
        <f t="shared" si="7"/>
        <v>063372</v>
      </c>
      <c r="AE190">
        <f ca="1">IF(C190="22",OFFSET('National Reallocations'!$L$1,MATCH(AD190,'National Reallocations'!$I$2:$I$52,0),),ROUND((X190/(SUM($X$2:$X$1259)-SUMIF($C$2:$C$1259,"22",$X$2:$X$1259)))*(Reallocations!$F$4+Reallocations!$F$5),0))</f>
        <v>116</v>
      </c>
      <c r="AF190" s="27">
        <f ca="1">IF(ISERROR(OFFSET('MSA Reallocations'!$I$1,MATCH(AD190,'MSA Reallocations'!$E$2:$E$37,0),)), 0, (OFFSET('MSA Reallocations'!$I$1,MATCH(AD190,'MSA Reallocations'!$E$2:$E$37,0),)))</f>
        <v>0</v>
      </c>
      <c r="AG190" s="181">
        <f ca="1">IF(ISERROR(OFFSET(Reductions!$E$1,MATCH(AD190,Reductions!$F$2:$F$15,0),)), 0, -OFFSET(Reductions!$E$1,MATCH(AD190,Reductions!$F$2:$F$15,0),))</f>
        <v>0</v>
      </c>
      <c r="AH190" s="53">
        <f t="shared" ca="1" si="8"/>
        <v>1382399</v>
      </c>
    </row>
    <row r="191" spans="1:34" x14ac:dyDescent="0.25">
      <c r="A191" s="126" t="s">
        <v>4829</v>
      </c>
      <c r="B191" s="126" t="s">
        <v>223</v>
      </c>
      <c r="C191" s="126" t="s">
        <v>27</v>
      </c>
      <c r="D191" s="126" t="s">
        <v>28</v>
      </c>
      <c r="E191" s="126" t="s">
        <v>224</v>
      </c>
      <c r="F191" s="126" t="s">
        <v>653</v>
      </c>
      <c r="G191" s="126" t="s">
        <v>232</v>
      </c>
      <c r="H191" s="126" t="s">
        <v>23</v>
      </c>
      <c r="I191" s="126" t="s">
        <v>654</v>
      </c>
      <c r="J191" s="126" t="s">
        <v>234</v>
      </c>
      <c r="K191" s="126" t="s">
        <v>3334</v>
      </c>
      <c r="L191" s="127">
        <v>83249</v>
      </c>
      <c r="M191" s="127">
        <v>88314</v>
      </c>
      <c r="N191" s="127">
        <v>88314</v>
      </c>
      <c r="O191" s="127">
        <v>93220</v>
      </c>
      <c r="P191" s="127">
        <v>0</v>
      </c>
      <c r="Q191" s="127">
        <v>10290</v>
      </c>
      <c r="R191" s="127">
        <v>7896</v>
      </c>
      <c r="S191" s="127">
        <v>1181</v>
      </c>
      <c r="T191" s="24">
        <f>IF(P191&gt;0, ROUND(IF(IF(OR(C191="51", C191="52", C191="66"), (L191*'UNIT VALUES'!$C$26)-CALCS!P191,0)&gt;0, IF(OR(C191="51", C191="52", C191="66"), (L191*'UNIT VALUES'!$C$26)-CALCS!P191,0), 0), 0), ROUND(IF(IF(OR(C191="51", C191="52", C191="66"), (L191*'UNIT VALUES'!$C$26)-CALCS!O191,0)&gt;0, IF(OR(C191="51", C191="52", C191="66"), (L191*'UNIT VALUES'!$C$26)-CALCS!O191,0), 0), 0))</f>
        <v>37416</v>
      </c>
      <c r="U191" s="25">
        <f>IF(C191="22", (O191*'UNIT VALUES'!$D$38)+(Q191*'UNIT VALUES'!$D$39)+(S191*'UNIT VALUES'!$D$40), (O191*'UNIT VALUES'!$D$28)+(Q191*'UNIT VALUES'!$D$29)+(S191*'UNIT VALUES'!$D$30))</f>
        <v>613957.32839663676</v>
      </c>
      <c r="V191" s="25">
        <f>IF(C191="22",(O191*'UNIT VALUES'!$D$41)+(Q191*'UNIT VALUES'!$D$42)+(R191*'UNIT VALUES'!$D$43),IF(C191="66",(Q191*'UNIT VALUES'!$D$31)+(T191*'UNIT VALUES'!$D$33)+(R191*'UNIT VALUES'!$D$34),(Q191*'UNIT VALUES'!$D$31)+(T191*'UNIT VALUES'!$D$32)+(R191*'UNIT VALUES'!$D$34)))</f>
        <v>1178961.0165245337</v>
      </c>
      <c r="W191" s="25">
        <f t="shared" si="6"/>
        <v>1178961</v>
      </c>
      <c r="X191" s="27">
        <f>ROUND(IF(C191="22", W191*'UNIT VALUES'!$D$44, W191*'UNIT VALUES'!$D$36), 0)</f>
        <v>1031836</v>
      </c>
      <c r="Y191" s="87">
        <f>ROUND(IF(C191="22", IF(U191&gt;V191,O191*'UNIT VALUES'!$D$38*'UNIT VALUES'!$D$44,O191*'UNIT VALUES'!$D$41*'UNIT VALUES'!$D$44),IF(U191&gt;V191, O191*'UNIT VALUES'!$D$28*'UNIT VALUES'!$D$36,0)), 0)</f>
        <v>0</v>
      </c>
      <c r="Z191" s="87">
        <f>ROUND(IF(C191="22", IF(U191&gt;V191,Q191*'UNIT VALUES'!$D$39*'UNIT VALUES'!$D$44,Q191*'UNIT VALUES'!$D$42*'UNIT VALUES'!$D$44), IF(U191&gt;V191, Q191*'UNIT VALUES'!$D$29*'UNIT VALUES'!$D$36, Q191*'UNIT VALUES'!$D$31*'UNIT VALUES'!$D$36)),0)</f>
        <v>137365</v>
      </c>
      <c r="AA191" s="87">
        <f>ROUND(IF(C191="22", IF(U191&gt;V191,0,R191*'UNIT VALUES'!$D$43*'UNIT VALUES'!$D$44),IF(CALCS!U191&gt;CALCS!V191,0,CALCS!R191*'UNIT VALUES'!$D$34*'UNIT VALUES'!$D$36)), 0)</f>
        <v>512408</v>
      </c>
      <c r="AB191" s="87">
        <f>ROUND(IF(C191="22",IF(U191&gt;V191,S191*'UNIT VALUES'!$D$40*'UNIT VALUES'!$D$44,0),IF(U191&gt;V191,S191*'UNIT VALUES'!$D$30*'UNIT VALUES'!$D$36)), 0)</f>
        <v>0</v>
      </c>
      <c r="AC191" s="87">
        <f>ROUND(IF(U191&gt;V191,0,IF(T191&gt;1, IF(C191="66", T191*'UNIT VALUES'!$D$33*'UNIT VALUES'!$D$36,T191*'UNIT VALUES'!$D$32*'UNIT VALUES'!$D$36),0)),0)</f>
        <v>382063</v>
      </c>
      <c r="AD191" t="str">
        <f t="shared" si="7"/>
        <v>063384</v>
      </c>
      <c r="AE191">
        <f ca="1">IF(C191="22",OFFSET('National Reallocations'!$L$1,MATCH(AD191,'National Reallocations'!$I$2:$I$52,0),),ROUND((X191/(SUM($X$2:$X$1259)-SUMIF($C$2:$C$1259,"22",$X$2:$X$1259)))*(Reallocations!$F$4+Reallocations!$F$5),0))</f>
        <v>87</v>
      </c>
      <c r="AF191" s="27">
        <f ca="1">IF(ISERROR(OFFSET('MSA Reallocations'!$I$1,MATCH(AD191,'MSA Reallocations'!$E$2:$E$37,0),)), 0, (OFFSET('MSA Reallocations'!$I$1,MATCH(AD191,'MSA Reallocations'!$E$2:$E$37,0),)))</f>
        <v>0</v>
      </c>
      <c r="AG191" s="181">
        <f ca="1">IF(ISERROR(OFFSET(Reductions!$E$1,MATCH(AD191,Reductions!$F$2:$F$15,0),)), 0, -OFFSET(Reductions!$E$1,MATCH(AD191,Reductions!$F$2:$F$15,0),))</f>
        <v>0</v>
      </c>
      <c r="AH191" s="53">
        <f t="shared" ca="1" si="8"/>
        <v>1031923</v>
      </c>
    </row>
    <row r="192" spans="1:34" x14ac:dyDescent="0.25">
      <c r="A192" s="126" t="s">
        <v>5747</v>
      </c>
      <c r="B192" s="126" t="s">
        <v>223</v>
      </c>
      <c r="C192" s="126" t="s">
        <v>27</v>
      </c>
      <c r="D192" s="126" t="s">
        <v>28</v>
      </c>
      <c r="E192" s="126" t="s">
        <v>224</v>
      </c>
      <c r="F192" s="126" t="s">
        <v>656</v>
      </c>
      <c r="G192" s="126" t="s">
        <v>82</v>
      </c>
      <c r="H192" s="126" t="s">
        <v>23</v>
      </c>
      <c r="I192" s="126" t="s">
        <v>657</v>
      </c>
      <c r="J192" s="126" t="s">
        <v>545</v>
      </c>
      <c r="K192" s="126" t="s">
        <v>3333</v>
      </c>
      <c r="L192" s="127">
        <v>31027</v>
      </c>
      <c r="M192" s="127">
        <v>84402</v>
      </c>
      <c r="N192" s="127">
        <v>83320</v>
      </c>
      <c r="O192" s="127">
        <v>174972</v>
      </c>
      <c r="P192" s="127">
        <v>0</v>
      </c>
      <c r="Q192" s="127">
        <v>22391</v>
      </c>
      <c r="R192" s="127">
        <v>3775</v>
      </c>
      <c r="S192" s="127">
        <v>3980</v>
      </c>
      <c r="T192" s="24">
        <f>IF(P192&gt;0, ROUND(IF(IF(OR(C192="51", C192="52", C192="66"), (L192*'UNIT VALUES'!$C$26)-CALCS!P192,0)&gt;0, IF(OR(C192="51", C192="52", C192="66"), (L192*'UNIT VALUES'!$C$26)-CALCS!P192,0), 0), 0), ROUND(IF(IF(OR(C192="51", C192="52", C192="66"), (L192*'UNIT VALUES'!$C$26)-CALCS!O192,0)&gt;0, IF(OR(C192="51", C192="52", C192="66"), (L192*'UNIT VALUES'!$C$26)-CALCS!O192,0), 0), 0))</f>
        <v>0</v>
      </c>
      <c r="U192" s="25">
        <f>IF(C192="22", (O192*'UNIT VALUES'!$D$38)+(Q192*'UNIT VALUES'!$D$39)+(S192*'UNIT VALUES'!$D$40), (O192*'UNIT VALUES'!$D$28)+(Q192*'UNIT VALUES'!$D$29)+(S192*'UNIT VALUES'!$D$30))</f>
        <v>1495081.6359367575</v>
      </c>
      <c r="V192" s="25">
        <f>IF(C192="22",(O192*'UNIT VALUES'!$D$41)+(Q192*'UNIT VALUES'!$D$42)+(R192*'UNIT VALUES'!$D$43),IF(C192="66",(Q192*'UNIT VALUES'!$D$31)+(T192*'UNIT VALUES'!$D$33)+(R192*'UNIT VALUES'!$D$34),(Q192*'UNIT VALUES'!$D$31)+(T192*'UNIT VALUES'!$D$32)+(R192*'UNIT VALUES'!$D$34)))</f>
        <v>621433.33363655035</v>
      </c>
      <c r="W192" s="25">
        <f t="shared" si="6"/>
        <v>1495082</v>
      </c>
      <c r="X192" s="27">
        <f>ROUND(IF(C192="22", W192*'UNIT VALUES'!$D$44, W192*'UNIT VALUES'!$D$36), 0)</f>
        <v>1308508</v>
      </c>
      <c r="Y192" s="87">
        <f>ROUND(IF(C192="22", IF(U192&gt;V192,O192*'UNIT VALUES'!$D$38*'UNIT VALUES'!$D$44,O192*'UNIT VALUES'!$D$41*'UNIT VALUES'!$D$44),IF(U192&gt;V192, O192*'UNIT VALUES'!$D$28*'UNIT VALUES'!$D$36,0)), 0)</f>
        <v>287861</v>
      </c>
      <c r="Z192" s="87">
        <f>ROUND(IF(C192="22", IF(U192&gt;V192,Q192*'UNIT VALUES'!$D$39*'UNIT VALUES'!$D$44,Q192*'UNIT VALUES'!$D$42*'UNIT VALUES'!$D$44), IF(U192&gt;V192, Q192*'UNIT VALUES'!$D$29*'UNIT VALUES'!$D$36, Q192*'UNIT VALUES'!$D$31*'UNIT VALUES'!$D$36)),0)</f>
        <v>498177</v>
      </c>
      <c r="AA192" s="87">
        <f>ROUND(IF(C192="22", IF(U192&gt;V192,0,R192*'UNIT VALUES'!$D$43*'UNIT VALUES'!$D$44),IF(CALCS!U192&gt;CALCS!V192,0,CALCS!R192*'UNIT VALUES'!$D$34*'UNIT VALUES'!$D$36)), 0)</f>
        <v>0</v>
      </c>
      <c r="AB192" s="87">
        <f>ROUND(IF(C192="22",IF(U192&gt;V192,S192*'UNIT VALUES'!$D$40*'UNIT VALUES'!$D$44,0),IF(U192&gt;V192,S192*'UNIT VALUES'!$D$30*'UNIT VALUES'!$D$36)), 0)</f>
        <v>522469</v>
      </c>
      <c r="AC192" s="87">
        <f>ROUND(IF(U192&gt;V192,0,IF(T192&gt;1, IF(C192="66", T192*'UNIT VALUES'!$D$33*'UNIT VALUES'!$D$36,T192*'UNIT VALUES'!$D$32*'UNIT VALUES'!$D$36),0)),0)</f>
        <v>0</v>
      </c>
      <c r="AD192" t="str">
        <f t="shared" si="7"/>
        <v>063396</v>
      </c>
      <c r="AE192">
        <f ca="1">IF(C192="22",OFFSET('National Reallocations'!$L$1,MATCH(AD192,'National Reallocations'!$I$2:$I$52,0),),ROUND((X192/(SUM($X$2:$X$1259)-SUMIF($C$2:$C$1259,"22",$X$2:$X$1259)))*(Reallocations!$F$4+Reallocations!$F$5),0))</f>
        <v>110</v>
      </c>
      <c r="AF192" s="27">
        <f ca="1">IF(ISERROR(OFFSET('MSA Reallocations'!$I$1,MATCH(AD192,'MSA Reallocations'!$E$2:$E$37,0),)), 0, (OFFSET('MSA Reallocations'!$I$1,MATCH(AD192,'MSA Reallocations'!$E$2:$E$37,0),)))</f>
        <v>0</v>
      </c>
      <c r="AG192" s="181">
        <f ca="1">IF(ISERROR(OFFSET(Reductions!$E$1,MATCH(AD192,Reductions!$F$2:$F$15,0),)), 0, -OFFSET(Reductions!$E$1,MATCH(AD192,Reductions!$F$2:$F$15,0),))</f>
        <v>0</v>
      </c>
      <c r="AH192" s="53">
        <f t="shared" ca="1" si="8"/>
        <v>1308618</v>
      </c>
    </row>
    <row r="193" spans="1:34" x14ac:dyDescent="0.25">
      <c r="A193" s="126" t="s">
        <v>5173</v>
      </c>
      <c r="B193" s="126" t="s">
        <v>223</v>
      </c>
      <c r="C193" s="126" t="s">
        <v>47</v>
      </c>
      <c r="D193" s="126" t="s">
        <v>48</v>
      </c>
      <c r="E193" s="126" t="s">
        <v>224</v>
      </c>
      <c r="F193" s="126" t="s">
        <v>659</v>
      </c>
      <c r="G193" s="126" t="s">
        <v>50</v>
      </c>
      <c r="H193" s="126" t="s">
        <v>23</v>
      </c>
      <c r="I193" s="126" t="s">
        <v>660</v>
      </c>
      <c r="J193" s="126" t="s">
        <v>271</v>
      </c>
      <c r="K193" s="126" t="s">
        <v>3334</v>
      </c>
      <c r="L193" s="127">
        <v>1</v>
      </c>
      <c r="M193" s="127">
        <v>40298</v>
      </c>
      <c r="N193" s="127">
        <v>0</v>
      </c>
      <c r="O193" s="127">
        <v>57787</v>
      </c>
      <c r="P193" s="127">
        <v>0</v>
      </c>
      <c r="Q193" s="127">
        <v>3976</v>
      </c>
      <c r="R193" s="127">
        <v>66</v>
      </c>
      <c r="S193" s="127">
        <v>531</v>
      </c>
      <c r="T193" s="24">
        <f>IF(P193&gt;0, ROUND(IF(IF(OR(C193="51", C193="52", C193="66"), (L193*'UNIT VALUES'!$C$26)-CALCS!P193,0)&gt;0, IF(OR(C193="51", C193="52", C193="66"), (L193*'UNIT VALUES'!$C$26)-CALCS!P193,0), 0), 0), ROUND(IF(IF(OR(C193="51", C193="52", C193="66"), (L193*'UNIT VALUES'!$C$26)-CALCS!O193,0)&gt;0, IF(OR(C193="51", C193="52", C193="66"), (L193*'UNIT VALUES'!$C$26)-CALCS!O193,0), 0), 0))</f>
        <v>0</v>
      </c>
      <c r="U193" s="25">
        <f>IF(C193="22", (O193*'UNIT VALUES'!$D$38)+(Q193*'UNIT VALUES'!$D$39)+(S193*'UNIT VALUES'!$D$40), (O193*'UNIT VALUES'!$D$28)+(Q193*'UNIT VALUES'!$D$29)+(S193*'UNIT VALUES'!$D$30))</f>
        <v>289346.70018151007</v>
      </c>
      <c r="V193" s="25">
        <f>IF(C193="22",(O193*'UNIT VALUES'!$D$41)+(Q193*'UNIT VALUES'!$D$42)+(R193*'UNIT VALUES'!$D$43),IF(C193="66",(Q193*'UNIT VALUES'!$D$31)+(T193*'UNIT VALUES'!$D$33)+(R193*'UNIT VALUES'!$D$34),(Q193*'UNIT VALUES'!$D$31)+(T193*'UNIT VALUES'!$D$32)+(R193*'UNIT VALUES'!$D$34)))</f>
        <v>65538.990104692028</v>
      </c>
      <c r="W193" s="25">
        <f t="shared" si="6"/>
        <v>289347</v>
      </c>
      <c r="X193" s="27">
        <f>ROUND(IF(C193="22", W193*'UNIT VALUES'!$D$44, W193*'UNIT VALUES'!$D$36), 0)</f>
        <v>253239</v>
      </c>
      <c r="Y193" s="87">
        <f>ROUND(IF(C193="22", IF(U193&gt;V193,O193*'UNIT VALUES'!$D$38*'UNIT VALUES'!$D$44,O193*'UNIT VALUES'!$D$41*'UNIT VALUES'!$D$44),IF(U193&gt;V193, O193*'UNIT VALUES'!$D$28*'UNIT VALUES'!$D$36,0)), 0)</f>
        <v>95070</v>
      </c>
      <c r="Z193" s="87">
        <f>ROUND(IF(C193="22", IF(U193&gt;V193,Q193*'UNIT VALUES'!$D$39*'UNIT VALUES'!$D$44,Q193*'UNIT VALUES'!$D$42*'UNIT VALUES'!$D$44), IF(U193&gt;V193, Q193*'UNIT VALUES'!$D$29*'UNIT VALUES'!$D$36, Q193*'UNIT VALUES'!$D$31*'UNIT VALUES'!$D$36)),0)</f>
        <v>88462</v>
      </c>
      <c r="AA193" s="87">
        <f>ROUND(IF(C193="22", IF(U193&gt;V193,0,R193*'UNIT VALUES'!$D$43*'UNIT VALUES'!$D$44),IF(CALCS!U193&gt;CALCS!V193,0,CALCS!R193*'UNIT VALUES'!$D$34*'UNIT VALUES'!$D$36)), 0)</f>
        <v>0</v>
      </c>
      <c r="AB193" s="87">
        <f>ROUND(IF(C193="22",IF(U193&gt;V193,S193*'UNIT VALUES'!$D$40*'UNIT VALUES'!$D$44,0),IF(U193&gt;V193,S193*'UNIT VALUES'!$D$30*'UNIT VALUES'!$D$36)), 0)</f>
        <v>69706</v>
      </c>
      <c r="AC193" s="87">
        <f>ROUND(IF(U193&gt;V193,0,IF(T193&gt;1, IF(C193="66", T193*'UNIT VALUES'!$D$33*'UNIT VALUES'!$D$36,T193*'UNIT VALUES'!$D$32*'UNIT VALUES'!$D$36),0)),0)</f>
        <v>0</v>
      </c>
      <c r="AD193" t="str">
        <f t="shared" si="7"/>
        <v>063408</v>
      </c>
      <c r="AE193">
        <f ca="1">IF(C193="22",OFFSET('National Reallocations'!$L$1,MATCH(AD193,'National Reallocations'!$I$2:$I$52,0),),ROUND((X193/(SUM($X$2:$X$1259)-SUMIF($C$2:$C$1259,"22",$X$2:$X$1259)))*(Reallocations!$F$4+Reallocations!$F$5),0))</f>
        <v>21</v>
      </c>
      <c r="AF193" s="27">
        <f ca="1">IF(ISERROR(OFFSET('MSA Reallocations'!$I$1,MATCH(AD193,'MSA Reallocations'!$E$2:$E$37,0),)), 0, (OFFSET('MSA Reallocations'!$I$1,MATCH(AD193,'MSA Reallocations'!$E$2:$E$37,0),)))</f>
        <v>0</v>
      </c>
      <c r="AG193" s="181">
        <f ca="1">IF(ISERROR(OFFSET(Reductions!$E$1,MATCH(AD193,Reductions!$F$2:$F$15,0),)), 0, -OFFSET(Reductions!$E$1,MATCH(AD193,Reductions!$F$2:$F$15,0),))</f>
        <v>0</v>
      </c>
      <c r="AH193" s="53">
        <f t="shared" ca="1" si="8"/>
        <v>253260</v>
      </c>
    </row>
    <row r="194" spans="1:34" x14ac:dyDescent="0.25">
      <c r="A194" s="126" t="s">
        <v>5463</v>
      </c>
      <c r="B194" s="126" t="s">
        <v>223</v>
      </c>
      <c r="C194" s="126" t="s">
        <v>47</v>
      </c>
      <c r="D194" s="126" t="s">
        <v>48</v>
      </c>
      <c r="E194" s="126" t="s">
        <v>224</v>
      </c>
      <c r="F194" s="126" t="s">
        <v>662</v>
      </c>
      <c r="G194" s="126" t="s">
        <v>480</v>
      </c>
      <c r="H194" s="126" t="s">
        <v>23</v>
      </c>
      <c r="I194" s="126" t="s">
        <v>663</v>
      </c>
      <c r="J194" s="126" t="s">
        <v>482</v>
      </c>
      <c r="K194" s="126" t="s">
        <v>3333</v>
      </c>
      <c r="L194" s="127">
        <v>19353</v>
      </c>
      <c r="M194" s="127">
        <v>36567</v>
      </c>
      <c r="N194" s="127">
        <v>36567</v>
      </c>
      <c r="O194" s="127">
        <v>34533</v>
      </c>
      <c r="P194" s="127">
        <v>0</v>
      </c>
      <c r="Q194" s="127">
        <v>6111</v>
      </c>
      <c r="R194" s="127">
        <v>297</v>
      </c>
      <c r="S194" s="127">
        <v>1304</v>
      </c>
      <c r="T194" s="24">
        <f>IF(P194&gt;0, ROUND(IF(IF(OR(C194="51", C194="52", C194="66"), (L194*'UNIT VALUES'!$C$26)-CALCS!P194,0)&gt;0, IF(OR(C194="51", C194="52", C194="66"), (L194*'UNIT VALUES'!$C$26)-CALCS!P194,0), 0), 0), ROUND(IF(IF(OR(C194="51", C194="52", C194="66"), (L194*'UNIT VALUES'!$C$26)-CALCS!O194,0)&gt;0, IF(OR(C194="51", C194="52", C194="66"), (L194*'UNIT VALUES'!$C$26)-CALCS!O194,0), 0), 0))</f>
        <v>0</v>
      </c>
      <c r="U194" s="25">
        <f>IF(C194="22", (O194*'UNIT VALUES'!$D$38)+(Q194*'UNIT VALUES'!$D$39)+(S194*'UNIT VALUES'!$D$40), (O194*'UNIT VALUES'!$D$28)+(Q194*'UNIT VALUES'!$D$29)+(S194*'UNIT VALUES'!$D$30))</f>
        <v>415852.63540311961</v>
      </c>
      <c r="V194" s="25">
        <f>IF(C194="22",(O194*'UNIT VALUES'!$D$41)+(Q194*'UNIT VALUES'!$D$42)+(R194*'UNIT VALUES'!$D$43),IF(C194="66",(Q194*'UNIT VALUES'!$D$31)+(T194*'UNIT VALUES'!$D$33)+(R194*'UNIT VALUES'!$D$34),(Q194*'UNIT VALUES'!$D$31)+(T194*'UNIT VALUES'!$D$32)+(R194*'UNIT VALUES'!$D$34)))</f>
        <v>115231.87854939431</v>
      </c>
      <c r="W194" s="25">
        <f t="shared" ref="W194:W257" si="9">ROUND(IF(U194&gt;V194,U194,V194), 0)</f>
        <v>415853</v>
      </c>
      <c r="X194" s="27">
        <f>ROUND(IF(C194="22", W194*'UNIT VALUES'!$D$44, W194*'UNIT VALUES'!$D$36), 0)</f>
        <v>363958</v>
      </c>
      <c r="Y194" s="87">
        <f>ROUND(IF(C194="22", IF(U194&gt;V194,O194*'UNIT VALUES'!$D$38*'UNIT VALUES'!$D$44,O194*'UNIT VALUES'!$D$41*'UNIT VALUES'!$D$44),IF(U194&gt;V194, O194*'UNIT VALUES'!$D$28*'UNIT VALUES'!$D$36,0)), 0)</f>
        <v>56813</v>
      </c>
      <c r="Z194" s="87">
        <f>ROUND(IF(C194="22", IF(U194&gt;V194,Q194*'UNIT VALUES'!$D$39*'UNIT VALUES'!$D$44,Q194*'UNIT VALUES'!$D$42*'UNIT VALUES'!$D$44), IF(U194&gt;V194, Q194*'UNIT VALUES'!$D$29*'UNIT VALUES'!$D$36, Q194*'UNIT VALUES'!$D$31*'UNIT VALUES'!$D$36)),0)</f>
        <v>135964</v>
      </c>
      <c r="AA194" s="87">
        <f>ROUND(IF(C194="22", IF(U194&gt;V194,0,R194*'UNIT VALUES'!$D$43*'UNIT VALUES'!$D$44),IF(CALCS!U194&gt;CALCS!V194,0,CALCS!R194*'UNIT VALUES'!$D$34*'UNIT VALUES'!$D$36)), 0)</f>
        <v>0</v>
      </c>
      <c r="AB194" s="87">
        <f>ROUND(IF(C194="22",IF(U194&gt;V194,S194*'UNIT VALUES'!$D$40*'UNIT VALUES'!$D$44,0),IF(U194&gt;V194,S194*'UNIT VALUES'!$D$30*'UNIT VALUES'!$D$36)), 0)</f>
        <v>171181</v>
      </c>
      <c r="AC194" s="87">
        <f>ROUND(IF(U194&gt;V194,0,IF(T194&gt;1, IF(C194="66", T194*'UNIT VALUES'!$D$33*'UNIT VALUES'!$D$36,T194*'UNIT VALUES'!$D$32*'UNIT VALUES'!$D$36),0)),0)</f>
        <v>0</v>
      </c>
      <c r="AD194" t="str">
        <f t="shared" ref="AD194:AD257" si="10">E194&amp;F194</f>
        <v>063444</v>
      </c>
      <c r="AE194">
        <f ca="1">IF(C194="22",OFFSET('National Reallocations'!$L$1,MATCH(AD194,'National Reallocations'!$I$2:$I$52,0),),ROUND((X194/(SUM($X$2:$X$1259)-SUMIF($C$2:$C$1259,"22",$X$2:$X$1259)))*(Reallocations!$F$4+Reallocations!$F$5),0))</f>
        <v>31</v>
      </c>
      <c r="AF194" s="27">
        <f ca="1">IF(ISERROR(OFFSET('MSA Reallocations'!$I$1,MATCH(AD194,'MSA Reallocations'!$E$2:$E$37,0),)), 0, (OFFSET('MSA Reallocations'!$I$1,MATCH(AD194,'MSA Reallocations'!$E$2:$E$37,0),)))</f>
        <v>0</v>
      </c>
      <c r="AG194" s="181">
        <f ca="1">IF(ISERROR(OFFSET(Reductions!$E$1,MATCH(AD194,Reductions!$F$2:$F$15,0),)), 0, -OFFSET(Reductions!$E$1,MATCH(AD194,Reductions!$F$2:$F$15,0),))</f>
        <v>0</v>
      </c>
      <c r="AH194" s="53">
        <f t="shared" ca="1" si="8"/>
        <v>363989</v>
      </c>
    </row>
    <row r="195" spans="1:34" x14ac:dyDescent="0.25">
      <c r="A195" s="126" t="s">
        <v>5841</v>
      </c>
      <c r="B195" s="126" t="s">
        <v>223</v>
      </c>
      <c r="C195" s="126" t="s">
        <v>47</v>
      </c>
      <c r="D195" s="126" t="s">
        <v>48</v>
      </c>
      <c r="E195" s="126" t="s">
        <v>224</v>
      </c>
      <c r="F195" s="126" t="s">
        <v>665</v>
      </c>
      <c r="G195" s="126" t="s">
        <v>265</v>
      </c>
      <c r="H195" s="126" t="s">
        <v>23</v>
      </c>
      <c r="I195" s="126" t="s">
        <v>666</v>
      </c>
      <c r="J195" s="126" t="s">
        <v>267</v>
      </c>
      <c r="K195" s="126" t="s">
        <v>3334</v>
      </c>
      <c r="L195" s="127">
        <v>1</v>
      </c>
      <c r="M195" s="127">
        <v>77500</v>
      </c>
      <c r="N195" s="127">
        <v>77500</v>
      </c>
      <c r="O195" s="127">
        <v>126788</v>
      </c>
      <c r="P195" s="127">
        <v>0</v>
      </c>
      <c r="Q195" s="127">
        <v>8310</v>
      </c>
      <c r="R195" s="127">
        <v>306</v>
      </c>
      <c r="S195" s="127">
        <v>1171</v>
      </c>
      <c r="T195" s="24">
        <f>IF(P195&gt;0, ROUND(IF(IF(OR(C195="51", C195="52", C195="66"), (L195*'UNIT VALUES'!$C$26)-CALCS!P195,0)&gt;0, IF(OR(C195="51", C195="52", C195="66"), (L195*'UNIT VALUES'!$C$26)-CALCS!P195,0), 0), 0), ROUND(IF(IF(OR(C195="51", C195="52", C195="66"), (L195*'UNIT VALUES'!$C$26)-CALCS!O195,0)&gt;0, IF(OR(C195="51", C195="52", C195="66"), (L195*'UNIT VALUES'!$C$26)-CALCS!O195,0), 0), 0))</f>
        <v>0</v>
      </c>
      <c r="U195" s="25">
        <f>IF(C195="22", (O195*'UNIT VALUES'!$D$38)+(Q195*'UNIT VALUES'!$D$39)+(S195*'UNIT VALUES'!$D$40), (O195*'UNIT VALUES'!$D$28)+(Q195*'UNIT VALUES'!$D$29)+(S195*'UNIT VALUES'!$D$30))</f>
        <v>625222.97742376884</v>
      </c>
      <c r="V195" s="25">
        <f>IF(C195="22",(O195*'UNIT VALUES'!$D$41)+(Q195*'UNIT VALUES'!$D$42)+(R195*'UNIT VALUES'!$D$43),IF(C195="66",(Q195*'UNIT VALUES'!$D$31)+(T195*'UNIT VALUES'!$D$33)+(R195*'UNIT VALUES'!$D$34),(Q195*'UNIT VALUES'!$D$31)+(T195*'UNIT VALUES'!$D$32)+(R195*'UNIT VALUES'!$D$34)))</f>
        <v>149440.17776024545</v>
      </c>
      <c r="W195" s="25">
        <f t="shared" si="9"/>
        <v>625223</v>
      </c>
      <c r="X195" s="27">
        <f>ROUND(IF(C195="22", W195*'UNIT VALUES'!$D$44, W195*'UNIT VALUES'!$D$36), 0)</f>
        <v>547200</v>
      </c>
      <c r="Y195" s="87">
        <f>ROUND(IF(C195="22", IF(U195&gt;V195,O195*'UNIT VALUES'!$D$38*'UNIT VALUES'!$D$44,O195*'UNIT VALUES'!$D$41*'UNIT VALUES'!$D$44),IF(U195&gt;V195, O195*'UNIT VALUES'!$D$28*'UNIT VALUES'!$D$36,0)), 0)</f>
        <v>208590</v>
      </c>
      <c r="Z195" s="87">
        <f>ROUND(IF(C195="22", IF(U195&gt;V195,Q195*'UNIT VALUES'!$D$39*'UNIT VALUES'!$D$44,Q195*'UNIT VALUES'!$D$42*'UNIT VALUES'!$D$44), IF(U195&gt;V195, Q195*'UNIT VALUES'!$D$29*'UNIT VALUES'!$D$36, Q195*'UNIT VALUES'!$D$31*'UNIT VALUES'!$D$36)),0)</f>
        <v>184889</v>
      </c>
      <c r="AA195" s="87">
        <f>ROUND(IF(C195="22", IF(U195&gt;V195,0,R195*'UNIT VALUES'!$D$43*'UNIT VALUES'!$D$44),IF(CALCS!U195&gt;CALCS!V195,0,CALCS!R195*'UNIT VALUES'!$D$34*'UNIT VALUES'!$D$36)), 0)</f>
        <v>0</v>
      </c>
      <c r="AB195" s="87">
        <f>ROUND(IF(C195="22",IF(U195&gt;V195,S195*'UNIT VALUES'!$D$40*'UNIT VALUES'!$D$44,0),IF(U195&gt;V195,S195*'UNIT VALUES'!$D$30*'UNIT VALUES'!$D$36)), 0)</f>
        <v>153721</v>
      </c>
      <c r="AC195" s="87">
        <f>ROUND(IF(U195&gt;V195,0,IF(T195&gt;1, IF(C195="66", T195*'UNIT VALUES'!$D$33*'UNIT VALUES'!$D$36,T195*'UNIT VALUES'!$D$32*'UNIT VALUES'!$D$36),0)),0)</f>
        <v>0</v>
      </c>
      <c r="AD195" t="str">
        <f t="shared" si="10"/>
        <v>063480</v>
      </c>
      <c r="AE195">
        <f ca="1">IF(C195="22",OFFSET('National Reallocations'!$L$1,MATCH(AD195,'National Reallocations'!$I$2:$I$52,0),),ROUND((X195/(SUM($X$2:$X$1259)-SUMIF($C$2:$C$1259,"22",$X$2:$X$1259)))*(Reallocations!$F$4+Reallocations!$F$5),0))</f>
        <v>46</v>
      </c>
      <c r="AF195" s="27">
        <f ca="1">IF(ISERROR(OFFSET('MSA Reallocations'!$I$1,MATCH(AD195,'MSA Reallocations'!$E$2:$E$37,0),)), 0, (OFFSET('MSA Reallocations'!$I$1,MATCH(AD195,'MSA Reallocations'!$E$2:$E$37,0),)))</f>
        <v>0</v>
      </c>
      <c r="AG195" s="181">
        <f ca="1">IF(ISERROR(OFFSET(Reductions!$E$1,MATCH(AD195,Reductions!$F$2:$F$15,0),)), 0, -OFFSET(Reductions!$E$1,MATCH(AD195,Reductions!$F$2:$F$15,0),))</f>
        <v>0</v>
      </c>
      <c r="AH195" s="53">
        <f t="shared" ref="AH195:AH258" ca="1" si="11">AG195+AF195+AE195+X195</f>
        <v>547246</v>
      </c>
    </row>
    <row r="196" spans="1:34" x14ac:dyDescent="0.25">
      <c r="A196" s="126" t="s">
        <v>4806</v>
      </c>
      <c r="B196" s="126" t="s">
        <v>223</v>
      </c>
      <c r="C196" s="126" t="s">
        <v>47</v>
      </c>
      <c r="D196" s="126" t="s">
        <v>48</v>
      </c>
      <c r="E196" s="126" t="s">
        <v>224</v>
      </c>
      <c r="F196" s="126" t="s">
        <v>668</v>
      </c>
      <c r="G196" s="126" t="s">
        <v>232</v>
      </c>
      <c r="H196" s="126" t="s">
        <v>23</v>
      </c>
      <c r="I196" s="126" t="s">
        <v>669</v>
      </c>
      <c r="J196" s="126" t="s">
        <v>234</v>
      </c>
      <c r="K196" s="126" t="s">
        <v>3334</v>
      </c>
      <c r="L196" s="127">
        <v>53831</v>
      </c>
      <c r="M196" s="127">
        <v>66884</v>
      </c>
      <c r="N196" s="127">
        <v>66784</v>
      </c>
      <c r="O196" s="127">
        <v>96401</v>
      </c>
      <c r="P196" s="127">
        <v>0</v>
      </c>
      <c r="Q196" s="127">
        <v>19991</v>
      </c>
      <c r="R196" s="127">
        <v>4668</v>
      </c>
      <c r="S196" s="127">
        <v>5759</v>
      </c>
      <c r="T196" s="24">
        <f>IF(P196&gt;0, ROUND(IF(IF(OR(C196="51", C196="52", C196="66"), (L196*'UNIT VALUES'!$C$26)-CALCS!P196,0)&gt;0, IF(OR(C196="51", C196="52", C196="66"), (L196*'UNIT VALUES'!$C$26)-CALCS!P196,0), 0), 0), ROUND(IF(IF(OR(C196="51", C196="52", C196="66"), (L196*'UNIT VALUES'!$C$26)-CALCS!O196,0)&gt;0, IF(OR(C196="51", C196="52", C196="66"), (L196*'UNIT VALUES'!$C$26)-CALCS!O196,0), 0), 0))</f>
        <v>0</v>
      </c>
      <c r="U196" s="25">
        <f>IF(C196="22", (O196*'UNIT VALUES'!$D$38)+(Q196*'UNIT VALUES'!$D$39)+(S196*'UNIT VALUES'!$D$40), (O196*'UNIT VALUES'!$D$28)+(Q196*'UNIT VALUES'!$D$29)+(S196*'UNIT VALUES'!$D$30))</f>
        <v>1553210.0199627143</v>
      </c>
      <c r="V196" s="25">
        <f>IF(C196="22",(O196*'UNIT VALUES'!$D$41)+(Q196*'UNIT VALUES'!$D$42)+(R196*'UNIT VALUES'!$D$43),IF(C196="66",(Q196*'UNIT VALUES'!$D$31)+(T196*'UNIT VALUES'!$D$33)+(R196*'UNIT VALUES'!$D$34),(Q196*'UNIT VALUES'!$D$31)+(T196*'UNIT VALUES'!$D$32)+(R196*'UNIT VALUES'!$D$34)))</f>
        <v>651040.3635433059</v>
      </c>
      <c r="W196" s="25">
        <f t="shared" si="9"/>
        <v>1553210</v>
      </c>
      <c r="X196" s="27">
        <f>ROUND(IF(C196="22", W196*'UNIT VALUES'!$D$44, W196*'UNIT VALUES'!$D$36), 0)</f>
        <v>1359382</v>
      </c>
      <c r="Y196" s="87">
        <f>ROUND(IF(C196="22", IF(U196&gt;V196,O196*'UNIT VALUES'!$D$38*'UNIT VALUES'!$D$44,O196*'UNIT VALUES'!$D$41*'UNIT VALUES'!$D$44),IF(U196&gt;V196, O196*'UNIT VALUES'!$D$28*'UNIT VALUES'!$D$36,0)), 0)</f>
        <v>158597</v>
      </c>
      <c r="Z196" s="87">
        <f>ROUND(IF(C196="22", IF(U196&gt;V196,Q196*'UNIT VALUES'!$D$39*'UNIT VALUES'!$D$44,Q196*'UNIT VALUES'!$D$42*'UNIT VALUES'!$D$44), IF(U196&gt;V196, Q196*'UNIT VALUES'!$D$29*'UNIT VALUES'!$D$36, Q196*'UNIT VALUES'!$D$31*'UNIT VALUES'!$D$36)),0)</f>
        <v>444780</v>
      </c>
      <c r="AA196" s="87">
        <f>ROUND(IF(C196="22", IF(U196&gt;V196,0,R196*'UNIT VALUES'!$D$43*'UNIT VALUES'!$D$44),IF(CALCS!U196&gt;CALCS!V196,0,CALCS!R196*'UNIT VALUES'!$D$34*'UNIT VALUES'!$D$36)), 0)</f>
        <v>0</v>
      </c>
      <c r="AB196" s="87">
        <f>ROUND(IF(C196="22",IF(U196&gt;V196,S196*'UNIT VALUES'!$D$40*'UNIT VALUES'!$D$44,0),IF(U196&gt;V196,S196*'UNIT VALUES'!$D$30*'UNIT VALUES'!$D$36)), 0)</f>
        <v>756005</v>
      </c>
      <c r="AC196" s="87">
        <f>ROUND(IF(U196&gt;V196,0,IF(T196&gt;1, IF(C196="66", T196*'UNIT VALUES'!$D$33*'UNIT VALUES'!$D$36,T196*'UNIT VALUES'!$D$32*'UNIT VALUES'!$D$36),0)),0)</f>
        <v>0</v>
      </c>
      <c r="AD196" t="str">
        <f t="shared" si="10"/>
        <v>063528</v>
      </c>
      <c r="AE196">
        <f ca="1">IF(C196="22",OFFSET('National Reallocations'!$L$1,MATCH(AD196,'National Reallocations'!$I$2:$I$52,0),),ROUND((X196/(SUM($X$2:$X$1259)-SUMIF($C$2:$C$1259,"22",$X$2:$X$1259)))*(Reallocations!$F$4+Reallocations!$F$5),0))</f>
        <v>114</v>
      </c>
      <c r="AF196" s="27">
        <f ca="1">IF(ISERROR(OFFSET('MSA Reallocations'!$I$1,MATCH(AD196,'MSA Reallocations'!$E$2:$E$37,0),)), 0, (OFFSET('MSA Reallocations'!$I$1,MATCH(AD196,'MSA Reallocations'!$E$2:$E$37,0),)))</f>
        <v>0</v>
      </c>
      <c r="AG196" s="181">
        <f ca="1">IF(ISERROR(OFFSET(Reductions!$E$1,MATCH(AD196,Reductions!$F$2:$F$15,0),)), 0, -OFFSET(Reductions!$E$1,MATCH(AD196,Reductions!$F$2:$F$15,0),))</f>
        <v>0</v>
      </c>
      <c r="AH196" s="53">
        <f t="shared" ca="1" si="11"/>
        <v>1359496</v>
      </c>
    </row>
    <row r="197" spans="1:34" x14ac:dyDescent="0.25">
      <c r="A197" s="126" t="s">
        <v>5045</v>
      </c>
      <c r="B197" s="126" t="s">
        <v>223</v>
      </c>
      <c r="C197" s="126" t="s">
        <v>27</v>
      </c>
      <c r="D197" s="126" t="s">
        <v>28</v>
      </c>
      <c r="E197" s="126" t="s">
        <v>224</v>
      </c>
      <c r="F197" s="126" t="s">
        <v>671</v>
      </c>
      <c r="G197" s="126" t="s">
        <v>43</v>
      </c>
      <c r="H197" s="126" t="s">
        <v>23</v>
      </c>
      <c r="I197" s="126" t="s">
        <v>672</v>
      </c>
      <c r="J197" s="126" t="s">
        <v>319</v>
      </c>
      <c r="K197" s="126" t="s">
        <v>3333</v>
      </c>
      <c r="L197" s="127">
        <v>39418</v>
      </c>
      <c r="M197" s="127">
        <v>49393</v>
      </c>
      <c r="N197" s="127">
        <v>49393</v>
      </c>
      <c r="O197" s="127">
        <v>67271</v>
      </c>
      <c r="P197" s="127">
        <v>0</v>
      </c>
      <c r="Q197" s="127">
        <v>4710</v>
      </c>
      <c r="R197" s="127">
        <v>1433</v>
      </c>
      <c r="S197" s="127">
        <v>1488</v>
      </c>
      <c r="T197" s="24">
        <f>IF(P197&gt;0, ROUND(IF(IF(OR(C197="51", C197="52", C197="66"), (L197*'UNIT VALUES'!$C$26)-CALCS!P197,0)&gt;0, IF(OR(C197="51", C197="52", C197="66"), (L197*'UNIT VALUES'!$C$26)-CALCS!P197,0), 0), 0), ROUND(IF(IF(OR(C197="51", C197="52", C197="66"), (L197*'UNIT VALUES'!$C$26)-CALCS!O197,0)&gt;0, IF(OR(C197="51", C197="52", C197="66"), (L197*'UNIT VALUES'!$C$26)-CALCS!O197,0), 0), 0))</f>
        <v>0</v>
      </c>
      <c r="U197" s="25">
        <f>IF(C197="22", (O197*'UNIT VALUES'!$D$38)+(Q197*'UNIT VALUES'!$D$39)+(S197*'UNIT VALUES'!$D$40), (O197*'UNIT VALUES'!$D$28)+(Q197*'UNIT VALUES'!$D$29)+(S197*'UNIT VALUES'!$D$30))</f>
        <v>469375.38013284001</v>
      </c>
      <c r="V197" s="25">
        <f>IF(C197="22",(O197*'UNIT VALUES'!$D$41)+(Q197*'UNIT VALUES'!$D$42)+(R197*'UNIT VALUES'!$D$43),IF(C197="66",(Q197*'UNIT VALUES'!$D$31)+(T197*'UNIT VALUES'!$D$33)+(R197*'UNIT VALUES'!$D$34),(Q197*'UNIT VALUES'!$D$31)+(T197*'UNIT VALUES'!$D$32)+(R197*'UNIT VALUES'!$D$34)))</f>
        <v>178094.35467069293</v>
      </c>
      <c r="W197" s="25">
        <f t="shared" si="9"/>
        <v>469375</v>
      </c>
      <c r="X197" s="27">
        <f>ROUND(IF(C197="22", W197*'UNIT VALUES'!$D$44, W197*'UNIT VALUES'!$D$36), 0)</f>
        <v>410801</v>
      </c>
      <c r="Y197" s="87">
        <f>ROUND(IF(C197="22", IF(U197&gt;V197,O197*'UNIT VALUES'!$D$38*'UNIT VALUES'!$D$44,O197*'UNIT VALUES'!$D$41*'UNIT VALUES'!$D$44),IF(U197&gt;V197, O197*'UNIT VALUES'!$D$28*'UNIT VALUES'!$D$36,0)), 0)</f>
        <v>110673</v>
      </c>
      <c r="Z197" s="87">
        <f>ROUND(IF(C197="22", IF(U197&gt;V197,Q197*'UNIT VALUES'!$D$39*'UNIT VALUES'!$D$44,Q197*'UNIT VALUES'!$D$42*'UNIT VALUES'!$D$44), IF(U197&gt;V197, Q197*'UNIT VALUES'!$D$29*'UNIT VALUES'!$D$36, Q197*'UNIT VALUES'!$D$31*'UNIT VALUES'!$D$36)),0)</f>
        <v>104793</v>
      </c>
      <c r="AA197" s="87">
        <f>ROUND(IF(C197="22", IF(U197&gt;V197,0,R197*'UNIT VALUES'!$D$43*'UNIT VALUES'!$D$44),IF(CALCS!U197&gt;CALCS!V197,0,CALCS!R197*'UNIT VALUES'!$D$34*'UNIT VALUES'!$D$36)), 0)</f>
        <v>0</v>
      </c>
      <c r="AB197" s="87">
        <f>ROUND(IF(C197="22",IF(U197&gt;V197,S197*'UNIT VALUES'!$D$40*'UNIT VALUES'!$D$44,0),IF(U197&gt;V197,S197*'UNIT VALUES'!$D$30*'UNIT VALUES'!$D$36)), 0)</f>
        <v>195335</v>
      </c>
      <c r="AC197" s="87">
        <f>ROUND(IF(U197&gt;V197,0,IF(T197&gt;1, IF(C197="66", T197*'UNIT VALUES'!$D$33*'UNIT VALUES'!$D$36,T197*'UNIT VALUES'!$D$32*'UNIT VALUES'!$D$36),0)),0)</f>
        <v>0</v>
      </c>
      <c r="AD197" t="str">
        <f t="shared" si="10"/>
        <v>063564</v>
      </c>
      <c r="AE197">
        <f ca="1">IF(C197="22",OFFSET('National Reallocations'!$L$1,MATCH(AD197,'National Reallocations'!$I$2:$I$52,0),),ROUND((X197/(SUM($X$2:$X$1259)-SUMIF($C$2:$C$1259,"22",$X$2:$X$1259)))*(Reallocations!$F$4+Reallocations!$F$5),0))</f>
        <v>35</v>
      </c>
      <c r="AF197" s="27">
        <f ca="1">IF(ISERROR(OFFSET('MSA Reallocations'!$I$1,MATCH(AD197,'MSA Reallocations'!$E$2:$E$37,0),)), 0, (OFFSET('MSA Reallocations'!$I$1,MATCH(AD197,'MSA Reallocations'!$E$2:$E$37,0),)))</f>
        <v>0</v>
      </c>
      <c r="AG197" s="181">
        <f ca="1">IF(ISERROR(OFFSET(Reductions!$E$1,MATCH(AD197,Reductions!$F$2:$F$15,0),)), 0, -OFFSET(Reductions!$E$1,MATCH(AD197,Reductions!$F$2:$F$15,0),))</f>
        <v>0</v>
      </c>
      <c r="AH197" s="53">
        <f t="shared" ca="1" si="11"/>
        <v>410836</v>
      </c>
    </row>
    <row r="198" spans="1:34" x14ac:dyDescent="0.25">
      <c r="A198" s="126" t="s">
        <v>5510</v>
      </c>
      <c r="B198" s="126" t="s">
        <v>223</v>
      </c>
      <c r="C198" s="126" t="s">
        <v>27</v>
      </c>
      <c r="D198" s="126" t="s">
        <v>28</v>
      </c>
      <c r="E198" s="126" t="s">
        <v>224</v>
      </c>
      <c r="F198" s="126" t="s">
        <v>674</v>
      </c>
      <c r="G198" s="126" t="s">
        <v>66</v>
      </c>
      <c r="H198" s="126" t="s">
        <v>23</v>
      </c>
      <c r="I198" s="126" t="s">
        <v>675</v>
      </c>
      <c r="J198" s="126" t="s">
        <v>442</v>
      </c>
      <c r="K198" s="126" t="s">
        <v>3333</v>
      </c>
      <c r="L198" s="127">
        <v>86321</v>
      </c>
      <c r="M198" s="127">
        <v>149555</v>
      </c>
      <c r="N198" s="127">
        <v>149779</v>
      </c>
      <c r="O198" s="127">
        <v>305658</v>
      </c>
      <c r="P198" s="127">
        <v>0</v>
      </c>
      <c r="Q198" s="127">
        <v>75126</v>
      </c>
      <c r="R198" s="127">
        <v>8736</v>
      </c>
      <c r="S198" s="127">
        <v>8006</v>
      </c>
      <c r="T198" s="24">
        <f>IF(P198&gt;0, ROUND(IF(IF(OR(C198="51", C198="52", C198="66"), (L198*'UNIT VALUES'!$C$26)-CALCS!P198,0)&gt;0, IF(OR(C198="51", C198="52", C198="66"), (L198*'UNIT VALUES'!$C$26)-CALCS!P198,0), 0), 0), ROUND(IF(IF(OR(C198="51", C198="52", C198="66"), (L198*'UNIT VALUES'!$C$26)-CALCS!O198,0)&gt;0, IF(OR(C198="51", C198="52", C198="66"), (L198*'UNIT VALUES'!$C$26)-CALCS!O198,0), 0), 0))</f>
        <v>0</v>
      </c>
      <c r="U198" s="25">
        <f>IF(C198="22", (O198*'UNIT VALUES'!$D$38)+(Q198*'UNIT VALUES'!$D$39)+(S198*'UNIT VALUES'!$D$40), (O198*'UNIT VALUES'!$D$28)+(Q198*'UNIT VALUES'!$D$29)+(S198*'UNIT VALUES'!$D$30))</f>
        <v>3685202.0703814216</v>
      </c>
      <c r="V198" s="25">
        <f>IF(C198="22",(O198*'UNIT VALUES'!$D$41)+(Q198*'UNIT VALUES'!$D$42)+(R198*'UNIT VALUES'!$D$43),IF(C198="66",(Q198*'UNIT VALUES'!$D$31)+(T198*'UNIT VALUES'!$D$33)+(R198*'UNIT VALUES'!$D$34),(Q198*'UNIT VALUES'!$D$31)+(T198*'UNIT VALUES'!$D$32)+(R198*'UNIT VALUES'!$D$34)))</f>
        <v>1793637.5765780443</v>
      </c>
      <c r="W198" s="25">
        <f t="shared" si="9"/>
        <v>3685202</v>
      </c>
      <c r="X198" s="27">
        <f>ROUND(IF(C198="22", W198*'UNIT VALUES'!$D$44, W198*'UNIT VALUES'!$D$36), 0)</f>
        <v>3225319</v>
      </c>
      <c r="Y198" s="87">
        <f>ROUND(IF(C198="22", IF(U198&gt;V198,O198*'UNIT VALUES'!$D$38*'UNIT VALUES'!$D$44,O198*'UNIT VALUES'!$D$41*'UNIT VALUES'!$D$44),IF(U198&gt;V198, O198*'UNIT VALUES'!$D$28*'UNIT VALUES'!$D$36,0)), 0)</f>
        <v>502864</v>
      </c>
      <c r="Z198" s="87">
        <f>ROUND(IF(C198="22", IF(U198&gt;V198,Q198*'UNIT VALUES'!$D$39*'UNIT VALUES'!$D$44,Q198*'UNIT VALUES'!$D$42*'UNIT VALUES'!$D$44), IF(U198&gt;V198, Q198*'UNIT VALUES'!$D$29*'UNIT VALUES'!$D$36, Q198*'UNIT VALUES'!$D$31*'UNIT VALUES'!$D$36)),0)</f>
        <v>1671479</v>
      </c>
      <c r="AA198" s="87">
        <f>ROUND(IF(C198="22", IF(U198&gt;V198,0,R198*'UNIT VALUES'!$D$43*'UNIT VALUES'!$D$44),IF(CALCS!U198&gt;CALCS!V198,0,CALCS!R198*'UNIT VALUES'!$D$34*'UNIT VALUES'!$D$36)), 0)</f>
        <v>0</v>
      </c>
      <c r="AB198" s="87">
        <f>ROUND(IF(C198="22",IF(U198&gt;V198,S198*'UNIT VALUES'!$D$40*'UNIT VALUES'!$D$44,0),IF(U198&gt;V198,S198*'UNIT VALUES'!$D$30*'UNIT VALUES'!$D$36)), 0)</f>
        <v>1050977</v>
      </c>
      <c r="AC198" s="87">
        <f>ROUND(IF(U198&gt;V198,0,IF(T198&gt;1, IF(C198="66", T198*'UNIT VALUES'!$D$33*'UNIT VALUES'!$D$36,T198*'UNIT VALUES'!$D$32*'UNIT VALUES'!$D$36),0)),0)</f>
        <v>0</v>
      </c>
      <c r="AD198" t="str">
        <f t="shared" si="10"/>
        <v>063624</v>
      </c>
      <c r="AE198">
        <f ca="1">IF(C198="22",OFFSET('National Reallocations'!$L$1,MATCH(AD198,'National Reallocations'!$I$2:$I$52,0),),ROUND((X198/(SUM($X$2:$X$1259)-SUMIF($C$2:$C$1259,"22",$X$2:$X$1259)))*(Reallocations!$F$4+Reallocations!$F$5),0))</f>
        <v>271</v>
      </c>
      <c r="AF198" s="27">
        <f ca="1">IF(ISERROR(OFFSET('MSA Reallocations'!$I$1,MATCH(AD198,'MSA Reallocations'!$E$2:$E$37,0),)), 0, (OFFSET('MSA Reallocations'!$I$1,MATCH(AD198,'MSA Reallocations'!$E$2:$E$37,0),)))</f>
        <v>0</v>
      </c>
      <c r="AG198" s="181">
        <f ca="1">IF(ISERROR(OFFSET(Reductions!$E$1,MATCH(AD198,Reductions!$F$2:$F$15,0),)), 0, -OFFSET(Reductions!$E$1,MATCH(AD198,Reductions!$F$2:$F$15,0),))</f>
        <v>0</v>
      </c>
      <c r="AH198" s="53">
        <f t="shared" ca="1" si="11"/>
        <v>3225590</v>
      </c>
    </row>
    <row r="199" spans="1:34" x14ac:dyDescent="0.25">
      <c r="A199" s="126" t="s">
        <v>5785</v>
      </c>
      <c r="B199" s="126" t="s">
        <v>223</v>
      </c>
      <c r="C199" s="126" t="s">
        <v>27</v>
      </c>
      <c r="D199" s="126" t="s">
        <v>28</v>
      </c>
      <c r="E199" s="126" t="s">
        <v>224</v>
      </c>
      <c r="F199" s="126" t="s">
        <v>677</v>
      </c>
      <c r="G199" s="126" t="s">
        <v>314</v>
      </c>
      <c r="H199" s="126" t="s">
        <v>23</v>
      </c>
      <c r="I199" s="126" t="s">
        <v>211</v>
      </c>
      <c r="J199" s="126" t="s">
        <v>316</v>
      </c>
      <c r="K199" s="126" t="s">
        <v>3333</v>
      </c>
      <c r="L199" s="127">
        <v>52898</v>
      </c>
      <c r="M199" s="127">
        <v>108671</v>
      </c>
      <c r="N199" s="127">
        <v>106618</v>
      </c>
      <c r="O199" s="127">
        <v>151754</v>
      </c>
      <c r="P199" s="127">
        <v>0</v>
      </c>
      <c r="Q199" s="127">
        <v>11507</v>
      </c>
      <c r="R199" s="127">
        <v>1097</v>
      </c>
      <c r="S199" s="127">
        <v>3800</v>
      </c>
      <c r="T199" s="24">
        <f>IF(P199&gt;0, ROUND(IF(IF(OR(C199="51", C199="52", C199="66"), (L199*'UNIT VALUES'!$C$26)-CALCS!P199,0)&gt;0, IF(OR(C199="51", C199="52", C199="66"), (L199*'UNIT VALUES'!$C$26)-CALCS!P199,0), 0), 0), ROUND(IF(IF(OR(C199="51", C199="52", C199="66"), (L199*'UNIT VALUES'!$C$26)-CALCS!O199,0)&gt;0, IF(OR(C199="51", C199="52", C199="66"), (L199*'UNIT VALUES'!$C$26)-CALCS!O199,0), 0), 0))</f>
        <v>0</v>
      </c>
      <c r="U199" s="25">
        <f>IF(C199="22", (O199*'UNIT VALUES'!$D$38)+(Q199*'UNIT VALUES'!$D$39)+(S199*'UNIT VALUES'!$D$40), (O199*'UNIT VALUES'!$D$28)+(Q199*'UNIT VALUES'!$D$29)+(S199*'UNIT VALUES'!$D$30))</f>
        <v>1147752.532965099</v>
      </c>
      <c r="V199" s="25">
        <f>IF(C199="22",(O199*'UNIT VALUES'!$D$41)+(Q199*'UNIT VALUES'!$D$42)+(R199*'UNIT VALUES'!$D$43),IF(C199="66",(Q199*'UNIT VALUES'!$D$31)+(T199*'UNIT VALUES'!$D$33)+(R199*'UNIT VALUES'!$D$34),(Q199*'UNIT VALUES'!$D$31)+(T199*'UNIT VALUES'!$D$32)+(R199*'UNIT VALUES'!$D$34)))</f>
        <v>256854.23423856084</v>
      </c>
      <c r="W199" s="25">
        <f t="shared" si="9"/>
        <v>1147753</v>
      </c>
      <c r="X199" s="27">
        <f>ROUND(IF(C199="22", W199*'UNIT VALUES'!$D$44, W199*'UNIT VALUES'!$D$36), 0)</f>
        <v>1004523</v>
      </c>
      <c r="Y199" s="87">
        <f>ROUND(IF(C199="22", IF(U199&gt;V199,O199*'UNIT VALUES'!$D$38*'UNIT VALUES'!$D$44,O199*'UNIT VALUES'!$D$41*'UNIT VALUES'!$D$44),IF(U199&gt;V199, O199*'UNIT VALUES'!$D$28*'UNIT VALUES'!$D$36,0)), 0)</f>
        <v>249663</v>
      </c>
      <c r="Z199" s="87">
        <f>ROUND(IF(C199="22", IF(U199&gt;V199,Q199*'UNIT VALUES'!$D$39*'UNIT VALUES'!$D$44,Q199*'UNIT VALUES'!$D$42*'UNIT VALUES'!$D$44), IF(U199&gt;V199, Q199*'UNIT VALUES'!$D$29*'UNIT VALUES'!$D$36, Q199*'UNIT VALUES'!$D$31*'UNIT VALUES'!$D$36)),0)</f>
        <v>256019</v>
      </c>
      <c r="AA199" s="87">
        <f>ROUND(IF(C199="22", IF(U199&gt;V199,0,R199*'UNIT VALUES'!$D$43*'UNIT VALUES'!$D$44),IF(CALCS!U199&gt;CALCS!V199,0,CALCS!R199*'UNIT VALUES'!$D$34*'UNIT VALUES'!$D$36)), 0)</f>
        <v>0</v>
      </c>
      <c r="AB199" s="87">
        <f>ROUND(IF(C199="22",IF(U199&gt;V199,S199*'UNIT VALUES'!$D$40*'UNIT VALUES'!$D$44,0),IF(U199&gt;V199,S199*'UNIT VALUES'!$D$30*'UNIT VALUES'!$D$36)), 0)</f>
        <v>498840</v>
      </c>
      <c r="AC199" s="87">
        <f>ROUND(IF(U199&gt;V199,0,IF(T199&gt;1, IF(C199="66", T199*'UNIT VALUES'!$D$33*'UNIT VALUES'!$D$36,T199*'UNIT VALUES'!$D$32*'UNIT VALUES'!$D$36),0)),0)</f>
        <v>0</v>
      </c>
      <c r="AD199" t="str">
        <f t="shared" si="10"/>
        <v>063660</v>
      </c>
      <c r="AE199">
        <f ca="1">IF(C199="22",OFFSET('National Reallocations'!$L$1,MATCH(AD199,'National Reallocations'!$I$2:$I$52,0),),ROUND((X199/(SUM($X$2:$X$1259)-SUMIF($C$2:$C$1259,"22",$X$2:$X$1259)))*(Reallocations!$F$4+Reallocations!$F$5),0))</f>
        <v>84</v>
      </c>
      <c r="AF199" s="27">
        <f ca="1">IF(ISERROR(OFFSET('MSA Reallocations'!$I$1,MATCH(AD199,'MSA Reallocations'!$E$2:$E$37,0),)), 0, (OFFSET('MSA Reallocations'!$I$1,MATCH(AD199,'MSA Reallocations'!$E$2:$E$37,0),)))</f>
        <v>0</v>
      </c>
      <c r="AG199" s="181">
        <f ca="1">IF(ISERROR(OFFSET(Reductions!$E$1,MATCH(AD199,Reductions!$F$2:$F$15,0),)), 0, -OFFSET(Reductions!$E$1,MATCH(AD199,Reductions!$F$2:$F$15,0),))</f>
        <v>0</v>
      </c>
      <c r="AH199" s="53">
        <f t="shared" ca="1" si="11"/>
        <v>1004607</v>
      </c>
    </row>
    <row r="200" spans="1:34" x14ac:dyDescent="0.25">
      <c r="A200" s="126" t="s">
        <v>5876</v>
      </c>
      <c r="B200" s="126" t="s">
        <v>223</v>
      </c>
      <c r="C200" s="126" t="s">
        <v>27</v>
      </c>
      <c r="D200" s="126" t="s">
        <v>28</v>
      </c>
      <c r="E200" s="126" t="s">
        <v>224</v>
      </c>
      <c r="F200" s="126" t="s">
        <v>678</v>
      </c>
      <c r="G200" s="126" t="s">
        <v>274</v>
      </c>
      <c r="H200" s="126" t="s">
        <v>23</v>
      </c>
      <c r="I200" s="126" t="s">
        <v>679</v>
      </c>
      <c r="J200" s="126" t="s">
        <v>245</v>
      </c>
      <c r="K200" s="126" t="s">
        <v>3334</v>
      </c>
      <c r="L200" s="127">
        <v>1</v>
      </c>
      <c r="M200" s="127">
        <v>0</v>
      </c>
      <c r="N200" s="127">
        <v>0</v>
      </c>
      <c r="O200" s="127">
        <v>112011</v>
      </c>
      <c r="P200" s="127">
        <v>0</v>
      </c>
      <c r="Q200" s="127">
        <v>8544</v>
      </c>
      <c r="R200" s="127">
        <v>217</v>
      </c>
      <c r="S200" s="127">
        <v>1073</v>
      </c>
      <c r="T200" s="24">
        <f>IF(P200&gt;0, ROUND(IF(IF(OR(C200="51", C200="52", C200="66"), (L200*'UNIT VALUES'!$C$26)-CALCS!P200,0)&gt;0, IF(OR(C200="51", C200="52", C200="66"), (L200*'UNIT VALUES'!$C$26)-CALCS!P200,0), 0), 0), ROUND(IF(IF(OR(C200="51", C200="52", C200="66"), (L200*'UNIT VALUES'!$C$26)-CALCS!O200,0)&gt;0, IF(OR(C200="51", C200="52", C200="66"), (L200*'UNIT VALUES'!$C$26)-CALCS!O200,0), 0), 0))</f>
        <v>0</v>
      </c>
      <c r="U200" s="25">
        <f>IF(C200="22", (O200*'UNIT VALUES'!$D$38)+(Q200*'UNIT VALUES'!$D$39)+(S200*'UNIT VALUES'!$D$40), (O200*'UNIT VALUES'!$D$28)+(Q200*'UNIT VALUES'!$D$29)+(S200*'UNIT VALUES'!$D$30))</f>
        <v>588695.16591390211</v>
      </c>
      <c r="V200" s="25">
        <f>IF(C200="22",(O200*'UNIT VALUES'!$D$41)+(Q200*'UNIT VALUES'!$D$42)+(R200*'UNIT VALUES'!$D$43),IF(C200="66",(Q200*'UNIT VALUES'!$D$31)+(T200*'UNIT VALUES'!$D$33)+(R200*'UNIT VALUES'!$D$34),(Q200*'UNIT VALUES'!$D$31)+(T200*'UNIT VALUES'!$D$32)+(R200*'UNIT VALUES'!$D$34)))</f>
        <v>146410.20208051198</v>
      </c>
      <c r="W200" s="25">
        <f t="shared" si="9"/>
        <v>588695</v>
      </c>
      <c r="X200" s="27">
        <f>ROUND(IF(C200="22", W200*'UNIT VALUES'!$D$44, W200*'UNIT VALUES'!$D$36), 0)</f>
        <v>515231</v>
      </c>
      <c r="Y200" s="87">
        <f>ROUND(IF(C200="22", IF(U200&gt;V200,O200*'UNIT VALUES'!$D$38*'UNIT VALUES'!$D$44,O200*'UNIT VALUES'!$D$41*'UNIT VALUES'!$D$44),IF(U200&gt;V200, O200*'UNIT VALUES'!$D$28*'UNIT VALUES'!$D$36,0)), 0)</f>
        <v>184279</v>
      </c>
      <c r="Z200" s="87">
        <f>ROUND(IF(C200="22", IF(U200&gt;V200,Q200*'UNIT VALUES'!$D$39*'UNIT VALUES'!$D$44,Q200*'UNIT VALUES'!$D$42*'UNIT VALUES'!$D$44), IF(U200&gt;V200, Q200*'UNIT VALUES'!$D$29*'UNIT VALUES'!$D$36, Q200*'UNIT VALUES'!$D$31*'UNIT VALUES'!$D$36)),0)</f>
        <v>190095</v>
      </c>
      <c r="AA200" s="87">
        <f>ROUND(IF(C200="22", IF(U200&gt;V200,0,R200*'UNIT VALUES'!$D$43*'UNIT VALUES'!$D$44),IF(CALCS!U200&gt;CALCS!V200,0,CALCS!R200*'UNIT VALUES'!$D$34*'UNIT VALUES'!$D$36)), 0)</f>
        <v>0</v>
      </c>
      <c r="AB200" s="87">
        <f>ROUND(IF(C200="22",IF(U200&gt;V200,S200*'UNIT VALUES'!$D$40*'UNIT VALUES'!$D$44,0),IF(U200&gt;V200,S200*'UNIT VALUES'!$D$30*'UNIT VALUES'!$D$36)), 0)</f>
        <v>140857</v>
      </c>
      <c r="AC200" s="87">
        <f>ROUND(IF(U200&gt;V200,0,IF(T200&gt;1, IF(C200="66", T200*'UNIT VALUES'!$D$33*'UNIT VALUES'!$D$36,T200*'UNIT VALUES'!$D$32*'UNIT VALUES'!$D$36),0)),0)</f>
        <v>0</v>
      </c>
      <c r="AD200" t="str">
        <f t="shared" si="10"/>
        <v>063712</v>
      </c>
      <c r="AE200">
        <f ca="1">IF(C200="22",OFFSET('National Reallocations'!$L$1,MATCH(AD200,'National Reallocations'!$I$2:$I$52,0),),ROUND((X200/(SUM($X$2:$X$1259)-SUMIF($C$2:$C$1259,"22",$X$2:$X$1259)))*(Reallocations!$F$4+Reallocations!$F$5),0))</f>
        <v>43</v>
      </c>
      <c r="AF200" s="27">
        <f ca="1">IF(ISERROR(OFFSET('MSA Reallocations'!$I$1,MATCH(AD200,'MSA Reallocations'!$E$2:$E$37,0),)), 0, (OFFSET('MSA Reallocations'!$I$1,MATCH(AD200,'MSA Reallocations'!$E$2:$E$37,0),)))</f>
        <v>0</v>
      </c>
      <c r="AG200" s="181">
        <f ca="1">IF(ISERROR(OFFSET(Reductions!$E$1,MATCH(AD200,Reductions!$F$2:$F$15,0),)), 0, -OFFSET(Reductions!$E$1,MATCH(AD200,Reductions!$F$2:$F$15,0),))</f>
        <v>0</v>
      </c>
      <c r="AH200" s="53">
        <f t="shared" ca="1" si="11"/>
        <v>515274</v>
      </c>
    </row>
    <row r="201" spans="1:34" x14ac:dyDescent="0.25">
      <c r="A201" s="126" t="s">
        <v>5834</v>
      </c>
      <c r="B201" s="126" t="s">
        <v>223</v>
      </c>
      <c r="C201" s="126" t="s">
        <v>27</v>
      </c>
      <c r="D201" s="126" t="s">
        <v>28</v>
      </c>
      <c r="E201" s="126" t="s">
        <v>224</v>
      </c>
      <c r="F201" s="126" t="s">
        <v>681</v>
      </c>
      <c r="G201" s="126" t="s">
        <v>265</v>
      </c>
      <c r="H201" s="126" t="s">
        <v>23</v>
      </c>
      <c r="I201" s="126" t="s">
        <v>682</v>
      </c>
      <c r="J201" s="126" t="s">
        <v>267</v>
      </c>
      <c r="K201" s="126" t="s">
        <v>3334</v>
      </c>
      <c r="L201" s="127">
        <v>2934</v>
      </c>
      <c r="M201" s="127">
        <v>85184</v>
      </c>
      <c r="N201" s="127">
        <v>77072</v>
      </c>
      <c r="O201" s="127">
        <v>129339</v>
      </c>
      <c r="P201" s="127">
        <v>0</v>
      </c>
      <c r="Q201" s="127">
        <v>8886</v>
      </c>
      <c r="R201" s="127">
        <v>311</v>
      </c>
      <c r="S201" s="127">
        <v>1123</v>
      </c>
      <c r="T201" s="24">
        <f>IF(P201&gt;0, ROUND(IF(IF(OR(C201="51", C201="52", C201="66"), (L201*'UNIT VALUES'!$C$26)-CALCS!P201,0)&gt;0, IF(OR(C201="51", C201="52", C201="66"), (L201*'UNIT VALUES'!$C$26)-CALCS!P201,0), 0), 0), ROUND(IF(IF(OR(C201="51", C201="52", C201="66"), (L201*'UNIT VALUES'!$C$26)-CALCS!O201,0)&gt;0, IF(OR(C201="51", C201="52", C201="66"), (L201*'UNIT VALUES'!$C$26)-CALCS!O201,0), 0), 0))</f>
        <v>0</v>
      </c>
      <c r="U201" s="25">
        <f>IF(C201="22", (O201*'UNIT VALUES'!$D$38)+(Q201*'UNIT VALUES'!$D$39)+(S201*'UNIT VALUES'!$D$40), (O201*'UNIT VALUES'!$D$28)+(Q201*'UNIT VALUES'!$D$29)+(S201*'UNIT VALUES'!$D$30))</f>
        <v>637461.38536565192</v>
      </c>
      <c r="V201" s="25">
        <f>IF(C201="22",(O201*'UNIT VALUES'!$D$41)+(Q201*'UNIT VALUES'!$D$42)+(R201*'UNIT VALUES'!$D$43),IF(C201="66",(Q201*'UNIT VALUES'!$D$31)+(T201*'UNIT VALUES'!$D$33)+(R201*'UNIT VALUES'!$D$34),(Q201*'UNIT VALUES'!$D$31)+(T201*'UNIT VALUES'!$D$32)+(R201*'UNIT VALUES'!$D$34)))</f>
        <v>158596.5452589776</v>
      </c>
      <c r="W201" s="25">
        <f t="shared" si="9"/>
        <v>637461</v>
      </c>
      <c r="X201" s="27">
        <f>ROUND(IF(C201="22", W201*'UNIT VALUES'!$D$44, W201*'UNIT VALUES'!$D$36), 0)</f>
        <v>557911</v>
      </c>
      <c r="Y201" s="87">
        <f>ROUND(IF(C201="22", IF(U201&gt;V201,O201*'UNIT VALUES'!$D$38*'UNIT VALUES'!$D$44,O201*'UNIT VALUES'!$D$41*'UNIT VALUES'!$D$44),IF(U201&gt;V201, O201*'UNIT VALUES'!$D$28*'UNIT VALUES'!$D$36,0)), 0)</f>
        <v>212787</v>
      </c>
      <c r="Z201" s="87">
        <f>ROUND(IF(C201="22", IF(U201&gt;V201,Q201*'UNIT VALUES'!$D$39*'UNIT VALUES'!$D$44,Q201*'UNIT VALUES'!$D$42*'UNIT VALUES'!$D$44), IF(U201&gt;V201, Q201*'UNIT VALUES'!$D$29*'UNIT VALUES'!$D$36, Q201*'UNIT VALUES'!$D$31*'UNIT VALUES'!$D$36)),0)</f>
        <v>197705</v>
      </c>
      <c r="AA201" s="87">
        <f>ROUND(IF(C201="22", IF(U201&gt;V201,0,R201*'UNIT VALUES'!$D$43*'UNIT VALUES'!$D$44),IF(CALCS!U201&gt;CALCS!V201,0,CALCS!R201*'UNIT VALUES'!$D$34*'UNIT VALUES'!$D$36)), 0)</f>
        <v>0</v>
      </c>
      <c r="AB201" s="87">
        <f>ROUND(IF(C201="22",IF(U201&gt;V201,S201*'UNIT VALUES'!$D$40*'UNIT VALUES'!$D$44,0),IF(U201&gt;V201,S201*'UNIT VALUES'!$D$30*'UNIT VALUES'!$D$36)), 0)</f>
        <v>147420</v>
      </c>
      <c r="AC201" s="87">
        <f>ROUND(IF(U201&gt;V201,0,IF(T201&gt;1, IF(C201="66", T201*'UNIT VALUES'!$D$33*'UNIT VALUES'!$D$36,T201*'UNIT VALUES'!$D$32*'UNIT VALUES'!$D$36),0)),0)</f>
        <v>0</v>
      </c>
      <c r="AD201" t="str">
        <f t="shared" si="10"/>
        <v>063732</v>
      </c>
      <c r="AE201">
        <f ca="1">IF(C201="22",OFFSET('National Reallocations'!$L$1,MATCH(AD201,'National Reallocations'!$I$2:$I$52,0),),ROUND((X201/(SUM($X$2:$X$1259)-SUMIF($C$2:$C$1259,"22",$X$2:$X$1259)))*(Reallocations!$F$4+Reallocations!$F$5),0))</f>
        <v>47</v>
      </c>
      <c r="AF201" s="27">
        <f ca="1">IF(ISERROR(OFFSET('MSA Reallocations'!$I$1,MATCH(AD201,'MSA Reallocations'!$E$2:$E$37,0),)), 0, (OFFSET('MSA Reallocations'!$I$1,MATCH(AD201,'MSA Reallocations'!$E$2:$E$37,0),)))</f>
        <v>0</v>
      </c>
      <c r="AG201" s="181">
        <f ca="1">IF(ISERROR(OFFSET(Reductions!$E$1,MATCH(AD201,Reductions!$F$2:$F$15,0),)), 0, -OFFSET(Reductions!$E$1,MATCH(AD201,Reductions!$F$2:$F$15,0),))</f>
        <v>0</v>
      </c>
      <c r="AH201" s="53">
        <f t="shared" ca="1" si="11"/>
        <v>557958</v>
      </c>
    </row>
    <row r="202" spans="1:34" x14ac:dyDescent="0.25">
      <c r="A202" s="126" t="s">
        <v>5791</v>
      </c>
      <c r="B202" s="126" t="s">
        <v>223</v>
      </c>
      <c r="C202" s="126" t="s">
        <v>27</v>
      </c>
      <c r="D202" s="126" t="s">
        <v>28</v>
      </c>
      <c r="E202" s="126" t="s">
        <v>224</v>
      </c>
      <c r="F202" s="126" t="s">
        <v>684</v>
      </c>
      <c r="G202" s="126" t="s">
        <v>232</v>
      </c>
      <c r="H202" s="126" t="s">
        <v>23</v>
      </c>
      <c r="I202" s="126" t="s">
        <v>685</v>
      </c>
      <c r="J202" s="126" t="s">
        <v>234</v>
      </c>
      <c r="K202" s="126" t="s">
        <v>3334</v>
      </c>
      <c r="L202" s="127">
        <v>100991</v>
      </c>
      <c r="M202" s="127">
        <v>129931</v>
      </c>
      <c r="N202" s="127">
        <v>129881</v>
      </c>
      <c r="O202" s="127">
        <v>148475</v>
      </c>
      <c r="P202" s="127">
        <v>0</v>
      </c>
      <c r="Q202" s="127">
        <v>10011</v>
      </c>
      <c r="R202" s="127">
        <v>1828</v>
      </c>
      <c r="S202" s="127">
        <v>2822</v>
      </c>
      <c r="T202" s="24">
        <f>IF(P202&gt;0, ROUND(IF(IF(OR(C202="51", C202="52", C202="66"), (L202*'UNIT VALUES'!$C$26)-CALCS!P202,0)&gt;0, IF(OR(C202="51", C202="52", C202="66"), (L202*'UNIT VALUES'!$C$26)-CALCS!P202,0), 0), 0), ROUND(IF(IF(OR(C202="51", C202="52", C202="66"), (L202*'UNIT VALUES'!$C$26)-CALCS!O202,0)&gt;0, IF(OR(C202="51", C202="52", C202="66"), (L202*'UNIT VALUES'!$C$26)-CALCS!O202,0), 0), 0))</f>
        <v>10002</v>
      </c>
      <c r="U202" s="25">
        <f>IF(C202="22", (O202*'UNIT VALUES'!$D$38)+(Q202*'UNIT VALUES'!$D$39)+(S202*'UNIT VALUES'!$D$40), (O202*'UNIT VALUES'!$D$28)+(Q202*'UNIT VALUES'!$D$29)+(S202*'UNIT VALUES'!$D$30))</f>
        <v>956866.87413396314</v>
      </c>
      <c r="V202" s="25">
        <f>IF(C202="22",(O202*'UNIT VALUES'!$D$41)+(Q202*'UNIT VALUES'!$D$42)+(R202*'UNIT VALUES'!$D$43),IF(C202="66",(Q202*'UNIT VALUES'!$D$31)+(T202*'UNIT VALUES'!$D$33)+(R202*'UNIT VALUES'!$D$34),(Q202*'UNIT VALUES'!$D$31)+(T202*'UNIT VALUES'!$D$32)+(R202*'UNIT VALUES'!$D$34)))</f>
        <v>404933.21380437468</v>
      </c>
      <c r="W202" s="25">
        <f t="shared" si="9"/>
        <v>956867</v>
      </c>
      <c r="X202" s="27">
        <f>ROUND(IF(C202="22", W202*'UNIT VALUES'!$D$44, W202*'UNIT VALUES'!$D$36), 0)</f>
        <v>837458</v>
      </c>
      <c r="Y202" s="87">
        <f>ROUND(IF(C202="22", IF(U202&gt;V202,O202*'UNIT VALUES'!$D$38*'UNIT VALUES'!$D$44,O202*'UNIT VALUES'!$D$41*'UNIT VALUES'!$D$44),IF(U202&gt;V202, O202*'UNIT VALUES'!$D$28*'UNIT VALUES'!$D$36,0)), 0)</f>
        <v>244269</v>
      </c>
      <c r="Z202" s="87">
        <f>ROUND(IF(C202="22", IF(U202&gt;V202,Q202*'UNIT VALUES'!$D$39*'UNIT VALUES'!$D$44,Q202*'UNIT VALUES'!$D$42*'UNIT VALUES'!$D$44), IF(U202&gt;V202, Q202*'UNIT VALUES'!$D$29*'UNIT VALUES'!$D$36, Q202*'UNIT VALUES'!$D$31*'UNIT VALUES'!$D$36)),0)</f>
        <v>222735</v>
      </c>
      <c r="AA202" s="87">
        <f>ROUND(IF(C202="22", IF(U202&gt;V202,0,R202*'UNIT VALUES'!$D$43*'UNIT VALUES'!$D$44),IF(CALCS!U202&gt;CALCS!V202,0,CALCS!R202*'UNIT VALUES'!$D$34*'UNIT VALUES'!$D$36)), 0)</f>
        <v>0</v>
      </c>
      <c r="AB202" s="87">
        <f>ROUND(IF(C202="22",IF(U202&gt;V202,S202*'UNIT VALUES'!$D$40*'UNIT VALUES'!$D$44,0),IF(U202&gt;V202,S202*'UNIT VALUES'!$D$30*'UNIT VALUES'!$D$36)), 0)</f>
        <v>370454</v>
      </c>
      <c r="AC202" s="87">
        <f>ROUND(IF(U202&gt;V202,0,IF(T202&gt;1, IF(C202="66", T202*'UNIT VALUES'!$D$33*'UNIT VALUES'!$D$36,T202*'UNIT VALUES'!$D$32*'UNIT VALUES'!$D$36),0)),0)</f>
        <v>0</v>
      </c>
      <c r="AD202" t="str">
        <f t="shared" si="10"/>
        <v>063744</v>
      </c>
      <c r="AE202">
        <f ca="1">IF(C202="22",OFFSET('National Reallocations'!$L$1,MATCH(AD202,'National Reallocations'!$I$2:$I$52,0),),ROUND((X202/(SUM($X$2:$X$1259)-SUMIF($C$2:$C$1259,"22",$X$2:$X$1259)))*(Reallocations!$F$4+Reallocations!$F$5),0))</f>
        <v>70</v>
      </c>
      <c r="AF202" s="27">
        <f ca="1">IF(ISERROR(OFFSET('MSA Reallocations'!$I$1,MATCH(AD202,'MSA Reallocations'!$E$2:$E$37,0),)), 0, (OFFSET('MSA Reallocations'!$I$1,MATCH(AD202,'MSA Reallocations'!$E$2:$E$37,0),)))</f>
        <v>0</v>
      </c>
      <c r="AG202" s="181">
        <f ca="1">IF(ISERROR(OFFSET(Reductions!$E$1,MATCH(AD202,Reductions!$F$2:$F$15,0),)), 0, -OFFSET(Reductions!$E$1,MATCH(AD202,Reductions!$F$2:$F$15,0),))</f>
        <v>0</v>
      </c>
      <c r="AH202" s="53">
        <f t="shared" ca="1" si="11"/>
        <v>837528</v>
      </c>
    </row>
    <row r="203" spans="1:34" x14ac:dyDescent="0.25">
      <c r="A203" s="126" t="s">
        <v>5110</v>
      </c>
      <c r="B203" s="126" t="s">
        <v>223</v>
      </c>
      <c r="C203" s="126" t="s">
        <v>47</v>
      </c>
      <c r="D203" s="126" t="s">
        <v>48</v>
      </c>
      <c r="E203" s="126" t="s">
        <v>224</v>
      </c>
      <c r="F203" s="126" t="s">
        <v>687</v>
      </c>
      <c r="G203" s="126" t="s">
        <v>560</v>
      </c>
      <c r="H203" s="126" t="s">
        <v>23</v>
      </c>
      <c r="I203" s="126" t="s">
        <v>688</v>
      </c>
      <c r="J203" s="126" t="s">
        <v>562</v>
      </c>
      <c r="K203" s="126" t="s">
        <v>3333</v>
      </c>
      <c r="L203" s="127">
        <v>13824</v>
      </c>
      <c r="M203" s="127">
        <v>22530</v>
      </c>
      <c r="N203" s="127">
        <v>22526</v>
      </c>
      <c r="O203" s="127">
        <v>62315</v>
      </c>
      <c r="P203" s="127">
        <v>0</v>
      </c>
      <c r="Q203" s="127">
        <v>12948</v>
      </c>
      <c r="R203" s="127">
        <v>1145</v>
      </c>
      <c r="S203" s="127">
        <v>1596</v>
      </c>
      <c r="T203" s="24">
        <f>IF(P203&gt;0, ROUND(IF(IF(OR(C203="51", C203="52", C203="66"), (L203*'UNIT VALUES'!$C$26)-CALCS!P203,0)&gt;0, IF(OR(C203="51", C203="52", C203="66"), (L203*'UNIT VALUES'!$C$26)-CALCS!P203,0), 0), 0), ROUND(IF(IF(OR(C203="51", C203="52", C203="66"), (L203*'UNIT VALUES'!$C$26)-CALCS!O203,0)&gt;0, IF(OR(C203="51", C203="52", C203="66"), (L203*'UNIT VALUES'!$C$26)-CALCS!O203,0), 0), 0))</f>
        <v>0</v>
      </c>
      <c r="U203" s="25">
        <f>IF(C203="22", (O203*'UNIT VALUES'!$D$38)+(Q203*'UNIT VALUES'!$D$39)+(S203*'UNIT VALUES'!$D$40), (O203*'UNIT VALUES'!$D$28)+(Q203*'UNIT VALUES'!$D$29)+(S203*'UNIT VALUES'!$D$30))</f>
        <v>685679.67757517262</v>
      </c>
      <c r="V203" s="25">
        <f>IF(C203="22",(O203*'UNIT VALUES'!$D$41)+(Q203*'UNIT VALUES'!$D$42)+(R203*'UNIT VALUES'!$D$43),IF(C203="66",(Q203*'UNIT VALUES'!$D$31)+(T203*'UNIT VALUES'!$D$33)+(R203*'UNIT VALUES'!$D$34),(Q203*'UNIT VALUES'!$D$31)+(T203*'UNIT VALUES'!$D$32)+(R203*'UNIT VALUES'!$D$34)))</f>
        <v>282392.64610703266</v>
      </c>
      <c r="W203" s="25">
        <f t="shared" si="9"/>
        <v>685680</v>
      </c>
      <c r="X203" s="27">
        <f>ROUND(IF(C203="22", W203*'UNIT VALUES'!$D$44, W203*'UNIT VALUES'!$D$36), 0)</f>
        <v>600113</v>
      </c>
      <c r="Y203" s="87">
        <f>ROUND(IF(C203="22", IF(U203&gt;V203,O203*'UNIT VALUES'!$D$38*'UNIT VALUES'!$D$44,O203*'UNIT VALUES'!$D$41*'UNIT VALUES'!$D$44),IF(U203&gt;V203, O203*'UNIT VALUES'!$D$28*'UNIT VALUES'!$D$36,0)), 0)</f>
        <v>102520</v>
      </c>
      <c r="Z203" s="87">
        <f>ROUND(IF(C203="22", IF(U203&gt;V203,Q203*'UNIT VALUES'!$D$39*'UNIT VALUES'!$D$44,Q203*'UNIT VALUES'!$D$42*'UNIT VALUES'!$D$44), IF(U203&gt;V203, Q203*'UNIT VALUES'!$D$29*'UNIT VALUES'!$D$36, Q203*'UNIT VALUES'!$D$31*'UNIT VALUES'!$D$36)),0)</f>
        <v>288080</v>
      </c>
      <c r="AA203" s="87">
        <f>ROUND(IF(C203="22", IF(U203&gt;V203,0,R203*'UNIT VALUES'!$D$43*'UNIT VALUES'!$D$44),IF(CALCS!U203&gt;CALCS!V203,0,CALCS!R203*'UNIT VALUES'!$D$34*'UNIT VALUES'!$D$36)), 0)</f>
        <v>0</v>
      </c>
      <c r="AB203" s="87">
        <f>ROUND(IF(C203="22",IF(U203&gt;V203,S203*'UNIT VALUES'!$D$40*'UNIT VALUES'!$D$44,0),IF(U203&gt;V203,S203*'UNIT VALUES'!$D$30*'UNIT VALUES'!$D$36)), 0)</f>
        <v>209513</v>
      </c>
      <c r="AC203" s="87">
        <f>ROUND(IF(U203&gt;V203,0,IF(T203&gt;1, IF(C203="66", T203*'UNIT VALUES'!$D$33*'UNIT VALUES'!$D$36,T203*'UNIT VALUES'!$D$32*'UNIT VALUES'!$D$36),0)),0)</f>
        <v>0</v>
      </c>
      <c r="AD203" t="str">
        <f t="shared" si="10"/>
        <v>063768</v>
      </c>
      <c r="AE203">
        <f ca="1">IF(C203="22",OFFSET('National Reallocations'!$L$1,MATCH(AD203,'National Reallocations'!$I$2:$I$52,0),),ROUND((X203/(SUM($X$2:$X$1259)-SUMIF($C$2:$C$1259,"22",$X$2:$X$1259)))*(Reallocations!$F$4+Reallocations!$F$5),0))</f>
        <v>50</v>
      </c>
      <c r="AF203" s="27">
        <f ca="1">IF(ISERROR(OFFSET('MSA Reallocations'!$I$1,MATCH(AD203,'MSA Reallocations'!$E$2:$E$37,0),)), 0, (OFFSET('MSA Reallocations'!$I$1,MATCH(AD203,'MSA Reallocations'!$E$2:$E$37,0),)))</f>
        <v>0</v>
      </c>
      <c r="AG203" s="181">
        <f ca="1">IF(ISERROR(OFFSET(Reductions!$E$1,MATCH(AD203,Reductions!$F$2:$F$15,0),)), 0, -OFFSET(Reductions!$E$1,MATCH(AD203,Reductions!$F$2:$F$15,0),))</f>
        <v>0</v>
      </c>
      <c r="AH203" s="53">
        <f t="shared" ca="1" si="11"/>
        <v>600163</v>
      </c>
    </row>
    <row r="204" spans="1:34" x14ac:dyDescent="0.25">
      <c r="A204" s="126" t="s">
        <v>4991</v>
      </c>
      <c r="B204" s="126" t="s">
        <v>223</v>
      </c>
      <c r="C204" s="126" t="s">
        <v>47</v>
      </c>
      <c r="D204" s="126" t="s">
        <v>48</v>
      </c>
      <c r="E204" s="126" t="s">
        <v>224</v>
      </c>
      <c r="F204" s="126" t="s">
        <v>690</v>
      </c>
      <c r="G204" s="126" t="s">
        <v>472</v>
      </c>
      <c r="H204" s="126" t="s">
        <v>23</v>
      </c>
      <c r="I204" s="126" t="s">
        <v>691</v>
      </c>
      <c r="J204" s="126" t="s">
        <v>474</v>
      </c>
      <c r="K204" s="126" t="s">
        <v>3333</v>
      </c>
      <c r="L204" s="127">
        <v>9116</v>
      </c>
      <c r="M204" s="127">
        <v>26287</v>
      </c>
      <c r="N204" s="127">
        <v>26287</v>
      </c>
      <c r="O204" s="127">
        <v>72292</v>
      </c>
      <c r="P204" s="127">
        <v>0</v>
      </c>
      <c r="Q204" s="127">
        <v>11814</v>
      </c>
      <c r="R204" s="127">
        <v>1186</v>
      </c>
      <c r="S204" s="127">
        <v>1540</v>
      </c>
      <c r="T204" s="24">
        <f>IF(P204&gt;0, ROUND(IF(IF(OR(C204="51", C204="52", C204="66"), (L204*'UNIT VALUES'!$C$26)-CALCS!P204,0)&gt;0, IF(OR(C204="51", C204="52", C204="66"), (L204*'UNIT VALUES'!$C$26)-CALCS!P204,0), 0), 0), ROUND(IF(IF(OR(C204="51", C204="52", C204="66"), (L204*'UNIT VALUES'!$C$26)-CALCS!O204,0)&gt;0, IF(OR(C204="51", C204="52", C204="66"), (L204*'UNIT VALUES'!$C$26)-CALCS!O204,0), 0), 0))</f>
        <v>0</v>
      </c>
      <c r="U204" s="25">
        <f>IF(C204="22", (O204*'UNIT VALUES'!$D$38)+(Q204*'UNIT VALUES'!$D$39)+(S204*'UNIT VALUES'!$D$40), (O204*'UNIT VALUES'!$D$28)+(Q204*'UNIT VALUES'!$D$29)+(S204*'UNIT VALUES'!$D$30))</f>
        <v>667206.71551505639</v>
      </c>
      <c r="V204" s="25">
        <f>IF(C204="22",(O204*'UNIT VALUES'!$D$41)+(Q204*'UNIT VALUES'!$D$42)+(R204*'UNIT VALUES'!$D$43),IF(C204="66",(Q204*'UNIT VALUES'!$D$31)+(T204*'UNIT VALUES'!$D$33)+(R204*'UNIT VALUES'!$D$34),(Q204*'UNIT VALUES'!$D$31)+(T204*'UNIT VALUES'!$D$32)+(R204*'UNIT VALUES'!$D$34)))</f>
        <v>268135.99033715948</v>
      </c>
      <c r="W204" s="25">
        <f t="shared" si="9"/>
        <v>667207</v>
      </c>
      <c r="X204" s="27">
        <f>ROUND(IF(C204="22", W204*'UNIT VALUES'!$D$44, W204*'UNIT VALUES'!$D$36), 0)</f>
        <v>583945</v>
      </c>
      <c r="Y204" s="87">
        <f>ROUND(IF(C204="22", IF(U204&gt;V204,O204*'UNIT VALUES'!$D$38*'UNIT VALUES'!$D$44,O204*'UNIT VALUES'!$D$41*'UNIT VALUES'!$D$44),IF(U204&gt;V204, O204*'UNIT VALUES'!$D$28*'UNIT VALUES'!$D$36,0)), 0)</f>
        <v>118934</v>
      </c>
      <c r="Z204" s="87">
        <f>ROUND(IF(C204="22", IF(U204&gt;V204,Q204*'UNIT VALUES'!$D$39*'UNIT VALUES'!$D$44,Q204*'UNIT VALUES'!$D$42*'UNIT VALUES'!$D$44), IF(U204&gt;V204, Q204*'UNIT VALUES'!$D$29*'UNIT VALUES'!$D$36, Q204*'UNIT VALUES'!$D$31*'UNIT VALUES'!$D$36)),0)</f>
        <v>262850</v>
      </c>
      <c r="AA204" s="87">
        <f>ROUND(IF(C204="22", IF(U204&gt;V204,0,R204*'UNIT VALUES'!$D$43*'UNIT VALUES'!$D$44),IF(CALCS!U204&gt;CALCS!V204,0,CALCS!R204*'UNIT VALUES'!$D$34*'UNIT VALUES'!$D$36)), 0)</f>
        <v>0</v>
      </c>
      <c r="AB204" s="87">
        <f>ROUND(IF(C204="22",IF(U204&gt;V204,S204*'UNIT VALUES'!$D$40*'UNIT VALUES'!$D$44,0),IF(U204&gt;V204,S204*'UNIT VALUES'!$D$30*'UNIT VALUES'!$D$36)), 0)</f>
        <v>202161</v>
      </c>
      <c r="AC204" s="87">
        <f>ROUND(IF(U204&gt;V204,0,IF(T204&gt;1, IF(C204="66", T204*'UNIT VALUES'!$D$33*'UNIT VALUES'!$D$36,T204*'UNIT VALUES'!$D$32*'UNIT VALUES'!$D$36),0)),0)</f>
        <v>0</v>
      </c>
      <c r="AD204" t="str">
        <f t="shared" si="10"/>
        <v>063798</v>
      </c>
      <c r="AE204">
        <f ca="1">IF(C204="22",OFFSET('National Reallocations'!$L$1,MATCH(AD204,'National Reallocations'!$I$2:$I$52,0),),ROUND((X204/(SUM($X$2:$X$1259)-SUMIF($C$2:$C$1259,"22",$X$2:$X$1259)))*(Reallocations!$F$4+Reallocations!$F$5),0))</f>
        <v>49</v>
      </c>
      <c r="AF204" s="27">
        <f ca="1">IF(ISERROR(OFFSET('MSA Reallocations'!$I$1,MATCH(AD204,'MSA Reallocations'!$E$2:$E$37,0),)), 0, (OFFSET('MSA Reallocations'!$I$1,MATCH(AD204,'MSA Reallocations'!$E$2:$E$37,0),)))</f>
        <v>0</v>
      </c>
      <c r="AG204" s="181">
        <f ca="1">IF(ISERROR(OFFSET(Reductions!$E$1,MATCH(AD204,Reductions!$F$2:$F$15,0),)), 0, -OFFSET(Reductions!$E$1,MATCH(AD204,Reductions!$F$2:$F$15,0),))</f>
        <v>0</v>
      </c>
      <c r="AH204" s="53">
        <f t="shared" ca="1" si="11"/>
        <v>583994</v>
      </c>
    </row>
    <row r="205" spans="1:34" x14ac:dyDescent="0.25">
      <c r="A205" s="126" t="s">
        <v>4926</v>
      </c>
      <c r="B205" s="126" t="s">
        <v>223</v>
      </c>
      <c r="C205" s="126" t="s">
        <v>27</v>
      </c>
      <c r="D205" s="126" t="s">
        <v>28</v>
      </c>
      <c r="E205" s="126" t="s">
        <v>224</v>
      </c>
      <c r="F205" s="126" t="s">
        <v>693</v>
      </c>
      <c r="G205" s="126" t="s">
        <v>236</v>
      </c>
      <c r="H205" s="126" t="s">
        <v>23</v>
      </c>
      <c r="I205" s="126" t="s">
        <v>694</v>
      </c>
      <c r="J205" s="126" t="s">
        <v>4634</v>
      </c>
      <c r="K205" s="126" t="s">
        <v>3334</v>
      </c>
      <c r="L205" s="127">
        <v>2006</v>
      </c>
      <c r="M205" s="127">
        <v>39093</v>
      </c>
      <c r="N205" s="127">
        <v>32317</v>
      </c>
      <c r="O205" s="127">
        <v>80583</v>
      </c>
      <c r="P205" s="127">
        <v>0</v>
      </c>
      <c r="Q205" s="127">
        <v>10414</v>
      </c>
      <c r="R205" s="127">
        <v>450</v>
      </c>
      <c r="S205" s="127">
        <v>2760</v>
      </c>
      <c r="T205" s="24">
        <f>IF(P205&gt;0, ROUND(IF(IF(OR(C205="51", C205="52", C205="66"), (L205*'UNIT VALUES'!$C$26)-CALCS!P205,0)&gt;0, IF(OR(C205="51", C205="52", C205="66"), (L205*'UNIT VALUES'!$C$26)-CALCS!P205,0), 0), 0), ROUND(IF(IF(OR(C205="51", C205="52", C205="66"), (L205*'UNIT VALUES'!$C$26)-CALCS!O205,0)&gt;0, IF(OR(C205="51", C205="52", C205="66"), (L205*'UNIT VALUES'!$C$26)-CALCS!O205,0), 0), 0))</f>
        <v>0</v>
      </c>
      <c r="U205" s="25">
        <f>IF(C205="22", (O205*'UNIT VALUES'!$D$38)+(Q205*'UNIT VALUES'!$D$39)+(S205*'UNIT VALUES'!$D$40), (O205*'UNIT VALUES'!$D$28)+(Q205*'UNIT VALUES'!$D$29)+(S205*'UNIT VALUES'!$D$30))</f>
        <v>830191.33146340458</v>
      </c>
      <c r="V205" s="25">
        <f>IF(C205="22",(O205*'UNIT VALUES'!$D$41)+(Q205*'UNIT VALUES'!$D$42)+(R205*'UNIT VALUES'!$D$43),IF(C205="66",(Q205*'UNIT VALUES'!$D$31)+(T205*'UNIT VALUES'!$D$33)+(R205*'UNIT VALUES'!$D$34),(Q205*'UNIT VALUES'!$D$31)+(T205*'UNIT VALUES'!$D$32)+(R205*'UNIT VALUES'!$D$34)))</f>
        <v>192209.38610233041</v>
      </c>
      <c r="W205" s="25">
        <f t="shared" si="9"/>
        <v>830191</v>
      </c>
      <c r="X205" s="27">
        <f>ROUND(IF(C205="22", W205*'UNIT VALUES'!$D$44, W205*'UNIT VALUES'!$D$36), 0)</f>
        <v>726590</v>
      </c>
      <c r="Y205" s="87">
        <f>ROUND(IF(C205="22", IF(U205&gt;V205,O205*'UNIT VALUES'!$D$38*'UNIT VALUES'!$D$44,O205*'UNIT VALUES'!$D$41*'UNIT VALUES'!$D$44),IF(U205&gt;V205, O205*'UNIT VALUES'!$D$28*'UNIT VALUES'!$D$36,0)), 0)</f>
        <v>132574</v>
      </c>
      <c r="Z205" s="87">
        <f>ROUND(IF(C205="22", IF(U205&gt;V205,Q205*'UNIT VALUES'!$D$39*'UNIT VALUES'!$D$44,Q205*'UNIT VALUES'!$D$42*'UNIT VALUES'!$D$44), IF(U205&gt;V205, Q205*'UNIT VALUES'!$D$29*'UNIT VALUES'!$D$36, Q205*'UNIT VALUES'!$D$31*'UNIT VALUES'!$D$36)),0)</f>
        <v>231701</v>
      </c>
      <c r="AA205" s="87">
        <f>ROUND(IF(C205="22", IF(U205&gt;V205,0,R205*'UNIT VALUES'!$D$43*'UNIT VALUES'!$D$44),IF(CALCS!U205&gt;CALCS!V205,0,CALCS!R205*'UNIT VALUES'!$D$34*'UNIT VALUES'!$D$36)), 0)</f>
        <v>0</v>
      </c>
      <c r="AB205" s="87">
        <f>ROUND(IF(C205="22",IF(U205&gt;V205,S205*'UNIT VALUES'!$D$40*'UNIT VALUES'!$D$44,0),IF(U205&gt;V205,S205*'UNIT VALUES'!$D$30*'UNIT VALUES'!$D$36)), 0)</f>
        <v>362315</v>
      </c>
      <c r="AC205" s="87">
        <f>ROUND(IF(U205&gt;V205,0,IF(T205&gt;1, IF(C205="66", T205*'UNIT VALUES'!$D$33*'UNIT VALUES'!$D$36,T205*'UNIT VALUES'!$D$32*'UNIT VALUES'!$D$36),0)),0)</f>
        <v>0</v>
      </c>
      <c r="AD205" t="str">
        <f t="shared" si="10"/>
        <v>063804</v>
      </c>
      <c r="AE205">
        <f ca="1">IF(C205="22",OFFSET('National Reallocations'!$L$1,MATCH(AD205,'National Reallocations'!$I$2:$I$52,0),),ROUND((X205/(SUM($X$2:$X$1259)-SUMIF($C$2:$C$1259,"22",$X$2:$X$1259)))*(Reallocations!$F$4+Reallocations!$F$5),0))</f>
        <v>61</v>
      </c>
      <c r="AF205" s="27">
        <f ca="1">IF(ISERROR(OFFSET('MSA Reallocations'!$I$1,MATCH(AD205,'MSA Reallocations'!$E$2:$E$37,0),)), 0, (OFFSET('MSA Reallocations'!$I$1,MATCH(AD205,'MSA Reallocations'!$E$2:$E$37,0),)))</f>
        <v>0</v>
      </c>
      <c r="AG205" s="181">
        <f ca="1">IF(ISERROR(OFFSET(Reductions!$E$1,MATCH(AD205,Reductions!$F$2:$F$15,0),)), 0, -OFFSET(Reductions!$E$1,MATCH(AD205,Reductions!$F$2:$F$15,0),))</f>
        <v>0</v>
      </c>
      <c r="AH205" s="53">
        <f t="shared" ca="1" si="11"/>
        <v>726651</v>
      </c>
    </row>
    <row r="206" spans="1:34" x14ac:dyDescent="0.25">
      <c r="A206" s="126" t="s">
        <v>4970</v>
      </c>
      <c r="B206" s="126" t="s">
        <v>223</v>
      </c>
      <c r="C206" s="126" t="s">
        <v>47</v>
      </c>
      <c r="D206" s="126" t="s">
        <v>48</v>
      </c>
      <c r="E206" s="126" t="s">
        <v>224</v>
      </c>
      <c r="F206" s="126" t="s">
        <v>696</v>
      </c>
      <c r="G206" s="126" t="s">
        <v>227</v>
      </c>
      <c r="H206" s="126" t="s">
        <v>23</v>
      </c>
      <c r="I206" s="126" t="s">
        <v>697</v>
      </c>
      <c r="J206" s="126" t="s">
        <v>229</v>
      </c>
      <c r="K206" s="126" t="s">
        <v>3333</v>
      </c>
      <c r="L206" s="127">
        <v>6618</v>
      </c>
      <c r="M206" s="127">
        <v>39406</v>
      </c>
      <c r="N206" s="127">
        <v>39406</v>
      </c>
      <c r="O206" s="127">
        <v>74494</v>
      </c>
      <c r="P206" s="127">
        <v>0</v>
      </c>
      <c r="Q206" s="127">
        <v>6006</v>
      </c>
      <c r="R206" s="127">
        <v>493</v>
      </c>
      <c r="S206" s="127">
        <v>1694</v>
      </c>
      <c r="T206" s="24">
        <f>IF(P206&gt;0, ROUND(IF(IF(OR(C206="51", C206="52", C206="66"), (L206*'UNIT VALUES'!$C$26)-CALCS!P206,0)&gt;0, IF(OR(C206="51", C206="52", C206="66"), (L206*'UNIT VALUES'!$C$26)-CALCS!P206,0), 0), 0), ROUND(IF(IF(OR(C206="51", C206="52", C206="66"), (L206*'UNIT VALUES'!$C$26)-CALCS!O206,0)&gt;0, IF(OR(C206="51", C206="52", C206="66"), (L206*'UNIT VALUES'!$C$26)-CALCS!O206,0), 0), 0))</f>
        <v>0</v>
      </c>
      <c r="U206" s="25">
        <f>IF(C206="22", (O206*'UNIT VALUES'!$D$38)+(Q206*'UNIT VALUES'!$D$39)+(S206*'UNIT VALUES'!$D$40), (O206*'UNIT VALUES'!$D$28)+(Q206*'UNIT VALUES'!$D$29)+(S206*'UNIT VALUES'!$D$30))</f>
        <v>546797.23701185465</v>
      </c>
      <c r="V206" s="25">
        <f>IF(C206="22",(O206*'UNIT VALUES'!$D$41)+(Q206*'UNIT VALUES'!$D$42)+(R206*'UNIT VALUES'!$D$43),IF(C206="66",(Q206*'UNIT VALUES'!$D$31)+(T206*'UNIT VALUES'!$D$33)+(R206*'UNIT VALUES'!$D$34),(Q206*'UNIT VALUES'!$D$31)+(T206*'UNIT VALUES'!$D$32)+(R206*'UNIT VALUES'!$D$34)))</f>
        <v>128163.26383865793</v>
      </c>
      <c r="W206" s="25">
        <f t="shared" si="9"/>
        <v>546797</v>
      </c>
      <c r="X206" s="27">
        <f>ROUND(IF(C206="22", W206*'UNIT VALUES'!$D$44, W206*'UNIT VALUES'!$D$36), 0)</f>
        <v>478561</v>
      </c>
      <c r="Y206" s="87">
        <f>ROUND(IF(C206="22", IF(U206&gt;V206,O206*'UNIT VALUES'!$D$38*'UNIT VALUES'!$D$44,O206*'UNIT VALUES'!$D$41*'UNIT VALUES'!$D$44),IF(U206&gt;V206, O206*'UNIT VALUES'!$D$28*'UNIT VALUES'!$D$36,0)), 0)</f>
        <v>122556</v>
      </c>
      <c r="Z206" s="87">
        <f>ROUND(IF(C206="22", IF(U206&gt;V206,Q206*'UNIT VALUES'!$D$39*'UNIT VALUES'!$D$44,Q206*'UNIT VALUES'!$D$42*'UNIT VALUES'!$D$44), IF(U206&gt;V206, Q206*'UNIT VALUES'!$D$29*'UNIT VALUES'!$D$36, Q206*'UNIT VALUES'!$D$31*'UNIT VALUES'!$D$36)),0)</f>
        <v>133628</v>
      </c>
      <c r="AA206" s="87">
        <f>ROUND(IF(C206="22", IF(U206&gt;V206,0,R206*'UNIT VALUES'!$D$43*'UNIT VALUES'!$D$44),IF(CALCS!U206&gt;CALCS!V206,0,CALCS!R206*'UNIT VALUES'!$D$34*'UNIT VALUES'!$D$36)), 0)</f>
        <v>0</v>
      </c>
      <c r="AB206" s="87">
        <f>ROUND(IF(C206="22",IF(U206&gt;V206,S206*'UNIT VALUES'!$D$40*'UNIT VALUES'!$D$44,0),IF(U206&gt;V206,S206*'UNIT VALUES'!$D$30*'UNIT VALUES'!$D$36)), 0)</f>
        <v>222378</v>
      </c>
      <c r="AC206" s="87">
        <f>ROUND(IF(U206&gt;V206,0,IF(T206&gt;1, IF(C206="66", T206*'UNIT VALUES'!$D$33*'UNIT VALUES'!$D$36,T206*'UNIT VALUES'!$D$32*'UNIT VALUES'!$D$36),0)),0)</f>
        <v>0</v>
      </c>
      <c r="AD206" t="str">
        <f t="shared" si="10"/>
        <v>063846</v>
      </c>
      <c r="AE206">
        <f ca="1">IF(C206="22",OFFSET('National Reallocations'!$L$1,MATCH(AD206,'National Reallocations'!$I$2:$I$52,0),),ROUND((X206/(SUM($X$2:$X$1259)-SUMIF($C$2:$C$1259,"22",$X$2:$X$1259)))*(Reallocations!$F$4+Reallocations!$F$5),0))</f>
        <v>40</v>
      </c>
      <c r="AF206" s="27">
        <f ca="1">IF(ISERROR(OFFSET('MSA Reallocations'!$I$1,MATCH(AD206,'MSA Reallocations'!$E$2:$E$37,0),)), 0, (OFFSET('MSA Reallocations'!$I$1,MATCH(AD206,'MSA Reallocations'!$E$2:$E$37,0),)))</f>
        <v>0</v>
      </c>
      <c r="AG206" s="181">
        <f ca="1">IF(ISERROR(OFFSET(Reductions!$E$1,MATCH(AD206,Reductions!$F$2:$F$15,0),)), 0, -OFFSET(Reductions!$E$1,MATCH(AD206,Reductions!$F$2:$F$15,0),))</f>
        <v>0</v>
      </c>
      <c r="AH206" s="53">
        <f t="shared" ca="1" si="11"/>
        <v>478601</v>
      </c>
    </row>
    <row r="207" spans="1:34" x14ac:dyDescent="0.25">
      <c r="A207" s="126" t="s">
        <v>4953</v>
      </c>
      <c r="B207" s="126" t="s">
        <v>223</v>
      </c>
      <c r="C207" s="126" t="s">
        <v>47</v>
      </c>
      <c r="D207" s="126" t="s">
        <v>48</v>
      </c>
      <c r="E207" s="126" t="s">
        <v>224</v>
      </c>
      <c r="F207" s="126" t="s">
        <v>699</v>
      </c>
      <c r="G207" s="126" t="s">
        <v>243</v>
      </c>
      <c r="H207" s="126" t="s">
        <v>23</v>
      </c>
      <c r="I207" s="126" t="s">
        <v>700</v>
      </c>
      <c r="J207" s="126" t="s">
        <v>245</v>
      </c>
      <c r="K207" s="126" t="s">
        <v>3334</v>
      </c>
      <c r="L207" s="127">
        <v>15918</v>
      </c>
      <c r="M207" s="127">
        <v>47647</v>
      </c>
      <c r="N207" s="127">
        <v>47647</v>
      </c>
      <c r="O207" s="127">
        <v>76443</v>
      </c>
      <c r="P207" s="127">
        <v>0</v>
      </c>
      <c r="Q207" s="127">
        <v>10984</v>
      </c>
      <c r="R207" s="127">
        <v>1001</v>
      </c>
      <c r="S207" s="127">
        <v>1169</v>
      </c>
      <c r="T207" s="24">
        <f>IF(P207&gt;0, ROUND(IF(IF(OR(C207="51", C207="52", C207="66"), (L207*'UNIT VALUES'!$C$26)-CALCS!P207,0)&gt;0, IF(OR(C207="51", C207="52", C207="66"), (L207*'UNIT VALUES'!$C$26)-CALCS!P207,0), 0), 0), ROUND(IF(IF(OR(C207="51", C207="52", C207="66"), (L207*'UNIT VALUES'!$C$26)-CALCS!O207,0)&gt;0, IF(OR(C207="51", C207="52", C207="66"), (L207*'UNIT VALUES'!$C$26)-CALCS!O207,0), 0), 0))</f>
        <v>0</v>
      </c>
      <c r="U207" s="25">
        <f>IF(C207="22", (O207*'UNIT VALUES'!$D$38)+(Q207*'UNIT VALUES'!$D$39)+(S207*'UNIT VALUES'!$D$40), (O207*'UNIT VALUES'!$D$28)+(Q207*'UNIT VALUES'!$D$29)+(S207*'UNIT VALUES'!$D$30))</f>
        <v>598263.08058116562</v>
      </c>
      <c r="V207" s="25">
        <f>IF(C207="22",(O207*'UNIT VALUES'!$D$41)+(Q207*'UNIT VALUES'!$D$42)+(R207*'UNIT VALUES'!$D$43),IF(C207="66",(Q207*'UNIT VALUES'!$D$31)+(T207*'UNIT VALUES'!$D$33)+(R207*'UNIT VALUES'!$D$34),(Q207*'UNIT VALUES'!$D$31)+(T207*'UNIT VALUES'!$D$32)+(R207*'UNIT VALUES'!$D$34)))</f>
        <v>241758.83380679815</v>
      </c>
      <c r="W207" s="25">
        <f t="shared" si="9"/>
        <v>598263</v>
      </c>
      <c r="X207" s="27">
        <f>ROUND(IF(C207="22", W207*'UNIT VALUES'!$D$44, W207*'UNIT VALUES'!$D$36), 0)</f>
        <v>523605</v>
      </c>
      <c r="Y207" s="87">
        <f>ROUND(IF(C207="22", IF(U207&gt;V207,O207*'UNIT VALUES'!$D$38*'UNIT VALUES'!$D$44,O207*'UNIT VALUES'!$D$41*'UNIT VALUES'!$D$44),IF(U207&gt;V207, O207*'UNIT VALUES'!$D$28*'UNIT VALUES'!$D$36,0)), 0)</f>
        <v>125763</v>
      </c>
      <c r="Z207" s="87">
        <f>ROUND(IF(C207="22", IF(U207&gt;V207,Q207*'UNIT VALUES'!$D$39*'UNIT VALUES'!$D$44,Q207*'UNIT VALUES'!$D$42*'UNIT VALUES'!$D$44), IF(U207&gt;V207, Q207*'UNIT VALUES'!$D$29*'UNIT VALUES'!$D$36, Q207*'UNIT VALUES'!$D$31*'UNIT VALUES'!$D$36)),0)</f>
        <v>244383</v>
      </c>
      <c r="AA207" s="87">
        <f>ROUND(IF(C207="22", IF(U207&gt;V207,0,R207*'UNIT VALUES'!$D$43*'UNIT VALUES'!$D$44),IF(CALCS!U207&gt;CALCS!V207,0,CALCS!R207*'UNIT VALUES'!$D$34*'UNIT VALUES'!$D$36)), 0)</f>
        <v>0</v>
      </c>
      <c r="AB207" s="87">
        <f>ROUND(IF(C207="22",IF(U207&gt;V207,S207*'UNIT VALUES'!$D$40*'UNIT VALUES'!$D$44,0),IF(U207&gt;V207,S207*'UNIT VALUES'!$D$30*'UNIT VALUES'!$D$36)), 0)</f>
        <v>153459</v>
      </c>
      <c r="AC207" s="87">
        <f>ROUND(IF(U207&gt;V207,0,IF(T207&gt;1, IF(C207="66", T207*'UNIT VALUES'!$D$33*'UNIT VALUES'!$D$36,T207*'UNIT VALUES'!$D$32*'UNIT VALUES'!$D$36),0)),0)</f>
        <v>0</v>
      </c>
      <c r="AD207" t="str">
        <f t="shared" si="10"/>
        <v>063852</v>
      </c>
      <c r="AE207">
        <f ca="1">IF(C207="22",OFFSET('National Reallocations'!$L$1,MATCH(AD207,'National Reallocations'!$I$2:$I$52,0),),ROUND((X207/(SUM($X$2:$X$1259)-SUMIF($C$2:$C$1259,"22",$X$2:$X$1259)))*(Reallocations!$F$4+Reallocations!$F$5),0))</f>
        <v>44</v>
      </c>
      <c r="AF207" s="27">
        <f ca="1">IF(ISERROR(OFFSET('MSA Reallocations'!$I$1,MATCH(AD207,'MSA Reallocations'!$E$2:$E$37,0),)), 0, (OFFSET('MSA Reallocations'!$I$1,MATCH(AD207,'MSA Reallocations'!$E$2:$E$37,0),)))</f>
        <v>0</v>
      </c>
      <c r="AG207" s="181">
        <f ca="1">IF(ISERROR(OFFSET(Reductions!$E$1,MATCH(AD207,Reductions!$F$2:$F$15,0),)), 0, -OFFSET(Reductions!$E$1,MATCH(AD207,Reductions!$F$2:$F$15,0),))</f>
        <v>0</v>
      </c>
      <c r="AH207" s="53">
        <f t="shared" ca="1" si="11"/>
        <v>523649</v>
      </c>
    </row>
    <row r="208" spans="1:34" x14ac:dyDescent="0.25">
      <c r="A208" s="126" t="s">
        <v>4802</v>
      </c>
      <c r="B208" s="126" t="s">
        <v>223</v>
      </c>
      <c r="C208" s="126" t="s">
        <v>47</v>
      </c>
      <c r="D208" s="126" t="s">
        <v>48</v>
      </c>
      <c r="E208" s="126" t="s">
        <v>224</v>
      </c>
      <c r="F208" s="126" t="s">
        <v>702</v>
      </c>
      <c r="G208" s="126" t="s">
        <v>351</v>
      </c>
      <c r="H208" s="126" t="s">
        <v>23</v>
      </c>
      <c r="I208" s="126" t="s">
        <v>703</v>
      </c>
      <c r="J208" s="126" t="s">
        <v>353</v>
      </c>
      <c r="K208" s="126" t="s">
        <v>3333</v>
      </c>
      <c r="L208" s="127">
        <v>10898</v>
      </c>
      <c r="M208" s="127">
        <v>43367</v>
      </c>
      <c r="N208" s="127">
        <v>43367</v>
      </c>
      <c r="O208" s="127">
        <v>96803</v>
      </c>
      <c r="P208" s="127">
        <v>0</v>
      </c>
      <c r="Q208" s="127">
        <v>8263</v>
      </c>
      <c r="R208" s="127">
        <v>461</v>
      </c>
      <c r="S208" s="127">
        <v>839</v>
      </c>
      <c r="T208" s="24">
        <f>IF(P208&gt;0, ROUND(IF(IF(OR(C208="51", C208="52", C208="66"), (L208*'UNIT VALUES'!$C$26)-CALCS!P208,0)&gt;0, IF(OR(C208="51", C208="52", C208="66"), (L208*'UNIT VALUES'!$C$26)-CALCS!P208,0), 0), 0), ROUND(IF(IF(OR(C208="51", C208="52", C208="66"), (L208*'UNIT VALUES'!$C$26)-CALCS!O208,0)&gt;0, IF(OR(C208="51", C208="52", C208="66"), (L208*'UNIT VALUES'!$C$26)-CALCS!O208,0), 0), 0))</f>
        <v>0</v>
      </c>
      <c r="U208" s="25">
        <f>IF(C208="22", (O208*'UNIT VALUES'!$D$38)+(Q208*'UNIT VALUES'!$D$39)+(S208*'UNIT VALUES'!$D$40), (O208*'UNIT VALUES'!$D$28)+(Q208*'UNIT VALUES'!$D$29)+(S208*'UNIT VALUES'!$D$30))</f>
        <v>517866.34304295463</v>
      </c>
      <c r="V208" s="25">
        <f>IF(C208="22",(O208*'UNIT VALUES'!$D$41)+(Q208*'UNIT VALUES'!$D$42)+(R208*'UNIT VALUES'!$D$43),IF(C208="66",(Q208*'UNIT VALUES'!$D$31)+(T208*'UNIT VALUES'!$D$33)+(R208*'UNIT VALUES'!$D$34),(Q208*'UNIT VALUES'!$D$31)+(T208*'UNIT VALUES'!$D$32)+(R208*'UNIT VALUES'!$D$34)))</f>
        <v>160216.17495487412</v>
      </c>
      <c r="W208" s="25">
        <f t="shared" si="9"/>
        <v>517866</v>
      </c>
      <c r="X208" s="27">
        <f>ROUND(IF(C208="22", W208*'UNIT VALUES'!$D$44, W208*'UNIT VALUES'!$D$36), 0)</f>
        <v>453241</v>
      </c>
      <c r="Y208" s="87">
        <f>ROUND(IF(C208="22", IF(U208&gt;V208,O208*'UNIT VALUES'!$D$38*'UNIT VALUES'!$D$44,O208*'UNIT VALUES'!$D$41*'UNIT VALUES'!$D$44),IF(U208&gt;V208, O208*'UNIT VALUES'!$D$28*'UNIT VALUES'!$D$36,0)), 0)</f>
        <v>159259</v>
      </c>
      <c r="Z208" s="87">
        <f>ROUND(IF(C208="22", IF(U208&gt;V208,Q208*'UNIT VALUES'!$D$39*'UNIT VALUES'!$D$44,Q208*'UNIT VALUES'!$D$42*'UNIT VALUES'!$D$44), IF(U208&gt;V208, Q208*'UNIT VALUES'!$D$29*'UNIT VALUES'!$D$36, Q208*'UNIT VALUES'!$D$31*'UNIT VALUES'!$D$36)),0)</f>
        <v>183844</v>
      </c>
      <c r="AA208" s="87">
        <f>ROUND(IF(C208="22", IF(U208&gt;V208,0,R208*'UNIT VALUES'!$D$43*'UNIT VALUES'!$D$44),IF(CALCS!U208&gt;CALCS!V208,0,CALCS!R208*'UNIT VALUES'!$D$34*'UNIT VALUES'!$D$36)), 0)</f>
        <v>0</v>
      </c>
      <c r="AB208" s="87">
        <f>ROUND(IF(C208="22",IF(U208&gt;V208,S208*'UNIT VALUES'!$D$40*'UNIT VALUES'!$D$44,0),IF(U208&gt;V208,S208*'UNIT VALUES'!$D$30*'UNIT VALUES'!$D$36)), 0)</f>
        <v>110139</v>
      </c>
      <c r="AC208" s="87">
        <f>ROUND(IF(U208&gt;V208,0,IF(T208&gt;1, IF(C208="66", T208*'UNIT VALUES'!$D$33*'UNIT VALUES'!$D$36,T208*'UNIT VALUES'!$D$32*'UNIT VALUES'!$D$36),0)),0)</f>
        <v>0</v>
      </c>
      <c r="AD208" t="str">
        <f t="shared" si="10"/>
        <v>063858</v>
      </c>
      <c r="AE208">
        <f ca="1">IF(C208="22",OFFSET('National Reallocations'!$L$1,MATCH(AD208,'National Reallocations'!$I$2:$I$52,0),),ROUND((X208/(SUM($X$2:$X$1259)-SUMIF($C$2:$C$1259,"22",$X$2:$X$1259)))*(Reallocations!$F$4+Reallocations!$F$5),0))</f>
        <v>38</v>
      </c>
      <c r="AF208" s="27">
        <f ca="1">IF(ISERROR(OFFSET('MSA Reallocations'!$I$1,MATCH(AD208,'MSA Reallocations'!$E$2:$E$37,0),)), 0, (OFFSET('MSA Reallocations'!$I$1,MATCH(AD208,'MSA Reallocations'!$E$2:$E$37,0),)))</f>
        <v>0</v>
      </c>
      <c r="AG208" s="181">
        <f ca="1">IF(ISERROR(OFFSET(Reductions!$E$1,MATCH(AD208,Reductions!$F$2:$F$15,0),)), 0, -OFFSET(Reductions!$E$1,MATCH(AD208,Reductions!$F$2:$F$15,0),))</f>
        <v>0</v>
      </c>
      <c r="AH208" s="53">
        <f t="shared" ca="1" si="11"/>
        <v>453279</v>
      </c>
    </row>
    <row r="209" spans="1:34" x14ac:dyDescent="0.25">
      <c r="A209" s="126" t="s">
        <v>5850</v>
      </c>
      <c r="B209" s="126" t="s">
        <v>223</v>
      </c>
      <c r="C209" s="126" t="s">
        <v>27</v>
      </c>
      <c r="D209" s="126" t="s">
        <v>28</v>
      </c>
      <c r="E209" s="126" t="s">
        <v>224</v>
      </c>
      <c r="F209" s="126" t="s">
        <v>705</v>
      </c>
      <c r="G209" s="126" t="s">
        <v>351</v>
      </c>
      <c r="H209" s="126" t="s">
        <v>23</v>
      </c>
      <c r="I209" s="126" t="s">
        <v>706</v>
      </c>
      <c r="J209" s="126" t="s">
        <v>353</v>
      </c>
      <c r="K209" s="126" t="s">
        <v>3333</v>
      </c>
      <c r="L209" s="127">
        <v>60877</v>
      </c>
      <c r="M209" s="127">
        <v>80303</v>
      </c>
      <c r="N209" s="127">
        <v>80303</v>
      </c>
      <c r="O209" s="127">
        <v>121253</v>
      </c>
      <c r="P209" s="127">
        <v>0</v>
      </c>
      <c r="Q209" s="127">
        <v>21409</v>
      </c>
      <c r="R209" s="127">
        <v>6714</v>
      </c>
      <c r="S209" s="127">
        <v>2107</v>
      </c>
      <c r="T209" s="24">
        <f>IF(P209&gt;0, ROUND(IF(IF(OR(C209="51", C209="52", C209="66"), (L209*'UNIT VALUES'!$C$26)-CALCS!P209,0)&gt;0, IF(OR(C209="51", C209="52", C209="66"), (L209*'UNIT VALUES'!$C$26)-CALCS!P209,0), 0), 0), ROUND(IF(IF(OR(C209="51", C209="52", C209="66"), (L209*'UNIT VALUES'!$C$26)-CALCS!O209,0)&gt;0, IF(OR(C209="51", C209="52", C209="66"), (L209*'UNIT VALUES'!$C$26)-CALCS!O209,0), 0), 0))</f>
        <v>0</v>
      </c>
      <c r="U209" s="25">
        <f>IF(C209="22", (O209*'UNIT VALUES'!$D$38)+(Q209*'UNIT VALUES'!$D$39)+(S209*'UNIT VALUES'!$D$40), (O209*'UNIT VALUES'!$D$28)+(Q209*'UNIT VALUES'!$D$29)+(S209*'UNIT VALUES'!$D$30))</f>
        <v>1088205.0544827252</v>
      </c>
      <c r="V209" s="25">
        <f>IF(C209="22",(O209*'UNIT VALUES'!$D$41)+(Q209*'UNIT VALUES'!$D$42)+(R209*'UNIT VALUES'!$D$43),IF(C209="66",(Q209*'UNIT VALUES'!$D$31)+(T209*'UNIT VALUES'!$D$33)+(R209*'UNIT VALUES'!$D$34),(Q209*'UNIT VALUES'!$D$31)+(T209*'UNIT VALUES'!$D$32)+(R209*'UNIT VALUES'!$D$34)))</f>
        <v>824374.89288174768</v>
      </c>
      <c r="W209" s="25">
        <f t="shared" si="9"/>
        <v>1088205</v>
      </c>
      <c r="X209" s="27">
        <f>ROUND(IF(C209="22", W209*'UNIT VALUES'!$D$44, W209*'UNIT VALUES'!$D$36), 0)</f>
        <v>952406</v>
      </c>
      <c r="Y209" s="87">
        <f>ROUND(IF(C209="22", IF(U209&gt;V209,O209*'UNIT VALUES'!$D$38*'UNIT VALUES'!$D$44,O209*'UNIT VALUES'!$D$41*'UNIT VALUES'!$D$44),IF(U209&gt;V209, O209*'UNIT VALUES'!$D$28*'UNIT VALUES'!$D$36,0)), 0)</f>
        <v>199484</v>
      </c>
      <c r="Z209" s="87">
        <f>ROUND(IF(C209="22", IF(U209&gt;V209,Q209*'UNIT VALUES'!$D$39*'UNIT VALUES'!$D$44,Q209*'UNIT VALUES'!$D$42*'UNIT VALUES'!$D$44), IF(U209&gt;V209, Q209*'UNIT VALUES'!$D$29*'UNIT VALUES'!$D$36, Q209*'UNIT VALUES'!$D$31*'UNIT VALUES'!$D$36)),0)</f>
        <v>476329</v>
      </c>
      <c r="AA209" s="87">
        <f>ROUND(IF(C209="22", IF(U209&gt;V209,0,R209*'UNIT VALUES'!$D$43*'UNIT VALUES'!$D$44),IF(CALCS!U209&gt;CALCS!V209,0,CALCS!R209*'UNIT VALUES'!$D$34*'UNIT VALUES'!$D$36)), 0)</f>
        <v>0</v>
      </c>
      <c r="AB209" s="87">
        <f>ROUND(IF(C209="22",IF(U209&gt;V209,S209*'UNIT VALUES'!$D$40*'UNIT VALUES'!$D$44,0),IF(U209&gt;V209,S209*'UNIT VALUES'!$D$30*'UNIT VALUES'!$D$36)), 0)</f>
        <v>276594</v>
      </c>
      <c r="AC209" s="87">
        <f>ROUND(IF(U209&gt;V209,0,IF(T209&gt;1, IF(C209="66", T209*'UNIT VALUES'!$D$33*'UNIT VALUES'!$D$36,T209*'UNIT VALUES'!$D$32*'UNIT VALUES'!$D$36),0)),0)</f>
        <v>0</v>
      </c>
      <c r="AD209" t="str">
        <f t="shared" si="10"/>
        <v>063876</v>
      </c>
      <c r="AE209">
        <f ca="1">IF(C209="22",OFFSET('National Reallocations'!$L$1,MATCH(AD209,'National Reallocations'!$I$2:$I$52,0),),ROUND((X209/(SUM($X$2:$X$1259)-SUMIF($C$2:$C$1259,"22",$X$2:$X$1259)))*(Reallocations!$F$4+Reallocations!$F$5),0))</f>
        <v>80</v>
      </c>
      <c r="AF209" s="27">
        <f ca="1">IF(ISERROR(OFFSET('MSA Reallocations'!$I$1,MATCH(AD209,'MSA Reallocations'!$E$2:$E$37,0),)), 0, (OFFSET('MSA Reallocations'!$I$1,MATCH(AD209,'MSA Reallocations'!$E$2:$E$37,0),)))</f>
        <v>0</v>
      </c>
      <c r="AG209" s="181">
        <f ca="1">IF(ISERROR(OFFSET(Reductions!$E$1,MATCH(AD209,Reductions!$F$2:$F$15,0),)), 0, -OFFSET(Reductions!$E$1,MATCH(AD209,Reductions!$F$2:$F$15,0),))</f>
        <v>0</v>
      </c>
      <c r="AH209" s="53">
        <f t="shared" ca="1" si="11"/>
        <v>952486</v>
      </c>
    </row>
    <row r="210" spans="1:34" x14ac:dyDescent="0.25">
      <c r="A210" s="126" t="s">
        <v>5887</v>
      </c>
      <c r="B210" s="126" t="s">
        <v>223</v>
      </c>
      <c r="C210" s="126" t="s">
        <v>27</v>
      </c>
      <c r="D210" s="126" t="s">
        <v>28</v>
      </c>
      <c r="E210" s="126" t="s">
        <v>224</v>
      </c>
      <c r="F210" s="126" t="s">
        <v>708</v>
      </c>
      <c r="G210" s="126" t="s">
        <v>265</v>
      </c>
      <c r="H210" s="126" t="s">
        <v>23</v>
      </c>
      <c r="I210" s="126" t="s">
        <v>709</v>
      </c>
      <c r="J210" s="126" t="s">
        <v>267</v>
      </c>
      <c r="K210" s="126" t="s">
        <v>3334</v>
      </c>
      <c r="L210" s="127">
        <v>29114</v>
      </c>
      <c r="M210" s="127">
        <v>78029</v>
      </c>
      <c r="N210" s="127">
        <v>74393</v>
      </c>
      <c r="O210" s="127">
        <v>109708</v>
      </c>
      <c r="P210" s="127">
        <v>0</v>
      </c>
      <c r="Q210" s="127">
        <v>11532</v>
      </c>
      <c r="R210" s="127">
        <v>3088</v>
      </c>
      <c r="S210" s="127">
        <v>1802</v>
      </c>
      <c r="T210" s="24">
        <f>IF(P210&gt;0, ROUND(IF(IF(OR(C210="51", C210="52", C210="66"), (L210*'UNIT VALUES'!$C$26)-CALCS!P210,0)&gt;0, IF(OR(C210="51", C210="52", C210="66"), (L210*'UNIT VALUES'!$C$26)-CALCS!P210,0), 0), 0), ROUND(IF(IF(OR(C210="51", C210="52", C210="66"), (L210*'UNIT VALUES'!$C$26)-CALCS!O210,0)&gt;0, IF(OR(C210="51", C210="52", C210="66"), (L210*'UNIT VALUES'!$C$26)-CALCS!O210,0), 0), 0))</f>
        <v>0</v>
      </c>
      <c r="U210" s="25">
        <f>IF(C210="22", (O210*'UNIT VALUES'!$D$38)+(Q210*'UNIT VALUES'!$D$39)+(S210*'UNIT VALUES'!$D$40), (O210*'UNIT VALUES'!$D$28)+(Q210*'UNIT VALUES'!$D$29)+(S210*'UNIT VALUES'!$D$30))</f>
        <v>769668.84357351298</v>
      </c>
      <c r="V210" s="25">
        <f>IF(C210="22",(O210*'UNIT VALUES'!$D$41)+(Q210*'UNIT VALUES'!$D$42)+(R210*'UNIT VALUES'!$D$43),IF(C210="66",(Q210*'UNIT VALUES'!$D$31)+(T210*'UNIT VALUES'!$D$33)+(R210*'UNIT VALUES'!$D$34),(Q210*'UNIT VALUES'!$D$31)+(T210*'UNIT VALUES'!$D$32)+(R210*'UNIT VALUES'!$D$34)))</f>
        <v>404863.45419714198</v>
      </c>
      <c r="W210" s="25">
        <f t="shared" si="9"/>
        <v>769669</v>
      </c>
      <c r="X210" s="27">
        <f>ROUND(IF(C210="22", W210*'UNIT VALUES'!$D$44, W210*'UNIT VALUES'!$D$36), 0)</f>
        <v>673621</v>
      </c>
      <c r="Y210" s="87">
        <f>ROUND(IF(C210="22", IF(U210&gt;V210,O210*'UNIT VALUES'!$D$38*'UNIT VALUES'!$D$44,O210*'UNIT VALUES'!$D$41*'UNIT VALUES'!$D$44),IF(U210&gt;V210, O210*'UNIT VALUES'!$D$28*'UNIT VALUES'!$D$36,0)), 0)</f>
        <v>180490</v>
      </c>
      <c r="Z210" s="87">
        <f>ROUND(IF(C210="22", IF(U210&gt;V210,Q210*'UNIT VALUES'!$D$39*'UNIT VALUES'!$D$44,Q210*'UNIT VALUES'!$D$42*'UNIT VALUES'!$D$44), IF(U210&gt;V210, Q210*'UNIT VALUES'!$D$29*'UNIT VALUES'!$D$36, Q210*'UNIT VALUES'!$D$31*'UNIT VALUES'!$D$36)),0)</f>
        <v>256575</v>
      </c>
      <c r="AA210" s="87">
        <f>ROUND(IF(C210="22", IF(U210&gt;V210,0,R210*'UNIT VALUES'!$D$43*'UNIT VALUES'!$D$44),IF(CALCS!U210&gt;CALCS!V210,0,CALCS!R210*'UNIT VALUES'!$D$34*'UNIT VALUES'!$D$36)), 0)</f>
        <v>0</v>
      </c>
      <c r="AB210" s="87">
        <f>ROUND(IF(C210="22",IF(U210&gt;V210,S210*'UNIT VALUES'!$D$40*'UNIT VALUES'!$D$44,0),IF(U210&gt;V210,S210*'UNIT VALUES'!$D$30*'UNIT VALUES'!$D$36)), 0)</f>
        <v>236555</v>
      </c>
      <c r="AC210" s="87">
        <f>ROUND(IF(U210&gt;V210,0,IF(T210&gt;1, IF(C210="66", T210*'UNIT VALUES'!$D$33*'UNIT VALUES'!$D$36,T210*'UNIT VALUES'!$D$32*'UNIT VALUES'!$D$36),0)),0)</f>
        <v>0</v>
      </c>
      <c r="AD210" t="str">
        <f t="shared" si="10"/>
        <v>063888</v>
      </c>
      <c r="AE210">
        <f ca="1">IF(C210="22",OFFSET('National Reallocations'!$L$1,MATCH(AD210,'National Reallocations'!$I$2:$I$52,0),),ROUND((X210/(SUM($X$2:$X$1259)-SUMIF($C$2:$C$1259,"22",$X$2:$X$1259)))*(Reallocations!$F$4+Reallocations!$F$5),0))</f>
        <v>57</v>
      </c>
      <c r="AF210" s="27">
        <f ca="1">IF(ISERROR(OFFSET('MSA Reallocations'!$I$1,MATCH(AD210,'MSA Reallocations'!$E$2:$E$37,0),)), 0, (OFFSET('MSA Reallocations'!$I$1,MATCH(AD210,'MSA Reallocations'!$E$2:$E$37,0),)))</f>
        <v>0</v>
      </c>
      <c r="AG210" s="181">
        <f ca="1">IF(ISERROR(OFFSET(Reductions!$E$1,MATCH(AD210,Reductions!$F$2:$F$15,0),)), 0, -OFFSET(Reductions!$E$1,MATCH(AD210,Reductions!$F$2:$F$15,0),))</f>
        <v>0</v>
      </c>
      <c r="AH210" s="53">
        <f t="shared" ca="1" si="11"/>
        <v>673678</v>
      </c>
    </row>
    <row r="211" spans="1:34" x14ac:dyDescent="0.25">
      <c r="A211" s="126" t="s">
        <v>5848</v>
      </c>
      <c r="B211" s="126" t="s">
        <v>223</v>
      </c>
      <c r="C211" s="126" t="s">
        <v>27</v>
      </c>
      <c r="D211" s="126" t="s">
        <v>28</v>
      </c>
      <c r="E211" s="126" t="s">
        <v>224</v>
      </c>
      <c r="F211" s="126" t="s">
        <v>711</v>
      </c>
      <c r="G211" s="126" t="s">
        <v>243</v>
      </c>
      <c r="H211" s="126" t="s">
        <v>23</v>
      </c>
      <c r="I211" s="126" t="s">
        <v>712</v>
      </c>
      <c r="J211" s="126" t="s">
        <v>245</v>
      </c>
      <c r="K211" s="126" t="s">
        <v>3334</v>
      </c>
      <c r="L211" s="127">
        <v>1</v>
      </c>
      <c r="M211" s="127">
        <v>0</v>
      </c>
      <c r="N211" s="127">
        <v>0</v>
      </c>
      <c r="O211" s="127">
        <v>122225</v>
      </c>
      <c r="P211" s="127">
        <v>0</v>
      </c>
      <c r="Q211" s="127">
        <v>29969</v>
      </c>
      <c r="R211" s="127">
        <v>356</v>
      </c>
      <c r="S211" s="127">
        <v>2473</v>
      </c>
      <c r="T211" s="24">
        <f>IF(P211&gt;0, ROUND(IF(IF(OR(C211="51", C211="52", C211="66"), (L211*'UNIT VALUES'!$C$26)-CALCS!P211,0)&gt;0, IF(OR(C211="51", C211="52", C211="66"), (L211*'UNIT VALUES'!$C$26)-CALCS!P211,0), 0), 0), ROUND(IF(IF(OR(C211="51", C211="52", C211="66"), (L211*'UNIT VALUES'!$C$26)-CALCS!O211,0)&gt;0, IF(OR(C211="51", C211="52", C211="66"), (L211*'UNIT VALUES'!$C$26)-CALCS!O211,0), 0), 0))</f>
        <v>0</v>
      </c>
      <c r="U211" s="25">
        <f>IF(C211="22", (O211*'UNIT VALUES'!$D$38)+(Q211*'UNIT VALUES'!$D$39)+(S211*'UNIT VALUES'!$D$40), (O211*'UNIT VALUES'!$D$28)+(Q211*'UNIT VALUES'!$D$29)+(S211*'UNIT VALUES'!$D$30))</f>
        <v>1362536.0392198192</v>
      </c>
      <c r="V211" s="25">
        <f>IF(C211="22",(O211*'UNIT VALUES'!$D$41)+(Q211*'UNIT VALUES'!$D$42)+(R211*'UNIT VALUES'!$D$43),IF(C211="66",(Q211*'UNIT VALUES'!$D$31)+(T211*'UNIT VALUES'!$D$33)+(R211*'UNIT VALUES'!$D$34),(Q211*'UNIT VALUES'!$D$31)+(T211*'UNIT VALUES'!$D$32)+(R211*'UNIT VALUES'!$D$34)))</f>
        <v>483508.5789574323</v>
      </c>
      <c r="W211" s="25">
        <f t="shared" si="9"/>
        <v>1362536</v>
      </c>
      <c r="X211" s="27">
        <f>ROUND(IF(C211="22", W211*'UNIT VALUES'!$D$44, W211*'UNIT VALUES'!$D$36), 0)</f>
        <v>1192503</v>
      </c>
      <c r="Y211" s="87">
        <f>ROUND(IF(C211="22", IF(U211&gt;V211,O211*'UNIT VALUES'!$D$38*'UNIT VALUES'!$D$44,O211*'UNIT VALUES'!$D$41*'UNIT VALUES'!$D$44),IF(U211&gt;V211, O211*'UNIT VALUES'!$D$28*'UNIT VALUES'!$D$36,0)), 0)</f>
        <v>201083</v>
      </c>
      <c r="Z211" s="87">
        <f>ROUND(IF(C211="22", IF(U211&gt;V211,Q211*'UNIT VALUES'!$D$39*'UNIT VALUES'!$D$44,Q211*'UNIT VALUES'!$D$42*'UNIT VALUES'!$D$44), IF(U211&gt;V211, Q211*'UNIT VALUES'!$D$29*'UNIT VALUES'!$D$36, Q211*'UNIT VALUES'!$D$31*'UNIT VALUES'!$D$36)),0)</f>
        <v>666780</v>
      </c>
      <c r="AA211" s="87">
        <f>ROUND(IF(C211="22", IF(U211&gt;V211,0,R211*'UNIT VALUES'!$D$43*'UNIT VALUES'!$D$44),IF(CALCS!U211&gt;CALCS!V211,0,CALCS!R211*'UNIT VALUES'!$D$34*'UNIT VALUES'!$D$36)), 0)</f>
        <v>0</v>
      </c>
      <c r="AB211" s="87">
        <f>ROUND(IF(C211="22",IF(U211&gt;V211,S211*'UNIT VALUES'!$D$40*'UNIT VALUES'!$D$44,0),IF(U211&gt;V211,S211*'UNIT VALUES'!$D$30*'UNIT VALUES'!$D$36)), 0)</f>
        <v>324640</v>
      </c>
      <c r="AC211" s="87">
        <f>ROUND(IF(U211&gt;V211,0,IF(T211&gt;1, IF(C211="66", T211*'UNIT VALUES'!$D$33*'UNIT VALUES'!$D$36,T211*'UNIT VALUES'!$D$32*'UNIT VALUES'!$D$36),0)),0)</f>
        <v>0</v>
      </c>
      <c r="AD211" t="str">
        <f t="shared" si="10"/>
        <v>063900</v>
      </c>
      <c r="AE211">
        <f ca="1">IF(C211="22",OFFSET('National Reallocations'!$L$1,MATCH(AD211,'National Reallocations'!$I$2:$I$52,0),),ROUND((X211/(SUM($X$2:$X$1259)-SUMIF($C$2:$C$1259,"22",$X$2:$X$1259)))*(Reallocations!$F$4+Reallocations!$F$5),0))</f>
        <v>100</v>
      </c>
      <c r="AF211" s="27">
        <f ca="1">IF(ISERROR(OFFSET('MSA Reallocations'!$I$1,MATCH(AD211,'MSA Reallocations'!$E$2:$E$37,0),)), 0, (OFFSET('MSA Reallocations'!$I$1,MATCH(AD211,'MSA Reallocations'!$E$2:$E$37,0),)))</f>
        <v>0</v>
      </c>
      <c r="AG211" s="181">
        <f ca="1">IF(ISERROR(OFFSET(Reductions!$E$1,MATCH(AD211,Reductions!$F$2:$F$15,0),)), 0, -OFFSET(Reductions!$E$1,MATCH(AD211,Reductions!$F$2:$F$15,0),))</f>
        <v>0</v>
      </c>
      <c r="AH211" s="53">
        <f t="shared" ca="1" si="11"/>
        <v>1192603</v>
      </c>
    </row>
    <row r="212" spans="1:34" x14ac:dyDescent="0.25">
      <c r="A212" s="126" t="s">
        <v>5830</v>
      </c>
      <c r="B212" s="126" t="s">
        <v>223</v>
      </c>
      <c r="C212" s="126" t="s">
        <v>27</v>
      </c>
      <c r="D212" s="126" t="s">
        <v>28</v>
      </c>
      <c r="E212" s="126" t="s">
        <v>224</v>
      </c>
      <c r="F212" s="126" t="s">
        <v>714</v>
      </c>
      <c r="G212" s="126" t="s">
        <v>560</v>
      </c>
      <c r="H212" s="126" t="s">
        <v>23</v>
      </c>
      <c r="I212" s="126" t="s">
        <v>715</v>
      </c>
      <c r="J212" s="126" t="s">
        <v>562</v>
      </c>
      <c r="K212" s="126" t="s">
        <v>3333</v>
      </c>
      <c r="L212" s="127">
        <v>15791</v>
      </c>
      <c r="M212" s="127">
        <v>52249</v>
      </c>
      <c r="N212" s="127">
        <v>49729</v>
      </c>
      <c r="O212" s="127">
        <v>130104</v>
      </c>
      <c r="P212" s="127">
        <v>0</v>
      </c>
      <c r="Q212" s="127">
        <v>25781</v>
      </c>
      <c r="R212" s="127">
        <v>1217</v>
      </c>
      <c r="S212" s="127">
        <v>3056</v>
      </c>
      <c r="T212" s="24">
        <f>IF(P212&gt;0, ROUND(IF(IF(OR(C212="51", C212="52", C212="66"), (L212*'UNIT VALUES'!$C$26)-CALCS!P212,0)&gt;0, IF(OR(C212="51", C212="52", C212="66"), (L212*'UNIT VALUES'!$C$26)-CALCS!P212,0), 0), 0), ROUND(IF(IF(OR(C212="51", C212="52", C212="66"), (L212*'UNIT VALUES'!$C$26)-CALCS!O212,0)&gt;0, IF(OR(C212="51", C212="52", C212="66"), (L212*'UNIT VALUES'!$C$26)-CALCS!O212,0), 0), 0))</f>
        <v>0</v>
      </c>
      <c r="U212" s="25">
        <f>IF(C212="22", (O212*'UNIT VALUES'!$D$38)+(Q212*'UNIT VALUES'!$D$39)+(S212*'UNIT VALUES'!$D$40), (O212*'UNIT VALUES'!$D$28)+(Q212*'UNIT VALUES'!$D$29)+(S212*'UNIT VALUES'!$D$30))</f>
        <v>1358326.8992223023</v>
      </c>
      <c r="V212" s="25">
        <f>IF(C212="22",(O212*'UNIT VALUES'!$D$41)+(Q212*'UNIT VALUES'!$D$42)+(R212*'UNIT VALUES'!$D$43),IF(C212="66",(Q212*'UNIT VALUES'!$D$31)+(T212*'UNIT VALUES'!$D$33)+(R212*'UNIT VALUES'!$D$34),(Q212*'UNIT VALUES'!$D$31)+(T212*'UNIT VALUES'!$D$32)+(R212*'UNIT VALUES'!$D$34)))</f>
        <v>483470.82719979493</v>
      </c>
      <c r="W212" s="25">
        <f t="shared" si="9"/>
        <v>1358327</v>
      </c>
      <c r="X212" s="27">
        <f>ROUND(IF(C212="22", W212*'UNIT VALUES'!$D$44, W212*'UNIT VALUES'!$D$36), 0)</f>
        <v>1188819</v>
      </c>
      <c r="Y212" s="87">
        <f>ROUND(IF(C212="22", IF(U212&gt;V212,O212*'UNIT VALUES'!$D$38*'UNIT VALUES'!$D$44,O212*'UNIT VALUES'!$D$41*'UNIT VALUES'!$D$44),IF(U212&gt;V212, O212*'UNIT VALUES'!$D$28*'UNIT VALUES'!$D$36,0)), 0)</f>
        <v>214045</v>
      </c>
      <c r="Z212" s="87">
        <f>ROUND(IF(C212="22", IF(U212&gt;V212,Q212*'UNIT VALUES'!$D$39*'UNIT VALUES'!$D$44,Q212*'UNIT VALUES'!$D$42*'UNIT VALUES'!$D$44), IF(U212&gt;V212, Q212*'UNIT VALUES'!$D$29*'UNIT VALUES'!$D$36, Q212*'UNIT VALUES'!$D$31*'UNIT VALUES'!$D$36)),0)</f>
        <v>573602</v>
      </c>
      <c r="AA212" s="87">
        <f>ROUND(IF(C212="22", IF(U212&gt;V212,0,R212*'UNIT VALUES'!$D$43*'UNIT VALUES'!$D$44),IF(CALCS!U212&gt;CALCS!V212,0,CALCS!R212*'UNIT VALUES'!$D$34*'UNIT VALUES'!$D$36)), 0)</f>
        <v>0</v>
      </c>
      <c r="AB212" s="87">
        <f>ROUND(IF(C212="22",IF(U212&gt;V212,S212*'UNIT VALUES'!$D$40*'UNIT VALUES'!$D$44,0),IF(U212&gt;V212,S212*'UNIT VALUES'!$D$30*'UNIT VALUES'!$D$36)), 0)</f>
        <v>401172</v>
      </c>
      <c r="AC212" s="87">
        <f>ROUND(IF(U212&gt;V212,0,IF(T212&gt;1, IF(C212="66", T212*'UNIT VALUES'!$D$33*'UNIT VALUES'!$D$36,T212*'UNIT VALUES'!$D$32*'UNIT VALUES'!$D$36),0)),0)</f>
        <v>0</v>
      </c>
      <c r="AD212" t="str">
        <f t="shared" si="10"/>
        <v>063918</v>
      </c>
      <c r="AE212">
        <f ca="1">IF(C212="22",OFFSET('National Reallocations'!$L$1,MATCH(AD212,'National Reallocations'!$I$2:$I$52,0),),ROUND((X212/(SUM($X$2:$X$1259)-SUMIF($C$2:$C$1259,"22",$X$2:$X$1259)))*(Reallocations!$F$4+Reallocations!$F$5),0))</f>
        <v>100</v>
      </c>
      <c r="AF212" s="27">
        <f ca="1">IF(ISERROR(OFFSET('MSA Reallocations'!$I$1,MATCH(AD212,'MSA Reallocations'!$E$2:$E$37,0),)), 0, (OFFSET('MSA Reallocations'!$I$1,MATCH(AD212,'MSA Reallocations'!$E$2:$E$37,0),)))</f>
        <v>0</v>
      </c>
      <c r="AG212" s="181">
        <f ca="1">IF(ISERROR(OFFSET(Reductions!$E$1,MATCH(AD212,Reductions!$F$2:$F$15,0),)), 0, -OFFSET(Reductions!$E$1,MATCH(AD212,Reductions!$F$2:$F$15,0),))</f>
        <v>0</v>
      </c>
      <c r="AH212" s="53">
        <f t="shared" ca="1" si="11"/>
        <v>1188919</v>
      </c>
    </row>
    <row r="213" spans="1:34" x14ac:dyDescent="0.25">
      <c r="A213" s="126" t="s">
        <v>5922</v>
      </c>
      <c r="B213" s="126" t="s">
        <v>223</v>
      </c>
      <c r="C213" s="126" t="s">
        <v>47</v>
      </c>
      <c r="D213" s="126" t="s">
        <v>48</v>
      </c>
      <c r="E213" s="126" t="s">
        <v>224</v>
      </c>
      <c r="F213" s="126" t="s">
        <v>717</v>
      </c>
      <c r="G213" s="126" t="s">
        <v>50</v>
      </c>
      <c r="H213" s="126" t="s">
        <v>23</v>
      </c>
      <c r="I213" s="126" t="s">
        <v>718</v>
      </c>
      <c r="J213" s="126" t="s">
        <v>271</v>
      </c>
      <c r="K213" s="126" t="s">
        <v>3334</v>
      </c>
      <c r="L213" s="127">
        <v>1</v>
      </c>
      <c r="M213" s="127">
        <v>35834</v>
      </c>
      <c r="N213" s="127">
        <v>35834</v>
      </c>
      <c r="O213" s="127">
        <v>100890</v>
      </c>
      <c r="P213" s="127">
        <v>0</v>
      </c>
      <c r="Q213" s="127">
        <v>15627</v>
      </c>
      <c r="R213" s="127">
        <v>411</v>
      </c>
      <c r="S213" s="127">
        <v>1957</v>
      </c>
      <c r="T213" s="24">
        <f>IF(P213&gt;0, ROUND(IF(IF(OR(C213="51", C213="52", C213="66"), (L213*'UNIT VALUES'!$C$26)-CALCS!P213,0)&gt;0, IF(OR(C213="51", C213="52", C213="66"), (L213*'UNIT VALUES'!$C$26)-CALCS!P213,0), 0), 0), ROUND(IF(IF(OR(C213="51", C213="52", C213="66"), (L213*'UNIT VALUES'!$C$26)-CALCS!O213,0)&gt;0, IF(OR(C213="51", C213="52", C213="66"), (L213*'UNIT VALUES'!$C$26)-CALCS!O213,0), 0), 0))</f>
        <v>0</v>
      </c>
      <c r="U213" s="25">
        <f>IF(C213="22", (O213*'UNIT VALUES'!$D$38)+(Q213*'UNIT VALUES'!$D$39)+(S213*'UNIT VALUES'!$D$40), (O213*'UNIT VALUES'!$D$28)+(Q213*'UNIT VALUES'!$D$29)+(S213*'UNIT VALUES'!$D$30))</f>
        <v>880442.30429021199</v>
      </c>
      <c r="V213" s="25">
        <f>IF(C213="22",(O213*'UNIT VALUES'!$D$41)+(Q213*'UNIT VALUES'!$D$42)+(R213*'UNIT VALUES'!$D$43),IF(C213="66",(Q213*'UNIT VALUES'!$D$31)+(T213*'UNIT VALUES'!$D$33)+(R213*'UNIT VALUES'!$D$34),(Q213*'UNIT VALUES'!$D$31)+(T213*'UNIT VALUES'!$D$32)+(R213*'UNIT VALUES'!$D$34)))</f>
        <v>268830.62606216682</v>
      </c>
      <c r="W213" s="25">
        <f t="shared" si="9"/>
        <v>880442</v>
      </c>
      <c r="X213" s="27">
        <f>ROUND(IF(C213="22", W213*'UNIT VALUES'!$D$44, W213*'UNIT VALUES'!$D$36), 0)</f>
        <v>770570</v>
      </c>
      <c r="Y213" s="87">
        <f>ROUND(IF(C213="22", IF(U213&gt;V213,O213*'UNIT VALUES'!$D$38*'UNIT VALUES'!$D$44,O213*'UNIT VALUES'!$D$41*'UNIT VALUES'!$D$44),IF(U213&gt;V213, O213*'UNIT VALUES'!$D$28*'UNIT VALUES'!$D$36,0)), 0)</f>
        <v>165983</v>
      </c>
      <c r="Z213" s="87">
        <f>ROUND(IF(C213="22", IF(U213&gt;V213,Q213*'UNIT VALUES'!$D$39*'UNIT VALUES'!$D$44,Q213*'UNIT VALUES'!$D$42*'UNIT VALUES'!$D$44), IF(U213&gt;V213, Q213*'UNIT VALUES'!$D$29*'UNIT VALUES'!$D$36, Q213*'UNIT VALUES'!$D$31*'UNIT VALUES'!$D$36)),0)</f>
        <v>347685</v>
      </c>
      <c r="AA213" s="87">
        <f>ROUND(IF(C213="22", IF(U213&gt;V213,0,R213*'UNIT VALUES'!$D$43*'UNIT VALUES'!$D$44),IF(CALCS!U213&gt;CALCS!V213,0,CALCS!R213*'UNIT VALUES'!$D$34*'UNIT VALUES'!$D$36)), 0)</f>
        <v>0</v>
      </c>
      <c r="AB213" s="87">
        <f>ROUND(IF(C213="22",IF(U213&gt;V213,S213*'UNIT VALUES'!$D$40*'UNIT VALUES'!$D$44,0),IF(U213&gt;V213,S213*'UNIT VALUES'!$D$30*'UNIT VALUES'!$D$36)), 0)</f>
        <v>256903</v>
      </c>
      <c r="AC213" s="87">
        <f>ROUND(IF(U213&gt;V213,0,IF(T213&gt;1, IF(C213="66", T213*'UNIT VALUES'!$D$33*'UNIT VALUES'!$D$36,T213*'UNIT VALUES'!$D$32*'UNIT VALUES'!$D$36),0)),0)</f>
        <v>0</v>
      </c>
      <c r="AD213" t="str">
        <f t="shared" si="10"/>
        <v>063924</v>
      </c>
      <c r="AE213">
        <f ca="1">IF(C213="22",OFFSET('National Reallocations'!$L$1,MATCH(AD213,'National Reallocations'!$I$2:$I$52,0),),ROUND((X213/(SUM($X$2:$X$1259)-SUMIF($C$2:$C$1259,"22",$X$2:$X$1259)))*(Reallocations!$F$4+Reallocations!$F$5),0))</f>
        <v>65</v>
      </c>
      <c r="AF213" s="27">
        <f ca="1">IF(ISERROR(OFFSET('MSA Reallocations'!$I$1,MATCH(AD213,'MSA Reallocations'!$E$2:$E$37,0),)), 0, (OFFSET('MSA Reallocations'!$I$1,MATCH(AD213,'MSA Reallocations'!$E$2:$E$37,0),)))</f>
        <v>0</v>
      </c>
      <c r="AG213" s="181">
        <f ca="1">IF(ISERROR(OFFSET(Reductions!$E$1,MATCH(AD213,Reductions!$F$2:$F$15,0),)), 0, -OFFSET(Reductions!$E$1,MATCH(AD213,Reductions!$F$2:$F$15,0),))</f>
        <v>0</v>
      </c>
      <c r="AH213" s="53">
        <f t="shared" ca="1" si="11"/>
        <v>770635</v>
      </c>
    </row>
    <row r="214" spans="1:34" x14ac:dyDescent="0.25">
      <c r="A214" s="126" t="s">
        <v>5022</v>
      </c>
      <c r="B214" s="126" t="s">
        <v>223</v>
      </c>
      <c r="C214" s="126" t="s">
        <v>27</v>
      </c>
      <c r="D214" s="126" t="s">
        <v>28</v>
      </c>
      <c r="E214" s="126" t="s">
        <v>224</v>
      </c>
      <c r="F214" s="126" t="s">
        <v>720</v>
      </c>
      <c r="G214" s="126" t="s">
        <v>170</v>
      </c>
      <c r="H214" s="126" t="s">
        <v>23</v>
      </c>
      <c r="I214" s="126" t="s">
        <v>721</v>
      </c>
      <c r="J214" s="126" t="s">
        <v>229</v>
      </c>
      <c r="K214" s="126" t="s">
        <v>3333</v>
      </c>
      <c r="L214" s="127">
        <v>9903</v>
      </c>
      <c r="M214" s="127">
        <v>58003</v>
      </c>
      <c r="N214" s="127">
        <v>53643</v>
      </c>
      <c r="O214" s="127">
        <v>68910</v>
      </c>
      <c r="P214" s="127">
        <v>0</v>
      </c>
      <c r="Q214" s="127">
        <v>3894</v>
      </c>
      <c r="R214" s="127">
        <v>485</v>
      </c>
      <c r="S214" s="127">
        <v>464</v>
      </c>
      <c r="T214" s="24">
        <f>IF(P214&gt;0, ROUND(IF(IF(OR(C214="51", C214="52", C214="66"), (L214*'UNIT VALUES'!$C$26)-CALCS!P214,0)&gt;0, IF(OR(C214="51", C214="52", C214="66"), (L214*'UNIT VALUES'!$C$26)-CALCS!P214,0), 0), 0), ROUND(IF(IF(OR(C214="51", C214="52", C214="66"), (L214*'UNIT VALUES'!$C$26)-CALCS!O214,0)&gt;0, IF(OR(C214="51", C214="52", C214="66"), (L214*'UNIT VALUES'!$C$26)-CALCS!O214,0), 0), 0))</f>
        <v>0</v>
      </c>
      <c r="U214" s="25">
        <f>IF(C214="22", (O214*'UNIT VALUES'!$D$38)+(Q214*'UNIT VALUES'!$D$39)+(S214*'UNIT VALUES'!$D$40), (O214*'UNIT VALUES'!$D$28)+(Q214*'UNIT VALUES'!$D$29)+(S214*'UNIT VALUES'!$D$30))</f>
        <v>298121.33554740669</v>
      </c>
      <c r="V214" s="25">
        <f>IF(C214="22",(O214*'UNIT VALUES'!$D$41)+(Q214*'UNIT VALUES'!$D$42)+(R214*'UNIT VALUES'!$D$43),IF(C214="66",(Q214*'UNIT VALUES'!$D$31)+(T214*'UNIT VALUES'!$D$33)+(R214*'UNIT VALUES'!$D$34),(Q214*'UNIT VALUES'!$D$31)+(T214*'UNIT VALUES'!$D$32)+(R214*'UNIT VALUES'!$D$34)))</f>
        <v>95356.108353409072</v>
      </c>
      <c r="W214" s="25">
        <f t="shared" si="9"/>
        <v>298121</v>
      </c>
      <c r="X214" s="27">
        <f>ROUND(IF(C214="22", W214*'UNIT VALUES'!$D$44, W214*'UNIT VALUES'!$D$36), 0)</f>
        <v>260918</v>
      </c>
      <c r="Y214" s="87">
        <f>ROUND(IF(C214="22", IF(U214&gt;V214,O214*'UNIT VALUES'!$D$38*'UNIT VALUES'!$D$44,O214*'UNIT VALUES'!$D$41*'UNIT VALUES'!$D$44),IF(U214&gt;V214, O214*'UNIT VALUES'!$D$28*'UNIT VALUES'!$D$36,0)), 0)</f>
        <v>113370</v>
      </c>
      <c r="Z214" s="87">
        <f>ROUND(IF(C214="22", IF(U214&gt;V214,Q214*'UNIT VALUES'!$D$39*'UNIT VALUES'!$D$44,Q214*'UNIT VALUES'!$D$42*'UNIT VALUES'!$D$44), IF(U214&gt;V214, Q214*'UNIT VALUES'!$D$29*'UNIT VALUES'!$D$36, Q214*'UNIT VALUES'!$D$31*'UNIT VALUES'!$D$36)),0)</f>
        <v>86638</v>
      </c>
      <c r="AA214" s="87">
        <f>ROUND(IF(C214="22", IF(U214&gt;V214,0,R214*'UNIT VALUES'!$D$43*'UNIT VALUES'!$D$44),IF(CALCS!U214&gt;CALCS!V214,0,CALCS!R214*'UNIT VALUES'!$D$34*'UNIT VALUES'!$D$36)), 0)</f>
        <v>0</v>
      </c>
      <c r="AB214" s="87">
        <f>ROUND(IF(C214="22",IF(U214&gt;V214,S214*'UNIT VALUES'!$D$40*'UNIT VALUES'!$D$44,0),IF(U214&gt;V214,S214*'UNIT VALUES'!$D$30*'UNIT VALUES'!$D$36)), 0)</f>
        <v>60911</v>
      </c>
      <c r="AC214" s="87">
        <f>ROUND(IF(U214&gt;V214,0,IF(T214&gt;1, IF(C214="66", T214*'UNIT VALUES'!$D$33*'UNIT VALUES'!$D$36,T214*'UNIT VALUES'!$D$32*'UNIT VALUES'!$D$36),0)),0)</f>
        <v>0</v>
      </c>
      <c r="AD214" t="str">
        <f t="shared" si="10"/>
        <v>063942</v>
      </c>
      <c r="AE214">
        <f ca="1">IF(C214="22",OFFSET('National Reallocations'!$L$1,MATCH(AD214,'National Reallocations'!$I$2:$I$52,0),),ROUND((X214/(SUM($X$2:$X$1259)-SUMIF($C$2:$C$1259,"22",$X$2:$X$1259)))*(Reallocations!$F$4+Reallocations!$F$5),0))</f>
        <v>22</v>
      </c>
      <c r="AF214" s="27">
        <f ca="1">IF(ISERROR(OFFSET('MSA Reallocations'!$I$1,MATCH(AD214,'MSA Reallocations'!$E$2:$E$37,0),)), 0, (OFFSET('MSA Reallocations'!$I$1,MATCH(AD214,'MSA Reallocations'!$E$2:$E$37,0),)))</f>
        <v>0</v>
      </c>
      <c r="AG214" s="181">
        <f ca="1">IF(ISERROR(OFFSET(Reductions!$E$1,MATCH(AD214,Reductions!$F$2:$F$15,0),)), 0, -OFFSET(Reductions!$E$1,MATCH(AD214,Reductions!$F$2:$F$15,0),))</f>
        <v>0</v>
      </c>
      <c r="AH214" s="53">
        <f t="shared" ca="1" si="11"/>
        <v>260940</v>
      </c>
    </row>
    <row r="215" spans="1:34" x14ac:dyDescent="0.25">
      <c r="A215" s="126" t="s">
        <v>5231</v>
      </c>
      <c r="B215" s="126" t="s">
        <v>223</v>
      </c>
      <c r="C215" s="126" t="s">
        <v>27</v>
      </c>
      <c r="D215" s="126" t="s">
        <v>28</v>
      </c>
      <c r="E215" s="126" t="s">
        <v>224</v>
      </c>
      <c r="F215" s="126" t="s">
        <v>723</v>
      </c>
      <c r="G215" s="126" t="s">
        <v>646</v>
      </c>
      <c r="H215" s="126" t="s">
        <v>23</v>
      </c>
      <c r="I215" s="126" t="s">
        <v>724</v>
      </c>
      <c r="J215" s="126" t="s">
        <v>648</v>
      </c>
      <c r="K215" s="126" t="s">
        <v>3333</v>
      </c>
      <c r="L215" s="127">
        <v>13293</v>
      </c>
      <c r="M215" s="127">
        <v>23660</v>
      </c>
      <c r="N215" s="127">
        <v>23543</v>
      </c>
      <c r="O215" s="127">
        <v>53628</v>
      </c>
      <c r="P215" s="127">
        <v>0</v>
      </c>
      <c r="Q215" s="127">
        <v>10598</v>
      </c>
      <c r="R215" s="127">
        <v>1886</v>
      </c>
      <c r="S215" s="127">
        <v>2736</v>
      </c>
      <c r="T215" s="24">
        <f>IF(P215&gt;0, ROUND(IF(IF(OR(C215="51", C215="52", C215="66"), (L215*'UNIT VALUES'!$C$26)-CALCS!P215,0)&gt;0, IF(OR(C215="51", C215="52", C215="66"), (L215*'UNIT VALUES'!$C$26)-CALCS!P215,0), 0), 0), ROUND(IF(IF(OR(C215="51", C215="52", C215="66"), (L215*'UNIT VALUES'!$C$26)-CALCS!O215,0)&gt;0, IF(OR(C215="51", C215="52", C215="66"), (L215*'UNIT VALUES'!$C$26)-CALCS!O215,0), 0), 0))</f>
        <v>0</v>
      </c>
      <c r="U215" s="25">
        <f>IF(C215="22", (O215*'UNIT VALUES'!$D$38)+(Q215*'UNIT VALUES'!$D$39)+(S215*'UNIT VALUES'!$D$40), (O215*'UNIT VALUES'!$D$28)+(Q215*'UNIT VALUES'!$D$29)+(S215*'UNIT VALUES'!$D$30))</f>
        <v>780600.05121549126</v>
      </c>
      <c r="V215" s="25">
        <f>IF(C215="22",(O215*'UNIT VALUES'!$D$41)+(Q215*'UNIT VALUES'!$D$42)+(R215*'UNIT VALUES'!$D$43),IF(C215="66",(Q215*'UNIT VALUES'!$D$31)+(T215*'UNIT VALUES'!$D$33)+(R215*'UNIT VALUES'!$D$34),(Q215*'UNIT VALUES'!$D$31)+(T215*'UNIT VALUES'!$D$32)+(R215*'UNIT VALUES'!$D$34)))</f>
        <v>301491.88014741329</v>
      </c>
      <c r="W215" s="25">
        <f t="shared" si="9"/>
        <v>780600</v>
      </c>
      <c r="X215" s="27">
        <f>ROUND(IF(C215="22", W215*'UNIT VALUES'!$D$44, W215*'UNIT VALUES'!$D$36), 0)</f>
        <v>683188</v>
      </c>
      <c r="Y215" s="87">
        <f>ROUND(IF(C215="22", IF(U215&gt;V215,O215*'UNIT VALUES'!$D$38*'UNIT VALUES'!$D$44,O215*'UNIT VALUES'!$D$41*'UNIT VALUES'!$D$44),IF(U215&gt;V215, O215*'UNIT VALUES'!$D$28*'UNIT VALUES'!$D$36,0)), 0)</f>
        <v>88228</v>
      </c>
      <c r="Z215" s="87">
        <f>ROUND(IF(C215="22", IF(U215&gt;V215,Q215*'UNIT VALUES'!$D$39*'UNIT VALUES'!$D$44,Q215*'UNIT VALUES'!$D$42*'UNIT VALUES'!$D$44), IF(U215&gt;V215, Q215*'UNIT VALUES'!$D$29*'UNIT VALUES'!$D$36, Q215*'UNIT VALUES'!$D$31*'UNIT VALUES'!$D$36)),0)</f>
        <v>235795</v>
      </c>
      <c r="AA215" s="87">
        <f>ROUND(IF(C215="22", IF(U215&gt;V215,0,R215*'UNIT VALUES'!$D$43*'UNIT VALUES'!$D$44),IF(CALCS!U215&gt;CALCS!V215,0,CALCS!R215*'UNIT VALUES'!$D$34*'UNIT VALUES'!$D$36)), 0)</f>
        <v>0</v>
      </c>
      <c r="AB215" s="87">
        <f>ROUND(IF(C215="22",IF(U215&gt;V215,S215*'UNIT VALUES'!$D$40*'UNIT VALUES'!$D$44,0),IF(U215&gt;V215,S215*'UNIT VALUES'!$D$30*'UNIT VALUES'!$D$36)), 0)</f>
        <v>359165</v>
      </c>
      <c r="AC215" s="87">
        <f>ROUND(IF(U215&gt;V215,0,IF(T215&gt;1, IF(C215="66", T215*'UNIT VALUES'!$D$33*'UNIT VALUES'!$D$36,T215*'UNIT VALUES'!$D$32*'UNIT VALUES'!$D$36),0)),0)</f>
        <v>0</v>
      </c>
      <c r="AD215" t="str">
        <f t="shared" si="10"/>
        <v>063966</v>
      </c>
      <c r="AE215">
        <f ca="1">IF(C215="22",OFFSET('National Reallocations'!$L$1,MATCH(AD215,'National Reallocations'!$I$2:$I$52,0),),ROUND((X215/(SUM($X$2:$X$1259)-SUMIF($C$2:$C$1259,"22",$X$2:$X$1259)))*(Reallocations!$F$4+Reallocations!$F$5),0))</f>
        <v>57</v>
      </c>
      <c r="AF215" s="27">
        <f ca="1">IF(ISERROR(OFFSET('MSA Reallocations'!$I$1,MATCH(AD215,'MSA Reallocations'!$E$2:$E$37,0),)), 0, (OFFSET('MSA Reallocations'!$I$1,MATCH(AD215,'MSA Reallocations'!$E$2:$E$37,0),)))</f>
        <v>0</v>
      </c>
      <c r="AG215" s="181">
        <f ca="1">IF(ISERROR(OFFSET(Reductions!$E$1,MATCH(AD215,Reductions!$F$2:$F$15,0),)), 0, -OFFSET(Reductions!$E$1,MATCH(AD215,Reductions!$F$2:$F$15,0),))</f>
        <v>0</v>
      </c>
      <c r="AH215" s="53">
        <f t="shared" ca="1" si="11"/>
        <v>683245</v>
      </c>
    </row>
    <row r="216" spans="1:34" x14ac:dyDescent="0.25">
      <c r="A216" s="126" t="s">
        <v>5891</v>
      </c>
      <c r="B216" s="126" t="s">
        <v>223</v>
      </c>
      <c r="C216" s="126" t="s">
        <v>47</v>
      </c>
      <c r="D216" s="126" t="s">
        <v>48</v>
      </c>
      <c r="E216" s="126" t="s">
        <v>224</v>
      </c>
      <c r="F216" s="126" t="s">
        <v>726</v>
      </c>
      <c r="G216" s="126" t="s">
        <v>232</v>
      </c>
      <c r="H216" s="126" t="s">
        <v>23</v>
      </c>
      <c r="I216" s="126" t="s">
        <v>727</v>
      </c>
      <c r="J216" s="126" t="s">
        <v>234</v>
      </c>
      <c r="K216" s="126" t="s">
        <v>3334</v>
      </c>
      <c r="L216" s="127">
        <v>50645</v>
      </c>
      <c r="M216" s="127">
        <v>81760</v>
      </c>
      <c r="N216" s="127">
        <v>80291</v>
      </c>
      <c r="O216" s="127">
        <v>108484</v>
      </c>
      <c r="P216" s="127">
        <v>0</v>
      </c>
      <c r="Q216" s="127">
        <v>11544</v>
      </c>
      <c r="R216" s="127">
        <v>628</v>
      </c>
      <c r="S216" s="127">
        <v>2265</v>
      </c>
      <c r="T216" s="24">
        <f>IF(P216&gt;0, ROUND(IF(IF(OR(C216="51", C216="52", C216="66"), (L216*'UNIT VALUES'!$C$26)-CALCS!P216,0)&gt;0, IF(OR(C216="51", C216="52", C216="66"), (L216*'UNIT VALUES'!$C$26)-CALCS!P216,0), 0), 0), ROUND(IF(IF(OR(C216="51", C216="52", C216="66"), (L216*'UNIT VALUES'!$C$26)-CALCS!O216,0)&gt;0, IF(OR(C216="51", C216="52", C216="66"), (L216*'UNIT VALUES'!$C$26)-CALCS!O216,0), 0), 0))</f>
        <v>0</v>
      </c>
      <c r="U216" s="25">
        <f>IF(C216="22", (O216*'UNIT VALUES'!$D$38)+(Q216*'UNIT VALUES'!$D$39)+(S216*'UNIT VALUES'!$D$40), (O216*'UNIT VALUES'!$D$28)+(Q216*'UNIT VALUES'!$D$29)+(S216*'UNIT VALUES'!$D$30))</f>
        <v>837119.05898411281</v>
      </c>
      <c r="V216" s="25">
        <f>IF(C216="22",(O216*'UNIT VALUES'!$D$41)+(Q216*'UNIT VALUES'!$D$42)+(R216*'UNIT VALUES'!$D$43),IF(C216="66",(Q216*'UNIT VALUES'!$D$31)+(T216*'UNIT VALUES'!$D$33)+(R216*'UNIT VALUES'!$D$34),(Q216*'UNIT VALUES'!$D$31)+(T216*'UNIT VALUES'!$D$32)+(R216*'UNIT VALUES'!$D$34)))</f>
        <v>222643.3579966338</v>
      </c>
      <c r="W216" s="25">
        <f t="shared" si="9"/>
        <v>837119</v>
      </c>
      <c r="X216" s="27">
        <f>ROUND(IF(C216="22", W216*'UNIT VALUES'!$D$44, W216*'UNIT VALUES'!$D$36), 0)</f>
        <v>732653</v>
      </c>
      <c r="Y216" s="87">
        <f>ROUND(IF(C216="22", IF(U216&gt;V216,O216*'UNIT VALUES'!$D$38*'UNIT VALUES'!$D$44,O216*'UNIT VALUES'!$D$41*'UNIT VALUES'!$D$44),IF(U216&gt;V216, O216*'UNIT VALUES'!$D$28*'UNIT VALUES'!$D$36,0)), 0)</f>
        <v>178476</v>
      </c>
      <c r="Z216" s="87">
        <f>ROUND(IF(C216="22", IF(U216&gt;V216,Q216*'UNIT VALUES'!$D$39*'UNIT VALUES'!$D$44,Q216*'UNIT VALUES'!$D$42*'UNIT VALUES'!$D$44), IF(U216&gt;V216, Q216*'UNIT VALUES'!$D$29*'UNIT VALUES'!$D$36, Q216*'UNIT VALUES'!$D$31*'UNIT VALUES'!$D$36)),0)</f>
        <v>256842</v>
      </c>
      <c r="AA216" s="87">
        <f>ROUND(IF(C216="22", IF(U216&gt;V216,0,R216*'UNIT VALUES'!$D$43*'UNIT VALUES'!$D$44),IF(CALCS!U216&gt;CALCS!V216,0,CALCS!R216*'UNIT VALUES'!$D$34*'UNIT VALUES'!$D$36)), 0)</f>
        <v>0</v>
      </c>
      <c r="AB216" s="87">
        <f>ROUND(IF(C216="22",IF(U216&gt;V216,S216*'UNIT VALUES'!$D$40*'UNIT VALUES'!$D$44,0),IF(U216&gt;V216,S216*'UNIT VALUES'!$D$30*'UNIT VALUES'!$D$36)), 0)</f>
        <v>297335</v>
      </c>
      <c r="AC216" s="87">
        <f>ROUND(IF(U216&gt;V216,0,IF(T216&gt;1, IF(C216="66", T216*'UNIT VALUES'!$D$33*'UNIT VALUES'!$D$36,T216*'UNIT VALUES'!$D$32*'UNIT VALUES'!$D$36),0)),0)</f>
        <v>0</v>
      </c>
      <c r="AD216" t="str">
        <f t="shared" si="10"/>
        <v>064002</v>
      </c>
      <c r="AE216">
        <f ca="1">IF(C216="22",OFFSET('National Reallocations'!$L$1,MATCH(AD216,'National Reallocations'!$I$2:$I$52,0),),ROUND((X216/(SUM($X$2:$X$1259)-SUMIF($C$2:$C$1259,"22",$X$2:$X$1259)))*(Reallocations!$F$4+Reallocations!$F$5),0))</f>
        <v>62</v>
      </c>
      <c r="AF216" s="27">
        <f ca="1">IF(ISERROR(OFFSET('MSA Reallocations'!$I$1,MATCH(AD216,'MSA Reallocations'!$E$2:$E$37,0),)), 0, (OFFSET('MSA Reallocations'!$I$1,MATCH(AD216,'MSA Reallocations'!$E$2:$E$37,0),)))</f>
        <v>0</v>
      </c>
      <c r="AG216" s="181">
        <f ca="1">IF(ISERROR(OFFSET(Reductions!$E$1,MATCH(AD216,Reductions!$F$2:$F$15,0),)), 0, -OFFSET(Reductions!$E$1,MATCH(AD216,Reductions!$F$2:$F$15,0),))</f>
        <v>0</v>
      </c>
      <c r="AH216" s="53">
        <f t="shared" ca="1" si="11"/>
        <v>732715</v>
      </c>
    </row>
    <row r="217" spans="1:34" x14ac:dyDescent="0.25">
      <c r="A217" s="126" t="s">
        <v>4836</v>
      </c>
      <c r="B217" s="126" t="s">
        <v>223</v>
      </c>
      <c r="C217" s="126" t="s">
        <v>47</v>
      </c>
      <c r="D217" s="126" t="s">
        <v>48</v>
      </c>
      <c r="E217" s="126" t="s">
        <v>224</v>
      </c>
      <c r="F217" s="126" t="s">
        <v>729</v>
      </c>
      <c r="G217" s="126" t="s">
        <v>236</v>
      </c>
      <c r="H217" s="126" t="s">
        <v>23</v>
      </c>
      <c r="I217" s="126" t="s">
        <v>730</v>
      </c>
      <c r="J217" s="126" t="s">
        <v>4634</v>
      </c>
      <c r="K217" s="126" t="s">
        <v>3334</v>
      </c>
      <c r="L217" s="127">
        <v>25750</v>
      </c>
      <c r="M217" s="127">
        <v>71133</v>
      </c>
      <c r="N217" s="127">
        <v>71133</v>
      </c>
      <c r="O217" s="127">
        <v>92114</v>
      </c>
      <c r="P217" s="127">
        <v>0</v>
      </c>
      <c r="Q217" s="127">
        <v>16134</v>
      </c>
      <c r="R217" s="127">
        <v>588</v>
      </c>
      <c r="S217" s="127">
        <v>3441</v>
      </c>
      <c r="T217" s="24">
        <f>IF(P217&gt;0, ROUND(IF(IF(OR(C217="51", C217="52", C217="66"), (L217*'UNIT VALUES'!$C$26)-CALCS!P217,0)&gt;0, IF(OR(C217="51", C217="52", C217="66"), (L217*'UNIT VALUES'!$C$26)-CALCS!P217,0), 0), 0), ROUND(IF(IF(OR(C217="51", C217="52", C217="66"), (L217*'UNIT VALUES'!$C$26)-CALCS!O217,0)&gt;0, IF(OR(C217="51", C217="52", C217="66"), (L217*'UNIT VALUES'!$C$26)-CALCS!O217,0), 0), 0))</f>
        <v>0</v>
      </c>
      <c r="U217" s="25">
        <f>IF(C217="22", (O217*'UNIT VALUES'!$D$38)+(Q217*'UNIT VALUES'!$D$39)+(S217*'UNIT VALUES'!$D$40), (O217*'UNIT VALUES'!$D$28)+(Q217*'UNIT VALUES'!$D$29)+(S217*'UNIT VALUES'!$D$30))</f>
        <v>1099421.2858683495</v>
      </c>
      <c r="V217" s="25">
        <f>IF(C217="22",(O217*'UNIT VALUES'!$D$41)+(Q217*'UNIT VALUES'!$D$42)+(R217*'UNIT VALUES'!$D$43),IF(C217="66",(Q217*'UNIT VALUES'!$D$31)+(T217*'UNIT VALUES'!$D$33)+(R217*'UNIT VALUES'!$D$34),(Q217*'UNIT VALUES'!$D$31)+(T217*'UNIT VALUES'!$D$32)+(R217*'UNIT VALUES'!$D$34)))</f>
        <v>289687.93795635458</v>
      </c>
      <c r="W217" s="25">
        <f t="shared" si="9"/>
        <v>1099421</v>
      </c>
      <c r="X217" s="27">
        <f>ROUND(IF(C217="22", W217*'UNIT VALUES'!$D$44, W217*'UNIT VALUES'!$D$36), 0)</f>
        <v>962222</v>
      </c>
      <c r="Y217" s="87">
        <f>ROUND(IF(C217="22", IF(U217&gt;V217,O217*'UNIT VALUES'!$D$38*'UNIT VALUES'!$D$44,O217*'UNIT VALUES'!$D$41*'UNIT VALUES'!$D$44),IF(U217&gt;V217, O217*'UNIT VALUES'!$D$28*'UNIT VALUES'!$D$36,0)), 0)</f>
        <v>151545</v>
      </c>
      <c r="Z217" s="87">
        <f>ROUND(IF(C217="22", IF(U217&gt;V217,Q217*'UNIT VALUES'!$D$39*'UNIT VALUES'!$D$44,Q217*'UNIT VALUES'!$D$42*'UNIT VALUES'!$D$44), IF(U217&gt;V217, Q217*'UNIT VALUES'!$D$29*'UNIT VALUES'!$D$36, Q217*'UNIT VALUES'!$D$31*'UNIT VALUES'!$D$36)),0)</f>
        <v>358965</v>
      </c>
      <c r="AA217" s="87">
        <f>ROUND(IF(C217="22", IF(U217&gt;V217,0,R217*'UNIT VALUES'!$D$43*'UNIT VALUES'!$D$44),IF(CALCS!U217&gt;CALCS!V217,0,CALCS!R217*'UNIT VALUES'!$D$34*'UNIT VALUES'!$D$36)), 0)</f>
        <v>0</v>
      </c>
      <c r="AB217" s="87">
        <f>ROUND(IF(C217="22",IF(U217&gt;V217,S217*'UNIT VALUES'!$D$40*'UNIT VALUES'!$D$44,0),IF(U217&gt;V217,S217*'UNIT VALUES'!$D$30*'UNIT VALUES'!$D$36)), 0)</f>
        <v>451713</v>
      </c>
      <c r="AC217" s="87">
        <f>ROUND(IF(U217&gt;V217,0,IF(T217&gt;1, IF(C217="66", T217*'UNIT VALUES'!$D$33*'UNIT VALUES'!$D$36,T217*'UNIT VALUES'!$D$32*'UNIT VALUES'!$D$36),0)),0)</f>
        <v>0</v>
      </c>
      <c r="AD217" t="str">
        <f t="shared" si="10"/>
        <v>064014</v>
      </c>
      <c r="AE217">
        <f ca="1">IF(C217="22",OFFSET('National Reallocations'!$L$1,MATCH(AD217,'National Reallocations'!$I$2:$I$52,0),),ROUND((X217/(SUM($X$2:$X$1259)-SUMIF($C$2:$C$1259,"22",$X$2:$X$1259)))*(Reallocations!$F$4+Reallocations!$F$5),0))</f>
        <v>81</v>
      </c>
      <c r="AF217" s="27">
        <f ca="1">IF(ISERROR(OFFSET('MSA Reallocations'!$I$1,MATCH(AD217,'MSA Reallocations'!$E$2:$E$37,0),)), 0, (OFFSET('MSA Reallocations'!$I$1,MATCH(AD217,'MSA Reallocations'!$E$2:$E$37,0),)))</f>
        <v>0</v>
      </c>
      <c r="AG217" s="181">
        <f ca="1">IF(ISERROR(OFFSET(Reductions!$E$1,MATCH(AD217,Reductions!$F$2:$F$15,0),)), 0, -OFFSET(Reductions!$E$1,MATCH(AD217,Reductions!$F$2:$F$15,0),))</f>
        <v>0</v>
      </c>
      <c r="AH217" s="53">
        <f t="shared" ca="1" si="11"/>
        <v>962303</v>
      </c>
    </row>
    <row r="218" spans="1:34" x14ac:dyDescent="0.25">
      <c r="A218" s="126" t="s">
        <v>4753</v>
      </c>
      <c r="B218" s="126" t="s">
        <v>223</v>
      </c>
      <c r="C218" s="126" t="s">
        <v>47</v>
      </c>
      <c r="D218" s="126" t="s">
        <v>48</v>
      </c>
      <c r="E218" s="126" t="s">
        <v>224</v>
      </c>
      <c r="F218" s="126" t="s">
        <v>4754</v>
      </c>
      <c r="G218" s="126" t="s">
        <v>22</v>
      </c>
      <c r="H218" s="126" t="s">
        <v>23</v>
      </c>
      <c r="I218" s="126" t="s">
        <v>4755</v>
      </c>
      <c r="J218" s="126" t="s">
        <v>296</v>
      </c>
      <c r="K218" s="126" t="s">
        <v>3333</v>
      </c>
      <c r="L218" s="127">
        <v>1</v>
      </c>
      <c r="M218" s="127">
        <v>0</v>
      </c>
      <c r="N218" s="127">
        <v>0</v>
      </c>
      <c r="O218" s="127">
        <v>52721</v>
      </c>
      <c r="P218" s="127">
        <v>0</v>
      </c>
      <c r="Q218" s="127">
        <v>10308</v>
      </c>
      <c r="R218" s="127">
        <v>814</v>
      </c>
      <c r="S218" s="127">
        <v>990</v>
      </c>
      <c r="T218" s="24">
        <f>IF(P218&gt;0, ROUND(IF(IF(OR(C218="51", C218="52", C218="66"), (L218*'UNIT VALUES'!$C$26)-CALCS!P218,0)&gt;0, IF(OR(C218="51", C218="52", C218="66"), (L218*'UNIT VALUES'!$C$26)-CALCS!P218,0), 0), 0), ROUND(IF(IF(OR(C218="51", C218="52", C218="66"), (L218*'UNIT VALUES'!$C$26)-CALCS!O218,0)&gt;0, IF(OR(C218="51", C218="52", C218="66"), (L218*'UNIT VALUES'!$C$26)-CALCS!O218,0), 0), 0))</f>
        <v>0</v>
      </c>
      <c r="U218" s="25">
        <f>IF(C218="22", (O218*'UNIT VALUES'!$D$38)+(Q218*'UNIT VALUES'!$D$39)+(S218*'UNIT VALUES'!$D$40), (O218*'UNIT VALUES'!$D$28)+(Q218*'UNIT VALUES'!$D$29)+(S218*'UNIT VALUES'!$D$30))</f>
        <v>509638.03004313936</v>
      </c>
      <c r="V218" s="25">
        <f>IF(C218="22",(O218*'UNIT VALUES'!$D$41)+(Q218*'UNIT VALUES'!$D$42)+(R218*'UNIT VALUES'!$D$43),IF(C218="66",(Q218*'UNIT VALUES'!$D$31)+(T218*'UNIT VALUES'!$D$33)+(R218*'UNIT VALUES'!$D$34),(Q218*'UNIT VALUES'!$D$31)+(T218*'UNIT VALUES'!$D$32)+(R218*'UNIT VALUES'!$D$34)))</f>
        <v>217582.31769471068</v>
      </c>
      <c r="W218" s="25">
        <f t="shared" si="9"/>
        <v>509638</v>
      </c>
      <c r="X218" s="27">
        <f>ROUND(IF(C218="22", W218*'UNIT VALUES'!$D$44, W218*'UNIT VALUES'!$D$36), 0)</f>
        <v>446039</v>
      </c>
      <c r="Y218" s="87">
        <f>ROUND(IF(C218="22", IF(U218&gt;V218,O218*'UNIT VALUES'!$D$38*'UNIT VALUES'!$D$44,O218*'UNIT VALUES'!$D$41*'UNIT VALUES'!$D$44),IF(U218&gt;V218, O218*'UNIT VALUES'!$D$28*'UNIT VALUES'!$D$36,0)), 0)</f>
        <v>86736</v>
      </c>
      <c r="Z218" s="87">
        <f>ROUND(IF(C218="22", IF(U218&gt;V218,Q218*'UNIT VALUES'!$D$39*'UNIT VALUES'!$D$44,Q218*'UNIT VALUES'!$D$42*'UNIT VALUES'!$D$44), IF(U218&gt;V218, Q218*'UNIT VALUES'!$D$29*'UNIT VALUES'!$D$36, Q218*'UNIT VALUES'!$D$31*'UNIT VALUES'!$D$36)),0)</f>
        <v>229343</v>
      </c>
      <c r="AA218" s="87">
        <f>ROUND(IF(C218="22", IF(U218&gt;V218,0,R218*'UNIT VALUES'!$D$43*'UNIT VALUES'!$D$44),IF(CALCS!U218&gt;CALCS!V218,0,CALCS!R218*'UNIT VALUES'!$D$34*'UNIT VALUES'!$D$36)), 0)</f>
        <v>0</v>
      </c>
      <c r="AB218" s="87">
        <f>ROUND(IF(C218="22",IF(U218&gt;V218,S218*'UNIT VALUES'!$D$40*'UNIT VALUES'!$D$44,0),IF(U218&gt;V218,S218*'UNIT VALUES'!$D$30*'UNIT VALUES'!$D$36)), 0)</f>
        <v>129961</v>
      </c>
      <c r="AC218" s="87">
        <f>ROUND(IF(U218&gt;V218,0,IF(T218&gt;1, IF(C218="66", T218*'UNIT VALUES'!$D$33*'UNIT VALUES'!$D$36,T218*'UNIT VALUES'!$D$32*'UNIT VALUES'!$D$36),0)),0)</f>
        <v>0</v>
      </c>
      <c r="AD218" t="str">
        <f t="shared" si="10"/>
        <v>064050</v>
      </c>
      <c r="AE218">
        <f ca="1">IF(C218="22",OFFSET('National Reallocations'!$L$1,MATCH(AD218,'National Reallocations'!$I$2:$I$52,0),),ROUND((X218/(SUM($X$2:$X$1259)-SUMIF($C$2:$C$1259,"22",$X$2:$X$1259)))*(Reallocations!$F$4+Reallocations!$F$5),0))</f>
        <v>38</v>
      </c>
      <c r="AF218" s="27">
        <f ca="1">IF(ISERROR(OFFSET('MSA Reallocations'!$I$1,MATCH(AD218,'MSA Reallocations'!$E$2:$E$37,0),)), 0, (OFFSET('MSA Reallocations'!$I$1,MATCH(AD218,'MSA Reallocations'!$E$2:$E$37,0),)))</f>
        <v>0</v>
      </c>
      <c r="AG218" s="181">
        <f ca="1">IF(ISERROR(OFFSET(Reductions!$E$1,MATCH(AD218,Reductions!$F$2:$F$15,0),)), 0, -OFFSET(Reductions!$E$1,MATCH(AD218,Reductions!$F$2:$F$15,0),))</f>
        <v>0</v>
      </c>
      <c r="AH218" s="53">
        <f t="shared" ca="1" si="11"/>
        <v>446077</v>
      </c>
    </row>
    <row r="219" spans="1:34" x14ac:dyDescent="0.25">
      <c r="A219" s="126" t="s">
        <v>4874</v>
      </c>
      <c r="B219" s="126" t="s">
        <v>223</v>
      </c>
      <c r="C219" s="126" t="s">
        <v>47</v>
      </c>
      <c r="D219" s="126" t="s">
        <v>48</v>
      </c>
      <c r="E219" s="126" t="s">
        <v>224</v>
      </c>
      <c r="F219" s="126" t="s">
        <v>732</v>
      </c>
      <c r="G219" s="126" t="s">
        <v>232</v>
      </c>
      <c r="H219" s="126" t="s">
        <v>23</v>
      </c>
      <c r="I219" s="126" t="s">
        <v>733</v>
      </c>
      <c r="J219" s="126" t="s">
        <v>234</v>
      </c>
      <c r="K219" s="126" t="s">
        <v>3334</v>
      </c>
      <c r="L219" s="127">
        <v>33663</v>
      </c>
      <c r="M219" s="127">
        <v>68547</v>
      </c>
      <c r="N219" s="127">
        <v>69717</v>
      </c>
      <c r="O219" s="127">
        <v>87438</v>
      </c>
      <c r="P219" s="127">
        <v>0</v>
      </c>
      <c r="Q219" s="127">
        <v>11041</v>
      </c>
      <c r="R219" s="127">
        <v>3716</v>
      </c>
      <c r="S219" s="127">
        <v>2534</v>
      </c>
      <c r="T219" s="24">
        <f>IF(P219&gt;0, ROUND(IF(IF(OR(C219="51", C219="52", C219="66"), (L219*'UNIT VALUES'!$C$26)-CALCS!P219,0)&gt;0, IF(OR(C219="51", C219="52", C219="66"), (L219*'UNIT VALUES'!$C$26)-CALCS!P219,0), 0), 0), ROUND(IF(IF(OR(C219="51", C219="52", C219="66"), (L219*'UNIT VALUES'!$C$26)-CALCS!O219,0)&gt;0, IF(OR(C219="51", C219="52", C219="66"), (L219*'UNIT VALUES'!$C$26)-CALCS!O219,0), 0), 0))</f>
        <v>0</v>
      </c>
      <c r="U219" s="25">
        <f>IF(C219="22", (O219*'UNIT VALUES'!$D$38)+(Q219*'UNIT VALUES'!$D$39)+(S219*'UNIT VALUES'!$D$40), (O219*'UNIT VALUES'!$D$28)+(Q219*'UNIT VALUES'!$D$29)+(S219*'UNIT VALUES'!$D$30))</f>
        <v>825118.2734528085</v>
      </c>
      <c r="V219" s="25">
        <f>IF(C219="22",(O219*'UNIT VALUES'!$D$41)+(Q219*'UNIT VALUES'!$D$42)+(R219*'UNIT VALUES'!$D$43),IF(C219="66",(Q219*'UNIT VALUES'!$D$31)+(T219*'UNIT VALUES'!$D$33)+(R219*'UNIT VALUES'!$D$34),(Q219*'UNIT VALUES'!$D$31)+(T219*'UNIT VALUES'!$D$32)+(R219*'UNIT VALUES'!$D$34)))</f>
        <v>443939.01673898433</v>
      </c>
      <c r="W219" s="25">
        <f t="shared" si="9"/>
        <v>825118</v>
      </c>
      <c r="X219" s="27">
        <f>ROUND(IF(C219="22", W219*'UNIT VALUES'!$D$44, W219*'UNIT VALUES'!$D$36), 0)</f>
        <v>722150</v>
      </c>
      <c r="Y219" s="87">
        <f>ROUND(IF(C219="22", IF(U219&gt;V219,O219*'UNIT VALUES'!$D$38*'UNIT VALUES'!$D$44,O219*'UNIT VALUES'!$D$41*'UNIT VALUES'!$D$44),IF(U219&gt;V219, O219*'UNIT VALUES'!$D$28*'UNIT VALUES'!$D$36,0)), 0)</f>
        <v>143852</v>
      </c>
      <c r="Z219" s="87">
        <f>ROUND(IF(C219="22", IF(U219&gt;V219,Q219*'UNIT VALUES'!$D$39*'UNIT VALUES'!$D$44,Q219*'UNIT VALUES'!$D$42*'UNIT VALUES'!$D$44), IF(U219&gt;V219, Q219*'UNIT VALUES'!$D$29*'UNIT VALUES'!$D$36, Q219*'UNIT VALUES'!$D$31*'UNIT VALUES'!$D$36)),0)</f>
        <v>245651</v>
      </c>
      <c r="AA219" s="87">
        <f>ROUND(IF(C219="22", IF(U219&gt;V219,0,R219*'UNIT VALUES'!$D$43*'UNIT VALUES'!$D$44),IF(CALCS!U219&gt;CALCS!V219,0,CALCS!R219*'UNIT VALUES'!$D$34*'UNIT VALUES'!$D$36)), 0)</f>
        <v>0</v>
      </c>
      <c r="AB219" s="87">
        <f>ROUND(IF(C219="22",IF(U219&gt;V219,S219*'UNIT VALUES'!$D$40*'UNIT VALUES'!$D$44,0),IF(U219&gt;V219,S219*'UNIT VALUES'!$D$30*'UNIT VALUES'!$D$36)), 0)</f>
        <v>332647</v>
      </c>
      <c r="AC219" s="87">
        <f>ROUND(IF(U219&gt;V219,0,IF(T219&gt;1, IF(C219="66", T219*'UNIT VALUES'!$D$33*'UNIT VALUES'!$D$36,T219*'UNIT VALUES'!$D$32*'UNIT VALUES'!$D$36),0)),0)</f>
        <v>0</v>
      </c>
      <c r="AD219" t="str">
        <f t="shared" si="10"/>
        <v>064074</v>
      </c>
      <c r="AE219">
        <f ca="1">IF(C219="22",OFFSET('National Reallocations'!$L$1,MATCH(AD219,'National Reallocations'!$I$2:$I$52,0),),ROUND((X219/(SUM($X$2:$X$1259)-SUMIF($C$2:$C$1259,"22",$X$2:$X$1259)))*(Reallocations!$F$4+Reallocations!$F$5),0))</f>
        <v>61</v>
      </c>
      <c r="AF219" s="27">
        <f ca="1">IF(ISERROR(OFFSET('MSA Reallocations'!$I$1,MATCH(AD219,'MSA Reallocations'!$E$2:$E$37,0),)), 0, (OFFSET('MSA Reallocations'!$I$1,MATCH(AD219,'MSA Reallocations'!$E$2:$E$37,0),)))</f>
        <v>0</v>
      </c>
      <c r="AG219" s="181">
        <f ca="1">IF(ISERROR(OFFSET(Reductions!$E$1,MATCH(AD219,Reductions!$F$2:$F$15,0),)), 0, -OFFSET(Reductions!$E$1,MATCH(AD219,Reductions!$F$2:$F$15,0),))</f>
        <v>0</v>
      </c>
      <c r="AH219" s="53">
        <f t="shared" ca="1" si="11"/>
        <v>722211</v>
      </c>
    </row>
    <row r="220" spans="1:34" x14ac:dyDescent="0.25">
      <c r="A220" s="126" t="s">
        <v>5161</v>
      </c>
      <c r="B220" s="126" t="s">
        <v>223</v>
      </c>
      <c r="C220" s="126" t="s">
        <v>47</v>
      </c>
      <c r="D220" s="126" t="s">
        <v>48</v>
      </c>
      <c r="E220" s="126" t="s">
        <v>224</v>
      </c>
      <c r="F220" s="126" t="s">
        <v>735</v>
      </c>
      <c r="G220" s="126" t="s">
        <v>322</v>
      </c>
      <c r="H220" s="126" t="s">
        <v>23</v>
      </c>
      <c r="I220" s="126" t="s">
        <v>736</v>
      </c>
      <c r="J220" s="126" t="s">
        <v>296</v>
      </c>
      <c r="K220" s="126" t="s">
        <v>3333</v>
      </c>
      <c r="L220" s="127">
        <v>13524</v>
      </c>
      <c r="M220" s="127">
        <v>30235</v>
      </c>
      <c r="N220" s="127">
        <v>30235</v>
      </c>
      <c r="O220" s="127">
        <v>58567</v>
      </c>
      <c r="P220" s="127">
        <v>0</v>
      </c>
      <c r="Q220" s="127">
        <v>8110</v>
      </c>
      <c r="R220" s="127">
        <v>1789</v>
      </c>
      <c r="S220" s="127">
        <v>1466</v>
      </c>
      <c r="T220" s="24">
        <f>IF(P220&gt;0, ROUND(IF(IF(OR(C220="51", C220="52", C220="66"), (L220*'UNIT VALUES'!$C$26)-CALCS!P220,0)&gt;0, IF(OR(C220="51", C220="52", C220="66"), (L220*'UNIT VALUES'!$C$26)-CALCS!P220,0), 0), 0), ROUND(IF(IF(OR(C220="51", C220="52", C220="66"), (L220*'UNIT VALUES'!$C$26)-CALCS!O220,0)&gt;0, IF(OR(C220="51", C220="52", C220="66"), (L220*'UNIT VALUES'!$C$26)-CALCS!O220,0), 0), 0))</f>
        <v>0</v>
      </c>
      <c r="U220" s="25">
        <f>IF(C220="22", (O220*'UNIT VALUES'!$D$38)+(Q220*'UNIT VALUES'!$D$39)+(S220*'UNIT VALUES'!$D$40), (O220*'UNIT VALUES'!$D$28)+(Q220*'UNIT VALUES'!$D$29)+(S220*'UNIT VALUES'!$D$30))</f>
        <v>536146.80704351398</v>
      </c>
      <c r="V220" s="25">
        <f>IF(C220="22",(O220*'UNIT VALUES'!$D$41)+(Q220*'UNIT VALUES'!$D$42)+(R220*'UNIT VALUES'!$D$43),IF(C220="66",(Q220*'UNIT VALUES'!$D$31)+(T220*'UNIT VALUES'!$D$33)+(R220*'UNIT VALUES'!$D$34),(Q220*'UNIT VALUES'!$D$31)+(T220*'UNIT VALUES'!$D$32)+(R220*'UNIT VALUES'!$D$34)))</f>
        <v>256350.52337151091</v>
      </c>
      <c r="W220" s="25">
        <f t="shared" si="9"/>
        <v>536147</v>
      </c>
      <c r="X220" s="27">
        <f>ROUND(IF(C220="22", W220*'UNIT VALUES'!$D$44, W220*'UNIT VALUES'!$D$36), 0)</f>
        <v>469240</v>
      </c>
      <c r="Y220" s="87">
        <f>ROUND(IF(C220="22", IF(U220&gt;V220,O220*'UNIT VALUES'!$D$38*'UNIT VALUES'!$D$44,O220*'UNIT VALUES'!$D$41*'UNIT VALUES'!$D$44),IF(U220&gt;V220, O220*'UNIT VALUES'!$D$28*'UNIT VALUES'!$D$36,0)), 0)</f>
        <v>96354</v>
      </c>
      <c r="Z220" s="87">
        <f>ROUND(IF(C220="22", IF(U220&gt;V220,Q220*'UNIT VALUES'!$D$39*'UNIT VALUES'!$D$44,Q220*'UNIT VALUES'!$D$42*'UNIT VALUES'!$D$44), IF(U220&gt;V220, Q220*'UNIT VALUES'!$D$29*'UNIT VALUES'!$D$36, Q220*'UNIT VALUES'!$D$31*'UNIT VALUES'!$D$36)),0)</f>
        <v>180439</v>
      </c>
      <c r="AA220" s="87">
        <f>ROUND(IF(C220="22", IF(U220&gt;V220,0,R220*'UNIT VALUES'!$D$43*'UNIT VALUES'!$D$44),IF(CALCS!U220&gt;CALCS!V220,0,CALCS!R220*'UNIT VALUES'!$D$34*'UNIT VALUES'!$D$36)), 0)</f>
        <v>0</v>
      </c>
      <c r="AB220" s="87">
        <f>ROUND(IF(C220="22",IF(U220&gt;V220,S220*'UNIT VALUES'!$D$40*'UNIT VALUES'!$D$44,0),IF(U220&gt;V220,S220*'UNIT VALUES'!$D$30*'UNIT VALUES'!$D$36)), 0)</f>
        <v>192447</v>
      </c>
      <c r="AC220" s="87">
        <f>ROUND(IF(U220&gt;V220,0,IF(T220&gt;1, IF(C220="66", T220*'UNIT VALUES'!$D$33*'UNIT VALUES'!$D$36,T220*'UNIT VALUES'!$D$32*'UNIT VALUES'!$D$36),0)),0)</f>
        <v>0</v>
      </c>
      <c r="AD220" t="str">
        <f t="shared" si="10"/>
        <v>064134</v>
      </c>
      <c r="AE220">
        <f ca="1">IF(C220="22",OFFSET('National Reallocations'!$L$1,MATCH(AD220,'National Reallocations'!$I$2:$I$52,0),),ROUND((X220/(SUM($X$2:$X$1259)-SUMIF($C$2:$C$1259,"22",$X$2:$X$1259)))*(Reallocations!$F$4+Reallocations!$F$5),0))</f>
        <v>39</v>
      </c>
      <c r="AF220" s="27">
        <f ca="1">IF(ISERROR(OFFSET('MSA Reallocations'!$I$1,MATCH(AD220,'MSA Reallocations'!$E$2:$E$37,0),)), 0, (OFFSET('MSA Reallocations'!$I$1,MATCH(AD220,'MSA Reallocations'!$E$2:$E$37,0),)))</f>
        <v>0</v>
      </c>
      <c r="AG220" s="181">
        <f ca="1">IF(ISERROR(OFFSET(Reductions!$E$1,MATCH(AD220,Reductions!$F$2:$F$15,0),)), 0, -OFFSET(Reductions!$E$1,MATCH(AD220,Reductions!$F$2:$F$15,0),))</f>
        <v>0</v>
      </c>
      <c r="AH220" s="53">
        <f t="shared" ca="1" si="11"/>
        <v>469279</v>
      </c>
    </row>
    <row r="221" spans="1:34" x14ac:dyDescent="0.25">
      <c r="A221" s="126" t="s">
        <v>5035</v>
      </c>
      <c r="B221" s="126" t="s">
        <v>223</v>
      </c>
      <c r="C221" s="126" t="s">
        <v>47</v>
      </c>
      <c r="D221" s="126" t="s">
        <v>48</v>
      </c>
      <c r="E221" s="126" t="s">
        <v>224</v>
      </c>
      <c r="F221" s="126" t="s">
        <v>738</v>
      </c>
      <c r="G221" s="126" t="s">
        <v>236</v>
      </c>
      <c r="H221" s="126" t="s">
        <v>23</v>
      </c>
      <c r="I221" s="126" t="s">
        <v>739</v>
      </c>
      <c r="J221" s="126" t="s">
        <v>4634</v>
      </c>
      <c r="K221" s="126" t="s">
        <v>3334</v>
      </c>
      <c r="L221" s="127">
        <v>1</v>
      </c>
      <c r="M221" s="127">
        <v>28988</v>
      </c>
      <c r="N221" s="127">
        <v>28254</v>
      </c>
      <c r="O221" s="127">
        <v>67973</v>
      </c>
      <c r="P221" s="127">
        <v>0</v>
      </c>
      <c r="Q221" s="127">
        <v>2003</v>
      </c>
      <c r="R221" s="127">
        <v>247</v>
      </c>
      <c r="S221" s="127">
        <v>338</v>
      </c>
      <c r="T221" s="24">
        <f>IF(P221&gt;0, ROUND(IF(IF(OR(C221="51", C221="52", C221="66"), (L221*'UNIT VALUES'!$C$26)-CALCS!P221,0)&gt;0, IF(OR(C221="51", C221="52", C221="66"), (L221*'UNIT VALUES'!$C$26)-CALCS!P221,0), 0), 0), ROUND(IF(IF(OR(C221="51", C221="52", C221="66"), (L221*'UNIT VALUES'!$C$26)-CALCS!O221,0)&gt;0, IF(OR(C221="51", C221="52", C221="66"), (L221*'UNIT VALUES'!$C$26)-CALCS!O221,0), 0), 0))</f>
        <v>0</v>
      </c>
      <c r="U221" s="25">
        <f>IF(C221="22", (O221*'UNIT VALUES'!$D$38)+(Q221*'UNIT VALUES'!$D$39)+(S221*'UNIT VALUES'!$D$40), (O221*'UNIT VALUES'!$D$28)+(Q221*'UNIT VALUES'!$D$29)+(S221*'UNIT VALUES'!$D$30))</f>
        <v>229389.25640626572</v>
      </c>
      <c r="V221" s="25">
        <f>IF(C221="22",(O221*'UNIT VALUES'!$D$41)+(Q221*'UNIT VALUES'!$D$42)+(R221*'UNIT VALUES'!$D$43),IF(C221="66",(Q221*'UNIT VALUES'!$D$31)+(T221*'UNIT VALUES'!$D$33)+(R221*'UNIT VALUES'!$D$34),(Q221*'UNIT VALUES'!$D$31)+(T221*'UNIT VALUES'!$D$32)+(R221*'UNIT VALUES'!$D$34)))</f>
        <v>48865.876855908675</v>
      </c>
      <c r="W221" s="25">
        <f t="shared" si="9"/>
        <v>229389</v>
      </c>
      <c r="X221" s="27">
        <f>ROUND(IF(C221="22", W221*'UNIT VALUES'!$D$44, W221*'UNIT VALUES'!$D$36), 0)</f>
        <v>200763</v>
      </c>
      <c r="Y221" s="87">
        <f>ROUND(IF(C221="22", IF(U221&gt;V221,O221*'UNIT VALUES'!$D$38*'UNIT VALUES'!$D$44,O221*'UNIT VALUES'!$D$41*'UNIT VALUES'!$D$44),IF(U221&gt;V221, O221*'UNIT VALUES'!$D$28*'UNIT VALUES'!$D$36,0)), 0)</f>
        <v>111828</v>
      </c>
      <c r="Z221" s="87">
        <f>ROUND(IF(C221="22", IF(U221&gt;V221,Q221*'UNIT VALUES'!$D$39*'UNIT VALUES'!$D$44,Q221*'UNIT VALUES'!$D$42*'UNIT VALUES'!$D$44), IF(U221&gt;V221, Q221*'UNIT VALUES'!$D$29*'UNIT VALUES'!$D$36, Q221*'UNIT VALUES'!$D$31*'UNIT VALUES'!$D$36)),0)</f>
        <v>44565</v>
      </c>
      <c r="AA221" s="87">
        <f>ROUND(IF(C221="22", IF(U221&gt;V221,0,R221*'UNIT VALUES'!$D$43*'UNIT VALUES'!$D$44),IF(CALCS!U221&gt;CALCS!V221,0,CALCS!R221*'UNIT VALUES'!$D$34*'UNIT VALUES'!$D$36)), 0)</f>
        <v>0</v>
      </c>
      <c r="AB221" s="87">
        <f>ROUND(IF(C221="22",IF(U221&gt;V221,S221*'UNIT VALUES'!$D$40*'UNIT VALUES'!$D$44,0),IF(U221&gt;V221,S221*'UNIT VALUES'!$D$30*'UNIT VALUES'!$D$36)), 0)</f>
        <v>44370</v>
      </c>
      <c r="AC221" s="87">
        <f>ROUND(IF(U221&gt;V221,0,IF(T221&gt;1, IF(C221="66", T221*'UNIT VALUES'!$D$33*'UNIT VALUES'!$D$36,T221*'UNIT VALUES'!$D$32*'UNIT VALUES'!$D$36),0)),0)</f>
        <v>0</v>
      </c>
      <c r="AD221" t="str">
        <f t="shared" si="10"/>
        <v>064158</v>
      </c>
      <c r="AE221">
        <f ca="1">IF(C221="22",OFFSET('National Reallocations'!$L$1,MATCH(AD221,'National Reallocations'!$I$2:$I$52,0),),ROUND((X221/(SUM($X$2:$X$1259)-SUMIF($C$2:$C$1259,"22",$X$2:$X$1259)))*(Reallocations!$F$4+Reallocations!$F$5),0))</f>
        <v>17</v>
      </c>
      <c r="AF221" s="27">
        <f ca="1">IF(ISERROR(OFFSET('MSA Reallocations'!$I$1,MATCH(AD221,'MSA Reallocations'!$E$2:$E$37,0),)), 0, (OFFSET('MSA Reallocations'!$I$1,MATCH(AD221,'MSA Reallocations'!$E$2:$E$37,0),)))</f>
        <v>0</v>
      </c>
      <c r="AG221" s="181">
        <f ca="1">IF(ISERROR(OFFSET(Reductions!$E$1,MATCH(AD221,Reductions!$F$2:$F$15,0),)), 0, -OFFSET(Reductions!$E$1,MATCH(AD221,Reductions!$F$2:$F$15,0),))</f>
        <v>0</v>
      </c>
      <c r="AH221" s="53">
        <f t="shared" ca="1" si="11"/>
        <v>200780</v>
      </c>
    </row>
    <row r="222" spans="1:34" x14ac:dyDescent="0.25">
      <c r="A222" s="126" t="s">
        <v>5051</v>
      </c>
      <c r="B222" s="126" t="s">
        <v>223</v>
      </c>
      <c r="C222" s="126" t="s">
        <v>27</v>
      </c>
      <c r="D222" s="126" t="s">
        <v>28</v>
      </c>
      <c r="E222" s="126" t="s">
        <v>224</v>
      </c>
      <c r="F222" s="126" t="s">
        <v>741</v>
      </c>
      <c r="G222" s="126" t="s">
        <v>87</v>
      </c>
      <c r="H222" s="126" t="s">
        <v>23</v>
      </c>
      <c r="I222" s="126" t="s">
        <v>742</v>
      </c>
      <c r="J222" s="126" t="s">
        <v>743</v>
      </c>
      <c r="K222" s="126" t="s">
        <v>3333</v>
      </c>
      <c r="L222" s="127">
        <v>11507</v>
      </c>
      <c r="M222" s="127">
        <v>18736</v>
      </c>
      <c r="N222" s="127">
        <v>18736</v>
      </c>
      <c r="O222" s="127">
        <v>66941</v>
      </c>
      <c r="P222" s="127">
        <v>0</v>
      </c>
      <c r="Q222" s="127">
        <v>11581</v>
      </c>
      <c r="R222" s="127">
        <v>1067</v>
      </c>
      <c r="S222" s="127">
        <v>1665</v>
      </c>
      <c r="T222" s="24">
        <f>IF(P222&gt;0, ROUND(IF(IF(OR(C222="51", C222="52", C222="66"), (L222*'UNIT VALUES'!$C$26)-CALCS!P222,0)&gt;0, IF(OR(C222="51", C222="52", C222="66"), (L222*'UNIT VALUES'!$C$26)-CALCS!P222,0), 0), 0), ROUND(IF(IF(OR(C222="51", C222="52", C222="66"), (L222*'UNIT VALUES'!$C$26)-CALCS!O222,0)&gt;0, IF(OR(C222="51", C222="52", C222="66"), (L222*'UNIT VALUES'!$C$26)-CALCS!O222,0), 0), 0))</f>
        <v>0</v>
      </c>
      <c r="U222" s="25">
        <f>IF(C222="22", (O222*'UNIT VALUES'!$D$38)+(Q222*'UNIT VALUES'!$D$39)+(S222*'UNIT VALUES'!$D$40), (O222*'UNIT VALUES'!$D$28)+(Q222*'UNIT VALUES'!$D$29)+(S222*'UNIT VALUES'!$D$30))</f>
        <v>669973.83688426344</v>
      </c>
      <c r="V222" s="25">
        <f>IF(C222="22",(O222*'UNIT VALUES'!$D$41)+(Q222*'UNIT VALUES'!$D$42)+(R222*'UNIT VALUES'!$D$43),IF(C222="66",(Q222*'UNIT VALUES'!$D$31)+(T222*'UNIT VALUES'!$D$33)+(R222*'UNIT VALUES'!$D$34),(Q222*'UNIT VALUES'!$D$31)+(T222*'UNIT VALUES'!$D$32)+(R222*'UNIT VALUES'!$D$34)))</f>
        <v>255758.51515854127</v>
      </c>
      <c r="W222" s="25">
        <f t="shared" si="9"/>
        <v>669974</v>
      </c>
      <c r="X222" s="27">
        <f>ROUND(IF(C222="22", W222*'UNIT VALUES'!$D$44, W222*'UNIT VALUES'!$D$36), 0)</f>
        <v>586367</v>
      </c>
      <c r="Y222" s="87">
        <f>ROUND(IF(C222="22", IF(U222&gt;V222,O222*'UNIT VALUES'!$D$38*'UNIT VALUES'!$D$44,O222*'UNIT VALUES'!$D$41*'UNIT VALUES'!$D$44),IF(U222&gt;V222, O222*'UNIT VALUES'!$D$28*'UNIT VALUES'!$D$36,0)), 0)</f>
        <v>110130</v>
      </c>
      <c r="Z222" s="87">
        <f>ROUND(IF(C222="22", IF(U222&gt;V222,Q222*'UNIT VALUES'!$D$39*'UNIT VALUES'!$D$44,Q222*'UNIT VALUES'!$D$42*'UNIT VALUES'!$D$44), IF(U222&gt;V222, Q222*'UNIT VALUES'!$D$29*'UNIT VALUES'!$D$36, Q222*'UNIT VALUES'!$D$31*'UNIT VALUES'!$D$36)),0)</f>
        <v>257666</v>
      </c>
      <c r="AA222" s="87">
        <f>ROUND(IF(C222="22", IF(U222&gt;V222,0,R222*'UNIT VALUES'!$D$43*'UNIT VALUES'!$D$44),IF(CALCS!U222&gt;CALCS!V222,0,CALCS!R222*'UNIT VALUES'!$D$34*'UNIT VALUES'!$D$36)), 0)</f>
        <v>0</v>
      </c>
      <c r="AB222" s="87">
        <f>ROUND(IF(C222="22",IF(U222&gt;V222,S222*'UNIT VALUES'!$D$40*'UNIT VALUES'!$D$44,0),IF(U222&gt;V222,S222*'UNIT VALUES'!$D$30*'UNIT VALUES'!$D$36)), 0)</f>
        <v>218571</v>
      </c>
      <c r="AC222" s="87">
        <f>ROUND(IF(U222&gt;V222,0,IF(T222&gt;1, IF(C222="66", T222*'UNIT VALUES'!$D$33*'UNIT VALUES'!$D$36,T222*'UNIT VALUES'!$D$32*'UNIT VALUES'!$D$36),0)),0)</f>
        <v>0</v>
      </c>
      <c r="AD222" t="str">
        <f t="shared" si="10"/>
        <v>064176</v>
      </c>
      <c r="AE222">
        <f ca="1">IF(C222="22",OFFSET('National Reallocations'!$L$1,MATCH(AD222,'National Reallocations'!$I$2:$I$52,0),),ROUND((X222/(SUM($X$2:$X$1259)-SUMIF($C$2:$C$1259,"22",$X$2:$X$1259)))*(Reallocations!$F$4+Reallocations!$F$5),0))</f>
        <v>49</v>
      </c>
      <c r="AF222" s="27">
        <f ca="1">IF(ISERROR(OFFSET('MSA Reallocations'!$I$1,MATCH(AD222,'MSA Reallocations'!$E$2:$E$37,0),)), 0, (OFFSET('MSA Reallocations'!$I$1,MATCH(AD222,'MSA Reallocations'!$E$2:$E$37,0),)))</f>
        <v>0</v>
      </c>
      <c r="AG222" s="181">
        <f ca="1">IF(ISERROR(OFFSET(Reductions!$E$1,MATCH(AD222,Reductions!$F$2:$F$15,0),)), 0, -OFFSET(Reductions!$E$1,MATCH(AD222,Reductions!$F$2:$F$15,0),))</f>
        <v>0</v>
      </c>
      <c r="AH222" s="53">
        <f t="shared" ca="1" si="11"/>
        <v>586416</v>
      </c>
    </row>
    <row r="223" spans="1:34" x14ac:dyDescent="0.25">
      <c r="A223" s="126" t="s">
        <v>5531</v>
      </c>
      <c r="B223" s="126" t="s">
        <v>223</v>
      </c>
      <c r="C223" s="126" t="s">
        <v>99</v>
      </c>
      <c r="D223" s="126" t="s">
        <v>100</v>
      </c>
      <c r="E223" s="126" t="s">
        <v>224</v>
      </c>
      <c r="F223" s="126" t="s">
        <v>745</v>
      </c>
      <c r="G223" s="126" t="s">
        <v>227</v>
      </c>
      <c r="H223" s="126" t="s">
        <v>23</v>
      </c>
      <c r="I223" s="126" t="s">
        <v>23</v>
      </c>
      <c r="J223" s="126" t="s">
        <v>229</v>
      </c>
      <c r="K223" s="126" t="s">
        <v>3333</v>
      </c>
      <c r="L223" s="127">
        <v>156207</v>
      </c>
      <c r="M223" s="127">
        <v>186538</v>
      </c>
      <c r="N223" s="127">
        <v>185883</v>
      </c>
      <c r="O223" s="127">
        <v>296009</v>
      </c>
      <c r="P223" s="127">
        <v>0</v>
      </c>
      <c r="Q223" s="127">
        <v>26462</v>
      </c>
      <c r="R223" s="127">
        <v>9788</v>
      </c>
      <c r="S223" s="127">
        <v>5212</v>
      </c>
      <c r="T223" s="24">
        <f>IF(P223&gt;0, ROUND(IF(IF(OR(C223="51", C223="52", C223="66"), (L223*'UNIT VALUES'!$C$26)-CALCS!P223,0)&gt;0, IF(OR(C223="51", C223="52", C223="66"), (L223*'UNIT VALUES'!$C$26)-CALCS!P223,0), 0), 0), ROUND(IF(IF(OR(C223="51", C223="52", C223="66"), (L223*'UNIT VALUES'!$C$26)-CALCS!O223,0)&gt;0, IF(OR(C223="51", C223="52", C223="66"), (L223*'UNIT VALUES'!$C$26)-CALCS!O223,0), 0), 0))</f>
        <v>0</v>
      </c>
      <c r="U223" s="25">
        <f>IF(C223="22", (O223*'UNIT VALUES'!$D$38)+(Q223*'UNIT VALUES'!$D$39)+(S223*'UNIT VALUES'!$D$40), (O223*'UNIT VALUES'!$D$28)+(Q223*'UNIT VALUES'!$D$29)+(S223*'UNIT VALUES'!$D$30))</f>
        <v>2010882.3296847879</v>
      </c>
      <c r="V223" s="25">
        <f>IF(C223="22",(O223*'UNIT VALUES'!$D$41)+(Q223*'UNIT VALUES'!$D$42)+(R223*'UNIT VALUES'!$D$43),IF(C223="66",(Q223*'UNIT VALUES'!$D$31)+(T223*'UNIT VALUES'!$D$33)+(R223*'UNIT VALUES'!$D$34),(Q223*'UNIT VALUES'!$D$31)+(T223*'UNIT VALUES'!$D$32)+(R223*'UNIT VALUES'!$D$34)))</f>
        <v>1129377.2022334903</v>
      </c>
      <c r="W223" s="25">
        <f t="shared" si="9"/>
        <v>2010882</v>
      </c>
      <c r="X223" s="27">
        <f>ROUND(IF(C223="22", W223*'UNIT VALUES'!$D$44, W223*'UNIT VALUES'!$D$36), 0)</f>
        <v>1759940</v>
      </c>
      <c r="Y223" s="87">
        <f>ROUND(IF(C223="22", IF(U223&gt;V223,O223*'UNIT VALUES'!$D$38*'UNIT VALUES'!$D$44,O223*'UNIT VALUES'!$D$41*'UNIT VALUES'!$D$44),IF(U223&gt;V223, O223*'UNIT VALUES'!$D$28*'UNIT VALUES'!$D$36,0)), 0)</f>
        <v>486989</v>
      </c>
      <c r="Z223" s="87">
        <f>ROUND(IF(C223="22", IF(U223&gt;V223,Q223*'UNIT VALUES'!$D$39*'UNIT VALUES'!$D$44,Q223*'UNIT VALUES'!$D$42*'UNIT VALUES'!$D$44), IF(U223&gt;V223, Q223*'UNIT VALUES'!$D$29*'UNIT VALUES'!$D$36, Q223*'UNIT VALUES'!$D$31*'UNIT VALUES'!$D$36)),0)</f>
        <v>588753</v>
      </c>
      <c r="AA223" s="87">
        <f>ROUND(IF(C223="22", IF(U223&gt;V223,0,R223*'UNIT VALUES'!$D$43*'UNIT VALUES'!$D$44),IF(CALCS!U223&gt;CALCS!V223,0,CALCS!R223*'UNIT VALUES'!$D$34*'UNIT VALUES'!$D$36)), 0)</f>
        <v>0</v>
      </c>
      <c r="AB223" s="87">
        <f>ROUND(IF(C223="22",IF(U223&gt;V223,S223*'UNIT VALUES'!$D$40*'UNIT VALUES'!$D$44,0),IF(U223&gt;V223,S223*'UNIT VALUES'!$D$30*'UNIT VALUES'!$D$36)), 0)</f>
        <v>684198</v>
      </c>
      <c r="AC223" s="87">
        <f>ROUND(IF(U223&gt;V223,0,IF(T223&gt;1, IF(C223="66", T223*'UNIT VALUES'!$D$33*'UNIT VALUES'!$D$36,T223*'UNIT VALUES'!$D$32*'UNIT VALUES'!$D$36),0)),0)</f>
        <v>0</v>
      </c>
      <c r="AD223" t="str">
        <f t="shared" si="10"/>
        <v>069001</v>
      </c>
      <c r="AE223">
        <f ca="1">IF(C223="22",OFFSET('National Reallocations'!$L$1,MATCH(AD223,'National Reallocations'!$I$2:$I$52,0),),ROUND((X223/(SUM($X$2:$X$1259)-SUMIF($C$2:$C$1259,"22",$X$2:$X$1259)))*(Reallocations!$F$4+Reallocations!$F$5),0))</f>
        <v>148</v>
      </c>
      <c r="AF223" s="27">
        <f ca="1">IF(ISERROR(OFFSET('MSA Reallocations'!$I$1,MATCH(AD223,'MSA Reallocations'!$E$2:$E$37,0),)), 0, (OFFSET('MSA Reallocations'!$I$1,MATCH(AD223,'MSA Reallocations'!$E$2:$E$37,0),)))</f>
        <v>0</v>
      </c>
      <c r="AG223" s="181">
        <f ca="1">IF(ISERROR(OFFSET(Reductions!$E$1,MATCH(AD223,Reductions!$F$2:$F$15,0),)), 0, -OFFSET(Reductions!$E$1,MATCH(AD223,Reductions!$F$2:$F$15,0),))</f>
        <v>0</v>
      </c>
      <c r="AH223" s="53">
        <f t="shared" ca="1" si="11"/>
        <v>1760088</v>
      </c>
    </row>
    <row r="224" spans="1:34" x14ac:dyDescent="0.25">
      <c r="A224" s="126" t="s">
        <v>4966</v>
      </c>
      <c r="B224" s="126" t="s">
        <v>223</v>
      </c>
      <c r="C224" s="126" t="s">
        <v>99</v>
      </c>
      <c r="D224" s="126" t="s">
        <v>100</v>
      </c>
      <c r="E224" s="126" t="s">
        <v>224</v>
      </c>
      <c r="F224" s="126" t="s">
        <v>219</v>
      </c>
      <c r="G224" s="126" t="s">
        <v>170</v>
      </c>
      <c r="H224" s="126" t="s">
        <v>23</v>
      </c>
      <c r="I224" s="126" t="s">
        <v>23</v>
      </c>
      <c r="J224" s="126" t="s">
        <v>229</v>
      </c>
      <c r="K224" s="126" t="s">
        <v>3333</v>
      </c>
      <c r="L224" s="127">
        <v>326760</v>
      </c>
      <c r="M224" s="127">
        <v>418417</v>
      </c>
      <c r="N224" s="127">
        <v>423765</v>
      </c>
      <c r="O224" s="127">
        <v>749202</v>
      </c>
      <c r="P224" s="127">
        <v>0</v>
      </c>
      <c r="Q224" s="127">
        <v>66890</v>
      </c>
      <c r="R224" s="127">
        <v>14460</v>
      </c>
      <c r="S224" s="127">
        <v>10429</v>
      </c>
      <c r="T224" s="24">
        <f>IF(P224&gt;0, ROUND(IF(IF(OR(C224="51", C224="52", C224="66"), (L224*'UNIT VALUES'!$C$26)-CALCS!P224,0)&gt;0, IF(OR(C224="51", C224="52", C224="66"), (L224*'UNIT VALUES'!$C$26)-CALCS!P224,0), 0), 0), ROUND(IF(IF(OR(C224="51", C224="52", C224="66"), (L224*'UNIT VALUES'!$C$26)-CALCS!O224,0)&gt;0, IF(OR(C224="51", C224="52", C224="66"), (L224*'UNIT VALUES'!$C$26)-CALCS!O224,0), 0), 0))</f>
        <v>0</v>
      </c>
      <c r="U224" s="25">
        <f>IF(C224="22", (O224*'UNIT VALUES'!$D$38)+(Q224*'UNIT VALUES'!$D$39)+(S224*'UNIT VALUES'!$D$40), (O224*'UNIT VALUES'!$D$28)+(Q224*'UNIT VALUES'!$D$29)+(S224*'UNIT VALUES'!$D$30))</f>
        <v>4673018.3590171738</v>
      </c>
      <c r="V224" s="25">
        <f>IF(C224="22",(O224*'UNIT VALUES'!$D$41)+(Q224*'UNIT VALUES'!$D$42)+(R224*'UNIT VALUES'!$D$43),IF(C224="66",(Q224*'UNIT VALUES'!$D$31)+(T224*'UNIT VALUES'!$D$33)+(R224*'UNIT VALUES'!$D$34),(Q224*'UNIT VALUES'!$D$31)+(T224*'UNIT VALUES'!$D$32)+(R224*'UNIT VALUES'!$D$34)))</f>
        <v>2092436.219855882</v>
      </c>
      <c r="W224" s="25">
        <f t="shared" si="9"/>
        <v>4673018</v>
      </c>
      <c r="X224" s="27">
        <f>ROUND(IF(C224="22", W224*'UNIT VALUES'!$D$44, W224*'UNIT VALUES'!$D$36), 0)</f>
        <v>4089864</v>
      </c>
      <c r="Y224" s="87">
        <f>ROUND(IF(C224="22", IF(U224&gt;V224,O224*'UNIT VALUES'!$D$38*'UNIT VALUES'!$D$44,O224*'UNIT VALUES'!$D$41*'UNIT VALUES'!$D$44),IF(U224&gt;V224, O224*'UNIT VALUES'!$D$28*'UNIT VALUES'!$D$36,0)), 0)</f>
        <v>1232575</v>
      </c>
      <c r="Z224" s="87">
        <f>ROUND(IF(C224="22", IF(U224&gt;V224,Q224*'UNIT VALUES'!$D$39*'UNIT VALUES'!$D$44,Q224*'UNIT VALUES'!$D$42*'UNIT VALUES'!$D$44), IF(U224&gt;V224, Q224*'UNIT VALUES'!$D$29*'UNIT VALUES'!$D$36, Q224*'UNIT VALUES'!$D$31*'UNIT VALUES'!$D$36)),0)</f>
        <v>1488236</v>
      </c>
      <c r="AA224" s="87">
        <f>ROUND(IF(C224="22", IF(U224&gt;V224,0,R224*'UNIT VALUES'!$D$43*'UNIT VALUES'!$D$44),IF(CALCS!U224&gt;CALCS!V224,0,CALCS!R224*'UNIT VALUES'!$D$34*'UNIT VALUES'!$D$36)), 0)</f>
        <v>0</v>
      </c>
      <c r="AB224" s="87">
        <f>ROUND(IF(C224="22",IF(U224&gt;V224,S224*'UNIT VALUES'!$D$40*'UNIT VALUES'!$D$44,0),IF(U224&gt;V224,S224*'UNIT VALUES'!$D$30*'UNIT VALUES'!$D$36)), 0)</f>
        <v>1369053</v>
      </c>
      <c r="AC224" s="87">
        <f>ROUND(IF(U224&gt;V224,0,IF(T224&gt;1, IF(C224="66", T224*'UNIT VALUES'!$D$33*'UNIT VALUES'!$D$36,T224*'UNIT VALUES'!$D$32*'UNIT VALUES'!$D$36),0)),0)</f>
        <v>0</v>
      </c>
      <c r="AD224" t="str">
        <f t="shared" si="10"/>
        <v>069013</v>
      </c>
      <c r="AE224">
        <f ca="1">IF(C224="22",OFFSET('National Reallocations'!$L$1,MATCH(AD224,'National Reallocations'!$I$2:$I$52,0),),ROUND((X224/(SUM($X$2:$X$1259)-SUMIF($C$2:$C$1259,"22",$X$2:$X$1259)))*(Reallocations!$F$4+Reallocations!$F$5),0))</f>
        <v>344</v>
      </c>
      <c r="AF224" s="27">
        <f ca="1">IF(ISERROR(OFFSET('MSA Reallocations'!$I$1,MATCH(AD224,'MSA Reallocations'!$E$2:$E$37,0),)), 0, (OFFSET('MSA Reallocations'!$I$1,MATCH(AD224,'MSA Reallocations'!$E$2:$E$37,0),)))</f>
        <v>0</v>
      </c>
      <c r="AG224" s="181">
        <f ca="1">IF(ISERROR(OFFSET(Reductions!$E$1,MATCH(AD224,Reductions!$F$2:$F$15,0),)), 0, -OFFSET(Reductions!$E$1,MATCH(AD224,Reductions!$F$2:$F$15,0),))</f>
        <v>0</v>
      </c>
      <c r="AH224" s="53">
        <f t="shared" ca="1" si="11"/>
        <v>4090208</v>
      </c>
    </row>
    <row r="225" spans="1:34" s="116" customFormat="1" x14ac:dyDescent="0.25">
      <c r="A225" s="126" t="s">
        <v>5542</v>
      </c>
      <c r="B225" s="126" t="s">
        <v>223</v>
      </c>
      <c r="C225" s="126" t="s">
        <v>99</v>
      </c>
      <c r="D225" s="126" t="s">
        <v>100</v>
      </c>
      <c r="E225" s="126" t="s">
        <v>224</v>
      </c>
      <c r="F225" s="126" t="s">
        <v>221</v>
      </c>
      <c r="G225" s="126" t="s">
        <v>210</v>
      </c>
      <c r="H225" s="126" t="s">
        <v>23</v>
      </c>
      <c r="I225" s="126" t="s">
        <v>23</v>
      </c>
      <c r="J225" s="126" t="s">
        <v>300</v>
      </c>
      <c r="K225" s="126" t="s">
        <v>3333</v>
      </c>
      <c r="L225" s="127">
        <v>212036</v>
      </c>
      <c r="M225" s="127">
        <v>205005</v>
      </c>
      <c r="N225" s="127">
        <v>241439</v>
      </c>
      <c r="O225" s="127">
        <v>289863</v>
      </c>
      <c r="P225" s="127">
        <v>0</v>
      </c>
      <c r="Q225" s="127">
        <v>67046</v>
      </c>
      <c r="R225" s="127">
        <v>7020</v>
      </c>
      <c r="S225" s="127">
        <v>8596</v>
      </c>
      <c r="T225" s="24">
        <f>IF(P225&gt;0, ROUND(IF(IF(OR(C225="51", C225="52", C225="66"), (L225*'UNIT VALUES'!$C$26)-CALCS!P225,0)&gt;0, IF(OR(C225="51", C225="52", C225="66"), (L225*'UNIT VALUES'!$C$26)-CALCS!P225,0), 0), 0), ROUND(IF(IF(OR(C225="51", C225="52", C225="66"), (L225*'UNIT VALUES'!$C$26)-CALCS!O225,0)&gt;0, IF(OR(C225="51", C225="52", C225="66"), (L225*'UNIT VALUES'!$C$26)-CALCS!O225,0), 0), 0))</f>
        <v>42867</v>
      </c>
      <c r="U225" s="25">
        <f>IF(C225="22", (O225*'UNIT VALUES'!$D$38)+(Q225*'UNIT VALUES'!$D$39)+(S225*'UNIT VALUES'!$D$40), (O225*'UNIT VALUES'!$D$28)+(Q225*'UNIT VALUES'!$D$29)+(S225*'UNIT VALUES'!$D$30))</f>
        <v>3538601.3345056018</v>
      </c>
      <c r="V225" s="25">
        <f>IF(C225="22",(O225*'UNIT VALUES'!$D$41)+(Q225*'UNIT VALUES'!$D$42)+(R225*'UNIT VALUES'!$D$43),IF(C225="66",(Q225*'UNIT VALUES'!$D$31)+(T225*'UNIT VALUES'!$D$33)+(R225*'UNIT VALUES'!$D$34),(Q225*'UNIT VALUES'!$D$31)+(T225*'UNIT VALUES'!$D$32)+(R225*'UNIT VALUES'!$D$34)))</f>
        <v>1997789.4392374351</v>
      </c>
      <c r="W225" s="25">
        <f t="shared" si="9"/>
        <v>3538601</v>
      </c>
      <c r="X225" s="27">
        <f>ROUND(IF(C225="22", W225*'UNIT VALUES'!$D$44, W225*'UNIT VALUES'!$D$36), 0)</f>
        <v>3097013</v>
      </c>
      <c r="Y225" s="87">
        <f>ROUND(IF(C225="22", IF(U225&gt;V225,O225*'UNIT VALUES'!$D$38*'UNIT VALUES'!$D$44,O225*'UNIT VALUES'!$D$41*'UNIT VALUES'!$D$44),IF(U225&gt;V225, O225*'UNIT VALUES'!$D$28*'UNIT VALUES'!$D$36,0)), 0)</f>
        <v>476878</v>
      </c>
      <c r="Z225" s="87">
        <f>ROUND(IF(C225="22", IF(U225&gt;V225,Q225*'UNIT VALUES'!$D$39*'UNIT VALUES'!$D$44,Q225*'UNIT VALUES'!$D$42*'UNIT VALUES'!$D$44), IF(U225&gt;V225, Q225*'UNIT VALUES'!$D$29*'UNIT VALUES'!$D$36, Q225*'UNIT VALUES'!$D$31*'UNIT VALUES'!$D$36)),0)</f>
        <v>1491707</v>
      </c>
      <c r="AA225" s="87">
        <f>ROUND(IF(C225="22", IF(U225&gt;V225,0,R225*'UNIT VALUES'!$D$43*'UNIT VALUES'!$D$44),IF(CALCS!U225&gt;CALCS!V225,0,CALCS!R225*'UNIT VALUES'!$D$34*'UNIT VALUES'!$D$36)), 0)</f>
        <v>0</v>
      </c>
      <c r="AB225" s="87">
        <f>ROUND(IF(C225="22",IF(U225&gt;V225,S225*'UNIT VALUES'!$D$40*'UNIT VALUES'!$D$44,0),IF(U225&gt;V225,S225*'UNIT VALUES'!$D$30*'UNIT VALUES'!$D$36)), 0)</f>
        <v>1128428</v>
      </c>
      <c r="AC225" s="87">
        <f>ROUND(IF(U225&gt;V225,0,IF(T225&gt;1, IF(C225="66", T225*'UNIT VALUES'!$D$33*'UNIT VALUES'!$D$36,T225*'UNIT VALUES'!$D$32*'UNIT VALUES'!$D$36),0)),0)</f>
        <v>0</v>
      </c>
      <c r="AD225" t="str">
        <f t="shared" si="10"/>
        <v>069019</v>
      </c>
      <c r="AE225">
        <f ca="1">IF(C225="22",OFFSET('National Reallocations'!$L$1,MATCH(AD225,'National Reallocations'!$I$2:$I$52,0),),ROUND((X225/(SUM($X$2:$X$1259)-SUMIF($C$2:$C$1259,"22",$X$2:$X$1259)))*(Reallocations!$F$4+Reallocations!$F$5),0))</f>
        <v>260</v>
      </c>
      <c r="AF225" s="27">
        <f ca="1">IF(ISERROR(OFFSET('MSA Reallocations'!$I$1,MATCH(AD225,'MSA Reallocations'!$E$2:$E$37,0),)), 0, (OFFSET('MSA Reallocations'!$I$1,MATCH(AD225,'MSA Reallocations'!$E$2:$E$37,0),)))</f>
        <v>0</v>
      </c>
      <c r="AG225" s="181">
        <f ca="1">IF(ISERROR(OFFSET(Reductions!$E$1,MATCH(AD225,Reductions!$F$2:$F$15,0),)), 0, -OFFSET(Reductions!$E$1,MATCH(AD225,Reductions!$F$2:$F$15,0),))</f>
        <v>0</v>
      </c>
      <c r="AH225" s="53">
        <f t="shared" ca="1" si="11"/>
        <v>3097273</v>
      </c>
    </row>
    <row r="226" spans="1:34" x14ac:dyDescent="0.25">
      <c r="A226" s="126" t="s">
        <v>5423</v>
      </c>
      <c r="B226" s="126" t="s">
        <v>223</v>
      </c>
      <c r="C226" s="126" t="s">
        <v>99</v>
      </c>
      <c r="D226" s="126" t="s">
        <v>100</v>
      </c>
      <c r="E226" s="126" t="s">
        <v>224</v>
      </c>
      <c r="F226" s="126" t="s">
        <v>749</v>
      </c>
      <c r="G226" s="126" t="s">
        <v>247</v>
      </c>
      <c r="H226" s="126" t="s">
        <v>23</v>
      </c>
      <c r="I226" s="126" t="s">
        <v>23</v>
      </c>
      <c r="J226" s="126" t="s">
        <v>249</v>
      </c>
      <c r="K226" s="126" t="s">
        <v>3334</v>
      </c>
      <c r="L226" s="127">
        <v>208225</v>
      </c>
      <c r="M226" s="127">
        <v>243670</v>
      </c>
      <c r="N226" s="127">
        <v>253098</v>
      </c>
      <c r="O226" s="127">
        <v>383976</v>
      </c>
      <c r="P226" s="127">
        <v>0</v>
      </c>
      <c r="Q226" s="127">
        <v>90367</v>
      </c>
      <c r="R226" s="127">
        <v>7882</v>
      </c>
      <c r="S226" s="127">
        <v>10886</v>
      </c>
      <c r="T226" s="24">
        <f>IF(P226&gt;0, ROUND(IF(IF(OR(C226="51", C226="52", C226="66"), (L226*'UNIT VALUES'!$C$26)-CALCS!P226,0)&gt;0, IF(OR(C226="51", C226="52", C226="66"), (L226*'UNIT VALUES'!$C$26)-CALCS!P226,0), 0), 0), ROUND(IF(IF(OR(C226="51", C226="52", C226="66"), (L226*'UNIT VALUES'!$C$26)-CALCS!O226,0)&gt;0, IF(OR(C226="51", C226="52", C226="66"), (L226*'UNIT VALUES'!$C$26)-CALCS!O226,0), 0), 0))</f>
        <v>0</v>
      </c>
      <c r="U226" s="25">
        <f>IF(C226="22", (O226*'UNIT VALUES'!$D$38)+(Q226*'UNIT VALUES'!$D$39)+(S226*'UNIT VALUES'!$D$40), (O226*'UNIT VALUES'!$D$28)+(Q226*'UNIT VALUES'!$D$29)+(S226*'UNIT VALUES'!$D$30))</f>
        <v>4651843.7065066807</v>
      </c>
      <c r="V226" s="25">
        <f>IF(C226="22",(O226*'UNIT VALUES'!$D$41)+(Q226*'UNIT VALUES'!$D$42)+(R226*'UNIT VALUES'!$D$43),IF(C226="66",(Q226*'UNIT VALUES'!$D$31)+(T226*'UNIT VALUES'!$D$33)+(R226*'UNIT VALUES'!$D$34),(Q226*'UNIT VALUES'!$D$31)+(T226*'UNIT VALUES'!$D$32)+(R226*'UNIT VALUES'!$D$34)))</f>
        <v>1962783.8791369451</v>
      </c>
      <c r="W226" s="25">
        <f t="shared" si="9"/>
        <v>4651844</v>
      </c>
      <c r="X226" s="27">
        <f>ROUND(IF(C226="22", W226*'UNIT VALUES'!$D$44, W226*'UNIT VALUES'!$D$36), 0)</f>
        <v>4071332</v>
      </c>
      <c r="Y226" s="87">
        <f>ROUND(IF(C226="22", IF(U226&gt;V226,O226*'UNIT VALUES'!$D$38*'UNIT VALUES'!$D$44,O226*'UNIT VALUES'!$D$41*'UNIT VALUES'!$D$44),IF(U226&gt;V226, O226*'UNIT VALUES'!$D$28*'UNIT VALUES'!$D$36,0)), 0)</f>
        <v>631711</v>
      </c>
      <c r="Z226" s="87">
        <f>ROUND(IF(C226="22", IF(U226&gt;V226,Q226*'UNIT VALUES'!$D$39*'UNIT VALUES'!$D$44,Q226*'UNIT VALUES'!$D$42*'UNIT VALUES'!$D$44), IF(U226&gt;V226, Q226*'UNIT VALUES'!$D$29*'UNIT VALUES'!$D$36, Q226*'UNIT VALUES'!$D$31*'UNIT VALUES'!$D$36)),0)</f>
        <v>2010576</v>
      </c>
      <c r="AA226" s="87">
        <f>ROUND(IF(C226="22", IF(U226&gt;V226,0,R226*'UNIT VALUES'!$D$43*'UNIT VALUES'!$D$44),IF(CALCS!U226&gt;CALCS!V226,0,CALCS!R226*'UNIT VALUES'!$D$34*'UNIT VALUES'!$D$36)), 0)</f>
        <v>0</v>
      </c>
      <c r="AB226" s="87">
        <f>ROUND(IF(C226="22",IF(U226&gt;V226,S226*'UNIT VALUES'!$D$40*'UNIT VALUES'!$D$44,0),IF(U226&gt;V226,S226*'UNIT VALUES'!$D$30*'UNIT VALUES'!$D$36)), 0)</f>
        <v>1429045</v>
      </c>
      <c r="AC226" s="87">
        <f>ROUND(IF(U226&gt;V226,0,IF(T226&gt;1, IF(C226="66", T226*'UNIT VALUES'!$D$33*'UNIT VALUES'!$D$36,T226*'UNIT VALUES'!$D$32*'UNIT VALUES'!$D$36),0)),0)</f>
        <v>0</v>
      </c>
      <c r="AD226" t="str">
        <f t="shared" si="10"/>
        <v>069029</v>
      </c>
      <c r="AE226">
        <f ca="1">IF(C226="22",OFFSET('National Reallocations'!$L$1,MATCH(AD226,'National Reallocations'!$I$2:$I$52,0),),ROUND((X226/(SUM($X$2:$X$1259)-SUMIF($C$2:$C$1259,"22",$X$2:$X$1259)))*(Reallocations!$F$4+Reallocations!$F$5),0))</f>
        <v>342</v>
      </c>
      <c r="AF226" s="27">
        <f ca="1">IF(ISERROR(OFFSET('MSA Reallocations'!$I$1,MATCH(AD226,'MSA Reallocations'!$E$2:$E$37,0),)), 0, (OFFSET('MSA Reallocations'!$I$1,MATCH(AD226,'MSA Reallocations'!$E$2:$E$37,0),)))</f>
        <v>0</v>
      </c>
      <c r="AG226" s="181">
        <f ca="1">IF(ISERROR(OFFSET(Reductions!$E$1,MATCH(AD226,Reductions!$F$2:$F$15,0),)), 0, -OFFSET(Reductions!$E$1,MATCH(AD226,Reductions!$F$2:$F$15,0),))</f>
        <v>0</v>
      </c>
      <c r="AH226" s="53">
        <f t="shared" ca="1" si="11"/>
        <v>4071674</v>
      </c>
    </row>
    <row r="227" spans="1:34" x14ac:dyDescent="0.25">
      <c r="A227" s="126" t="s">
        <v>5647</v>
      </c>
      <c r="B227" s="126" t="s">
        <v>223</v>
      </c>
      <c r="C227" s="126" t="s">
        <v>99</v>
      </c>
      <c r="D227" s="126" t="s">
        <v>100</v>
      </c>
      <c r="E227" s="126" t="s">
        <v>224</v>
      </c>
      <c r="F227" s="126" t="s">
        <v>751</v>
      </c>
      <c r="G227" s="126" t="s">
        <v>232</v>
      </c>
      <c r="H227" s="126" t="s">
        <v>23</v>
      </c>
      <c r="I227" s="126" t="s">
        <v>23</v>
      </c>
      <c r="J227" s="126" t="s">
        <v>234</v>
      </c>
      <c r="K227" s="126" t="s">
        <v>3334</v>
      </c>
      <c r="L227" s="127">
        <v>1528175</v>
      </c>
      <c r="M227" s="127">
        <v>1772593</v>
      </c>
      <c r="N227" s="127">
        <v>1852671</v>
      </c>
      <c r="O227" s="127">
        <v>2336134</v>
      </c>
      <c r="P227" s="127">
        <v>0</v>
      </c>
      <c r="Q227" s="127">
        <v>330919</v>
      </c>
      <c r="R227" s="127">
        <v>83660</v>
      </c>
      <c r="S227" s="127">
        <v>72914</v>
      </c>
      <c r="T227" s="24">
        <f>IF(P227&gt;0, ROUND(IF(IF(OR(C227="51", C227="52", C227="66"), (L227*'UNIT VALUES'!$C$26)-CALCS!P227,0)&gt;0, IF(OR(C227="51", C227="52", C227="66"), (L227*'UNIT VALUES'!$C$26)-CALCS!P227,0), 0), 0), ROUND(IF(IF(OR(C227="51", C227="52", C227="66"), (L227*'UNIT VALUES'!$C$26)-CALCS!O227,0)&gt;0, IF(OR(C227="51", C227="52", C227="66"), (L227*'UNIT VALUES'!$C$26)-CALCS!O227,0), 0), 0))</f>
        <v>61903</v>
      </c>
      <c r="U227" s="25">
        <f>IF(C227="22", (O227*'UNIT VALUES'!$D$38)+(Q227*'UNIT VALUES'!$D$39)+(S227*'UNIT VALUES'!$D$40), (O227*'UNIT VALUES'!$D$28)+(Q227*'UNIT VALUES'!$D$29)+(S227*'UNIT VALUES'!$D$30))</f>
        <v>23740265.68669359</v>
      </c>
      <c r="V227" s="25">
        <f>IF(C227="22",(O227*'UNIT VALUES'!$D$41)+(Q227*'UNIT VALUES'!$D$42)+(R227*'UNIT VALUES'!$D$43),IF(C227="66",(Q227*'UNIT VALUES'!$D$31)+(T227*'UNIT VALUES'!$D$33)+(R227*'UNIT VALUES'!$D$34),(Q227*'UNIT VALUES'!$D$31)+(T227*'UNIT VALUES'!$D$32)+(R227*'UNIT VALUES'!$D$34)))</f>
        <v>11907161.267249683</v>
      </c>
      <c r="W227" s="25">
        <f t="shared" si="9"/>
        <v>23740266</v>
      </c>
      <c r="X227" s="27">
        <f>ROUND(IF(C227="22", W227*'UNIT VALUES'!$D$44, W227*'UNIT VALUES'!$D$36), 0)</f>
        <v>20777676</v>
      </c>
      <c r="Y227" s="87">
        <f>ROUND(IF(C227="22", IF(U227&gt;V227,O227*'UNIT VALUES'!$D$38*'UNIT VALUES'!$D$44,O227*'UNIT VALUES'!$D$41*'UNIT VALUES'!$D$44),IF(U227&gt;V227, O227*'UNIT VALUES'!$D$28*'UNIT VALUES'!$D$36,0)), 0)</f>
        <v>3843371</v>
      </c>
      <c r="Z227" s="87">
        <f>ROUND(IF(C227="22", IF(U227&gt;V227,Q227*'UNIT VALUES'!$D$39*'UNIT VALUES'!$D$44,Q227*'UNIT VALUES'!$D$42*'UNIT VALUES'!$D$44), IF(U227&gt;V227, Q227*'UNIT VALUES'!$D$29*'UNIT VALUES'!$D$36, Q227*'UNIT VALUES'!$D$31*'UNIT VALUES'!$D$36)),0)</f>
        <v>7362617</v>
      </c>
      <c r="AA227" s="87">
        <f>ROUND(IF(C227="22", IF(U227&gt;V227,0,R227*'UNIT VALUES'!$D$43*'UNIT VALUES'!$D$44),IF(CALCS!U227&gt;CALCS!V227,0,CALCS!R227*'UNIT VALUES'!$D$34*'UNIT VALUES'!$D$36)), 0)</f>
        <v>0</v>
      </c>
      <c r="AB227" s="87">
        <f>ROUND(IF(C227="22",IF(U227&gt;V227,S227*'UNIT VALUES'!$D$40*'UNIT VALUES'!$D$44,0),IF(U227&gt;V227,S227*'UNIT VALUES'!$D$30*'UNIT VALUES'!$D$36)), 0)</f>
        <v>9571687</v>
      </c>
      <c r="AC227" s="87">
        <f>ROUND(IF(U227&gt;V227,0,IF(T227&gt;1, IF(C227="66", T227*'UNIT VALUES'!$D$33*'UNIT VALUES'!$D$36,T227*'UNIT VALUES'!$D$32*'UNIT VALUES'!$D$36),0)),0)</f>
        <v>0</v>
      </c>
      <c r="AD227" t="str">
        <f t="shared" si="10"/>
        <v>069037</v>
      </c>
      <c r="AE227">
        <f ca="1">IF(C227="22",OFFSET('National Reallocations'!$L$1,MATCH(AD227,'National Reallocations'!$I$2:$I$52,0),),ROUND((X227/(SUM($X$2:$X$1259)-SUMIF($C$2:$C$1259,"22",$X$2:$X$1259)))*(Reallocations!$F$4+Reallocations!$F$5),0))</f>
        <v>1747</v>
      </c>
      <c r="AF227" s="27">
        <f ca="1">IF(ISERROR(OFFSET('MSA Reallocations'!$I$1,MATCH(AD227,'MSA Reallocations'!$E$2:$E$37,0),)), 0, (OFFSET('MSA Reallocations'!$I$1,MATCH(AD227,'MSA Reallocations'!$E$2:$E$37,0),)))</f>
        <v>0</v>
      </c>
      <c r="AG227" s="181">
        <f ca="1">IF(ISERROR(OFFSET(Reductions!$E$1,MATCH(AD227,Reductions!$F$2:$F$15,0),)), 0, -OFFSET(Reductions!$E$1,MATCH(AD227,Reductions!$F$2:$F$15,0),))</f>
        <v>0</v>
      </c>
      <c r="AH227" s="53">
        <f t="shared" ca="1" si="11"/>
        <v>20779423</v>
      </c>
    </row>
    <row r="228" spans="1:34" x14ac:dyDescent="0.25">
      <c r="A228" s="126" t="s">
        <v>5595</v>
      </c>
      <c r="B228" s="126" t="s">
        <v>223</v>
      </c>
      <c r="C228" s="126" t="s">
        <v>99</v>
      </c>
      <c r="D228" s="126" t="s">
        <v>100</v>
      </c>
      <c r="E228" s="126" t="s">
        <v>224</v>
      </c>
      <c r="F228" s="126" t="s">
        <v>753</v>
      </c>
      <c r="G228" s="126" t="s">
        <v>754</v>
      </c>
      <c r="H228" s="126" t="s">
        <v>23</v>
      </c>
      <c r="I228" s="126" t="s">
        <v>23</v>
      </c>
      <c r="J228" s="126" t="s">
        <v>4641</v>
      </c>
      <c r="K228" s="126" t="s">
        <v>3333</v>
      </c>
      <c r="L228" s="127">
        <v>146820</v>
      </c>
      <c r="M228" s="127">
        <v>222592</v>
      </c>
      <c r="N228" s="127">
        <v>222568</v>
      </c>
      <c r="O228" s="127">
        <v>261221</v>
      </c>
      <c r="P228" s="127">
        <v>0</v>
      </c>
      <c r="Q228" s="127">
        <v>21917</v>
      </c>
      <c r="R228" s="127">
        <v>13875</v>
      </c>
      <c r="S228" s="127">
        <v>3428</v>
      </c>
      <c r="T228" s="24">
        <f>IF(P228&gt;0, ROUND(IF(IF(OR(C228="51", C228="52", C228="66"), (L228*'UNIT VALUES'!$C$26)-CALCS!P228,0)&gt;0, IF(OR(C228="51", C228="52", C228="66"), (L228*'UNIT VALUES'!$C$26)-CALCS!P228,0), 0), 0), ROUND(IF(IF(OR(C228="51", C228="52", C228="66"), (L228*'UNIT VALUES'!$C$26)-CALCS!O228,0)&gt;0, IF(OR(C228="51", C228="52", C228="66"), (L228*'UNIT VALUES'!$C$26)-CALCS!O228,0), 0), 0))</f>
        <v>0</v>
      </c>
      <c r="U228" s="25">
        <f>IF(C228="22", (O228*'UNIT VALUES'!$D$38)+(Q228*'UNIT VALUES'!$D$39)+(S228*'UNIT VALUES'!$D$40), (O228*'UNIT VALUES'!$D$28)+(Q228*'UNIT VALUES'!$D$29)+(S228*'UNIT VALUES'!$D$30))</f>
        <v>1562364.396001281</v>
      </c>
      <c r="V228" s="25">
        <f>IF(C228="22",(O228*'UNIT VALUES'!$D$41)+(Q228*'UNIT VALUES'!$D$42)+(R228*'UNIT VALUES'!$D$43),IF(C228="66",(Q228*'UNIT VALUES'!$D$31)+(T228*'UNIT VALUES'!$D$33)+(R228*'UNIT VALUES'!$D$34),(Q228*'UNIT VALUES'!$D$31)+(T228*'UNIT VALUES'!$D$32)+(R228*'UNIT VALUES'!$D$34)))</f>
        <v>1363094.3929488368</v>
      </c>
      <c r="W228" s="25">
        <f t="shared" si="9"/>
        <v>1562364</v>
      </c>
      <c r="X228" s="27">
        <f>ROUND(IF(C228="22", W228*'UNIT VALUES'!$D$44, W228*'UNIT VALUES'!$D$36), 0)</f>
        <v>1367394</v>
      </c>
      <c r="Y228" s="87">
        <f>ROUND(IF(C228="22", IF(U228&gt;V228,O228*'UNIT VALUES'!$D$38*'UNIT VALUES'!$D$44,O228*'UNIT VALUES'!$D$41*'UNIT VALUES'!$D$44),IF(U228&gt;V228, O228*'UNIT VALUES'!$D$28*'UNIT VALUES'!$D$36,0)), 0)</f>
        <v>429757</v>
      </c>
      <c r="Z228" s="87">
        <f>ROUND(IF(C228="22", IF(U228&gt;V228,Q228*'UNIT VALUES'!$D$39*'UNIT VALUES'!$D$44,Q228*'UNIT VALUES'!$D$42*'UNIT VALUES'!$D$44), IF(U228&gt;V228, Q228*'UNIT VALUES'!$D$29*'UNIT VALUES'!$D$36, Q228*'UNIT VALUES'!$D$31*'UNIT VALUES'!$D$36)),0)</f>
        <v>487631</v>
      </c>
      <c r="AA228" s="87">
        <f>ROUND(IF(C228="22", IF(U228&gt;V228,0,R228*'UNIT VALUES'!$D$43*'UNIT VALUES'!$D$44),IF(CALCS!U228&gt;CALCS!V228,0,CALCS!R228*'UNIT VALUES'!$D$34*'UNIT VALUES'!$D$36)), 0)</f>
        <v>0</v>
      </c>
      <c r="AB228" s="87">
        <f>ROUND(IF(C228="22",IF(U228&gt;V228,S228*'UNIT VALUES'!$D$40*'UNIT VALUES'!$D$44,0),IF(U228&gt;V228,S228*'UNIT VALUES'!$D$30*'UNIT VALUES'!$D$36)), 0)</f>
        <v>450006</v>
      </c>
      <c r="AC228" s="87">
        <f>ROUND(IF(U228&gt;V228,0,IF(T228&gt;1, IF(C228="66", T228*'UNIT VALUES'!$D$33*'UNIT VALUES'!$D$36,T228*'UNIT VALUES'!$D$32*'UNIT VALUES'!$D$36),0)),0)</f>
        <v>0</v>
      </c>
      <c r="AD228" t="str">
        <f t="shared" si="10"/>
        <v>069041</v>
      </c>
      <c r="AE228">
        <f ca="1">IF(C228="22",OFFSET('National Reallocations'!$L$1,MATCH(AD228,'National Reallocations'!$I$2:$I$52,0),),ROUND((X228/(SUM($X$2:$X$1259)-SUMIF($C$2:$C$1259,"22",$X$2:$X$1259)))*(Reallocations!$F$4+Reallocations!$F$5),0))</f>
        <v>115</v>
      </c>
      <c r="AF228" s="27">
        <f ca="1">IF(ISERROR(OFFSET('MSA Reallocations'!$I$1,MATCH(AD228,'MSA Reallocations'!$E$2:$E$37,0),)), 0, (OFFSET('MSA Reallocations'!$I$1,MATCH(AD228,'MSA Reallocations'!$E$2:$E$37,0),)))</f>
        <v>0</v>
      </c>
      <c r="AG228" s="181">
        <f ca="1">IF(ISERROR(OFFSET(Reductions!$E$1,MATCH(AD228,Reductions!$F$2:$F$15,0),)), 0, -OFFSET(Reductions!$E$1,MATCH(AD228,Reductions!$F$2:$F$15,0),))</f>
        <v>0</v>
      </c>
      <c r="AH228" s="53">
        <f t="shared" ca="1" si="11"/>
        <v>1367509</v>
      </c>
    </row>
    <row r="229" spans="1:34" x14ac:dyDescent="0.25">
      <c r="A229" s="126" t="s">
        <v>5825</v>
      </c>
      <c r="B229" s="126" t="s">
        <v>223</v>
      </c>
      <c r="C229" s="126" t="s">
        <v>99</v>
      </c>
      <c r="D229" s="126" t="s">
        <v>100</v>
      </c>
      <c r="E229" s="126" t="s">
        <v>224</v>
      </c>
      <c r="F229" s="126" t="s">
        <v>1932</v>
      </c>
      <c r="G229" s="126" t="s">
        <v>480</v>
      </c>
      <c r="H229" s="126" t="s">
        <v>23</v>
      </c>
      <c r="I229" s="126" t="s">
        <v>23</v>
      </c>
      <c r="J229" s="126" t="s">
        <v>482</v>
      </c>
      <c r="K229" s="126" t="s">
        <v>3333</v>
      </c>
      <c r="L229" s="127">
        <v>103116</v>
      </c>
      <c r="M229" s="127">
        <v>0</v>
      </c>
      <c r="N229" s="127">
        <v>0</v>
      </c>
      <c r="O229" s="127">
        <v>132254</v>
      </c>
      <c r="P229" s="127">
        <v>0</v>
      </c>
      <c r="Q229" s="127">
        <v>18885</v>
      </c>
      <c r="R229" s="127">
        <v>2656</v>
      </c>
      <c r="S229" s="127">
        <v>4450</v>
      </c>
      <c r="T229" s="24">
        <f>IF(P229&gt;0, ROUND(IF(IF(OR(C229="51", C229="52", C229="66"), (L229*'UNIT VALUES'!$C$26)-CALCS!P229,0)&gt;0, IF(OR(C229="51", C229="52", C229="66"), (L229*'UNIT VALUES'!$C$26)-CALCS!P229,0), 0), 0), ROUND(IF(IF(OR(C229="51", C229="52", C229="66"), (L229*'UNIT VALUES'!$C$26)-CALCS!O229,0)&gt;0, IF(OR(C229="51", C229="52", C229="66"), (L229*'UNIT VALUES'!$C$26)-CALCS!O229,0), 0), 0))</f>
        <v>29557</v>
      </c>
      <c r="U229" s="25">
        <f>IF(C229="22", (O229*'UNIT VALUES'!$D$38)+(Q229*'UNIT VALUES'!$D$39)+(S229*'UNIT VALUES'!$D$40), (O229*'UNIT VALUES'!$D$28)+(Q229*'UNIT VALUES'!$D$29)+(S229*'UNIT VALUES'!$D$30))</f>
        <v>1396150.468416618</v>
      </c>
      <c r="V229" s="25">
        <f>IF(C229="22",(O229*'UNIT VALUES'!$D$41)+(Q229*'UNIT VALUES'!$D$42)+(R229*'UNIT VALUES'!$D$43),IF(C229="66",(Q229*'UNIT VALUES'!$D$31)+(T229*'UNIT VALUES'!$D$33)+(R229*'UNIT VALUES'!$D$34),(Q229*'UNIT VALUES'!$D$31)+(T229*'UNIT VALUES'!$D$32)+(R229*'UNIT VALUES'!$D$34)))</f>
        <v>798456.67541221995</v>
      </c>
      <c r="W229" s="25">
        <f t="shared" si="9"/>
        <v>1396150</v>
      </c>
      <c r="X229" s="27">
        <f>ROUND(IF(C229="22", W229*'UNIT VALUES'!$D$44, W229*'UNIT VALUES'!$D$36), 0)</f>
        <v>1221922</v>
      </c>
      <c r="Y229" s="87">
        <f>ROUND(IF(C229="22", IF(U229&gt;V229,O229*'UNIT VALUES'!$D$38*'UNIT VALUES'!$D$44,O229*'UNIT VALUES'!$D$41*'UNIT VALUES'!$D$44),IF(U229&gt;V229, O229*'UNIT VALUES'!$D$28*'UNIT VALUES'!$D$36,0)), 0)</f>
        <v>217582</v>
      </c>
      <c r="Z229" s="87">
        <f>ROUND(IF(C229="22", IF(U229&gt;V229,Q229*'UNIT VALUES'!$D$39*'UNIT VALUES'!$D$44,Q229*'UNIT VALUES'!$D$42*'UNIT VALUES'!$D$44), IF(U229&gt;V229, Q229*'UNIT VALUES'!$D$29*'UNIT VALUES'!$D$36, Q229*'UNIT VALUES'!$D$31*'UNIT VALUES'!$D$36)),0)</f>
        <v>420172</v>
      </c>
      <c r="AA229" s="87">
        <f>ROUND(IF(C229="22", IF(U229&gt;V229,0,R229*'UNIT VALUES'!$D$43*'UNIT VALUES'!$D$44),IF(CALCS!U229&gt;CALCS!V229,0,CALCS!R229*'UNIT VALUES'!$D$34*'UNIT VALUES'!$D$36)), 0)</f>
        <v>0</v>
      </c>
      <c r="AB229" s="87">
        <f>ROUND(IF(C229="22",IF(U229&gt;V229,S229*'UNIT VALUES'!$D$40*'UNIT VALUES'!$D$44,0),IF(U229&gt;V229,S229*'UNIT VALUES'!$D$30*'UNIT VALUES'!$D$36)), 0)</f>
        <v>584168</v>
      </c>
      <c r="AC229" s="87">
        <f>ROUND(IF(U229&gt;V229,0,IF(T229&gt;1, IF(C229="66", T229*'UNIT VALUES'!$D$33*'UNIT VALUES'!$D$36,T229*'UNIT VALUES'!$D$32*'UNIT VALUES'!$D$36),0)),0)</f>
        <v>0</v>
      </c>
      <c r="AD229" t="str">
        <f t="shared" si="10"/>
        <v>069053</v>
      </c>
      <c r="AE229">
        <f ca="1">IF(C229="22",OFFSET('National Reallocations'!$L$1,MATCH(AD229,'National Reallocations'!$I$2:$I$52,0),),ROUND((X229/(SUM($X$2:$X$1259)-SUMIF($C$2:$C$1259,"22",$X$2:$X$1259)))*(Reallocations!$F$4+Reallocations!$F$5),0))</f>
        <v>103</v>
      </c>
      <c r="AF229" s="27">
        <f ca="1">IF(ISERROR(OFFSET('MSA Reallocations'!$I$1,MATCH(AD229,'MSA Reallocations'!$E$2:$E$37,0),)), 0, (OFFSET('MSA Reallocations'!$I$1,MATCH(AD229,'MSA Reallocations'!$E$2:$E$37,0),)))</f>
        <v>0</v>
      </c>
      <c r="AG229" s="181">
        <f ca="1">IF(ISERROR(OFFSET(Reductions!$E$1,MATCH(AD229,Reductions!$F$2:$F$15,0),)), 0, -OFFSET(Reductions!$E$1,MATCH(AD229,Reductions!$F$2:$F$15,0),))</f>
        <v>0</v>
      </c>
      <c r="AH229" s="53">
        <f t="shared" ca="1" si="11"/>
        <v>1222025</v>
      </c>
    </row>
    <row r="230" spans="1:34" x14ac:dyDescent="0.25">
      <c r="A230" s="126" t="s">
        <v>4842</v>
      </c>
      <c r="B230" s="126" t="s">
        <v>223</v>
      </c>
      <c r="C230" s="126" t="s">
        <v>99</v>
      </c>
      <c r="D230" s="126" t="s">
        <v>100</v>
      </c>
      <c r="E230" s="126" t="s">
        <v>224</v>
      </c>
      <c r="F230" s="126" t="s">
        <v>756</v>
      </c>
      <c r="G230" s="126" t="s">
        <v>236</v>
      </c>
      <c r="H230" s="126" t="s">
        <v>23</v>
      </c>
      <c r="I230" s="126" t="s">
        <v>23</v>
      </c>
      <c r="J230" s="126" t="s">
        <v>4634</v>
      </c>
      <c r="K230" s="126" t="s">
        <v>3334</v>
      </c>
      <c r="L230" s="127">
        <v>141166</v>
      </c>
      <c r="M230" s="127">
        <v>365328</v>
      </c>
      <c r="N230" s="127">
        <v>437293</v>
      </c>
      <c r="O230" s="127">
        <v>424739</v>
      </c>
      <c r="P230" s="127">
        <v>0</v>
      </c>
      <c r="Q230" s="127">
        <v>37220</v>
      </c>
      <c r="R230" s="127">
        <v>4941</v>
      </c>
      <c r="S230" s="127">
        <v>6632</v>
      </c>
      <c r="T230" s="24">
        <f>IF(P230&gt;0, ROUND(IF(IF(OR(C230="51", C230="52", C230="66"), (L230*'UNIT VALUES'!$C$26)-CALCS!P230,0)&gt;0, IF(OR(C230="51", C230="52", C230="66"), (L230*'UNIT VALUES'!$C$26)-CALCS!P230,0), 0), 0), ROUND(IF(IF(OR(C230="51", C230="52", C230="66"), (L230*'UNIT VALUES'!$C$26)-CALCS!O230,0)&gt;0, IF(OR(C230="51", C230="52", C230="66"), (L230*'UNIT VALUES'!$C$26)-CALCS!O230,0), 0), 0))</f>
        <v>0</v>
      </c>
      <c r="U230" s="25">
        <f>IF(C230="22", (O230*'UNIT VALUES'!$D$38)+(Q230*'UNIT VALUES'!$D$39)+(S230*'UNIT VALUES'!$D$40), (O230*'UNIT VALUES'!$D$28)+(Q230*'UNIT VALUES'!$D$29)+(S230*'UNIT VALUES'!$D$30))</f>
        <v>2739335.1924343701</v>
      </c>
      <c r="V230" s="25">
        <f>IF(C230="22",(O230*'UNIT VALUES'!$D$41)+(Q230*'UNIT VALUES'!$D$42)+(R230*'UNIT VALUES'!$D$43),IF(C230="66",(Q230*'UNIT VALUES'!$D$31)+(T230*'UNIT VALUES'!$D$33)+(R230*'UNIT VALUES'!$D$34),(Q230*'UNIT VALUES'!$D$31)+(T230*'UNIT VALUES'!$D$32)+(R230*'UNIT VALUES'!$D$34)))</f>
        <v>934073.65074022987</v>
      </c>
      <c r="W230" s="25">
        <f t="shared" si="9"/>
        <v>2739335</v>
      </c>
      <c r="X230" s="27">
        <f>ROUND(IF(C230="22", W230*'UNIT VALUES'!$D$44, W230*'UNIT VALUES'!$D$36), 0)</f>
        <v>2397488</v>
      </c>
      <c r="Y230" s="87">
        <f>ROUND(IF(C230="22", IF(U230&gt;V230,O230*'UNIT VALUES'!$D$38*'UNIT VALUES'!$D$44,O230*'UNIT VALUES'!$D$41*'UNIT VALUES'!$D$44),IF(U230&gt;V230, O230*'UNIT VALUES'!$D$28*'UNIT VALUES'!$D$36,0)), 0)</f>
        <v>698774</v>
      </c>
      <c r="Z230" s="87">
        <f>ROUND(IF(C230="22", IF(U230&gt;V230,Q230*'UNIT VALUES'!$D$39*'UNIT VALUES'!$D$44,Q230*'UNIT VALUES'!$D$42*'UNIT VALUES'!$D$44), IF(U230&gt;V230, Q230*'UNIT VALUES'!$D$29*'UNIT VALUES'!$D$36, Q230*'UNIT VALUES'!$D$31*'UNIT VALUES'!$D$36)),0)</f>
        <v>828108</v>
      </c>
      <c r="AA230" s="87">
        <f>ROUND(IF(C230="22", IF(U230&gt;V230,0,R230*'UNIT VALUES'!$D$43*'UNIT VALUES'!$D$44),IF(CALCS!U230&gt;CALCS!V230,0,CALCS!R230*'UNIT VALUES'!$D$34*'UNIT VALUES'!$D$36)), 0)</f>
        <v>0</v>
      </c>
      <c r="AB230" s="87">
        <f>ROUND(IF(C230="22",IF(U230&gt;V230,S230*'UNIT VALUES'!$D$40*'UNIT VALUES'!$D$44,0),IF(U230&gt;V230,S230*'UNIT VALUES'!$D$30*'UNIT VALUES'!$D$36)), 0)</f>
        <v>870607</v>
      </c>
      <c r="AC230" s="87">
        <f>ROUND(IF(U230&gt;V230,0,IF(T230&gt;1, IF(C230="66", T230*'UNIT VALUES'!$D$33*'UNIT VALUES'!$D$36,T230*'UNIT VALUES'!$D$32*'UNIT VALUES'!$D$36),0)),0)</f>
        <v>0</v>
      </c>
      <c r="AD230" t="str">
        <f t="shared" si="10"/>
        <v>069059</v>
      </c>
      <c r="AE230">
        <f ca="1">IF(C230="22",OFFSET('National Reallocations'!$L$1,MATCH(AD230,'National Reallocations'!$I$2:$I$52,0),),ROUND((X230/(SUM($X$2:$X$1259)-SUMIF($C$2:$C$1259,"22",$X$2:$X$1259)))*(Reallocations!$F$4+Reallocations!$F$5),0))</f>
        <v>202</v>
      </c>
      <c r="AF230" s="27">
        <f ca="1">IF(ISERROR(OFFSET('MSA Reallocations'!$I$1,MATCH(AD230,'MSA Reallocations'!$E$2:$E$37,0),)), 0, (OFFSET('MSA Reallocations'!$I$1,MATCH(AD230,'MSA Reallocations'!$E$2:$E$37,0),)))</f>
        <v>0</v>
      </c>
      <c r="AG230" s="181">
        <f ca="1">IF(ISERROR(OFFSET(Reductions!$E$1,MATCH(AD230,Reductions!$F$2:$F$15,0),)), 0, -OFFSET(Reductions!$E$1,MATCH(AD230,Reductions!$F$2:$F$15,0),))</f>
        <v>0</v>
      </c>
      <c r="AH230" s="53">
        <f t="shared" ca="1" si="11"/>
        <v>2397690</v>
      </c>
    </row>
    <row r="231" spans="1:34" x14ac:dyDescent="0.25">
      <c r="A231" s="126" t="s">
        <v>4798</v>
      </c>
      <c r="B231" s="126" t="s">
        <v>223</v>
      </c>
      <c r="C231" s="126" t="s">
        <v>99</v>
      </c>
      <c r="D231" s="126" t="s">
        <v>100</v>
      </c>
      <c r="E231" s="126" t="s">
        <v>224</v>
      </c>
      <c r="F231" s="126" t="s">
        <v>758</v>
      </c>
      <c r="G231" s="126" t="s">
        <v>274</v>
      </c>
      <c r="H231" s="126" t="s">
        <v>23</v>
      </c>
      <c r="I231" s="126" t="s">
        <v>23</v>
      </c>
      <c r="J231" s="126" t="s">
        <v>245</v>
      </c>
      <c r="K231" s="126" t="s">
        <v>3334</v>
      </c>
      <c r="L231" s="127">
        <v>171357</v>
      </c>
      <c r="M231" s="127">
        <v>303617</v>
      </c>
      <c r="N231" s="127">
        <v>347272</v>
      </c>
      <c r="O231" s="127">
        <v>981131</v>
      </c>
      <c r="P231" s="127">
        <v>0</v>
      </c>
      <c r="Q231" s="127">
        <v>149171</v>
      </c>
      <c r="R231" s="127">
        <v>5854</v>
      </c>
      <c r="S231" s="127">
        <v>19791</v>
      </c>
      <c r="T231" s="24">
        <f>IF(P231&gt;0, ROUND(IF(IF(OR(C231="51", C231="52", C231="66"), (L231*'UNIT VALUES'!$C$26)-CALCS!P231,0)&gt;0, IF(OR(C231="51", C231="52", C231="66"), (L231*'UNIT VALUES'!$C$26)-CALCS!P231,0), 0), 0), ROUND(IF(IF(OR(C231="51", C231="52", C231="66"), (L231*'UNIT VALUES'!$C$26)-CALCS!O231,0)&gt;0, IF(OR(C231="51", C231="52", C231="66"), (L231*'UNIT VALUES'!$C$26)-CALCS!O231,0), 0), 0))</f>
        <v>0</v>
      </c>
      <c r="U231" s="25">
        <f>IF(C231="22", (O231*'UNIT VALUES'!$D$38)+(Q231*'UNIT VALUES'!$D$39)+(S231*'UNIT VALUES'!$D$40), (O231*'UNIT VALUES'!$D$28)+(Q231*'UNIT VALUES'!$D$29)+(S231*'UNIT VALUES'!$D$30))</f>
        <v>8604905.5918153971</v>
      </c>
      <c r="V231" s="25">
        <f>IF(C231="22",(O231*'UNIT VALUES'!$D$41)+(Q231*'UNIT VALUES'!$D$42)+(R231*'UNIT VALUES'!$D$43),IF(C231="66",(Q231*'UNIT VALUES'!$D$31)+(T231*'UNIT VALUES'!$D$33)+(R231*'UNIT VALUES'!$D$34),(Q231*'UNIT VALUES'!$D$31)+(T231*'UNIT VALUES'!$D$32)+(R231*'UNIT VALUES'!$D$34)))</f>
        <v>2709339.867079223</v>
      </c>
      <c r="W231" s="25">
        <f t="shared" si="9"/>
        <v>8604906</v>
      </c>
      <c r="X231" s="27">
        <f>ROUND(IF(C231="22", W231*'UNIT VALUES'!$D$44, W231*'UNIT VALUES'!$D$36), 0)</f>
        <v>7531084</v>
      </c>
      <c r="Y231" s="87">
        <f>ROUND(IF(C231="22", IF(U231&gt;V231,O231*'UNIT VALUES'!$D$38*'UNIT VALUES'!$D$44,O231*'UNIT VALUES'!$D$41*'UNIT VALUES'!$D$44),IF(U231&gt;V231, O231*'UNIT VALUES'!$D$28*'UNIT VALUES'!$D$36,0)), 0)</f>
        <v>1614141</v>
      </c>
      <c r="Z231" s="87">
        <f>ROUND(IF(C231="22", IF(U231&gt;V231,Q231*'UNIT VALUES'!$D$39*'UNIT VALUES'!$D$44,Q231*'UNIT VALUES'!$D$42*'UNIT VALUES'!$D$44), IF(U231&gt;V231, Q231*'UNIT VALUES'!$D$29*'UNIT VALUES'!$D$36, Q231*'UNIT VALUES'!$D$31*'UNIT VALUES'!$D$36)),0)</f>
        <v>3318906</v>
      </c>
      <c r="AA231" s="87">
        <f>ROUND(IF(C231="22", IF(U231&gt;V231,0,R231*'UNIT VALUES'!$D$43*'UNIT VALUES'!$D$44),IF(CALCS!U231&gt;CALCS!V231,0,CALCS!R231*'UNIT VALUES'!$D$34*'UNIT VALUES'!$D$36)), 0)</f>
        <v>0</v>
      </c>
      <c r="AB231" s="87">
        <f>ROUND(IF(C231="22",IF(U231&gt;V231,S231*'UNIT VALUES'!$D$40*'UNIT VALUES'!$D$44,0),IF(U231&gt;V231,S231*'UNIT VALUES'!$D$30*'UNIT VALUES'!$D$36)), 0)</f>
        <v>2598037</v>
      </c>
      <c r="AC231" s="87">
        <f>ROUND(IF(U231&gt;V231,0,IF(T231&gt;1, IF(C231="66", T231*'UNIT VALUES'!$D$33*'UNIT VALUES'!$D$36,T231*'UNIT VALUES'!$D$32*'UNIT VALUES'!$D$36),0)),0)</f>
        <v>0</v>
      </c>
      <c r="AD231" t="str">
        <f t="shared" si="10"/>
        <v>069065</v>
      </c>
      <c r="AE231">
        <f ca="1">IF(C231="22",OFFSET('National Reallocations'!$L$1,MATCH(AD231,'National Reallocations'!$I$2:$I$52,0),),ROUND((X231/(SUM($X$2:$X$1259)-SUMIF($C$2:$C$1259,"22",$X$2:$X$1259)))*(Reallocations!$F$4+Reallocations!$F$5),0))</f>
        <v>633</v>
      </c>
      <c r="AF231" s="27">
        <f ca="1">IF(ISERROR(OFFSET('MSA Reallocations'!$I$1,MATCH(AD231,'MSA Reallocations'!$E$2:$E$37,0),)), 0, (OFFSET('MSA Reallocations'!$I$1,MATCH(AD231,'MSA Reallocations'!$E$2:$E$37,0),)))</f>
        <v>0</v>
      </c>
      <c r="AG231" s="181">
        <f ca="1">IF(ISERROR(OFFSET(Reductions!$E$1,MATCH(AD231,Reductions!$F$2:$F$15,0),)), 0, -OFFSET(Reductions!$E$1,MATCH(AD231,Reductions!$F$2:$F$15,0),))</f>
        <v>0</v>
      </c>
      <c r="AH231" s="53">
        <f t="shared" ca="1" si="11"/>
        <v>7531717</v>
      </c>
    </row>
    <row r="232" spans="1:34" x14ac:dyDescent="0.25">
      <c r="A232" s="126" t="s">
        <v>5027</v>
      </c>
      <c r="B232" s="126" t="s">
        <v>223</v>
      </c>
      <c r="C232" s="126" t="s">
        <v>99</v>
      </c>
      <c r="D232" s="126" t="s">
        <v>100</v>
      </c>
      <c r="E232" s="126" t="s">
        <v>224</v>
      </c>
      <c r="F232" s="126" t="s">
        <v>760</v>
      </c>
      <c r="G232" s="126" t="s">
        <v>294</v>
      </c>
      <c r="H232" s="126" t="s">
        <v>23</v>
      </c>
      <c r="I232" s="126" t="s">
        <v>23</v>
      </c>
      <c r="J232" s="126" t="s">
        <v>296</v>
      </c>
      <c r="K232" s="126" t="s">
        <v>3333</v>
      </c>
      <c r="L232" s="127">
        <v>311108</v>
      </c>
      <c r="M232" s="127">
        <v>507650</v>
      </c>
      <c r="N232" s="127">
        <v>507640</v>
      </c>
      <c r="O232" s="127">
        <v>685637</v>
      </c>
      <c r="P232" s="127">
        <v>0</v>
      </c>
      <c r="Q232" s="127">
        <v>112804</v>
      </c>
      <c r="R232" s="127">
        <v>4629</v>
      </c>
      <c r="S232" s="127">
        <v>11349</v>
      </c>
      <c r="T232" s="24">
        <f>IF(P232&gt;0, ROUND(IF(IF(OR(C232="51", C232="52", C232="66"), (L232*'UNIT VALUES'!$C$26)-CALCS!P232,0)&gt;0, IF(OR(C232="51", C232="52", C232="66"), (L232*'UNIT VALUES'!$C$26)-CALCS!P232,0), 0), 0), ROUND(IF(IF(OR(C232="51", C232="52", C232="66"), (L232*'UNIT VALUES'!$C$26)-CALCS!O232,0)&gt;0, IF(OR(C232="51", C232="52", C232="66"), (L232*'UNIT VALUES'!$C$26)-CALCS!O232,0), 0), 0))</f>
        <v>0</v>
      </c>
      <c r="U232" s="25">
        <f>IF(C232="22", (O232*'UNIT VALUES'!$D$38)+(Q232*'UNIT VALUES'!$D$39)+(S232*'UNIT VALUES'!$D$40), (O232*'UNIT VALUES'!$D$28)+(Q232*'UNIT VALUES'!$D$29)+(S232*'UNIT VALUES'!$D$30))</f>
        <v>5858720.5371145857</v>
      </c>
      <c r="V232" s="25">
        <f>IF(C232="22",(O232*'UNIT VALUES'!$D$41)+(Q232*'UNIT VALUES'!$D$42)+(R232*'UNIT VALUES'!$D$43),IF(C232="66",(Q232*'UNIT VALUES'!$D$31)+(T232*'UNIT VALUES'!$D$33)+(R232*'UNIT VALUES'!$D$34),(Q232*'UNIT VALUES'!$D$31)+(T232*'UNIT VALUES'!$D$32)+(R232*'UNIT VALUES'!$D$34)))</f>
        <v>2063809.4125467425</v>
      </c>
      <c r="W232" s="25">
        <f t="shared" si="9"/>
        <v>5858721</v>
      </c>
      <c r="X232" s="27">
        <f>ROUND(IF(C232="22", W232*'UNIT VALUES'!$D$44, W232*'UNIT VALUES'!$D$36), 0)</f>
        <v>5127601</v>
      </c>
      <c r="Y232" s="87">
        <f>ROUND(IF(C232="22", IF(U232&gt;V232,O232*'UNIT VALUES'!$D$38*'UNIT VALUES'!$D$44,O232*'UNIT VALUES'!$D$41*'UNIT VALUES'!$D$44),IF(U232&gt;V232, O232*'UNIT VALUES'!$D$28*'UNIT VALUES'!$D$36,0)), 0)</f>
        <v>1127999</v>
      </c>
      <c r="Z232" s="87">
        <f>ROUND(IF(C232="22", IF(U232&gt;V232,Q232*'UNIT VALUES'!$D$39*'UNIT VALUES'!$D$44,Q232*'UNIT VALUES'!$D$42*'UNIT VALUES'!$D$44), IF(U232&gt;V232, Q232*'UNIT VALUES'!$D$29*'UNIT VALUES'!$D$36, Q232*'UNIT VALUES'!$D$31*'UNIT VALUES'!$D$36)),0)</f>
        <v>2509776</v>
      </c>
      <c r="AA232" s="87">
        <f>ROUND(IF(C232="22", IF(U232&gt;V232,0,R232*'UNIT VALUES'!$D$43*'UNIT VALUES'!$D$44),IF(CALCS!U232&gt;CALCS!V232,0,CALCS!R232*'UNIT VALUES'!$D$34*'UNIT VALUES'!$D$36)), 0)</f>
        <v>0</v>
      </c>
      <c r="AB232" s="87">
        <f>ROUND(IF(C232="22",IF(U232&gt;V232,S232*'UNIT VALUES'!$D$40*'UNIT VALUES'!$D$44,0),IF(U232&gt;V232,S232*'UNIT VALUES'!$D$30*'UNIT VALUES'!$D$36)), 0)</f>
        <v>1489825</v>
      </c>
      <c r="AC232" s="87">
        <f>ROUND(IF(U232&gt;V232,0,IF(T232&gt;1, IF(C232="66", T232*'UNIT VALUES'!$D$33*'UNIT VALUES'!$D$36,T232*'UNIT VALUES'!$D$32*'UNIT VALUES'!$D$36),0)),0)</f>
        <v>0</v>
      </c>
      <c r="AD232" t="str">
        <f t="shared" si="10"/>
        <v>069067</v>
      </c>
      <c r="AE232">
        <f ca="1">IF(C232="22",OFFSET('National Reallocations'!$L$1,MATCH(AD232,'National Reallocations'!$I$2:$I$52,0),),ROUND((X232/(SUM($X$2:$X$1259)-SUMIF($C$2:$C$1259,"22",$X$2:$X$1259)))*(Reallocations!$F$4+Reallocations!$F$5),0))</f>
        <v>431</v>
      </c>
      <c r="AF232" s="27">
        <f ca="1">IF(ISERROR(OFFSET('MSA Reallocations'!$I$1,MATCH(AD232,'MSA Reallocations'!$E$2:$E$37,0),)), 0, (OFFSET('MSA Reallocations'!$I$1,MATCH(AD232,'MSA Reallocations'!$E$2:$E$37,0),)))</f>
        <v>0</v>
      </c>
      <c r="AG232" s="181">
        <f ca="1">IF(ISERROR(OFFSET(Reductions!$E$1,MATCH(AD232,Reductions!$F$2:$F$15,0),)), 0, -OFFSET(Reductions!$E$1,MATCH(AD232,Reductions!$F$2:$F$15,0),))</f>
        <v>0</v>
      </c>
      <c r="AH232" s="53">
        <f t="shared" ca="1" si="11"/>
        <v>5128032</v>
      </c>
    </row>
    <row r="233" spans="1:34" x14ac:dyDescent="0.25">
      <c r="A233" s="126" t="s">
        <v>4990</v>
      </c>
      <c r="B233" s="126" t="s">
        <v>223</v>
      </c>
      <c r="C233" s="126" t="s">
        <v>99</v>
      </c>
      <c r="D233" s="126" t="s">
        <v>100</v>
      </c>
      <c r="E233" s="126" t="s">
        <v>224</v>
      </c>
      <c r="F233" s="126" t="s">
        <v>762</v>
      </c>
      <c r="G233" s="126" t="s">
        <v>243</v>
      </c>
      <c r="H233" s="126" t="s">
        <v>23</v>
      </c>
      <c r="I233" s="126" t="s">
        <v>23</v>
      </c>
      <c r="J233" s="126" t="s">
        <v>245</v>
      </c>
      <c r="K233" s="126" t="s">
        <v>3334</v>
      </c>
      <c r="L233" s="127">
        <v>305598</v>
      </c>
      <c r="M233" s="127">
        <v>411332</v>
      </c>
      <c r="N233" s="127">
        <v>456839</v>
      </c>
      <c r="O233" s="127">
        <v>726379</v>
      </c>
      <c r="P233" s="127">
        <v>0</v>
      </c>
      <c r="Q233" s="127">
        <v>135524</v>
      </c>
      <c r="R233" s="127">
        <v>14385</v>
      </c>
      <c r="S233" s="127">
        <v>17587</v>
      </c>
      <c r="T233" s="24">
        <f>IF(P233&gt;0, ROUND(IF(IF(OR(C233="51", C233="52", C233="66"), (L233*'UNIT VALUES'!$C$26)-CALCS!P233,0)&gt;0, IF(OR(C233="51", C233="52", C233="66"), (L233*'UNIT VALUES'!$C$26)-CALCS!P233,0), 0), 0), ROUND(IF(IF(OR(C233="51", C233="52", C233="66"), (L233*'UNIT VALUES'!$C$26)-CALCS!O233,0)&gt;0, IF(OR(C233="51", C233="52", C233="66"), (L233*'UNIT VALUES'!$C$26)-CALCS!O233,0), 0), 0))</f>
        <v>0</v>
      </c>
      <c r="U233" s="25">
        <f>IF(C233="22", (O233*'UNIT VALUES'!$D$38)+(Q233*'UNIT VALUES'!$D$39)+(S233*'UNIT VALUES'!$D$40), (O233*'UNIT VALUES'!$D$28)+(Q233*'UNIT VALUES'!$D$29)+(S233*'UNIT VALUES'!$D$30))</f>
        <v>7448525.6068321643</v>
      </c>
      <c r="V233" s="25">
        <f>IF(C233="22",(O233*'UNIT VALUES'!$D$41)+(Q233*'UNIT VALUES'!$D$42)+(R233*'UNIT VALUES'!$D$43),IF(C233="66",(Q233*'UNIT VALUES'!$D$31)+(T233*'UNIT VALUES'!$D$33)+(R233*'UNIT VALUES'!$D$34),(Q233*'UNIT VALUES'!$D$31)+(T233*'UNIT VALUES'!$D$32)+(R233*'UNIT VALUES'!$D$34)))</f>
        <v>3133737.8055031551</v>
      </c>
      <c r="W233" s="25">
        <f t="shared" si="9"/>
        <v>7448526</v>
      </c>
      <c r="X233" s="27">
        <f>ROUND(IF(C233="22", W233*'UNIT VALUES'!$D$44, W233*'UNIT VALUES'!$D$36), 0)</f>
        <v>6519011</v>
      </c>
      <c r="Y233" s="87">
        <f>ROUND(IF(C233="22", IF(U233&gt;V233,O233*'UNIT VALUES'!$D$38*'UNIT VALUES'!$D$44,O233*'UNIT VALUES'!$D$41*'UNIT VALUES'!$D$44),IF(U233&gt;V233, O233*'UNIT VALUES'!$D$28*'UNIT VALUES'!$D$36,0)), 0)</f>
        <v>1195027</v>
      </c>
      <c r="Z233" s="87">
        <f>ROUND(IF(C233="22", IF(U233&gt;V233,Q233*'UNIT VALUES'!$D$39*'UNIT VALUES'!$D$44,Q233*'UNIT VALUES'!$D$42*'UNIT VALUES'!$D$44), IF(U233&gt;V233, Q233*'UNIT VALUES'!$D$29*'UNIT VALUES'!$D$36, Q233*'UNIT VALUES'!$D$31*'UNIT VALUES'!$D$36)),0)</f>
        <v>3015274</v>
      </c>
      <c r="AA233" s="87">
        <f>ROUND(IF(C233="22", IF(U233&gt;V233,0,R233*'UNIT VALUES'!$D$43*'UNIT VALUES'!$D$44),IF(CALCS!U233&gt;CALCS!V233,0,CALCS!R233*'UNIT VALUES'!$D$34*'UNIT VALUES'!$D$36)), 0)</f>
        <v>0</v>
      </c>
      <c r="AB233" s="87">
        <f>ROUND(IF(C233="22",IF(U233&gt;V233,S233*'UNIT VALUES'!$D$40*'UNIT VALUES'!$D$44,0),IF(U233&gt;V233,S233*'UNIT VALUES'!$D$30*'UNIT VALUES'!$D$36)), 0)</f>
        <v>2308710</v>
      </c>
      <c r="AC233" s="87">
        <f>ROUND(IF(U233&gt;V233,0,IF(T233&gt;1, IF(C233="66", T233*'UNIT VALUES'!$D$33*'UNIT VALUES'!$D$36,T233*'UNIT VALUES'!$D$32*'UNIT VALUES'!$D$36),0)),0)</f>
        <v>0</v>
      </c>
      <c r="AD233" t="str">
        <f t="shared" si="10"/>
        <v>069071</v>
      </c>
      <c r="AE233">
        <f ca="1">IF(C233="22",OFFSET('National Reallocations'!$L$1,MATCH(AD233,'National Reallocations'!$I$2:$I$52,0),),ROUND((X233/(SUM($X$2:$X$1259)-SUMIF($C$2:$C$1259,"22",$X$2:$X$1259)))*(Reallocations!$F$4+Reallocations!$F$5),0))</f>
        <v>548</v>
      </c>
      <c r="AF233" s="27">
        <f ca="1">IF(ISERROR(OFFSET('MSA Reallocations'!$I$1,MATCH(AD233,'MSA Reallocations'!$E$2:$E$37,0),)), 0, (OFFSET('MSA Reallocations'!$I$1,MATCH(AD233,'MSA Reallocations'!$E$2:$E$37,0),)))</f>
        <v>0</v>
      </c>
      <c r="AG233" s="181">
        <f ca="1">IF(ISERROR(OFFSET(Reductions!$E$1,MATCH(AD233,Reductions!$F$2:$F$15,0),)), 0, -OFFSET(Reductions!$E$1,MATCH(AD233,Reductions!$F$2:$F$15,0),))</f>
        <v>0</v>
      </c>
      <c r="AH233" s="53">
        <f t="shared" ca="1" si="11"/>
        <v>6519559</v>
      </c>
    </row>
    <row r="234" spans="1:34" x14ac:dyDescent="0.25">
      <c r="A234" s="126" t="s">
        <v>5069</v>
      </c>
      <c r="B234" s="126" t="s">
        <v>223</v>
      </c>
      <c r="C234" s="126" t="s">
        <v>99</v>
      </c>
      <c r="D234" s="126" t="s">
        <v>100</v>
      </c>
      <c r="E234" s="126" t="s">
        <v>224</v>
      </c>
      <c r="F234" s="126" t="s">
        <v>101</v>
      </c>
      <c r="G234" s="126" t="s">
        <v>50</v>
      </c>
      <c r="H234" s="126" t="s">
        <v>23</v>
      </c>
      <c r="I234" s="126" t="s">
        <v>23</v>
      </c>
      <c r="J234" s="126" t="s">
        <v>271</v>
      </c>
      <c r="K234" s="126" t="s">
        <v>3334</v>
      </c>
      <c r="L234" s="127">
        <v>263533</v>
      </c>
      <c r="M234" s="127">
        <v>397266</v>
      </c>
      <c r="N234" s="127">
        <v>499553</v>
      </c>
      <c r="O234" s="127">
        <v>654616</v>
      </c>
      <c r="P234" s="127">
        <v>0</v>
      </c>
      <c r="Q234" s="127">
        <v>69915</v>
      </c>
      <c r="R234" s="127">
        <v>7249</v>
      </c>
      <c r="S234" s="127">
        <v>8371</v>
      </c>
      <c r="T234" s="24">
        <f>IF(P234&gt;0, ROUND(IF(IF(OR(C234="51", C234="52", C234="66"), (L234*'UNIT VALUES'!$C$26)-CALCS!P234,0)&gt;0, IF(OR(C234="51", C234="52", C234="66"), (L234*'UNIT VALUES'!$C$26)-CALCS!P234,0), 0), 0), ROUND(IF(IF(OR(C234="51", C234="52", C234="66"), (L234*'UNIT VALUES'!$C$26)-CALCS!O234,0)&gt;0, IF(OR(C234="51", C234="52", C234="66"), (L234*'UNIT VALUES'!$C$26)-CALCS!O234,0), 0), 0))</f>
        <v>0</v>
      </c>
      <c r="U234" s="25">
        <f>IF(C234="22", (O234*'UNIT VALUES'!$D$38)+(Q234*'UNIT VALUES'!$D$39)+(S234*'UNIT VALUES'!$D$40), (O234*'UNIT VALUES'!$D$28)+(Q234*'UNIT VALUES'!$D$29)+(S234*'UNIT VALUES'!$D$30))</f>
        <v>4263436.5649109762</v>
      </c>
      <c r="V234" s="25">
        <f>IF(C234="22",(O234*'UNIT VALUES'!$D$41)+(Q234*'UNIT VALUES'!$D$42)+(R234*'UNIT VALUES'!$D$43),IF(C234="66",(Q234*'UNIT VALUES'!$D$31)+(T234*'UNIT VALUES'!$D$33)+(R234*'UNIT VALUES'!$D$34),(Q234*'UNIT VALUES'!$D$31)+(T234*'UNIT VALUES'!$D$32)+(R234*'UNIT VALUES'!$D$34)))</f>
        <v>1603897.5834937335</v>
      </c>
      <c r="W234" s="25">
        <f t="shared" si="9"/>
        <v>4263437</v>
      </c>
      <c r="X234" s="27">
        <f>ROUND(IF(C234="22", W234*'UNIT VALUES'!$D$44, W234*'UNIT VALUES'!$D$36), 0)</f>
        <v>3731395</v>
      </c>
      <c r="Y234" s="87">
        <f>ROUND(IF(C234="22", IF(U234&gt;V234,O234*'UNIT VALUES'!$D$38*'UNIT VALUES'!$D$44,O234*'UNIT VALUES'!$D$41*'UNIT VALUES'!$D$44),IF(U234&gt;V234, O234*'UNIT VALUES'!$D$28*'UNIT VALUES'!$D$36,0)), 0)</f>
        <v>1076964</v>
      </c>
      <c r="Z234" s="87">
        <f>ROUND(IF(C234="22", IF(U234&gt;V234,Q234*'UNIT VALUES'!$D$39*'UNIT VALUES'!$D$44,Q234*'UNIT VALUES'!$D$42*'UNIT VALUES'!$D$44), IF(U234&gt;V234, Q234*'UNIT VALUES'!$D$29*'UNIT VALUES'!$D$36, Q234*'UNIT VALUES'!$D$31*'UNIT VALUES'!$D$36)),0)</f>
        <v>1555539</v>
      </c>
      <c r="AA234" s="87">
        <f>ROUND(IF(C234="22", IF(U234&gt;V234,0,R234*'UNIT VALUES'!$D$43*'UNIT VALUES'!$D$44),IF(CALCS!U234&gt;CALCS!V234,0,CALCS!R234*'UNIT VALUES'!$D$34*'UNIT VALUES'!$D$36)), 0)</f>
        <v>0</v>
      </c>
      <c r="AB234" s="87">
        <f>ROUND(IF(C234="22",IF(U234&gt;V234,S234*'UNIT VALUES'!$D$40*'UNIT VALUES'!$D$44,0),IF(U234&gt;V234,S234*'UNIT VALUES'!$D$30*'UNIT VALUES'!$D$36)), 0)</f>
        <v>1098892</v>
      </c>
      <c r="AC234" s="87">
        <f>ROUND(IF(U234&gt;V234,0,IF(T234&gt;1, IF(C234="66", T234*'UNIT VALUES'!$D$33*'UNIT VALUES'!$D$36,T234*'UNIT VALUES'!$D$32*'UNIT VALUES'!$D$36),0)),0)</f>
        <v>0</v>
      </c>
      <c r="AD234" t="str">
        <f t="shared" si="10"/>
        <v>069073</v>
      </c>
      <c r="AE234">
        <f ca="1">IF(C234="22",OFFSET('National Reallocations'!$L$1,MATCH(AD234,'National Reallocations'!$I$2:$I$52,0),),ROUND((X234/(SUM($X$2:$X$1259)-SUMIF($C$2:$C$1259,"22",$X$2:$X$1259)))*(Reallocations!$F$4+Reallocations!$F$5),0))</f>
        <v>314</v>
      </c>
      <c r="AF234" s="27">
        <f ca="1">IF(ISERROR(OFFSET('MSA Reallocations'!$I$1,MATCH(AD234,'MSA Reallocations'!$E$2:$E$37,0),)), 0, (OFFSET('MSA Reallocations'!$I$1,MATCH(AD234,'MSA Reallocations'!$E$2:$E$37,0),)))</f>
        <v>0</v>
      </c>
      <c r="AG234" s="181">
        <f ca="1">IF(ISERROR(OFFSET(Reductions!$E$1,MATCH(AD234,Reductions!$F$2:$F$15,0),)), 0, -OFFSET(Reductions!$E$1,MATCH(AD234,Reductions!$F$2:$F$15,0),))</f>
        <v>0</v>
      </c>
      <c r="AH234" s="53">
        <f t="shared" ca="1" si="11"/>
        <v>3731709</v>
      </c>
    </row>
    <row r="235" spans="1:34" x14ac:dyDescent="0.25">
      <c r="A235" s="126" t="s">
        <v>5456</v>
      </c>
      <c r="B235" s="126" t="s">
        <v>223</v>
      </c>
      <c r="C235" s="126" t="s">
        <v>99</v>
      </c>
      <c r="D235" s="126" t="s">
        <v>100</v>
      </c>
      <c r="E235" s="126" t="s">
        <v>224</v>
      </c>
      <c r="F235" s="126" t="s">
        <v>765</v>
      </c>
      <c r="G235" s="126" t="s">
        <v>66</v>
      </c>
      <c r="H235" s="126" t="s">
        <v>23</v>
      </c>
      <c r="I235" s="126" t="s">
        <v>23</v>
      </c>
      <c r="J235" s="126" t="s">
        <v>442</v>
      </c>
      <c r="K235" s="126" t="s">
        <v>3333</v>
      </c>
      <c r="L235" s="127">
        <v>141439</v>
      </c>
      <c r="M235" s="127">
        <v>162566</v>
      </c>
      <c r="N235" s="127">
        <v>162342</v>
      </c>
      <c r="O235" s="127">
        <v>355852</v>
      </c>
      <c r="P235" s="127">
        <v>0</v>
      </c>
      <c r="Q235" s="127">
        <v>45771</v>
      </c>
      <c r="R235" s="127">
        <v>5695</v>
      </c>
      <c r="S235" s="127">
        <v>6592</v>
      </c>
      <c r="T235" s="24">
        <f>IF(P235&gt;0, ROUND(IF(IF(OR(C235="51", C235="52", C235="66"), (L235*'UNIT VALUES'!$C$26)-CALCS!P235,0)&gt;0, IF(OR(C235="51", C235="52", C235="66"), (L235*'UNIT VALUES'!$C$26)-CALCS!P235,0), 0), 0), ROUND(IF(IF(OR(C235="51", C235="52", C235="66"), (L235*'UNIT VALUES'!$C$26)-CALCS!O235,0)&gt;0, IF(OR(C235="51", C235="52", C235="66"), (L235*'UNIT VALUES'!$C$26)-CALCS!O235,0), 0), 0))</f>
        <v>0</v>
      </c>
      <c r="U235" s="25">
        <f>IF(C235="22", (O235*'UNIT VALUES'!$D$38)+(Q235*'UNIT VALUES'!$D$39)+(S235*'UNIT VALUES'!$D$40), (O235*'UNIT VALUES'!$D$28)+(Q235*'UNIT VALUES'!$D$29)+(S235*'UNIT VALUES'!$D$30))</f>
        <v>2821222.5106678335</v>
      </c>
      <c r="V235" s="25">
        <f>IF(C235="22",(O235*'UNIT VALUES'!$D$41)+(Q235*'UNIT VALUES'!$D$42)+(R235*'UNIT VALUES'!$D$43),IF(C235="66",(Q235*'UNIT VALUES'!$D$31)+(T235*'UNIT VALUES'!$D$33)+(R235*'UNIT VALUES'!$D$34),(Q235*'UNIT VALUES'!$D$31)+(T235*'UNIT VALUES'!$D$32)+(R235*'UNIT VALUES'!$D$34)))</f>
        <v>1120407.8912768643</v>
      </c>
      <c r="W235" s="25">
        <f t="shared" si="9"/>
        <v>2821223</v>
      </c>
      <c r="X235" s="27">
        <f>ROUND(IF(C235="22", W235*'UNIT VALUES'!$D$44, W235*'UNIT VALUES'!$D$36), 0)</f>
        <v>2469158</v>
      </c>
      <c r="Y235" s="87">
        <f>ROUND(IF(C235="22", IF(U235&gt;V235,O235*'UNIT VALUES'!$D$38*'UNIT VALUES'!$D$44,O235*'UNIT VALUES'!$D$41*'UNIT VALUES'!$D$44),IF(U235&gt;V235, O235*'UNIT VALUES'!$D$28*'UNIT VALUES'!$D$36,0)), 0)</f>
        <v>585442</v>
      </c>
      <c r="Z235" s="87">
        <f>ROUND(IF(C235="22", IF(U235&gt;V235,Q235*'UNIT VALUES'!$D$39*'UNIT VALUES'!$D$44,Q235*'UNIT VALUES'!$D$42*'UNIT VALUES'!$D$44), IF(U235&gt;V235, Q235*'UNIT VALUES'!$D$29*'UNIT VALUES'!$D$36, Q235*'UNIT VALUES'!$D$31*'UNIT VALUES'!$D$36)),0)</f>
        <v>1018359</v>
      </c>
      <c r="AA235" s="87">
        <f>ROUND(IF(C235="22", IF(U235&gt;V235,0,R235*'UNIT VALUES'!$D$43*'UNIT VALUES'!$D$44),IF(CALCS!U235&gt;CALCS!V235,0,CALCS!R235*'UNIT VALUES'!$D$34*'UNIT VALUES'!$D$36)), 0)</f>
        <v>0</v>
      </c>
      <c r="AB235" s="87">
        <f>ROUND(IF(C235="22",IF(U235&gt;V235,S235*'UNIT VALUES'!$D$40*'UNIT VALUES'!$D$44,0),IF(U235&gt;V235,S235*'UNIT VALUES'!$D$30*'UNIT VALUES'!$D$36)), 0)</f>
        <v>865356</v>
      </c>
      <c r="AC235" s="87">
        <f>ROUND(IF(U235&gt;V235,0,IF(T235&gt;1, IF(C235="66", T235*'UNIT VALUES'!$D$33*'UNIT VALUES'!$D$36,T235*'UNIT VALUES'!$D$32*'UNIT VALUES'!$D$36),0)),0)</f>
        <v>0</v>
      </c>
      <c r="AD235" t="str">
        <f t="shared" si="10"/>
        <v>069077</v>
      </c>
      <c r="AE235">
        <f ca="1">IF(C235="22",OFFSET('National Reallocations'!$L$1,MATCH(AD235,'National Reallocations'!$I$2:$I$52,0),),ROUND((X235/(SUM($X$2:$X$1259)-SUMIF($C$2:$C$1259,"22",$X$2:$X$1259)))*(Reallocations!$F$4+Reallocations!$F$5),0))</f>
        <v>208</v>
      </c>
      <c r="AF235" s="27">
        <f ca="1">IF(ISERROR(OFFSET('MSA Reallocations'!$I$1,MATCH(AD235,'MSA Reallocations'!$E$2:$E$37,0),)), 0, (OFFSET('MSA Reallocations'!$I$1,MATCH(AD235,'MSA Reallocations'!$E$2:$E$37,0),)))</f>
        <v>0</v>
      </c>
      <c r="AG235" s="181">
        <f ca="1">IF(ISERROR(OFFSET(Reductions!$E$1,MATCH(AD235,Reductions!$F$2:$F$15,0),)), 0, -OFFSET(Reductions!$E$1,MATCH(AD235,Reductions!$F$2:$F$15,0),))</f>
        <v>0</v>
      </c>
      <c r="AH235" s="53">
        <f t="shared" ca="1" si="11"/>
        <v>2469366</v>
      </c>
    </row>
    <row r="236" spans="1:34" x14ac:dyDescent="0.25">
      <c r="A236" s="126" t="s">
        <v>5598</v>
      </c>
      <c r="B236" s="126" t="s">
        <v>223</v>
      </c>
      <c r="C236" s="126" t="s">
        <v>99</v>
      </c>
      <c r="D236" s="126" t="s">
        <v>100</v>
      </c>
      <c r="E236" s="126" t="s">
        <v>224</v>
      </c>
      <c r="F236" s="126" t="s">
        <v>767</v>
      </c>
      <c r="G236" s="126" t="s">
        <v>768</v>
      </c>
      <c r="H236" s="126" t="s">
        <v>23</v>
      </c>
      <c r="I236" s="126" t="s">
        <v>23</v>
      </c>
      <c r="J236" s="126" t="s">
        <v>769</v>
      </c>
      <c r="K236" s="126" t="s">
        <v>3334</v>
      </c>
      <c r="L236" s="127">
        <v>74072</v>
      </c>
      <c r="M236" s="127">
        <v>141244</v>
      </c>
      <c r="N236" s="127">
        <v>141244</v>
      </c>
      <c r="O236" s="127">
        <v>259639</v>
      </c>
      <c r="P236" s="127">
        <v>0</v>
      </c>
      <c r="Q236" s="127">
        <v>35872</v>
      </c>
      <c r="R236" s="127">
        <v>5172</v>
      </c>
      <c r="S236" s="127">
        <v>3192</v>
      </c>
      <c r="T236" s="24">
        <f>IF(P236&gt;0, ROUND(IF(IF(OR(C236="51", C236="52", C236="66"), (L236*'UNIT VALUES'!$C$26)-CALCS!P236,0)&gt;0, IF(OR(C236="51", C236="52", C236="66"), (L236*'UNIT VALUES'!$C$26)-CALCS!P236,0), 0), 0), ROUND(IF(IF(OR(C236="51", C236="52", C236="66"), (L236*'UNIT VALUES'!$C$26)-CALCS!O236,0)&gt;0, IF(OR(C236="51", C236="52", C236="66"), (L236*'UNIT VALUES'!$C$26)-CALCS!O236,0), 0), 0))</f>
        <v>0</v>
      </c>
      <c r="U236" s="25">
        <f>IF(C236="22", (O236*'UNIT VALUES'!$D$38)+(Q236*'UNIT VALUES'!$D$39)+(S236*'UNIT VALUES'!$D$40), (O236*'UNIT VALUES'!$D$28)+(Q236*'UNIT VALUES'!$D$29)+(S236*'UNIT VALUES'!$D$30))</f>
        <v>1878748.0328187854</v>
      </c>
      <c r="V236" s="25">
        <f>IF(C236="22",(O236*'UNIT VALUES'!$D$41)+(Q236*'UNIT VALUES'!$D$42)+(R236*'UNIT VALUES'!$D$43),IF(C236="66",(Q236*'UNIT VALUES'!$D$31)+(T236*'UNIT VALUES'!$D$33)+(R236*'UNIT VALUES'!$D$34),(Q236*'UNIT VALUES'!$D$31)+(T236*'UNIT VALUES'!$D$32)+(R236*'UNIT VALUES'!$D$34)))</f>
        <v>930640.93622946576</v>
      </c>
      <c r="W236" s="25">
        <f t="shared" si="9"/>
        <v>1878748</v>
      </c>
      <c r="X236" s="27">
        <f>ROUND(IF(C236="22", W236*'UNIT VALUES'!$D$44, W236*'UNIT VALUES'!$D$36), 0)</f>
        <v>1644296</v>
      </c>
      <c r="Y236" s="87">
        <f>ROUND(IF(C236="22", IF(U236&gt;V236,O236*'UNIT VALUES'!$D$38*'UNIT VALUES'!$D$44,O236*'UNIT VALUES'!$D$41*'UNIT VALUES'!$D$44),IF(U236&gt;V236, O236*'UNIT VALUES'!$D$28*'UNIT VALUES'!$D$36,0)), 0)</f>
        <v>427154</v>
      </c>
      <c r="Z236" s="87">
        <f>ROUND(IF(C236="22", IF(U236&gt;V236,Q236*'UNIT VALUES'!$D$39*'UNIT VALUES'!$D$44,Q236*'UNIT VALUES'!$D$42*'UNIT VALUES'!$D$44), IF(U236&gt;V236, Q236*'UNIT VALUES'!$D$29*'UNIT VALUES'!$D$36, Q236*'UNIT VALUES'!$D$31*'UNIT VALUES'!$D$36)),0)</f>
        <v>798116</v>
      </c>
      <c r="AA236" s="87">
        <f>ROUND(IF(C236="22", IF(U236&gt;V236,0,R236*'UNIT VALUES'!$D$43*'UNIT VALUES'!$D$44),IF(CALCS!U236&gt;CALCS!V236,0,CALCS!R236*'UNIT VALUES'!$D$34*'UNIT VALUES'!$D$36)), 0)</f>
        <v>0</v>
      </c>
      <c r="AB236" s="87">
        <f>ROUND(IF(C236="22",IF(U236&gt;V236,S236*'UNIT VALUES'!$D$40*'UNIT VALUES'!$D$44,0),IF(U236&gt;V236,S236*'UNIT VALUES'!$D$30*'UNIT VALUES'!$D$36)), 0)</f>
        <v>419025</v>
      </c>
      <c r="AC236" s="87">
        <f>ROUND(IF(U236&gt;V236,0,IF(T236&gt;1, IF(C236="66", T236*'UNIT VALUES'!$D$33*'UNIT VALUES'!$D$36,T236*'UNIT VALUES'!$D$32*'UNIT VALUES'!$D$36),0)),0)</f>
        <v>0</v>
      </c>
      <c r="AD236" t="str">
        <f t="shared" si="10"/>
        <v>069079</v>
      </c>
      <c r="AE236">
        <f ca="1">IF(C236="22",OFFSET('National Reallocations'!$L$1,MATCH(AD236,'National Reallocations'!$I$2:$I$52,0),),ROUND((X236/(SUM($X$2:$X$1259)-SUMIF($C$2:$C$1259,"22",$X$2:$X$1259)))*(Reallocations!$F$4+Reallocations!$F$5),0))</f>
        <v>138</v>
      </c>
      <c r="AF236" s="27">
        <f ca="1">IF(ISERROR(OFFSET('MSA Reallocations'!$I$1,MATCH(AD236,'MSA Reallocations'!$E$2:$E$37,0),)), 0, (OFFSET('MSA Reallocations'!$I$1,MATCH(AD236,'MSA Reallocations'!$E$2:$E$37,0),)))</f>
        <v>0</v>
      </c>
      <c r="AG236" s="181">
        <f ca="1">IF(ISERROR(OFFSET(Reductions!$E$1,MATCH(AD236,Reductions!$F$2:$F$15,0),)), 0, -OFFSET(Reductions!$E$1,MATCH(AD236,Reductions!$F$2:$F$15,0),))</f>
        <v>0</v>
      </c>
      <c r="AH236" s="53">
        <f t="shared" ca="1" si="11"/>
        <v>1644434</v>
      </c>
    </row>
    <row r="237" spans="1:34" x14ac:dyDescent="0.25">
      <c r="A237" s="126" t="s">
        <v>5399</v>
      </c>
      <c r="B237" s="126" t="s">
        <v>223</v>
      </c>
      <c r="C237" s="126" t="s">
        <v>99</v>
      </c>
      <c r="D237" s="126" t="s">
        <v>100</v>
      </c>
      <c r="E237" s="126" t="s">
        <v>224</v>
      </c>
      <c r="F237" s="126" t="s">
        <v>771</v>
      </c>
      <c r="G237" s="126" t="s">
        <v>43</v>
      </c>
      <c r="H237" s="126" t="s">
        <v>23</v>
      </c>
      <c r="I237" s="126" t="s">
        <v>23</v>
      </c>
      <c r="J237" s="126" t="s">
        <v>319</v>
      </c>
      <c r="K237" s="126" t="s">
        <v>3333</v>
      </c>
      <c r="L237" s="127">
        <v>244018</v>
      </c>
      <c r="M237" s="127">
        <v>326896</v>
      </c>
      <c r="N237" s="127">
        <v>326905</v>
      </c>
      <c r="O237" s="127">
        <v>402478</v>
      </c>
      <c r="P237" s="127">
        <v>0</v>
      </c>
      <c r="Q237" s="127">
        <v>27025</v>
      </c>
      <c r="R237" s="127">
        <v>13255</v>
      </c>
      <c r="S237" s="127">
        <v>7740</v>
      </c>
      <c r="T237" s="24">
        <f>IF(P237&gt;0, ROUND(IF(IF(OR(C237="51", C237="52", C237="66"), (L237*'UNIT VALUES'!$C$26)-CALCS!P237,0)&gt;0, IF(OR(C237="51", C237="52", C237="66"), (L237*'UNIT VALUES'!$C$26)-CALCS!P237,0), 0), 0), ROUND(IF(IF(OR(C237="51", C237="52", C237="66"), (L237*'UNIT VALUES'!$C$26)-CALCS!O237,0)&gt;0, IF(OR(C237="51", C237="52", C237="66"), (L237*'UNIT VALUES'!$C$26)-CALCS!O237,0), 0), 0))</f>
        <v>0</v>
      </c>
      <c r="U237" s="25">
        <f>IF(C237="22", (O237*'UNIT VALUES'!$D$38)+(Q237*'UNIT VALUES'!$D$39)+(S237*'UNIT VALUES'!$D$40), (O237*'UNIT VALUES'!$D$28)+(Q237*'UNIT VALUES'!$D$29)+(S237*'UNIT VALUES'!$D$30))</f>
        <v>2604509.1974610193</v>
      </c>
      <c r="V237" s="25">
        <f>IF(C237="22",(O237*'UNIT VALUES'!$D$41)+(Q237*'UNIT VALUES'!$D$42)+(R237*'UNIT VALUES'!$D$43),IF(C237="66",(Q237*'UNIT VALUES'!$D$31)+(T237*'UNIT VALUES'!$D$33)+(R237*'UNIT VALUES'!$D$34),(Q237*'UNIT VALUES'!$D$31)+(T237*'UNIT VALUES'!$D$32)+(R237*'UNIT VALUES'!$D$34)))</f>
        <v>1395034.322212497</v>
      </c>
      <c r="W237" s="25">
        <f t="shared" si="9"/>
        <v>2604509</v>
      </c>
      <c r="X237" s="27">
        <f>ROUND(IF(C237="22", W237*'UNIT VALUES'!$D$44, W237*'UNIT VALUES'!$D$36), 0)</f>
        <v>2279488</v>
      </c>
      <c r="Y237" s="87">
        <f>ROUND(IF(C237="22", IF(U237&gt;V237,O237*'UNIT VALUES'!$D$38*'UNIT VALUES'!$D$44,O237*'UNIT VALUES'!$D$41*'UNIT VALUES'!$D$44),IF(U237&gt;V237, O237*'UNIT VALUES'!$D$28*'UNIT VALUES'!$D$36,0)), 0)</f>
        <v>662151</v>
      </c>
      <c r="Z237" s="87">
        <f>ROUND(IF(C237="22", IF(U237&gt;V237,Q237*'UNIT VALUES'!$D$39*'UNIT VALUES'!$D$44,Q237*'UNIT VALUES'!$D$42*'UNIT VALUES'!$D$44), IF(U237&gt;V237, Q237*'UNIT VALUES'!$D$29*'UNIT VALUES'!$D$36, Q237*'UNIT VALUES'!$D$31*'UNIT VALUES'!$D$36)),0)</f>
        <v>601279</v>
      </c>
      <c r="AA237" s="87">
        <f>ROUND(IF(C237="22", IF(U237&gt;V237,0,R237*'UNIT VALUES'!$D$43*'UNIT VALUES'!$D$44),IF(CALCS!U237&gt;CALCS!V237,0,CALCS!R237*'UNIT VALUES'!$D$34*'UNIT VALUES'!$D$36)), 0)</f>
        <v>0</v>
      </c>
      <c r="AB237" s="87">
        <f>ROUND(IF(C237="22",IF(U237&gt;V237,S237*'UNIT VALUES'!$D$40*'UNIT VALUES'!$D$44,0),IF(U237&gt;V237,S237*'UNIT VALUES'!$D$30*'UNIT VALUES'!$D$36)), 0)</f>
        <v>1016058</v>
      </c>
      <c r="AC237" s="87">
        <f>ROUND(IF(U237&gt;V237,0,IF(T237&gt;1, IF(C237="66", T237*'UNIT VALUES'!$D$33*'UNIT VALUES'!$D$36,T237*'UNIT VALUES'!$D$32*'UNIT VALUES'!$D$36),0)),0)</f>
        <v>0</v>
      </c>
      <c r="AD237" t="str">
        <f t="shared" si="10"/>
        <v>069081</v>
      </c>
      <c r="AE237">
        <f ca="1">IF(C237="22",OFFSET('National Reallocations'!$L$1,MATCH(AD237,'National Reallocations'!$I$2:$I$52,0),),ROUND((X237/(SUM($X$2:$X$1259)-SUMIF($C$2:$C$1259,"22",$X$2:$X$1259)))*(Reallocations!$F$4+Reallocations!$F$5),0))</f>
        <v>192</v>
      </c>
      <c r="AF237" s="27">
        <f ca="1">IF(ISERROR(OFFSET('MSA Reallocations'!$I$1,MATCH(AD237,'MSA Reallocations'!$E$2:$E$37,0),)), 0, (OFFSET('MSA Reallocations'!$I$1,MATCH(AD237,'MSA Reallocations'!$E$2:$E$37,0),)))</f>
        <v>0</v>
      </c>
      <c r="AG237" s="181">
        <f ca="1">IF(ISERROR(OFFSET(Reductions!$E$1,MATCH(AD237,Reductions!$F$2:$F$15,0),)), 0, -OFFSET(Reductions!$E$1,MATCH(AD237,Reductions!$F$2:$F$15,0),))</f>
        <v>0</v>
      </c>
      <c r="AH237" s="53">
        <f t="shared" ca="1" si="11"/>
        <v>2279680</v>
      </c>
    </row>
    <row r="238" spans="1:34" x14ac:dyDescent="0.25">
      <c r="A238" s="126" t="s">
        <v>5762</v>
      </c>
      <c r="B238" s="126" t="s">
        <v>223</v>
      </c>
      <c r="C238" s="126" t="s">
        <v>99</v>
      </c>
      <c r="D238" s="126" t="s">
        <v>100</v>
      </c>
      <c r="E238" s="126" t="s">
        <v>224</v>
      </c>
      <c r="F238" s="126" t="s">
        <v>773</v>
      </c>
      <c r="G238" s="126" t="s">
        <v>384</v>
      </c>
      <c r="H238" s="126" t="s">
        <v>23</v>
      </c>
      <c r="I238" s="126" t="s">
        <v>23</v>
      </c>
      <c r="J238" s="126" t="s">
        <v>4633</v>
      </c>
      <c r="K238" s="126" t="s">
        <v>3334</v>
      </c>
      <c r="L238" s="127">
        <v>73137</v>
      </c>
      <c r="M238" s="127">
        <v>-140366</v>
      </c>
      <c r="N238" s="127">
        <v>-140366</v>
      </c>
      <c r="O238" s="127">
        <v>165194</v>
      </c>
      <c r="P238" s="127">
        <v>0</v>
      </c>
      <c r="Q238" s="127">
        <v>21622</v>
      </c>
      <c r="R238" s="127">
        <v>3124</v>
      </c>
      <c r="S238" s="127">
        <v>2445</v>
      </c>
      <c r="T238" s="24">
        <f>IF(P238&gt;0, ROUND(IF(IF(OR(C238="51", C238="52", C238="66"), (L238*'UNIT VALUES'!$C$26)-CALCS!P238,0)&gt;0, IF(OR(C238="51", C238="52", C238="66"), (L238*'UNIT VALUES'!$C$26)-CALCS!P238,0), 0), 0), ROUND(IF(IF(OR(C238="51", C238="52", C238="66"), (L238*'UNIT VALUES'!$C$26)-CALCS!O238,0)&gt;0, IF(OR(C238="51", C238="52", C238="66"), (L238*'UNIT VALUES'!$C$26)-CALCS!O238,0), 0), 0))</f>
        <v>0</v>
      </c>
      <c r="U238" s="25">
        <f>IF(C238="22", (O238*'UNIT VALUES'!$D$38)+(Q238*'UNIT VALUES'!$D$39)+(S238*'UNIT VALUES'!$D$40), (O238*'UNIT VALUES'!$D$28)+(Q238*'UNIT VALUES'!$D$29)+(S238*'UNIT VALUES'!$D$30))</f>
        <v>1226915.5641621139</v>
      </c>
      <c r="V238" s="25">
        <f>IF(C238="22",(O238*'UNIT VALUES'!$D$41)+(Q238*'UNIT VALUES'!$D$42)+(R238*'UNIT VALUES'!$D$43),IF(C238="66",(Q238*'UNIT VALUES'!$D$31)+(T238*'UNIT VALUES'!$D$33)+(R238*'UNIT VALUES'!$D$34),(Q238*'UNIT VALUES'!$D$31)+(T238*'UNIT VALUES'!$D$32)+(R238*'UNIT VALUES'!$D$34)))</f>
        <v>561433.81159879337</v>
      </c>
      <c r="W238" s="25">
        <f t="shared" si="9"/>
        <v>1226916</v>
      </c>
      <c r="X238" s="27">
        <f>ROUND(IF(C238="22", W238*'UNIT VALUES'!$D$44, W238*'UNIT VALUES'!$D$36), 0)</f>
        <v>1073807</v>
      </c>
      <c r="Y238" s="87">
        <f>ROUND(IF(C238="22", IF(U238&gt;V238,O238*'UNIT VALUES'!$D$38*'UNIT VALUES'!$D$44,O238*'UNIT VALUES'!$D$41*'UNIT VALUES'!$D$44),IF(U238&gt;V238, O238*'UNIT VALUES'!$D$28*'UNIT VALUES'!$D$36,0)), 0)</f>
        <v>271775</v>
      </c>
      <c r="Z238" s="87">
        <f>ROUND(IF(C238="22", IF(U238&gt;V238,Q238*'UNIT VALUES'!$D$39*'UNIT VALUES'!$D$44,Q238*'UNIT VALUES'!$D$42*'UNIT VALUES'!$D$44), IF(U238&gt;V238, Q238*'UNIT VALUES'!$D$29*'UNIT VALUES'!$D$36, Q238*'UNIT VALUES'!$D$31*'UNIT VALUES'!$D$36)),0)</f>
        <v>481068</v>
      </c>
      <c r="AA238" s="87">
        <f>ROUND(IF(C238="22", IF(U238&gt;V238,0,R238*'UNIT VALUES'!$D$43*'UNIT VALUES'!$D$44),IF(CALCS!U238&gt;CALCS!V238,0,CALCS!R238*'UNIT VALUES'!$D$34*'UNIT VALUES'!$D$36)), 0)</f>
        <v>0</v>
      </c>
      <c r="AB238" s="87">
        <f>ROUND(IF(C238="22",IF(U238&gt;V238,S238*'UNIT VALUES'!$D$40*'UNIT VALUES'!$D$44,0),IF(U238&gt;V238,S238*'UNIT VALUES'!$D$30*'UNIT VALUES'!$D$36)), 0)</f>
        <v>320964</v>
      </c>
      <c r="AC238" s="87">
        <f>ROUND(IF(U238&gt;V238,0,IF(T238&gt;1, IF(C238="66", T238*'UNIT VALUES'!$D$33*'UNIT VALUES'!$D$36,T238*'UNIT VALUES'!$D$32*'UNIT VALUES'!$D$36),0)),0)</f>
        <v>0</v>
      </c>
      <c r="AD238" t="str">
        <f t="shared" si="10"/>
        <v>069083</v>
      </c>
      <c r="AE238">
        <f ca="1">IF(C238="22",OFFSET('National Reallocations'!$L$1,MATCH(AD238,'National Reallocations'!$I$2:$I$52,0),),ROUND((X238/(SUM($X$2:$X$1259)-SUMIF($C$2:$C$1259,"22",$X$2:$X$1259)))*(Reallocations!$F$4+Reallocations!$F$5),0))</f>
        <v>90</v>
      </c>
      <c r="AF238" s="27">
        <f ca="1">IF(ISERROR(OFFSET('MSA Reallocations'!$I$1,MATCH(AD238,'MSA Reallocations'!$E$2:$E$37,0),)), 0, (OFFSET('MSA Reallocations'!$I$1,MATCH(AD238,'MSA Reallocations'!$E$2:$E$37,0),)))</f>
        <v>0</v>
      </c>
      <c r="AG238" s="181">
        <f ca="1">IF(ISERROR(OFFSET(Reductions!$E$1,MATCH(AD238,Reductions!$F$2:$F$15,0),)), 0, -OFFSET(Reductions!$E$1,MATCH(AD238,Reductions!$F$2:$F$15,0),))</f>
        <v>0</v>
      </c>
      <c r="AH238" s="53">
        <f t="shared" ca="1" si="11"/>
        <v>1073897</v>
      </c>
    </row>
    <row r="239" spans="1:34" x14ac:dyDescent="0.25">
      <c r="A239" s="126" t="s">
        <v>5568</v>
      </c>
      <c r="B239" s="126" t="s">
        <v>223</v>
      </c>
      <c r="C239" s="126" t="s">
        <v>99</v>
      </c>
      <c r="D239" s="126" t="s">
        <v>100</v>
      </c>
      <c r="E239" s="126" t="s">
        <v>224</v>
      </c>
      <c r="F239" s="126" t="s">
        <v>775</v>
      </c>
      <c r="G239" s="126" t="s">
        <v>314</v>
      </c>
      <c r="H239" s="126" t="s">
        <v>23</v>
      </c>
      <c r="I239" s="126" t="s">
        <v>23</v>
      </c>
      <c r="J239" s="126" t="s">
        <v>316</v>
      </c>
      <c r="K239" s="126" t="s">
        <v>3333</v>
      </c>
      <c r="L239" s="127">
        <v>225581</v>
      </c>
      <c r="M239" s="127">
        <v>248041</v>
      </c>
      <c r="N239" s="127">
        <v>263909</v>
      </c>
      <c r="O239" s="127">
        <v>274472</v>
      </c>
      <c r="P239" s="127">
        <v>0</v>
      </c>
      <c r="Q239" s="127">
        <v>18055</v>
      </c>
      <c r="R239" s="127">
        <v>6308</v>
      </c>
      <c r="S239" s="127">
        <v>3136</v>
      </c>
      <c r="T239" s="24">
        <f>IF(P239&gt;0, ROUND(IF(IF(OR(C239="51", C239="52", C239="66"), (L239*'UNIT VALUES'!$C$26)-CALCS!P239,0)&gt;0, IF(OR(C239="51", C239="52", C239="66"), (L239*'UNIT VALUES'!$C$26)-CALCS!P239,0), 0), 0), ROUND(IF(IF(OR(C239="51", C239="52", C239="66"), (L239*'UNIT VALUES'!$C$26)-CALCS!O239,0)&gt;0, IF(OR(C239="51", C239="52", C239="66"), (L239*'UNIT VALUES'!$C$26)-CALCS!O239,0), 0), 0))</f>
        <v>79513</v>
      </c>
      <c r="U239" s="25">
        <f>IF(C239="22", (O239*'UNIT VALUES'!$D$38)+(Q239*'UNIT VALUES'!$D$39)+(S239*'UNIT VALUES'!$D$40), (O239*'UNIT VALUES'!$D$28)+(Q239*'UNIT VALUES'!$D$29)+(S239*'UNIT VALUES'!$D$30))</f>
        <v>1445298.2950687855</v>
      </c>
      <c r="V239" s="25">
        <f>IF(C239="22",(O239*'UNIT VALUES'!$D$41)+(Q239*'UNIT VALUES'!$D$42)+(R239*'UNIT VALUES'!$D$43),IF(C239="66",(Q239*'UNIT VALUES'!$D$31)+(T239*'UNIT VALUES'!$D$33)+(R239*'UNIT VALUES'!$D$34),(Q239*'UNIT VALUES'!$D$31)+(T239*'UNIT VALUES'!$D$32)+(R239*'UNIT VALUES'!$D$34)))</f>
        <v>1586399.3298276917</v>
      </c>
      <c r="W239" s="25">
        <f t="shared" si="9"/>
        <v>1586399</v>
      </c>
      <c r="X239" s="27">
        <f>ROUND(IF(C239="22", W239*'UNIT VALUES'!$D$44, W239*'UNIT VALUES'!$D$36), 0)</f>
        <v>1388429</v>
      </c>
      <c r="Y239" s="87">
        <f>ROUND(IF(C239="22", IF(U239&gt;V239,O239*'UNIT VALUES'!$D$38*'UNIT VALUES'!$D$44,O239*'UNIT VALUES'!$D$41*'UNIT VALUES'!$D$44),IF(U239&gt;V239, O239*'UNIT VALUES'!$D$28*'UNIT VALUES'!$D$36,0)), 0)</f>
        <v>0</v>
      </c>
      <c r="Z239" s="87">
        <f>ROUND(IF(C239="22", IF(U239&gt;V239,Q239*'UNIT VALUES'!$D$39*'UNIT VALUES'!$D$44,Q239*'UNIT VALUES'!$D$42*'UNIT VALUES'!$D$44), IF(U239&gt;V239, Q239*'UNIT VALUES'!$D$29*'UNIT VALUES'!$D$36, Q239*'UNIT VALUES'!$D$31*'UNIT VALUES'!$D$36)),0)</f>
        <v>241023</v>
      </c>
      <c r="AA239" s="87">
        <f>ROUND(IF(C239="22", IF(U239&gt;V239,0,R239*'UNIT VALUES'!$D$43*'UNIT VALUES'!$D$44),IF(CALCS!U239&gt;CALCS!V239,0,CALCS!R239*'UNIT VALUES'!$D$34*'UNIT VALUES'!$D$36)), 0)</f>
        <v>409355</v>
      </c>
      <c r="AB239" s="87">
        <f>ROUND(IF(C239="22",IF(U239&gt;V239,S239*'UNIT VALUES'!$D$40*'UNIT VALUES'!$D$44,0),IF(U239&gt;V239,S239*'UNIT VALUES'!$D$30*'UNIT VALUES'!$D$36)), 0)</f>
        <v>0</v>
      </c>
      <c r="AC239" s="87">
        <f>ROUND(IF(U239&gt;V239,0,IF(T239&gt;1, IF(C239="66", T239*'UNIT VALUES'!$D$33*'UNIT VALUES'!$D$36,T239*'UNIT VALUES'!$D$32*'UNIT VALUES'!$D$36),0)),0)</f>
        <v>738051</v>
      </c>
      <c r="AD239" t="str">
        <f t="shared" si="10"/>
        <v>069085</v>
      </c>
      <c r="AE239">
        <f ca="1">IF(C239="22",OFFSET('National Reallocations'!$L$1,MATCH(AD239,'National Reallocations'!$I$2:$I$52,0),),ROUND((X239/(SUM($X$2:$X$1259)-SUMIF($C$2:$C$1259,"22",$X$2:$X$1259)))*(Reallocations!$F$4+Reallocations!$F$5),0))</f>
        <v>117</v>
      </c>
      <c r="AF239" s="27">
        <f ca="1">IF(ISERROR(OFFSET('MSA Reallocations'!$I$1,MATCH(AD239,'MSA Reallocations'!$E$2:$E$37,0),)), 0, (OFFSET('MSA Reallocations'!$I$1,MATCH(AD239,'MSA Reallocations'!$E$2:$E$37,0),)))</f>
        <v>0</v>
      </c>
      <c r="AG239" s="181">
        <f ca="1">IF(ISERROR(OFFSET(Reductions!$E$1,MATCH(AD239,Reductions!$F$2:$F$15,0),)), 0, -OFFSET(Reductions!$E$1,MATCH(AD239,Reductions!$F$2:$F$15,0),))</f>
        <v>0</v>
      </c>
      <c r="AH239" s="53">
        <f t="shared" ca="1" si="11"/>
        <v>1388546</v>
      </c>
    </row>
    <row r="240" spans="1:34" x14ac:dyDescent="0.25">
      <c r="A240" s="126" t="s">
        <v>5582</v>
      </c>
      <c r="B240" s="126" t="s">
        <v>223</v>
      </c>
      <c r="C240" s="126" t="s">
        <v>99</v>
      </c>
      <c r="D240" s="126" t="s">
        <v>100</v>
      </c>
      <c r="E240" s="126" t="s">
        <v>224</v>
      </c>
      <c r="F240" s="126" t="s">
        <v>103</v>
      </c>
      <c r="G240" s="126" t="s">
        <v>82</v>
      </c>
      <c r="H240" s="126" t="s">
        <v>23</v>
      </c>
      <c r="I240" s="126" t="s">
        <v>23</v>
      </c>
      <c r="J240" s="126" t="s">
        <v>545</v>
      </c>
      <c r="K240" s="126" t="s">
        <v>3333</v>
      </c>
      <c r="L240" s="127">
        <v>102313</v>
      </c>
      <c r="M240" s="127">
        <v>181445</v>
      </c>
      <c r="N240" s="127">
        <v>182527</v>
      </c>
      <c r="O240" s="127">
        <v>266661</v>
      </c>
      <c r="P240" s="127">
        <v>0</v>
      </c>
      <c r="Q240" s="127">
        <v>31040</v>
      </c>
      <c r="R240" s="127">
        <v>12821</v>
      </c>
      <c r="S240" s="127">
        <v>4309</v>
      </c>
      <c r="T240" s="24">
        <f>IF(P240&gt;0, ROUND(IF(IF(OR(C240="51", C240="52", C240="66"), (L240*'UNIT VALUES'!$C$26)-CALCS!P240,0)&gt;0, IF(OR(C240="51", C240="52", C240="66"), (L240*'UNIT VALUES'!$C$26)-CALCS!P240,0), 0), 0), ROUND(IF(IF(OR(C240="51", C240="52", C240="66"), (L240*'UNIT VALUES'!$C$26)-CALCS!O240,0)&gt;0, IF(OR(C240="51", C240="52", C240="66"), (L240*'UNIT VALUES'!$C$26)-CALCS!O240,0), 0), 0))</f>
        <v>0</v>
      </c>
      <c r="U240" s="25">
        <f>IF(C240="22", (O240*'UNIT VALUES'!$D$38)+(Q240*'UNIT VALUES'!$D$39)+(S240*'UNIT VALUES'!$D$40), (O240*'UNIT VALUES'!$D$28)+(Q240*'UNIT VALUES'!$D$29)+(S240*'UNIT VALUES'!$D$30))</f>
        <v>1936651.9401240512</v>
      </c>
      <c r="V240" s="25">
        <f>IF(C240="22",(O240*'UNIT VALUES'!$D$41)+(Q240*'UNIT VALUES'!$D$42)+(R240*'UNIT VALUES'!$D$43),IF(C240="66",(Q240*'UNIT VALUES'!$D$31)+(T240*'UNIT VALUES'!$D$33)+(R240*'UNIT VALUES'!$D$34),(Q240*'UNIT VALUES'!$D$31)+(T240*'UNIT VALUES'!$D$32)+(R240*'UNIT VALUES'!$D$34)))</f>
        <v>1424094.3657026957</v>
      </c>
      <c r="W240" s="25">
        <f t="shared" si="9"/>
        <v>1936652</v>
      </c>
      <c r="X240" s="27">
        <f>ROUND(IF(C240="22", W240*'UNIT VALUES'!$D$44, W240*'UNIT VALUES'!$D$36), 0)</f>
        <v>1694974</v>
      </c>
      <c r="Y240" s="87">
        <f>ROUND(IF(C240="22", IF(U240&gt;V240,O240*'UNIT VALUES'!$D$38*'UNIT VALUES'!$D$44,O240*'UNIT VALUES'!$D$41*'UNIT VALUES'!$D$44),IF(U240&gt;V240, O240*'UNIT VALUES'!$D$28*'UNIT VALUES'!$D$36,0)), 0)</f>
        <v>438707</v>
      </c>
      <c r="Z240" s="87">
        <f>ROUND(IF(C240="22", IF(U240&gt;V240,Q240*'UNIT VALUES'!$D$39*'UNIT VALUES'!$D$44,Q240*'UNIT VALUES'!$D$42*'UNIT VALUES'!$D$44), IF(U240&gt;V240, Q240*'UNIT VALUES'!$D$29*'UNIT VALUES'!$D$36, Q240*'UNIT VALUES'!$D$31*'UNIT VALUES'!$D$36)),0)</f>
        <v>690609</v>
      </c>
      <c r="AA240" s="87">
        <f>ROUND(IF(C240="22", IF(U240&gt;V240,0,R240*'UNIT VALUES'!$D$43*'UNIT VALUES'!$D$44),IF(CALCS!U240&gt;CALCS!V240,0,CALCS!R240*'UNIT VALUES'!$D$34*'UNIT VALUES'!$D$36)), 0)</f>
        <v>0</v>
      </c>
      <c r="AB240" s="87">
        <f>ROUND(IF(C240="22",IF(U240&gt;V240,S240*'UNIT VALUES'!$D$40*'UNIT VALUES'!$D$44,0),IF(U240&gt;V240,S240*'UNIT VALUES'!$D$30*'UNIT VALUES'!$D$36)), 0)</f>
        <v>565658</v>
      </c>
      <c r="AC240" s="87">
        <f>ROUND(IF(U240&gt;V240,0,IF(T240&gt;1, IF(C240="66", T240*'UNIT VALUES'!$D$33*'UNIT VALUES'!$D$36,T240*'UNIT VALUES'!$D$32*'UNIT VALUES'!$D$36),0)),0)</f>
        <v>0</v>
      </c>
      <c r="AD240" t="str">
        <f t="shared" si="10"/>
        <v>069097</v>
      </c>
      <c r="AE240">
        <f ca="1">IF(C240="22",OFFSET('National Reallocations'!$L$1,MATCH(AD240,'National Reallocations'!$I$2:$I$52,0),),ROUND((X240/(SUM($X$2:$X$1259)-SUMIF($C$2:$C$1259,"22",$X$2:$X$1259)))*(Reallocations!$F$4+Reallocations!$F$5),0))</f>
        <v>143</v>
      </c>
      <c r="AF240" s="27">
        <f ca="1">IF(ISERROR(OFFSET('MSA Reallocations'!$I$1,MATCH(AD240,'MSA Reallocations'!$E$2:$E$37,0),)), 0, (OFFSET('MSA Reallocations'!$I$1,MATCH(AD240,'MSA Reallocations'!$E$2:$E$37,0),)))</f>
        <v>0</v>
      </c>
      <c r="AG240" s="181">
        <f ca="1">IF(ISERROR(OFFSET(Reductions!$E$1,MATCH(AD240,Reductions!$F$2:$F$15,0),)), 0, -OFFSET(Reductions!$E$1,MATCH(AD240,Reductions!$F$2:$F$15,0),))</f>
        <v>0</v>
      </c>
      <c r="AH240" s="53">
        <f t="shared" ca="1" si="11"/>
        <v>1695117</v>
      </c>
    </row>
    <row r="241" spans="1:34" x14ac:dyDescent="0.25">
      <c r="A241" s="126" t="s">
        <v>5651</v>
      </c>
      <c r="B241" s="126" t="s">
        <v>223</v>
      </c>
      <c r="C241" s="126" t="s">
        <v>99</v>
      </c>
      <c r="D241" s="126" t="s">
        <v>100</v>
      </c>
      <c r="E241" s="126" t="s">
        <v>224</v>
      </c>
      <c r="F241" s="126" t="s">
        <v>778</v>
      </c>
      <c r="G241" s="126" t="s">
        <v>472</v>
      </c>
      <c r="H241" s="126" t="s">
        <v>23</v>
      </c>
      <c r="I241" s="126" t="s">
        <v>23</v>
      </c>
      <c r="J241" s="126" t="s">
        <v>474</v>
      </c>
      <c r="K241" s="126" t="s">
        <v>3333</v>
      </c>
      <c r="L241" s="127">
        <v>108807</v>
      </c>
      <c r="M241" s="127">
        <v>0</v>
      </c>
      <c r="N241" s="127">
        <v>0</v>
      </c>
      <c r="O241" s="127">
        <v>230708</v>
      </c>
      <c r="P241" s="127">
        <v>0</v>
      </c>
      <c r="Q241" s="127">
        <v>48539</v>
      </c>
      <c r="R241" s="127">
        <v>5182</v>
      </c>
      <c r="S241" s="127">
        <v>5463</v>
      </c>
      <c r="T241" s="24">
        <f>IF(P241&gt;0, ROUND(IF(IF(OR(C241="51", C241="52", C241="66"), (L241*'UNIT VALUES'!$C$26)-CALCS!P241,0)&gt;0, IF(OR(C241="51", C241="52", C241="66"), (L241*'UNIT VALUES'!$C$26)-CALCS!P241,0), 0), 0), ROUND(IF(IF(OR(C241="51", C241="52", C241="66"), (L241*'UNIT VALUES'!$C$26)-CALCS!O241,0)&gt;0, IF(OR(C241="51", C241="52", C241="66"), (L241*'UNIT VALUES'!$C$26)-CALCS!O241,0), 0), 0))</f>
        <v>0</v>
      </c>
      <c r="U241" s="25">
        <f>IF(C241="22", (O241*'UNIT VALUES'!$D$38)+(Q241*'UNIT VALUES'!$D$39)+(S241*'UNIT VALUES'!$D$40), (O241*'UNIT VALUES'!$D$28)+(Q241*'UNIT VALUES'!$D$29)+(S241*'UNIT VALUES'!$D$30))</f>
        <v>2487007.5641487185</v>
      </c>
      <c r="V241" s="25">
        <f>IF(C241="22",(O241*'UNIT VALUES'!$D$41)+(Q241*'UNIT VALUES'!$D$42)+(R241*'UNIT VALUES'!$D$43),IF(C241="66",(Q241*'UNIT VALUES'!$D$31)+(T241*'UNIT VALUES'!$D$33)+(R241*'UNIT VALUES'!$D$34),(Q241*'UNIT VALUES'!$D$31)+(T241*'UNIT VALUES'!$D$32)+(R241*'UNIT VALUES'!$D$34)))</f>
        <v>1124589.995669134</v>
      </c>
      <c r="W241" s="25">
        <f t="shared" si="9"/>
        <v>2487008</v>
      </c>
      <c r="X241" s="27">
        <f>ROUND(IF(C241="22", W241*'UNIT VALUES'!$D$44, W241*'UNIT VALUES'!$D$36), 0)</f>
        <v>2176650</v>
      </c>
      <c r="Y241" s="87">
        <f>ROUND(IF(C241="22", IF(U241&gt;V241,O241*'UNIT VALUES'!$D$38*'UNIT VALUES'!$D$44,O241*'UNIT VALUES'!$D$41*'UNIT VALUES'!$D$44),IF(U241&gt;V241, O241*'UNIT VALUES'!$D$28*'UNIT VALUES'!$D$36,0)), 0)</f>
        <v>379557</v>
      </c>
      <c r="Z241" s="87">
        <f>ROUND(IF(C241="22", IF(U241&gt;V241,Q241*'UNIT VALUES'!$D$39*'UNIT VALUES'!$D$44,Q241*'UNIT VALUES'!$D$42*'UNIT VALUES'!$D$44), IF(U241&gt;V241, Q241*'UNIT VALUES'!$D$29*'UNIT VALUES'!$D$36, Q241*'UNIT VALUES'!$D$31*'UNIT VALUES'!$D$36)),0)</f>
        <v>1079944</v>
      </c>
      <c r="AA241" s="87">
        <f>ROUND(IF(C241="22", IF(U241&gt;V241,0,R241*'UNIT VALUES'!$D$43*'UNIT VALUES'!$D$44),IF(CALCS!U241&gt;CALCS!V241,0,CALCS!R241*'UNIT VALUES'!$D$34*'UNIT VALUES'!$D$36)), 0)</f>
        <v>0</v>
      </c>
      <c r="AB241" s="87">
        <f>ROUND(IF(C241="22",IF(U241&gt;V241,S241*'UNIT VALUES'!$D$40*'UNIT VALUES'!$D$44,0),IF(U241&gt;V241,S241*'UNIT VALUES'!$D$30*'UNIT VALUES'!$D$36)), 0)</f>
        <v>717148</v>
      </c>
      <c r="AC241" s="87">
        <f>ROUND(IF(U241&gt;V241,0,IF(T241&gt;1, IF(C241="66", T241*'UNIT VALUES'!$D$33*'UNIT VALUES'!$D$36,T241*'UNIT VALUES'!$D$32*'UNIT VALUES'!$D$36),0)),0)</f>
        <v>0</v>
      </c>
      <c r="AD241" t="str">
        <f t="shared" si="10"/>
        <v>069099</v>
      </c>
      <c r="AE241">
        <f ca="1">IF(C241="22",OFFSET('National Reallocations'!$L$1,MATCH(AD241,'National Reallocations'!$I$2:$I$52,0),),ROUND((X241/(SUM($X$2:$X$1259)-SUMIF($C$2:$C$1259,"22",$X$2:$X$1259)))*(Reallocations!$F$4+Reallocations!$F$5),0))</f>
        <v>183</v>
      </c>
      <c r="AF241" s="27">
        <f ca="1">IF(ISERROR(OFFSET('MSA Reallocations'!$I$1,MATCH(AD241,'MSA Reallocations'!$E$2:$E$37,0),)), 0, (OFFSET('MSA Reallocations'!$I$1,MATCH(AD241,'MSA Reallocations'!$E$2:$E$37,0),)))</f>
        <v>0</v>
      </c>
      <c r="AG241" s="181">
        <f ca="1">IF(ISERROR(OFFSET(Reductions!$E$1,MATCH(AD241,Reductions!$F$2:$F$15,0),)), 0, -OFFSET(Reductions!$E$1,MATCH(AD241,Reductions!$F$2:$F$15,0),))</f>
        <v>0</v>
      </c>
      <c r="AH241" s="53">
        <f t="shared" ca="1" si="11"/>
        <v>2176833</v>
      </c>
    </row>
    <row r="242" spans="1:34" x14ac:dyDescent="0.25">
      <c r="A242" s="126" t="s">
        <v>5688</v>
      </c>
      <c r="B242" s="126" t="s">
        <v>223</v>
      </c>
      <c r="C242" s="126" t="s">
        <v>99</v>
      </c>
      <c r="D242" s="126" t="s">
        <v>100</v>
      </c>
      <c r="E242" s="126" t="s">
        <v>224</v>
      </c>
      <c r="F242" s="126" t="s">
        <v>780</v>
      </c>
      <c r="G242" s="126" t="s">
        <v>265</v>
      </c>
      <c r="H242" s="126" t="s">
        <v>23</v>
      </c>
      <c r="I242" s="126" t="s">
        <v>23</v>
      </c>
      <c r="J242" s="126" t="s">
        <v>267</v>
      </c>
      <c r="K242" s="126" t="s">
        <v>3334</v>
      </c>
      <c r="L242" s="127">
        <v>126823</v>
      </c>
      <c r="M242" s="127">
        <v>139954</v>
      </c>
      <c r="N242" s="127">
        <v>154217</v>
      </c>
      <c r="O242" s="127">
        <v>209839</v>
      </c>
      <c r="P242" s="127">
        <v>0</v>
      </c>
      <c r="Q242" s="127">
        <v>27612</v>
      </c>
      <c r="R242" s="127">
        <v>4718</v>
      </c>
      <c r="S242" s="127">
        <v>5033</v>
      </c>
      <c r="T242" s="24">
        <f>IF(P242&gt;0, ROUND(IF(IF(OR(C242="51", C242="52", C242="66"), (L242*'UNIT VALUES'!$C$26)-CALCS!P242,0)&gt;0, IF(OR(C242="51", C242="52", C242="66"), (L242*'UNIT VALUES'!$C$26)-CALCS!P242,0), 0), 0), ROUND(IF(IF(OR(C242="51", C242="52", C242="66"), (L242*'UNIT VALUES'!$C$26)-CALCS!O242,0)&gt;0, IF(OR(C242="51", C242="52", C242="66"), (L242*'UNIT VALUES'!$C$26)-CALCS!O242,0), 0), 0))</f>
        <v>0</v>
      </c>
      <c r="U242" s="25">
        <f>IF(C242="22", (O242*'UNIT VALUES'!$D$38)+(Q242*'UNIT VALUES'!$D$39)+(S242*'UNIT VALUES'!$D$40), (O242*'UNIT VALUES'!$D$28)+(Q242*'UNIT VALUES'!$D$29)+(S242*'UNIT VALUES'!$D$30))</f>
        <v>1851289.2571283136</v>
      </c>
      <c r="V242" s="25">
        <f>IF(C242="22",(O242*'UNIT VALUES'!$D$41)+(Q242*'UNIT VALUES'!$D$42)+(R242*'UNIT VALUES'!$D$43),IF(C242="66",(Q242*'UNIT VALUES'!$D$31)+(T242*'UNIT VALUES'!$D$33)+(R242*'UNIT VALUES'!$D$34),(Q242*'UNIT VALUES'!$D$31)+(T242*'UNIT VALUES'!$D$32)+(R242*'UNIT VALUES'!$D$34)))</f>
        <v>770989.55305836885</v>
      </c>
      <c r="W242" s="25">
        <f t="shared" si="9"/>
        <v>1851289</v>
      </c>
      <c r="X242" s="27">
        <f>ROUND(IF(C242="22", W242*'UNIT VALUES'!$D$44, W242*'UNIT VALUES'!$D$36), 0)</f>
        <v>1620263</v>
      </c>
      <c r="Y242" s="87">
        <f>ROUND(IF(C242="22", IF(U242&gt;V242,O242*'UNIT VALUES'!$D$38*'UNIT VALUES'!$D$44,O242*'UNIT VALUES'!$D$41*'UNIT VALUES'!$D$44),IF(U242&gt;V242, O242*'UNIT VALUES'!$D$28*'UNIT VALUES'!$D$36,0)), 0)</f>
        <v>345224</v>
      </c>
      <c r="Z242" s="87">
        <f>ROUND(IF(C242="22", IF(U242&gt;V242,Q242*'UNIT VALUES'!$D$39*'UNIT VALUES'!$D$44,Q242*'UNIT VALUES'!$D$42*'UNIT VALUES'!$D$44), IF(U242&gt;V242, Q242*'UNIT VALUES'!$D$29*'UNIT VALUES'!$D$36, Q242*'UNIT VALUES'!$D$31*'UNIT VALUES'!$D$36)),0)</f>
        <v>614339</v>
      </c>
      <c r="AA242" s="87">
        <f>ROUND(IF(C242="22", IF(U242&gt;V242,0,R242*'UNIT VALUES'!$D$43*'UNIT VALUES'!$D$44),IF(CALCS!U242&gt;CALCS!V242,0,CALCS!R242*'UNIT VALUES'!$D$34*'UNIT VALUES'!$D$36)), 0)</f>
        <v>0</v>
      </c>
      <c r="AB242" s="87">
        <f>ROUND(IF(C242="22",IF(U242&gt;V242,S242*'UNIT VALUES'!$D$40*'UNIT VALUES'!$D$44,0),IF(U242&gt;V242,S242*'UNIT VALUES'!$D$30*'UNIT VALUES'!$D$36)), 0)</f>
        <v>660700</v>
      </c>
      <c r="AC242" s="87">
        <f>ROUND(IF(U242&gt;V242,0,IF(T242&gt;1, IF(C242="66", T242*'UNIT VALUES'!$D$33*'UNIT VALUES'!$D$36,T242*'UNIT VALUES'!$D$32*'UNIT VALUES'!$D$36),0)),0)</f>
        <v>0</v>
      </c>
      <c r="AD242" t="str">
        <f t="shared" si="10"/>
        <v>069111</v>
      </c>
      <c r="AE242">
        <f ca="1">IF(C242="22",OFFSET('National Reallocations'!$L$1,MATCH(AD242,'National Reallocations'!$I$2:$I$52,0),),ROUND((X242/(SUM($X$2:$X$1259)-SUMIF($C$2:$C$1259,"22",$X$2:$X$1259)))*(Reallocations!$F$4+Reallocations!$F$5),0))</f>
        <v>136</v>
      </c>
      <c r="AF242" s="27">
        <f ca="1">IF(ISERROR(OFFSET('MSA Reallocations'!$I$1,MATCH(AD242,'MSA Reallocations'!$E$2:$E$37,0),)), 0, (OFFSET('MSA Reallocations'!$I$1,MATCH(AD242,'MSA Reallocations'!$E$2:$E$37,0),)))</f>
        <v>0</v>
      </c>
      <c r="AG242" s="181">
        <f ca="1">IF(ISERROR(OFFSET(Reductions!$E$1,MATCH(AD242,Reductions!$F$2:$F$15,0),)), 0, -OFFSET(Reductions!$E$1,MATCH(AD242,Reductions!$F$2:$F$15,0),))</f>
        <v>0</v>
      </c>
      <c r="AH242" s="53">
        <f t="shared" ca="1" si="11"/>
        <v>1620399</v>
      </c>
    </row>
    <row r="243" spans="1:34" x14ac:dyDescent="0.25">
      <c r="A243" s="126" t="s">
        <v>5811</v>
      </c>
      <c r="B243" s="126" t="s">
        <v>6</v>
      </c>
      <c r="C243" s="126" t="s">
        <v>19</v>
      </c>
      <c r="D243" s="126" t="s">
        <v>20</v>
      </c>
      <c r="E243" s="126" t="s">
        <v>782</v>
      </c>
      <c r="F243" s="126" t="s">
        <v>4744</v>
      </c>
      <c r="G243" s="126" t="s">
        <v>22</v>
      </c>
      <c r="H243" s="126" t="s">
        <v>23</v>
      </c>
      <c r="I243" s="126" t="s">
        <v>23</v>
      </c>
      <c r="J243" s="126" t="s">
        <v>24</v>
      </c>
      <c r="K243" s="126" t="s">
        <v>3335</v>
      </c>
      <c r="L243" s="127">
        <v>0</v>
      </c>
      <c r="M243" s="127">
        <v>2889835</v>
      </c>
      <c r="N243" s="127">
        <v>2889964</v>
      </c>
      <c r="O243" s="127">
        <v>1645477</v>
      </c>
      <c r="P243" s="127">
        <v>0</v>
      </c>
      <c r="Q243" s="127">
        <v>164822</v>
      </c>
      <c r="R243" s="127">
        <v>71578</v>
      </c>
      <c r="S243" s="127">
        <v>11920</v>
      </c>
      <c r="T243" s="24">
        <f>IF(P243&gt;0, ROUND(IF(IF(OR(C243="51", C243="52", C243="66"), (L243*'UNIT VALUES'!$C$26)-CALCS!P243,0)&gt;0, IF(OR(C243="51", C243="52", C243="66"), (L243*'UNIT VALUES'!$C$26)-CALCS!P243,0), 0), 0), ROUND(IF(IF(OR(C243="51", C243="52", C243="66"), (L243*'UNIT VALUES'!$C$26)-CALCS!O243,0)&gt;0, IF(OR(C243="51", C243="52", C243="66"), (L243*'UNIT VALUES'!$C$26)-CALCS!O243,0), 0), 0))</f>
        <v>0</v>
      </c>
      <c r="U243" s="25">
        <f>IF(C243="22", (O243*'UNIT VALUES'!$D$38)+(Q243*'UNIT VALUES'!$D$39)+(S243*'UNIT VALUES'!$D$40), (O243*'UNIT VALUES'!$D$28)+(Q243*'UNIT VALUES'!$D$29)+(S243*'UNIT VALUES'!$D$30))</f>
        <v>10950867.696259419</v>
      </c>
      <c r="V243" s="25">
        <f>IF(C243="22",(O243*'UNIT VALUES'!$D$41)+(Q243*'UNIT VALUES'!$D$42)+(R243*'UNIT VALUES'!$D$43),IF(C243="66",(Q243*'UNIT VALUES'!$D$31)+(T243*'UNIT VALUES'!$D$33)+(R243*'UNIT VALUES'!$D$34),(Q243*'UNIT VALUES'!$D$31)+(T243*'UNIT VALUES'!$D$32)+(R243*'UNIT VALUES'!$D$34)))</f>
        <v>10403624.316623608</v>
      </c>
      <c r="W243" s="25">
        <f t="shared" si="9"/>
        <v>10950868</v>
      </c>
      <c r="X243" s="219">
        <f>ROUND(IF(C243="22", W243*'UNIT VALUES'!$D$44, W243*'UNIT VALUES'!$D$36), 0)</f>
        <v>9106184</v>
      </c>
      <c r="Y243" s="87">
        <f>ROUND(IF(C243="22", IF(U243&gt;V243,O243*'UNIT VALUES'!$D$38*'UNIT VALUES'!$D$44,O243*'UNIT VALUES'!$D$41*'UNIT VALUES'!$D$44),IF(U243&gt;V243, O243*'UNIT VALUES'!$D$28*'UNIT VALUES'!$D$36,0)), 0)</f>
        <v>2748252</v>
      </c>
      <c r="Z243" s="87">
        <f>ROUND(IF(C243="22", IF(U243&gt;V243,Q243*'UNIT VALUES'!$D$39*'UNIT VALUES'!$D$44,Q243*'UNIT VALUES'!$D$42*'UNIT VALUES'!$D$44), IF(U243&gt;V243, Q243*'UNIT VALUES'!$D$29*'UNIT VALUES'!$D$36, Q243*'UNIT VALUES'!$D$31*'UNIT VALUES'!$D$36)),0)</f>
        <v>3837142</v>
      </c>
      <c r="AA243" s="87">
        <f>ROUND(IF(C243="22", IF(U243&gt;V243,0,R243*'UNIT VALUES'!$D$43*'UNIT VALUES'!$D$44),IF(CALCS!U243&gt;CALCS!V243,0,CALCS!R243*'UNIT VALUES'!$D$34*'UNIT VALUES'!$D$36)), 0)</f>
        <v>0</v>
      </c>
      <c r="AB243" s="87">
        <f>ROUND(IF(C243="22",IF(U243&gt;V243,S243*'UNIT VALUES'!$D$40*'UNIT VALUES'!$D$44,0),IF(U243&gt;V243,S243*'UNIT VALUES'!$D$30*'UNIT VALUES'!$D$36)), 0)</f>
        <v>2520790</v>
      </c>
      <c r="AC243" s="87">
        <f>ROUND(IF(U243&gt;V243,0,IF(T243&gt;1, IF(C243="66", T243*'UNIT VALUES'!$D$33*'UNIT VALUES'!$D$36,T243*'UNIT VALUES'!$D$32*'UNIT VALUES'!$D$36),0)),0)</f>
        <v>0</v>
      </c>
      <c r="AD243" t="str">
        <f t="shared" si="10"/>
        <v>089999</v>
      </c>
      <c r="AE243">
        <f ca="1">IF(C243="22",OFFSET('National Reallocations'!$L$1,MATCH(AD243,'National Reallocations'!$I$2:$I$52,0),),ROUND((X243/(SUM($X$2:$X$1259)-SUMIF($C$2:$C$1259,"22",$X$2:$X$1259)))*(Reallocations!$F$4+Reallocations!$F$5),0))</f>
        <v>22149</v>
      </c>
      <c r="AF243" s="27">
        <f ca="1">IF(ISERROR(OFFSET('MSA Reallocations'!$I$1,MATCH(AD243,'MSA Reallocations'!$E$2:$E$37,0),)), 0, (OFFSET('MSA Reallocations'!$I$1,MATCH(AD243,'MSA Reallocations'!$E$2:$E$37,0),)))</f>
        <v>0</v>
      </c>
      <c r="AG243" s="181">
        <f ca="1">IF(ISERROR(OFFSET(Reductions!$E$1,MATCH(AD243,Reductions!$F$2:$F$15,0),)), 0, -OFFSET(Reductions!$E$1,MATCH(AD243,Reductions!$F$2:$F$15,0),))</f>
        <v>0</v>
      </c>
      <c r="AH243" s="53">
        <f t="shared" ca="1" si="11"/>
        <v>9128333</v>
      </c>
    </row>
    <row r="244" spans="1:34" x14ac:dyDescent="0.25">
      <c r="A244" s="126" t="s">
        <v>5863</v>
      </c>
      <c r="B244" s="126" t="s">
        <v>6</v>
      </c>
      <c r="C244" s="126" t="s">
        <v>47</v>
      </c>
      <c r="D244" s="126" t="s">
        <v>48</v>
      </c>
      <c r="E244" s="126" t="s">
        <v>782</v>
      </c>
      <c r="F244" s="126" t="s">
        <v>784</v>
      </c>
      <c r="G244" s="126" t="s">
        <v>22</v>
      </c>
      <c r="H244" s="126" t="s">
        <v>23</v>
      </c>
      <c r="I244" s="126" t="s">
        <v>785</v>
      </c>
      <c r="J244" s="126" t="s">
        <v>786</v>
      </c>
      <c r="K244" s="126" t="s">
        <v>3335</v>
      </c>
      <c r="L244" s="127">
        <v>19242</v>
      </c>
      <c r="M244" s="127">
        <v>84576</v>
      </c>
      <c r="N244" s="127">
        <v>84576</v>
      </c>
      <c r="O244" s="127">
        <v>115368</v>
      </c>
      <c r="P244" s="127">
        <v>0</v>
      </c>
      <c r="Q244" s="127">
        <v>9193</v>
      </c>
      <c r="R244" s="127">
        <v>675</v>
      </c>
      <c r="S244" s="127">
        <v>395</v>
      </c>
      <c r="T244" s="24">
        <f>IF(P244&gt;0, ROUND(IF(IF(OR(C244="51", C244="52", C244="66"), (L244*'UNIT VALUES'!$C$26)-CALCS!P244,0)&gt;0, IF(OR(C244="51", C244="52", C244="66"), (L244*'UNIT VALUES'!$C$26)-CALCS!P244,0), 0), 0), ROUND(IF(IF(OR(C244="51", C244="52", C244="66"), (L244*'UNIT VALUES'!$C$26)-CALCS!O244,0)&gt;0, IF(OR(C244="51", C244="52", C244="66"), (L244*'UNIT VALUES'!$C$26)-CALCS!O244,0), 0), 0))</f>
        <v>0</v>
      </c>
      <c r="U244" s="25">
        <f>IF(C244="22", (O244*'UNIT VALUES'!$D$38)+(Q244*'UNIT VALUES'!$D$39)+(S244*'UNIT VALUES'!$D$40), (O244*'UNIT VALUES'!$D$28)+(Q244*'UNIT VALUES'!$D$29)+(S244*'UNIT VALUES'!$D$30))</f>
        <v>509809.88141830324</v>
      </c>
      <c r="V244" s="25">
        <f>IF(C244="22",(O244*'UNIT VALUES'!$D$41)+(Q244*'UNIT VALUES'!$D$42)+(R244*'UNIT VALUES'!$D$43),IF(C244="66",(Q244*'UNIT VALUES'!$D$31)+(T244*'UNIT VALUES'!$D$33)+(R244*'UNIT VALUES'!$D$34),(Q244*'UNIT VALUES'!$D$31)+(T244*'UNIT VALUES'!$D$32)+(R244*'UNIT VALUES'!$D$34)))</f>
        <v>190268.89517481683</v>
      </c>
      <c r="W244" s="25">
        <f t="shared" si="9"/>
        <v>509810</v>
      </c>
      <c r="X244" s="27">
        <f>ROUND(IF(C244="22", W244*'UNIT VALUES'!$D$44, W244*'UNIT VALUES'!$D$36), 0)</f>
        <v>446190</v>
      </c>
      <c r="Y244" s="87">
        <f>ROUND(IF(C244="22", IF(U244&gt;V244,O244*'UNIT VALUES'!$D$38*'UNIT VALUES'!$D$44,O244*'UNIT VALUES'!$D$41*'UNIT VALUES'!$D$44),IF(U244&gt;V244, O244*'UNIT VALUES'!$D$28*'UNIT VALUES'!$D$36,0)), 0)</f>
        <v>189802</v>
      </c>
      <c r="Z244" s="87">
        <f>ROUND(IF(C244="22", IF(U244&gt;V244,Q244*'UNIT VALUES'!$D$39*'UNIT VALUES'!$D$44,Q244*'UNIT VALUES'!$D$42*'UNIT VALUES'!$D$44), IF(U244&gt;V244, Q244*'UNIT VALUES'!$D$29*'UNIT VALUES'!$D$36, Q244*'UNIT VALUES'!$D$31*'UNIT VALUES'!$D$36)),0)</f>
        <v>204535</v>
      </c>
      <c r="AA244" s="87">
        <f>ROUND(IF(C244="22", IF(U244&gt;V244,0,R244*'UNIT VALUES'!$D$43*'UNIT VALUES'!$D$44),IF(CALCS!U244&gt;CALCS!V244,0,CALCS!R244*'UNIT VALUES'!$D$34*'UNIT VALUES'!$D$36)), 0)</f>
        <v>0</v>
      </c>
      <c r="AB244" s="87">
        <f>ROUND(IF(C244="22",IF(U244&gt;V244,S244*'UNIT VALUES'!$D$40*'UNIT VALUES'!$D$44,0),IF(U244&gt;V244,S244*'UNIT VALUES'!$D$30*'UNIT VALUES'!$D$36)), 0)</f>
        <v>51853</v>
      </c>
      <c r="AC244" s="87">
        <f>ROUND(IF(U244&gt;V244,0,IF(T244&gt;1, IF(C244="66", T244*'UNIT VALUES'!$D$33*'UNIT VALUES'!$D$36,T244*'UNIT VALUES'!$D$32*'UNIT VALUES'!$D$36),0)),0)</f>
        <v>0</v>
      </c>
      <c r="AD244" t="str">
        <f t="shared" si="10"/>
        <v>080054</v>
      </c>
      <c r="AE244">
        <f ca="1">IF(C244="22",OFFSET('National Reallocations'!$L$1,MATCH(AD244,'National Reallocations'!$I$2:$I$52,0),),ROUND((X244/(SUM($X$2:$X$1259)-SUMIF($C$2:$C$1259,"22",$X$2:$X$1259)))*(Reallocations!$F$4+Reallocations!$F$5),0))</f>
        <v>38</v>
      </c>
      <c r="AF244" s="27">
        <f ca="1">IF(ISERROR(OFFSET('MSA Reallocations'!$I$1,MATCH(AD244,'MSA Reallocations'!$E$2:$E$37,0),)), 0, (OFFSET('MSA Reallocations'!$I$1,MATCH(AD244,'MSA Reallocations'!$E$2:$E$37,0),)))</f>
        <v>19340</v>
      </c>
      <c r="AG244" s="181">
        <f ca="1">IF(ISERROR(OFFSET(Reductions!$E$1,MATCH(AD244,Reductions!$F$2:$F$15,0),)), 0, -OFFSET(Reductions!$E$1,MATCH(AD244,Reductions!$F$2:$F$15,0),))</f>
        <v>0</v>
      </c>
      <c r="AH244" s="53">
        <f t="shared" ca="1" si="11"/>
        <v>465568</v>
      </c>
    </row>
    <row r="245" spans="1:34" x14ac:dyDescent="0.25">
      <c r="A245" s="126" t="s">
        <v>5452</v>
      </c>
      <c r="B245" s="126" t="s">
        <v>6</v>
      </c>
      <c r="C245" s="126" t="s">
        <v>27</v>
      </c>
      <c r="D245" s="126" t="s">
        <v>28</v>
      </c>
      <c r="E245" s="126" t="s">
        <v>782</v>
      </c>
      <c r="F245" s="126" t="s">
        <v>37</v>
      </c>
      <c r="G245" s="126" t="s">
        <v>22</v>
      </c>
      <c r="H245" s="126" t="s">
        <v>23</v>
      </c>
      <c r="I245" s="126" t="s">
        <v>788</v>
      </c>
      <c r="J245" s="126" t="s">
        <v>786</v>
      </c>
      <c r="K245" s="126" t="s">
        <v>3335</v>
      </c>
      <c r="L245" s="127">
        <v>48548</v>
      </c>
      <c r="M245" s="127">
        <v>158588</v>
      </c>
      <c r="N245" s="127">
        <v>158588</v>
      </c>
      <c r="O245" s="127">
        <v>359407</v>
      </c>
      <c r="P245" s="127">
        <v>0</v>
      </c>
      <c r="Q245" s="127">
        <v>54534</v>
      </c>
      <c r="R245" s="127">
        <v>1143</v>
      </c>
      <c r="S245" s="127">
        <v>6649</v>
      </c>
      <c r="T245" s="24">
        <f>IF(P245&gt;0, ROUND(IF(IF(OR(C245="51", C245="52", C245="66"), (L245*'UNIT VALUES'!$C$26)-CALCS!P245,0)&gt;0, IF(OR(C245="51", C245="52", C245="66"), (L245*'UNIT VALUES'!$C$26)-CALCS!P245,0), 0), 0), ROUND(IF(IF(OR(C245="51", C245="52", C245="66"), (L245*'UNIT VALUES'!$C$26)-CALCS!O245,0)&gt;0, IF(OR(C245="51", C245="52", C245="66"), (L245*'UNIT VALUES'!$C$26)-CALCS!O245,0), 0), 0))</f>
        <v>0</v>
      </c>
      <c r="U245" s="25">
        <f>IF(C245="22", (O245*'UNIT VALUES'!$D$38)+(Q245*'UNIT VALUES'!$D$39)+(S245*'UNIT VALUES'!$D$40), (O245*'UNIT VALUES'!$D$28)+(Q245*'UNIT VALUES'!$D$29)+(S245*'UNIT VALUES'!$D$30))</f>
        <v>3059222.141425353</v>
      </c>
      <c r="V245" s="25">
        <f>IF(C245="22",(O245*'UNIT VALUES'!$D$41)+(Q245*'UNIT VALUES'!$D$42)+(R245*'UNIT VALUES'!$D$43),IF(C245="66",(Q245*'UNIT VALUES'!$D$31)+(T245*'UNIT VALUES'!$D$33)+(R245*'UNIT VALUES'!$D$34),(Q245*'UNIT VALUES'!$D$31)+(T245*'UNIT VALUES'!$D$32)+(R245*'UNIT VALUES'!$D$34)))</f>
        <v>916548.49228209234</v>
      </c>
      <c r="W245" s="25">
        <f t="shared" si="9"/>
        <v>3059222</v>
      </c>
      <c r="X245" s="27">
        <f>ROUND(IF(C245="22", W245*'UNIT VALUES'!$D$44, W245*'UNIT VALUES'!$D$36), 0)</f>
        <v>2677456</v>
      </c>
      <c r="Y245" s="87">
        <f>ROUND(IF(C245="22", IF(U245&gt;V245,O245*'UNIT VALUES'!$D$38*'UNIT VALUES'!$D$44,O245*'UNIT VALUES'!$D$41*'UNIT VALUES'!$D$44),IF(U245&gt;V245, O245*'UNIT VALUES'!$D$28*'UNIT VALUES'!$D$36,0)), 0)</f>
        <v>591291</v>
      </c>
      <c r="Z245" s="87">
        <f>ROUND(IF(C245="22", IF(U245&gt;V245,Q245*'UNIT VALUES'!$D$39*'UNIT VALUES'!$D$44,Q245*'UNIT VALUES'!$D$42*'UNIT VALUES'!$D$44), IF(U245&gt;V245, Q245*'UNIT VALUES'!$D$29*'UNIT VALUES'!$D$36, Q245*'UNIT VALUES'!$D$31*'UNIT VALUES'!$D$36)),0)</f>
        <v>1213327</v>
      </c>
      <c r="AA245" s="87">
        <f>ROUND(IF(C245="22", IF(U245&gt;V245,0,R245*'UNIT VALUES'!$D$43*'UNIT VALUES'!$D$44),IF(CALCS!U245&gt;CALCS!V245,0,CALCS!R245*'UNIT VALUES'!$D$34*'UNIT VALUES'!$D$36)), 0)</f>
        <v>0</v>
      </c>
      <c r="AB245" s="87">
        <f>ROUND(IF(C245="22",IF(U245&gt;V245,S245*'UNIT VALUES'!$D$40*'UNIT VALUES'!$D$44,0),IF(U245&gt;V245,S245*'UNIT VALUES'!$D$30*'UNIT VALUES'!$D$36)), 0)</f>
        <v>872839</v>
      </c>
      <c r="AC245" s="87">
        <f>ROUND(IF(U245&gt;V245,0,IF(T245&gt;1, IF(C245="66", T245*'UNIT VALUES'!$D$33*'UNIT VALUES'!$D$36,T245*'UNIT VALUES'!$D$32*'UNIT VALUES'!$D$36),0)),0)</f>
        <v>0</v>
      </c>
      <c r="AD245" t="str">
        <f t="shared" si="10"/>
        <v>080072</v>
      </c>
      <c r="AE245">
        <f ca="1">IF(C245="22",OFFSET('National Reallocations'!$L$1,MATCH(AD245,'National Reallocations'!$I$2:$I$52,0),),ROUND((X245/(SUM($X$2:$X$1259)-SUMIF($C$2:$C$1259,"22",$X$2:$X$1259)))*(Reallocations!$F$4+Reallocations!$F$5),0))</f>
        <v>225</v>
      </c>
      <c r="AF245" s="27">
        <f ca="1">IF(ISERROR(OFFSET('MSA Reallocations'!$I$1,MATCH(AD245,'MSA Reallocations'!$E$2:$E$37,0),)), 0, (OFFSET('MSA Reallocations'!$I$1,MATCH(AD245,'MSA Reallocations'!$E$2:$E$37,0),)))</f>
        <v>116055</v>
      </c>
      <c r="AG245" s="181">
        <f ca="1">IF(ISERROR(OFFSET(Reductions!$E$1,MATCH(AD245,Reductions!$F$2:$F$15,0),)), 0, -OFFSET(Reductions!$E$1,MATCH(AD245,Reductions!$F$2:$F$15,0),))</f>
        <v>0</v>
      </c>
      <c r="AH245" s="53">
        <f t="shared" ca="1" si="11"/>
        <v>2793736</v>
      </c>
    </row>
    <row r="246" spans="1:34" x14ac:dyDescent="0.25">
      <c r="A246" s="126" t="s">
        <v>5897</v>
      </c>
      <c r="B246" s="126" t="s">
        <v>6</v>
      </c>
      <c r="C246" s="126" t="s">
        <v>27</v>
      </c>
      <c r="D246" s="126" t="s">
        <v>28</v>
      </c>
      <c r="E246" s="126" t="s">
        <v>782</v>
      </c>
      <c r="F246" s="126" t="s">
        <v>42</v>
      </c>
      <c r="G246" s="126" t="s">
        <v>170</v>
      </c>
      <c r="H246" s="126" t="s">
        <v>23</v>
      </c>
      <c r="I246" s="126" t="s">
        <v>790</v>
      </c>
      <c r="J246" s="126" t="s">
        <v>791</v>
      </c>
      <c r="K246" s="126" t="s">
        <v>3335</v>
      </c>
      <c r="L246" s="127">
        <v>37718</v>
      </c>
      <c r="M246" s="127">
        <v>76685</v>
      </c>
      <c r="N246" s="127">
        <v>76685</v>
      </c>
      <c r="O246" s="127">
        <v>107349</v>
      </c>
      <c r="P246" s="127">
        <v>0</v>
      </c>
      <c r="Q246" s="127">
        <v>21627</v>
      </c>
      <c r="R246" s="127">
        <v>3823</v>
      </c>
      <c r="S246" s="127">
        <v>543</v>
      </c>
      <c r="T246" s="24">
        <f>IF(P246&gt;0, ROUND(IF(IF(OR(C246="51", C246="52", C246="66"), (L246*'UNIT VALUES'!$C$26)-CALCS!P246,0)&gt;0, IF(OR(C246="51", C246="52", C246="66"), (L246*'UNIT VALUES'!$C$26)-CALCS!P246,0), 0), 0), ROUND(IF(IF(OR(C246="51", C246="52", C246="66"), (L246*'UNIT VALUES'!$C$26)-CALCS!O246,0)&gt;0, IF(OR(C246="51", C246="52", C246="66"), (L246*'UNIT VALUES'!$C$26)-CALCS!O246,0), 0), 0))</f>
        <v>0</v>
      </c>
      <c r="U246" s="25">
        <f>IF(C246="22", (O246*'UNIT VALUES'!$D$38)+(Q246*'UNIT VALUES'!$D$39)+(S246*'UNIT VALUES'!$D$40), (O246*'UNIT VALUES'!$D$28)+(Q246*'UNIT VALUES'!$D$29)+(S246*'UNIT VALUES'!$D$30))</f>
        <v>833024.23364288569</v>
      </c>
      <c r="V246" s="25">
        <f>IF(C246="22",(O246*'UNIT VALUES'!$D$41)+(Q246*'UNIT VALUES'!$D$42)+(R246*'UNIT VALUES'!$D$43),IF(C246="66",(Q246*'UNIT VALUES'!$D$31)+(T246*'UNIT VALUES'!$D$33)+(R246*'UNIT VALUES'!$D$34),(Q246*'UNIT VALUES'!$D$31)+(T246*'UNIT VALUES'!$D$32)+(R246*'UNIT VALUES'!$D$34)))</f>
        <v>613339.25784587674</v>
      </c>
      <c r="W246" s="25">
        <f t="shared" si="9"/>
        <v>833024</v>
      </c>
      <c r="X246" s="27">
        <f>ROUND(IF(C246="22", W246*'UNIT VALUES'!$D$44, W246*'UNIT VALUES'!$D$36), 0)</f>
        <v>729069</v>
      </c>
      <c r="Y246" s="87">
        <f>ROUND(IF(C246="22", IF(U246&gt;V246,O246*'UNIT VALUES'!$D$38*'UNIT VALUES'!$D$44,O246*'UNIT VALUES'!$D$41*'UNIT VALUES'!$D$44),IF(U246&gt;V246, O246*'UNIT VALUES'!$D$28*'UNIT VALUES'!$D$36,0)), 0)</f>
        <v>176609</v>
      </c>
      <c r="Z246" s="87">
        <f>ROUND(IF(C246="22", IF(U246&gt;V246,Q246*'UNIT VALUES'!$D$39*'UNIT VALUES'!$D$44,Q246*'UNIT VALUES'!$D$42*'UNIT VALUES'!$D$44), IF(U246&gt;V246, Q246*'UNIT VALUES'!$D$29*'UNIT VALUES'!$D$36, Q246*'UNIT VALUES'!$D$31*'UNIT VALUES'!$D$36)),0)</f>
        <v>481179</v>
      </c>
      <c r="AA246" s="87">
        <f>ROUND(IF(C246="22", IF(U246&gt;V246,0,R246*'UNIT VALUES'!$D$43*'UNIT VALUES'!$D$44),IF(CALCS!U246&gt;CALCS!V246,0,CALCS!R246*'UNIT VALUES'!$D$34*'UNIT VALUES'!$D$36)), 0)</f>
        <v>0</v>
      </c>
      <c r="AB246" s="87">
        <f>ROUND(IF(C246="22",IF(U246&gt;V246,S246*'UNIT VALUES'!$D$40*'UNIT VALUES'!$D$44,0),IF(U246&gt;V246,S246*'UNIT VALUES'!$D$30*'UNIT VALUES'!$D$36)), 0)</f>
        <v>71282</v>
      </c>
      <c r="AC246" s="87">
        <f>ROUND(IF(U246&gt;V246,0,IF(T246&gt;1, IF(C246="66", T246*'UNIT VALUES'!$D$33*'UNIT VALUES'!$D$36,T246*'UNIT VALUES'!$D$32*'UNIT VALUES'!$D$36),0)),0)</f>
        <v>0</v>
      </c>
      <c r="AD246" t="str">
        <f t="shared" si="10"/>
        <v>080144</v>
      </c>
      <c r="AE246">
        <f ca="1">IF(C246="22",OFFSET('National Reallocations'!$L$1,MATCH(AD246,'National Reallocations'!$I$2:$I$52,0),),ROUND((X246/(SUM($X$2:$X$1259)-SUMIF($C$2:$C$1259,"22",$X$2:$X$1259)))*(Reallocations!$F$4+Reallocations!$F$5),0))</f>
        <v>61</v>
      </c>
      <c r="AF246" s="27">
        <f ca="1">IF(ISERROR(OFFSET('MSA Reallocations'!$I$1,MATCH(AD246,'MSA Reallocations'!$E$2:$E$37,0),)), 0, (OFFSET('MSA Reallocations'!$I$1,MATCH(AD246,'MSA Reallocations'!$E$2:$E$37,0),)))</f>
        <v>0</v>
      </c>
      <c r="AG246" s="181">
        <f ca="1">IF(ISERROR(OFFSET(Reductions!$E$1,MATCH(AD246,Reductions!$F$2:$F$15,0),)), 0, -OFFSET(Reductions!$E$1,MATCH(AD246,Reductions!$F$2:$F$15,0),))</f>
        <v>0</v>
      </c>
      <c r="AH246" s="53">
        <f t="shared" ca="1" si="11"/>
        <v>729130</v>
      </c>
    </row>
    <row r="247" spans="1:34" x14ac:dyDescent="0.25">
      <c r="A247" s="126" t="s">
        <v>5072</v>
      </c>
      <c r="B247" s="126" t="s">
        <v>6</v>
      </c>
      <c r="C247" s="126" t="s">
        <v>27</v>
      </c>
      <c r="D247" s="126" t="s">
        <v>28</v>
      </c>
      <c r="E247" s="126" t="s">
        <v>782</v>
      </c>
      <c r="F247" s="126" t="s">
        <v>180</v>
      </c>
      <c r="G247" s="126" t="s">
        <v>793</v>
      </c>
      <c r="H247" s="126" t="s">
        <v>23</v>
      </c>
      <c r="I247" s="126" t="s">
        <v>794</v>
      </c>
      <c r="J247" s="126" t="s">
        <v>786</v>
      </c>
      <c r="K247" s="126" t="s">
        <v>3335</v>
      </c>
      <c r="L247" s="127">
        <v>0</v>
      </c>
      <c r="M247" s="127">
        <v>0</v>
      </c>
      <c r="N247" s="127">
        <v>0</v>
      </c>
      <c r="O247" s="127">
        <v>65065</v>
      </c>
      <c r="P247" s="127">
        <v>0</v>
      </c>
      <c r="Q247" s="127">
        <v>3717</v>
      </c>
      <c r="R247" s="127">
        <v>170</v>
      </c>
      <c r="S247" s="127">
        <v>374</v>
      </c>
      <c r="T247" s="24">
        <f>IF(P247&gt;0, ROUND(IF(IF(OR(C247="51", C247="52", C247="66"), (L247*'UNIT VALUES'!$C$26)-CALCS!P247,0)&gt;0, IF(OR(C247="51", C247="52", C247="66"), (L247*'UNIT VALUES'!$C$26)-CALCS!P247,0), 0), 0), ROUND(IF(IF(OR(C247="51", C247="52", C247="66"), (L247*'UNIT VALUES'!$C$26)-CALCS!O247,0)&gt;0, IF(OR(C247="51", C247="52", C247="66"), (L247*'UNIT VALUES'!$C$26)-CALCS!O247,0), 0), 0))</f>
        <v>0</v>
      </c>
      <c r="U247" s="25">
        <f>IF(C247="22", (O247*'UNIT VALUES'!$D$38)+(Q247*'UNIT VALUES'!$D$39)+(S247*'UNIT VALUES'!$D$40), (O247*'UNIT VALUES'!$D$28)+(Q247*'UNIT VALUES'!$D$29)+(S247*'UNIT VALUES'!$D$30))</f>
        <v>272894.84040477074</v>
      </c>
      <c r="V247" s="25">
        <f>IF(C247="22",(O247*'UNIT VALUES'!$D$41)+(Q247*'UNIT VALUES'!$D$42)+(R247*'UNIT VALUES'!$D$43),IF(C247="66",(Q247*'UNIT VALUES'!$D$31)+(T247*'UNIT VALUES'!$D$33)+(R247*'UNIT VALUES'!$D$34),(Q247*'UNIT VALUES'!$D$31)+(T247*'UNIT VALUES'!$D$32)+(R247*'UNIT VALUES'!$D$34)))</f>
        <v>69299.859270879591</v>
      </c>
      <c r="W247" s="25">
        <f t="shared" si="9"/>
        <v>272895</v>
      </c>
      <c r="X247" s="27">
        <f>ROUND(IF(C247="22", W247*'UNIT VALUES'!$D$44, W247*'UNIT VALUES'!$D$36), 0)</f>
        <v>238840</v>
      </c>
      <c r="Y247" s="87">
        <f>ROUND(IF(C247="22", IF(U247&gt;V247,O247*'UNIT VALUES'!$D$38*'UNIT VALUES'!$D$44,O247*'UNIT VALUES'!$D$41*'UNIT VALUES'!$D$44),IF(U247&gt;V247, O247*'UNIT VALUES'!$D$28*'UNIT VALUES'!$D$36,0)), 0)</f>
        <v>107044</v>
      </c>
      <c r="Z247" s="87">
        <f>ROUND(IF(C247="22", IF(U247&gt;V247,Q247*'UNIT VALUES'!$D$39*'UNIT VALUES'!$D$44,Q247*'UNIT VALUES'!$D$42*'UNIT VALUES'!$D$44), IF(U247&gt;V247, Q247*'UNIT VALUES'!$D$29*'UNIT VALUES'!$D$36, Q247*'UNIT VALUES'!$D$31*'UNIT VALUES'!$D$36)),0)</f>
        <v>82700</v>
      </c>
      <c r="AA247" s="87">
        <f>ROUND(IF(C247="22", IF(U247&gt;V247,0,R247*'UNIT VALUES'!$D$43*'UNIT VALUES'!$D$44),IF(CALCS!U247&gt;CALCS!V247,0,CALCS!R247*'UNIT VALUES'!$D$34*'UNIT VALUES'!$D$36)), 0)</f>
        <v>0</v>
      </c>
      <c r="AB247" s="87">
        <f>ROUND(IF(C247="22",IF(U247&gt;V247,S247*'UNIT VALUES'!$D$40*'UNIT VALUES'!$D$44,0),IF(U247&gt;V247,S247*'UNIT VALUES'!$D$30*'UNIT VALUES'!$D$36)), 0)</f>
        <v>49096</v>
      </c>
      <c r="AC247" s="87">
        <f>ROUND(IF(U247&gt;V247,0,IF(T247&gt;1, IF(C247="66", T247*'UNIT VALUES'!$D$33*'UNIT VALUES'!$D$36,T247*'UNIT VALUES'!$D$32*'UNIT VALUES'!$D$36),0)),0)</f>
        <v>0</v>
      </c>
      <c r="AD247" t="str">
        <f t="shared" si="10"/>
        <v>080180</v>
      </c>
      <c r="AE247">
        <f ca="1">IF(C247="22",OFFSET('National Reallocations'!$L$1,MATCH(AD247,'National Reallocations'!$I$2:$I$52,0),),ROUND((X247/(SUM($X$2:$X$1259)-SUMIF($C$2:$C$1259,"22",$X$2:$X$1259)))*(Reallocations!$F$4+Reallocations!$F$5),0))</f>
        <v>20</v>
      </c>
      <c r="AF247" s="27">
        <f ca="1">IF(ISERROR(OFFSET('MSA Reallocations'!$I$1,MATCH(AD247,'MSA Reallocations'!$E$2:$E$37,0),)), 0, (OFFSET('MSA Reallocations'!$I$1,MATCH(AD247,'MSA Reallocations'!$E$2:$E$37,0),)))</f>
        <v>10353</v>
      </c>
      <c r="AG247" s="181">
        <f ca="1">IF(ISERROR(OFFSET(Reductions!$E$1,MATCH(AD247,Reductions!$F$2:$F$15,0),)), 0, -OFFSET(Reductions!$E$1,MATCH(AD247,Reductions!$F$2:$F$15,0),))</f>
        <v>0</v>
      </c>
      <c r="AH247" s="53">
        <f t="shared" ca="1" si="11"/>
        <v>249213</v>
      </c>
    </row>
    <row r="248" spans="1:34" x14ac:dyDescent="0.25">
      <c r="A248" s="126" t="s">
        <v>5886</v>
      </c>
      <c r="B248" s="126" t="s">
        <v>6</v>
      </c>
      <c r="C248" s="126" t="s">
        <v>47</v>
      </c>
      <c r="D248" s="126" t="s">
        <v>48</v>
      </c>
      <c r="E248" s="126" t="s">
        <v>782</v>
      </c>
      <c r="F248" s="126" t="s">
        <v>796</v>
      </c>
      <c r="G248" s="126" t="s">
        <v>176</v>
      </c>
      <c r="H248" s="126" t="s">
        <v>23</v>
      </c>
      <c r="I248" s="126" t="s">
        <v>797</v>
      </c>
      <c r="J248" s="126" t="s">
        <v>786</v>
      </c>
      <c r="K248" s="126" t="s">
        <v>3335</v>
      </c>
      <c r="L248" s="127">
        <v>1</v>
      </c>
      <c r="M248" s="127">
        <v>0</v>
      </c>
      <c r="N248" s="127">
        <v>0</v>
      </c>
      <c r="O248" s="127">
        <v>109741</v>
      </c>
      <c r="P248" s="127">
        <v>0</v>
      </c>
      <c r="Q248" s="127">
        <v>5414</v>
      </c>
      <c r="R248" s="127">
        <v>163</v>
      </c>
      <c r="S248" s="127">
        <v>238</v>
      </c>
      <c r="T248" s="24">
        <f>IF(P248&gt;0, ROUND(IF(IF(OR(C248="51", C248="52", C248="66"), (L248*'UNIT VALUES'!$C$26)-CALCS!P248,0)&gt;0, IF(OR(C248="51", C248="52", C248="66"), (L248*'UNIT VALUES'!$C$26)-CALCS!P248,0), 0), 0), ROUND(IF(IF(OR(C248="51", C248="52", C248="66"), (L248*'UNIT VALUES'!$C$26)-CALCS!O248,0)&gt;0, IF(OR(C248="51", C248="52", C248="66"), (L248*'UNIT VALUES'!$C$26)-CALCS!O248,0), 0), 0))</f>
        <v>0</v>
      </c>
      <c r="U248" s="25">
        <f>IF(C248="22", (O248*'UNIT VALUES'!$D$38)+(Q248*'UNIT VALUES'!$D$39)+(S248*'UNIT VALUES'!$D$40), (O248*'UNIT VALUES'!$D$28)+(Q248*'UNIT VALUES'!$D$29)+(S248*'UNIT VALUES'!$D$30))</f>
        <v>379616.41231134092</v>
      </c>
      <c r="V248" s="25">
        <f>IF(C248="22",(O248*'UNIT VALUES'!$D$41)+(Q248*'UNIT VALUES'!$D$42)+(R248*'UNIT VALUES'!$D$43),IF(C248="66",(Q248*'UNIT VALUES'!$D$31)+(T248*'UNIT VALUES'!$D$33)+(R248*'UNIT VALUES'!$D$34),(Q248*'UNIT VALUES'!$D$31)+(T248*'UNIT VALUES'!$D$32)+(R248*'UNIT VALUES'!$D$34)))</f>
        <v>94664.87656671564</v>
      </c>
      <c r="W248" s="25">
        <f t="shared" si="9"/>
        <v>379616</v>
      </c>
      <c r="X248" s="27">
        <f>ROUND(IF(C248="22", W248*'UNIT VALUES'!$D$44, W248*'UNIT VALUES'!$D$36), 0)</f>
        <v>332243</v>
      </c>
      <c r="Y248" s="87">
        <f>ROUND(IF(C248="22", IF(U248&gt;V248,O248*'UNIT VALUES'!$D$38*'UNIT VALUES'!$D$44,O248*'UNIT VALUES'!$D$41*'UNIT VALUES'!$D$44),IF(U248&gt;V248, O248*'UNIT VALUES'!$D$28*'UNIT VALUES'!$D$36,0)), 0)</f>
        <v>180544</v>
      </c>
      <c r="Z248" s="87">
        <f>ROUND(IF(C248="22", IF(U248&gt;V248,Q248*'UNIT VALUES'!$D$39*'UNIT VALUES'!$D$44,Q248*'UNIT VALUES'!$D$42*'UNIT VALUES'!$D$44), IF(U248&gt;V248, Q248*'UNIT VALUES'!$D$29*'UNIT VALUES'!$D$36, Q248*'UNIT VALUES'!$D$31*'UNIT VALUES'!$D$36)),0)</f>
        <v>120456</v>
      </c>
      <c r="AA248" s="87">
        <f>ROUND(IF(C248="22", IF(U248&gt;V248,0,R248*'UNIT VALUES'!$D$43*'UNIT VALUES'!$D$44),IF(CALCS!U248&gt;CALCS!V248,0,CALCS!R248*'UNIT VALUES'!$D$34*'UNIT VALUES'!$D$36)), 0)</f>
        <v>0</v>
      </c>
      <c r="AB248" s="87">
        <f>ROUND(IF(C248="22",IF(U248&gt;V248,S248*'UNIT VALUES'!$D$40*'UNIT VALUES'!$D$44,0),IF(U248&gt;V248,S248*'UNIT VALUES'!$D$30*'UNIT VALUES'!$D$36)), 0)</f>
        <v>31243</v>
      </c>
      <c r="AC248" s="87">
        <f>ROUND(IF(U248&gt;V248,0,IF(T248&gt;1, IF(C248="66", T248*'UNIT VALUES'!$D$33*'UNIT VALUES'!$D$36,T248*'UNIT VALUES'!$D$32*'UNIT VALUES'!$D$36),0)),0)</f>
        <v>0</v>
      </c>
      <c r="AD248" t="str">
        <f t="shared" si="10"/>
        <v>080238</v>
      </c>
      <c r="AE248">
        <f ca="1">IF(C248="22",OFFSET('National Reallocations'!$L$1,MATCH(AD248,'National Reallocations'!$I$2:$I$52,0),),ROUND((X248/(SUM($X$2:$X$1259)-SUMIF($C$2:$C$1259,"22",$X$2:$X$1259)))*(Reallocations!$F$4+Reallocations!$F$5),0))</f>
        <v>28</v>
      </c>
      <c r="AF248" s="27">
        <f ca="1">IF(ISERROR(OFFSET('MSA Reallocations'!$I$1,MATCH(AD248,'MSA Reallocations'!$E$2:$E$37,0),)), 0, (OFFSET('MSA Reallocations'!$I$1,MATCH(AD248,'MSA Reallocations'!$E$2:$E$37,0),)))</f>
        <v>14401</v>
      </c>
      <c r="AG248" s="181">
        <f ca="1">IF(ISERROR(OFFSET(Reductions!$E$1,MATCH(AD248,Reductions!$F$2:$F$15,0),)), 0, -OFFSET(Reductions!$E$1,MATCH(AD248,Reductions!$F$2:$F$15,0),))</f>
        <v>0</v>
      </c>
      <c r="AH248" s="53">
        <f t="shared" ca="1" si="11"/>
        <v>346672</v>
      </c>
    </row>
    <row r="249" spans="1:34" x14ac:dyDescent="0.25">
      <c r="A249" s="126" t="s">
        <v>5329</v>
      </c>
      <c r="B249" s="126" t="s">
        <v>6</v>
      </c>
      <c r="C249" s="126" t="s">
        <v>27</v>
      </c>
      <c r="D249" s="126" t="s">
        <v>28</v>
      </c>
      <c r="E249" s="126" t="s">
        <v>782</v>
      </c>
      <c r="F249" s="126" t="s">
        <v>254</v>
      </c>
      <c r="G249" s="126" t="s">
        <v>754</v>
      </c>
      <c r="H249" s="126" t="s">
        <v>23</v>
      </c>
      <c r="I249" s="126" t="s">
        <v>305</v>
      </c>
      <c r="J249" s="126" t="s">
        <v>799</v>
      </c>
      <c r="K249" s="126" t="s">
        <v>3335</v>
      </c>
      <c r="L249" s="127">
        <v>70194</v>
      </c>
      <c r="M249" s="127">
        <v>215105</v>
      </c>
      <c r="N249" s="127">
        <v>215150</v>
      </c>
      <c r="O249" s="127">
        <v>456568</v>
      </c>
      <c r="P249" s="127">
        <v>0</v>
      </c>
      <c r="Q249" s="127">
        <v>59126</v>
      </c>
      <c r="R249" s="127">
        <v>10980</v>
      </c>
      <c r="S249" s="127">
        <v>4881</v>
      </c>
      <c r="T249" s="24">
        <f>IF(P249&gt;0, ROUND(IF(IF(OR(C249="51", C249="52", C249="66"), (L249*'UNIT VALUES'!$C$26)-CALCS!P249,0)&gt;0, IF(OR(C249="51", C249="52", C249="66"), (L249*'UNIT VALUES'!$C$26)-CALCS!P249,0), 0), 0), ROUND(IF(IF(OR(C249="51", C249="52", C249="66"), (L249*'UNIT VALUES'!$C$26)-CALCS!O249,0)&gt;0, IF(OR(C249="51", C249="52", C249="66"), (L249*'UNIT VALUES'!$C$26)-CALCS!O249,0), 0), 0))</f>
        <v>0</v>
      </c>
      <c r="U249" s="25">
        <f>IF(C249="22", (O249*'UNIT VALUES'!$D$38)+(Q249*'UNIT VALUES'!$D$39)+(S249*'UNIT VALUES'!$D$40), (O249*'UNIT VALUES'!$D$28)+(Q249*'UNIT VALUES'!$D$29)+(S249*'UNIT VALUES'!$D$30))</f>
        <v>3093412.1317806421</v>
      </c>
      <c r="V249" s="25">
        <f>IF(C249="22",(O249*'UNIT VALUES'!$D$41)+(Q249*'UNIT VALUES'!$D$42)+(R249*'UNIT VALUES'!$D$43),IF(C249="66",(Q249*'UNIT VALUES'!$D$31)+(T249*'UNIT VALUES'!$D$33)+(R249*'UNIT VALUES'!$D$34),(Q249*'UNIT VALUES'!$D$31)+(T249*'UNIT VALUES'!$D$32)+(R249*'UNIT VALUES'!$D$34)))</f>
        <v>1715979.5602009562</v>
      </c>
      <c r="W249" s="25">
        <f t="shared" si="9"/>
        <v>3093412</v>
      </c>
      <c r="X249" s="27">
        <f>ROUND(IF(C249="22", W249*'UNIT VALUES'!$D$44, W249*'UNIT VALUES'!$D$36), 0)</f>
        <v>2707380</v>
      </c>
      <c r="Y249" s="87">
        <f>ROUND(IF(C249="22", IF(U249&gt;V249,O249*'UNIT VALUES'!$D$38*'UNIT VALUES'!$D$44,O249*'UNIT VALUES'!$D$41*'UNIT VALUES'!$D$44),IF(U249&gt;V249, O249*'UNIT VALUES'!$D$28*'UNIT VALUES'!$D$36,0)), 0)</f>
        <v>751139</v>
      </c>
      <c r="Z249" s="87">
        <f>ROUND(IF(C249="22", IF(U249&gt;V249,Q249*'UNIT VALUES'!$D$39*'UNIT VALUES'!$D$44,Q249*'UNIT VALUES'!$D$42*'UNIT VALUES'!$D$44), IF(U249&gt;V249, Q249*'UNIT VALUES'!$D$29*'UNIT VALUES'!$D$36, Q249*'UNIT VALUES'!$D$31*'UNIT VALUES'!$D$36)),0)</f>
        <v>1315494</v>
      </c>
      <c r="AA249" s="87">
        <f>ROUND(IF(C249="22", IF(U249&gt;V249,0,R249*'UNIT VALUES'!$D$43*'UNIT VALUES'!$D$44),IF(CALCS!U249&gt;CALCS!V249,0,CALCS!R249*'UNIT VALUES'!$D$34*'UNIT VALUES'!$D$36)), 0)</f>
        <v>0</v>
      </c>
      <c r="AB249" s="87">
        <f>ROUND(IF(C249="22",IF(U249&gt;V249,S249*'UNIT VALUES'!$D$40*'UNIT VALUES'!$D$44,0),IF(U249&gt;V249,S249*'UNIT VALUES'!$D$30*'UNIT VALUES'!$D$36)), 0)</f>
        <v>640747</v>
      </c>
      <c r="AC249" s="87">
        <f>ROUND(IF(U249&gt;V249,0,IF(T249&gt;1, IF(C249="66", T249*'UNIT VALUES'!$D$33*'UNIT VALUES'!$D$36,T249*'UNIT VALUES'!$D$32*'UNIT VALUES'!$D$36),0)),0)</f>
        <v>0</v>
      </c>
      <c r="AD249" t="str">
        <f t="shared" si="10"/>
        <v>080288</v>
      </c>
      <c r="AE249">
        <f ca="1">IF(C249="22",OFFSET('National Reallocations'!$L$1,MATCH(AD249,'National Reallocations'!$I$2:$I$52,0),),ROUND((X249/(SUM($X$2:$X$1259)-SUMIF($C$2:$C$1259,"22",$X$2:$X$1259)))*(Reallocations!$F$4+Reallocations!$F$5),0))</f>
        <v>228</v>
      </c>
      <c r="AF249" s="27">
        <f ca="1">IF(ISERROR(OFFSET('MSA Reallocations'!$I$1,MATCH(AD249,'MSA Reallocations'!$E$2:$E$37,0),)), 0, (OFFSET('MSA Reallocations'!$I$1,MATCH(AD249,'MSA Reallocations'!$E$2:$E$37,0),)))</f>
        <v>0</v>
      </c>
      <c r="AG249" s="181">
        <f ca="1">IF(ISERROR(OFFSET(Reductions!$E$1,MATCH(AD249,Reductions!$F$2:$F$15,0),)), 0, -OFFSET(Reductions!$E$1,MATCH(AD249,Reductions!$F$2:$F$15,0),))</f>
        <v>0</v>
      </c>
      <c r="AH249" s="53">
        <f t="shared" ca="1" si="11"/>
        <v>2707608</v>
      </c>
    </row>
    <row r="250" spans="1:34" x14ac:dyDescent="0.25">
      <c r="A250" s="126" t="s">
        <v>4756</v>
      </c>
      <c r="B250" s="126" t="s">
        <v>6</v>
      </c>
      <c r="C250" s="126" t="s">
        <v>47</v>
      </c>
      <c r="D250" s="126" t="s">
        <v>48</v>
      </c>
      <c r="E250" s="126" t="s">
        <v>782</v>
      </c>
      <c r="F250" s="126" t="s">
        <v>2273</v>
      </c>
      <c r="G250" s="126" t="s">
        <v>22</v>
      </c>
      <c r="H250" s="126" t="s">
        <v>23</v>
      </c>
      <c r="I250" s="126" t="s">
        <v>4757</v>
      </c>
      <c r="J250" s="126" t="s">
        <v>786</v>
      </c>
      <c r="K250" s="126" t="s">
        <v>3335</v>
      </c>
      <c r="L250" s="127">
        <v>8970</v>
      </c>
      <c r="M250" s="127">
        <v>0</v>
      </c>
      <c r="N250" s="127">
        <v>0</v>
      </c>
      <c r="O250" s="127">
        <v>53696</v>
      </c>
      <c r="P250" s="127">
        <v>0</v>
      </c>
      <c r="Q250" s="127">
        <v>7760</v>
      </c>
      <c r="R250" s="127">
        <v>625</v>
      </c>
      <c r="S250" s="127">
        <v>1048</v>
      </c>
      <c r="T250" s="24">
        <f>IF(P250&gt;0, ROUND(IF(IF(OR(C250="51", C250="52", C250="66"), (L250*'UNIT VALUES'!$C$26)-CALCS!P250,0)&gt;0, IF(OR(C250="51", C250="52", C250="66"), (L250*'UNIT VALUES'!$C$26)-CALCS!P250,0), 0), 0), ROUND(IF(IF(OR(C250="51", C250="52", C250="66"), (L250*'UNIT VALUES'!$C$26)-CALCS!O250,0)&gt;0, IF(OR(C250="51", C250="52", C250="66"), (L250*'UNIT VALUES'!$C$26)-CALCS!O250,0), 0), 0))</f>
        <v>0</v>
      </c>
      <c r="U250" s="25">
        <f>IF(C250="22", (O250*'UNIT VALUES'!$D$38)+(Q250*'UNIT VALUES'!$D$39)+(S250*'UNIT VALUES'!$D$40), (O250*'UNIT VALUES'!$D$28)+(Q250*'UNIT VALUES'!$D$29)+(S250*'UNIT VALUES'!$D$30))</f>
        <v>455396.61698891188</v>
      </c>
      <c r="V250" s="25">
        <f>IF(C250="22",(O250*'UNIT VALUES'!$D$41)+(Q250*'UNIT VALUES'!$D$42)+(R250*'UNIT VALUES'!$D$43),IF(C250="66",(Q250*'UNIT VALUES'!$D$31)+(T250*'UNIT VALUES'!$D$33)+(R250*'UNIT VALUES'!$D$34),(Q250*'UNIT VALUES'!$D$31)+(T250*'UNIT VALUES'!$D$32)+(R250*'UNIT VALUES'!$D$34)))</f>
        <v>164704.21070954617</v>
      </c>
      <c r="W250" s="25">
        <f t="shared" si="9"/>
        <v>455397</v>
      </c>
      <c r="X250" s="27">
        <f>ROUND(IF(C250="22", W250*'UNIT VALUES'!$D$44, W250*'UNIT VALUES'!$D$36), 0)</f>
        <v>398567</v>
      </c>
      <c r="Y250" s="87">
        <f>ROUND(IF(C250="22", IF(U250&gt;V250,O250*'UNIT VALUES'!$D$38*'UNIT VALUES'!$D$44,O250*'UNIT VALUES'!$D$41*'UNIT VALUES'!$D$44),IF(U250&gt;V250, O250*'UNIT VALUES'!$D$28*'UNIT VALUES'!$D$36,0)), 0)</f>
        <v>88340</v>
      </c>
      <c r="Z250" s="87">
        <f>ROUND(IF(C250="22", IF(U250&gt;V250,Q250*'UNIT VALUES'!$D$39*'UNIT VALUES'!$D$44,Q250*'UNIT VALUES'!$D$42*'UNIT VALUES'!$D$44), IF(U250&gt;V250, Q250*'UNIT VALUES'!$D$29*'UNIT VALUES'!$D$36, Q250*'UNIT VALUES'!$D$31*'UNIT VALUES'!$D$36)),0)</f>
        <v>172652</v>
      </c>
      <c r="AA250" s="87">
        <f>ROUND(IF(C250="22", IF(U250&gt;V250,0,R250*'UNIT VALUES'!$D$43*'UNIT VALUES'!$D$44),IF(CALCS!U250&gt;CALCS!V250,0,CALCS!R250*'UNIT VALUES'!$D$34*'UNIT VALUES'!$D$36)), 0)</f>
        <v>0</v>
      </c>
      <c r="AB250" s="87">
        <f>ROUND(IF(C250="22",IF(U250&gt;V250,S250*'UNIT VALUES'!$D$40*'UNIT VALUES'!$D$44,0),IF(U250&gt;V250,S250*'UNIT VALUES'!$D$30*'UNIT VALUES'!$D$36)), 0)</f>
        <v>137575</v>
      </c>
      <c r="AC250" s="87">
        <f>ROUND(IF(U250&gt;V250,0,IF(T250&gt;1, IF(C250="66", T250*'UNIT VALUES'!$D$33*'UNIT VALUES'!$D$36,T250*'UNIT VALUES'!$D$32*'UNIT VALUES'!$D$36),0)),0)</f>
        <v>0</v>
      </c>
      <c r="AD250" t="str">
        <f t="shared" si="10"/>
        <v>080300</v>
      </c>
      <c r="AE250">
        <f ca="1">IF(C250="22",OFFSET('National Reallocations'!$L$1,MATCH(AD250,'National Reallocations'!$I$2:$I$52,0),),ROUND((X250/(SUM($X$2:$X$1259)-SUMIF($C$2:$C$1259,"22",$X$2:$X$1259)))*(Reallocations!$F$4+Reallocations!$F$5),0))</f>
        <v>34</v>
      </c>
      <c r="AF250" s="27">
        <f ca="1">IF(ISERROR(OFFSET('MSA Reallocations'!$I$1,MATCH(AD250,'MSA Reallocations'!$E$2:$E$37,0),)), 0, (OFFSET('MSA Reallocations'!$I$1,MATCH(AD250,'MSA Reallocations'!$E$2:$E$37,0),)))</f>
        <v>17276</v>
      </c>
      <c r="AG250" s="181">
        <f ca="1">IF(ISERROR(OFFSET(Reductions!$E$1,MATCH(AD250,Reductions!$F$2:$F$15,0),)), 0, -OFFSET(Reductions!$E$1,MATCH(AD250,Reductions!$F$2:$F$15,0),))</f>
        <v>0</v>
      </c>
      <c r="AH250" s="53">
        <f t="shared" ca="1" si="11"/>
        <v>415877</v>
      </c>
    </row>
    <row r="251" spans="1:34" x14ac:dyDescent="0.25">
      <c r="A251" s="126" t="s">
        <v>5031</v>
      </c>
      <c r="B251" s="126" t="s">
        <v>6</v>
      </c>
      <c r="C251" s="126" t="s">
        <v>27</v>
      </c>
      <c r="D251" s="126" t="s">
        <v>28</v>
      </c>
      <c r="E251" s="126" t="s">
        <v>782</v>
      </c>
      <c r="F251" s="126" t="s">
        <v>801</v>
      </c>
      <c r="G251" s="126" t="s">
        <v>135</v>
      </c>
      <c r="H251" s="126" t="s">
        <v>23</v>
      </c>
      <c r="I251" s="126" t="s">
        <v>802</v>
      </c>
      <c r="J251" s="126" t="s">
        <v>786</v>
      </c>
      <c r="K251" s="126" t="s">
        <v>3335</v>
      </c>
      <c r="L251" s="127">
        <v>493887</v>
      </c>
      <c r="M251" s="127">
        <v>492694</v>
      </c>
      <c r="N251" s="127">
        <v>492365</v>
      </c>
      <c r="O251" s="127">
        <v>682545</v>
      </c>
      <c r="P251" s="127">
        <v>0</v>
      </c>
      <c r="Q251" s="127">
        <v>113930</v>
      </c>
      <c r="R251" s="127">
        <v>59517</v>
      </c>
      <c r="S251" s="127">
        <v>9239</v>
      </c>
      <c r="T251" s="24">
        <f>IF(P251&gt;0, ROUND(IF(IF(OR(C251="51", C251="52", C251="66"), (L251*'UNIT VALUES'!$C$26)-CALCS!P251,0)&gt;0, IF(OR(C251="51", C251="52", C251="66"), (L251*'UNIT VALUES'!$C$26)-CALCS!P251,0), 0), 0), ROUND(IF(IF(OR(C251="51", C251="52", C251="66"), (L251*'UNIT VALUES'!$C$26)-CALCS!O251,0)&gt;0, IF(OR(C251="51", C251="52", C251="66"), (L251*'UNIT VALUES'!$C$26)-CALCS!O251,0), 0), 0))</f>
        <v>92470</v>
      </c>
      <c r="U251" s="25">
        <f>IF(C251="22", (O251*'UNIT VALUES'!$D$38)+(Q251*'UNIT VALUES'!$D$39)+(S251*'UNIT VALUES'!$D$40), (O251*'UNIT VALUES'!$D$28)+(Q251*'UNIT VALUES'!$D$29)+(S251*'UNIT VALUES'!$D$30))</f>
        <v>5565051.0622319682</v>
      </c>
      <c r="V251" s="25">
        <f>IF(C251="22",(O251*'UNIT VALUES'!$D$41)+(Q251*'UNIT VALUES'!$D$42)+(R251*'UNIT VALUES'!$D$43),IF(C251="66",(Q251*'UNIT VALUES'!$D$31)+(T251*'UNIT VALUES'!$D$33)+(R251*'UNIT VALUES'!$D$34),(Q251*'UNIT VALUES'!$D$31)+(T251*'UNIT VALUES'!$D$32)+(R251*'UNIT VALUES'!$D$34)))</f>
        <v>7229664.0482196975</v>
      </c>
      <c r="W251" s="25">
        <f t="shared" si="9"/>
        <v>7229664</v>
      </c>
      <c r="X251" s="27">
        <f>ROUND(IF(C251="22", W251*'UNIT VALUES'!$D$44, W251*'UNIT VALUES'!$D$36), 0)</f>
        <v>6327461</v>
      </c>
      <c r="Y251" s="87">
        <f>ROUND(IF(C251="22", IF(U251&gt;V251,O251*'UNIT VALUES'!$D$38*'UNIT VALUES'!$D$44,O251*'UNIT VALUES'!$D$41*'UNIT VALUES'!$D$44),IF(U251&gt;V251, O251*'UNIT VALUES'!$D$28*'UNIT VALUES'!$D$36,0)), 0)</f>
        <v>0</v>
      </c>
      <c r="Z251" s="87">
        <f>ROUND(IF(C251="22", IF(U251&gt;V251,Q251*'UNIT VALUES'!$D$39*'UNIT VALUES'!$D$44,Q251*'UNIT VALUES'!$D$42*'UNIT VALUES'!$D$44), IF(U251&gt;V251, Q251*'UNIT VALUES'!$D$29*'UNIT VALUES'!$D$36, Q251*'UNIT VALUES'!$D$31*'UNIT VALUES'!$D$36)),0)</f>
        <v>1520897</v>
      </c>
      <c r="AA251" s="87">
        <f>ROUND(IF(C251="22", IF(U251&gt;V251,0,R251*'UNIT VALUES'!$D$43*'UNIT VALUES'!$D$44),IF(CALCS!U251&gt;CALCS!V251,0,CALCS!R251*'UNIT VALUES'!$D$34*'UNIT VALUES'!$D$36)), 0)</f>
        <v>3862332</v>
      </c>
      <c r="AB251" s="87">
        <f>ROUND(IF(C251="22",IF(U251&gt;V251,S251*'UNIT VALUES'!$D$40*'UNIT VALUES'!$D$44,0),IF(U251&gt;V251,S251*'UNIT VALUES'!$D$30*'UNIT VALUES'!$D$36)), 0)</f>
        <v>0</v>
      </c>
      <c r="AC251" s="87">
        <f>ROUND(IF(U251&gt;V251,0,IF(T251&gt;1, IF(C251="66", T251*'UNIT VALUES'!$D$33*'UNIT VALUES'!$D$36,T251*'UNIT VALUES'!$D$32*'UNIT VALUES'!$D$36),0)),0)</f>
        <v>944232</v>
      </c>
      <c r="AD251" t="str">
        <f t="shared" si="10"/>
        <v>080390</v>
      </c>
      <c r="AE251">
        <f ca="1">IF(C251="22",OFFSET('National Reallocations'!$L$1,MATCH(AD251,'National Reallocations'!$I$2:$I$52,0),),ROUND((X251/(SUM($X$2:$X$1259)-SUMIF($C$2:$C$1259,"22",$X$2:$X$1259)))*(Reallocations!$F$4+Reallocations!$F$5),0))</f>
        <v>532</v>
      </c>
      <c r="AF251" s="27">
        <f ca="1">IF(ISERROR(OFFSET('MSA Reallocations'!$I$1,MATCH(AD251,'MSA Reallocations'!$E$2:$E$37,0),)), 0, (OFFSET('MSA Reallocations'!$I$1,MATCH(AD251,'MSA Reallocations'!$E$2:$E$37,0),)))</f>
        <v>274264</v>
      </c>
      <c r="AG251" s="181">
        <f ca="1">IF(ISERROR(OFFSET(Reductions!$E$1,MATCH(AD251,Reductions!$F$2:$F$15,0),)), 0, -OFFSET(Reductions!$E$1,MATCH(AD251,Reductions!$F$2:$F$15,0),))</f>
        <v>0</v>
      </c>
      <c r="AH251" s="53">
        <f t="shared" ca="1" si="11"/>
        <v>6602257</v>
      </c>
    </row>
    <row r="252" spans="1:34" x14ac:dyDescent="0.25">
      <c r="A252" s="126" t="s">
        <v>5770</v>
      </c>
      <c r="B252" s="126" t="s">
        <v>6</v>
      </c>
      <c r="C252" s="126" t="s">
        <v>27</v>
      </c>
      <c r="D252" s="126" t="s">
        <v>28</v>
      </c>
      <c r="E252" s="126" t="s">
        <v>782</v>
      </c>
      <c r="F252" s="126" t="s">
        <v>804</v>
      </c>
      <c r="G252" s="126" t="s">
        <v>145</v>
      </c>
      <c r="H252" s="126" t="s">
        <v>23</v>
      </c>
      <c r="I252" s="126" t="s">
        <v>805</v>
      </c>
      <c r="J252" s="126" t="s">
        <v>806</v>
      </c>
      <c r="K252" s="126" t="s">
        <v>3335</v>
      </c>
      <c r="L252" s="127">
        <v>25027</v>
      </c>
      <c r="M252" s="127">
        <v>65092</v>
      </c>
      <c r="N252" s="127">
        <v>65092</v>
      </c>
      <c r="O252" s="127">
        <v>161175</v>
      </c>
      <c r="P252" s="127">
        <v>0</v>
      </c>
      <c r="Q252" s="127">
        <v>26153</v>
      </c>
      <c r="R252" s="127">
        <v>3173</v>
      </c>
      <c r="S252" s="127">
        <v>904</v>
      </c>
      <c r="T252" s="24">
        <f>IF(P252&gt;0, ROUND(IF(IF(OR(C252="51", C252="52", C252="66"), (L252*'UNIT VALUES'!$C$26)-CALCS!P252,0)&gt;0, IF(OR(C252="51", C252="52", C252="66"), (L252*'UNIT VALUES'!$C$26)-CALCS!P252,0), 0), 0), ROUND(IF(IF(OR(C252="51", C252="52", C252="66"), (L252*'UNIT VALUES'!$C$26)-CALCS!O252,0)&gt;0, IF(OR(C252="51", C252="52", C252="66"), (L252*'UNIT VALUES'!$C$26)-CALCS!O252,0), 0), 0))</f>
        <v>0</v>
      </c>
      <c r="U252" s="25">
        <f>IF(C252="22", (O252*'UNIT VALUES'!$D$38)+(Q252*'UNIT VALUES'!$D$39)+(S252*'UNIT VALUES'!$D$40), (O252*'UNIT VALUES'!$D$28)+(Q252*'UNIT VALUES'!$D$29)+(S252*'UNIT VALUES'!$D$30))</f>
        <v>1103408.4234480765</v>
      </c>
      <c r="V252" s="25">
        <f>IF(C252="22",(O252*'UNIT VALUES'!$D$41)+(Q252*'UNIT VALUES'!$D$42)+(R252*'UNIT VALUES'!$D$43),IF(C252="66",(Q252*'UNIT VALUES'!$D$31)+(T252*'UNIT VALUES'!$D$33)+(R252*'UNIT VALUES'!$D$34),(Q252*'UNIT VALUES'!$D$31)+(T252*'UNIT VALUES'!$D$32)+(R252*'UNIT VALUES'!$D$34)))</f>
        <v>634177.61229056062</v>
      </c>
      <c r="W252" s="25">
        <f t="shared" si="9"/>
        <v>1103408</v>
      </c>
      <c r="X252" s="27">
        <f>ROUND(IF(C252="22", W252*'UNIT VALUES'!$D$44, W252*'UNIT VALUES'!$D$36), 0)</f>
        <v>965712</v>
      </c>
      <c r="Y252" s="87">
        <f>ROUND(IF(C252="22", IF(U252&gt;V252,O252*'UNIT VALUES'!$D$38*'UNIT VALUES'!$D$44,O252*'UNIT VALUES'!$D$41*'UNIT VALUES'!$D$44),IF(U252&gt;V252, O252*'UNIT VALUES'!$D$28*'UNIT VALUES'!$D$36,0)), 0)</f>
        <v>265163</v>
      </c>
      <c r="Z252" s="87">
        <f>ROUND(IF(C252="22", IF(U252&gt;V252,Q252*'UNIT VALUES'!$D$39*'UNIT VALUES'!$D$44,Q252*'UNIT VALUES'!$D$42*'UNIT VALUES'!$D$44), IF(U252&gt;V252, Q252*'UNIT VALUES'!$D$29*'UNIT VALUES'!$D$36, Q252*'UNIT VALUES'!$D$31*'UNIT VALUES'!$D$36)),0)</f>
        <v>581878</v>
      </c>
      <c r="AA252" s="87">
        <f>ROUND(IF(C252="22", IF(U252&gt;V252,0,R252*'UNIT VALUES'!$D$43*'UNIT VALUES'!$D$44),IF(CALCS!U252&gt;CALCS!V252,0,CALCS!R252*'UNIT VALUES'!$D$34*'UNIT VALUES'!$D$36)), 0)</f>
        <v>0</v>
      </c>
      <c r="AB252" s="87">
        <f>ROUND(IF(C252="22",IF(U252&gt;V252,S252*'UNIT VALUES'!$D$40*'UNIT VALUES'!$D$44,0),IF(U252&gt;V252,S252*'UNIT VALUES'!$D$30*'UNIT VALUES'!$D$36)), 0)</f>
        <v>118671</v>
      </c>
      <c r="AC252" s="87">
        <f>ROUND(IF(U252&gt;V252,0,IF(T252&gt;1, IF(C252="66", T252*'UNIT VALUES'!$D$33*'UNIT VALUES'!$D$36,T252*'UNIT VALUES'!$D$32*'UNIT VALUES'!$D$36),0)),0)</f>
        <v>0</v>
      </c>
      <c r="AD252" t="str">
        <f t="shared" si="10"/>
        <v>080552</v>
      </c>
      <c r="AE252">
        <f ca="1">IF(C252="22",OFFSET('National Reallocations'!$L$1,MATCH(AD252,'National Reallocations'!$I$2:$I$52,0),),ROUND((X252/(SUM($X$2:$X$1259)-SUMIF($C$2:$C$1259,"22",$X$2:$X$1259)))*(Reallocations!$F$4+Reallocations!$F$5),0))</f>
        <v>81</v>
      </c>
      <c r="AF252" s="27">
        <f ca="1">IF(ISERROR(OFFSET('MSA Reallocations'!$I$1,MATCH(AD252,'MSA Reallocations'!$E$2:$E$37,0),)), 0, (OFFSET('MSA Reallocations'!$I$1,MATCH(AD252,'MSA Reallocations'!$E$2:$E$37,0),)))</f>
        <v>0</v>
      </c>
      <c r="AG252" s="181">
        <f ca="1">IF(ISERROR(OFFSET(Reductions!$E$1,MATCH(AD252,Reductions!$F$2:$F$15,0),)), 0, -OFFSET(Reductions!$E$1,MATCH(AD252,Reductions!$F$2:$F$15,0),))</f>
        <v>0</v>
      </c>
      <c r="AH252" s="53">
        <f t="shared" ca="1" si="11"/>
        <v>965793</v>
      </c>
    </row>
    <row r="253" spans="1:34" x14ac:dyDescent="0.25">
      <c r="A253" s="126" t="s">
        <v>5136</v>
      </c>
      <c r="B253" s="126" t="s">
        <v>6</v>
      </c>
      <c r="C253" s="126" t="s">
        <v>27</v>
      </c>
      <c r="D253" s="126" t="s">
        <v>28</v>
      </c>
      <c r="E253" s="126" t="s">
        <v>782</v>
      </c>
      <c r="F253" s="126" t="s">
        <v>808</v>
      </c>
      <c r="G253" s="126" t="s">
        <v>66</v>
      </c>
      <c r="H253" s="126" t="s">
        <v>23</v>
      </c>
      <c r="I253" s="126" t="s">
        <v>809</v>
      </c>
      <c r="J253" s="126" t="s">
        <v>810</v>
      </c>
      <c r="K253" s="126" t="s">
        <v>3335</v>
      </c>
      <c r="L253" s="127">
        <v>18694</v>
      </c>
      <c r="M253" s="127">
        <v>0</v>
      </c>
      <c r="N253" s="127">
        <v>0</v>
      </c>
      <c r="O253" s="127">
        <v>60358</v>
      </c>
      <c r="P253" s="127">
        <v>0</v>
      </c>
      <c r="Q253" s="127">
        <v>10351</v>
      </c>
      <c r="R253" s="127">
        <v>2346</v>
      </c>
      <c r="S253" s="127">
        <v>540</v>
      </c>
      <c r="T253" s="24">
        <f>IF(P253&gt;0, ROUND(IF(IF(OR(C253="51", C253="52", C253="66"), (L253*'UNIT VALUES'!$C$26)-CALCS!P253,0)&gt;0, IF(OR(C253="51", C253="52", C253="66"), (L253*'UNIT VALUES'!$C$26)-CALCS!P253,0), 0), 0), ROUND(IF(IF(OR(C253="51", C253="52", C253="66"), (L253*'UNIT VALUES'!$C$26)-CALCS!O253,0)&gt;0, IF(OR(C253="51", C253="52", C253="66"), (L253*'UNIT VALUES'!$C$26)-CALCS!O253,0), 0), 0))</f>
        <v>0</v>
      </c>
      <c r="U253" s="25">
        <f>IF(C253="22", (O253*'UNIT VALUES'!$D$38)+(Q253*'UNIT VALUES'!$D$39)+(S253*'UNIT VALUES'!$D$40), (O253*'UNIT VALUES'!$D$28)+(Q253*'UNIT VALUES'!$D$29)+(S253*'UNIT VALUES'!$D$30))</f>
        <v>457590.80065681902</v>
      </c>
      <c r="V253" s="25">
        <f>IF(C253="22",(O253*'UNIT VALUES'!$D$41)+(Q253*'UNIT VALUES'!$D$42)+(R253*'UNIT VALUES'!$D$43),IF(C253="66",(Q253*'UNIT VALUES'!$D$31)+(T253*'UNIT VALUES'!$D$33)+(R253*'UNIT VALUES'!$D$34),(Q253*'UNIT VALUES'!$D$31)+(T253*'UNIT VALUES'!$D$32)+(R253*'UNIT VALUES'!$D$34)))</f>
        <v>331832.33380163671</v>
      </c>
      <c r="W253" s="25">
        <f t="shared" si="9"/>
        <v>457591</v>
      </c>
      <c r="X253" s="27">
        <f>ROUND(IF(C253="22", W253*'UNIT VALUES'!$D$44, W253*'UNIT VALUES'!$D$36), 0)</f>
        <v>400487</v>
      </c>
      <c r="Y253" s="87">
        <f>ROUND(IF(C253="22", IF(U253&gt;V253,O253*'UNIT VALUES'!$D$38*'UNIT VALUES'!$D$44,O253*'UNIT VALUES'!$D$41*'UNIT VALUES'!$D$44),IF(U253&gt;V253, O253*'UNIT VALUES'!$D$28*'UNIT VALUES'!$D$36,0)), 0)</f>
        <v>99300</v>
      </c>
      <c r="Z253" s="87">
        <f>ROUND(IF(C253="22", IF(U253&gt;V253,Q253*'UNIT VALUES'!$D$39*'UNIT VALUES'!$D$44,Q253*'UNIT VALUES'!$D$42*'UNIT VALUES'!$D$44), IF(U253&gt;V253, Q253*'UNIT VALUES'!$D$29*'UNIT VALUES'!$D$36, Q253*'UNIT VALUES'!$D$31*'UNIT VALUES'!$D$36)),0)</f>
        <v>230299</v>
      </c>
      <c r="AA253" s="87">
        <f>ROUND(IF(C253="22", IF(U253&gt;V253,0,R253*'UNIT VALUES'!$D$43*'UNIT VALUES'!$D$44),IF(CALCS!U253&gt;CALCS!V253,0,CALCS!R253*'UNIT VALUES'!$D$34*'UNIT VALUES'!$D$36)), 0)</f>
        <v>0</v>
      </c>
      <c r="AB253" s="87">
        <f>ROUND(IF(C253="22",IF(U253&gt;V253,S253*'UNIT VALUES'!$D$40*'UNIT VALUES'!$D$44,0),IF(U253&gt;V253,S253*'UNIT VALUES'!$D$30*'UNIT VALUES'!$D$36)), 0)</f>
        <v>70888</v>
      </c>
      <c r="AC253" s="87">
        <f>ROUND(IF(U253&gt;V253,0,IF(T253&gt;1, IF(C253="66", T253*'UNIT VALUES'!$D$33*'UNIT VALUES'!$D$36,T253*'UNIT VALUES'!$D$32*'UNIT VALUES'!$D$36),0)),0)</f>
        <v>0</v>
      </c>
      <c r="AD253" t="str">
        <f t="shared" si="10"/>
        <v>080672</v>
      </c>
      <c r="AE253">
        <f ca="1">IF(C253="22",OFFSET('National Reallocations'!$L$1,MATCH(AD253,'National Reallocations'!$I$2:$I$52,0),),ROUND((X253/(SUM($X$2:$X$1259)-SUMIF($C$2:$C$1259,"22",$X$2:$X$1259)))*(Reallocations!$F$4+Reallocations!$F$5),0))</f>
        <v>34</v>
      </c>
      <c r="AF253" s="27">
        <f ca="1">IF(ISERROR(OFFSET('MSA Reallocations'!$I$1,MATCH(AD253,'MSA Reallocations'!$E$2:$E$37,0),)), 0, (OFFSET('MSA Reallocations'!$I$1,MATCH(AD253,'MSA Reallocations'!$E$2:$E$37,0),)))</f>
        <v>0</v>
      </c>
      <c r="AG253" s="181">
        <f ca="1">IF(ISERROR(OFFSET(Reductions!$E$1,MATCH(AD253,Reductions!$F$2:$F$15,0),)), 0, -OFFSET(Reductions!$E$1,MATCH(AD253,Reductions!$F$2:$F$15,0),))</f>
        <v>0</v>
      </c>
      <c r="AH253" s="53">
        <f t="shared" ca="1" si="11"/>
        <v>400521</v>
      </c>
    </row>
    <row r="254" spans="1:34" x14ac:dyDescent="0.25">
      <c r="A254" s="126" t="s">
        <v>5923</v>
      </c>
      <c r="B254" s="126" t="s">
        <v>6</v>
      </c>
      <c r="C254" s="126" t="s">
        <v>27</v>
      </c>
      <c r="D254" s="126" t="s">
        <v>28</v>
      </c>
      <c r="E254" s="126" t="s">
        <v>782</v>
      </c>
      <c r="F254" s="126" t="s">
        <v>812</v>
      </c>
      <c r="G254" s="126" t="s">
        <v>813</v>
      </c>
      <c r="H254" s="126" t="s">
        <v>23</v>
      </c>
      <c r="I254" s="126" t="s">
        <v>814</v>
      </c>
      <c r="J254" s="126" t="s">
        <v>815</v>
      </c>
      <c r="K254" s="126" t="s">
        <v>3335</v>
      </c>
      <c r="L254" s="127">
        <v>26314</v>
      </c>
      <c r="M254" s="127">
        <v>54612</v>
      </c>
      <c r="N254" s="127">
        <v>53006</v>
      </c>
      <c r="O254" s="127">
        <v>100883</v>
      </c>
      <c r="P254" s="127">
        <v>0</v>
      </c>
      <c r="Q254" s="127">
        <v>19003</v>
      </c>
      <c r="R254" s="127">
        <v>3378</v>
      </c>
      <c r="S254" s="127">
        <v>1599</v>
      </c>
      <c r="T254" s="24">
        <f>IF(P254&gt;0, ROUND(IF(IF(OR(C254="51", C254="52", C254="66"), (L254*'UNIT VALUES'!$C$26)-CALCS!P254,0)&gt;0, IF(OR(C254="51", C254="52", C254="66"), (L254*'UNIT VALUES'!$C$26)-CALCS!P254,0), 0), 0), ROUND(IF(IF(OR(C254="51", C254="52", C254="66"), (L254*'UNIT VALUES'!$C$26)-CALCS!O254,0)&gt;0, IF(OR(C254="51", C254="52", C254="66"), (L254*'UNIT VALUES'!$C$26)-CALCS!O254,0), 0), 0))</f>
        <v>0</v>
      </c>
      <c r="U254" s="25">
        <f>IF(C254="22", (O254*'UNIT VALUES'!$D$38)+(Q254*'UNIT VALUES'!$D$39)+(S254*'UNIT VALUES'!$D$40), (O254*'UNIT VALUES'!$D$28)+(Q254*'UNIT VALUES'!$D$29)+(S254*'UNIT VALUES'!$D$30))</f>
        <v>912554.83092397335</v>
      </c>
      <c r="V254" s="25">
        <f>IF(C254="22",(O254*'UNIT VALUES'!$D$41)+(Q254*'UNIT VALUES'!$D$42)+(R254*'UNIT VALUES'!$D$43),IF(C254="66",(Q254*'UNIT VALUES'!$D$31)+(T254*'UNIT VALUES'!$D$33)+(R254*'UNIT VALUES'!$D$34),(Q254*'UNIT VALUES'!$D$31)+(T254*'UNIT VALUES'!$D$32)+(R254*'UNIT VALUES'!$D$34)))</f>
        <v>540320.14671306079</v>
      </c>
      <c r="W254" s="25">
        <f t="shared" si="9"/>
        <v>912555</v>
      </c>
      <c r="X254" s="27">
        <f>ROUND(IF(C254="22", W254*'UNIT VALUES'!$D$44, W254*'UNIT VALUES'!$D$36), 0)</f>
        <v>798676</v>
      </c>
      <c r="Y254" s="87">
        <f>ROUND(IF(C254="22", IF(U254&gt;V254,O254*'UNIT VALUES'!$D$38*'UNIT VALUES'!$D$44,O254*'UNIT VALUES'!$D$41*'UNIT VALUES'!$D$44),IF(U254&gt;V254, O254*'UNIT VALUES'!$D$28*'UNIT VALUES'!$D$36,0)), 0)</f>
        <v>165971</v>
      </c>
      <c r="Z254" s="87">
        <f>ROUND(IF(C254="22", IF(U254&gt;V254,Q254*'UNIT VALUES'!$D$39*'UNIT VALUES'!$D$44,Q254*'UNIT VALUES'!$D$42*'UNIT VALUES'!$D$44), IF(U254&gt;V254, Q254*'UNIT VALUES'!$D$29*'UNIT VALUES'!$D$36, Q254*'UNIT VALUES'!$D$31*'UNIT VALUES'!$D$36)),0)</f>
        <v>422798</v>
      </c>
      <c r="AA254" s="87">
        <f>ROUND(IF(C254="22", IF(U254&gt;V254,0,R254*'UNIT VALUES'!$D$43*'UNIT VALUES'!$D$44),IF(CALCS!U254&gt;CALCS!V254,0,CALCS!R254*'UNIT VALUES'!$D$34*'UNIT VALUES'!$D$36)), 0)</f>
        <v>0</v>
      </c>
      <c r="AB254" s="87">
        <f>ROUND(IF(C254="22",IF(U254&gt;V254,S254*'UNIT VALUES'!$D$40*'UNIT VALUES'!$D$44,0),IF(U254&gt;V254,S254*'UNIT VALUES'!$D$30*'UNIT VALUES'!$D$36)), 0)</f>
        <v>209907</v>
      </c>
      <c r="AC254" s="87">
        <f>ROUND(IF(U254&gt;V254,0,IF(T254&gt;1, IF(C254="66", T254*'UNIT VALUES'!$D$33*'UNIT VALUES'!$D$36,T254*'UNIT VALUES'!$D$32*'UNIT VALUES'!$D$36),0)),0)</f>
        <v>0</v>
      </c>
      <c r="AD254" t="str">
        <f t="shared" si="10"/>
        <v>080690</v>
      </c>
      <c r="AE254">
        <f ca="1">IF(C254="22",OFFSET('National Reallocations'!$L$1,MATCH(AD254,'National Reallocations'!$I$2:$I$52,0),),ROUND((X254/(SUM($X$2:$X$1259)-SUMIF($C$2:$C$1259,"22",$X$2:$X$1259)))*(Reallocations!$F$4+Reallocations!$F$5),0))</f>
        <v>67</v>
      </c>
      <c r="AF254" s="27">
        <f ca="1">IF(ISERROR(OFFSET('MSA Reallocations'!$I$1,MATCH(AD254,'MSA Reallocations'!$E$2:$E$37,0),)), 0, (OFFSET('MSA Reallocations'!$I$1,MATCH(AD254,'MSA Reallocations'!$E$2:$E$37,0),)))</f>
        <v>0</v>
      </c>
      <c r="AG254" s="181">
        <f ca="1">IF(ISERROR(OFFSET(Reductions!$E$1,MATCH(AD254,Reductions!$F$2:$F$15,0),)), 0, -OFFSET(Reductions!$E$1,MATCH(AD254,Reductions!$F$2:$F$15,0),))</f>
        <v>0</v>
      </c>
      <c r="AH254" s="53">
        <f t="shared" ca="1" si="11"/>
        <v>798743</v>
      </c>
    </row>
    <row r="255" spans="1:34" x14ac:dyDescent="0.25">
      <c r="A255" s="126" t="s">
        <v>4921</v>
      </c>
      <c r="B255" s="126" t="s">
        <v>6</v>
      </c>
      <c r="C255" s="126" t="s">
        <v>27</v>
      </c>
      <c r="D255" s="126" t="s">
        <v>28</v>
      </c>
      <c r="E255" s="126" t="s">
        <v>782</v>
      </c>
      <c r="F255" s="126" t="s">
        <v>313</v>
      </c>
      <c r="G255" s="126" t="s">
        <v>236</v>
      </c>
      <c r="H255" s="126" t="s">
        <v>23</v>
      </c>
      <c r="I255" s="126" t="s">
        <v>445</v>
      </c>
      <c r="J255" s="126" t="s">
        <v>786</v>
      </c>
      <c r="K255" s="126" t="s">
        <v>3335</v>
      </c>
      <c r="L255" s="127">
        <v>19388</v>
      </c>
      <c r="M255" s="127">
        <v>113808</v>
      </c>
      <c r="N255" s="127">
        <v>112860</v>
      </c>
      <c r="O255" s="127">
        <v>152597</v>
      </c>
      <c r="P255" s="127">
        <v>0</v>
      </c>
      <c r="Q255" s="127">
        <v>18043</v>
      </c>
      <c r="R255" s="127">
        <v>1520</v>
      </c>
      <c r="S255" s="127">
        <v>1484</v>
      </c>
      <c r="T255" s="24">
        <f>IF(P255&gt;0, ROUND(IF(IF(OR(C255="51", C255="52", C255="66"), (L255*'UNIT VALUES'!$C$26)-CALCS!P255,0)&gt;0, IF(OR(C255="51", C255="52", C255="66"), (L255*'UNIT VALUES'!$C$26)-CALCS!P255,0), 0), 0), ROUND(IF(IF(OR(C255="51", C255="52", C255="66"), (L255*'UNIT VALUES'!$C$26)-CALCS!O255,0)&gt;0, IF(OR(C255="51", C255="52", C255="66"), (L255*'UNIT VALUES'!$C$26)-CALCS!O255,0), 0), 0))</f>
        <v>0</v>
      </c>
      <c r="U255" s="25">
        <f>IF(C255="22", (O255*'UNIT VALUES'!$D$38)+(Q255*'UNIT VALUES'!$D$39)+(S255*'UNIT VALUES'!$D$40), (O255*'UNIT VALUES'!$D$28)+(Q255*'UNIT VALUES'!$D$29)+(S255*'UNIT VALUES'!$D$30))</f>
        <v>968111.38518266543</v>
      </c>
      <c r="V255" s="25">
        <f>IF(C255="22",(O255*'UNIT VALUES'!$D$41)+(Q255*'UNIT VALUES'!$D$42)+(R255*'UNIT VALUES'!$D$43),IF(C255="66",(Q255*'UNIT VALUES'!$D$31)+(T255*'UNIT VALUES'!$D$33)+(R255*'UNIT VALUES'!$D$34),(Q255*'UNIT VALUES'!$D$31)+(T255*'UNIT VALUES'!$D$32)+(R255*'UNIT VALUES'!$D$34)))</f>
        <v>387911.16440684872</v>
      </c>
      <c r="W255" s="25">
        <f t="shared" si="9"/>
        <v>968111</v>
      </c>
      <c r="X255" s="27">
        <f>ROUND(IF(C255="22", W255*'UNIT VALUES'!$D$44, W255*'UNIT VALUES'!$D$36), 0)</f>
        <v>847299</v>
      </c>
      <c r="Y255" s="87">
        <f>ROUND(IF(C255="22", IF(U255&gt;V255,O255*'UNIT VALUES'!$D$38*'UNIT VALUES'!$D$44,O255*'UNIT VALUES'!$D$41*'UNIT VALUES'!$D$44),IF(U255&gt;V255, O255*'UNIT VALUES'!$D$28*'UNIT VALUES'!$D$36,0)), 0)</f>
        <v>251050</v>
      </c>
      <c r="Z255" s="87">
        <f>ROUND(IF(C255="22", IF(U255&gt;V255,Q255*'UNIT VALUES'!$D$39*'UNIT VALUES'!$D$44,Q255*'UNIT VALUES'!$D$42*'UNIT VALUES'!$D$44), IF(U255&gt;V255, Q255*'UNIT VALUES'!$D$29*'UNIT VALUES'!$D$36, Q255*'UNIT VALUES'!$D$31*'UNIT VALUES'!$D$36)),0)</f>
        <v>401439</v>
      </c>
      <c r="AA255" s="87">
        <f>ROUND(IF(C255="22", IF(U255&gt;V255,0,R255*'UNIT VALUES'!$D$43*'UNIT VALUES'!$D$44),IF(CALCS!U255&gt;CALCS!V255,0,CALCS!R255*'UNIT VALUES'!$D$34*'UNIT VALUES'!$D$36)), 0)</f>
        <v>0</v>
      </c>
      <c r="AB255" s="87">
        <f>ROUND(IF(C255="22",IF(U255&gt;V255,S255*'UNIT VALUES'!$D$40*'UNIT VALUES'!$D$44,0),IF(U255&gt;V255,S255*'UNIT VALUES'!$D$30*'UNIT VALUES'!$D$36)), 0)</f>
        <v>194810</v>
      </c>
      <c r="AC255" s="87">
        <f>ROUND(IF(U255&gt;V255,0,IF(T255&gt;1, IF(C255="66", T255*'UNIT VALUES'!$D$33*'UNIT VALUES'!$D$36,T255*'UNIT VALUES'!$D$32*'UNIT VALUES'!$D$36),0)),0)</f>
        <v>0</v>
      </c>
      <c r="AD255" t="str">
        <f t="shared" si="10"/>
        <v>080906</v>
      </c>
      <c r="AE255">
        <f ca="1">IF(C255="22",OFFSET('National Reallocations'!$L$1,MATCH(AD255,'National Reallocations'!$I$2:$I$52,0),),ROUND((X255/(SUM($X$2:$X$1259)-SUMIF($C$2:$C$1259,"22",$X$2:$X$1259)))*(Reallocations!$F$4+Reallocations!$F$5),0))</f>
        <v>71</v>
      </c>
      <c r="AF255" s="27">
        <f ca="1">IF(ISERROR(OFFSET('MSA Reallocations'!$I$1,MATCH(AD255,'MSA Reallocations'!$E$2:$E$37,0),)), 0, (OFFSET('MSA Reallocations'!$I$1,MATCH(AD255,'MSA Reallocations'!$E$2:$E$37,0),)))</f>
        <v>36726</v>
      </c>
      <c r="AG255" s="181">
        <f ca="1">IF(ISERROR(OFFSET(Reductions!$E$1,MATCH(AD255,Reductions!$F$2:$F$15,0),)), 0, -OFFSET(Reductions!$E$1,MATCH(AD255,Reductions!$F$2:$F$15,0),))</f>
        <v>0</v>
      </c>
      <c r="AH255" s="53">
        <f t="shared" ca="1" si="11"/>
        <v>884096</v>
      </c>
    </row>
    <row r="256" spans="1:34" x14ac:dyDescent="0.25">
      <c r="A256" s="126" t="s">
        <v>4837</v>
      </c>
      <c r="B256" s="126" t="s">
        <v>6</v>
      </c>
      <c r="C256" s="126" t="s">
        <v>47</v>
      </c>
      <c r="D256" s="126" t="s">
        <v>48</v>
      </c>
      <c r="E256" s="126" t="s">
        <v>782</v>
      </c>
      <c r="F256" s="126" t="s">
        <v>817</v>
      </c>
      <c r="G256" s="126" t="s">
        <v>22</v>
      </c>
      <c r="H256" s="126" t="s">
        <v>23</v>
      </c>
      <c r="I256" s="126" t="s">
        <v>818</v>
      </c>
      <c r="J256" s="126" t="s">
        <v>815</v>
      </c>
      <c r="K256" s="126" t="s">
        <v>3335</v>
      </c>
      <c r="L256" s="127">
        <v>11489</v>
      </c>
      <c r="M256" s="127">
        <v>42942</v>
      </c>
      <c r="N256" s="127">
        <v>42942</v>
      </c>
      <c r="O256" s="127">
        <v>92088</v>
      </c>
      <c r="P256" s="127">
        <v>0</v>
      </c>
      <c r="Q256" s="127">
        <v>13220</v>
      </c>
      <c r="R256" s="127">
        <v>2206</v>
      </c>
      <c r="S256" s="127">
        <v>1306</v>
      </c>
      <c r="T256" s="24">
        <f>IF(P256&gt;0, ROUND(IF(IF(OR(C256="51", C256="52", C256="66"), (L256*'UNIT VALUES'!$C$26)-CALCS!P256,0)&gt;0, IF(OR(C256="51", C256="52", C256="66"), (L256*'UNIT VALUES'!$C$26)-CALCS!P256,0), 0), 0), ROUND(IF(IF(OR(C256="51", C256="52", C256="66"), (L256*'UNIT VALUES'!$C$26)-CALCS!O256,0)&gt;0, IF(OR(C256="51", C256="52", C256="66"), (L256*'UNIT VALUES'!$C$26)-CALCS!O256,0), 0), 0))</f>
        <v>0</v>
      </c>
      <c r="U256" s="25">
        <f>IF(C256="22", (O256*'UNIT VALUES'!$D$38)+(Q256*'UNIT VALUES'!$D$39)+(S256*'UNIT VALUES'!$D$40), (O256*'UNIT VALUES'!$D$28)+(Q256*'UNIT VALUES'!$D$29)+(S256*'UNIT VALUES'!$D$30))</f>
        <v>705063.00106140319</v>
      </c>
      <c r="V256" s="25">
        <f>IF(C256="22",(O256*'UNIT VALUES'!$D$41)+(Q256*'UNIT VALUES'!$D$42)+(R256*'UNIT VALUES'!$D$43),IF(C256="66",(Q256*'UNIT VALUES'!$D$31)+(T256*'UNIT VALUES'!$D$33)+(R256*'UNIT VALUES'!$D$34),(Q256*'UNIT VALUES'!$D$31)+(T256*'UNIT VALUES'!$D$32)+(R256*'UNIT VALUES'!$D$34)))</f>
        <v>365212.0338873791</v>
      </c>
      <c r="W256" s="25">
        <f t="shared" si="9"/>
        <v>705063</v>
      </c>
      <c r="X256" s="27">
        <f>ROUND(IF(C256="22", W256*'UNIT VALUES'!$D$44, W256*'UNIT VALUES'!$D$36), 0)</f>
        <v>617077</v>
      </c>
      <c r="Y256" s="87">
        <f>ROUND(IF(C256="22", IF(U256&gt;V256,O256*'UNIT VALUES'!$D$38*'UNIT VALUES'!$D$44,O256*'UNIT VALUES'!$D$41*'UNIT VALUES'!$D$44),IF(U256&gt;V256, O256*'UNIT VALUES'!$D$28*'UNIT VALUES'!$D$36,0)), 0)</f>
        <v>151502</v>
      </c>
      <c r="Z256" s="87">
        <f>ROUND(IF(C256="22", IF(U256&gt;V256,Q256*'UNIT VALUES'!$D$39*'UNIT VALUES'!$D$44,Q256*'UNIT VALUES'!$D$42*'UNIT VALUES'!$D$44), IF(U256&gt;V256, Q256*'UNIT VALUES'!$D$29*'UNIT VALUES'!$D$36, Q256*'UNIT VALUES'!$D$31*'UNIT VALUES'!$D$36)),0)</f>
        <v>294132</v>
      </c>
      <c r="AA256" s="87">
        <f>ROUND(IF(C256="22", IF(U256&gt;V256,0,R256*'UNIT VALUES'!$D$43*'UNIT VALUES'!$D$44),IF(CALCS!U256&gt;CALCS!V256,0,CALCS!R256*'UNIT VALUES'!$D$34*'UNIT VALUES'!$D$36)), 0)</f>
        <v>0</v>
      </c>
      <c r="AB256" s="87">
        <f>ROUND(IF(C256="22",IF(U256&gt;V256,S256*'UNIT VALUES'!$D$40*'UNIT VALUES'!$D$44,0),IF(U256&gt;V256,S256*'UNIT VALUES'!$D$30*'UNIT VALUES'!$D$36)), 0)</f>
        <v>171443</v>
      </c>
      <c r="AC256" s="87">
        <f>ROUND(IF(U256&gt;V256,0,IF(T256&gt;1, IF(C256="66", T256*'UNIT VALUES'!$D$33*'UNIT VALUES'!$D$36,T256*'UNIT VALUES'!$D$32*'UNIT VALUES'!$D$36),0)),0)</f>
        <v>0</v>
      </c>
      <c r="AD256" t="str">
        <f t="shared" si="10"/>
        <v>080978</v>
      </c>
      <c r="AE256">
        <f ca="1">IF(C256="22",OFFSET('National Reallocations'!$L$1,MATCH(AD256,'National Reallocations'!$I$2:$I$52,0),),ROUND((X256/(SUM($X$2:$X$1259)-SUMIF($C$2:$C$1259,"22",$X$2:$X$1259)))*(Reallocations!$F$4+Reallocations!$F$5),0))</f>
        <v>52</v>
      </c>
      <c r="AF256" s="27">
        <f ca="1">IF(ISERROR(OFFSET('MSA Reallocations'!$I$1,MATCH(AD256,'MSA Reallocations'!$E$2:$E$37,0),)), 0, (OFFSET('MSA Reallocations'!$I$1,MATCH(AD256,'MSA Reallocations'!$E$2:$E$37,0),)))</f>
        <v>0</v>
      </c>
      <c r="AG256" s="181">
        <f ca="1">IF(ISERROR(OFFSET(Reductions!$E$1,MATCH(AD256,Reductions!$F$2:$F$15,0),)), 0, -OFFSET(Reductions!$E$1,MATCH(AD256,Reductions!$F$2:$F$15,0),))</f>
        <v>0</v>
      </c>
      <c r="AH256" s="53">
        <f t="shared" ca="1" si="11"/>
        <v>617129</v>
      </c>
    </row>
    <row r="257" spans="1:34" x14ac:dyDescent="0.25">
      <c r="A257" s="126" t="s">
        <v>4962</v>
      </c>
      <c r="B257" s="126" t="s">
        <v>6</v>
      </c>
      <c r="C257" s="126" t="s">
        <v>47</v>
      </c>
      <c r="D257" s="126" t="s">
        <v>48</v>
      </c>
      <c r="E257" s="126" t="s">
        <v>782</v>
      </c>
      <c r="F257" s="126" t="s">
        <v>820</v>
      </c>
      <c r="G257" s="126" t="s">
        <v>145</v>
      </c>
      <c r="H257" s="126" t="s">
        <v>23</v>
      </c>
      <c r="I257" s="126" t="s">
        <v>821</v>
      </c>
      <c r="J257" s="126" t="s">
        <v>806</v>
      </c>
      <c r="K257" s="126" t="s">
        <v>3335</v>
      </c>
      <c r="L257" s="127">
        <v>9734</v>
      </c>
      <c r="M257" s="127">
        <v>30215</v>
      </c>
      <c r="N257" s="127">
        <v>30244</v>
      </c>
      <c r="O257" s="127">
        <v>75182</v>
      </c>
      <c r="P257" s="127">
        <v>0</v>
      </c>
      <c r="Q257" s="127">
        <v>6745</v>
      </c>
      <c r="R257" s="127">
        <v>2268</v>
      </c>
      <c r="S257" s="127">
        <v>323</v>
      </c>
      <c r="T257" s="24">
        <f>IF(P257&gt;0, ROUND(IF(IF(OR(C257="51", C257="52", C257="66"), (L257*'UNIT VALUES'!$C$26)-CALCS!P257,0)&gt;0, IF(OR(C257="51", C257="52", C257="66"), (L257*'UNIT VALUES'!$C$26)-CALCS!P257,0), 0), 0), ROUND(IF(IF(OR(C257="51", C257="52", C257="66"), (L257*'UNIT VALUES'!$C$26)-CALCS!O257,0)&gt;0, IF(OR(C257="51", C257="52", C257="66"), (L257*'UNIT VALUES'!$C$26)-CALCS!O257,0), 0), 0))</f>
        <v>0</v>
      </c>
      <c r="U257" s="25">
        <f>IF(C257="22", (O257*'UNIT VALUES'!$D$38)+(Q257*'UNIT VALUES'!$D$39)+(S257*'UNIT VALUES'!$D$40), (O257*'UNIT VALUES'!$D$28)+(Q257*'UNIT VALUES'!$D$29)+(S257*'UNIT VALUES'!$D$30))</f>
        <v>361238.79150462954</v>
      </c>
      <c r="V257" s="25">
        <f>IF(C257="22",(O257*'UNIT VALUES'!$D$41)+(Q257*'UNIT VALUES'!$D$42)+(R257*'UNIT VALUES'!$D$43),IF(C257="66",(Q257*'UNIT VALUES'!$D$31)+(T257*'UNIT VALUES'!$D$33)+(R257*'UNIT VALUES'!$D$34),(Q257*'UNIT VALUES'!$D$31)+(T257*'UNIT VALUES'!$D$32)+(R257*'UNIT VALUES'!$D$34)))</f>
        <v>271047.11901240767</v>
      </c>
      <c r="W257" s="25">
        <f t="shared" si="9"/>
        <v>361239</v>
      </c>
      <c r="X257" s="27">
        <f>ROUND(IF(C257="22", W257*'UNIT VALUES'!$D$44, W257*'UNIT VALUES'!$D$36), 0)</f>
        <v>316159</v>
      </c>
      <c r="Y257" s="87">
        <f>ROUND(IF(C257="22", IF(U257&gt;V257,O257*'UNIT VALUES'!$D$38*'UNIT VALUES'!$D$44,O257*'UNIT VALUES'!$D$41*'UNIT VALUES'!$D$44),IF(U257&gt;V257, O257*'UNIT VALUES'!$D$28*'UNIT VALUES'!$D$36,0)), 0)</f>
        <v>123688</v>
      </c>
      <c r="Z257" s="87">
        <f>ROUND(IF(C257="22", IF(U257&gt;V257,Q257*'UNIT VALUES'!$D$39*'UNIT VALUES'!$D$44,Q257*'UNIT VALUES'!$D$42*'UNIT VALUES'!$D$44), IF(U257&gt;V257, Q257*'UNIT VALUES'!$D$29*'UNIT VALUES'!$D$36, Q257*'UNIT VALUES'!$D$31*'UNIT VALUES'!$D$36)),0)</f>
        <v>150070</v>
      </c>
      <c r="AA257" s="87">
        <f>ROUND(IF(C257="22", IF(U257&gt;V257,0,R257*'UNIT VALUES'!$D$43*'UNIT VALUES'!$D$44),IF(CALCS!U257&gt;CALCS!V257,0,CALCS!R257*'UNIT VALUES'!$D$34*'UNIT VALUES'!$D$36)), 0)</f>
        <v>0</v>
      </c>
      <c r="AB257" s="87">
        <f>ROUND(IF(C257="22",IF(U257&gt;V257,S257*'UNIT VALUES'!$D$40*'UNIT VALUES'!$D$44,0),IF(U257&gt;V257,S257*'UNIT VALUES'!$D$30*'UNIT VALUES'!$D$36)), 0)</f>
        <v>42401</v>
      </c>
      <c r="AC257" s="87">
        <f>ROUND(IF(U257&gt;V257,0,IF(T257&gt;1, IF(C257="66", T257*'UNIT VALUES'!$D$33*'UNIT VALUES'!$D$36,T257*'UNIT VALUES'!$D$32*'UNIT VALUES'!$D$36),0)),0)</f>
        <v>0</v>
      </c>
      <c r="AD257" t="str">
        <f t="shared" si="10"/>
        <v>080990</v>
      </c>
      <c r="AE257">
        <f ca="1">IF(C257="22",OFFSET('National Reallocations'!$L$1,MATCH(AD257,'National Reallocations'!$I$2:$I$52,0),),ROUND((X257/(SUM($X$2:$X$1259)-SUMIF($C$2:$C$1259,"22",$X$2:$X$1259)))*(Reallocations!$F$4+Reallocations!$F$5),0))</f>
        <v>27</v>
      </c>
      <c r="AF257" s="27">
        <f ca="1">IF(ISERROR(OFFSET('MSA Reallocations'!$I$1,MATCH(AD257,'MSA Reallocations'!$E$2:$E$37,0),)), 0, (OFFSET('MSA Reallocations'!$I$1,MATCH(AD257,'MSA Reallocations'!$E$2:$E$37,0),)))</f>
        <v>0</v>
      </c>
      <c r="AG257" s="181">
        <f ca="1">IF(ISERROR(OFFSET(Reductions!$E$1,MATCH(AD257,Reductions!$F$2:$F$15,0),)), 0, -OFFSET(Reductions!$E$1,MATCH(AD257,Reductions!$F$2:$F$15,0),))</f>
        <v>0</v>
      </c>
      <c r="AH257" s="53">
        <f t="shared" ca="1" si="11"/>
        <v>316186</v>
      </c>
    </row>
    <row r="258" spans="1:34" x14ac:dyDescent="0.25">
      <c r="A258" s="126" t="s">
        <v>5888</v>
      </c>
      <c r="B258" s="126" t="s">
        <v>6</v>
      </c>
      <c r="C258" s="126" t="s">
        <v>27</v>
      </c>
      <c r="D258" s="126" t="s">
        <v>28</v>
      </c>
      <c r="E258" s="126" t="s">
        <v>782</v>
      </c>
      <c r="F258" s="126" t="s">
        <v>823</v>
      </c>
      <c r="G258" s="126" t="s">
        <v>87</v>
      </c>
      <c r="H258" s="126" t="s">
        <v>23</v>
      </c>
      <c r="I258" s="126" t="s">
        <v>591</v>
      </c>
      <c r="J258" s="126" t="s">
        <v>824</v>
      </c>
      <c r="K258" s="126" t="s">
        <v>3335</v>
      </c>
      <c r="L258" s="127">
        <v>91181</v>
      </c>
      <c r="M258" s="127">
        <v>101686</v>
      </c>
      <c r="N258" s="127">
        <v>101686</v>
      </c>
      <c r="O258" s="127">
        <v>109412</v>
      </c>
      <c r="P258" s="127">
        <v>0</v>
      </c>
      <c r="Q258" s="127">
        <v>24683</v>
      </c>
      <c r="R258" s="127">
        <v>10061</v>
      </c>
      <c r="S258" s="127">
        <v>829</v>
      </c>
      <c r="T258" s="24">
        <f>IF(P258&gt;0, ROUND(IF(IF(OR(C258="51", C258="52", C258="66"), (L258*'UNIT VALUES'!$C$26)-CALCS!P258,0)&gt;0, IF(OR(C258="51", C258="52", C258="66"), (L258*'UNIT VALUES'!$C$26)-CALCS!P258,0), 0), 0), ROUND(IF(IF(OR(C258="51", C258="52", C258="66"), (L258*'UNIT VALUES'!$C$26)-CALCS!O258,0)&gt;0, IF(OR(C258="51", C258="52", C258="66"), (L258*'UNIT VALUES'!$C$26)-CALCS!O258,0), 0), 0))</f>
        <v>33671</v>
      </c>
      <c r="U258" s="25">
        <f>IF(C258="22", (O258*'UNIT VALUES'!$D$38)+(Q258*'UNIT VALUES'!$D$39)+(S258*'UNIT VALUES'!$D$40), (O258*'UNIT VALUES'!$D$28)+(Q258*'UNIT VALUES'!$D$29)+(S258*'UNIT VALUES'!$D$30))</f>
        <v>957487.44974645332</v>
      </c>
      <c r="V258" s="25">
        <f>IF(C258="22",(O258*'UNIT VALUES'!$D$41)+(Q258*'UNIT VALUES'!$D$42)+(R258*'UNIT VALUES'!$D$43),IF(C258="66",(Q258*'UNIT VALUES'!$D$31)+(T258*'UNIT VALUES'!$D$33)+(R258*'UNIT VALUES'!$D$34),(Q258*'UNIT VALUES'!$D$31)+(T258*'UNIT VALUES'!$D$32)+(R258*'UNIT VALUES'!$D$34)))</f>
        <v>1515330.9132129359</v>
      </c>
      <c r="W258" s="25">
        <f t="shared" ref="W258:W321" si="12">ROUND(IF(U258&gt;V258,U258,V258), 0)</f>
        <v>1515331</v>
      </c>
      <c r="X258" s="27">
        <f>ROUND(IF(C258="22", W258*'UNIT VALUES'!$D$44, W258*'UNIT VALUES'!$D$36), 0)</f>
        <v>1326230</v>
      </c>
      <c r="Y258" s="87">
        <f>ROUND(IF(C258="22", IF(U258&gt;V258,O258*'UNIT VALUES'!$D$38*'UNIT VALUES'!$D$44,O258*'UNIT VALUES'!$D$41*'UNIT VALUES'!$D$44),IF(U258&gt;V258, O258*'UNIT VALUES'!$D$28*'UNIT VALUES'!$D$36,0)), 0)</f>
        <v>0</v>
      </c>
      <c r="Z258" s="87">
        <f>ROUND(IF(C258="22", IF(U258&gt;V258,Q258*'UNIT VALUES'!$D$39*'UNIT VALUES'!$D$44,Q258*'UNIT VALUES'!$D$42*'UNIT VALUES'!$D$44), IF(U258&gt;V258, Q258*'UNIT VALUES'!$D$29*'UNIT VALUES'!$D$36, Q258*'UNIT VALUES'!$D$31*'UNIT VALUES'!$D$36)),0)</f>
        <v>329503</v>
      </c>
      <c r="AA258" s="87">
        <f>ROUND(IF(C258="22", IF(U258&gt;V258,0,R258*'UNIT VALUES'!$D$43*'UNIT VALUES'!$D$44),IF(CALCS!U258&gt;CALCS!V258,0,CALCS!R258*'UNIT VALUES'!$D$34*'UNIT VALUES'!$D$36)), 0)</f>
        <v>652905</v>
      </c>
      <c r="AB258" s="87">
        <f>ROUND(IF(C258="22",IF(U258&gt;V258,S258*'UNIT VALUES'!$D$40*'UNIT VALUES'!$D$44,0),IF(U258&gt;V258,S258*'UNIT VALUES'!$D$30*'UNIT VALUES'!$D$36)), 0)</f>
        <v>0</v>
      </c>
      <c r="AC258" s="87">
        <f>ROUND(IF(U258&gt;V258,0,IF(T258&gt;1, IF(C258="66", T258*'UNIT VALUES'!$D$33*'UNIT VALUES'!$D$36,T258*'UNIT VALUES'!$D$32*'UNIT VALUES'!$D$36),0)),0)</f>
        <v>343822</v>
      </c>
      <c r="AD258" t="str">
        <f t="shared" ref="AD258:AD321" si="13">E258&amp;F258</f>
        <v>081278</v>
      </c>
      <c r="AE258">
        <f ca="1">IF(C258="22",OFFSET('National Reallocations'!$L$1,MATCH(AD258,'National Reallocations'!$I$2:$I$52,0),),ROUND((X258/(SUM($X$2:$X$1259)-SUMIF($C$2:$C$1259,"22",$X$2:$X$1259)))*(Reallocations!$F$4+Reallocations!$F$5),0))</f>
        <v>112</v>
      </c>
      <c r="AF258" s="27">
        <f ca="1">IF(ISERROR(OFFSET('MSA Reallocations'!$I$1,MATCH(AD258,'MSA Reallocations'!$E$2:$E$37,0),)), 0, (OFFSET('MSA Reallocations'!$I$1,MATCH(AD258,'MSA Reallocations'!$E$2:$E$37,0),)))</f>
        <v>0</v>
      </c>
      <c r="AG258" s="181">
        <f ca="1">IF(ISERROR(OFFSET(Reductions!$E$1,MATCH(AD258,Reductions!$F$2:$F$15,0),)), 0, -OFFSET(Reductions!$E$1,MATCH(AD258,Reductions!$F$2:$F$15,0),))</f>
        <v>0</v>
      </c>
      <c r="AH258" s="53">
        <f t="shared" ca="1" si="11"/>
        <v>1326342</v>
      </c>
    </row>
    <row r="259" spans="1:34" x14ac:dyDescent="0.25">
      <c r="A259" s="126" t="s">
        <v>5822</v>
      </c>
      <c r="B259" s="126" t="s">
        <v>6</v>
      </c>
      <c r="C259" s="126" t="s">
        <v>47</v>
      </c>
      <c r="D259" s="126" t="s">
        <v>48</v>
      </c>
      <c r="E259" s="126" t="s">
        <v>782</v>
      </c>
      <c r="F259" s="126" t="s">
        <v>826</v>
      </c>
      <c r="G259" s="126" t="s">
        <v>22</v>
      </c>
      <c r="H259" s="126" t="s">
        <v>23</v>
      </c>
      <c r="I259" s="126" t="s">
        <v>827</v>
      </c>
      <c r="J259" s="126" t="s">
        <v>786</v>
      </c>
      <c r="K259" s="126" t="s">
        <v>3335</v>
      </c>
      <c r="L259" s="127">
        <v>11353</v>
      </c>
      <c r="M259" s="127">
        <v>42068</v>
      </c>
      <c r="N259" s="127">
        <v>40343</v>
      </c>
      <c r="O259" s="127">
        <v>133451</v>
      </c>
      <c r="P259" s="127">
        <v>0</v>
      </c>
      <c r="Q259" s="127">
        <v>11394</v>
      </c>
      <c r="R259" s="127">
        <v>185</v>
      </c>
      <c r="S259" s="127">
        <v>1489</v>
      </c>
      <c r="T259" s="24">
        <f>IF(P259&gt;0, ROUND(IF(IF(OR(C259="51", C259="52", C259="66"), (L259*'UNIT VALUES'!$C$26)-CALCS!P259,0)&gt;0, IF(OR(C259="51", C259="52", C259="66"), (L259*'UNIT VALUES'!$C$26)-CALCS!P259,0), 0), 0), ROUND(IF(IF(OR(C259="51", C259="52", C259="66"), (L259*'UNIT VALUES'!$C$26)-CALCS!O259,0)&gt;0, IF(OR(C259="51", C259="52", C259="66"), (L259*'UNIT VALUES'!$C$26)-CALCS!O259,0), 0), 0))</f>
        <v>0</v>
      </c>
      <c r="U259" s="25">
        <f>IF(C259="22", (O259*'UNIT VALUES'!$D$38)+(Q259*'UNIT VALUES'!$D$39)+(S259*'UNIT VALUES'!$D$40), (O259*'UNIT VALUES'!$D$28)+(Q259*'UNIT VALUES'!$D$29)+(S259*'UNIT VALUES'!$D$30))</f>
        <v>763844.62662683777</v>
      </c>
      <c r="V259" s="25">
        <f>IF(C259="22",(O259*'UNIT VALUES'!$D$41)+(Q259*'UNIT VALUES'!$D$42)+(R259*'UNIT VALUES'!$D$43),IF(C259="66",(Q259*'UNIT VALUES'!$D$31)+(T259*'UNIT VALUES'!$D$33)+(R259*'UNIT VALUES'!$D$34),(Q259*'UNIT VALUES'!$D$31)+(T259*'UNIT VALUES'!$D$32)+(R259*'UNIT VALUES'!$D$34)))</f>
        <v>187508.04071685209</v>
      </c>
      <c r="W259" s="25">
        <f t="shared" si="12"/>
        <v>763845</v>
      </c>
      <c r="X259" s="27">
        <f>ROUND(IF(C259="22", W259*'UNIT VALUES'!$D$44, W259*'UNIT VALUES'!$D$36), 0)</f>
        <v>668523</v>
      </c>
      <c r="Y259" s="87">
        <f>ROUND(IF(C259="22", IF(U259&gt;V259,O259*'UNIT VALUES'!$D$38*'UNIT VALUES'!$D$44,O259*'UNIT VALUES'!$D$41*'UNIT VALUES'!$D$44),IF(U259&gt;V259, O259*'UNIT VALUES'!$D$28*'UNIT VALUES'!$D$36,0)), 0)</f>
        <v>219551</v>
      </c>
      <c r="Z259" s="87">
        <f>ROUND(IF(C259="22", IF(U259&gt;V259,Q259*'UNIT VALUES'!$D$39*'UNIT VALUES'!$D$44,Q259*'UNIT VALUES'!$D$42*'UNIT VALUES'!$D$44), IF(U259&gt;V259, Q259*'UNIT VALUES'!$D$29*'UNIT VALUES'!$D$36, Q259*'UNIT VALUES'!$D$31*'UNIT VALUES'!$D$36)),0)</f>
        <v>253505</v>
      </c>
      <c r="AA259" s="87">
        <f>ROUND(IF(C259="22", IF(U259&gt;V259,0,R259*'UNIT VALUES'!$D$43*'UNIT VALUES'!$D$44),IF(CALCS!U259&gt;CALCS!V259,0,CALCS!R259*'UNIT VALUES'!$D$34*'UNIT VALUES'!$D$36)), 0)</f>
        <v>0</v>
      </c>
      <c r="AB259" s="87">
        <f>ROUND(IF(C259="22",IF(U259&gt;V259,S259*'UNIT VALUES'!$D$40*'UNIT VALUES'!$D$44,0),IF(U259&gt;V259,S259*'UNIT VALUES'!$D$30*'UNIT VALUES'!$D$36)), 0)</f>
        <v>195466</v>
      </c>
      <c r="AC259" s="87">
        <f>ROUND(IF(U259&gt;V259,0,IF(T259&gt;1, IF(C259="66", T259*'UNIT VALUES'!$D$33*'UNIT VALUES'!$D$36,T259*'UNIT VALUES'!$D$32*'UNIT VALUES'!$D$36),0)),0)</f>
        <v>0</v>
      </c>
      <c r="AD259" t="str">
        <f t="shared" si="13"/>
        <v>081524</v>
      </c>
      <c r="AE259">
        <f ca="1">IF(C259="22",OFFSET('National Reallocations'!$L$1,MATCH(AD259,'National Reallocations'!$I$2:$I$52,0),),ROUND((X259/(SUM($X$2:$X$1259)-SUMIF($C$2:$C$1259,"22",$X$2:$X$1259)))*(Reallocations!$F$4+Reallocations!$F$5),0))</f>
        <v>56</v>
      </c>
      <c r="AF259" s="27">
        <f ca="1">IF(ISERROR(OFFSET('MSA Reallocations'!$I$1,MATCH(AD259,'MSA Reallocations'!$E$2:$E$37,0),)), 0, (OFFSET('MSA Reallocations'!$I$1,MATCH(AD259,'MSA Reallocations'!$E$2:$E$37,0),)))</f>
        <v>28977</v>
      </c>
      <c r="AG259" s="181">
        <f ca="1">IF(ISERROR(OFFSET(Reductions!$E$1,MATCH(AD259,Reductions!$F$2:$F$15,0),)), 0, -OFFSET(Reductions!$E$1,MATCH(AD259,Reductions!$F$2:$F$15,0),))</f>
        <v>0</v>
      </c>
      <c r="AH259" s="53">
        <f t="shared" ref="AH259:AH322" ca="1" si="14">AG259+AF259+AE259+X259</f>
        <v>697556</v>
      </c>
    </row>
    <row r="260" spans="1:34" x14ac:dyDescent="0.25">
      <c r="A260" s="126" t="s">
        <v>4836</v>
      </c>
      <c r="B260" s="126" t="s">
        <v>6</v>
      </c>
      <c r="C260" s="126" t="s">
        <v>47</v>
      </c>
      <c r="D260" s="126" t="s">
        <v>48</v>
      </c>
      <c r="E260" s="126" t="s">
        <v>782</v>
      </c>
      <c r="F260" s="126" t="s">
        <v>397</v>
      </c>
      <c r="G260" s="126" t="s">
        <v>22</v>
      </c>
      <c r="H260" s="126" t="s">
        <v>23</v>
      </c>
      <c r="I260" s="126" t="s">
        <v>828</v>
      </c>
      <c r="J260" s="126" t="s">
        <v>786</v>
      </c>
      <c r="K260" s="126" t="s">
        <v>3335</v>
      </c>
      <c r="L260" s="127">
        <v>13850</v>
      </c>
      <c r="M260" s="127">
        <v>50211</v>
      </c>
      <c r="N260" s="127">
        <v>50211</v>
      </c>
      <c r="O260" s="127">
        <v>113130</v>
      </c>
      <c r="P260" s="127">
        <v>0</v>
      </c>
      <c r="Q260" s="127">
        <v>11558</v>
      </c>
      <c r="R260" s="127">
        <v>434</v>
      </c>
      <c r="S260" s="127">
        <v>1074</v>
      </c>
      <c r="T260" s="24">
        <f>IF(P260&gt;0, ROUND(IF(IF(OR(C260="51", C260="52", C260="66"), (L260*'UNIT VALUES'!$C$26)-CALCS!P260,0)&gt;0, IF(OR(C260="51", C260="52", C260="66"), (L260*'UNIT VALUES'!$C$26)-CALCS!P260,0), 0), 0), ROUND(IF(IF(OR(C260="51", C260="52", C260="66"), (L260*'UNIT VALUES'!$C$26)-CALCS!O260,0)&gt;0, IF(OR(C260="51", C260="52", C260="66"), (L260*'UNIT VALUES'!$C$26)-CALCS!O260,0), 0), 0))</f>
        <v>0</v>
      </c>
      <c r="U260" s="25">
        <f>IF(C260="22", (O260*'UNIT VALUES'!$D$38)+(Q260*'UNIT VALUES'!$D$39)+(S260*'UNIT VALUES'!$D$40), (O260*'UNIT VALUES'!$D$28)+(Q260*'UNIT VALUES'!$D$29)+(S260*'UNIT VALUES'!$D$30))</f>
        <v>667568.65618345712</v>
      </c>
      <c r="V260" s="25">
        <f>IF(C260="22",(O260*'UNIT VALUES'!$D$41)+(Q260*'UNIT VALUES'!$D$42)+(R260*'UNIT VALUES'!$D$43),IF(C260="66",(Q260*'UNIT VALUES'!$D$31)+(T260*'UNIT VALUES'!$D$33)+(R260*'UNIT VALUES'!$D$34),(Q260*'UNIT VALUES'!$D$31)+(T260*'UNIT VALUES'!$D$32)+(R260*'UNIT VALUES'!$D$34)))</f>
        <v>208472.26050792911</v>
      </c>
      <c r="W260" s="25">
        <f t="shared" si="12"/>
        <v>667569</v>
      </c>
      <c r="X260" s="27">
        <f>ROUND(IF(C260="22", W260*'UNIT VALUES'!$D$44, W260*'UNIT VALUES'!$D$36), 0)</f>
        <v>584262</v>
      </c>
      <c r="Y260" s="87">
        <f>ROUND(IF(C260="22", IF(U260&gt;V260,O260*'UNIT VALUES'!$D$38*'UNIT VALUES'!$D$44,O260*'UNIT VALUES'!$D$41*'UNIT VALUES'!$D$44),IF(U260&gt;V260, O260*'UNIT VALUES'!$D$28*'UNIT VALUES'!$D$36,0)), 0)</f>
        <v>186120</v>
      </c>
      <c r="Z260" s="87">
        <f>ROUND(IF(C260="22", IF(U260&gt;V260,Q260*'UNIT VALUES'!$D$39*'UNIT VALUES'!$D$44,Q260*'UNIT VALUES'!$D$42*'UNIT VALUES'!$D$44), IF(U260&gt;V260, Q260*'UNIT VALUES'!$D$29*'UNIT VALUES'!$D$36, Q260*'UNIT VALUES'!$D$31*'UNIT VALUES'!$D$36)),0)</f>
        <v>257154</v>
      </c>
      <c r="AA260" s="87">
        <f>ROUND(IF(C260="22", IF(U260&gt;V260,0,R260*'UNIT VALUES'!$D$43*'UNIT VALUES'!$D$44),IF(CALCS!U260&gt;CALCS!V260,0,CALCS!R260*'UNIT VALUES'!$D$34*'UNIT VALUES'!$D$36)), 0)</f>
        <v>0</v>
      </c>
      <c r="AB260" s="87">
        <f>ROUND(IF(C260="22",IF(U260&gt;V260,S260*'UNIT VALUES'!$D$40*'UNIT VALUES'!$D$44,0),IF(U260&gt;V260,S260*'UNIT VALUES'!$D$30*'UNIT VALUES'!$D$36)), 0)</f>
        <v>140988</v>
      </c>
      <c r="AC260" s="87">
        <f>ROUND(IF(U260&gt;V260,0,IF(T260&gt;1, IF(C260="66", T260*'UNIT VALUES'!$D$33*'UNIT VALUES'!$D$36,T260*'UNIT VALUES'!$D$32*'UNIT VALUES'!$D$36),0)),0)</f>
        <v>0</v>
      </c>
      <c r="AD260" t="str">
        <f t="shared" si="13"/>
        <v>081614</v>
      </c>
      <c r="AE260">
        <f ca="1">IF(C260="22",OFFSET('National Reallocations'!$L$1,MATCH(AD260,'National Reallocations'!$I$2:$I$52,0),),ROUND((X260/(SUM($X$2:$X$1259)-SUMIF($C$2:$C$1259,"22",$X$2:$X$1259)))*(Reallocations!$F$4+Reallocations!$F$5),0))</f>
        <v>49</v>
      </c>
      <c r="AF260" s="27">
        <f ca="1">IF(ISERROR(OFFSET('MSA Reallocations'!$I$1,MATCH(AD260,'MSA Reallocations'!$E$2:$E$37,0),)), 0, (OFFSET('MSA Reallocations'!$I$1,MATCH(AD260,'MSA Reallocations'!$E$2:$E$37,0),)))</f>
        <v>25325</v>
      </c>
      <c r="AG260" s="181">
        <f ca="1">IF(ISERROR(OFFSET(Reductions!$E$1,MATCH(AD260,Reductions!$F$2:$F$15,0),)), 0, -OFFSET(Reductions!$E$1,MATCH(AD260,Reductions!$F$2:$F$15,0),))</f>
        <v>0</v>
      </c>
      <c r="AH260" s="53">
        <f t="shared" ca="1" si="14"/>
        <v>609636</v>
      </c>
    </row>
    <row r="261" spans="1:34" x14ac:dyDescent="0.25">
      <c r="A261" s="126" t="s">
        <v>5722</v>
      </c>
      <c r="B261" s="126" t="s">
        <v>6</v>
      </c>
      <c r="C261" s="126" t="s">
        <v>99</v>
      </c>
      <c r="D261" s="126" t="s">
        <v>100</v>
      </c>
      <c r="E261" s="126" t="s">
        <v>782</v>
      </c>
      <c r="F261" s="126" t="s">
        <v>745</v>
      </c>
      <c r="G261" s="126" t="s">
        <v>227</v>
      </c>
      <c r="H261" s="126" t="s">
        <v>23</v>
      </c>
      <c r="I261" s="126" t="s">
        <v>23</v>
      </c>
      <c r="J261" s="126" t="s">
        <v>786</v>
      </c>
      <c r="K261" s="126" t="s">
        <v>3335</v>
      </c>
      <c r="L261" s="127">
        <v>66642</v>
      </c>
      <c r="M261" s="127">
        <v>81612</v>
      </c>
      <c r="N261" s="127">
        <v>83337</v>
      </c>
      <c r="O261" s="127">
        <v>188561</v>
      </c>
      <c r="P261" s="127">
        <v>0</v>
      </c>
      <c r="Q261" s="127">
        <v>23380</v>
      </c>
      <c r="R261" s="127">
        <v>1731</v>
      </c>
      <c r="S261" s="127">
        <v>2314</v>
      </c>
      <c r="T261" s="24">
        <f>IF(P261&gt;0, ROUND(IF(IF(OR(C261="51", C261="52", C261="66"), (L261*'UNIT VALUES'!$C$26)-CALCS!P261,0)&gt;0, IF(OR(C261="51", C261="52", C261="66"), (L261*'UNIT VALUES'!$C$26)-CALCS!P261,0), 0), 0), ROUND(IF(IF(OR(C261="51", C261="52", C261="66"), (L261*'UNIT VALUES'!$C$26)-CALCS!O261,0)&gt;0, IF(OR(C261="51", C261="52", C261="66"), (L261*'UNIT VALUES'!$C$26)-CALCS!O261,0), 0), 0))</f>
        <v>0</v>
      </c>
      <c r="U261" s="25">
        <f>IF(C261="22", (O261*'UNIT VALUES'!$D$38)+(Q261*'UNIT VALUES'!$D$39)+(S261*'UNIT VALUES'!$D$40), (O261*'UNIT VALUES'!$D$28)+(Q261*'UNIT VALUES'!$D$29)+(S261*'UNIT VALUES'!$D$30))</f>
        <v>1295881.9188210561</v>
      </c>
      <c r="V261" s="25">
        <f>IF(C261="22",(O261*'UNIT VALUES'!$D$41)+(Q261*'UNIT VALUES'!$D$42)+(R261*'UNIT VALUES'!$D$43),IF(C261="66",(Q261*'UNIT VALUES'!$D$31)+(T261*'UNIT VALUES'!$D$33)+(R261*'UNIT VALUES'!$D$34),(Q261*'UNIT VALUES'!$D$31)+(T261*'UNIT VALUES'!$D$32)+(R261*'UNIT VALUES'!$D$34)))</f>
        <v>484960.65861682856</v>
      </c>
      <c r="W261" s="25">
        <f t="shared" si="12"/>
        <v>1295882</v>
      </c>
      <c r="X261" s="27">
        <f>ROUND(IF(C261="22", W261*'UNIT VALUES'!$D$44, W261*'UNIT VALUES'!$D$36), 0)</f>
        <v>1134167</v>
      </c>
      <c r="Y261" s="87">
        <f>ROUND(IF(C261="22", IF(U261&gt;V261,O261*'UNIT VALUES'!$D$38*'UNIT VALUES'!$D$44,O261*'UNIT VALUES'!$D$41*'UNIT VALUES'!$D$44),IF(U261&gt;V261, O261*'UNIT VALUES'!$D$28*'UNIT VALUES'!$D$36,0)), 0)</f>
        <v>310218</v>
      </c>
      <c r="Z261" s="87">
        <f>ROUND(IF(C261="22", IF(U261&gt;V261,Q261*'UNIT VALUES'!$D$39*'UNIT VALUES'!$D$44,Q261*'UNIT VALUES'!$D$42*'UNIT VALUES'!$D$44), IF(U261&gt;V261, Q261*'UNIT VALUES'!$D$29*'UNIT VALUES'!$D$36, Q261*'UNIT VALUES'!$D$31*'UNIT VALUES'!$D$36)),0)</f>
        <v>520182</v>
      </c>
      <c r="AA261" s="87">
        <f>ROUND(IF(C261="22", IF(U261&gt;V261,0,R261*'UNIT VALUES'!$D$43*'UNIT VALUES'!$D$44),IF(CALCS!U261&gt;CALCS!V261,0,CALCS!R261*'UNIT VALUES'!$D$34*'UNIT VALUES'!$D$36)), 0)</f>
        <v>0</v>
      </c>
      <c r="AB261" s="87">
        <f>ROUND(IF(C261="22",IF(U261&gt;V261,S261*'UNIT VALUES'!$D$40*'UNIT VALUES'!$D$44,0),IF(U261&gt;V261,S261*'UNIT VALUES'!$D$30*'UNIT VALUES'!$D$36)), 0)</f>
        <v>303767</v>
      </c>
      <c r="AC261" s="87">
        <f>ROUND(IF(U261&gt;V261,0,IF(T261&gt;1, IF(C261="66", T261*'UNIT VALUES'!$D$33*'UNIT VALUES'!$D$36,T261*'UNIT VALUES'!$D$32*'UNIT VALUES'!$D$36),0)),0)</f>
        <v>0</v>
      </c>
      <c r="AD261" t="str">
        <f t="shared" si="13"/>
        <v>089001</v>
      </c>
      <c r="AE261">
        <f ca="1">IF(C261="22",OFFSET('National Reallocations'!$L$1,MATCH(AD261,'National Reallocations'!$I$2:$I$52,0),),ROUND((X261/(SUM($X$2:$X$1259)-SUMIF($C$2:$C$1259,"22",$X$2:$X$1259)))*(Reallocations!$F$4+Reallocations!$F$5),0))</f>
        <v>95</v>
      </c>
      <c r="AF261" s="27">
        <f ca="1">IF(ISERROR(OFFSET('MSA Reallocations'!$I$1,MATCH(AD261,'MSA Reallocations'!$E$2:$E$37,0),)), 0, (OFFSET('MSA Reallocations'!$I$1,MATCH(AD261,'MSA Reallocations'!$E$2:$E$37,0),)))</f>
        <v>49161</v>
      </c>
      <c r="AG261" s="181">
        <f ca="1">IF(ISERROR(OFFSET(Reductions!$E$1,MATCH(AD261,Reductions!$F$2:$F$15,0),)), 0, -OFFSET(Reductions!$E$1,MATCH(AD261,Reductions!$F$2:$F$15,0),))</f>
        <v>0</v>
      </c>
      <c r="AH261" s="53">
        <f t="shared" ca="1" si="14"/>
        <v>1183423</v>
      </c>
    </row>
    <row r="262" spans="1:34" x14ac:dyDescent="0.25">
      <c r="A262" s="126" t="s">
        <v>5704</v>
      </c>
      <c r="B262" s="126" t="s">
        <v>6</v>
      </c>
      <c r="C262" s="126" t="s">
        <v>99</v>
      </c>
      <c r="D262" s="126" t="s">
        <v>100</v>
      </c>
      <c r="E262" s="126" t="s">
        <v>782</v>
      </c>
      <c r="F262" s="126" t="s">
        <v>831</v>
      </c>
      <c r="G262" s="126" t="s">
        <v>176</v>
      </c>
      <c r="H262" s="126" t="s">
        <v>23</v>
      </c>
      <c r="I262" s="126" t="s">
        <v>23</v>
      </c>
      <c r="J262" s="126" t="s">
        <v>786</v>
      </c>
      <c r="K262" s="126" t="s">
        <v>3335</v>
      </c>
      <c r="L262" s="127">
        <v>81829</v>
      </c>
      <c r="M262" s="127">
        <v>157335</v>
      </c>
      <c r="N262" s="127">
        <v>157614</v>
      </c>
      <c r="O262" s="127">
        <v>199889</v>
      </c>
      <c r="P262" s="127">
        <v>0</v>
      </c>
      <c r="Q262" s="127">
        <v>22070</v>
      </c>
      <c r="R262" s="127">
        <v>2964</v>
      </c>
      <c r="S262" s="127">
        <v>1826</v>
      </c>
      <c r="T262" s="24">
        <f>IF(P262&gt;0, ROUND(IF(IF(OR(C262="51", C262="52", C262="66"), (L262*'UNIT VALUES'!$C$26)-CALCS!P262,0)&gt;0, IF(OR(C262="51", C262="52", C262="66"), (L262*'UNIT VALUES'!$C$26)-CALCS!P262,0), 0), 0), ROUND(IF(IF(OR(C262="51", C262="52", C262="66"), (L262*'UNIT VALUES'!$C$26)-CALCS!O262,0)&gt;0, IF(OR(C262="51", C262="52", C262="66"), (L262*'UNIT VALUES'!$C$26)-CALCS!O262,0), 0), 0))</f>
        <v>0</v>
      </c>
      <c r="U262" s="25">
        <f>IF(C262="22", (O262*'UNIT VALUES'!$D$38)+(Q262*'UNIT VALUES'!$D$39)+(S262*'UNIT VALUES'!$D$40), (O262*'UNIT VALUES'!$D$28)+(Q262*'UNIT VALUES'!$D$29)+(S262*'UNIT VALUES'!$D$30))</f>
        <v>1210678.0962040299</v>
      </c>
      <c r="V262" s="25">
        <f>IF(C262="22",(O262*'UNIT VALUES'!$D$41)+(Q262*'UNIT VALUES'!$D$42)+(R262*'UNIT VALUES'!$D$43),IF(C262="66",(Q262*'UNIT VALUES'!$D$31)+(T262*'UNIT VALUES'!$D$33)+(R262*'UNIT VALUES'!$D$34),(Q262*'UNIT VALUES'!$D$31)+(T262*'UNIT VALUES'!$D$32)+(R262*'UNIT VALUES'!$D$34)))</f>
        <v>556403.46071177488</v>
      </c>
      <c r="W262" s="25">
        <f t="shared" si="12"/>
        <v>1210678</v>
      </c>
      <c r="X262" s="27">
        <f>ROUND(IF(C262="22", W262*'UNIT VALUES'!$D$44, W262*'UNIT VALUES'!$D$36), 0)</f>
        <v>1059595</v>
      </c>
      <c r="Y262" s="87">
        <f>ROUND(IF(C262="22", IF(U262&gt;V262,O262*'UNIT VALUES'!$D$38*'UNIT VALUES'!$D$44,O262*'UNIT VALUES'!$D$41*'UNIT VALUES'!$D$44),IF(U262&gt;V262, O262*'UNIT VALUES'!$D$28*'UNIT VALUES'!$D$36,0)), 0)</f>
        <v>328854</v>
      </c>
      <c r="Z262" s="87">
        <f>ROUND(IF(C262="22", IF(U262&gt;V262,Q262*'UNIT VALUES'!$D$39*'UNIT VALUES'!$D$44,Q262*'UNIT VALUES'!$D$42*'UNIT VALUES'!$D$44), IF(U262&gt;V262, Q262*'UNIT VALUES'!$D$29*'UNIT VALUES'!$D$36, Q262*'UNIT VALUES'!$D$31*'UNIT VALUES'!$D$36)),0)</f>
        <v>491035</v>
      </c>
      <c r="AA262" s="87">
        <f>ROUND(IF(C262="22", IF(U262&gt;V262,0,R262*'UNIT VALUES'!$D$43*'UNIT VALUES'!$D$44),IF(CALCS!U262&gt;CALCS!V262,0,CALCS!R262*'UNIT VALUES'!$D$34*'UNIT VALUES'!$D$36)), 0)</f>
        <v>0</v>
      </c>
      <c r="AB262" s="87">
        <f>ROUND(IF(C262="22",IF(U262&gt;V262,S262*'UNIT VALUES'!$D$40*'UNIT VALUES'!$D$44,0),IF(U262&gt;V262,S262*'UNIT VALUES'!$D$30*'UNIT VALUES'!$D$36)), 0)</f>
        <v>239706</v>
      </c>
      <c r="AC262" s="87">
        <f>ROUND(IF(U262&gt;V262,0,IF(T262&gt;1, IF(C262="66", T262*'UNIT VALUES'!$D$33*'UNIT VALUES'!$D$36,T262*'UNIT VALUES'!$D$32*'UNIT VALUES'!$D$36),0)),0)</f>
        <v>0</v>
      </c>
      <c r="AD262" t="str">
        <f t="shared" si="13"/>
        <v>089005</v>
      </c>
      <c r="AE262">
        <f ca="1">IF(C262="22",OFFSET('National Reallocations'!$L$1,MATCH(AD262,'National Reallocations'!$I$2:$I$52,0),),ROUND((X262/(SUM($X$2:$X$1259)-SUMIF($C$2:$C$1259,"22",$X$2:$X$1259)))*(Reallocations!$F$4+Reallocations!$F$5),0))</f>
        <v>89</v>
      </c>
      <c r="AF262" s="27">
        <f ca="1">IF(ISERROR(OFFSET('MSA Reallocations'!$I$1,MATCH(AD262,'MSA Reallocations'!$E$2:$E$37,0),)), 0, (OFFSET('MSA Reallocations'!$I$1,MATCH(AD262,'MSA Reallocations'!$E$2:$E$37,0),)))</f>
        <v>45928</v>
      </c>
      <c r="AG262" s="181">
        <f ca="1">IF(ISERROR(OFFSET(Reductions!$E$1,MATCH(AD262,Reductions!$F$2:$F$15,0),)), 0, -OFFSET(Reductions!$E$1,MATCH(AD262,Reductions!$F$2:$F$15,0),))</f>
        <v>0</v>
      </c>
      <c r="AH262" s="53">
        <f t="shared" ca="1" si="14"/>
        <v>1105612</v>
      </c>
    </row>
    <row r="263" spans="1:34" x14ac:dyDescent="0.25">
      <c r="A263" s="126" t="s">
        <v>5670</v>
      </c>
      <c r="B263" s="126" t="s">
        <v>6</v>
      </c>
      <c r="C263" s="126" t="s">
        <v>99</v>
      </c>
      <c r="D263" s="126" t="s">
        <v>100</v>
      </c>
      <c r="E263" s="126" t="s">
        <v>782</v>
      </c>
      <c r="F263" s="126" t="s">
        <v>753</v>
      </c>
      <c r="G263" s="126" t="s">
        <v>754</v>
      </c>
      <c r="H263" s="126" t="s">
        <v>23</v>
      </c>
      <c r="I263" s="126" t="s">
        <v>23</v>
      </c>
      <c r="J263" s="126" t="s">
        <v>799</v>
      </c>
      <c r="K263" s="126" t="s">
        <v>3335</v>
      </c>
      <c r="L263" s="127">
        <v>73550</v>
      </c>
      <c r="M263" s="127">
        <v>0</v>
      </c>
      <c r="N263" s="127">
        <v>0</v>
      </c>
      <c r="O263" s="127">
        <v>217931</v>
      </c>
      <c r="P263" s="127">
        <v>0</v>
      </c>
      <c r="Q263" s="127">
        <v>19367</v>
      </c>
      <c r="R263" s="127">
        <v>3239</v>
      </c>
      <c r="S263" s="127">
        <v>1131</v>
      </c>
      <c r="T263" s="24">
        <f>IF(P263&gt;0, ROUND(IF(IF(OR(C263="51", C263="52", C263="66"), (L263*'UNIT VALUES'!$C$26)-CALCS!P263,0)&gt;0, IF(OR(C263="51", C263="52", C263="66"), (L263*'UNIT VALUES'!$C$26)-CALCS!P263,0), 0), 0), ROUND(IF(IF(OR(C263="51", C263="52", C263="66"), (L263*'UNIT VALUES'!$C$26)-CALCS!O263,0)&gt;0, IF(OR(C263="51", C263="52", C263="66"), (L263*'UNIT VALUES'!$C$26)-CALCS!O263,0), 0), 0))</f>
        <v>0</v>
      </c>
      <c r="U263" s="25">
        <f>IF(C263="22", (O263*'UNIT VALUES'!$D$38)+(Q263*'UNIT VALUES'!$D$39)+(S263*'UNIT VALUES'!$D$40), (O263*'UNIT VALUES'!$D$28)+(Q263*'UNIT VALUES'!$D$29)+(S263*'UNIT VALUES'!$D$30))</f>
        <v>1071634.8138185283</v>
      </c>
      <c r="V263" s="25">
        <f>IF(C263="22",(O263*'UNIT VALUES'!$D$41)+(Q263*'UNIT VALUES'!$D$42)+(R263*'UNIT VALUES'!$D$43),IF(C263="66",(Q263*'UNIT VALUES'!$D$31)+(T263*'UNIT VALUES'!$D$33)+(R263*'UNIT VALUES'!$D$34),(Q263*'UNIT VALUES'!$D$31)+(T263*'UNIT VALUES'!$D$32)+(R263*'UNIT VALUES'!$D$34)))</f>
        <v>535565.65809243044</v>
      </c>
      <c r="W263" s="25">
        <f t="shared" si="12"/>
        <v>1071635</v>
      </c>
      <c r="X263" s="27">
        <f>ROUND(IF(C263="22", W263*'UNIT VALUES'!$D$44, W263*'UNIT VALUES'!$D$36), 0)</f>
        <v>937904</v>
      </c>
      <c r="Y263" s="87">
        <f>ROUND(IF(C263="22", IF(U263&gt;V263,O263*'UNIT VALUES'!$D$38*'UNIT VALUES'!$D$44,O263*'UNIT VALUES'!$D$41*'UNIT VALUES'!$D$44),IF(U263&gt;V263, O263*'UNIT VALUES'!$D$28*'UNIT VALUES'!$D$36,0)), 0)</f>
        <v>358537</v>
      </c>
      <c r="Z263" s="87">
        <f>ROUND(IF(C263="22", IF(U263&gt;V263,Q263*'UNIT VALUES'!$D$39*'UNIT VALUES'!$D$44,Q263*'UNIT VALUES'!$D$42*'UNIT VALUES'!$D$44), IF(U263&gt;V263, Q263*'UNIT VALUES'!$D$29*'UNIT VALUES'!$D$36, Q263*'UNIT VALUES'!$D$31*'UNIT VALUES'!$D$36)),0)</f>
        <v>430896</v>
      </c>
      <c r="AA263" s="87">
        <f>ROUND(IF(C263="22", IF(U263&gt;V263,0,R263*'UNIT VALUES'!$D$43*'UNIT VALUES'!$D$44),IF(CALCS!U263&gt;CALCS!V263,0,CALCS!R263*'UNIT VALUES'!$D$34*'UNIT VALUES'!$D$36)), 0)</f>
        <v>0</v>
      </c>
      <c r="AB263" s="87">
        <f>ROUND(IF(C263="22",IF(U263&gt;V263,S263*'UNIT VALUES'!$D$40*'UNIT VALUES'!$D$44,0),IF(U263&gt;V263,S263*'UNIT VALUES'!$D$30*'UNIT VALUES'!$D$36)), 0)</f>
        <v>148470</v>
      </c>
      <c r="AC263" s="87">
        <f>ROUND(IF(U263&gt;V263,0,IF(T263&gt;1, IF(C263="66", T263*'UNIT VALUES'!$D$33*'UNIT VALUES'!$D$36,T263*'UNIT VALUES'!$D$32*'UNIT VALUES'!$D$36),0)),0)</f>
        <v>0</v>
      </c>
      <c r="AD263" t="str">
        <f t="shared" si="13"/>
        <v>089041</v>
      </c>
      <c r="AE263">
        <f ca="1">IF(C263="22",OFFSET('National Reallocations'!$L$1,MATCH(AD263,'National Reallocations'!$I$2:$I$52,0),),ROUND((X263/(SUM($X$2:$X$1259)-SUMIF($C$2:$C$1259,"22",$X$2:$X$1259)))*(Reallocations!$F$4+Reallocations!$F$5),0))</f>
        <v>79</v>
      </c>
      <c r="AF263" s="27">
        <f ca="1">IF(ISERROR(OFFSET('MSA Reallocations'!$I$1,MATCH(AD263,'MSA Reallocations'!$E$2:$E$37,0),)), 0, (OFFSET('MSA Reallocations'!$I$1,MATCH(AD263,'MSA Reallocations'!$E$2:$E$37,0),)))</f>
        <v>0</v>
      </c>
      <c r="AG263" s="181">
        <f ca="1">IF(ISERROR(OFFSET(Reductions!$E$1,MATCH(AD263,Reductions!$F$2:$F$15,0),)), 0, -OFFSET(Reductions!$E$1,MATCH(AD263,Reductions!$F$2:$F$15,0),))</f>
        <v>0</v>
      </c>
      <c r="AH263" s="53">
        <f t="shared" ca="1" si="14"/>
        <v>937983</v>
      </c>
    </row>
    <row r="264" spans="1:34" x14ac:dyDescent="0.25">
      <c r="A264" s="126" t="s">
        <v>5239</v>
      </c>
      <c r="B264" s="126" t="s">
        <v>6</v>
      </c>
      <c r="C264" s="126" t="s">
        <v>99</v>
      </c>
      <c r="D264" s="126" t="s">
        <v>100</v>
      </c>
      <c r="E264" s="126" t="s">
        <v>782</v>
      </c>
      <c r="F264" s="126" t="s">
        <v>756</v>
      </c>
      <c r="G264" s="126" t="s">
        <v>236</v>
      </c>
      <c r="H264" s="126" t="s">
        <v>23</v>
      </c>
      <c r="I264" s="126" t="s">
        <v>23</v>
      </c>
      <c r="J264" s="126" t="s">
        <v>786</v>
      </c>
      <c r="K264" s="126" t="s">
        <v>3335</v>
      </c>
      <c r="L264" s="127">
        <v>88310</v>
      </c>
      <c r="M264" s="127">
        <v>155715</v>
      </c>
      <c r="N264" s="127">
        <v>155715</v>
      </c>
      <c r="O264" s="127">
        <v>253490</v>
      </c>
      <c r="P264" s="127">
        <v>0</v>
      </c>
      <c r="Q264" s="127">
        <v>17051</v>
      </c>
      <c r="R264" s="127">
        <v>4892</v>
      </c>
      <c r="S264" s="127">
        <v>994</v>
      </c>
      <c r="T264" s="24">
        <f>IF(P264&gt;0, ROUND(IF(IF(OR(C264="51", C264="52", C264="66"), (L264*'UNIT VALUES'!$C$26)-CALCS!P264,0)&gt;0, IF(OR(C264="51", C264="52", C264="66"), (L264*'UNIT VALUES'!$C$26)-CALCS!P264,0), 0), 0), ROUND(IF(IF(OR(C264="51", C264="52", C264="66"), (L264*'UNIT VALUES'!$C$26)-CALCS!O264,0)&gt;0, IF(OR(C264="51", C264="52", C264="66"), (L264*'UNIT VALUES'!$C$26)-CALCS!O264,0), 0), 0))</f>
        <v>0</v>
      </c>
      <c r="U264" s="25">
        <f>IF(C264="22", (O264*'UNIT VALUES'!$D$38)+(Q264*'UNIT VALUES'!$D$39)+(S264*'UNIT VALUES'!$D$40), (O264*'UNIT VALUES'!$D$28)+(Q264*'UNIT VALUES'!$D$29)+(S264*'UNIT VALUES'!$D$30))</f>
        <v>1059052.5877459741</v>
      </c>
      <c r="V264" s="25">
        <f>IF(C264="22",(O264*'UNIT VALUES'!$D$41)+(Q264*'UNIT VALUES'!$D$42)+(R264*'UNIT VALUES'!$D$43),IF(C264="66",(Q264*'UNIT VALUES'!$D$31)+(T264*'UNIT VALUES'!$D$33)+(R264*'UNIT VALUES'!$D$34),(Q264*'UNIT VALUES'!$D$31)+(T264*'UNIT VALUES'!$D$32)+(R264*'UNIT VALUES'!$D$34)))</f>
        <v>622806.11217376136</v>
      </c>
      <c r="W264" s="25">
        <f t="shared" si="12"/>
        <v>1059053</v>
      </c>
      <c r="X264" s="27">
        <f>ROUND(IF(C264="22", W264*'UNIT VALUES'!$D$44, W264*'UNIT VALUES'!$D$36), 0)</f>
        <v>926892</v>
      </c>
      <c r="Y264" s="87">
        <f>ROUND(IF(C264="22", IF(U264&gt;V264,O264*'UNIT VALUES'!$D$38*'UNIT VALUES'!$D$44,O264*'UNIT VALUES'!$D$41*'UNIT VALUES'!$D$44),IF(U264&gt;V264, O264*'UNIT VALUES'!$D$28*'UNIT VALUES'!$D$36,0)), 0)</f>
        <v>417038</v>
      </c>
      <c r="Z264" s="87">
        <f>ROUND(IF(C264="22", IF(U264&gt;V264,Q264*'UNIT VALUES'!$D$39*'UNIT VALUES'!$D$44,Q264*'UNIT VALUES'!$D$42*'UNIT VALUES'!$D$44), IF(U264&gt;V264, Q264*'UNIT VALUES'!$D$29*'UNIT VALUES'!$D$36, Q264*'UNIT VALUES'!$D$31*'UNIT VALUES'!$D$36)),0)</f>
        <v>379368</v>
      </c>
      <c r="AA264" s="87">
        <f>ROUND(IF(C264="22", IF(U264&gt;V264,0,R264*'UNIT VALUES'!$D$43*'UNIT VALUES'!$D$44),IF(CALCS!U264&gt;CALCS!V264,0,CALCS!R264*'UNIT VALUES'!$D$34*'UNIT VALUES'!$D$36)), 0)</f>
        <v>0</v>
      </c>
      <c r="AB264" s="87">
        <f>ROUND(IF(C264="22",IF(U264&gt;V264,S264*'UNIT VALUES'!$D$40*'UNIT VALUES'!$D$44,0),IF(U264&gt;V264,S264*'UNIT VALUES'!$D$30*'UNIT VALUES'!$D$36)), 0)</f>
        <v>130486</v>
      </c>
      <c r="AC264" s="87">
        <f>ROUND(IF(U264&gt;V264,0,IF(T264&gt;1, IF(C264="66", T264*'UNIT VALUES'!$D$33*'UNIT VALUES'!$D$36,T264*'UNIT VALUES'!$D$32*'UNIT VALUES'!$D$36),0)),0)</f>
        <v>0</v>
      </c>
      <c r="AD264" t="str">
        <f t="shared" si="13"/>
        <v>089059</v>
      </c>
      <c r="AE264">
        <f ca="1">IF(C264="22",OFFSET('National Reallocations'!$L$1,MATCH(AD264,'National Reallocations'!$I$2:$I$52,0),),ROUND((X264/(SUM($X$2:$X$1259)-SUMIF($C$2:$C$1259,"22",$X$2:$X$1259)))*(Reallocations!$F$4+Reallocations!$F$5),0))</f>
        <v>78</v>
      </c>
      <c r="AF264" s="27">
        <f ca="1">IF(ISERROR(OFFSET('MSA Reallocations'!$I$1,MATCH(AD264,'MSA Reallocations'!$E$2:$E$37,0),)), 0, (OFFSET('MSA Reallocations'!$I$1,MATCH(AD264,'MSA Reallocations'!$E$2:$E$37,0),)))</f>
        <v>40176</v>
      </c>
      <c r="AG264" s="181">
        <f ca="1">IF(ISERROR(OFFSET(Reductions!$E$1,MATCH(AD264,Reductions!$F$2:$F$15,0),)), 0, -OFFSET(Reductions!$E$1,MATCH(AD264,Reductions!$F$2:$F$15,0),))</f>
        <v>0</v>
      </c>
      <c r="AH264" s="53">
        <f t="shared" ca="1" si="14"/>
        <v>967146</v>
      </c>
    </row>
    <row r="265" spans="1:34" x14ac:dyDescent="0.25">
      <c r="A265" s="126" t="s">
        <v>5710</v>
      </c>
      <c r="B265" s="126" t="s">
        <v>836</v>
      </c>
      <c r="C265" s="126" t="s">
        <v>19</v>
      </c>
      <c r="D265" s="126" t="s">
        <v>20</v>
      </c>
      <c r="E265" s="126" t="s">
        <v>837</v>
      </c>
      <c r="F265" s="126" t="s">
        <v>4744</v>
      </c>
      <c r="G265" s="126" t="s">
        <v>22</v>
      </c>
      <c r="H265" s="126" t="s">
        <v>23</v>
      </c>
      <c r="I265" s="126" t="s">
        <v>23</v>
      </c>
      <c r="J265" s="126" t="s">
        <v>24</v>
      </c>
      <c r="K265" s="126" t="s">
        <v>1296</v>
      </c>
      <c r="L265" s="127">
        <v>0</v>
      </c>
      <c r="M265" s="127">
        <v>3107894</v>
      </c>
      <c r="N265" s="127">
        <v>3107576</v>
      </c>
      <c r="O265" s="127">
        <v>1952331</v>
      </c>
      <c r="P265" s="127">
        <v>0</v>
      </c>
      <c r="Q265" s="127">
        <v>112867</v>
      </c>
      <c r="R265" s="127">
        <v>136346</v>
      </c>
      <c r="S265" s="127">
        <v>6939</v>
      </c>
      <c r="T265" s="24">
        <f>IF(P265&gt;0, ROUND(IF(IF(OR(C265="51", C265="52", C265="66"), (L265*'UNIT VALUES'!$C$26)-CALCS!P265,0)&gt;0, IF(OR(C265="51", C265="52", C265="66"), (L265*'UNIT VALUES'!$C$26)-CALCS!P265,0), 0), 0), ROUND(IF(IF(OR(C265="51", C265="52", C265="66"), (L265*'UNIT VALUES'!$C$26)-CALCS!O265,0)&gt;0, IF(OR(C265="51", C265="52", C265="66"), (L265*'UNIT VALUES'!$C$26)-CALCS!O265,0), 0), 0))</f>
        <v>0</v>
      </c>
      <c r="U265" s="25">
        <f>IF(C265="22", (O265*'UNIT VALUES'!$D$38)+(Q265*'UNIT VALUES'!$D$39)+(S265*'UNIT VALUES'!$D$40), (O265*'UNIT VALUES'!$D$28)+(Q265*'UNIT VALUES'!$D$29)+(S265*'UNIT VALUES'!$D$30))</f>
        <v>8845884.5797456987</v>
      </c>
      <c r="V265" s="25">
        <f>IF(C265="22",(O265*'UNIT VALUES'!$D$41)+(Q265*'UNIT VALUES'!$D$42)+(R265*'UNIT VALUES'!$D$43),IF(C265="66",(Q265*'UNIT VALUES'!$D$31)+(T265*'UNIT VALUES'!$D$33)+(R265*'UNIT VALUES'!$D$34),(Q265*'UNIT VALUES'!$D$31)+(T265*'UNIT VALUES'!$D$32)+(R265*'UNIT VALUES'!$D$34)))</f>
        <v>14540071.484979954</v>
      </c>
      <c r="W265" s="25">
        <f t="shared" si="12"/>
        <v>14540071</v>
      </c>
      <c r="X265" s="219">
        <f>ROUND(IF(C265="22", W265*'UNIT VALUES'!$D$44, W265*'UNIT VALUES'!$D$36), 0)</f>
        <v>12090783</v>
      </c>
      <c r="Y265" s="87">
        <f>ROUND(IF(C265="22", IF(U265&gt;V265,O265*'UNIT VALUES'!$D$38*'UNIT VALUES'!$D$44,O265*'UNIT VALUES'!$D$41*'UNIT VALUES'!$D$44),IF(U265&gt;V265, O265*'UNIT VALUES'!$D$28*'UNIT VALUES'!$D$36,0)), 0)</f>
        <v>2608604</v>
      </c>
      <c r="Z265" s="87">
        <f>ROUND(IF(C265="22", IF(U265&gt;V265,Q265*'UNIT VALUES'!$D$39*'UNIT VALUES'!$D$44,Q265*'UNIT VALUES'!$D$42*'UNIT VALUES'!$D$44), IF(U265&gt;V265, Q265*'UNIT VALUES'!$D$29*'UNIT VALUES'!$D$36, Q265*'UNIT VALUES'!$D$31*'UNIT VALUES'!$D$36)),0)</f>
        <v>1576562</v>
      </c>
      <c r="AA265" s="87">
        <f>ROUND(IF(C265="22", IF(U265&gt;V265,0,R265*'UNIT VALUES'!$D$43*'UNIT VALUES'!$D$44),IF(CALCS!U265&gt;CALCS!V265,0,CALCS!R265*'UNIT VALUES'!$D$34*'UNIT VALUES'!$D$36)), 0)</f>
        <v>7905618</v>
      </c>
      <c r="AB265" s="87">
        <f>ROUND(IF(C265="22",IF(U265&gt;V265,S265*'UNIT VALUES'!$D$40*'UNIT VALUES'!$D$44,0),IF(U265&gt;V265,S265*'UNIT VALUES'!$D$30*'UNIT VALUES'!$D$36)), 0)</f>
        <v>0</v>
      </c>
      <c r="AC265" s="87">
        <f>ROUND(IF(U265&gt;V265,0,IF(T265&gt;1, IF(C265="66", T265*'UNIT VALUES'!$D$33*'UNIT VALUES'!$D$36,T265*'UNIT VALUES'!$D$32*'UNIT VALUES'!$D$36),0)),0)</f>
        <v>0</v>
      </c>
      <c r="AD265" t="str">
        <f t="shared" si="13"/>
        <v>099999</v>
      </c>
      <c r="AE265">
        <f ca="1">IF(C265="22",OFFSET('National Reallocations'!$L$1,MATCH(AD265,'National Reallocations'!$I$2:$I$52,0),),ROUND((X265/(SUM($X$2:$X$1259)-SUMIF($C$2:$C$1259,"22",$X$2:$X$1259)))*(Reallocations!$F$4+Reallocations!$F$5),0))</f>
        <v>14532</v>
      </c>
      <c r="AF265" s="27">
        <f ca="1">IF(ISERROR(OFFSET('MSA Reallocations'!$I$1,MATCH(AD265,'MSA Reallocations'!$E$2:$E$37,0),)), 0, (OFFSET('MSA Reallocations'!$I$1,MATCH(AD265,'MSA Reallocations'!$E$2:$E$37,0),)))</f>
        <v>0</v>
      </c>
      <c r="AG265" s="181">
        <f ca="1">IF(ISERROR(OFFSET(Reductions!$E$1,MATCH(AD265,Reductions!$F$2:$F$15,0),)), 0, -OFFSET(Reductions!$E$1,MATCH(AD265,Reductions!$F$2:$F$15,0),))</f>
        <v>0</v>
      </c>
      <c r="AH265" s="53">
        <f t="shared" ca="1" si="14"/>
        <v>12105315</v>
      </c>
    </row>
    <row r="266" spans="1:34" x14ac:dyDescent="0.25">
      <c r="A266" s="126" t="s">
        <v>5795</v>
      </c>
      <c r="B266" s="126" t="s">
        <v>836</v>
      </c>
      <c r="C266" s="126" t="s">
        <v>27</v>
      </c>
      <c r="D266" s="126" t="s">
        <v>28</v>
      </c>
      <c r="E266" s="126" t="s">
        <v>837</v>
      </c>
      <c r="F266" s="126" t="s">
        <v>239</v>
      </c>
      <c r="G266" s="126" t="s">
        <v>227</v>
      </c>
      <c r="H266" s="126" t="s">
        <v>839</v>
      </c>
      <c r="I266" s="126" t="s">
        <v>840</v>
      </c>
      <c r="J266" s="126" t="s">
        <v>841</v>
      </c>
      <c r="K266" s="126" t="s">
        <v>1296</v>
      </c>
      <c r="L266" s="127">
        <v>156748</v>
      </c>
      <c r="M266" s="127">
        <v>142666</v>
      </c>
      <c r="N266" s="127">
        <v>142546</v>
      </c>
      <c r="O266" s="127">
        <v>147629</v>
      </c>
      <c r="P266" s="127">
        <v>0</v>
      </c>
      <c r="Q266" s="127">
        <v>33600</v>
      </c>
      <c r="R266" s="127">
        <v>21803</v>
      </c>
      <c r="S266" s="127">
        <v>2852</v>
      </c>
      <c r="T266" s="24">
        <f>IF(P266&gt;0, ROUND(IF(IF(OR(C266="51", C266="52", C266="66"), (L266*'UNIT VALUES'!$C$26)-CALCS!P266,0)&gt;0, IF(OR(C266="51", C266="52", C266="66"), (L266*'UNIT VALUES'!$C$26)-CALCS!P266,0), 0), 0), ROUND(IF(IF(OR(C266="51", C266="52", C266="66"), (L266*'UNIT VALUES'!$C$26)-CALCS!O266,0)&gt;0, IF(OR(C266="51", C266="52", C266="66"), (L266*'UNIT VALUES'!$C$26)-CALCS!O266,0), 0), 0))</f>
        <v>98342</v>
      </c>
      <c r="U266" s="25">
        <f>IF(C266="22", (O266*'UNIT VALUES'!$D$38)+(Q266*'UNIT VALUES'!$D$39)+(S266*'UNIT VALUES'!$D$40), (O266*'UNIT VALUES'!$D$28)+(Q266*'UNIT VALUES'!$D$29)+(S266*'UNIT VALUES'!$D$30))</f>
        <v>1559441.3014621425</v>
      </c>
      <c r="V266" s="25">
        <f>IF(C266="22",(O266*'UNIT VALUES'!$D$41)+(Q266*'UNIT VALUES'!$D$42)+(R266*'UNIT VALUES'!$D$43),IF(C266="66",(Q266*'UNIT VALUES'!$D$31)+(T266*'UNIT VALUES'!$D$33)+(R266*'UNIT VALUES'!$D$34),(Q266*'UNIT VALUES'!$D$31)+(T266*'UNIT VALUES'!$D$32)+(R266*'UNIT VALUES'!$D$34)))</f>
        <v>3276510.9767749947</v>
      </c>
      <c r="W266" s="25">
        <f t="shared" si="12"/>
        <v>3276511</v>
      </c>
      <c r="X266" s="27">
        <f>ROUND(IF(C266="22", W266*'UNIT VALUES'!$D$44, W266*'UNIT VALUES'!$D$36), 0)</f>
        <v>2867629</v>
      </c>
      <c r="Y266" s="87">
        <f>ROUND(IF(C266="22", IF(U266&gt;V266,O266*'UNIT VALUES'!$D$38*'UNIT VALUES'!$D$44,O266*'UNIT VALUES'!$D$41*'UNIT VALUES'!$D$44),IF(U266&gt;V266, O266*'UNIT VALUES'!$D$28*'UNIT VALUES'!$D$36,0)), 0)</f>
        <v>0</v>
      </c>
      <c r="Z266" s="87">
        <f>ROUND(IF(C266="22", IF(U266&gt;V266,Q266*'UNIT VALUES'!$D$39*'UNIT VALUES'!$D$44,Q266*'UNIT VALUES'!$D$42*'UNIT VALUES'!$D$44), IF(U266&gt;V266, Q266*'UNIT VALUES'!$D$29*'UNIT VALUES'!$D$36, Q266*'UNIT VALUES'!$D$31*'UNIT VALUES'!$D$36)),0)</f>
        <v>448540</v>
      </c>
      <c r="AA266" s="87">
        <f>ROUND(IF(C266="22", IF(U266&gt;V266,0,R266*'UNIT VALUES'!$D$43*'UNIT VALUES'!$D$44),IF(CALCS!U266&gt;CALCS!V266,0,CALCS!R266*'UNIT VALUES'!$D$34*'UNIT VALUES'!$D$36)), 0)</f>
        <v>1414897</v>
      </c>
      <c r="AB266" s="87">
        <f>ROUND(IF(C266="22",IF(U266&gt;V266,S266*'UNIT VALUES'!$D$40*'UNIT VALUES'!$D$44,0),IF(U266&gt;V266,S266*'UNIT VALUES'!$D$30*'UNIT VALUES'!$D$36)), 0)</f>
        <v>0</v>
      </c>
      <c r="AC266" s="87">
        <f>ROUND(IF(U266&gt;V266,0,IF(T266&gt;1, IF(C266="66", T266*'UNIT VALUES'!$D$33*'UNIT VALUES'!$D$36,T266*'UNIT VALUES'!$D$32*'UNIT VALUES'!$D$36),0)),0)</f>
        <v>1004192</v>
      </c>
      <c r="AD266" t="str">
        <f t="shared" si="13"/>
        <v>090102</v>
      </c>
      <c r="AE266">
        <f ca="1">IF(C266="22",OFFSET('National Reallocations'!$L$1,MATCH(AD266,'National Reallocations'!$I$2:$I$52,0),),ROUND((X266/(SUM($X$2:$X$1259)-SUMIF($C$2:$C$1259,"22",$X$2:$X$1259)))*(Reallocations!$F$4+Reallocations!$F$5),0))</f>
        <v>241</v>
      </c>
      <c r="AF266" s="27">
        <f ca="1">IF(ISERROR(OFFSET('MSA Reallocations'!$I$1,MATCH(AD266,'MSA Reallocations'!$E$2:$E$37,0),)), 0, (OFFSET('MSA Reallocations'!$I$1,MATCH(AD266,'MSA Reallocations'!$E$2:$E$37,0),)))</f>
        <v>0</v>
      </c>
      <c r="AG266" s="181">
        <f ca="1">IF(ISERROR(OFFSET(Reductions!$E$1,MATCH(AD266,Reductions!$F$2:$F$15,0),)), 0, -OFFSET(Reductions!$E$1,MATCH(AD266,Reductions!$F$2:$F$15,0),))</f>
        <v>0</v>
      </c>
      <c r="AH266" s="53">
        <f t="shared" ca="1" si="14"/>
        <v>2867870</v>
      </c>
    </row>
    <row r="267" spans="1:34" x14ac:dyDescent="0.25">
      <c r="A267" s="126" t="s">
        <v>5131</v>
      </c>
      <c r="B267" s="126" t="s">
        <v>836</v>
      </c>
      <c r="C267" s="126" t="s">
        <v>47</v>
      </c>
      <c r="D267" s="126" t="s">
        <v>48</v>
      </c>
      <c r="E267" s="126" t="s">
        <v>837</v>
      </c>
      <c r="F267" s="126" t="s">
        <v>843</v>
      </c>
      <c r="G267" s="126" t="s">
        <v>844</v>
      </c>
      <c r="H267" s="126" t="s">
        <v>845</v>
      </c>
      <c r="I267" s="126" t="s">
        <v>846</v>
      </c>
      <c r="J267" s="126" t="s">
        <v>847</v>
      </c>
      <c r="K267" s="126" t="s">
        <v>1296</v>
      </c>
      <c r="L267" s="127">
        <v>45499</v>
      </c>
      <c r="M267" s="127">
        <v>57370</v>
      </c>
      <c r="N267" s="127">
        <v>57370</v>
      </c>
      <c r="O267" s="127">
        <v>60452</v>
      </c>
      <c r="P267" s="127">
        <v>0</v>
      </c>
      <c r="Q267" s="127">
        <v>5744</v>
      </c>
      <c r="R267" s="127">
        <v>5518</v>
      </c>
      <c r="S267" s="127">
        <v>254</v>
      </c>
      <c r="T267" s="24">
        <f>IF(P267&gt;0, ROUND(IF(IF(OR(C267="51", C267="52", C267="66"), (L267*'UNIT VALUES'!$C$26)-CALCS!P267,0)&gt;0, IF(OR(C267="51", C267="52", C267="66"), (L267*'UNIT VALUES'!$C$26)-CALCS!P267,0), 0), 0), ROUND(IF(IF(OR(C267="51", C267="52", C267="66"), (L267*'UNIT VALUES'!$C$26)-CALCS!O267,0)&gt;0, IF(OR(C267="51", C267="52", C267="66"), (L267*'UNIT VALUES'!$C$26)-CALCS!O267,0), 0), 0))</f>
        <v>10946</v>
      </c>
      <c r="U267" s="25">
        <f>IF(C267="22", (O267*'UNIT VALUES'!$D$38)+(Q267*'UNIT VALUES'!$D$39)+(S267*'UNIT VALUES'!$D$40), (O267*'UNIT VALUES'!$D$28)+(Q267*'UNIT VALUES'!$D$29)+(S267*'UNIT VALUES'!$D$30))</f>
        <v>297753.67156832805</v>
      </c>
      <c r="V267" s="25">
        <f>IF(C267="22",(O267*'UNIT VALUES'!$D$41)+(Q267*'UNIT VALUES'!$D$42)+(R267*'UNIT VALUES'!$D$43),IF(C267="66",(Q267*'UNIT VALUES'!$D$31)+(T267*'UNIT VALUES'!$D$33)+(R267*'UNIT VALUES'!$D$34),(Q267*'UNIT VALUES'!$D$31)+(T267*'UNIT VALUES'!$D$32)+(R267*'UNIT VALUES'!$D$34)))</f>
        <v>624467.92233651911</v>
      </c>
      <c r="W267" s="25">
        <f t="shared" si="12"/>
        <v>624468</v>
      </c>
      <c r="X267" s="27">
        <f>ROUND(IF(C267="22", W267*'UNIT VALUES'!$D$44, W267*'UNIT VALUES'!$D$36), 0)</f>
        <v>546540</v>
      </c>
      <c r="Y267" s="87">
        <f>ROUND(IF(C267="22", IF(U267&gt;V267,O267*'UNIT VALUES'!$D$38*'UNIT VALUES'!$D$44,O267*'UNIT VALUES'!$D$41*'UNIT VALUES'!$D$44),IF(U267&gt;V267, O267*'UNIT VALUES'!$D$28*'UNIT VALUES'!$D$36,0)), 0)</f>
        <v>0</v>
      </c>
      <c r="Z267" s="87">
        <f>ROUND(IF(C267="22", IF(U267&gt;V267,Q267*'UNIT VALUES'!$D$39*'UNIT VALUES'!$D$44,Q267*'UNIT VALUES'!$D$42*'UNIT VALUES'!$D$44), IF(U267&gt;V267, Q267*'UNIT VALUES'!$D$29*'UNIT VALUES'!$D$36, Q267*'UNIT VALUES'!$D$31*'UNIT VALUES'!$D$36)),0)</f>
        <v>76679</v>
      </c>
      <c r="AA267" s="87">
        <f>ROUND(IF(C267="22", IF(U267&gt;V267,0,R267*'UNIT VALUES'!$D$43*'UNIT VALUES'!$D$44),IF(CALCS!U267&gt;CALCS!V267,0,CALCS!R267*'UNIT VALUES'!$D$34*'UNIT VALUES'!$D$36)), 0)</f>
        <v>358088</v>
      </c>
      <c r="AB267" s="87">
        <f>ROUND(IF(C267="22",IF(U267&gt;V267,S267*'UNIT VALUES'!$D$40*'UNIT VALUES'!$D$44,0),IF(U267&gt;V267,S267*'UNIT VALUES'!$D$30*'UNIT VALUES'!$D$36)), 0)</f>
        <v>0</v>
      </c>
      <c r="AC267" s="87">
        <f>ROUND(IF(U267&gt;V267,0,IF(T267&gt;1, IF(C267="66", T267*'UNIT VALUES'!$D$33*'UNIT VALUES'!$D$36,T267*'UNIT VALUES'!$D$32*'UNIT VALUES'!$D$36),0)),0)</f>
        <v>111772</v>
      </c>
      <c r="AD267" t="str">
        <f t="shared" si="13"/>
        <v>090114</v>
      </c>
      <c r="AE267">
        <f ca="1">IF(C267="22",OFFSET('National Reallocations'!$L$1,MATCH(AD267,'National Reallocations'!$I$2:$I$52,0),),ROUND((X267/(SUM($X$2:$X$1259)-SUMIF($C$2:$C$1259,"22",$X$2:$X$1259)))*(Reallocations!$F$4+Reallocations!$F$5),0))</f>
        <v>46</v>
      </c>
      <c r="AF267" s="27">
        <f ca="1">IF(ISERROR(OFFSET('MSA Reallocations'!$I$1,MATCH(AD267,'MSA Reallocations'!$E$2:$E$37,0),)), 0, (OFFSET('MSA Reallocations'!$I$1,MATCH(AD267,'MSA Reallocations'!$E$2:$E$37,0),)))</f>
        <v>0</v>
      </c>
      <c r="AG267" s="181">
        <f ca="1">IF(ISERROR(OFFSET(Reductions!$E$1,MATCH(AD267,Reductions!$F$2:$F$15,0),)), 0, -OFFSET(Reductions!$E$1,MATCH(AD267,Reductions!$F$2:$F$15,0),))</f>
        <v>0</v>
      </c>
      <c r="AH267" s="53">
        <f t="shared" ca="1" si="14"/>
        <v>546586</v>
      </c>
    </row>
    <row r="268" spans="1:34" x14ac:dyDescent="0.25">
      <c r="A268" s="126" t="s">
        <v>4896</v>
      </c>
      <c r="B268" s="126" t="s">
        <v>836</v>
      </c>
      <c r="C268" s="126" t="s">
        <v>27</v>
      </c>
      <c r="D268" s="126" t="s">
        <v>28</v>
      </c>
      <c r="E268" s="126" t="s">
        <v>837</v>
      </c>
      <c r="F268" s="126" t="s">
        <v>849</v>
      </c>
      <c r="G268" s="126" t="s">
        <v>227</v>
      </c>
      <c r="H268" s="126" t="s">
        <v>850</v>
      </c>
      <c r="I268" s="126" t="s">
        <v>851</v>
      </c>
      <c r="J268" s="126" t="s">
        <v>841</v>
      </c>
      <c r="K268" s="126" t="s">
        <v>1296</v>
      </c>
      <c r="L268" s="127">
        <v>39382</v>
      </c>
      <c r="M268" s="127">
        <v>60470</v>
      </c>
      <c r="N268" s="127">
        <v>60470</v>
      </c>
      <c r="O268" s="127">
        <v>84657</v>
      </c>
      <c r="P268" s="127">
        <v>0</v>
      </c>
      <c r="Q268" s="127">
        <v>8790</v>
      </c>
      <c r="R268" s="127">
        <v>6838</v>
      </c>
      <c r="S268" s="127">
        <v>1220</v>
      </c>
      <c r="T268" s="24">
        <f>IF(P268&gt;0, ROUND(IF(IF(OR(C268="51", C268="52", C268="66"), (L268*'UNIT VALUES'!$C$26)-CALCS!P268,0)&gt;0, IF(OR(C268="51", C268="52", C268="66"), (L268*'UNIT VALUES'!$C$26)-CALCS!P268,0), 0), 0), ROUND(IF(IF(OR(C268="51", C268="52", C268="66"), (L268*'UNIT VALUES'!$C$26)-CALCS!O268,0)&gt;0, IF(OR(C268="51", C268="52", C268="66"), (L268*'UNIT VALUES'!$C$26)-CALCS!O268,0), 0), 0))</f>
        <v>0</v>
      </c>
      <c r="U268" s="25">
        <f>IF(C268="22", (O268*'UNIT VALUES'!$D$38)+(Q268*'UNIT VALUES'!$D$39)+(S268*'UNIT VALUES'!$D$40), (O268*'UNIT VALUES'!$D$28)+(Q268*'UNIT VALUES'!$D$29)+(S268*'UNIT VALUES'!$D$30))</f>
        <v>565578.50442137534</v>
      </c>
      <c r="V268" s="25">
        <f>IF(C268="22",(O268*'UNIT VALUES'!$D$41)+(Q268*'UNIT VALUES'!$D$42)+(R268*'UNIT VALUES'!$D$43),IF(C268="66",(Q268*'UNIT VALUES'!$D$31)+(T268*'UNIT VALUES'!$D$33)+(R268*'UNIT VALUES'!$D$34),(Q268*'UNIT VALUES'!$D$31)+(T268*'UNIT VALUES'!$D$32)+(R268*'UNIT VALUES'!$D$34)))</f>
        <v>641093.74948789412</v>
      </c>
      <c r="W268" s="25">
        <f t="shared" si="12"/>
        <v>641094</v>
      </c>
      <c r="X268" s="27">
        <f>ROUND(IF(C268="22", W268*'UNIT VALUES'!$D$44, W268*'UNIT VALUES'!$D$36), 0)</f>
        <v>561091</v>
      </c>
      <c r="Y268" s="87">
        <f>ROUND(IF(C268="22", IF(U268&gt;V268,O268*'UNIT VALUES'!$D$38*'UNIT VALUES'!$D$44,O268*'UNIT VALUES'!$D$41*'UNIT VALUES'!$D$44),IF(U268&gt;V268, O268*'UNIT VALUES'!$D$28*'UNIT VALUES'!$D$36,0)), 0)</f>
        <v>0</v>
      </c>
      <c r="Z268" s="87">
        <f>ROUND(IF(C268="22", IF(U268&gt;V268,Q268*'UNIT VALUES'!$D$39*'UNIT VALUES'!$D$44,Q268*'UNIT VALUES'!$D$42*'UNIT VALUES'!$D$44), IF(U268&gt;V268, Q268*'UNIT VALUES'!$D$29*'UNIT VALUES'!$D$36, Q268*'UNIT VALUES'!$D$31*'UNIT VALUES'!$D$36)),0)</f>
        <v>117341</v>
      </c>
      <c r="AA268" s="87">
        <f>ROUND(IF(C268="22", IF(U268&gt;V268,0,R268*'UNIT VALUES'!$D$43*'UNIT VALUES'!$D$44),IF(CALCS!U268&gt;CALCS!V268,0,CALCS!R268*'UNIT VALUES'!$D$34*'UNIT VALUES'!$D$36)), 0)</f>
        <v>443749</v>
      </c>
      <c r="AB268" s="87">
        <f>ROUND(IF(C268="22",IF(U268&gt;V268,S268*'UNIT VALUES'!$D$40*'UNIT VALUES'!$D$44,0),IF(U268&gt;V268,S268*'UNIT VALUES'!$D$30*'UNIT VALUES'!$D$36)), 0)</f>
        <v>0</v>
      </c>
      <c r="AC268" s="87">
        <f>ROUND(IF(U268&gt;V268,0,IF(T268&gt;1, IF(C268="66", T268*'UNIT VALUES'!$D$33*'UNIT VALUES'!$D$36,T268*'UNIT VALUES'!$D$32*'UNIT VALUES'!$D$36),0)),0)</f>
        <v>0</v>
      </c>
      <c r="AD268" t="str">
        <f t="shared" si="13"/>
        <v>090258</v>
      </c>
      <c r="AE268">
        <f ca="1">IF(C268="22",OFFSET('National Reallocations'!$L$1,MATCH(AD268,'National Reallocations'!$I$2:$I$52,0),),ROUND((X268/(SUM($X$2:$X$1259)-SUMIF($C$2:$C$1259,"22",$X$2:$X$1259)))*(Reallocations!$F$4+Reallocations!$F$5),0))</f>
        <v>47</v>
      </c>
      <c r="AF268" s="27">
        <f ca="1">IF(ISERROR(OFFSET('MSA Reallocations'!$I$1,MATCH(AD268,'MSA Reallocations'!$E$2:$E$37,0),)), 0, (OFFSET('MSA Reallocations'!$I$1,MATCH(AD268,'MSA Reallocations'!$E$2:$E$37,0),)))</f>
        <v>0</v>
      </c>
      <c r="AG268" s="181">
        <f ca="1">IF(ISERROR(OFFSET(Reductions!$E$1,MATCH(AD268,Reductions!$F$2:$F$15,0),)), 0, -OFFSET(Reductions!$E$1,MATCH(AD268,Reductions!$F$2:$F$15,0),))</f>
        <v>0</v>
      </c>
      <c r="AH268" s="53">
        <f t="shared" ca="1" si="14"/>
        <v>561138</v>
      </c>
    </row>
    <row r="269" spans="1:34" x14ac:dyDescent="0.25">
      <c r="A269" s="126" t="s">
        <v>5268</v>
      </c>
      <c r="B269" s="126" t="s">
        <v>836</v>
      </c>
      <c r="C269" s="126" t="s">
        <v>27</v>
      </c>
      <c r="D269" s="126" t="s">
        <v>28</v>
      </c>
      <c r="E269" s="126" t="s">
        <v>837</v>
      </c>
      <c r="F269" s="126" t="s">
        <v>853</v>
      </c>
      <c r="G269" s="126" t="s">
        <v>844</v>
      </c>
      <c r="H269" s="126" t="s">
        <v>854</v>
      </c>
      <c r="I269" s="126" t="s">
        <v>23</v>
      </c>
      <c r="J269" s="126" t="s">
        <v>847</v>
      </c>
      <c r="K269" s="126" t="s">
        <v>1296</v>
      </c>
      <c r="L269" s="127">
        <v>43977</v>
      </c>
      <c r="M269" s="127">
        <v>52563</v>
      </c>
      <c r="N269" s="127">
        <v>52563</v>
      </c>
      <c r="O269" s="127">
        <v>50821</v>
      </c>
      <c r="P269" s="127">
        <v>0</v>
      </c>
      <c r="Q269" s="127">
        <v>7256</v>
      </c>
      <c r="R269" s="127">
        <v>3273</v>
      </c>
      <c r="S269" s="127">
        <v>523</v>
      </c>
      <c r="T269" s="24">
        <f>IF(P269&gt;0, ROUND(IF(IF(OR(C269="51", C269="52", C269="66"), (L269*'UNIT VALUES'!$C$26)-CALCS!P269,0)&gt;0, IF(OR(C269="51", C269="52", C269="66"), (L269*'UNIT VALUES'!$C$26)-CALCS!P269,0), 0), 0), ROUND(IF(IF(OR(C269="51", C269="52", C269="66"), (L269*'UNIT VALUES'!$C$26)-CALCS!O269,0)&gt;0, IF(OR(C269="51", C269="52", C269="66"), (L269*'UNIT VALUES'!$C$26)-CALCS!O269,0), 0), 0))</f>
        <v>18188</v>
      </c>
      <c r="U269" s="25">
        <f>IF(C269="22", (O269*'UNIT VALUES'!$D$38)+(Q269*'UNIT VALUES'!$D$39)+(S269*'UNIT VALUES'!$D$40), (O269*'UNIT VALUES'!$D$28)+(Q269*'UNIT VALUES'!$D$29)+(S269*'UNIT VALUES'!$D$30))</f>
        <v>358434.46882419888</v>
      </c>
      <c r="V269" s="25">
        <f>IF(C269="22",(O269*'UNIT VALUES'!$D$41)+(Q269*'UNIT VALUES'!$D$42)+(R269*'UNIT VALUES'!$D$43),IF(C269="66",(Q269*'UNIT VALUES'!$D$31)+(T269*'UNIT VALUES'!$D$33)+(R269*'UNIT VALUES'!$D$34),(Q269*'UNIT VALUES'!$D$31)+(T269*'UNIT VALUES'!$D$32)+(R269*'UNIT VALUES'!$D$34)))</f>
        <v>565562.64812444476</v>
      </c>
      <c r="W269" s="25">
        <f t="shared" si="12"/>
        <v>565563</v>
      </c>
      <c r="X269" s="27">
        <f>ROUND(IF(C269="22", W269*'UNIT VALUES'!$D$44, W269*'UNIT VALUES'!$D$36), 0)</f>
        <v>494985</v>
      </c>
      <c r="Y269" s="87">
        <f>ROUND(IF(C269="22", IF(U269&gt;V269,O269*'UNIT VALUES'!$D$38*'UNIT VALUES'!$D$44,O269*'UNIT VALUES'!$D$41*'UNIT VALUES'!$D$44),IF(U269&gt;V269, O269*'UNIT VALUES'!$D$28*'UNIT VALUES'!$D$36,0)), 0)</f>
        <v>0</v>
      </c>
      <c r="Z269" s="87">
        <f>ROUND(IF(C269="22", IF(U269&gt;V269,Q269*'UNIT VALUES'!$D$39*'UNIT VALUES'!$D$44,Q269*'UNIT VALUES'!$D$42*'UNIT VALUES'!$D$44), IF(U269&gt;V269, Q269*'UNIT VALUES'!$D$29*'UNIT VALUES'!$D$36, Q269*'UNIT VALUES'!$D$31*'UNIT VALUES'!$D$36)),0)</f>
        <v>96863</v>
      </c>
      <c r="AA269" s="87">
        <f>ROUND(IF(C269="22", IF(U269&gt;V269,0,R269*'UNIT VALUES'!$D$43*'UNIT VALUES'!$D$44),IF(CALCS!U269&gt;CALCS!V269,0,CALCS!R269*'UNIT VALUES'!$D$34*'UNIT VALUES'!$D$36)), 0)</f>
        <v>212400</v>
      </c>
      <c r="AB269" s="87">
        <f>ROUND(IF(C269="22",IF(U269&gt;V269,S269*'UNIT VALUES'!$D$40*'UNIT VALUES'!$D$44,0),IF(U269&gt;V269,S269*'UNIT VALUES'!$D$30*'UNIT VALUES'!$D$36)), 0)</f>
        <v>0</v>
      </c>
      <c r="AC269" s="87">
        <f>ROUND(IF(U269&gt;V269,0,IF(T269&gt;1, IF(C269="66", T269*'UNIT VALUES'!$D$33*'UNIT VALUES'!$D$36,T269*'UNIT VALUES'!$D$32*'UNIT VALUES'!$D$36),0)),0)</f>
        <v>185722</v>
      </c>
      <c r="AD269" t="str">
        <f t="shared" si="13"/>
        <v>090336</v>
      </c>
      <c r="AE269">
        <f ca="1">IF(C269="22",OFFSET('National Reallocations'!$L$1,MATCH(AD269,'National Reallocations'!$I$2:$I$52,0),),ROUND((X269/(SUM($X$2:$X$1259)-SUMIF($C$2:$C$1259,"22",$X$2:$X$1259)))*(Reallocations!$F$4+Reallocations!$F$5),0))</f>
        <v>42</v>
      </c>
      <c r="AF269" s="27">
        <f ca="1">IF(ISERROR(OFFSET('MSA Reallocations'!$I$1,MATCH(AD269,'MSA Reallocations'!$E$2:$E$37,0),)), 0, (OFFSET('MSA Reallocations'!$I$1,MATCH(AD269,'MSA Reallocations'!$E$2:$E$37,0),)))</f>
        <v>0</v>
      </c>
      <c r="AG269" s="181">
        <f ca="1">IF(ISERROR(OFFSET(Reductions!$E$1,MATCH(AD269,Reductions!$F$2:$F$15,0),)), 0, -OFFSET(Reductions!$E$1,MATCH(AD269,Reductions!$F$2:$F$15,0),))</f>
        <v>0</v>
      </c>
      <c r="AH269" s="53">
        <f t="shared" ca="1" si="14"/>
        <v>495027</v>
      </c>
    </row>
    <row r="270" spans="1:34" x14ac:dyDescent="0.25">
      <c r="A270" s="126" t="s">
        <v>5116</v>
      </c>
      <c r="B270" s="126" t="s">
        <v>836</v>
      </c>
      <c r="C270" s="126" t="s">
        <v>47</v>
      </c>
      <c r="D270" s="126" t="s">
        <v>48</v>
      </c>
      <c r="E270" s="126" t="s">
        <v>837</v>
      </c>
      <c r="F270" s="126" t="s">
        <v>801</v>
      </c>
      <c r="G270" s="126" t="s">
        <v>227</v>
      </c>
      <c r="H270" s="126" t="s">
        <v>79</v>
      </c>
      <c r="I270" s="126" t="s">
        <v>23</v>
      </c>
      <c r="J270" s="126" t="s">
        <v>841</v>
      </c>
      <c r="K270" s="126" t="s">
        <v>1296</v>
      </c>
      <c r="L270" s="127">
        <v>46183</v>
      </c>
      <c r="M270" s="127">
        <v>54849</v>
      </c>
      <c r="N270" s="127">
        <v>54849</v>
      </c>
      <c r="O270" s="127">
        <v>61523</v>
      </c>
      <c r="P270" s="127">
        <v>0</v>
      </c>
      <c r="Q270" s="127">
        <v>2625</v>
      </c>
      <c r="R270" s="127">
        <v>4827</v>
      </c>
      <c r="S270" s="127">
        <v>128</v>
      </c>
      <c r="T270" s="24">
        <f>IF(P270&gt;0, ROUND(IF(IF(OR(C270="51", C270="52", C270="66"), (L270*'UNIT VALUES'!$C$26)-CALCS!P270,0)&gt;0, IF(OR(C270="51", C270="52", C270="66"), (L270*'UNIT VALUES'!$C$26)-CALCS!P270,0), 0), 0), ROUND(IF(IF(OR(C270="51", C270="52", C270="66"), (L270*'UNIT VALUES'!$C$26)-CALCS!O270,0)&gt;0, IF(OR(C270="51", C270="52", C270="66"), (L270*'UNIT VALUES'!$C$26)-CALCS!O270,0), 0), 0))</f>
        <v>10948</v>
      </c>
      <c r="U270" s="25">
        <f>IF(C270="22", (O270*'UNIT VALUES'!$D$38)+(Q270*'UNIT VALUES'!$D$39)+(S270*'UNIT VALUES'!$D$40), (O270*'UNIT VALUES'!$D$28)+(Q270*'UNIT VALUES'!$D$29)+(S270*'UNIT VALUES'!$D$30))</f>
        <v>201578.70090481863</v>
      </c>
      <c r="V270" s="25">
        <f>IF(C270="22",(O270*'UNIT VALUES'!$D$41)+(Q270*'UNIT VALUES'!$D$42)+(R270*'UNIT VALUES'!$D$43),IF(C270="66",(Q270*'UNIT VALUES'!$D$31)+(T270*'UNIT VALUES'!$D$33)+(R270*'UNIT VALUES'!$D$34),(Q270*'UNIT VALUES'!$D$31)+(T270*'UNIT VALUES'!$D$32)+(R270*'UNIT VALUES'!$D$34)))</f>
        <v>525681.68229246233</v>
      </c>
      <c r="W270" s="25">
        <f t="shared" si="12"/>
        <v>525682</v>
      </c>
      <c r="X270" s="27">
        <f>ROUND(IF(C270="22", W270*'UNIT VALUES'!$D$44, W270*'UNIT VALUES'!$D$36), 0)</f>
        <v>460081</v>
      </c>
      <c r="Y270" s="87">
        <f>ROUND(IF(C270="22", IF(U270&gt;V270,O270*'UNIT VALUES'!$D$38*'UNIT VALUES'!$D$44,O270*'UNIT VALUES'!$D$41*'UNIT VALUES'!$D$44),IF(U270&gt;V270, O270*'UNIT VALUES'!$D$28*'UNIT VALUES'!$D$36,0)), 0)</f>
        <v>0</v>
      </c>
      <c r="Z270" s="87">
        <f>ROUND(IF(C270="22", IF(U270&gt;V270,Q270*'UNIT VALUES'!$D$39*'UNIT VALUES'!$D$44,Q270*'UNIT VALUES'!$D$42*'UNIT VALUES'!$D$44), IF(U270&gt;V270, Q270*'UNIT VALUES'!$D$29*'UNIT VALUES'!$D$36, Q270*'UNIT VALUES'!$D$31*'UNIT VALUES'!$D$36)),0)</f>
        <v>35042</v>
      </c>
      <c r="AA270" s="87">
        <f>ROUND(IF(C270="22", IF(U270&gt;V270,0,R270*'UNIT VALUES'!$D$43*'UNIT VALUES'!$D$44),IF(CALCS!U270&gt;CALCS!V270,0,CALCS!R270*'UNIT VALUES'!$D$34*'UNIT VALUES'!$D$36)), 0)</f>
        <v>313246</v>
      </c>
      <c r="AB270" s="87">
        <f>ROUND(IF(C270="22",IF(U270&gt;V270,S270*'UNIT VALUES'!$D$40*'UNIT VALUES'!$D$44,0),IF(U270&gt;V270,S270*'UNIT VALUES'!$D$30*'UNIT VALUES'!$D$36)), 0)</f>
        <v>0</v>
      </c>
      <c r="AC270" s="87">
        <f>ROUND(IF(U270&gt;V270,0,IF(T270&gt;1, IF(C270="66", T270*'UNIT VALUES'!$D$33*'UNIT VALUES'!$D$36,T270*'UNIT VALUES'!$D$32*'UNIT VALUES'!$D$36),0)),0)</f>
        <v>111793</v>
      </c>
      <c r="AD270" t="str">
        <f t="shared" si="13"/>
        <v>090390</v>
      </c>
      <c r="AE270">
        <f ca="1">IF(C270="22",OFFSET('National Reallocations'!$L$1,MATCH(AD270,'National Reallocations'!$I$2:$I$52,0),),ROUND((X270/(SUM($X$2:$X$1259)-SUMIF($C$2:$C$1259,"22",$X$2:$X$1259)))*(Reallocations!$F$4+Reallocations!$F$5),0))</f>
        <v>39</v>
      </c>
      <c r="AF270" s="27">
        <f ca="1">IF(ISERROR(OFFSET('MSA Reallocations'!$I$1,MATCH(AD270,'MSA Reallocations'!$E$2:$E$37,0),)), 0, (OFFSET('MSA Reallocations'!$I$1,MATCH(AD270,'MSA Reallocations'!$E$2:$E$37,0),)))</f>
        <v>0</v>
      </c>
      <c r="AG270" s="181">
        <f ca="1">IF(ISERROR(OFFSET(Reductions!$E$1,MATCH(AD270,Reductions!$F$2:$F$15,0),)), 0, -OFFSET(Reductions!$E$1,MATCH(AD270,Reductions!$F$2:$F$15,0),))</f>
        <v>0</v>
      </c>
      <c r="AH270" s="53">
        <f t="shared" ca="1" si="14"/>
        <v>460120</v>
      </c>
    </row>
    <row r="271" spans="1:34" x14ac:dyDescent="0.25">
      <c r="A271" s="126" t="s">
        <v>5103</v>
      </c>
      <c r="B271" s="126" t="s">
        <v>836</v>
      </c>
      <c r="C271" s="126" t="s">
        <v>47</v>
      </c>
      <c r="D271" s="126" t="s">
        <v>48</v>
      </c>
      <c r="E271" s="126" t="s">
        <v>837</v>
      </c>
      <c r="F271" s="126" t="s">
        <v>856</v>
      </c>
      <c r="G271" s="126" t="s">
        <v>227</v>
      </c>
      <c r="H271" s="126" t="s">
        <v>857</v>
      </c>
      <c r="I271" s="126" t="s">
        <v>23</v>
      </c>
      <c r="J271" s="126" t="s">
        <v>841</v>
      </c>
      <c r="K271" s="126" t="s">
        <v>1296</v>
      </c>
      <c r="L271" s="127">
        <v>53793</v>
      </c>
      <c r="M271" s="127">
        <v>59565</v>
      </c>
      <c r="N271" s="127">
        <v>59578</v>
      </c>
      <c r="O271" s="127">
        <v>62695</v>
      </c>
      <c r="P271" s="127">
        <v>0</v>
      </c>
      <c r="Q271" s="127">
        <v>3108</v>
      </c>
      <c r="R271" s="127">
        <v>7024</v>
      </c>
      <c r="S271" s="127">
        <v>251</v>
      </c>
      <c r="T271" s="24">
        <f>IF(P271&gt;0, ROUND(IF(IF(OR(C271="51", C271="52", C271="66"), (L271*'UNIT VALUES'!$C$26)-CALCS!P271,0)&gt;0, IF(OR(C271="51", C271="52", C271="66"), (L271*'UNIT VALUES'!$C$26)-CALCS!P271,0), 0), 0), ROUND(IF(IF(OR(C271="51", C271="52", C271="66"), (L271*'UNIT VALUES'!$C$26)-CALCS!O271,0)&gt;0, IF(OR(C271="51", C271="52", C271="66"), (L271*'UNIT VALUES'!$C$26)-CALCS!O271,0), 0), 0))</f>
        <v>21718</v>
      </c>
      <c r="U271" s="25">
        <f>IF(C271="22", (O271*'UNIT VALUES'!$D$38)+(Q271*'UNIT VALUES'!$D$39)+(S271*'UNIT VALUES'!$D$40), (O271*'UNIT VALUES'!$D$28)+(Q271*'UNIT VALUES'!$D$29)+(S271*'UNIT VALUES'!$D$30))</f>
        <v>234509.24534926194</v>
      </c>
      <c r="V271" s="25">
        <f>IF(C271="22",(O271*'UNIT VALUES'!$D$41)+(Q271*'UNIT VALUES'!$D$42)+(R271*'UNIT VALUES'!$D$43),IF(C271="66",(Q271*'UNIT VALUES'!$D$31)+(T271*'UNIT VALUES'!$D$33)+(R271*'UNIT VALUES'!$D$34),(Q271*'UNIT VALUES'!$D$31)+(T271*'UNIT VALUES'!$D$32)+(R271*'UNIT VALUES'!$D$34)))</f>
        <v>821606.81954672956</v>
      </c>
      <c r="W271" s="25">
        <f t="shared" si="12"/>
        <v>821607</v>
      </c>
      <c r="X271" s="27">
        <f>ROUND(IF(C271="22", W271*'UNIT VALUES'!$D$44, W271*'UNIT VALUES'!$D$36), 0)</f>
        <v>719077</v>
      </c>
      <c r="Y271" s="87">
        <f>ROUND(IF(C271="22", IF(U271&gt;V271,O271*'UNIT VALUES'!$D$38*'UNIT VALUES'!$D$44,O271*'UNIT VALUES'!$D$41*'UNIT VALUES'!$D$44),IF(U271&gt;V271, O271*'UNIT VALUES'!$D$28*'UNIT VALUES'!$D$36,0)), 0)</f>
        <v>0</v>
      </c>
      <c r="Z271" s="87">
        <f>ROUND(IF(C271="22", IF(U271&gt;V271,Q271*'UNIT VALUES'!$D$39*'UNIT VALUES'!$D$44,Q271*'UNIT VALUES'!$D$42*'UNIT VALUES'!$D$44), IF(U271&gt;V271, Q271*'UNIT VALUES'!$D$29*'UNIT VALUES'!$D$36, Q271*'UNIT VALUES'!$D$31*'UNIT VALUES'!$D$36)),0)</f>
        <v>41490</v>
      </c>
      <c r="AA271" s="87">
        <f>ROUND(IF(C271="22", IF(U271&gt;V271,0,R271*'UNIT VALUES'!$D$43*'UNIT VALUES'!$D$44),IF(CALCS!U271&gt;CALCS!V271,0,CALCS!R271*'UNIT VALUES'!$D$34*'UNIT VALUES'!$D$36)), 0)</f>
        <v>455820</v>
      </c>
      <c r="AB271" s="87">
        <f>ROUND(IF(C271="22",IF(U271&gt;V271,S271*'UNIT VALUES'!$D$40*'UNIT VALUES'!$D$44,0),IF(U271&gt;V271,S271*'UNIT VALUES'!$D$30*'UNIT VALUES'!$D$36)), 0)</f>
        <v>0</v>
      </c>
      <c r="AC271" s="87">
        <f>ROUND(IF(U271&gt;V271,0,IF(T271&gt;1, IF(C271="66", T271*'UNIT VALUES'!$D$33*'UNIT VALUES'!$D$36,T271*'UNIT VALUES'!$D$32*'UNIT VALUES'!$D$36),0)),0)</f>
        <v>221767</v>
      </c>
      <c r="AD271" t="str">
        <f t="shared" si="13"/>
        <v>090438</v>
      </c>
      <c r="AE271">
        <f ca="1">IF(C271="22",OFFSET('National Reallocations'!$L$1,MATCH(AD271,'National Reallocations'!$I$2:$I$52,0),),ROUND((X271/(SUM($X$2:$X$1259)-SUMIF($C$2:$C$1259,"22",$X$2:$X$1259)))*(Reallocations!$F$4+Reallocations!$F$5),0))</f>
        <v>60</v>
      </c>
      <c r="AF271" s="27">
        <f ca="1">IF(ISERROR(OFFSET('MSA Reallocations'!$I$1,MATCH(AD271,'MSA Reallocations'!$E$2:$E$37,0),)), 0, (OFFSET('MSA Reallocations'!$I$1,MATCH(AD271,'MSA Reallocations'!$E$2:$E$37,0),)))</f>
        <v>0</v>
      </c>
      <c r="AG271" s="181">
        <f ca="1">IF(ISERROR(OFFSET(Reductions!$E$1,MATCH(AD271,Reductions!$F$2:$F$15,0),)), 0, -OFFSET(Reductions!$E$1,MATCH(AD271,Reductions!$F$2:$F$15,0),))</f>
        <v>0</v>
      </c>
      <c r="AH271" s="53">
        <f t="shared" ca="1" si="14"/>
        <v>719137</v>
      </c>
    </row>
    <row r="272" spans="1:34" x14ac:dyDescent="0.25">
      <c r="A272" s="126" t="s">
        <v>5119</v>
      </c>
      <c r="B272" s="126" t="s">
        <v>836</v>
      </c>
      <c r="C272" s="126" t="s">
        <v>47</v>
      </c>
      <c r="D272" s="126" t="s">
        <v>48</v>
      </c>
      <c r="E272" s="126" t="s">
        <v>837</v>
      </c>
      <c r="F272" s="126" t="s">
        <v>859</v>
      </c>
      <c r="G272" s="126" t="s">
        <v>860</v>
      </c>
      <c r="H272" s="126" t="s">
        <v>861</v>
      </c>
      <c r="I272" s="126" t="s">
        <v>23</v>
      </c>
      <c r="J272" s="126" t="s">
        <v>862</v>
      </c>
      <c r="K272" s="126" t="s">
        <v>1296</v>
      </c>
      <c r="L272" s="127">
        <v>41056</v>
      </c>
      <c r="M272" s="127">
        <v>51071</v>
      </c>
      <c r="N272" s="127">
        <v>51071</v>
      </c>
      <c r="O272" s="127">
        <v>61218</v>
      </c>
      <c r="P272" s="127">
        <v>0</v>
      </c>
      <c r="Q272" s="127">
        <v>4765</v>
      </c>
      <c r="R272" s="127">
        <v>5005</v>
      </c>
      <c r="S272" s="127">
        <v>405</v>
      </c>
      <c r="T272" s="24">
        <f>IF(P272&gt;0, ROUND(IF(IF(OR(C272="51", C272="52", C272="66"), (L272*'UNIT VALUES'!$C$26)-CALCS!P272,0)&gt;0, IF(OR(C272="51", C272="52", C272="66"), (L272*'UNIT VALUES'!$C$26)-CALCS!P272,0), 0), 0), ROUND(IF(IF(OR(C272="51", C272="52", C272="66"), (L272*'UNIT VALUES'!$C$26)-CALCS!O272,0)&gt;0, IF(OR(C272="51", C272="52", C272="66"), (L272*'UNIT VALUES'!$C$26)-CALCS!O272,0), 0), 0))</f>
        <v>3208</v>
      </c>
      <c r="U272" s="25">
        <f>IF(C272="22", (O272*'UNIT VALUES'!$D$38)+(Q272*'UNIT VALUES'!$D$39)+(S272*'UNIT VALUES'!$D$40), (O272*'UNIT VALUES'!$D$28)+(Q272*'UNIT VALUES'!$D$29)+(S272*'UNIT VALUES'!$D$30))</f>
        <v>296954.72984127735</v>
      </c>
      <c r="V272" s="25">
        <f>IF(C272="22",(O272*'UNIT VALUES'!$D$41)+(Q272*'UNIT VALUES'!$D$42)+(R272*'UNIT VALUES'!$D$43),IF(C272="66",(Q272*'UNIT VALUES'!$D$31)+(T272*'UNIT VALUES'!$D$33)+(R272*'UNIT VALUES'!$D$34),(Q272*'UNIT VALUES'!$D$31)+(T272*'UNIT VALUES'!$D$32)+(R272*'UNIT VALUES'!$D$34)))</f>
        <v>481216.90547087468</v>
      </c>
      <c r="W272" s="25">
        <f t="shared" si="12"/>
        <v>481217</v>
      </c>
      <c r="X272" s="27">
        <f>ROUND(IF(C272="22", W272*'UNIT VALUES'!$D$44, W272*'UNIT VALUES'!$D$36), 0)</f>
        <v>421165</v>
      </c>
      <c r="Y272" s="87">
        <f>ROUND(IF(C272="22", IF(U272&gt;V272,O272*'UNIT VALUES'!$D$38*'UNIT VALUES'!$D$44,O272*'UNIT VALUES'!$D$41*'UNIT VALUES'!$D$44),IF(U272&gt;V272, O272*'UNIT VALUES'!$D$28*'UNIT VALUES'!$D$36,0)), 0)</f>
        <v>0</v>
      </c>
      <c r="Z272" s="87">
        <f>ROUND(IF(C272="22", IF(U272&gt;V272,Q272*'UNIT VALUES'!$D$39*'UNIT VALUES'!$D$44,Q272*'UNIT VALUES'!$D$42*'UNIT VALUES'!$D$44), IF(U272&gt;V272, Q272*'UNIT VALUES'!$D$29*'UNIT VALUES'!$D$36, Q272*'UNIT VALUES'!$D$31*'UNIT VALUES'!$D$36)),0)</f>
        <v>63610</v>
      </c>
      <c r="AA272" s="87">
        <f>ROUND(IF(C272="22", IF(U272&gt;V272,0,R272*'UNIT VALUES'!$D$43*'UNIT VALUES'!$D$44),IF(CALCS!U272&gt;CALCS!V272,0,CALCS!R272*'UNIT VALUES'!$D$34*'UNIT VALUES'!$D$36)), 0)</f>
        <v>324797</v>
      </c>
      <c r="AB272" s="87">
        <f>ROUND(IF(C272="22",IF(U272&gt;V272,S272*'UNIT VALUES'!$D$40*'UNIT VALUES'!$D$44,0),IF(U272&gt;V272,S272*'UNIT VALUES'!$D$30*'UNIT VALUES'!$D$36)), 0)</f>
        <v>0</v>
      </c>
      <c r="AC272" s="87">
        <f>ROUND(IF(U272&gt;V272,0,IF(T272&gt;1, IF(C272="66", T272*'UNIT VALUES'!$D$33*'UNIT VALUES'!$D$36,T272*'UNIT VALUES'!$D$32*'UNIT VALUES'!$D$36),0)),0)</f>
        <v>32758</v>
      </c>
      <c r="AD272" t="str">
        <f t="shared" si="13"/>
        <v>090480</v>
      </c>
      <c r="AE272">
        <f ca="1">IF(C272="22",OFFSET('National Reallocations'!$L$1,MATCH(AD272,'National Reallocations'!$I$2:$I$52,0),),ROUND((X272/(SUM($X$2:$X$1259)-SUMIF($C$2:$C$1259,"22",$X$2:$X$1259)))*(Reallocations!$F$4+Reallocations!$F$5),0))</f>
        <v>35</v>
      </c>
      <c r="AF272" s="27">
        <f ca="1">IF(ISERROR(OFFSET('MSA Reallocations'!$I$1,MATCH(AD272,'MSA Reallocations'!$E$2:$E$37,0),)), 0, (OFFSET('MSA Reallocations'!$I$1,MATCH(AD272,'MSA Reallocations'!$E$2:$E$37,0),)))</f>
        <v>0</v>
      </c>
      <c r="AG272" s="181">
        <f ca="1">IF(ISERROR(OFFSET(Reductions!$E$1,MATCH(AD272,Reductions!$F$2:$F$15,0),)), 0, -OFFSET(Reductions!$E$1,MATCH(AD272,Reductions!$F$2:$F$15,0),))</f>
        <v>0</v>
      </c>
      <c r="AH272" s="53">
        <f t="shared" ca="1" si="14"/>
        <v>421200</v>
      </c>
    </row>
    <row r="273" spans="1:34" x14ac:dyDescent="0.25">
      <c r="A273" s="126" t="s">
        <v>5845</v>
      </c>
      <c r="B273" s="126" t="s">
        <v>836</v>
      </c>
      <c r="C273" s="126" t="s">
        <v>27</v>
      </c>
      <c r="D273" s="126" t="s">
        <v>28</v>
      </c>
      <c r="E273" s="126" t="s">
        <v>837</v>
      </c>
      <c r="F273" s="126" t="s">
        <v>209</v>
      </c>
      <c r="G273" s="126" t="s">
        <v>844</v>
      </c>
      <c r="H273" s="126" t="s">
        <v>864</v>
      </c>
      <c r="I273" s="126" t="s">
        <v>78</v>
      </c>
      <c r="J273" s="126" t="s">
        <v>847</v>
      </c>
      <c r="K273" s="126" t="s">
        <v>1296</v>
      </c>
      <c r="L273" s="127">
        <v>162178</v>
      </c>
      <c r="M273" s="127">
        <v>136472</v>
      </c>
      <c r="N273" s="127">
        <v>136392</v>
      </c>
      <c r="O273" s="127">
        <v>124006</v>
      </c>
      <c r="P273" s="127">
        <v>0</v>
      </c>
      <c r="Q273" s="127">
        <v>40519</v>
      </c>
      <c r="R273" s="127">
        <v>18998</v>
      </c>
      <c r="S273" s="127">
        <v>2702</v>
      </c>
      <c r="T273" s="24">
        <f>IF(P273&gt;0, ROUND(IF(IF(OR(C273="51", C273="52", C273="66"), (L273*'UNIT VALUES'!$C$26)-CALCS!P273,0)&gt;0, IF(OR(C273="51", C273="52", C273="66"), (L273*'UNIT VALUES'!$C$26)-CALCS!P273,0), 0), 0), ROUND(IF(IF(OR(C273="51", C273="52", C273="66"), (L273*'UNIT VALUES'!$C$26)-CALCS!O273,0)&gt;0, IF(OR(C273="51", C273="52", C273="66"), (L273*'UNIT VALUES'!$C$26)-CALCS!O273,0), 0), 0))</f>
        <v>130486</v>
      </c>
      <c r="U273" s="25">
        <f>IF(C273="22", (O273*'UNIT VALUES'!$D$38)+(Q273*'UNIT VALUES'!$D$39)+(S273*'UNIT VALUES'!$D$40), (O273*'UNIT VALUES'!$D$28)+(Q273*'UNIT VALUES'!$D$29)+(S273*'UNIT VALUES'!$D$30))</f>
        <v>1668427.488403077</v>
      </c>
      <c r="V273" s="25">
        <f>IF(C273="22",(O273*'UNIT VALUES'!$D$41)+(Q273*'UNIT VALUES'!$D$42)+(R273*'UNIT VALUES'!$D$43),IF(C273="66",(Q273*'UNIT VALUES'!$D$31)+(T273*'UNIT VALUES'!$D$33)+(R273*'UNIT VALUES'!$D$34),(Q273*'UNIT VALUES'!$D$31)+(T273*'UNIT VALUES'!$D$32)+(R273*'UNIT VALUES'!$D$34)))</f>
        <v>3549091.6277084849</v>
      </c>
      <c r="W273" s="25">
        <f t="shared" si="12"/>
        <v>3549092</v>
      </c>
      <c r="X273" s="27">
        <f>ROUND(IF(C273="22", W273*'UNIT VALUES'!$D$44, W273*'UNIT VALUES'!$D$36), 0)</f>
        <v>3106194</v>
      </c>
      <c r="Y273" s="87">
        <f>ROUND(IF(C273="22", IF(U273&gt;V273,O273*'UNIT VALUES'!$D$38*'UNIT VALUES'!$D$44,O273*'UNIT VALUES'!$D$41*'UNIT VALUES'!$D$44),IF(U273&gt;V273, O273*'UNIT VALUES'!$D$28*'UNIT VALUES'!$D$36,0)), 0)</f>
        <v>0</v>
      </c>
      <c r="Z273" s="87">
        <f>ROUND(IF(C273="22", IF(U273&gt;V273,Q273*'UNIT VALUES'!$D$39*'UNIT VALUES'!$D$44,Q273*'UNIT VALUES'!$D$42*'UNIT VALUES'!$D$44), IF(U273&gt;V273, Q273*'UNIT VALUES'!$D$29*'UNIT VALUES'!$D$36, Q273*'UNIT VALUES'!$D$31*'UNIT VALUES'!$D$36)),0)</f>
        <v>540904</v>
      </c>
      <c r="AA273" s="87">
        <f>ROUND(IF(C273="22", IF(U273&gt;V273,0,R273*'UNIT VALUES'!$D$43*'UNIT VALUES'!$D$44),IF(CALCS!U273&gt;CALCS!V273,0,CALCS!R273*'UNIT VALUES'!$D$34*'UNIT VALUES'!$D$36)), 0)</f>
        <v>1232868</v>
      </c>
      <c r="AB273" s="87">
        <f>ROUND(IF(C273="22",IF(U273&gt;V273,S273*'UNIT VALUES'!$D$40*'UNIT VALUES'!$D$44,0),IF(U273&gt;V273,S273*'UNIT VALUES'!$D$30*'UNIT VALUES'!$D$36)), 0)</f>
        <v>0</v>
      </c>
      <c r="AC273" s="87">
        <f>ROUND(IF(U273&gt;V273,0,IF(T273&gt;1, IF(C273="66", T273*'UNIT VALUES'!$D$33*'UNIT VALUES'!$D$36,T273*'UNIT VALUES'!$D$32*'UNIT VALUES'!$D$36),0)),0)</f>
        <v>1332422</v>
      </c>
      <c r="AD273" t="str">
        <f t="shared" si="13"/>
        <v>090492</v>
      </c>
      <c r="AE273">
        <f ca="1">IF(C273="22",OFFSET('National Reallocations'!$L$1,MATCH(AD273,'National Reallocations'!$I$2:$I$52,0),),ROUND((X273/(SUM($X$2:$X$1259)-SUMIF($C$2:$C$1259,"22",$X$2:$X$1259)))*(Reallocations!$F$4+Reallocations!$F$5),0))</f>
        <v>261</v>
      </c>
      <c r="AF273" s="27">
        <f ca="1">IF(ISERROR(OFFSET('MSA Reallocations'!$I$1,MATCH(AD273,'MSA Reallocations'!$E$2:$E$37,0),)), 0, (OFFSET('MSA Reallocations'!$I$1,MATCH(AD273,'MSA Reallocations'!$E$2:$E$37,0),)))</f>
        <v>0</v>
      </c>
      <c r="AG273" s="181">
        <f ca="1">IF(ISERROR(OFFSET(Reductions!$E$1,MATCH(AD273,Reductions!$F$2:$F$15,0),)), 0, -OFFSET(Reductions!$E$1,MATCH(AD273,Reductions!$F$2:$F$15,0),))</f>
        <v>0</v>
      </c>
      <c r="AH273" s="53">
        <f t="shared" ca="1" si="14"/>
        <v>3106455</v>
      </c>
    </row>
    <row r="274" spans="1:34" x14ac:dyDescent="0.25">
      <c r="A274" s="126" t="s">
        <v>5171</v>
      </c>
      <c r="B274" s="126" t="s">
        <v>836</v>
      </c>
      <c r="C274" s="126" t="s">
        <v>47</v>
      </c>
      <c r="D274" s="126" t="s">
        <v>48</v>
      </c>
      <c r="E274" s="126" t="s">
        <v>837</v>
      </c>
      <c r="F274" s="126" t="s">
        <v>57</v>
      </c>
      <c r="G274" s="126" t="s">
        <v>844</v>
      </c>
      <c r="H274" s="126" t="s">
        <v>442</v>
      </c>
      <c r="I274" s="126" t="s">
        <v>23</v>
      </c>
      <c r="J274" s="126" t="s">
        <v>847</v>
      </c>
      <c r="K274" s="126" t="s">
        <v>1296</v>
      </c>
      <c r="L274" s="127">
        <v>42102</v>
      </c>
      <c r="M274" s="127">
        <v>49761</v>
      </c>
      <c r="N274" s="127">
        <v>49761</v>
      </c>
      <c r="O274" s="127">
        <v>58007</v>
      </c>
      <c r="P274" s="127">
        <v>0</v>
      </c>
      <c r="Q274" s="127">
        <v>6674</v>
      </c>
      <c r="R274" s="127">
        <v>5511</v>
      </c>
      <c r="S274" s="127">
        <v>501</v>
      </c>
      <c r="T274" s="24">
        <f>IF(P274&gt;0, ROUND(IF(IF(OR(C274="51", C274="52", C274="66"), (L274*'UNIT VALUES'!$C$26)-CALCS!P274,0)&gt;0, IF(OR(C274="51", C274="52", C274="66"), (L274*'UNIT VALUES'!$C$26)-CALCS!P274,0), 0), 0), ROUND(IF(IF(OR(C274="51", C274="52", C274="66"), (L274*'UNIT VALUES'!$C$26)-CALCS!O274,0)&gt;0, IF(OR(C274="51", C274="52", C274="66"), (L274*'UNIT VALUES'!$C$26)-CALCS!O274,0), 0), 0))</f>
        <v>8060</v>
      </c>
      <c r="U274" s="25">
        <f>IF(C274="22", (O274*'UNIT VALUES'!$D$38)+(Q274*'UNIT VALUES'!$D$39)+(S274*'UNIT VALUES'!$D$40), (O274*'UNIT VALUES'!$D$28)+(Q274*'UNIT VALUES'!$D$29)+(S274*'UNIT VALUES'!$D$30))</f>
        <v>353847.39515945083</v>
      </c>
      <c r="V274" s="25">
        <f>IF(C274="22",(O274*'UNIT VALUES'!$D$41)+(Q274*'UNIT VALUES'!$D$42)+(R274*'UNIT VALUES'!$D$43),IF(C274="66",(Q274*'UNIT VALUES'!$D$31)+(T274*'UNIT VALUES'!$D$33)+(R274*'UNIT VALUES'!$D$34),(Q274*'UNIT VALUES'!$D$31)+(T274*'UNIT VALUES'!$D$32)+(R274*'UNIT VALUES'!$D$34)))</f>
        <v>604462.48893851438</v>
      </c>
      <c r="W274" s="25">
        <f t="shared" si="12"/>
        <v>604462</v>
      </c>
      <c r="X274" s="27">
        <f>ROUND(IF(C274="22", W274*'UNIT VALUES'!$D$44, W274*'UNIT VALUES'!$D$36), 0)</f>
        <v>529030</v>
      </c>
      <c r="Y274" s="87">
        <f>ROUND(IF(C274="22", IF(U274&gt;V274,O274*'UNIT VALUES'!$D$38*'UNIT VALUES'!$D$44,O274*'UNIT VALUES'!$D$41*'UNIT VALUES'!$D$44),IF(U274&gt;V274, O274*'UNIT VALUES'!$D$28*'UNIT VALUES'!$D$36,0)), 0)</f>
        <v>0</v>
      </c>
      <c r="Z274" s="87">
        <f>ROUND(IF(C274="22", IF(U274&gt;V274,Q274*'UNIT VALUES'!$D$39*'UNIT VALUES'!$D$44,Q274*'UNIT VALUES'!$D$42*'UNIT VALUES'!$D$44), IF(U274&gt;V274, Q274*'UNIT VALUES'!$D$29*'UNIT VALUES'!$D$36, Q274*'UNIT VALUES'!$D$31*'UNIT VALUES'!$D$36)),0)</f>
        <v>89094</v>
      </c>
      <c r="AA274" s="87">
        <f>ROUND(IF(C274="22", IF(U274&gt;V274,0,R274*'UNIT VALUES'!$D$43*'UNIT VALUES'!$D$44),IF(CALCS!U274&gt;CALCS!V274,0,CALCS!R274*'UNIT VALUES'!$D$34*'UNIT VALUES'!$D$36)), 0)</f>
        <v>357634</v>
      </c>
      <c r="AB274" s="87">
        <f>ROUND(IF(C274="22",IF(U274&gt;V274,S274*'UNIT VALUES'!$D$40*'UNIT VALUES'!$D$44,0),IF(U274&gt;V274,S274*'UNIT VALUES'!$D$30*'UNIT VALUES'!$D$36)), 0)</f>
        <v>0</v>
      </c>
      <c r="AC274" s="87">
        <f>ROUND(IF(U274&gt;V274,0,IF(T274&gt;1, IF(C274="66", T274*'UNIT VALUES'!$D$33*'UNIT VALUES'!$D$36,T274*'UNIT VALUES'!$D$32*'UNIT VALUES'!$D$36),0)),0)</f>
        <v>82302</v>
      </c>
      <c r="AD274" t="str">
        <f t="shared" si="13"/>
        <v>090594</v>
      </c>
      <c r="AE274">
        <f ca="1">IF(C274="22",OFFSET('National Reallocations'!$L$1,MATCH(AD274,'National Reallocations'!$I$2:$I$52,0),),ROUND((X274/(SUM($X$2:$X$1259)-SUMIF($C$2:$C$1259,"22",$X$2:$X$1259)))*(Reallocations!$F$4+Reallocations!$F$5),0))</f>
        <v>44</v>
      </c>
      <c r="AF274" s="27">
        <f ca="1">IF(ISERROR(OFFSET('MSA Reallocations'!$I$1,MATCH(AD274,'MSA Reallocations'!$E$2:$E$37,0),)), 0, (OFFSET('MSA Reallocations'!$I$1,MATCH(AD274,'MSA Reallocations'!$E$2:$E$37,0),)))</f>
        <v>0</v>
      </c>
      <c r="AG274" s="181">
        <f ca="1">IF(ISERROR(OFFSET(Reductions!$E$1,MATCH(AD274,Reductions!$F$2:$F$15,0),)), 0, -OFFSET(Reductions!$E$1,MATCH(AD274,Reductions!$F$2:$F$15,0),))</f>
        <v>0</v>
      </c>
      <c r="AH274" s="53">
        <f t="shared" ca="1" si="14"/>
        <v>529074</v>
      </c>
    </row>
    <row r="275" spans="1:34" x14ac:dyDescent="0.25">
      <c r="A275" s="126" t="s">
        <v>5141</v>
      </c>
      <c r="B275" s="126" t="s">
        <v>836</v>
      </c>
      <c r="C275" s="126" t="s">
        <v>47</v>
      </c>
      <c r="D275" s="126" t="s">
        <v>48</v>
      </c>
      <c r="E275" s="126" t="s">
        <v>837</v>
      </c>
      <c r="F275" s="126" t="s">
        <v>867</v>
      </c>
      <c r="G275" s="126" t="s">
        <v>860</v>
      </c>
      <c r="H275" s="126" t="s">
        <v>868</v>
      </c>
      <c r="I275" s="126" t="s">
        <v>869</v>
      </c>
      <c r="J275" s="126" t="s">
        <v>862</v>
      </c>
      <c r="K275" s="126" t="s">
        <v>1296</v>
      </c>
      <c r="L275" s="127">
        <v>51850</v>
      </c>
      <c r="M275" s="127">
        <v>57118</v>
      </c>
      <c r="N275" s="127">
        <v>57118</v>
      </c>
      <c r="O275" s="127">
        <v>59988</v>
      </c>
      <c r="P275" s="127">
        <v>0</v>
      </c>
      <c r="Q275" s="127">
        <v>8865</v>
      </c>
      <c r="R275" s="127">
        <v>9215</v>
      </c>
      <c r="S275" s="127">
        <v>606</v>
      </c>
      <c r="T275" s="24">
        <f>IF(P275&gt;0, ROUND(IF(IF(OR(C275="51", C275="52", C275="66"), (L275*'UNIT VALUES'!$C$26)-CALCS!P275,0)&gt;0, IF(OR(C275="51", C275="52", C275="66"), (L275*'UNIT VALUES'!$C$26)-CALCS!P275,0), 0), 0), ROUND(IF(IF(OR(C275="51", C275="52", C275="66"), (L275*'UNIT VALUES'!$C$26)-CALCS!O275,0)&gt;0, IF(OR(C275="51", C275="52", C275="66"), (L275*'UNIT VALUES'!$C$26)-CALCS!O275,0), 0), 0))</f>
        <v>21376</v>
      </c>
      <c r="U275" s="25">
        <f>IF(C275="22", (O275*'UNIT VALUES'!$D$38)+(Q275*'UNIT VALUES'!$D$39)+(S275*'UNIT VALUES'!$D$40), (O275*'UNIT VALUES'!$D$28)+(Q275*'UNIT VALUES'!$D$29)+(S275*'UNIT VALUES'!$D$30))</f>
        <v>429018.54363507731</v>
      </c>
      <c r="V275" s="25">
        <f>IF(C275="22",(O275*'UNIT VALUES'!$D$41)+(Q275*'UNIT VALUES'!$D$42)+(R275*'UNIT VALUES'!$D$43),IF(C275="66",(Q275*'UNIT VALUES'!$D$31)+(T275*'UNIT VALUES'!$D$33)+(R275*'UNIT VALUES'!$D$34),(Q275*'UNIT VALUES'!$D$31)+(T275*'UNIT VALUES'!$D$32)+(R275*'UNIT VALUES'!$D$34)))</f>
        <v>1067884.5959440116</v>
      </c>
      <c r="W275" s="25">
        <f t="shared" si="12"/>
        <v>1067885</v>
      </c>
      <c r="X275" s="27">
        <f>ROUND(IF(C275="22", W275*'UNIT VALUES'!$D$44, W275*'UNIT VALUES'!$D$36), 0)</f>
        <v>934622</v>
      </c>
      <c r="Y275" s="87">
        <f>ROUND(IF(C275="22", IF(U275&gt;V275,O275*'UNIT VALUES'!$D$38*'UNIT VALUES'!$D$44,O275*'UNIT VALUES'!$D$41*'UNIT VALUES'!$D$44),IF(U275&gt;V275, O275*'UNIT VALUES'!$D$28*'UNIT VALUES'!$D$36,0)), 0)</f>
        <v>0</v>
      </c>
      <c r="Z275" s="87">
        <f>ROUND(IF(C275="22", IF(U275&gt;V275,Q275*'UNIT VALUES'!$D$39*'UNIT VALUES'!$D$44,Q275*'UNIT VALUES'!$D$42*'UNIT VALUES'!$D$44), IF(U275&gt;V275, Q275*'UNIT VALUES'!$D$29*'UNIT VALUES'!$D$36, Q275*'UNIT VALUES'!$D$31*'UNIT VALUES'!$D$36)),0)</f>
        <v>118342</v>
      </c>
      <c r="AA275" s="87">
        <f>ROUND(IF(C275="22", IF(U275&gt;V275,0,R275*'UNIT VALUES'!$D$43*'UNIT VALUES'!$D$44),IF(CALCS!U275&gt;CALCS!V275,0,CALCS!R275*'UNIT VALUES'!$D$34*'UNIT VALUES'!$D$36)), 0)</f>
        <v>598004</v>
      </c>
      <c r="AB275" s="87">
        <f>ROUND(IF(C275="22",IF(U275&gt;V275,S275*'UNIT VALUES'!$D$40*'UNIT VALUES'!$D$44,0),IF(U275&gt;V275,S275*'UNIT VALUES'!$D$30*'UNIT VALUES'!$D$36)), 0)</f>
        <v>0</v>
      </c>
      <c r="AC275" s="87">
        <f>ROUND(IF(U275&gt;V275,0,IF(T275&gt;1, IF(C275="66", T275*'UNIT VALUES'!$D$33*'UNIT VALUES'!$D$36,T275*'UNIT VALUES'!$D$32*'UNIT VALUES'!$D$36),0)),0)</f>
        <v>218275</v>
      </c>
      <c r="AD275" t="str">
        <f t="shared" si="13"/>
        <v>090612</v>
      </c>
      <c r="AE275">
        <f ca="1">IF(C275="22",OFFSET('National Reallocations'!$L$1,MATCH(AD275,'National Reallocations'!$I$2:$I$52,0),),ROUND((X275/(SUM($X$2:$X$1259)-SUMIF($C$2:$C$1259,"22",$X$2:$X$1259)))*(Reallocations!$F$4+Reallocations!$F$5),0))</f>
        <v>79</v>
      </c>
      <c r="AF275" s="27">
        <f ca="1">IF(ISERROR(OFFSET('MSA Reallocations'!$I$1,MATCH(AD275,'MSA Reallocations'!$E$2:$E$37,0),)), 0, (OFFSET('MSA Reallocations'!$I$1,MATCH(AD275,'MSA Reallocations'!$E$2:$E$37,0),)))</f>
        <v>0</v>
      </c>
      <c r="AG275" s="181">
        <f ca="1">IF(ISERROR(OFFSET(Reductions!$E$1,MATCH(AD275,Reductions!$F$2:$F$15,0),)), 0, -OFFSET(Reductions!$E$1,MATCH(AD275,Reductions!$F$2:$F$15,0),))</f>
        <v>0</v>
      </c>
      <c r="AH275" s="53">
        <f t="shared" ca="1" si="14"/>
        <v>934701</v>
      </c>
    </row>
    <row r="276" spans="1:34" x14ac:dyDescent="0.25">
      <c r="A276" s="126" t="s">
        <v>5064</v>
      </c>
      <c r="B276" s="126" t="s">
        <v>836</v>
      </c>
      <c r="C276" s="126" t="s">
        <v>27</v>
      </c>
      <c r="D276" s="126" t="s">
        <v>28</v>
      </c>
      <c r="E276" s="126" t="s">
        <v>837</v>
      </c>
      <c r="F276" s="126" t="s">
        <v>871</v>
      </c>
      <c r="G276" s="126" t="s">
        <v>108</v>
      </c>
      <c r="H276" s="126" t="s">
        <v>872</v>
      </c>
      <c r="I276" s="126" t="s">
        <v>873</v>
      </c>
      <c r="J276" s="126" t="s">
        <v>847</v>
      </c>
      <c r="K276" s="126" t="s">
        <v>1296</v>
      </c>
      <c r="L276" s="127">
        <v>33250</v>
      </c>
      <c r="M276" s="127">
        <v>39040</v>
      </c>
      <c r="N276" s="127">
        <v>39040</v>
      </c>
      <c r="O276" s="127">
        <v>46756</v>
      </c>
      <c r="P276" s="127">
        <v>0</v>
      </c>
      <c r="Q276" s="127">
        <v>5397</v>
      </c>
      <c r="R276" s="127">
        <v>4362</v>
      </c>
      <c r="S276" s="127">
        <v>281</v>
      </c>
      <c r="T276" s="24">
        <f>IF(P276&gt;0, ROUND(IF(IF(OR(C276="51", C276="52", C276="66"), (L276*'UNIT VALUES'!$C$26)-CALCS!P276,0)&gt;0, IF(OR(C276="51", C276="52", C276="66"), (L276*'UNIT VALUES'!$C$26)-CALCS!P276,0), 0), 0), ROUND(IF(IF(OR(C276="51", C276="52", C276="66"), (L276*'UNIT VALUES'!$C$26)-CALCS!O276,0)&gt;0, IF(OR(C276="51", C276="52", C276="66"), (L276*'UNIT VALUES'!$C$26)-CALCS!O276,0), 0), 0))</f>
        <v>5420</v>
      </c>
      <c r="U276" s="25">
        <f>IF(C276="22", (O276*'UNIT VALUES'!$D$38)+(Q276*'UNIT VALUES'!$D$39)+(S276*'UNIT VALUES'!$D$40), (O276*'UNIT VALUES'!$D$28)+(Q276*'UNIT VALUES'!$D$29)+(S276*'UNIT VALUES'!$D$30))</f>
        <v>267236.97884529654</v>
      </c>
      <c r="V276" s="25">
        <f>IF(C276="22",(O276*'UNIT VALUES'!$D$41)+(Q276*'UNIT VALUES'!$D$42)+(R276*'UNIT VALUES'!$D$43),IF(C276="66",(Q276*'UNIT VALUES'!$D$31)+(T276*'UNIT VALUES'!$D$33)+(R276*'UNIT VALUES'!$D$34),(Q276*'UNIT VALUES'!$D$31)+(T276*'UNIT VALUES'!$D$32)+(R276*'UNIT VALUES'!$D$34)))</f>
        <v>468987.6176684653</v>
      </c>
      <c r="W276" s="25">
        <f t="shared" si="12"/>
        <v>468988</v>
      </c>
      <c r="X276" s="27">
        <f>ROUND(IF(C276="22", W276*'UNIT VALUES'!$D$44, W276*'UNIT VALUES'!$D$36), 0)</f>
        <v>410462</v>
      </c>
      <c r="Y276" s="87">
        <f>ROUND(IF(C276="22", IF(U276&gt;V276,O276*'UNIT VALUES'!$D$38*'UNIT VALUES'!$D$44,O276*'UNIT VALUES'!$D$41*'UNIT VALUES'!$D$44),IF(U276&gt;V276, O276*'UNIT VALUES'!$D$28*'UNIT VALUES'!$D$36,0)), 0)</f>
        <v>0</v>
      </c>
      <c r="Z276" s="87">
        <f>ROUND(IF(C276="22", IF(U276&gt;V276,Q276*'UNIT VALUES'!$D$39*'UNIT VALUES'!$D$44,Q276*'UNIT VALUES'!$D$42*'UNIT VALUES'!$D$44), IF(U276&gt;V276, Q276*'UNIT VALUES'!$D$29*'UNIT VALUES'!$D$36, Q276*'UNIT VALUES'!$D$31*'UNIT VALUES'!$D$36)),0)</f>
        <v>72047</v>
      </c>
      <c r="AA276" s="87">
        <f>ROUND(IF(C276="22", IF(U276&gt;V276,0,R276*'UNIT VALUES'!$D$43*'UNIT VALUES'!$D$44),IF(CALCS!U276&gt;CALCS!V276,0,CALCS!R276*'UNIT VALUES'!$D$34*'UNIT VALUES'!$D$36)), 0)</f>
        <v>283070</v>
      </c>
      <c r="AB276" s="87">
        <f>ROUND(IF(C276="22",IF(U276&gt;V276,S276*'UNIT VALUES'!$D$40*'UNIT VALUES'!$D$44,0),IF(U276&gt;V276,S276*'UNIT VALUES'!$D$30*'UNIT VALUES'!$D$36)), 0)</f>
        <v>0</v>
      </c>
      <c r="AC276" s="87">
        <f>ROUND(IF(U276&gt;V276,0,IF(T276&gt;1, IF(C276="66", T276*'UNIT VALUES'!$D$33*'UNIT VALUES'!$D$36,T276*'UNIT VALUES'!$D$32*'UNIT VALUES'!$D$36),0)),0)</f>
        <v>55345</v>
      </c>
      <c r="AD276" t="str">
        <f t="shared" si="13"/>
        <v>090630</v>
      </c>
      <c r="AE276">
        <f ca="1">IF(C276="22",OFFSET('National Reallocations'!$L$1,MATCH(AD276,'National Reallocations'!$I$2:$I$52,0),),ROUND((X276/(SUM($X$2:$X$1259)-SUMIF($C$2:$C$1259,"22",$X$2:$X$1259)))*(Reallocations!$F$4+Reallocations!$F$5),0))</f>
        <v>35</v>
      </c>
      <c r="AF276" s="27">
        <f ca="1">IF(ISERROR(OFFSET('MSA Reallocations'!$I$1,MATCH(AD276,'MSA Reallocations'!$E$2:$E$37,0),)), 0, (OFFSET('MSA Reallocations'!$I$1,MATCH(AD276,'MSA Reallocations'!$E$2:$E$37,0),)))</f>
        <v>0</v>
      </c>
      <c r="AG276" s="181">
        <f ca="1">IF(ISERROR(OFFSET(Reductions!$E$1,MATCH(AD276,Reductions!$F$2:$F$15,0),)), 0, -OFFSET(Reductions!$E$1,MATCH(AD276,Reductions!$F$2:$F$15,0),))</f>
        <v>0</v>
      </c>
      <c r="AH276" s="53">
        <f t="shared" ca="1" si="14"/>
        <v>410497</v>
      </c>
    </row>
    <row r="277" spans="1:34" x14ac:dyDescent="0.25">
      <c r="A277" s="126" t="s">
        <v>5233</v>
      </c>
      <c r="B277" s="126" t="s">
        <v>836</v>
      </c>
      <c r="C277" s="126" t="s">
        <v>27</v>
      </c>
      <c r="D277" s="126" t="s">
        <v>28</v>
      </c>
      <c r="E277" s="126" t="s">
        <v>837</v>
      </c>
      <c r="F277" s="126" t="s">
        <v>875</v>
      </c>
      <c r="G277" s="126" t="s">
        <v>860</v>
      </c>
      <c r="H277" s="126" t="s">
        <v>876</v>
      </c>
      <c r="I277" s="126" t="s">
        <v>23</v>
      </c>
      <c r="J277" s="126" t="s">
        <v>862</v>
      </c>
      <c r="K277" s="126" t="s">
        <v>1296</v>
      </c>
      <c r="L277" s="127">
        <v>41662</v>
      </c>
      <c r="M277" s="127">
        <v>50898</v>
      </c>
      <c r="N277" s="127">
        <v>50898</v>
      </c>
      <c r="O277" s="127">
        <v>53592</v>
      </c>
      <c r="P277" s="127">
        <v>0</v>
      </c>
      <c r="Q277" s="127">
        <v>2969</v>
      </c>
      <c r="R277" s="127">
        <v>4599</v>
      </c>
      <c r="S277" s="127">
        <v>153</v>
      </c>
      <c r="T277" s="24">
        <f>IF(P277&gt;0, ROUND(IF(IF(OR(C277="51", C277="52", C277="66"), (L277*'UNIT VALUES'!$C$26)-CALCS!P277,0)&gt;0, IF(OR(C277="51", C277="52", C277="66"), (L277*'UNIT VALUES'!$C$26)-CALCS!P277,0), 0), 0), ROUND(IF(IF(OR(C277="51", C277="52", C277="66"), (L277*'UNIT VALUES'!$C$26)-CALCS!O277,0)&gt;0, IF(OR(C277="51", C277="52", C277="66"), (L277*'UNIT VALUES'!$C$26)-CALCS!O277,0), 0), 0))</f>
        <v>11785</v>
      </c>
      <c r="U277" s="25">
        <f>IF(C277="22", (O277*'UNIT VALUES'!$D$38)+(Q277*'UNIT VALUES'!$D$39)+(S277*'UNIT VALUES'!$D$40), (O277*'UNIT VALUES'!$D$28)+(Q277*'UNIT VALUES'!$D$29)+(S277*'UNIT VALUES'!$D$30))</f>
        <v>199165.03606666508</v>
      </c>
      <c r="V277" s="25">
        <f>IF(C277="22",(O277*'UNIT VALUES'!$D$41)+(Q277*'UNIT VALUES'!$D$42)+(R277*'UNIT VALUES'!$D$43),IF(C277="66",(Q277*'UNIT VALUES'!$D$31)+(T277*'UNIT VALUES'!$D$33)+(R277*'UNIT VALUES'!$D$34),(Q277*'UNIT VALUES'!$D$31)+(T277*'UNIT VALUES'!$D$32)+(R277*'UNIT VALUES'!$D$34)))</f>
        <v>523788.44346643484</v>
      </c>
      <c r="W277" s="25">
        <f t="shared" si="12"/>
        <v>523788</v>
      </c>
      <c r="X277" s="27">
        <f>ROUND(IF(C277="22", W277*'UNIT VALUES'!$D$44, W277*'UNIT VALUES'!$D$36), 0)</f>
        <v>458424</v>
      </c>
      <c r="Y277" s="87">
        <f>ROUND(IF(C277="22", IF(U277&gt;V277,O277*'UNIT VALUES'!$D$38*'UNIT VALUES'!$D$44,O277*'UNIT VALUES'!$D$41*'UNIT VALUES'!$D$44),IF(U277&gt;V277, O277*'UNIT VALUES'!$D$28*'UNIT VALUES'!$D$36,0)), 0)</f>
        <v>0</v>
      </c>
      <c r="Z277" s="87">
        <f>ROUND(IF(C277="22", IF(U277&gt;V277,Q277*'UNIT VALUES'!$D$39*'UNIT VALUES'!$D$44,Q277*'UNIT VALUES'!$D$42*'UNIT VALUES'!$D$44), IF(U277&gt;V277, Q277*'UNIT VALUES'!$D$29*'UNIT VALUES'!$D$36, Q277*'UNIT VALUES'!$D$31*'UNIT VALUES'!$D$36)),0)</f>
        <v>39634</v>
      </c>
      <c r="AA277" s="87">
        <f>ROUND(IF(C277="22", IF(U277&gt;V277,0,R277*'UNIT VALUES'!$D$43*'UNIT VALUES'!$D$44),IF(CALCS!U277&gt;CALCS!V277,0,CALCS!R277*'UNIT VALUES'!$D$34*'UNIT VALUES'!$D$36)), 0)</f>
        <v>298450</v>
      </c>
      <c r="AB277" s="87">
        <f>ROUND(IF(C277="22",IF(U277&gt;V277,S277*'UNIT VALUES'!$D$40*'UNIT VALUES'!$D$44,0),IF(U277&gt;V277,S277*'UNIT VALUES'!$D$30*'UNIT VALUES'!$D$36)), 0)</f>
        <v>0</v>
      </c>
      <c r="AC277" s="87">
        <f>ROUND(IF(U277&gt;V277,0,IF(T277&gt;1, IF(C277="66", T277*'UNIT VALUES'!$D$33*'UNIT VALUES'!$D$36,T277*'UNIT VALUES'!$D$32*'UNIT VALUES'!$D$36),0)),0)</f>
        <v>120339</v>
      </c>
      <c r="AD277" t="str">
        <f t="shared" si="13"/>
        <v>090636</v>
      </c>
      <c r="AE277">
        <f ca="1">IF(C277="22",OFFSET('National Reallocations'!$L$1,MATCH(AD277,'National Reallocations'!$I$2:$I$52,0),),ROUND((X277/(SUM($X$2:$X$1259)-SUMIF($C$2:$C$1259,"22",$X$2:$X$1259)))*(Reallocations!$F$4+Reallocations!$F$5),0))</f>
        <v>39</v>
      </c>
      <c r="AF277" s="27">
        <f ca="1">IF(ISERROR(OFFSET('MSA Reallocations'!$I$1,MATCH(AD277,'MSA Reallocations'!$E$2:$E$37,0),)), 0, (OFFSET('MSA Reallocations'!$I$1,MATCH(AD277,'MSA Reallocations'!$E$2:$E$37,0),)))</f>
        <v>0</v>
      </c>
      <c r="AG277" s="181">
        <f ca="1">IF(ISERROR(OFFSET(Reductions!$E$1,MATCH(AD277,Reductions!$F$2:$F$15,0),)), 0, -OFFSET(Reductions!$E$1,MATCH(AD277,Reductions!$F$2:$F$15,0),))</f>
        <v>0</v>
      </c>
      <c r="AH277" s="53">
        <f t="shared" ca="1" si="14"/>
        <v>458463</v>
      </c>
    </row>
    <row r="278" spans="1:34" x14ac:dyDescent="0.25">
      <c r="A278" s="126" t="s">
        <v>4988</v>
      </c>
      <c r="B278" s="126" t="s">
        <v>836</v>
      </c>
      <c r="C278" s="126" t="s">
        <v>47</v>
      </c>
      <c r="D278" s="126" t="s">
        <v>48</v>
      </c>
      <c r="E278" s="126" t="s">
        <v>837</v>
      </c>
      <c r="F278" s="126" t="s">
        <v>878</v>
      </c>
      <c r="G278" s="126" t="s">
        <v>844</v>
      </c>
      <c r="H278" s="126" t="s">
        <v>879</v>
      </c>
      <c r="I278" s="126" t="s">
        <v>880</v>
      </c>
      <c r="J278" s="126" t="s">
        <v>847</v>
      </c>
      <c r="K278" s="126" t="s">
        <v>1296</v>
      </c>
      <c r="L278" s="127">
        <v>82201</v>
      </c>
      <c r="M278" s="127">
        <v>73840</v>
      </c>
      <c r="N278" s="127">
        <v>73840</v>
      </c>
      <c r="O278" s="127">
        <v>72808</v>
      </c>
      <c r="P278" s="127">
        <v>0</v>
      </c>
      <c r="Q278" s="127">
        <v>16441</v>
      </c>
      <c r="R278" s="127">
        <v>9701</v>
      </c>
      <c r="S278" s="127">
        <v>1059</v>
      </c>
      <c r="T278" s="24">
        <f>IF(P278&gt;0, ROUND(IF(IF(OR(C278="51", C278="52", C278="66"), (L278*'UNIT VALUES'!$C$26)-CALCS!P278,0)&gt;0, IF(OR(C278="51", C278="52", C278="66"), (L278*'UNIT VALUES'!$C$26)-CALCS!P278,0), 0), 0), ROUND(IF(IF(OR(C278="51", C278="52", C278="66"), (L278*'UNIT VALUES'!$C$26)-CALCS!O278,0)&gt;0, IF(OR(C278="51", C278="52", C278="66"), (L278*'UNIT VALUES'!$C$26)-CALCS!O278,0), 0), 0))</f>
        <v>56183</v>
      </c>
      <c r="U278" s="25">
        <f>IF(C278="22", (O278*'UNIT VALUES'!$D$38)+(Q278*'UNIT VALUES'!$D$39)+(S278*'UNIT VALUES'!$D$40), (O278*'UNIT VALUES'!$D$28)+(Q278*'UNIT VALUES'!$D$29)+(S278*'UNIT VALUES'!$D$30))</f>
        <v>713655.57209576981</v>
      </c>
      <c r="V278" s="25">
        <f>IF(C278="22",(O278*'UNIT VALUES'!$D$41)+(Q278*'UNIT VALUES'!$D$42)+(R278*'UNIT VALUES'!$D$43),IF(C278="66",(Q278*'UNIT VALUES'!$D$31)+(T278*'UNIT VALUES'!$D$33)+(R278*'UNIT VALUES'!$D$34),(Q278*'UNIT VALUES'!$D$31)+(T278*'UNIT VALUES'!$D$32)+(R278*'UNIT VALUES'!$D$34)))</f>
        <v>1625575.898715015</v>
      </c>
      <c r="W278" s="25">
        <f t="shared" si="12"/>
        <v>1625576</v>
      </c>
      <c r="X278" s="27">
        <f>ROUND(IF(C278="22", W278*'UNIT VALUES'!$D$44, W278*'UNIT VALUES'!$D$36), 0)</f>
        <v>1422717</v>
      </c>
      <c r="Y278" s="87">
        <f>ROUND(IF(C278="22", IF(U278&gt;V278,O278*'UNIT VALUES'!$D$38*'UNIT VALUES'!$D$44,O278*'UNIT VALUES'!$D$41*'UNIT VALUES'!$D$44),IF(U278&gt;V278, O278*'UNIT VALUES'!$D$28*'UNIT VALUES'!$D$36,0)), 0)</f>
        <v>0</v>
      </c>
      <c r="Z278" s="87">
        <f>ROUND(IF(C278="22", IF(U278&gt;V278,Q278*'UNIT VALUES'!$D$39*'UNIT VALUES'!$D$44,Q278*'UNIT VALUES'!$D$42*'UNIT VALUES'!$D$44), IF(U278&gt;V278, Q278*'UNIT VALUES'!$D$29*'UNIT VALUES'!$D$36, Q278*'UNIT VALUES'!$D$31*'UNIT VALUES'!$D$36)),0)</f>
        <v>219478</v>
      </c>
      <c r="AA278" s="87">
        <f>ROUND(IF(C278="22", IF(U278&gt;V278,0,R278*'UNIT VALUES'!$D$43*'UNIT VALUES'!$D$44),IF(CALCS!U278&gt;CALCS!V278,0,CALCS!R278*'UNIT VALUES'!$D$34*'UNIT VALUES'!$D$36)), 0)</f>
        <v>629543</v>
      </c>
      <c r="AB278" s="87">
        <f>ROUND(IF(C278="22",IF(U278&gt;V278,S278*'UNIT VALUES'!$D$40*'UNIT VALUES'!$D$44,0),IF(U278&gt;V278,S278*'UNIT VALUES'!$D$30*'UNIT VALUES'!$D$36)), 0)</f>
        <v>0</v>
      </c>
      <c r="AC278" s="87">
        <f>ROUND(IF(U278&gt;V278,0,IF(T278&gt;1, IF(C278="66", T278*'UNIT VALUES'!$D$33*'UNIT VALUES'!$D$36,T278*'UNIT VALUES'!$D$32*'UNIT VALUES'!$D$36),0)),0)</f>
        <v>573697</v>
      </c>
      <c r="AD278" t="str">
        <f t="shared" si="13"/>
        <v>090696</v>
      </c>
      <c r="AE278">
        <f ca="1">IF(C278="22",OFFSET('National Reallocations'!$L$1,MATCH(AD278,'National Reallocations'!$I$2:$I$52,0),),ROUND((X278/(SUM($X$2:$X$1259)-SUMIF($C$2:$C$1259,"22",$X$2:$X$1259)))*(Reallocations!$F$4+Reallocations!$F$5),0))</f>
        <v>120</v>
      </c>
      <c r="AF278" s="27">
        <f ca="1">IF(ISERROR(OFFSET('MSA Reallocations'!$I$1,MATCH(AD278,'MSA Reallocations'!$E$2:$E$37,0),)), 0, (OFFSET('MSA Reallocations'!$I$1,MATCH(AD278,'MSA Reallocations'!$E$2:$E$37,0),)))</f>
        <v>0</v>
      </c>
      <c r="AG278" s="181">
        <f ca="1">IF(ISERROR(OFFSET(Reductions!$E$1,MATCH(AD278,Reductions!$F$2:$F$15,0),)), 0, -OFFSET(Reductions!$E$1,MATCH(AD278,Reductions!$F$2:$F$15,0),))</f>
        <v>0</v>
      </c>
      <c r="AH278" s="53">
        <f t="shared" ca="1" si="14"/>
        <v>1422837</v>
      </c>
    </row>
    <row r="279" spans="1:34" x14ac:dyDescent="0.25">
      <c r="A279" s="126" t="s">
        <v>5829</v>
      </c>
      <c r="B279" s="126" t="s">
        <v>836</v>
      </c>
      <c r="C279" s="126" t="s">
        <v>27</v>
      </c>
      <c r="D279" s="126" t="s">
        <v>28</v>
      </c>
      <c r="E279" s="126" t="s">
        <v>837</v>
      </c>
      <c r="F279" s="126" t="s">
        <v>293</v>
      </c>
      <c r="G279" s="126" t="s">
        <v>860</v>
      </c>
      <c r="H279" s="126" t="s">
        <v>882</v>
      </c>
      <c r="I279" s="126" t="s">
        <v>883</v>
      </c>
      <c r="J279" s="126" t="s">
        <v>862</v>
      </c>
      <c r="K279" s="126" t="s">
        <v>1296</v>
      </c>
      <c r="L279" s="127">
        <v>152048</v>
      </c>
      <c r="M279" s="127">
        <v>126089</v>
      </c>
      <c r="N279" s="127">
        <v>126109</v>
      </c>
      <c r="O279" s="127">
        <v>130322</v>
      </c>
      <c r="P279" s="127">
        <v>0</v>
      </c>
      <c r="Q279" s="127">
        <v>32122</v>
      </c>
      <c r="R279" s="127">
        <v>28951</v>
      </c>
      <c r="S279" s="127">
        <v>1572</v>
      </c>
      <c r="T279" s="24">
        <f>IF(P279&gt;0, ROUND(IF(IF(OR(C279="51", C279="52", C279="66"), (L279*'UNIT VALUES'!$C$26)-CALCS!P279,0)&gt;0, IF(OR(C279="51", C279="52", C279="66"), (L279*'UNIT VALUES'!$C$26)-CALCS!P279,0), 0), 0), ROUND(IF(IF(OR(C279="51", C279="52", C279="66"), (L279*'UNIT VALUES'!$C$26)-CALCS!O279,0)&gt;0, IF(OR(C279="51", C279="52", C279="66"), (L279*'UNIT VALUES'!$C$26)-CALCS!O279,0), 0), 0))</f>
        <v>108274</v>
      </c>
      <c r="U279" s="25">
        <f>IF(C279="22", (O279*'UNIT VALUES'!$D$38)+(Q279*'UNIT VALUES'!$D$39)+(S279*'UNIT VALUES'!$D$40), (O279*'UNIT VALUES'!$D$28)+(Q279*'UNIT VALUES'!$D$29)+(S279*'UNIT VALUES'!$D$30))</f>
        <v>1297346.5226757582</v>
      </c>
      <c r="V279" s="25">
        <f>IF(C279="22",(O279*'UNIT VALUES'!$D$41)+(Q279*'UNIT VALUES'!$D$42)+(R279*'UNIT VALUES'!$D$43),IF(C279="66",(Q279*'UNIT VALUES'!$D$31)+(T279*'UNIT VALUES'!$D$33)+(R279*'UNIT VALUES'!$D$34),(Q279*'UNIT VALUES'!$D$31)+(T279*'UNIT VALUES'!$D$32)+(R279*'UNIT VALUES'!$D$34)))</f>
        <v>3899853.0417341478</v>
      </c>
      <c r="W279" s="25">
        <f t="shared" si="12"/>
        <v>3899853</v>
      </c>
      <c r="X279" s="27">
        <f>ROUND(IF(C279="22", W279*'UNIT VALUES'!$D$44, W279*'UNIT VALUES'!$D$36), 0)</f>
        <v>3413183</v>
      </c>
      <c r="Y279" s="87">
        <f>ROUND(IF(C279="22", IF(U279&gt;V279,O279*'UNIT VALUES'!$D$38*'UNIT VALUES'!$D$44,O279*'UNIT VALUES'!$D$41*'UNIT VALUES'!$D$44),IF(U279&gt;V279, O279*'UNIT VALUES'!$D$28*'UNIT VALUES'!$D$36,0)), 0)</f>
        <v>0</v>
      </c>
      <c r="Z279" s="87">
        <f>ROUND(IF(C279="22", IF(U279&gt;V279,Q279*'UNIT VALUES'!$D$39*'UNIT VALUES'!$D$44,Q279*'UNIT VALUES'!$D$42*'UNIT VALUES'!$D$44), IF(U279&gt;V279, Q279*'UNIT VALUES'!$D$29*'UNIT VALUES'!$D$36, Q279*'UNIT VALUES'!$D$31*'UNIT VALUES'!$D$36)),0)</f>
        <v>428809</v>
      </c>
      <c r="AA279" s="87">
        <f>ROUND(IF(C279="22", IF(U279&gt;V279,0,R279*'UNIT VALUES'!$D$43*'UNIT VALUES'!$D$44),IF(CALCS!U279&gt;CALCS!V279,0,CALCS!R279*'UNIT VALUES'!$D$34*'UNIT VALUES'!$D$36)), 0)</f>
        <v>1878764</v>
      </c>
      <c r="AB279" s="87">
        <f>ROUND(IF(C279="22",IF(U279&gt;V279,S279*'UNIT VALUES'!$D$40*'UNIT VALUES'!$D$44,0),IF(U279&gt;V279,S279*'UNIT VALUES'!$D$30*'UNIT VALUES'!$D$36)), 0)</f>
        <v>0</v>
      </c>
      <c r="AC279" s="87">
        <f>ROUND(IF(U279&gt;V279,0,IF(T279&gt;1, IF(C279="66", T279*'UNIT VALUES'!$D$33*'UNIT VALUES'!$D$36,T279*'UNIT VALUES'!$D$32*'UNIT VALUES'!$D$36),0)),0)</f>
        <v>1105610</v>
      </c>
      <c r="AD279" t="str">
        <f t="shared" si="13"/>
        <v>090726</v>
      </c>
      <c r="AE279">
        <f ca="1">IF(C279="22",OFFSET('National Reallocations'!$L$1,MATCH(AD279,'National Reallocations'!$I$2:$I$52,0),),ROUND((X279/(SUM($X$2:$X$1259)-SUMIF($C$2:$C$1259,"22",$X$2:$X$1259)))*(Reallocations!$F$4+Reallocations!$F$5),0))</f>
        <v>287</v>
      </c>
      <c r="AF279" s="27">
        <f ca="1">IF(ISERROR(OFFSET('MSA Reallocations'!$I$1,MATCH(AD279,'MSA Reallocations'!$E$2:$E$37,0),)), 0, (OFFSET('MSA Reallocations'!$I$1,MATCH(AD279,'MSA Reallocations'!$E$2:$E$37,0),)))</f>
        <v>0</v>
      </c>
      <c r="AG279" s="181">
        <f ca="1">IF(ISERROR(OFFSET(Reductions!$E$1,MATCH(AD279,Reductions!$F$2:$F$15,0),)), 0, -OFFSET(Reductions!$E$1,MATCH(AD279,Reductions!$F$2:$F$15,0),))</f>
        <v>0</v>
      </c>
      <c r="AH279" s="53">
        <f t="shared" ca="1" si="14"/>
        <v>3413470</v>
      </c>
    </row>
    <row r="280" spans="1:34" x14ac:dyDescent="0.25">
      <c r="A280" s="126" t="s">
        <v>5572</v>
      </c>
      <c r="B280" s="126" t="s">
        <v>836</v>
      </c>
      <c r="C280" s="126" t="s">
        <v>27</v>
      </c>
      <c r="D280" s="126" t="s">
        <v>28</v>
      </c>
      <c r="E280" s="126" t="s">
        <v>837</v>
      </c>
      <c r="F280" s="126" t="s">
        <v>885</v>
      </c>
      <c r="G280" s="126" t="s">
        <v>886</v>
      </c>
      <c r="H280" s="126" t="s">
        <v>887</v>
      </c>
      <c r="I280" s="126" t="s">
        <v>888</v>
      </c>
      <c r="J280" s="126" t="s">
        <v>889</v>
      </c>
      <c r="K280" s="126" t="s">
        <v>1296</v>
      </c>
      <c r="L280" s="127">
        <v>34182</v>
      </c>
      <c r="M280" s="127">
        <v>28842</v>
      </c>
      <c r="N280" s="127">
        <v>28842</v>
      </c>
      <c r="O280" s="127">
        <v>27179</v>
      </c>
      <c r="P280" s="127">
        <v>0</v>
      </c>
      <c r="Q280" s="127">
        <v>5988</v>
      </c>
      <c r="R280" s="127">
        <v>5981</v>
      </c>
      <c r="S280" s="127">
        <v>348</v>
      </c>
      <c r="T280" s="24">
        <f>IF(P280&gt;0, ROUND(IF(IF(OR(C280="51", C280="52", C280="66"), (L280*'UNIT VALUES'!$C$26)-CALCS!P280,0)&gt;0, IF(OR(C280="51", C280="52", C280="66"), (L280*'UNIT VALUES'!$C$26)-CALCS!P280,0), 0), 0), ROUND(IF(IF(OR(C280="51", C280="52", C280="66"), (L280*'UNIT VALUES'!$C$26)-CALCS!O280,0)&gt;0, IF(OR(C280="51", C280="52", C280="66"), (L280*'UNIT VALUES'!$C$26)-CALCS!O280,0), 0), 0))</f>
        <v>26460</v>
      </c>
      <c r="U280" s="25">
        <f>IF(C280="22", (O280*'UNIT VALUES'!$D$38)+(Q280*'UNIT VALUES'!$D$39)+(S280*'UNIT VALUES'!$D$40), (O280*'UNIT VALUES'!$D$28)+(Q280*'UNIT VALUES'!$D$29)+(S280*'UNIT VALUES'!$D$30))</f>
        <v>255510.30688880611</v>
      </c>
      <c r="V280" s="25">
        <f>IF(C280="22",(O280*'UNIT VALUES'!$D$41)+(Q280*'UNIT VALUES'!$D$42)+(R280*'UNIT VALUES'!$D$43),IF(C280="66",(Q280*'UNIT VALUES'!$D$31)+(T280*'UNIT VALUES'!$D$33)+(R280*'UNIT VALUES'!$D$34),(Q280*'UNIT VALUES'!$D$31)+(T280*'UNIT VALUES'!$D$32)+(R280*'UNIT VALUES'!$D$34)))</f>
        <v>843524.85426045267</v>
      </c>
      <c r="W280" s="25">
        <f t="shared" si="12"/>
        <v>843525</v>
      </c>
      <c r="X280" s="27">
        <f>ROUND(IF(C280="22", W280*'UNIT VALUES'!$D$44, W280*'UNIT VALUES'!$D$36), 0)</f>
        <v>738260</v>
      </c>
      <c r="Y280" s="87">
        <f>ROUND(IF(C280="22", IF(U280&gt;V280,O280*'UNIT VALUES'!$D$38*'UNIT VALUES'!$D$44,O280*'UNIT VALUES'!$D$41*'UNIT VALUES'!$D$44),IF(U280&gt;V280, O280*'UNIT VALUES'!$D$28*'UNIT VALUES'!$D$36,0)), 0)</f>
        <v>0</v>
      </c>
      <c r="Z280" s="87">
        <f>ROUND(IF(C280="22", IF(U280&gt;V280,Q280*'UNIT VALUES'!$D$39*'UNIT VALUES'!$D$44,Q280*'UNIT VALUES'!$D$42*'UNIT VALUES'!$D$44), IF(U280&gt;V280, Q280*'UNIT VALUES'!$D$29*'UNIT VALUES'!$D$36, Q280*'UNIT VALUES'!$D$31*'UNIT VALUES'!$D$36)),0)</f>
        <v>79936</v>
      </c>
      <c r="AA280" s="87">
        <f>ROUND(IF(C280="22", IF(U280&gt;V280,0,R280*'UNIT VALUES'!$D$43*'UNIT VALUES'!$D$44),IF(CALCS!U280&gt;CALCS!V280,0,CALCS!R280*'UNIT VALUES'!$D$34*'UNIT VALUES'!$D$36)), 0)</f>
        <v>388135</v>
      </c>
      <c r="AB280" s="87">
        <f>ROUND(IF(C280="22",IF(U280&gt;V280,S280*'UNIT VALUES'!$D$40*'UNIT VALUES'!$D$44,0),IF(U280&gt;V280,S280*'UNIT VALUES'!$D$30*'UNIT VALUES'!$D$36)), 0)</f>
        <v>0</v>
      </c>
      <c r="AC280" s="87">
        <f>ROUND(IF(U280&gt;V280,0,IF(T280&gt;1, IF(C280="66", T280*'UNIT VALUES'!$D$33*'UNIT VALUES'!$D$36,T280*'UNIT VALUES'!$D$32*'UNIT VALUES'!$D$36),0)),0)</f>
        <v>270189</v>
      </c>
      <c r="AD280" t="str">
        <f t="shared" si="13"/>
        <v>090738</v>
      </c>
      <c r="AE280">
        <f ca="1">IF(C280="22",OFFSET('National Reallocations'!$L$1,MATCH(AD280,'National Reallocations'!$I$2:$I$52,0),),ROUND((X280/(SUM($X$2:$X$1259)-SUMIF($C$2:$C$1259,"22",$X$2:$X$1259)))*(Reallocations!$F$4+Reallocations!$F$5),0))</f>
        <v>62</v>
      </c>
      <c r="AF280" s="27">
        <f ca="1">IF(ISERROR(OFFSET('MSA Reallocations'!$I$1,MATCH(AD280,'MSA Reallocations'!$E$2:$E$37,0),)), 0, (OFFSET('MSA Reallocations'!$I$1,MATCH(AD280,'MSA Reallocations'!$E$2:$E$37,0),)))</f>
        <v>0</v>
      </c>
      <c r="AG280" s="181">
        <f ca="1">IF(ISERROR(OFFSET(Reductions!$E$1,MATCH(AD280,Reductions!$F$2:$F$15,0),)), 0, -OFFSET(Reductions!$E$1,MATCH(AD280,Reductions!$F$2:$F$15,0),))</f>
        <v>0</v>
      </c>
      <c r="AH280" s="53">
        <f t="shared" ca="1" si="14"/>
        <v>738322</v>
      </c>
    </row>
    <row r="281" spans="1:34" x14ac:dyDescent="0.25">
      <c r="A281" s="126" t="s">
        <v>4861</v>
      </c>
      <c r="B281" s="126" t="s">
        <v>836</v>
      </c>
      <c r="C281" s="126" t="s">
        <v>27</v>
      </c>
      <c r="D281" s="126" t="s">
        <v>28</v>
      </c>
      <c r="E281" s="126" t="s">
        <v>837</v>
      </c>
      <c r="F281" s="126" t="s">
        <v>65</v>
      </c>
      <c r="G281" s="126" t="s">
        <v>227</v>
      </c>
      <c r="H281" s="126" t="s">
        <v>890</v>
      </c>
      <c r="I281" s="126" t="s">
        <v>891</v>
      </c>
      <c r="J281" s="126" t="s">
        <v>841</v>
      </c>
      <c r="K281" s="126" t="s">
        <v>1296</v>
      </c>
      <c r="L281" s="127">
        <v>67775</v>
      </c>
      <c r="M281" s="127">
        <v>77767</v>
      </c>
      <c r="N281" s="127">
        <v>77767</v>
      </c>
      <c r="O281" s="127">
        <v>88485</v>
      </c>
      <c r="P281" s="127">
        <v>0</v>
      </c>
      <c r="Q281" s="127">
        <v>7009</v>
      </c>
      <c r="R281" s="127">
        <v>8208</v>
      </c>
      <c r="S281" s="127">
        <v>924</v>
      </c>
      <c r="T281" s="24">
        <f>IF(P281&gt;0, ROUND(IF(IF(OR(C281="51", C281="52", C281="66"), (L281*'UNIT VALUES'!$C$26)-CALCS!P281,0)&gt;0, IF(OR(C281="51", C281="52", C281="66"), (L281*'UNIT VALUES'!$C$26)-CALCS!P281,0), 0), 0), ROUND(IF(IF(OR(C281="51", C281="52", C281="66"), (L281*'UNIT VALUES'!$C$26)-CALCS!O281,0)&gt;0, IF(OR(C281="51", C281="52", C281="66"), (L281*'UNIT VALUES'!$C$26)-CALCS!O281,0), 0), 0))</f>
        <v>17869</v>
      </c>
      <c r="U281" s="25">
        <f>IF(C281="22", (O281*'UNIT VALUES'!$D$38)+(Q281*'UNIT VALUES'!$D$39)+(S281*'UNIT VALUES'!$D$40), (O281*'UNIT VALUES'!$D$28)+(Q281*'UNIT VALUES'!$D$29)+(S281*'UNIT VALUES'!$D$30))</f>
        <v>483101.32245828578</v>
      </c>
      <c r="V281" s="25">
        <f>IF(C281="22",(O281*'UNIT VALUES'!$D$41)+(Q281*'UNIT VALUES'!$D$42)+(R281*'UNIT VALUES'!$D$43),IF(C281="66",(Q281*'UNIT VALUES'!$D$31)+(T281*'UNIT VALUES'!$D$33)+(R281*'UNIT VALUES'!$D$34),(Q281*'UNIT VALUES'!$D$31)+(T281*'UNIT VALUES'!$D$32)+(R281*'UNIT VALUES'!$D$34)))</f>
        <v>923991.83800745581</v>
      </c>
      <c r="W281" s="25">
        <f t="shared" si="12"/>
        <v>923992</v>
      </c>
      <c r="X281" s="27">
        <f>ROUND(IF(C281="22", W281*'UNIT VALUES'!$D$44, W281*'UNIT VALUES'!$D$36), 0)</f>
        <v>808685</v>
      </c>
      <c r="Y281" s="87">
        <f>ROUND(IF(C281="22", IF(U281&gt;V281,O281*'UNIT VALUES'!$D$38*'UNIT VALUES'!$D$44,O281*'UNIT VALUES'!$D$41*'UNIT VALUES'!$D$44),IF(U281&gt;V281, O281*'UNIT VALUES'!$D$28*'UNIT VALUES'!$D$36,0)), 0)</f>
        <v>0</v>
      </c>
      <c r="Z281" s="87">
        <f>ROUND(IF(C281="22", IF(U281&gt;V281,Q281*'UNIT VALUES'!$D$39*'UNIT VALUES'!$D$44,Q281*'UNIT VALUES'!$D$42*'UNIT VALUES'!$D$44), IF(U281&gt;V281, Q281*'UNIT VALUES'!$D$29*'UNIT VALUES'!$D$36, Q281*'UNIT VALUES'!$D$31*'UNIT VALUES'!$D$36)),0)</f>
        <v>93566</v>
      </c>
      <c r="AA281" s="87">
        <f>ROUND(IF(C281="22", IF(U281&gt;V281,0,R281*'UNIT VALUES'!$D$43*'UNIT VALUES'!$D$44),IF(CALCS!U281&gt;CALCS!V281,0,CALCS!R281*'UNIT VALUES'!$D$34*'UNIT VALUES'!$D$36)), 0)</f>
        <v>532655</v>
      </c>
      <c r="AB281" s="87">
        <f>ROUND(IF(C281="22",IF(U281&gt;V281,S281*'UNIT VALUES'!$D$40*'UNIT VALUES'!$D$44,0),IF(U281&gt;V281,S281*'UNIT VALUES'!$D$30*'UNIT VALUES'!$D$36)), 0)</f>
        <v>0</v>
      </c>
      <c r="AC281" s="87">
        <f>ROUND(IF(U281&gt;V281,0,IF(T281&gt;1, IF(C281="66", T281*'UNIT VALUES'!$D$33*'UNIT VALUES'!$D$36,T281*'UNIT VALUES'!$D$32*'UNIT VALUES'!$D$36),0)),0)</f>
        <v>182464</v>
      </c>
      <c r="AD281" t="str">
        <f t="shared" si="13"/>
        <v>090810</v>
      </c>
      <c r="AE281">
        <f ca="1">IF(C281="22",OFFSET('National Reallocations'!$L$1,MATCH(AD281,'National Reallocations'!$I$2:$I$52,0),),ROUND((X281/(SUM($X$2:$X$1259)-SUMIF($C$2:$C$1259,"22",$X$2:$X$1259)))*(Reallocations!$F$4+Reallocations!$F$5),0))</f>
        <v>68</v>
      </c>
      <c r="AF281" s="27">
        <f ca="1">IF(ISERROR(OFFSET('MSA Reallocations'!$I$1,MATCH(AD281,'MSA Reallocations'!$E$2:$E$37,0),)), 0, (OFFSET('MSA Reallocations'!$I$1,MATCH(AD281,'MSA Reallocations'!$E$2:$E$37,0),)))</f>
        <v>0</v>
      </c>
      <c r="AG281" s="181">
        <f ca="1">IF(ISERROR(OFFSET(Reductions!$E$1,MATCH(AD281,Reductions!$F$2:$F$15,0),)), 0, -OFFSET(Reductions!$E$1,MATCH(AD281,Reductions!$F$2:$F$15,0),))</f>
        <v>0</v>
      </c>
      <c r="AH281" s="53">
        <f t="shared" ca="1" si="14"/>
        <v>808753</v>
      </c>
    </row>
    <row r="282" spans="1:34" x14ac:dyDescent="0.25">
      <c r="A282" s="126" t="s">
        <v>5403</v>
      </c>
      <c r="B282" s="126" t="s">
        <v>836</v>
      </c>
      <c r="C282" s="126" t="s">
        <v>27</v>
      </c>
      <c r="D282" s="126" t="s">
        <v>28</v>
      </c>
      <c r="E282" s="126" t="s">
        <v>837</v>
      </c>
      <c r="F282" s="126" t="s">
        <v>893</v>
      </c>
      <c r="G282" s="126" t="s">
        <v>886</v>
      </c>
      <c r="H282" s="126" t="s">
        <v>894</v>
      </c>
      <c r="I282" s="126" t="s">
        <v>895</v>
      </c>
      <c r="J282" s="126" t="s">
        <v>889</v>
      </c>
      <c r="K282" s="126" t="s">
        <v>1296</v>
      </c>
      <c r="L282" s="127">
        <v>38506</v>
      </c>
      <c r="M282" s="127">
        <v>38074</v>
      </c>
      <c r="N282" s="127">
        <v>38074</v>
      </c>
      <c r="O282" s="127">
        <v>39899</v>
      </c>
      <c r="P282" s="127">
        <v>0</v>
      </c>
      <c r="Q282" s="127">
        <v>6048</v>
      </c>
      <c r="R282" s="127">
        <v>7144</v>
      </c>
      <c r="S282" s="127">
        <v>481</v>
      </c>
      <c r="T282" s="24">
        <f>IF(P282&gt;0, ROUND(IF(IF(OR(C282="51", C282="52", C282="66"), (L282*'UNIT VALUES'!$C$26)-CALCS!P282,0)&gt;0, IF(OR(C282="51", C282="52", C282="66"), (L282*'UNIT VALUES'!$C$26)-CALCS!P282,0), 0), 0), ROUND(IF(IF(OR(C282="51", C282="52", C282="66"), (L282*'UNIT VALUES'!$C$26)-CALCS!O282,0)&gt;0, IF(OR(C282="51", C282="52", C282="66"), (L282*'UNIT VALUES'!$C$26)-CALCS!O282,0), 0), 0))</f>
        <v>20525</v>
      </c>
      <c r="U282" s="25">
        <f>IF(C282="22", (O282*'UNIT VALUES'!$D$38)+(Q282*'UNIT VALUES'!$D$39)+(S282*'UNIT VALUES'!$D$40), (O282*'UNIT VALUES'!$D$28)+(Q282*'UNIT VALUES'!$D$29)+(S282*'UNIT VALUES'!$D$30))</f>
        <v>300895.02804980683</v>
      </c>
      <c r="V282" s="25">
        <f>IF(C282="22",(O282*'UNIT VALUES'!$D$41)+(Q282*'UNIT VALUES'!$D$42)+(R282*'UNIT VALUES'!$D$43),IF(C282="66",(Q282*'UNIT VALUES'!$D$31)+(T282*'UNIT VALUES'!$D$33)+(R282*'UNIT VALUES'!$D$34),(Q282*'UNIT VALUES'!$D$31)+(T282*'UNIT VALUES'!$D$32)+(R282*'UNIT VALUES'!$D$34)))</f>
        <v>861428.88390152482</v>
      </c>
      <c r="W282" s="25">
        <f t="shared" si="12"/>
        <v>861429</v>
      </c>
      <c r="X282" s="27">
        <f>ROUND(IF(C282="22", W282*'UNIT VALUES'!$D$44, W282*'UNIT VALUES'!$D$36), 0)</f>
        <v>753930</v>
      </c>
      <c r="Y282" s="87">
        <f>ROUND(IF(C282="22", IF(U282&gt;V282,O282*'UNIT VALUES'!$D$38*'UNIT VALUES'!$D$44,O282*'UNIT VALUES'!$D$41*'UNIT VALUES'!$D$44),IF(U282&gt;V282, O282*'UNIT VALUES'!$D$28*'UNIT VALUES'!$D$36,0)), 0)</f>
        <v>0</v>
      </c>
      <c r="Z282" s="87">
        <f>ROUND(IF(C282="22", IF(U282&gt;V282,Q282*'UNIT VALUES'!$D$39*'UNIT VALUES'!$D$44,Q282*'UNIT VALUES'!$D$42*'UNIT VALUES'!$D$44), IF(U282&gt;V282, Q282*'UNIT VALUES'!$D$29*'UNIT VALUES'!$D$36, Q282*'UNIT VALUES'!$D$31*'UNIT VALUES'!$D$36)),0)</f>
        <v>80737</v>
      </c>
      <c r="AA282" s="87">
        <f>ROUND(IF(C282="22", IF(U282&gt;V282,0,R282*'UNIT VALUES'!$D$43*'UNIT VALUES'!$D$44),IF(CALCS!U282&gt;CALCS!V282,0,CALCS!R282*'UNIT VALUES'!$D$34*'UNIT VALUES'!$D$36)), 0)</f>
        <v>463607</v>
      </c>
      <c r="AB282" s="87">
        <f>ROUND(IF(C282="22",IF(U282&gt;V282,S282*'UNIT VALUES'!$D$40*'UNIT VALUES'!$D$44,0),IF(U282&gt;V282,S282*'UNIT VALUES'!$D$30*'UNIT VALUES'!$D$36)), 0)</f>
        <v>0</v>
      </c>
      <c r="AC282" s="87">
        <f>ROUND(IF(U282&gt;V282,0,IF(T282&gt;1, IF(C282="66", T282*'UNIT VALUES'!$D$33*'UNIT VALUES'!$D$36,T282*'UNIT VALUES'!$D$32*'UNIT VALUES'!$D$36),0)),0)</f>
        <v>209585</v>
      </c>
      <c r="AD282" t="str">
        <f t="shared" si="13"/>
        <v>090816</v>
      </c>
      <c r="AE282">
        <f ca="1">IF(C282="22",OFFSET('National Reallocations'!$L$1,MATCH(AD282,'National Reallocations'!$I$2:$I$52,0),),ROUND((X282/(SUM($X$2:$X$1259)-SUMIF($C$2:$C$1259,"22",$X$2:$X$1259)))*(Reallocations!$F$4+Reallocations!$F$5),0))</f>
        <v>63</v>
      </c>
      <c r="AF282" s="27">
        <f ca="1">IF(ISERROR(OFFSET('MSA Reallocations'!$I$1,MATCH(AD282,'MSA Reallocations'!$E$2:$E$37,0),)), 0, (OFFSET('MSA Reallocations'!$I$1,MATCH(AD282,'MSA Reallocations'!$E$2:$E$37,0),)))</f>
        <v>0</v>
      </c>
      <c r="AG282" s="181">
        <f ca="1">IF(ISERROR(OFFSET(Reductions!$E$1,MATCH(AD282,Reductions!$F$2:$F$15,0),)), 0, -OFFSET(Reductions!$E$1,MATCH(AD282,Reductions!$F$2:$F$15,0),))</f>
        <v>0</v>
      </c>
      <c r="AH282" s="53">
        <f t="shared" ca="1" si="14"/>
        <v>753993</v>
      </c>
    </row>
    <row r="283" spans="1:34" x14ac:dyDescent="0.25">
      <c r="A283" s="126" t="s">
        <v>5836</v>
      </c>
      <c r="B283" s="126" t="s">
        <v>836</v>
      </c>
      <c r="C283" s="126" t="s">
        <v>27</v>
      </c>
      <c r="D283" s="126" t="s">
        <v>28</v>
      </c>
      <c r="E283" s="126" t="s">
        <v>837</v>
      </c>
      <c r="F283" s="126" t="s">
        <v>897</v>
      </c>
      <c r="G283" s="126" t="s">
        <v>227</v>
      </c>
      <c r="H283" s="126" t="s">
        <v>898</v>
      </c>
      <c r="I283" s="126" t="s">
        <v>207</v>
      </c>
      <c r="J283" s="126" t="s">
        <v>841</v>
      </c>
      <c r="K283" s="126" t="s">
        <v>1296</v>
      </c>
      <c r="L283" s="127">
        <v>92713</v>
      </c>
      <c r="M283" s="127">
        <v>102466</v>
      </c>
      <c r="N283" s="127">
        <v>102453</v>
      </c>
      <c r="O283" s="127">
        <v>128874</v>
      </c>
      <c r="P283" s="127">
        <v>0</v>
      </c>
      <c r="Q283" s="127">
        <v>12270</v>
      </c>
      <c r="R283" s="127">
        <v>7853</v>
      </c>
      <c r="S283" s="127">
        <v>2260</v>
      </c>
      <c r="T283" s="24">
        <f>IF(P283&gt;0, ROUND(IF(IF(OR(C283="51", C283="52", C283="66"), (L283*'UNIT VALUES'!$C$26)-CALCS!P283,0)&gt;0, IF(OR(C283="51", C283="52", C283="66"), (L283*'UNIT VALUES'!$C$26)-CALCS!P283,0), 0), 0), ROUND(IF(IF(OR(C283="51", C283="52", C283="66"), (L283*'UNIT VALUES'!$C$26)-CALCS!O283,0)&gt;0, IF(OR(C283="51", C283="52", C283="66"), (L283*'UNIT VALUES'!$C$26)-CALCS!O283,0), 0), 0))</f>
        <v>16613</v>
      </c>
      <c r="U283" s="25">
        <f>IF(C283="22", (O283*'UNIT VALUES'!$D$38)+(Q283*'UNIT VALUES'!$D$39)+(S283*'UNIT VALUES'!$D$40), (O283*'UNIT VALUES'!$D$28)+(Q283*'UNIT VALUES'!$D$29)+(S283*'UNIT VALUES'!$D$30))</f>
        <v>893153.40087253065</v>
      </c>
      <c r="V283" s="25">
        <f>IF(C283="22",(O283*'UNIT VALUES'!$D$41)+(Q283*'UNIT VALUES'!$D$42)+(R283*'UNIT VALUES'!$D$43),IF(C283="66",(Q283*'UNIT VALUES'!$D$31)+(T283*'UNIT VALUES'!$D$33)+(R283*'UNIT VALUES'!$D$34),(Q283*'UNIT VALUES'!$D$31)+(T283*'UNIT VALUES'!$D$32)+(R283*'UNIT VALUES'!$D$34)))</f>
        <v>963260.56815703039</v>
      </c>
      <c r="W283" s="25">
        <f t="shared" si="12"/>
        <v>963261</v>
      </c>
      <c r="X283" s="27">
        <f>ROUND(IF(C283="22", W283*'UNIT VALUES'!$D$44, W283*'UNIT VALUES'!$D$36), 0)</f>
        <v>843054</v>
      </c>
      <c r="Y283" s="87">
        <f>ROUND(IF(C283="22", IF(U283&gt;V283,O283*'UNIT VALUES'!$D$38*'UNIT VALUES'!$D$44,O283*'UNIT VALUES'!$D$41*'UNIT VALUES'!$D$44),IF(U283&gt;V283, O283*'UNIT VALUES'!$D$28*'UNIT VALUES'!$D$36,0)), 0)</f>
        <v>0</v>
      </c>
      <c r="Z283" s="87">
        <f>ROUND(IF(C283="22", IF(U283&gt;V283,Q283*'UNIT VALUES'!$D$39*'UNIT VALUES'!$D$44,Q283*'UNIT VALUES'!$D$42*'UNIT VALUES'!$D$44), IF(U283&gt;V283, Q283*'UNIT VALUES'!$D$29*'UNIT VALUES'!$D$36, Q283*'UNIT VALUES'!$D$31*'UNIT VALUES'!$D$36)),0)</f>
        <v>163797</v>
      </c>
      <c r="AA283" s="87">
        <f>ROUND(IF(C283="22", IF(U283&gt;V283,0,R283*'UNIT VALUES'!$D$43*'UNIT VALUES'!$D$44),IF(CALCS!U283&gt;CALCS!V283,0,CALCS!R283*'UNIT VALUES'!$D$34*'UNIT VALUES'!$D$36)), 0)</f>
        <v>509617</v>
      </c>
      <c r="AB283" s="87">
        <f>ROUND(IF(C283="22",IF(U283&gt;V283,S283*'UNIT VALUES'!$D$40*'UNIT VALUES'!$D$44,0),IF(U283&gt;V283,S283*'UNIT VALUES'!$D$30*'UNIT VALUES'!$D$36)), 0)</f>
        <v>0</v>
      </c>
      <c r="AC283" s="87">
        <f>ROUND(IF(U283&gt;V283,0,IF(T283&gt;1, IF(C283="66", T283*'UNIT VALUES'!$D$33*'UNIT VALUES'!$D$36,T283*'UNIT VALUES'!$D$32*'UNIT VALUES'!$D$36),0)),0)</f>
        <v>169639</v>
      </c>
      <c r="AD283" t="str">
        <f t="shared" si="13"/>
        <v>091074</v>
      </c>
      <c r="AE283">
        <f ca="1">IF(C283="22",OFFSET('National Reallocations'!$L$1,MATCH(AD283,'National Reallocations'!$I$2:$I$52,0),),ROUND((X283/(SUM($X$2:$X$1259)-SUMIF($C$2:$C$1259,"22",$X$2:$X$1259)))*(Reallocations!$F$4+Reallocations!$F$5),0))</f>
        <v>71</v>
      </c>
      <c r="AF283" s="27">
        <f ca="1">IF(ISERROR(OFFSET('MSA Reallocations'!$I$1,MATCH(AD283,'MSA Reallocations'!$E$2:$E$37,0),)), 0, (OFFSET('MSA Reallocations'!$I$1,MATCH(AD283,'MSA Reallocations'!$E$2:$E$37,0),)))</f>
        <v>0</v>
      </c>
      <c r="AG283" s="181">
        <f ca="1">IF(ISERROR(OFFSET(Reductions!$E$1,MATCH(AD283,Reductions!$F$2:$F$15,0),)), 0, -OFFSET(Reductions!$E$1,MATCH(AD283,Reductions!$F$2:$F$15,0),))</f>
        <v>0</v>
      </c>
      <c r="AH283" s="53">
        <f t="shared" ca="1" si="14"/>
        <v>843125</v>
      </c>
    </row>
    <row r="284" spans="1:34" x14ac:dyDescent="0.25">
      <c r="A284" s="126" t="s">
        <v>5242</v>
      </c>
      <c r="B284" s="126" t="s">
        <v>836</v>
      </c>
      <c r="C284" s="126" t="s">
        <v>27</v>
      </c>
      <c r="D284" s="126" t="s">
        <v>28</v>
      </c>
      <c r="E284" s="126" t="s">
        <v>837</v>
      </c>
      <c r="F284" s="126" t="s">
        <v>900</v>
      </c>
      <c r="G284" s="126" t="s">
        <v>227</v>
      </c>
      <c r="H284" s="126" t="s">
        <v>901</v>
      </c>
      <c r="I284" s="126" t="s">
        <v>23</v>
      </c>
      <c r="J284" s="126" t="s">
        <v>841</v>
      </c>
      <c r="K284" s="126" t="s">
        <v>1296</v>
      </c>
      <c r="L284" s="127">
        <v>45012</v>
      </c>
      <c r="M284" s="127">
        <v>50541</v>
      </c>
      <c r="N284" s="127">
        <v>50541</v>
      </c>
      <c r="O284" s="127">
        <v>52609</v>
      </c>
      <c r="P284" s="127">
        <v>0</v>
      </c>
      <c r="Q284" s="127">
        <v>3799</v>
      </c>
      <c r="R284" s="127">
        <v>4699</v>
      </c>
      <c r="S284" s="127">
        <v>292</v>
      </c>
      <c r="T284" s="24">
        <f>IF(P284&gt;0, ROUND(IF(IF(OR(C284="51", C284="52", C284="66"), (L284*'UNIT VALUES'!$C$26)-CALCS!P284,0)&gt;0, IF(OR(C284="51", C284="52", C284="66"), (L284*'UNIT VALUES'!$C$26)-CALCS!P284,0), 0), 0), ROUND(IF(IF(OR(C284="51", C284="52", C284="66"), (L284*'UNIT VALUES'!$C$26)-CALCS!O284,0)&gt;0, IF(OR(C284="51", C284="52", C284="66"), (L284*'UNIT VALUES'!$C$26)-CALCS!O284,0), 0), 0))</f>
        <v>18025</v>
      </c>
      <c r="U284" s="25">
        <f>IF(C284="22", (O284*'UNIT VALUES'!$D$38)+(Q284*'UNIT VALUES'!$D$39)+(S284*'UNIT VALUES'!$D$40), (O284*'UNIT VALUES'!$D$28)+(Q284*'UNIT VALUES'!$D$29)+(S284*'UNIT VALUES'!$D$30))</f>
        <v>239265.7711551688</v>
      </c>
      <c r="V284" s="25">
        <f>IF(C284="22",(O284*'UNIT VALUES'!$D$41)+(Q284*'UNIT VALUES'!$D$42)+(R284*'UNIT VALUES'!$D$43),IF(C284="66",(Q284*'UNIT VALUES'!$D$31)+(T284*'UNIT VALUES'!$D$33)+(R284*'UNIT VALUES'!$D$34),(Q284*'UNIT VALUES'!$D$31)+(T284*'UNIT VALUES'!$D$32)+(R284*'UNIT VALUES'!$D$34)))</f>
        <v>616666.36297967634</v>
      </c>
      <c r="W284" s="25">
        <f t="shared" si="12"/>
        <v>616666</v>
      </c>
      <c r="X284" s="27">
        <f>ROUND(IF(C284="22", W284*'UNIT VALUES'!$D$44, W284*'UNIT VALUES'!$D$36), 0)</f>
        <v>539711</v>
      </c>
      <c r="Y284" s="87">
        <f>ROUND(IF(C284="22", IF(U284&gt;V284,O284*'UNIT VALUES'!$D$38*'UNIT VALUES'!$D$44,O284*'UNIT VALUES'!$D$41*'UNIT VALUES'!$D$44),IF(U284&gt;V284, O284*'UNIT VALUES'!$D$28*'UNIT VALUES'!$D$36,0)), 0)</f>
        <v>0</v>
      </c>
      <c r="Z284" s="87">
        <f>ROUND(IF(C284="22", IF(U284&gt;V284,Q284*'UNIT VALUES'!$D$39*'UNIT VALUES'!$D$44,Q284*'UNIT VALUES'!$D$42*'UNIT VALUES'!$D$44), IF(U284&gt;V284, Q284*'UNIT VALUES'!$D$29*'UNIT VALUES'!$D$36, Q284*'UNIT VALUES'!$D$31*'UNIT VALUES'!$D$36)),0)</f>
        <v>50714</v>
      </c>
      <c r="AA284" s="87">
        <f>ROUND(IF(C284="22", IF(U284&gt;V284,0,R284*'UNIT VALUES'!$D$43*'UNIT VALUES'!$D$44),IF(CALCS!U284&gt;CALCS!V284,0,CALCS!R284*'UNIT VALUES'!$D$34*'UNIT VALUES'!$D$36)), 0)</f>
        <v>304940</v>
      </c>
      <c r="AB284" s="87">
        <f>ROUND(IF(C284="22",IF(U284&gt;V284,S284*'UNIT VALUES'!$D$40*'UNIT VALUES'!$D$44,0),IF(U284&gt;V284,S284*'UNIT VALUES'!$D$30*'UNIT VALUES'!$D$36)), 0)</f>
        <v>0</v>
      </c>
      <c r="AC284" s="87">
        <f>ROUND(IF(U284&gt;V284,0,IF(T284&gt;1, IF(C284="66", T284*'UNIT VALUES'!$D$33*'UNIT VALUES'!$D$36,T284*'UNIT VALUES'!$D$32*'UNIT VALUES'!$D$36),0)),0)</f>
        <v>184057</v>
      </c>
      <c r="AD284" t="str">
        <f t="shared" si="13"/>
        <v>091104</v>
      </c>
      <c r="AE284">
        <f ca="1">IF(C284="22",OFFSET('National Reallocations'!$L$1,MATCH(AD284,'National Reallocations'!$I$2:$I$52,0),),ROUND((X284/(SUM($X$2:$X$1259)-SUMIF($C$2:$C$1259,"22",$X$2:$X$1259)))*(Reallocations!$F$4+Reallocations!$F$5),0))</f>
        <v>45</v>
      </c>
      <c r="AF284" s="27">
        <f ca="1">IF(ISERROR(OFFSET('MSA Reallocations'!$I$1,MATCH(AD284,'MSA Reallocations'!$E$2:$E$37,0),)), 0, (OFFSET('MSA Reallocations'!$I$1,MATCH(AD284,'MSA Reallocations'!$E$2:$E$37,0),)))</f>
        <v>0</v>
      </c>
      <c r="AG284" s="181">
        <f ca="1">IF(ISERROR(OFFSET(Reductions!$E$1,MATCH(AD284,Reductions!$F$2:$F$15,0),)), 0, -OFFSET(Reductions!$E$1,MATCH(AD284,Reductions!$F$2:$F$15,0),))</f>
        <v>0</v>
      </c>
      <c r="AH284" s="53">
        <f t="shared" ca="1" si="14"/>
        <v>539756</v>
      </c>
    </row>
    <row r="285" spans="1:34" x14ac:dyDescent="0.25">
      <c r="A285" s="126" t="s">
        <v>5890</v>
      </c>
      <c r="B285" s="126" t="s">
        <v>836</v>
      </c>
      <c r="C285" s="126" t="s">
        <v>47</v>
      </c>
      <c r="D285" s="126" t="s">
        <v>48</v>
      </c>
      <c r="E285" s="126" t="s">
        <v>837</v>
      </c>
      <c r="F285" s="126" t="s">
        <v>903</v>
      </c>
      <c r="G285" s="126" t="s">
        <v>860</v>
      </c>
      <c r="H285" s="126" t="s">
        <v>904</v>
      </c>
      <c r="I285" s="126" t="s">
        <v>685</v>
      </c>
      <c r="J285" s="126" t="s">
        <v>862</v>
      </c>
      <c r="K285" s="126" t="s">
        <v>1296</v>
      </c>
      <c r="L285" s="127">
        <v>107130</v>
      </c>
      <c r="M285" s="127">
        <v>103266</v>
      </c>
      <c r="N285" s="127">
        <v>103266</v>
      </c>
      <c r="O285" s="127">
        <v>108802</v>
      </c>
      <c r="P285" s="127">
        <v>0</v>
      </c>
      <c r="Q285" s="127">
        <v>26122</v>
      </c>
      <c r="R285" s="127">
        <v>15393</v>
      </c>
      <c r="S285" s="127">
        <v>1125</v>
      </c>
      <c r="T285" s="24">
        <f>IF(P285&gt;0, ROUND(IF(IF(OR(C285="51", C285="52", C285="66"), (L285*'UNIT VALUES'!$C$26)-CALCS!P285,0)&gt;0, IF(OR(C285="51", C285="52", C285="66"), (L285*'UNIT VALUES'!$C$26)-CALCS!P285,0), 0), 0), ROUND(IF(IF(OR(C285="51", C285="52", C285="66"), (L285*'UNIT VALUES'!$C$26)-CALCS!O285,0)&gt;0, IF(OR(C285="51", C285="52", C285="66"), (L285*'UNIT VALUES'!$C$26)-CALCS!O285,0), 0), 0))</f>
        <v>59308</v>
      </c>
      <c r="U285" s="25">
        <f>IF(C285="22", (O285*'UNIT VALUES'!$D$38)+(Q285*'UNIT VALUES'!$D$39)+(S285*'UNIT VALUES'!$D$40), (O285*'UNIT VALUES'!$D$28)+(Q285*'UNIT VALUES'!$D$29)+(S285*'UNIT VALUES'!$D$30))</f>
        <v>1037319.5978614477</v>
      </c>
      <c r="V285" s="25">
        <f>IF(C285="22",(O285*'UNIT VALUES'!$D$41)+(Q285*'UNIT VALUES'!$D$42)+(R285*'UNIT VALUES'!$D$43),IF(C285="66",(Q285*'UNIT VALUES'!$D$31)+(T285*'UNIT VALUES'!$D$33)+(R285*'UNIT VALUES'!$D$34),(Q285*'UNIT VALUES'!$D$31)+(T285*'UNIT VALUES'!$D$32)+(R285*'UNIT VALUES'!$D$34)))</f>
        <v>2231746.7442860021</v>
      </c>
      <c r="W285" s="25">
        <f t="shared" si="12"/>
        <v>2231747</v>
      </c>
      <c r="X285" s="27">
        <f>ROUND(IF(C285="22", W285*'UNIT VALUES'!$D$44, W285*'UNIT VALUES'!$D$36), 0)</f>
        <v>1953243</v>
      </c>
      <c r="Y285" s="87">
        <f>ROUND(IF(C285="22", IF(U285&gt;V285,O285*'UNIT VALUES'!$D$38*'UNIT VALUES'!$D$44,O285*'UNIT VALUES'!$D$41*'UNIT VALUES'!$D$44),IF(U285&gt;V285, O285*'UNIT VALUES'!$D$28*'UNIT VALUES'!$D$36,0)), 0)</f>
        <v>0</v>
      </c>
      <c r="Z285" s="87">
        <f>ROUND(IF(C285="22", IF(U285&gt;V285,Q285*'UNIT VALUES'!$D$39*'UNIT VALUES'!$D$44,Q285*'UNIT VALUES'!$D$42*'UNIT VALUES'!$D$44), IF(U285&gt;V285, Q285*'UNIT VALUES'!$D$29*'UNIT VALUES'!$D$36, Q285*'UNIT VALUES'!$D$31*'UNIT VALUES'!$D$36)),0)</f>
        <v>348713</v>
      </c>
      <c r="AA285" s="87">
        <f>ROUND(IF(C285="22", IF(U285&gt;V285,0,R285*'UNIT VALUES'!$D$43*'UNIT VALUES'!$D$44),IF(CALCS!U285&gt;CALCS!V285,0,CALCS!R285*'UNIT VALUES'!$D$34*'UNIT VALUES'!$D$36)), 0)</f>
        <v>998923</v>
      </c>
      <c r="AB285" s="87">
        <f>ROUND(IF(C285="22",IF(U285&gt;V285,S285*'UNIT VALUES'!$D$40*'UNIT VALUES'!$D$44,0),IF(U285&gt;V285,S285*'UNIT VALUES'!$D$30*'UNIT VALUES'!$D$36)), 0)</f>
        <v>0</v>
      </c>
      <c r="AC285" s="87">
        <f>ROUND(IF(U285&gt;V285,0,IF(T285&gt;1, IF(C285="66", T285*'UNIT VALUES'!$D$33*'UNIT VALUES'!$D$36,T285*'UNIT VALUES'!$D$32*'UNIT VALUES'!$D$36),0)),0)</f>
        <v>605607</v>
      </c>
      <c r="AD285" t="str">
        <f t="shared" si="13"/>
        <v>091194</v>
      </c>
      <c r="AE285">
        <f ca="1">IF(C285="22",OFFSET('National Reallocations'!$L$1,MATCH(AD285,'National Reallocations'!$I$2:$I$52,0),),ROUND((X285/(SUM($X$2:$X$1259)-SUMIF($C$2:$C$1259,"22",$X$2:$X$1259)))*(Reallocations!$F$4+Reallocations!$F$5),0))</f>
        <v>164</v>
      </c>
      <c r="AF285" s="27">
        <f ca="1">IF(ISERROR(OFFSET('MSA Reallocations'!$I$1,MATCH(AD285,'MSA Reallocations'!$E$2:$E$37,0),)), 0, (OFFSET('MSA Reallocations'!$I$1,MATCH(AD285,'MSA Reallocations'!$E$2:$E$37,0),)))</f>
        <v>0</v>
      </c>
      <c r="AG285" s="181">
        <f ca="1">IF(ISERROR(OFFSET(Reductions!$E$1,MATCH(AD285,Reductions!$F$2:$F$15,0),)), 0, -OFFSET(Reductions!$E$1,MATCH(AD285,Reductions!$F$2:$F$15,0),))</f>
        <v>0</v>
      </c>
      <c r="AH285" s="53">
        <f t="shared" ca="1" si="14"/>
        <v>1953407</v>
      </c>
    </row>
    <row r="286" spans="1:34" x14ac:dyDescent="0.25">
      <c r="A286" s="126" t="s">
        <v>5098</v>
      </c>
      <c r="B286" s="126" t="s">
        <v>836</v>
      </c>
      <c r="C286" s="126" t="s">
        <v>47</v>
      </c>
      <c r="D286" s="126" t="s">
        <v>48</v>
      </c>
      <c r="E286" s="126" t="s">
        <v>837</v>
      </c>
      <c r="F286" s="126" t="s">
        <v>347</v>
      </c>
      <c r="G286" s="126" t="s">
        <v>844</v>
      </c>
      <c r="H286" s="126" t="s">
        <v>712</v>
      </c>
      <c r="I286" s="126" t="s">
        <v>23</v>
      </c>
      <c r="J286" s="126" t="s">
        <v>847</v>
      </c>
      <c r="K286" s="126" t="s">
        <v>1296</v>
      </c>
      <c r="L286" s="127">
        <v>62382</v>
      </c>
      <c r="M286" s="127">
        <v>61301</v>
      </c>
      <c r="N286" s="127">
        <v>61301</v>
      </c>
      <c r="O286" s="127">
        <v>63053</v>
      </c>
      <c r="P286" s="127">
        <v>0</v>
      </c>
      <c r="Q286" s="127">
        <v>4840</v>
      </c>
      <c r="R286" s="127">
        <v>7069</v>
      </c>
      <c r="S286" s="127">
        <v>296</v>
      </c>
      <c r="T286" s="24">
        <f>IF(P286&gt;0, ROUND(IF(IF(OR(C286="51", C286="52", C286="66"), (L286*'UNIT VALUES'!$C$26)-CALCS!P286,0)&gt;0, IF(OR(C286="51", C286="52", C286="66"), (L286*'UNIT VALUES'!$C$26)-CALCS!P286,0), 0), 0), ROUND(IF(IF(OR(C286="51", C286="52", C286="66"), (L286*'UNIT VALUES'!$C$26)-CALCS!O286,0)&gt;0, IF(OR(C286="51", C286="52", C286="66"), (L286*'UNIT VALUES'!$C$26)-CALCS!O286,0), 0), 0))</f>
        <v>34838</v>
      </c>
      <c r="U286" s="25">
        <f>IF(C286="22", (O286*'UNIT VALUES'!$D$38)+(Q286*'UNIT VALUES'!$D$39)+(S286*'UNIT VALUES'!$D$40), (O286*'UNIT VALUES'!$D$28)+(Q286*'UNIT VALUES'!$D$29)+(S286*'UNIT VALUES'!$D$30))</f>
        <v>285961.64350175537</v>
      </c>
      <c r="V286" s="25">
        <f>IF(C286="22",(O286*'UNIT VALUES'!$D$41)+(Q286*'UNIT VALUES'!$D$42)+(R286*'UNIT VALUES'!$D$43),IF(C286="66",(Q286*'UNIT VALUES'!$D$31)+(T286*'UNIT VALUES'!$D$33)+(R286*'UNIT VALUES'!$D$34),(Q286*'UNIT VALUES'!$D$31)+(T286*'UNIT VALUES'!$D$32)+(R286*'UNIT VALUES'!$D$34)))</f>
        <v>1004434.9882708818</v>
      </c>
      <c r="W286" s="25">
        <f t="shared" si="12"/>
        <v>1004435</v>
      </c>
      <c r="X286" s="27">
        <f>ROUND(IF(C286="22", W286*'UNIT VALUES'!$D$44, W286*'UNIT VALUES'!$D$36), 0)</f>
        <v>879090</v>
      </c>
      <c r="Y286" s="87">
        <f>ROUND(IF(C286="22", IF(U286&gt;V286,O286*'UNIT VALUES'!$D$38*'UNIT VALUES'!$D$44,O286*'UNIT VALUES'!$D$41*'UNIT VALUES'!$D$44),IF(U286&gt;V286, O286*'UNIT VALUES'!$D$28*'UNIT VALUES'!$D$36,0)), 0)</f>
        <v>0</v>
      </c>
      <c r="Z286" s="87">
        <f>ROUND(IF(C286="22", IF(U286&gt;V286,Q286*'UNIT VALUES'!$D$39*'UNIT VALUES'!$D$44,Q286*'UNIT VALUES'!$D$42*'UNIT VALUES'!$D$44), IF(U286&gt;V286, Q286*'UNIT VALUES'!$D$29*'UNIT VALUES'!$D$36, Q286*'UNIT VALUES'!$D$31*'UNIT VALUES'!$D$36)),0)</f>
        <v>64611</v>
      </c>
      <c r="AA286" s="87">
        <f>ROUND(IF(C286="22", IF(U286&gt;V286,0,R286*'UNIT VALUES'!$D$43*'UNIT VALUES'!$D$44),IF(CALCS!U286&gt;CALCS!V286,0,CALCS!R286*'UNIT VALUES'!$D$34*'UNIT VALUES'!$D$36)), 0)</f>
        <v>458740</v>
      </c>
      <c r="AB286" s="87">
        <f>ROUND(IF(C286="22",IF(U286&gt;V286,S286*'UNIT VALUES'!$D$40*'UNIT VALUES'!$D$44,0),IF(U286&gt;V286,S286*'UNIT VALUES'!$D$30*'UNIT VALUES'!$D$36)), 0)</f>
        <v>0</v>
      </c>
      <c r="AC286" s="87">
        <f>ROUND(IF(U286&gt;V286,0,IF(T286&gt;1, IF(C286="66", T286*'UNIT VALUES'!$D$33*'UNIT VALUES'!$D$36,T286*'UNIT VALUES'!$D$32*'UNIT VALUES'!$D$36),0)),0)</f>
        <v>355739</v>
      </c>
      <c r="AD286" t="str">
        <f t="shared" si="13"/>
        <v>091230</v>
      </c>
      <c r="AE286">
        <f ca="1">IF(C286="22",OFFSET('National Reallocations'!$L$1,MATCH(AD286,'National Reallocations'!$I$2:$I$52,0),),ROUND((X286/(SUM($X$2:$X$1259)-SUMIF($C$2:$C$1259,"22",$X$2:$X$1259)))*(Reallocations!$F$4+Reallocations!$F$5),0))</f>
        <v>74</v>
      </c>
      <c r="AF286" s="27">
        <f ca="1">IF(ISERROR(OFFSET('MSA Reallocations'!$I$1,MATCH(AD286,'MSA Reallocations'!$E$2:$E$37,0),)), 0, (OFFSET('MSA Reallocations'!$I$1,MATCH(AD286,'MSA Reallocations'!$E$2:$E$37,0),)))</f>
        <v>0</v>
      </c>
      <c r="AG286" s="181">
        <f ca="1">IF(ISERROR(OFFSET(Reductions!$E$1,MATCH(AD286,Reductions!$F$2:$F$15,0),)), 0, -OFFSET(Reductions!$E$1,MATCH(AD286,Reductions!$F$2:$F$15,0),))</f>
        <v>0</v>
      </c>
      <c r="AH286" s="53">
        <f t="shared" ca="1" si="14"/>
        <v>879164</v>
      </c>
    </row>
    <row r="287" spans="1:34" x14ac:dyDescent="0.25">
      <c r="A287" s="126" t="s">
        <v>5210</v>
      </c>
      <c r="B287" s="126" t="s">
        <v>836</v>
      </c>
      <c r="C287" s="126" t="s">
        <v>47</v>
      </c>
      <c r="D287" s="126" t="s">
        <v>48</v>
      </c>
      <c r="E287" s="126" t="s">
        <v>837</v>
      </c>
      <c r="F287" s="126" t="s">
        <v>907</v>
      </c>
      <c r="G287" s="126" t="s">
        <v>860</v>
      </c>
      <c r="H287" s="126" t="s">
        <v>908</v>
      </c>
      <c r="I287" s="126" t="s">
        <v>909</v>
      </c>
      <c r="J287" s="126" t="s">
        <v>862</v>
      </c>
      <c r="K287" s="126" t="s">
        <v>1296</v>
      </c>
      <c r="L287" s="127">
        <v>43002</v>
      </c>
      <c r="M287" s="127">
        <v>53184</v>
      </c>
      <c r="N287" s="127">
        <v>53184</v>
      </c>
      <c r="O287" s="127">
        <v>54927</v>
      </c>
      <c r="P287" s="127">
        <v>0</v>
      </c>
      <c r="Q287" s="127">
        <v>6922</v>
      </c>
      <c r="R287" s="127">
        <v>5972</v>
      </c>
      <c r="S287" s="127">
        <v>542</v>
      </c>
      <c r="T287" s="24">
        <f>IF(P287&gt;0, ROUND(IF(IF(OR(C287="51", C287="52", C287="66"), (L287*'UNIT VALUES'!$C$26)-CALCS!P287,0)&gt;0, IF(OR(C287="51", C287="52", C287="66"), (L287*'UNIT VALUES'!$C$26)-CALCS!P287,0), 0), 0), ROUND(IF(IF(OR(C287="51", C287="52", C287="66"), (L287*'UNIT VALUES'!$C$26)-CALCS!O287,0)&gt;0, IF(OR(C287="51", C287="52", C287="66"), (L287*'UNIT VALUES'!$C$26)-CALCS!O287,0), 0), 0))</f>
        <v>12552</v>
      </c>
      <c r="U287" s="25">
        <f>IF(C287="22", (O287*'UNIT VALUES'!$D$38)+(Q287*'UNIT VALUES'!$D$39)+(S287*'UNIT VALUES'!$D$40), (O287*'UNIT VALUES'!$D$28)+(Q287*'UNIT VALUES'!$D$29)+(S287*'UNIT VALUES'!$D$30))</f>
        <v>360511.87133442599</v>
      </c>
      <c r="V287" s="25">
        <f>IF(C287="22",(O287*'UNIT VALUES'!$D$41)+(Q287*'UNIT VALUES'!$D$42)+(R287*'UNIT VALUES'!$D$43),IF(C287="66",(Q287*'UNIT VALUES'!$D$31)+(T287*'UNIT VALUES'!$D$33)+(R287*'UNIT VALUES'!$D$34),(Q287*'UNIT VALUES'!$D$31)+(T287*'UNIT VALUES'!$D$32)+(R287*'UNIT VALUES'!$D$34)))</f>
        <v>694836.29005691735</v>
      </c>
      <c r="W287" s="25">
        <f t="shared" si="12"/>
        <v>694836</v>
      </c>
      <c r="X287" s="27">
        <f>ROUND(IF(C287="22", W287*'UNIT VALUES'!$D$44, W287*'UNIT VALUES'!$D$36), 0)</f>
        <v>608126</v>
      </c>
      <c r="Y287" s="87">
        <f>ROUND(IF(C287="22", IF(U287&gt;V287,O287*'UNIT VALUES'!$D$38*'UNIT VALUES'!$D$44,O287*'UNIT VALUES'!$D$41*'UNIT VALUES'!$D$44),IF(U287&gt;V287, O287*'UNIT VALUES'!$D$28*'UNIT VALUES'!$D$36,0)), 0)</f>
        <v>0</v>
      </c>
      <c r="Z287" s="87">
        <f>ROUND(IF(C287="22", IF(U287&gt;V287,Q287*'UNIT VALUES'!$D$39*'UNIT VALUES'!$D$44,Q287*'UNIT VALUES'!$D$42*'UNIT VALUES'!$D$44), IF(U287&gt;V287, Q287*'UNIT VALUES'!$D$29*'UNIT VALUES'!$D$36, Q287*'UNIT VALUES'!$D$31*'UNIT VALUES'!$D$36)),0)</f>
        <v>92405</v>
      </c>
      <c r="AA287" s="87">
        <f>ROUND(IF(C287="22", IF(U287&gt;V287,0,R287*'UNIT VALUES'!$D$43*'UNIT VALUES'!$D$44),IF(CALCS!U287&gt;CALCS!V287,0,CALCS!R287*'UNIT VALUES'!$D$34*'UNIT VALUES'!$D$36)), 0)</f>
        <v>387551</v>
      </c>
      <c r="AB287" s="87">
        <f>ROUND(IF(C287="22",IF(U287&gt;V287,S287*'UNIT VALUES'!$D$40*'UNIT VALUES'!$D$44,0),IF(U287&gt;V287,S287*'UNIT VALUES'!$D$30*'UNIT VALUES'!$D$36)), 0)</f>
        <v>0</v>
      </c>
      <c r="AC287" s="87">
        <f>ROUND(IF(U287&gt;V287,0,IF(T287&gt;1, IF(C287="66", T287*'UNIT VALUES'!$D$33*'UNIT VALUES'!$D$36,T287*'UNIT VALUES'!$D$32*'UNIT VALUES'!$D$36),0)),0)</f>
        <v>128171</v>
      </c>
      <c r="AD287" t="str">
        <f t="shared" si="13"/>
        <v>091236</v>
      </c>
      <c r="AE287">
        <f ca="1">IF(C287="22",OFFSET('National Reallocations'!$L$1,MATCH(AD287,'National Reallocations'!$I$2:$I$52,0),),ROUND((X287/(SUM($X$2:$X$1259)-SUMIF($C$2:$C$1259,"22",$X$2:$X$1259)))*(Reallocations!$F$4+Reallocations!$F$5),0))</f>
        <v>51</v>
      </c>
      <c r="AF287" s="27">
        <f ca="1">IF(ISERROR(OFFSET('MSA Reallocations'!$I$1,MATCH(AD287,'MSA Reallocations'!$E$2:$E$37,0),)), 0, (OFFSET('MSA Reallocations'!$I$1,MATCH(AD287,'MSA Reallocations'!$E$2:$E$37,0),)))</f>
        <v>0</v>
      </c>
      <c r="AG287" s="181">
        <f ca="1">IF(ISERROR(OFFSET(Reductions!$E$1,MATCH(AD287,Reductions!$F$2:$F$15,0),)), 0, -OFFSET(Reductions!$E$1,MATCH(AD287,Reductions!$F$2:$F$15,0),))</f>
        <v>0</v>
      </c>
      <c r="AH287" s="53">
        <f t="shared" ca="1" si="14"/>
        <v>608177</v>
      </c>
    </row>
    <row r="288" spans="1:34" x14ac:dyDescent="0.25">
      <c r="A288" s="126" t="s">
        <v>5046</v>
      </c>
      <c r="B288" s="126" t="s">
        <v>911</v>
      </c>
      <c r="C288" s="126" t="s">
        <v>19</v>
      </c>
      <c r="D288" s="126" t="s">
        <v>20</v>
      </c>
      <c r="E288" s="126" t="s">
        <v>912</v>
      </c>
      <c r="F288" s="126" t="s">
        <v>4744</v>
      </c>
      <c r="G288" s="126" t="s">
        <v>22</v>
      </c>
      <c r="H288" s="126" t="s">
        <v>23</v>
      </c>
      <c r="I288" s="126" t="s">
        <v>23</v>
      </c>
      <c r="J288" s="126" t="s">
        <v>24</v>
      </c>
      <c r="K288" s="126" t="s">
        <v>3336</v>
      </c>
      <c r="L288" s="127">
        <v>0</v>
      </c>
      <c r="M288" s="127">
        <v>638762</v>
      </c>
      <c r="N288" s="127">
        <v>638333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24">
        <f>IF(P288&gt;0, ROUND(IF(IF(OR(C288="51", C288="52", C288="66"), (L288*'UNIT VALUES'!$C$26)-CALCS!P288,0)&gt;0, IF(OR(C288="51", C288="52", C288="66"), (L288*'UNIT VALUES'!$C$26)-CALCS!P288,0), 0), 0), ROUND(IF(IF(OR(C288="51", C288="52", C288="66"), (L288*'UNIT VALUES'!$C$26)-CALCS!O288,0)&gt;0, IF(OR(C288="51", C288="52", C288="66"), (L288*'UNIT VALUES'!$C$26)-CALCS!O288,0), 0), 0))</f>
        <v>0</v>
      </c>
      <c r="U288" s="25">
        <f>IF(C288="22", (O288*'UNIT VALUES'!$D$38)+(Q288*'UNIT VALUES'!$D$39)+(S288*'UNIT VALUES'!$D$40), (O288*'UNIT VALUES'!$D$28)+(Q288*'UNIT VALUES'!$D$29)+(S288*'UNIT VALUES'!$D$30))</f>
        <v>0</v>
      </c>
      <c r="V288" s="25">
        <f>IF(C288="22",(O288*'UNIT VALUES'!$D$41)+(Q288*'UNIT VALUES'!$D$42)+(R288*'UNIT VALUES'!$D$43),IF(C288="66",(Q288*'UNIT VALUES'!$D$31)+(T288*'UNIT VALUES'!$D$33)+(R288*'UNIT VALUES'!$D$34),(Q288*'UNIT VALUES'!$D$31)+(T288*'UNIT VALUES'!$D$32)+(R288*'UNIT VALUES'!$D$34)))</f>
        <v>0</v>
      </c>
      <c r="W288" s="25">
        <f t="shared" si="12"/>
        <v>0</v>
      </c>
      <c r="X288" s="219">
        <f>ROUND(IF(C288="22", W288*'UNIT VALUES'!$D$44, W288*'UNIT VALUES'!$D$36), 0)</f>
        <v>0</v>
      </c>
      <c r="Y288" s="87">
        <f>ROUND(IF(C288="22", IF(U288&gt;V288,O288*'UNIT VALUES'!$D$38*'UNIT VALUES'!$D$44,O288*'UNIT VALUES'!$D$41*'UNIT VALUES'!$D$44),IF(U288&gt;V288, O288*'UNIT VALUES'!$D$28*'UNIT VALUES'!$D$36,0)), 0)</f>
        <v>0</v>
      </c>
      <c r="Z288" s="87">
        <f>ROUND(IF(C288="22", IF(U288&gt;V288,Q288*'UNIT VALUES'!$D$39*'UNIT VALUES'!$D$44,Q288*'UNIT VALUES'!$D$42*'UNIT VALUES'!$D$44), IF(U288&gt;V288, Q288*'UNIT VALUES'!$D$29*'UNIT VALUES'!$D$36, Q288*'UNIT VALUES'!$D$31*'UNIT VALUES'!$D$36)),0)</f>
        <v>0</v>
      </c>
      <c r="AA288" s="87">
        <f>ROUND(IF(C288="22", IF(U288&gt;V288,0,R288*'UNIT VALUES'!$D$43*'UNIT VALUES'!$D$44),IF(CALCS!U288&gt;CALCS!V288,0,CALCS!R288*'UNIT VALUES'!$D$34*'UNIT VALUES'!$D$36)), 0)</f>
        <v>0</v>
      </c>
      <c r="AB288" s="87">
        <f>ROUND(IF(C288="22",IF(U288&gt;V288,S288*'UNIT VALUES'!$D$40*'UNIT VALUES'!$D$44,0),IF(U288&gt;V288,S288*'UNIT VALUES'!$D$30*'UNIT VALUES'!$D$36)), 0)</f>
        <v>0</v>
      </c>
      <c r="AC288" s="87">
        <f>ROUND(IF(U288&gt;V288,0,IF(T288&gt;1, IF(C288="66", T288*'UNIT VALUES'!$D$33*'UNIT VALUES'!$D$36,T288*'UNIT VALUES'!$D$32*'UNIT VALUES'!$D$36),0)),0)</f>
        <v>0</v>
      </c>
      <c r="AD288" t="str">
        <f t="shared" si="13"/>
        <v>119999</v>
      </c>
      <c r="AE288">
        <v>0</v>
      </c>
      <c r="AF288" s="27">
        <f ca="1">IF(ISERROR(OFFSET('MSA Reallocations'!$I$1,MATCH(AD288,'MSA Reallocations'!$E$2:$E$37,0),)), 0, (OFFSET('MSA Reallocations'!$I$1,MATCH(AD288,'MSA Reallocations'!$E$2:$E$37,0),)))</f>
        <v>0</v>
      </c>
      <c r="AG288" s="181">
        <f ca="1">IF(ISERROR(OFFSET(Reductions!$E$1,MATCH(AD288,Reductions!$F$2:$F$15,0),)), 0, -OFFSET(Reductions!$E$1,MATCH(AD288,Reductions!$F$2:$F$15,0),))</f>
        <v>0</v>
      </c>
      <c r="AH288" s="53">
        <f t="shared" ca="1" si="14"/>
        <v>0</v>
      </c>
    </row>
    <row r="289" spans="1:34" x14ac:dyDescent="0.25">
      <c r="A289" s="126" t="s">
        <v>5046</v>
      </c>
      <c r="B289" s="126" t="s">
        <v>911</v>
      </c>
      <c r="C289" s="126" t="s">
        <v>27</v>
      </c>
      <c r="D289" s="126" t="s">
        <v>28</v>
      </c>
      <c r="E289" s="126" t="s">
        <v>912</v>
      </c>
      <c r="F289" s="126" t="s">
        <v>913</v>
      </c>
      <c r="G289" s="126" t="s">
        <v>22</v>
      </c>
      <c r="H289" s="126" t="s">
        <v>23</v>
      </c>
      <c r="I289" s="126" t="s">
        <v>23</v>
      </c>
      <c r="J289" s="126" t="s">
        <v>914</v>
      </c>
      <c r="K289" s="126" t="s">
        <v>3336</v>
      </c>
      <c r="L289" s="127">
        <v>763956</v>
      </c>
      <c r="M289" s="127">
        <v>638762</v>
      </c>
      <c r="N289" s="127">
        <v>638333</v>
      </c>
      <c r="O289" s="127">
        <v>672228</v>
      </c>
      <c r="P289" s="127">
        <v>0</v>
      </c>
      <c r="Q289" s="127">
        <v>109378</v>
      </c>
      <c r="R289" s="127">
        <v>107180</v>
      </c>
      <c r="S289" s="127">
        <v>8607</v>
      </c>
      <c r="T289" s="24">
        <f>IF(P289&gt;0, ROUND(IF(IF(OR(C289="51", C289="52", C289="66"), (L289*'UNIT VALUES'!$C$26)-CALCS!P289,0)&gt;0, IF(OR(C289="51", C289="52", C289="66"), (L289*'UNIT VALUES'!$C$26)-CALCS!P289,0), 0), 0), ROUND(IF(IF(OR(C289="51", C289="52", C289="66"), (L289*'UNIT VALUES'!$C$26)-CALCS!O289,0)&gt;0, IF(OR(C289="51", C289="52", C289="66"), (L289*'UNIT VALUES'!$C$26)-CALCS!O289,0), 0), 0))</f>
        <v>526584</v>
      </c>
      <c r="U289" s="25">
        <f>IF(C289="22", (O289*'UNIT VALUES'!$D$38)+(Q289*'UNIT VALUES'!$D$39)+(S289*'UNIT VALUES'!$D$40), (O289*'UNIT VALUES'!$D$28)+(Q289*'UNIT VALUES'!$D$29)+(S289*'UNIT VALUES'!$D$30))</f>
        <v>5335144.8896579864</v>
      </c>
      <c r="V289" s="25">
        <f>IF(C289="22",(O289*'UNIT VALUES'!$D$41)+(Q289*'UNIT VALUES'!$D$42)+(R289*'UNIT VALUES'!$D$43),IF(C289="66",(Q289*'UNIT VALUES'!$D$31)+(T289*'UNIT VALUES'!$D$33)+(R289*'UNIT VALUES'!$D$34),(Q289*'UNIT VALUES'!$D$31)+(T289*'UNIT VALUES'!$D$32)+(R289*'UNIT VALUES'!$D$34)))</f>
        <v>15759224.511476807</v>
      </c>
      <c r="W289" s="25">
        <f t="shared" si="12"/>
        <v>15759225</v>
      </c>
      <c r="X289" s="27">
        <f>ROUND(IF(C289="22", W289*'UNIT VALUES'!$D$44, W289*'UNIT VALUES'!$D$36), 0)</f>
        <v>13792603</v>
      </c>
      <c r="Y289" s="87">
        <f>ROUND(IF(C289="22", IF(U289&gt;V289,O289*'UNIT VALUES'!$D$38*'UNIT VALUES'!$D$44,O289*'UNIT VALUES'!$D$41*'UNIT VALUES'!$D$44),IF(U289&gt;V289, O289*'UNIT VALUES'!$D$28*'UNIT VALUES'!$D$36,0)), 0)</f>
        <v>0</v>
      </c>
      <c r="Z289" s="87">
        <f>ROUND(IF(C289="22", IF(U289&gt;V289,Q289*'UNIT VALUES'!$D$39*'UNIT VALUES'!$D$44,Q289*'UNIT VALUES'!$D$42*'UNIT VALUES'!$D$44), IF(U289&gt;V289, Q289*'UNIT VALUES'!$D$29*'UNIT VALUES'!$D$36, Q289*'UNIT VALUES'!$D$31*'UNIT VALUES'!$D$36)),0)</f>
        <v>1460131</v>
      </c>
      <c r="AA289" s="87">
        <f>ROUND(IF(C289="22", IF(U289&gt;V289,0,R289*'UNIT VALUES'!$D$43*'UNIT VALUES'!$D$44),IF(CALCS!U289&gt;CALCS!V289,0,CALCS!R289*'UNIT VALUES'!$D$34*'UNIT VALUES'!$D$36)), 0)</f>
        <v>6955403</v>
      </c>
      <c r="AB289" s="87">
        <f>ROUND(IF(C289="22",IF(U289&gt;V289,S289*'UNIT VALUES'!$D$40*'UNIT VALUES'!$D$44,0),IF(U289&gt;V289,S289*'UNIT VALUES'!$D$30*'UNIT VALUES'!$D$36)), 0)</f>
        <v>0</v>
      </c>
      <c r="AC289" s="87">
        <f>ROUND(IF(U289&gt;V289,0,IF(T289&gt;1, IF(C289="66", T289*'UNIT VALUES'!$D$33*'UNIT VALUES'!$D$36,T289*'UNIT VALUES'!$D$32*'UNIT VALUES'!$D$36),0)),0)</f>
        <v>5377069</v>
      </c>
      <c r="AD289" t="str">
        <f t="shared" si="13"/>
        <v>110006</v>
      </c>
      <c r="AE289">
        <f ca="1">IF(C289="22",OFFSET('National Reallocations'!$L$1,MATCH(AD289,'National Reallocations'!$I$2:$I$52,0),),ROUND((X289/(SUM($X$2:$X$1259)-SUMIF($C$2:$C$1259,"22",$X$2:$X$1259)))*(Reallocations!$F$4+Reallocations!$F$5),0))</f>
        <v>1160</v>
      </c>
      <c r="AF289" s="27">
        <f ca="1">IF(ISERROR(OFFSET('MSA Reallocations'!$I$1,MATCH(AD289,'MSA Reallocations'!$E$2:$E$37,0),)), 0, (OFFSET('MSA Reallocations'!$I$1,MATCH(AD289,'MSA Reallocations'!$E$2:$E$37,0),)))</f>
        <v>0</v>
      </c>
      <c r="AG289" s="181">
        <f ca="1">IF(ISERROR(OFFSET(Reductions!$E$1,MATCH(AD289,Reductions!$F$2:$F$15,0),)), 0, -OFFSET(Reductions!$E$1,MATCH(AD289,Reductions!$F$2:$F$15,0),))</f>
        <v>0</v>
      </c>
      <c r="AH289" s="53">
        <f t="shared" ca="1" si="14"/>
        <v>13793763</v>
      </c>
    </row>
    <row r="290" spans="1:34" x14ac:dyDescent="0.25">
      <c r="A290" s="126" t="s">
        <v>5458</v>
      </c>
      <c r="B290" s="126" t="s">
        <v>916</v>
      </c>
      <c r="C290" s="126" t="s">
        <v>19</v>
      </c>
      <c r="D290" s="126" t="s">
        <v>20</v>
      </c>
      <c r="E290" s="126" t="s">
        <v>917</v>
      </c>
      <c r="F290" s="126" t="s">
        <v>4744</v>
      </c>
      <c r="G290" s="126" t="s">
        <v>22</v>
      </c>
      <c r="H290" s="126" t="s">
        <v>23</v>
      </c>
      <c r="I290" s="126" t="s">
        <v>23</v>
      </c>
      <c r="J290" s="126" t="s">
        <v>24</v>
      </c>
      <c r="K290" s="126" t="s">
        <v>3337</v>
      </c>
      <c r="L290" s="127">
        <v>0</v>
      </c>
      <c r="M290" s="127">
        <v>594338</v>
      </c>
      <c r="N290" s="127">
        <v>594338</v>
      </c>
      <c r="O290" s="127">
        <v>351667</v>
      </c>
      <c r="P290" s="127">
        <v>0</v>
      </c>
      <c r="Q290" s="127">
        <v>41356</v>
      </c>
      <c r="R290" s="127">
        <v>10086</v>
      </c>
      <c r="S290" s="127">
        <v>2174</v>
      </c>
      <c r="T290" s="24">
        <f>IF(P290&gt;0, ROUND(IF(IF(OR(C290="51", C290="52", C290="66"), (L290*'UNIT VALUES'!$C$26)-CALCS!P290,0)&gt;0, IF(OR(C290="51", C290="52", C290="66"), (L290*'UNIT VALUES'!$C$26)-CALCS!P290,0), 0), 0), ROUND(IF(IF(OR(C290="51", C290="52", C290="66"), (L290*'UNIT VALUES'!$C$26)-CALCS!O290,0)&gt;0, IF(OR(C290="51", C290="52", C290="66"), (L290*'UNIT VALUES'!$C$26)-CALCS!O290,0), 0), 0))</f>
        <v>0</v>
      </c>
      <c r="U290" s="25">
        <f>IF(C290="22", (O290*'UNIT VALUES'!$D$38)+(Q290*'UNIT VALUES'!$D$39)+(S290*'UNIT VALUES'!$D$40), (O290*'UNIT VALUES'!$D$28)+(Q290*'UNIT VALUES'!$D$29)+(S290*'UNIT VALUES'!$D$30))</f>
        <v>2417038.8963806224</v>
      </c>
      <c r="V290" s="25">
        <f>IF(C290="22",(O290*'UNIT VALUES'!$D$41)+(Q290*'UNIT VALUES'!$D$42)+(R290*'UNIT VALUES'!$D$43),IF(C290="66",(Q290*'UNIT VALUES'!$D$31)+(T290*'UNIT VALUES'!$D$33)+(R290*'UNIT VALUES'!$D$34),(Q290*'UNIT VALUES'!$D$31)+(T290*'UNIT VALUES'!$D$32)+(R290*'UNIT VALUES'!$D$34)))</f>
        <v>1963034.5253497462</v>
      </c>
      <c r="W290" s="25">
        <f t="shared" si="12"/>
        <v>2417039</v>
      </c>
      <c r="X290" s="219">
        <f>ROUND(IF(C290="22", W290*'UNIT VALUES'!$D$44, W290*'UNIT VALUES'!$D$36), 0)</f>
        <v>2009887</v>
      </c>
      <c r="Y290" s="87">
        <f>ROUND(IF(C290="22", IF(U290&gt;V290,O290*'UNIT VALUES'!$D$38*'UNIT VALUES'!$D$44,O290*'UNIT VALUES'!$D$41*'UNIT VALUES'!$D$44),IF(U290&gt;V290, O290*'UNIT VALUES'!$D$28*'UNIT VALUES'!$D$36,0)), 0)</f>
        <v>587349</v>
      </c>
      <c r="Z290" s="87">
        <f>ROUND(IF(C290="22", IF(U290&gt;V290,Q290*'UNIT VALUES'!$D$39*'UNIT VALUES'!$D$44,Q290*'UNIT VALUES'!$D$42*'UNIT VALUES'!$D$44), IF(U290&gt;V290, Q290*'UNIT VALUES'!$D$29*'UNIT VALUES'!$D$36, Q290*'UNIT VALUES'!$D$31*'UNIT VALUES'!$D$36)),0)</f>
        <v>962789</v>
      </c>
      <c r="AA290" s="87">
        <f>ROUND(IF(C290="22", IF(U290&gt;V290,0,R290*'UNIT VALUES'!$D$43*'UNIT VALUES'!$D$44),IF(CALCS!U290&gt;CALCS!V290,0,CALCS!R290*'UNIT VALUES'!$D$34*'UNIT VALUES'!$D$36)), 0)</f>
        <v>0</v>
      </c>
      <c r="AB290" s="87">
        <f>ROUND(IF(C290="22",IF(U290&gt;V290,S290*'UNIT VALUES'!$D$40*'UNIT VALUES'!$D$44,0),IF(U290&gt;V290,S290*'UNIT VALUES'!$D$30*'UNIT VALUES'!$D$36)), 0)</f>
        <v>459748</v>
      </c>
      <c r="AC290" s="87">
        <f>ROUND(IF(U290&gt;V290,0,IF(T290&gt;1, IF(C290="66", T290*'UNIT VALUES'!$D$33*'UNIT VALUES'!$D$36,T290*'UNIT VALUES'!$D$32*'UNIT VALUES'!$D$36),0)),0)</f>
        <v>0</v>
      </c>
      <c r="AD290" t="str">
        <f t="shared" si="13"/>
        <v>109999</v>
      </c>
      <c r="AE290">
        <f ca="1">IF(C290="22",OFFSET('National Reallocations'!$L$1,MATCH(AD290,'National Reallocations'!$I$2:$I$52,0),),ROUND((X290/(SUM($X$2:$X$1259)-SUMIF($C$2:$C$1259,"22",$X$2:$X$1259)))*(Reallocations!$F$4+Reallocations!$F$5),0))</f>
        <v>5503</v>
      </c>
      <c r="AF290" s="27">
        <f ca="1">IF(ISERROR(OFFSET('MSA Reallocations'!$I$1,MATCH(AD290,'MSA Reallocations'!$E$2:$E$37,0),)), 0, (OFFSET('MSA Reallocations'!$I$1,MATCH(AD290,'MSA Reallocations'!$E$2:$E$37,0),)))</f>
        <v>0</v>
      </c>
      <c r="AG290" s="181">
        <f ca="1">IF(ISERROR(OFFSET(Reductions!$E$1,MATCH(AD290,Reductions!$F$2:$F$15,0),)), 0, -OFFSET(Reductions!$E$1,MATCH(AD290,Reductions!$F$2:$F$15,0),))</f>
        <v>0</v>
      </c>
      <c r="AH290" s="53">
        <f t="shared" ca="1" si="14"/>
        <v>2015390</v>
      </c>
    </row>
    <row r="291" spans="1:34" x14ac:dyDescent="0.25">
      <c r="A291" s="126" t="s">
        <v>5434</v>
      </c>
      <c r="B291" s="126" t="s">
        <v>916</v>
      </c>
      <c r="C291" s="126" t="s">
        <v>27</v>
      </c>
      <c r="D291" s="126" t="s">
        <v>28</v>
      </c>
      <c r="E291" s="126" t="s">
        <v>917</v>
      </c>
      <c r="F291" s="126" t="s">
        <v>919</v>
      </c>
      <c r="G291" s="126" t="s">
        <v>227</v>
      </c>
      <c r="H291" s="126" t="s">
        <v>23</v>
      </c>
      <c r="I291" s="126" t="s">
        <v>920</v>
      </c>
      <c r="J291" s="126" t="s">
        <v>921</v>
      </c>
      <c r="K291" s="126" t="s">
        <v>3337</v>
      </c>
      <c r="L291" s="127">
        <v>7250</v>
      </c>
      <c r="M291" s="127">
        <v>23507</v>
      </c>
      <c r="N291" s="127">
        <v>23512</v>
      </c>
      <c r="O291" s="127">
        <v>37522</v>
      </c>
      <c r="P291" s="127">
        <v>0</v>
      </c>
      <c r="Q291" s="127">
        <v>6165</v>
      </c>
      <c r="R291" s="127">
        <v>965</v>
      </c>
      <c r="S291" s="127">
        <v>239</v>
      </c>
      <c r="T291" s="24">
        <f>IF(P291&gt;0, ROUND(IF(IF(OR(C291="51", C291="52", C291="66"), (L291*'UNIT VALUES'!$C$26)-CALCS!P291,0)&gt;0, IF(OR(C291="51", C291="52", C291="66"), (L291*'UNIT VALUES'!$C$26)-CALCS!P291,0), 0), 0), ROUND(IF(IF(OR(C291="51", C291="52", C291="66"), (L291*'UNIT VALUES'!$C$26)-CALCS!O291,0)&gt;0, IF(OR(C291="51", C291="52", C291="66"), (L291*'UNIT VALUES'!$C$26)-CALCS!O291,0), 0), 0))</f>
        <v>0</v>
      </c>
      <c r="U291" s="25">
        <f>IF(C291="22", (O291*'UNIT VALUES'!$D$38)+(Q291*'UNIT VALUES'!$D$39)+(S291*'UNIT VALUES'!$D$40), (O291*'UNIT VALUES'!$D$28)+(Q291*'UNIT VALUES'!$D$29)+(S291*'UNIT VALUES'!$D$30))</f>
        <v>263103.22842957388</v>
      </c>
      <c r="V291" s="25">
        <f>IF(C291="22",(O291*'UNIT VALUES'!$D$41)+(Q291*'UNIT VALUES'!$D$42)+(R291*'UNIT VALUES'!$D$43),IF(C291="66",(Q291*'UNIT VALUES'!$D$31)+(T291*'UNIT VALUES'!$D$33)+(R291*'UNIT VALUES'!$D$34),(Q291*'UNIT VALUES'!$D$31)+(T291*'UNIT VALUES'!$D$32)+(R291*'UNIT VALUES'!$D$34)))</f>
        <v>165586.13738081831</v>
      </c>
      <c r="W291" s="25">
        <f t="shared" si="12"/>
        <v>263103</v>
      </c>
      <c r="X291" s="27">
        <f>ROUND(IF(C291="22", W291*'UNIT VALUES'!$D$44, W291*'UNIT VALUES'!$D$36), 0)</f>
        <v>230270</v>
      </c>
      <c r="Y291" s="87">
        <f>ROUND(IF(C291="22", IF(U291&gt;V291,O291*'UNIT VALUES'!$D$38*'UNIT VALUES'!$D$44,O291*'UNIT VALUES'!$D$41*'UNIT VALUES'!$D$44),IF(U291&gt;V291, O291*'UNIT VALUES'!$D$28*'UNIT VALUES'!$D$36,0)), 0)</f>
        <v>61731</v>
      </c>
      <c r="Z291" s="87">
        <f>ROUND(IF(C291="22", IF(U291&gt;V291,Q291*'UNIT VALUES'!$D$39*'UNIT VALUES'!$D$44,Q291*'UNIT VALUES'!$D$42*'UNIT VALUES'!$D$44), IF(U291&gt;V291, Q291*'UNIT VALUES'!$D$29*'UNIT VALUES'!$D$36, Q291*'UNIT VALUES'!$D$31*'UNIT VALUES'!$D$36)),0)</f>
        <v>137165</v>
      </c>
      <c r="AA291" s="87">
        <f>ROUND(IF(C291="22", IF(U291&gt;V291,0,R291*'UNIT VALUES'!$D$43*'UNIT VALUES'!$D$44),IF(CALCS!U291&gt;CALCS!V291,0,CALCS!R291*'UNIT VALUES'!$D$34*'UNIT VALUES'!$D$36)), 0)</f>
        <v>0</v>
      </c>
      <c r="AB291" s="87">
        <f>ROUND(IF(C291="22",IF(U291&gt;V291,S291*'UNIT VALUES'!$D$40*'UNIT VALUES'!$D$44,0),IF(U291&gt;V291,S291*'UNIT VALUES'!$D$30*'UNIT VALUES'!$D$36)), 0)</f>
        <v>31374</v>
      </c>
      <c r="AC291" s="87">
        <f>ROUND(IF(U291&gt;V291,0,IF(T291&gt;1, IF(C291="66", T291*'UNIT VALUES'!$D$33*'UNIT VALUES'!$D$36,T291*'UNIT VALUES'!$D$32*'UNIT VALUES'!$D$36),0)),0)</f>
        <v>0</v>
      </c>
      <c r="AD291" t="str">
        <f t="shared" si="13"/>
        <v>100090</v>
      </c>
      <c r="AE291">
        <f ca="1">IF(C291="22",OFFSET('National Reallocations'!$L$1,MATCH(AD291,'National Reallocations'!$I$2:$I$52,0),),ROUND((X291/(SUM($X$2:$X$1259)-SUMIF($C$2:$C$1259,"22",$X$2:$X$1259)))*(Reallocations!$F$4+Reallocations!$F$5),0))</f>
        <v>19</v>
      </c>
      <c r="AF291" s="27">
        <f ca="1">IF(ISERROR(OFFSET('MSA Reallocations'!$I$1,MATCH(AD291,'MSA Reallocations'!$E$2:$E$37,0),)), 0, (OFFSET('MSA Reallocations'!$I$1,MATCH(AD291,'MSA Reallocations'!$E$2:$E$37,0),)))</f>
        <v>0</v>
      </c>
      <c r="AG291" s="181">
        <f ca="1">IF(ISERROR(OFFSET(Reductions!$E$1,MATCH(AD291,Reductions!$F$2:$F$15,0),)), 0, -OFFSET(Reductions!$E$1,MATCH(AD291,Reductions!$F$2:$F$15,0),))</f>
        <v>0</v>
      </c>
      <c r="AH291" s="53">
        <f t="shared" ca="1" si="14"/>
        <v>230289</v>
      </c>
    </row>
    <row r="292" spans="1:34" x14ac:dyDescent="0.25">
      <c r="A292" s="126" t="s">
        <v>4996</v>
      </c>
      <c r="B292" s="126" t="s">
        <v>916</v>
      </c>
      <c r="C292" s="126" t="s">
        <v>27</v>
      </c>
      <c r="D292" s="126" t="s">
        <v>28</v>
      </c>
      <c r="E292" s="126" t="s">
        <v>917</v>
      </c>
      <c r="F292" s="126" t="s">
        <v>853</v>
      </c>
      <c r="G292" s="126" t="s">
        <v>844</v>
      </c>
      <c r="H292" s="126" t="s">
        <v>23</v>
      </c>
      <c r="I292" s="126" t="s">
        <v>923</v>
      </c>
      <c r="J292" s="126" t="s">
        <v>924</v>
      </c>
      <c r="K292" s="126" t="s">
        <v>3337</v>
      </c>
      <c r="L292" s="127">
        <v>95827</v>
      </c>
      <c r="M292" s="127">
        <v>70195</v>
      </c>
      <c r="N292" s="127">
        <v>70195</v>
      </c>
      <c r="O292" s="127">
        <v>71948</v>
      </c>
      <c r="P292" s="127">
        <v>0</v>
      </c>
      <c r="Q292" s="127">
        <v>17936</v>
      </c>
      <c r="R292" s="127">
        <v>15285</v>
      </c>
      <c r="S292" s="127">
        <v>569</v>
      </c>
      <c r="T292" s="24">
        <f>IF(P292&gt;0, ROUND(IF(IF(OR(C292="51", C292="52", C292="66"), (L292*'UNIT VALUES'!$C$26)-CALCS!P292,0)&gt;0, IF(OR(C292="51", C292="52", C292="66"), (L292*'UNIT VALUES'!$C$26)-CALCS!P292,0), 0), 0), ROUND(IF(IF(OR(C292="51", C292="52", C292="66"), (L292*'UNIT VALUES'!$C$26)-CALCS!O292,0)&gt;0, IF(OR(C292="51", C292="52", C292="66"), (L292*'UNIT VALUES'!$C$26)-CALCS!O292,0), 0), 0))</f>
        <v>78425</v>
      </c>
      <c r="U292" s="25">
        <f>IF(C292="22", (O292*'UNIT VALUES'!$D$38)+(Q292*'UNIT VALUES'!$D$39)+(S292*'UNIT VALUES'!$D$40), (O292*'UNIT VALUES'!$D$28)+(Q292*'UNIT VALUES'!$D$29)+(S292*'UNIT VALUES'!$D$30))</f>
        <v>676548.18550357595</v>
      </c>
      <c r="V292" s="25">
        <f>IF(C292="22",(O292*'UNIT VALUES'!$D$41)+(Q292*'UNIT VALUES'!$D$42)+(R292*'UNIT VALUES'!$D$43),IF(C292="66",(Q292*'UNIT VALUES'!$D$31)+(T292*'UNIT VALUES'!$D$33)+(R292*'UNIT VALUES'!$D$34),(Q292*'UNIT VALUES'!$D$31)+(T292*'UNIT VALUES'!$D$32)+(R292*'UNIT VALUES'!$D$34)))</f>
        <v>2321920.9526075213</v>
      </c>
      <c r="W292" s="25">
        <f t="shared" si="12"/>
        <v>2321921</v>
      </c>
      <c r="X292" s="27">
        <f>ROUND(IF(C292="22", W292*'UNIT VALUES'!$D$44, W292*'UNIT VALUES'!$D$36), 0)</f>
        <v>2032164</v>
      </c>
      <c r="Y292" s="87">
        <f>ROUND(IF(C292="22", IF(U292&gt;V292,O292*'UNIT VALUES'!$D$38*'UNIT VALUES'!$D$44,O292*'UNIT VALUES'!$D$41*'UNIT VALUES'!$D$44),IF(U292&gt;V292, O292*'UNIT VALUES'!$D$28*'UNIT VALUES'!$D$36,0)), 0)</f>
        <v>0</v>
      </c>
      <c r="Z292" s="87">
        <f>ROUND(IF(C292="22", IF(U292&gt;V292,Q292*'UNIT VALUES'!$D$39*'UNIT VALUES'!$D$44,Q292*'UNIT VALUES'!$D$42*'UNIT VALUES'!$D$44), IF(U292&gt;V292, Q292*'UNIT VALUES'!$D$29*'UNIT VALUES'!$D$36, Q292*'UNIT VALUES'!$D$31*'UNIT VALUES'!$D$36)),0)</f>
        <v>239435</v>
      </c>
      <c r="AA292" s="87">
        <f>ROUND(IF(C292="22", IF(U292&gt;V292,0,R292*'UNIT VALUES'!$D$43*'UNIT VALUES'!$D$44),IF(CALCS!U292&gt;CALCS!V292,0,CALCS!R292*'UNIT VALUES'!$D$34*'UNIT VALUES'!$D$36)), 0)</f>
        <v>991914</v>
      </c>
      <c r="AB292" s="87">
        <f>ROUND(IF(C292="22",IF(U292&gt;V292,S292*'UNIT VALUES'!$D$40*'UNIT VALUES'!$D$44,0),IF(U292&gt;V292,S292*'UNIT VALUES'!$D$30*'UNIT VALUES'!$D$36)), 0)</f>
        <v>0</v>
      </c>
      <c r="AC292" s="87">
        <f>ROUND(IF(U292&gt;V292,0,IF(T292&gt;1, IF(C292="66", T292*'UNIT VALUES'!$D$33*'UNIT VALUES'!$D$36,T292*'UNIT VALUES'!$D$32*'UNIT VALUES'!$D$36),0)),0)</f>
        <v>800815</v>
      </c>
      <c r="AD292" t="str">
        <f t="shared" si="13"/>
        <v>100336</v>
      </c>
      <c r="AE292">
        <f ca="1">IF(C292="22",OFFSET('National Reallocations'!$L$1,MATCH(AD292,'National Reallocations'!$I$2:$I$52,0),),ROUND((X292/(SUM($X$2:$X$1259)-SUMIF($C$2:$C$1259,"22",$X$2:$X$1259)))*(Reallocations!$F$4+Reallocations!$F$5),0))</f>
        <v>171</v>
      </c>
      <c r="AF292" s="27">
        <f ca="1">IF(ISERROR(OFFSET('MSA Reallocations'!$I$1,MATCH(AD292,'MSA Reallocations'!$E$2:$E$37,0),)), 0, (OFFSET('MSA Reallocations'!$I$1,MATCH(AD292,'MSA Reallocations'!$E$2:$E$37,0),)))</f>
        <v>0</v>
      </c>
      <c r="AG292" s="181">
        <f ca="1">IF(ISERROR(OFFSET(Reductions!$E$1,MATCH(AD292,Reductions!$F$2:$F$15,0),)), 0, -OFFSET(Reductions!$E$1,MATCH(AD292,Reductions!$F$2:$F$15,0),))</f>
        <v>0</v>
      </c>
      <c r="AH292" s="53">
        <f t="shared" ca="1" si="14"/>
        <v>2032335</v>
      </c>
    </row>
    <row r="293" spans="1:34" x14ac:dyDescent="0.25">
      <c r="A293" s="126" t="s">
        <v>5293</v>
      </c>
      <c r="B293" s="126" t="s">
        <v>916</v>
      </c>
      <c r="C293" s="126" t="s">
        <v>99</v>
      </c>
      <c r="D293" s="126" t="s">
        <v>100</v>
      </c>
      <c r="E293" s="126" t="s">
        <v>917</v>
      </c>
      <c r="F293" s="126" t="s">
        <v>926</v>
      </c>
      <c r="G293" s="126" t="s">
        <v>844</v>
      </c>
      <c r="H293" s="126" t="s">
        <v>23</v>
      </c>
      <c r="I293" s="126" t="s">
        <v>23</v>
      </c>
      <c r="J293" s="126" t="s">
        <v>924</v>
      </c>
      <c r="K293" s="126" t="s">
        <v>3337</v>
      </c>
      <c r="L293" s="127">
        <v>211618</v>
      </c>
      <c r="M293" s="127">
        <v>327920</v>
      </c>
      <c r="N293" s="127">
        <v>327920</v>
      </c>
      <c r="O293" s="127">
        <v>484797</v>
      </c>
      <c r="P293" s="127">
        <v>0</v>
      </c>
      <c r="Q293" s="127">
        <v>41644</v>
      </c>
      <c r="R293" s="127">
        <v>10960</v>
      </c>
      <c r="S293" s="127">
        <v>2707</v>
      </c>
      <c r="T293" s="24">
        <f>IF(P293&gt;0, ROUND(IF(IF(OR(C293="51", C293="52", C293="66"), (L293*'UNIT VALUES'!$C$26)-CALCS!P293,0)&gt;0, IF(OR(C293="51", C293="52", C293="66"), (L293*'UNIT VALUES'!$C$26)-CALCS!P293,0), 0), 0), ROUND(IF(IF(OR(C293="51", C293="52", C293="66"), (L293*'UNIT VALUES'!$C$26)-CALCS!O293,0)&gt;0, IF(OR(C293="51", C293="52", C293="66"), (L293*'UNIT VALUES'!$C$26)-CALCS!O293,0), 0), 0))</f>
        <v>0</v>
      </c>
      <c r="U293" s="25">
        <f>IF(C293="22", (O293*'UNIT VALUES'!$D$38)+(Q293*'UNIT VALUES'!$D$39)+(S293*'UNIT VALUES'!$D$40), (O293*'UNIT VALUES'!$D$28)+(Q293*'UNIT VALUES'!$D$29)+(S293*'UNIT VALUES'!$D$30))</f>
        <v>2375978.2145927856</v>
      </c>
      <c r="V293" s="25">
        <f>IF(C293="22",(O293*'UNIT VALUES'!$D$41)+(Q293*'UNIT VALUES'!$D$42)+(R293*'UNIT VALUES'!$D$43),IF(C293="66",(Q293*'UNIT VALUES'!$D$31)+(T293*'UNIT VALUES'!$D$33)+(R293*'UNIT VALUES'!$D$34),(Q293*'UNIT VALUES'!$D$31)+(T293*'UNIT VALUES'!$D$32)+(R293*'UNIT VALUES'!$D$34)))</f>
        <v>1447846.6536116924</v>
      </c>
      <c r="W293" s="25">
        <f t="shared" si="12"/>
        <v>2375978</v>
      </c>
      <c r="X293" s="27">
        <f>ROUND(IF(C293="22", W293*'UNIT VALUES'!$D$44, W293*'UNIT VALUES'!$D$36), 0)</f>
        <v>2079475</v>
      </c>
      <c r="Y293" s="87">
        <f>ROUND(IF(C293="22", IF(U293&gt;V293,O293*'UNIT VALUES'!$D$38*'UNIT VALUES'!$D$44,O293*'UNIT VALUES'!$D$41*'UNIT VALUES'!$D$44),IF(U293&gt;V293, O293*'UNIT VALUES'!$D$28*'UNIT VALUES'!$D$36,0)), 0)</f>
        <v>797580</v>
      </c>
      <c r="Z293" s="87">
        <f>ROUND(IF(C293="22", IF(U293&gt;V293,Q293*'UNIT VALUES'!$D$39*'UNIT VALUES'!$D$44,Q293*'UNIT VALUES'!$D$42*'UNIT VALUES'!$D$44), IF(U293&gt;V293, Q293*'UNIT VALUES'!$D$29*'UNIT VALUES'!$D$36, Q293*'UNIT VALUES'!$D$31*'UNIT VALUES'!$D$36)),0)</f>
        <v>926537</v>
      </c>
      <c r="AA293" s="87">
        <f>ROUND(IF(C293="22", IF(U293&gt;V293,0,R293*'UNIT VALUES'!$D$43*'UNIT VALUES'!$D$44),IF(CALCS!U293&gt;CALCS!V293,0,CALCS!R293*'UNIT VALUES'!$D$34*'UNIT VALUES'!$D$36)), 0)</f>
        <v>0</v>
      </c>
      <c r="AB293" s="87">
        <f>ROUND(IF(C293="22",IF(U293&gt;V293,S293*'UNIT VALUES'!$D$40*'UNIT VALUES'!$D$44,0),IF(U293&gt;V293,S293*'UNIT VALUES'!$D$30*'UNIT VALUES'!$D$36)), 0)</f>
        <v>355358</v>
      </c>
      <c r="AC293" s="87">
        <f>ROUND(IF(U293&gt;V293,0,IF(T293&gt;1, IF(C293="66", T293*'UNIT VALUES'!$D$33*'UNIT VALUES'!$D$36,T293*'UNIT VALUES'!$D$32*'UNIT VALUES'!$D$36),0)),0)</f>
        <v>0</v>
      </c>
      <c r="AD293" t="str">
        <f t="shared" si="13"/>
        <v>109003</v>
      </c>
      <c r="AE293">
        <f ca="1">IF(C293="22",OFFSET('National Reallocations'!$L$1,MATCH(AD293,'National Reallocations'!$I$2:$I$52,0),),ROUND((X293/(SUM($X$2:$X$1259)-SUMIF($C$2:$C$1259,"22",$X$2:$X$1259)))*(Reallocations!$F$4+Reallocations!$F$5),0))</f>
        <v>175</v>
      </c>
      <c r="AF293" s="27">
        <f ca="1">IF(ISERROR(OFFSET('MSA Reallocations'!$I$1,MATCH(AD293,'MSA Reallocations'!$E$2:$E$37,0),)), 0, (OFFSET('MSA Reallocations'!$I$1,MATCH(AD293,'MSA Reallocations'!$E$2:$E$37,0),)))</f>
        <v>0</v>
      </c>
      <c r="AG293" s="181">
        <f ca="1">IF(ISERROR(OFFSET(Reductions!$E$1,MATCH(AD293,Reductions!$F$2:$F$15,0),)), 0, -OFFSET(Reductions!$E$1,MATCH(AD293,Reductions!$F$2:$F$15,0),))</f>
        <v>0</v>
      </c>
      <c r="AH293" s="53">
        <f t="shared" ca="1" si="14"/>
        <v>2079650</v>
      </c>
    </row>
    <row r="294" spans="1:34" x14ac:dyDescent="0.25">
      <c r="A294" s="126" t="s">
        <v>5462</v>
      </c>
      <c r="B294" s="126" t="s">
        <v>928</v>
      </c>
      <c r="C294" s="126" t="s">
        <v>19</v>
      </c>
      <c r="D294" s="126" t="s">
        <v>20</v>
      </c>
      <c r="E294" s="126" t="s">
        <v>929</v>
      </c>
      <c r="F294" s="126" t="s">
        <v>4744</v>
      </c>
      <c r="G294" s="126" t="s">
        <v>22</v>
      </c>
      <c r="H294" s="126" t="s">
        <v>23</v>
      </c>
      <c r="I294" s="126" t="s">
        <v>23</v>
      </c>
      <c r="J294" s="126" t="s">
        <v>24</v>
      </c>
      <c r="K294" s="126" t="s">
        <v>2129</v>
      </c>
      <c r="L294" s="127">
        <v>0</v>
      </c>
      <c r="M294" s="127">
        <v>9845289</v>
      </c>
      <c r="N294" s="127">
        <v>9746324</v>
      </c>
      <c r="O294" s="127">
        <v>3471687</v>
      </c>
      <c r="P294" s="127">
        <v>0</v>
      </c>
      <c r="Q294" s="127">
        <v>524185</v>
      </c>
      <c r="R294" s="127">
        <v>37315</v>
      </c>
      <c r="S294" s="127">
        <v>29003</v>
      </c>
      <c r="T294" s="24">
        <f>IF(P294&gt;0, ROUND(IF(IF(OR(C294="51", C294="52", C294="66"), (L294*'UNIT VALUES'!$C$26)-CALCS!P294,0)&gt;0, IF(OR(C294="51", C294="52", C294="66"), (L294*'UNIT VALUES'!$C$26)-CALCS!P294,0), 0), 0), ROUND(IF(IF(OR(C294="51", C294="52", C294="66"), (L294*'UNIT VALUES'!$C$26)-CALCS!O294,0)&gt;0, IF(OR(C294="51", C294="52", C294="66"), (L294*'UNIT VALUES'!$C$26)-CALCS!O294,0), 0), 0))</f>
        <v>0</v>
      </c>
      <c r="U294" s="25">
        <f>IF(C294="22", (O294*'UNIT VALUES'!$D$38)+(Q294*'UNIT VALUES'!$D$39)+(S294*'UNIT VALUES'!$D$40), (O294*'UNIT VALUES'!$D$28)+(Q294*'UNIT VALUES'!$D$29)+(S294*'UNIT VALUES'!$D$30))</f>
        <v>29024252.283646345</v>
      </c>
      <c r="V294" s="25">
        <f>IF(C294="22",(O294*'UNIT VALUES'!$D$41)+(Q294*'UNIT VALUES'!$D$42)+(R294*'UNIT VALUES'!$D$43),IF(C294="66",(Q294*'UNIT VALUES'!$D$31)+(T294*'UNIT VALUES'!$D$33)+(R294*'UNIT VALUES'!$D$34),(Q294*'UNIT VALUES'!$D$31)+(T294*'UNIT VALUES'!$D$32)+(R294*'UNIT VALUES'!$D$34)))</f>
        <v>16985489.434276149</v>
      </c>
      <c r="W294" s="25">
        <f t="shared" si="12"/>
        <v>29024252</v>
      </c>
      <c r="X294" s="219">
        <f>ROUND(IF(C294="22", W294*'UNIT VALUES'!$D$44, W294*'UNIT VALUES'!$D$36), 0)</f>
        <v>24135091</v>
      </c>
      <c r="Y294" s="87">
        <f>ROUND(IF(C294="22", IF(U294&gt;V294,O294*'UNIT VALUES'!$D$38*'UNIT VALUES'!$D$44,O294*'UNIT VALUES'!$D$41*'UNIT VALUES'!$D$44),IF(U294&gt;V294, O294*'UNIT VALUES'!$D$28*'UNIT VALUES'!$D$36,0)), 0)</f>
        <v>5798361</v>
      </c>
      <c r="Z294" s="87">
        <f>ROUND(IF(C294="22", IF(U294&gt;V294,Q294*'UNIT VALUES'!$D$39*'UNIT VALUES'!$D$44,Q294*'UNIT VALUES'!$D$42*'UNIT VALUES'!$D$44), IF(U294&gt;V294, Q294*'UNIT VALUES'!$D$29*'UNIT VALUES'!$D$36, Q294*'UNIT VALUES'!$D$31*'UNIT VALUES'!$D$36)),0)</f>
        <v>12203300</v>
      </c>
      <c r="AA294" s="87">
        <f>ROUND(IF(C294="22", IF(U294&gt;V294,0,R294*'UNIT VALUES'!$D$43*'UNIT VALUES'!$D$44),IF(CALCS!U294&gt;CALCS!V294,0,CALCS!R294*'UNIT VALUES'!$D$34*'UNIT VALUES'!$D$36)), 0)</f>
        <v>0</v>
      </c>
      <c r="AB294" s="87">
        <f>ROUND(IF(C294="22",IF(U294&gt;V294,S294*'UNIT VALUES'!$D$40*'UNIT VALUES'!$D$44,0),IF(U294&gt;V294,S294*'UNIT VALUES'!$D$30*'UNIT VALUES'!$D$36)), 0)</f>
        <v>6133430</v>
      </c>
      <c r="AC294" s="87">
        <f>ROUND(IF(U294&gt;V294,0,IF(T294&gt;1, IF(C294="66", T294*'UNIT VALUES'!$D$33*'UNIT VALUES'!$D$36,T294*'UNIT VALUES'!$D$32*'UNIT VALUES'!$D$36),0)),0)</f>
        <v>0</v>
      </c>
      <c r="AD294" t="str">
        <f t="shared" si="13"/>
        <v>129999</v>
      </c>
      <c r="AE294">
        <f ca="1">IF(C294="22",OFFSET('National Reallocations'!$L$1,MATCH(AD294,'National Reallocations'!$I$2:$I$52,0),),ROUND((X294/(SUM($X$2:$X$1259)-SUMIF($C$2:$C$1259,"22",$X$2:$X$1259)))*(Reallocations!$F$4+Reallocations!$F$5),0))</f>
        <v>41377</v>
      </c>
      <c r="AF294" s="27">
        <f ca="1">IF(ISERROR(OFFSET('MSA Reallocations'!$I$1,MATCH(AD294,'MSA Reallocations'!$E$2:$E$37,0),)), 0, (OFFSET('MSA Reallocations'!$I$1,MATCH(AD294,'MSA Reallocations'!$E$2:$E$37,0),)))</f>
        <v>0</v>
      </c>
      <c r="AG294" s="181">
        <f ca="1">IF(ISERROR(OFFSET(Reductions!$E$1,MATCH(AD294,Reductions!$F$2:$F$15,0),)), 0, -OFFSET(Reductions!$E$1,MATCH(AD294,Reductions!$F$2:$F$15,0),))</f>
        <v>0</v>
      </c>
      <c r="AH294" s="53">
        <f t="shared" ca="1" si="14"/>
        <v>24176468</v>
      </c>
    </row>
    <row r="295" spans="1:34" x14ac:dyDescent="0.25">
      <c r="A295" s="126" t="s">
        <v>4828</v>
      </c>
      <c r="B295" s="126" t="s">
        <v>928</v>
      </c>
      <c r="C295" s="126" t="s">
        <v>27</v>
      </c>
      <c r="D295" s="126" t="s">
        <v>28</v>
      </c>
      <c r="E295" s="126" t="s">
        <v>929</v>
      </c>
      <c r="F295" s="126" t="s">
        <v>251</v>
      </c>
      <c r="G295" s="126" t="s">
        <v>472</v>
      </c>
      <c r="H295" s="126" t="s">
        <v>23</v>
      </c>
      <c r="I295" s="126" t="s">
        <v>931</v>
      </c>
      <c r="J295" s="126" t="s">
        <v>932</v>
      </c>
      <c r="K295" s="126" t="s">
        <v>2129</v>
      </c>
      <c r="L295" s="127">
        <v>6974</v>
      </c>
      <c r="M295" s="127">
        <v>49516</v>
      </c>
      <c r="N295" s="127">
        <v>49505</v>
      </c>
      <c r="O295" s="127">
        <v>93235</v>
      </c>
      <c r="P295" s="127">
        <v>0</v>
      </c>
      <c r="Q295" s="127">
        <v>8586</v>
      </c>
      <c r="R295" s="127">
        <v>124</v>
      </c>
      <c r="S295" s="127">
        <v>373</v>
      </c>
      <c r="T295" s="24">
        <f>IF(P295&gt;0, ROUND(IF(IF(OR(C295="51", C295="52", C295="66"), (L295*'UNIT VALUES'!$C$26)-CALCS!P295,0)&gt;0, IF(OR(C295="51", C295="52", C295="66"), (L295*'UNIT VALUES'!$C$26)-CALCS!P295,0), 0), 0), ROUND(IF(IF(OR(C295="51", C295="52", C295="66"), (L295*'UNIT VALUES'!$C$26)-CALCS!O295,0)&gt;0, IF(OR(C295="51", C295="52", C295="66"), (L295*'UNIT VALUES'!$C$26)-CALCS!O295,0), 0), 0))</f>
        <v>0</v>
      </c>
      <c r="U295" s="25">
        <f>IF(C295="22", (O295*'UNIT VALUES'!$D$38)+(Q295*'UNIT VALUES'!$D$39)+(S295*'UNIT VALUES'!$D$40), (O295*'UNIT VALUES'!$D$28)+(Q295*'UNIT VALUES'!$D$29)+(S295*'UNIT VALUES'!$D$30))</f>
        <v>449474.49021285918</v>
      </c>
      <c r="V295" s="25">
        <f>IF(C295="22",(O295*'UNIT VALUES'!$D$41)+(Q295*'UNIT VALUES'!$D$42)+(R295*'UNIT VALUES'!$D$43),IF(C295="66",(Q295*'UNIT VALUES'!$D$31)+(T295*'UNIT VALUES'!$D$33)+(R295*'UNIT VALUES'!$D$34),(Q295*'UNIT VALUES'!$D$31)+(T295*'UNIT VALUES'!$D$32)+(R295*'UNIT VALUES'!$D$34)))</f>
        <v>140155.09280214575</v>
      </c>
      <c r="W295" s="25">
        <f t="shared" si="12"/>
        <v>449474</v>
      </c>
      <c r="X295" s="27">
        <f>ROUND(IF(C295="22", W295*'UNIT VALUES'!$D$44, W295*'UNIT VALUES'!$D$36), 0)</f>
        <v>393383</v>
      </c>
      <c r="Y295" s="87">
        <f>ROUND(IF(C295="22", IF(U295&gt;V295,O295*'UNIT VALUES'!$D$38*'UNIT VALUES'!$D$44,O295*'UNIT VALUES'!$D$41*'UNIT VALUES'!$D$44),IF(U295&gt;V295, O295*'UNIT VALUES'!$D$28*'UNIT VALUES'!$D$36,0)), 0)</f>
        <v>153389</v>
      </c>
      <c r="Z295" s="87">
        <f>ROUND(IF(C295="22", IF(U295&gt;V295,Q295*'UNIT VALUES'!$D$39*'UNIT VALUES'!$D$44,Q295*'UNIT VALUES'!$D$42*'UNIT VALUES'!$D$44), IF(U295&gt;V295, Q295*'UNIT VALUES'!$D$29*'UNIT VALUES'!$D$36, Q295*'UNIT VALUES'!$D$31*'UNIT VALUES'!$D$36)),0)</f>
        <v>191030</v>
      </c>
      <c r="AA295" s="87">
        <f>ROUND(IF(C295="22", IF(U295&gt;V295,0,R295*'UNIT VALUES'!$D$43*'UNIT VALUES'!$D$44),IF(CALCS!U295&gt;CALCS!V295,0,CALCS!R295*'UNIT VALUES'!$D$34*'UNIT VALUES'!$D$36)), 0)</f>
        <v>0</v>
      </c>
      <c r="AB295" s="87">
        <f>ROUND(IF(C295="22",IF(U295&gt;V295,S295*'UNIT VALUES'!$D$40*'UNIT VALUES'!$D$44,0),IF(U295&gt;V295,S295*'UNIT VALUES'!$D$30*'UNIT VALUES'!$D$36)), 0)</f>
        <v>48965</v>
      </c>
      <c r="AC295" s="87">
        <f>ROUND(IF(U295&gt;V295,0,IF(T295&gt;1, IF(C295="66", T295*'UNIT VALUES'!$D$33*'UNIT VALUES'!$D$36,T295*'UNIT VALUES'!$D$32*'UNIT VALUES'!$D$36),0)),0)</f>
        <v>0</v>
      </c>
      <c r="AD295" t="str">
        <f t="shared" si="13"/>
        <v>120234</v>
      </c>
      <c r="AE295">
        <f ca="1">IF(C295="22",OFFSET('National Reallocations'!$L$1,MATCH(AD295,'National Reallocations'!$I$2:$I$52,0),),ROUND((X295/(SUM($X$2:$X$1259)-SUMIF($C$2:$C$1259,"22",$X$2:$X$1259)))*(Reallocations!$F$4+Reallocations!$F$5),0))</f>
        <v>33</v>
      </c>
      <c r="AF295" s="27">
        <f ca="1">IF(ISERROR(OFFSET('MSA Reallocations'!$I$1,MATCH(AD295,'MSA Reallocations'!$E$2:$E$37,0),)), 0, (OFFSET('MSA Reallocations'!$I$1,MATCH(AD295,'MSA Reallocations'!$E$2:$E$37,0),)))</f>
        <v>0</v>
      </c>
      <c r="AG295" s="181">
        <f ca="1">IF(ISERROR(OFFSET(Reductions!$E$1,MATCH(AD295,Reductions!$F$2:$F$15,0),)), 0, -OFFSET(Reductions!$E$1,MATCH(AD295,Reductions!$F$2:$F$15,0),))</f>
        <v>0</v>
      </c>
      <c r="AH295" s="53">
        <f t="shared" ca="1" si="14"/>
        <v>393416</v>
      </c>
    </row>
    <row r="296" spans="1:34" x14ac:dyDescent="0.25">
      <c r="A296" s="126" t="s">
        <v>4979</v>
      </c>
      <c r="B296" s="126" t="s">
        <v>928</v>
      </c>
      <c r="C296" s="126" t="s">
        <v>47</v>
      </c>
      <c r="D296" s="126" t="s">
        <v>48</v>
      </c>
      <c r="E296" s="126" t="s">
        <v>929</v>
      </c>
      <c r="F296" s="126" t="s">
        <v>934</v>
      </c>
      <c r="G296" s="126" t="s">
        <v>472</v>
      </c>
      <c r="H296" s="126" t="s">
        <v>23</v>
      </c>
      <c r="I296" s="126" t="s">
        <v>935</v>
      </c>
      <c r="J296" s="126" t="s">
        <v>932</v>
      </c>
      <c r="K296" s="126" t="s">
        <v>2129</v>
      </c>
      <c r="L296" s="127">
        <v>10467</v>
      </c>
      <c r="M296" s="127">
        <v>0</v>
      </c>
      <c r="N296" s="127">
        <v>0</v>
      </c>
      <c r="O296" s="127">
        <v>73966</v>
      </c>
      <c r="P296" s="127">
        <v>0</v>
      </c>
      <c r="Q296" s="127">
        <v>12292</v>
      </c>
      <c r="R296" s="127">
        <v>233</v>
      </c>
      <c r="S296" s="127">
        <v>912</v>
      </c>
      <c r="T296" s="24">
        <f>IF(P296&gt;0, ROUND(IF(IF(OR(C296="51", C296="52", C296="66"), (L296*'UNIT VALUES'!$C$26)-CALCS!P296,0)&gt;0, IF(OR(C296="51", C296="52", C296="66"), (L296*'UNIT VALUES'!$C$26)-CALCS!P296,0), 0), 0), ROUND(IF(IF(OR(C296="51", C296="52", C296="66"), (L296*'UNIT VALUES'!$C$26)-CALCS!O296,0)&gt;0, IF(OR(C296="51", C296="52", C296="66"), (L296*'UNIT VALUES'!$C$26)-CALCS!O296,0), 0), 0))</f>
        <v>0</v>
      </c>
      <c r="U296" s="25">
        <f>IF(C296="22", (O296*'UNIT VALUES'!$D$38)+(Q296*'UNIT VALUES'!$D$39)+(S296*'UNIT VALUES'!$D$40), (O296*'UNIT VALUES'!$D$28)+(Q296*'UNIT VALUES'!$D$29)+(S296*'UNIT VALUES'!$D$30))</f>
        <v>588310.29986756877</v>
      </c>
      <c r="V296" s="25">
        <f>IF(C296="22",(O296*'UNIT VALUES'!$D$41)+(Q296*'UNIT VALUES'!$D$42)+(R296*'UNIT VALUES'!$D$43),IF(C296="66",(Q296*'UNIT VALUES'!$D$31)+(T296*'UNIT VALUES'!$D$33)+(R296*'UNIT VALUES'!$D$34),(Q296*'UNIT VALUES'!$D$31)+(T296*'UNIT VALUES'!$D$32)+(R296*'UNIT VALUES'!$D$34)))</f>
        <v>204764.16650871802</v>
      </c>
      <c r="W296" s="25">
        <f t="shared" si="12"/>
        <v>588310</v>
      </c>
      <c r="X296" s="27">
        <f>ROUND(IF(C296="22", W296*'UNIT VALUES'!$D$44, W296*'UNIT VALUES'!$D$36), 0)</f>
        <v>514894</v>
      </c>
      <c r="Y296" s="87">
        <f>ROUND(IF(C296="22", IF(U296&gt;V296,O296*'UNIT VALUES'!$D$38*'UNIT VALUES'!$D$44,O296*'UNIT VALUES'!$D$41*'UNIT VALUES'!$D$44),IF(U296&gt;V296, O296*'UNIT VALUES'!$D$28*'UNIT VALUES'!$D$36,0)), 0)</f>
        <v>121688</v>
      </c>
      <c r="Z296" s="87">
        <f>ROUND(IF(C296="22", IF(U296&gt;V296,Q296*'UNIT VALUES'!$D$39*'UNIT VALUES'!$D$44,Q296*'UNIT VALUES'!$D$42*'UNIT VALUES'!$D$44), IF(U296&gt;V296, Q296*'UNIT VALUES'!$D$29*'UNIT VALUES'!$D$36, Q296*'UNIT VALUES'!$D$31*'UNIT VALUES'!$D$36)),0)</f>
        <v>273485</v>
      </c>
      <c r="AA296" s="87">
        <f>ROUND(IF(C296="22", IF(U296&gt;V296,0,R296*'UNIT VALUES'!$D$43*'UNIT VALUES'!$D$44),IF(CALCS!U296&gt;CALCS!V296,0,CALCS!R296*'UNIT VALUES'!$D$34*'UNIT VALUES'!$D$36)), 0)</f>
        <v>0</v>
      </c>
      <c r="AB296" s="87">
        <f>ROUND(IF(C296="22",IF(U296&gt;V296,S296*'UNIT VALUES'!$D$40*'UNIT VALUES'!$D$44,0),IF(U296&gt;V296,S296*'UNIT VALUES'!$D$30*'UNIT VALUES'!$D$36)), 0)</f>
        <v>119722</v>
      </c>
      <c r="AC296" s="87">
        <f>ROUND(IF(U296&gt;V296,0,IF(T296&gt;1, IF(C296="66", T296*'UNIT VALUES'!$D$33*'UNIT VALUES'!$D$36,T296*'UNIT VALUES'!$D$32*'UNIT VALUES'!$D$36),0)),0)</f>
        <v>0</v>
      </c>
      <c r="AD296" t="str">
        <f t="shared" si="13"/>
        <v>120264</v>
      </c>
      <c r="AE296">
        <f ca="1">IF(C296="22",OFFSET('National Reallocations'!$L$1,MATCH(AD296,'National Reallocations'!$I$2:$I$52,0),),ROUND((X296/(SUM($X$2:$X$1259)-SUMIF($C$2:$C$1259,"22",$X$2:$X$1259)))*(Reallocations!$F$4+Reallocations!$F$5),0))</f>
        <v>43</v>
      </c>
      <c r="AF296" s="27">
        <f ca="1">IF(ISERROR(OFFSET('MSA Reallocations'!$I$1,MATCH(AD296,'MSA Reallocations'!$E$2:$E$37,0),)), 0, (OFFSET('MSA Reallocations'!$I$1,MATCH(AD296,'MSA Reallocations'!$E$2:$E$37,0),)))</f>
        <v>0</v>
      </c>
      <c r="AG296" s="181">
        <f ca="1">IF(ISERROR(OFFSET(Reductions!$E$1,MATCH(AD296,Reductions!$F$2:$F$15,0),)), 0, -OFFSET(Reductions!$E$1,MATCH(AD296,Reductions!$F$2:$F$15,0),))</f>
        <v>0</v>
      </c>
      <c r="AH296" s="53">
        <f t="shared" ca="1" si="14"/>
        <v>514937</v>
      </c>
    </row>
    <row r="297" spans="1:34" x14ac:dyDescent="0.25">
      <c r="A297" s="126" t="s">
        <v>5218</v>
      </c>
      <c r="B297" s="126" t="s">
        <v>928</v>
      </c>
      <c r="C297" s="126" t="s">
        <v>27</v>
      </c>
      <c r="D297" s="126" t="s">
        <v>28</v>
      </c>
      <c r="E297" s="126" t="s">
        <v>929</v>
      </c>
      <c r="F297" s="126" t="s">
        <v>186</v>
      </c>
      <c r="G297" s="126" t="s">
        <v>43</v>
      </c>
      <c r="H297" s="126" t="s">
        <v>23</v>
      </c>
      <c r="I297" s="126" t="s">
        <v>937</v>
      </c>
      <c r="J297" s="126" t="s">
        <v>938</v>
      </c>
      <c r="K297" s="126" t="s">
        <v>3338</v>
      </c>
      <c r="L297" s="127">
        <v>19380</v>
      </c>
      <c r="M297" s="127">
        <v>30227</v>
      </c>
      <c r="N297" s="127">
        <v>30170</v>
      </c>
      <c r="O297" s="127">
        <v>54437</v>
      </c>
      <c r="P297" s="127">
        <v>0</v>
      </c>
      <c r="Q297" s="127">
        <v>9308</v>
      </c>
      <c r="R297" s="127">
        <v>1440</v>
      </c>
      <c r="S297" s="127">
        <v>757</v>
      </c>
      <c r="T297" s="24">
        <f>IF(P297&gt;0, ROUND(IF(IF(OR(C297="51", C297="52", C297="66"), (L297*'UNIT VALUES'!$C$26)-CALCS!P297,0)&gt;0, IF(OR(C297="51", C297="52", C297="66"), (L297*'UNIT VALUES'!$C$26)-CALCS!P297,0), 0), 0), ROUND(IF(IF(OR(C297="51", C297="52", C297="66"), (L297*'UNIT VALUES'!$C$26)-CALCS!O297,0)&gt;0, IF(OR(C297="51", C297="52", C297="66"), (L297*'UNIT VALUES'!$C$26)-CALCS!O297,0), 0), 0))</f>
        <v>0</v>
      </c>
      <c r="U297" s="25">
        <f>IF(C297="22", (O297*'UNIT VALUES'!$D$38)+(Q297*'UNIT VALUES'!$D$39)+(S297*'UNIT VALUES'!$D$40), (O297*'UNIT VALUES'!$D$28)+(Q297*'UNIT VALUES'!$D$29)+(S297*'UNIT VALUES'!$D$30))</f>
        <v>452494.34095887298</v>
      </c>
      <c r="V297" s="25">
        <f>IF(C297="22",(O297*'UNIT VALUES'!$D$41)+(Q297*'UNIT VALUES'!$D$42)+(R297*'UNIT VALUES'!$D$43),IF(C297="66",(Q297*'UNIT VALUES'!$D$31)+(T297*'UNIT VALUES'!$D$33)+(R297*'UNIT VALUES'!$D$34),(Q297*'UNIT VALUES'!$D$31)+(T297*'UNIT VALUES'!$D$32)+(R297*'UNIT VALUES'!$D$34)))</f>
        <v>248745.89511377772</v>
      </c>
      <c r="W297" s="25">
        <f t="shared" si="12"/>
        <v>452494</v>
      </c>
      <c r="X297" s="27">
        <f>ROUND(IF(C297="22", W297*'UNIT VALUES'!$D$44, W297*'UNIT VALUES'!$D$36), 0)</f>
        <v>396026</v>
      </c>
      <c r="Y297" s="87">
        <f>ROUND(IF(C297="22", IF(U297&gt;V297,O297*'UNIT VALUES'!$D$38*'UNIT VALUES'!$D$44,O297*'UNIT VALUES'!$D$41*'UNIT VALUES'!$D$44),IF(U297&gt;V297, O297*'UNIT VALUES'!$D$28*'UNIT VALUES'!$D$36,0)), 0)</f>
        <v>89559</v>
      </c>
      <c r="Z297" s="87">
        <f>ROUND(IF(C297="22", IF(U297&gt;V297,Q297*'UNIT VALUES'!$D$39*'UNIT VALUES'!$D$44,Q297*'UNIT VALUES'!$D$42*'UNIT VALUES'!$D$44), IF(U297&gt;V297, Q297*'UNIT VALUES'!$D$29*'UNIT VALUES'!$D$36, Q297*'UNIT VALUES'!$D$31*'UNIT VALUES'!$D$36)),0)</f>
        <v>207094</v>
      </c>
      <c r="AA297" s="87">
        <f>ROUND(IF(C297="22", IF(U297&gt;V297,0,R297*'UNIT VALUES'!$D$43*'UNIT VALUES'!$D$44),IF(CALCS!U297&gt;CALCS!V297,0,CALCS!R297*'UNIT VALUES'!$D$34*'UNIT VALUES'!$D$36)), 0)</f>
        <v>0</v>
      </c>
      <c r="AB297" s="87">
        <f>ROUND(IF(C297="22",IF(U297&gt;V297,S297*'UNIT VALUES'!$D$40*'UNIT VALUES'!$D$44,0),IF(U297&gt;V297,S297*'UNIT VALUES'!$D$30*'UNIT VALUES'!$D$36)), 0)</f>
        <v>99374</v>
      </c>
      <c r="AC297" s="87">
        <f>ROUND(IF(U297&gt;V297,0,IF(T297&gt;1, IF(C297="66", T297*'UNIT VALUES'!$D$33*'UNIT VALUES'!$D$36,T297*'UNIT VALUES'!$D$32*'UNIT VALUES'!$D$36),0)),0)</f>
        <v>0</v>
      </c>
      <c r="AD297" t="str">
        <f t="shared" si="13"/>
        <v>120270</v>
      </c>
      <c r="AE297">
        <f ca="1">IF(C297="22",OFFSET('National Reallocations'!$L$1,MATCH(AD297,'National Reallocations'!$I$2:$I$52,0),),ROUND((X297/(SUM($X$2:$X$1259)-SUMIF($C$2:$C$1259,"22",$X$2:$X$1259)))*(Reallocations!$F$4+Reallocations!$F$5),0))</f>
        <v>33</v>
      </c>
      <c r="AF297" s="27">
        <f ca="1">IF(ISERROR(OFFSET('MSA Reallocations'!$I$1,MATCH(AD297,'MSA Reallocations'!$E$2:$E$37,0),)), 0, (OFFSET('MSA Reallocations'!$I$1,MATCH(AD297,'MSA Reallocations'!$E$2:$E$37,0),)))</f>
        <v>0</v>
      </c>
      <c r="AG297" s="181">
        <f ca="1">IF(ISERROR(OFFSET(Reductions!$E$1,MATCH(AD297,Reductions!$F$2:$F$15,0),)), 0, -OFFSET(Reductions!$E$1,MATCH(AD297,Reductions!$F$2:$F$15,0),))</f>
        <v>0</v>
      </c>
      <c r="AH297" s="53">
        <f t="shared" ca="1" si="14"/>
        <v>396059</v>
      </c>
    </row>
    <row r="298" spans="1:34" x14ac:dyDescent="0.25">
      <c r="A298" s="126" t="s">
        <v>5746</v>
      </c>
      <c r="B298" s="126" t="s">
        <v>928</v>
      </c>
      <c r="C298" s="126" t="s">
        <v>27</v>
      </c>
      <c r="D298" s="126" t="s">
        <v>28</v>
      </c>
      <c r="E298" s="126" t="s">
        <v>929</v>
      </c>
      <c r="F298" s="126" t="s">
        <v>940</v>
      </c>
      <c r="G298" s="126" t="s">
        <v>243</v>
      </c>
      <c r="H298" s="126" t="s">
        <v>23</v>
      </c>
      <c r="I298" s="126" t="s">
        <v>941</v>
      </c>
      <c r="J298" s="126" t="s">
        <v>942</v>
      </c>
      <c r="K298" s="126" t="s">
        <v>2129</v>
      </c>
      <c r="L298" s="127">
        <v>1</v>
      </c>
      <c r="M298" s="127">
        <v>32103</v>
      </c>
      <c r="N298" s="127">
        <v>32103</v>
      </c>
      <c r="O298" s="127">
        <v>175229</v>
      </c>
      <c r="P298" s="127">
        <v>0</v>
      </c>
      <c r="Q298" s="127">
        <v>22100</v>
      </c>
      <c r="R298" s="127">
        <v>131</v>
      </c>
      <c r="S298" s="127">
        <v>1098</v>
      </c>
      <c r="T298" s="24">
        <f>IF(P298&gt;0, ROUND(IF(IF(OR(C298="51", C298="52", C298="66"), (L298*'UNIT VALUES'!$C$26)-CALCS!P298,0)&gt;0, IF(OR(C298="51", C298="52", C298="66"), (L298*'UNIT VALUES'!$C$26)-CALCS!P298,0), 0), 0), ROUND(IF(IF(OR(C298="51", C298="52", C298="66"), (L298*'UNIT VALUES'!$C$26)-CALCS!O298,0)&gt;0, IF(OR(C298="51", C298="52", C298="66"), (L298*'UNIT VALUES'!$C$26)-CALCS!O298,0), 0), 0))</f>
        <v>0</v>
      </c>
      <c r="U298" s="25">
        <f>IF(C298="22", (O298*'UNIT VALUES'!$D$38)+(Q298*'UNIT VALUES'!$D$39)+(S298*'UNIT VALUES'!$D$40), (O298*'UNIT VALUES'!$D$28)+(Q298*'UNIT VALUES'!$D$29)+(S298*'UNIT VALUES'!$D$30))</f>
        <v>1055892.0786560755</v>
      </c>
      <c r="V298" s="25">
        <f>IF(C298="22",(O298*'UNIT VALUES'!$D$41)+(Q298*'UNIT VALUES'!$D$42)+(R298*'UNIT VALUES'!$D$43),IF(C298="66",(Q298*'UNIT VALUES'!$D$31)+(T298*'UNIT VALUES'!$D$33)+(R298*'UNIT VALUES'!$D$34),(Q298*'UNIT VALUES'!$D$31)+(T298*'UNIT VALUES'!$D$32)+(R298*'UNIT VALUES'!$D$34)))</f>
        <v>346800.85545336682</v>
      </c>
      <c r="W298" s="25">
        <f t="shared" si="12"/>
        <v>1055892</v>
      </c>
      <c r="X298" s="27">
        <f>ROUND(IF(C298="22", W298*'UNIT VALUES'!$D$44, W298*'UNIT VALUES'!$D$36), 0)</f>
        <v>924125</v>
      </c>
      <c r="Y298" s="87">
        <f>ROUND(IF(C298="22", IF(U298&gt;V298,O298*'UNIT VALUES'!$D$38*'UNIT VALUES'!$D$44,O298*'UNIT VALUES'!$D$41*'UNIT VALUES'!$D$44),IF(U298&gt;V298, O298*'UNIT VALUES'!$D$28*'UNIT VALUES'!$D$36,0)), 0)</f>
        <v>288284</v>
      </c>
      <c r="Z298" s="87">
        <f>ROUND(IF(C298="22", IF(U298&gt;V298,Q298*'UNIT VALUES'!$D$39*'UNIT VALUES'!$D$44,Q298*'UNIT VALUES'!$D$42*'UNIT VALUES'!$D$44), IF(U298&gt;V298, Q298*'UNIT VALUES'!$D$29*'UNIT VALUES'!$D$36, Q298*'UNIT VALUES'!$D$31*'UNIT VALUES'!$D$36)),0)</f>
        <v>491703</v>
      </c>
      <c r="AA298" s="87">
        <f>ROUND(IF(C298="22", IF(U298&gt;V298,0,R298*'UNIT VALUES'!$D$43*'UNIT VALUES'!$D$44),IF(CALCS!U298&gt;CALCS!V298,0,CALCS!R298*'UNIT VALUES'!$D$34*'UNIT VALUES'!$D$36)), 0)</f>
        <v>0</v>
      </c>
      <c r="AB298" s="87">
        <f>ROUND(IF(C298="22",IF(U298&gt;V298,S298*'UNIT VALUES'!$D$40*'UNIT VALUES'!$D$44,0),IF(U298&gt;V298,S298*'UNIT VALUES'!$D$30*'UNIT VALUES'!$D$36)), 0)</f>
        <v>144138</v>
      </c>
      <c r="AC298" s="87">
        <f>ROUND(IF(U298&gt;V298,0,IF(T298&gt;1, IF(C298="66", T298*'UNIT VALUES'!$D$33*'UNIT VALUES'!$D$36,T298*'UNIT VALUES'!$D$32*'UNIT VALUES'!$D$36),0)),0)</f>
        <v>0</v>
      </c>
      <c r="AD298" t="str">
        <f t="shared" si="13"/>
        <v>120402</v>
      </c>
      <c r="AE298">
        <f ca="1">IF(C298="22",OFFSET('National Reallocations'!$L$1,MATCH(AD298,'National Reallocations'!$I$2:$I$52,0),),ROUND((X298/(SUM($X$2:$X$1259)-SUMIF($C$2:$C$1259,"22",$X$2:$X$1259)))*(Reallocations!$F$4+Reallocations!$F$5),0))</f>
        <v>78</v>
      </c>
      <c r="AF298" s="27">
        <f ca="1">IF(ISERROR(OFFSET('MSA Reallocations'!$I$1,MATCH(AD298,'MSA Reallocations'!$E$2:$E$37,0),)), 0, (OFFSET('MSA Reallocations'!$I$1,MATCH(AD298,'MSA Reallocations'!$E$2:$E$37,0),)))</f>
        <v>0</v>
      </c>
      <c r="AG298" s="181">
        <f ca="1">IF(ISERROR(OFFSET(Reductions!$E$1,MATCH(AD298,Reductions!$F$2:$F$15,0),)), 0, -OFFSET(Reductions!$E$1,MATCH(AD298,Reductions!$F$2:$F$15,0),))</f>
        <v>0</v>
      </c>
      <c r="AH298" s="53">
        <f t="shared" ca="1" si="14"/>
        <v>924203</v>
      </c>
    </row>
    <row r="299" spans="1:34" x14ac:dyDescent="0.25">
      <c r="A299" s="126" t="s">
        <v>5874</v>
      </c>
      <c r="B299" s="126" t="s">
        <v>928</v>
      </c>
      <c r="C299" s="126" t="s">
        <v>27</v>
      </c>
      <c r="D299" s="126" t="s">
        <v>28</v>
      </c>
      <c r="E299" s="126" t="s">
        <v>929</v>
      </c>
      <c r="F299" s="126" t="s">
        <v>209</v>
      </c>
      <c r="G299" s="126" t="s">
        <v>944</v>
      </c>
      <c r="H299" s="126" t="s">
        <v>23</v>
      </c>
      <c r="I299" s="126" t="s">
        <v>945</v>
      </c>
      <c r="J299" s="126" t="s">
        <v>946</v>
      </c>
      <c r="K299" s="126" t="s">
        <v>3338</v>
      </c>
      <c r="L299" s="127">
        <v>34653</v>
      </c>
      <c r="M299" s="127">
        <v>86212</v>
      </c>
      <c r="N299" s="127">
        <v>85528</v>
      </c>
      <c r="O299" s="127">
        <v>113003</v>
      </c>
      <c r="P299" s="127">
        <v>0</v>
      </c>
      <c r="Q299" s="127">
        <v>17345</v>
      </c>
      <c r="R299" s="127">
        <v>1549</v>
      </c>
      <c r="S299" s="127">
        <v>648</v>
      </c>
      <c r="T299" s="24">
        <f>IF(P299&gt;0, ROUND(IF(IF(OR(C299="51", C299="52", C299="66"), (L299*'UNIT VALUES'!$C$26)-CALCS!P299,0)&gt;0, IF(OR(C299="51", C299="52", C299="66"), (L299*'UNIT VALUES'!$C$26)-CALCS!P299,0), 0), 0), ROUND(IF(IF(OR(C299="51", C299="52", C299="66"), (L299*'UNIT VALUES'!$C$26)-CALCS!O299,0)&gt;0, IF(OR(C299="51", C299="52", C299="66"), (L299*'UNIT VALUES'!$C$26)-CALCS!O299,0), 0), 0))</f>
        <v>0</v>
      </c>
      <c r="U299" s="25">
        <f>IF(C299="22", (O299*'UNIT VALUES'!$D$38)+(Q299*'UNIT VALUES'!$D$39)+(S299*'UNIT VALUES'!$D$40), (O299*'UNIT VALUES'!$D$28)+(Q299*'UNIT VALUES'!$D$29)+(S299*'UNIT VALUES'!$D$30))</f>
        <v>750547.15094191604</v>
      </c>
      <c r="V299" s="25">
        <f>IF(C299="22",(O299*'UNIT VALUES'!$D$41)+(Q299*'UNIT VALUES'!$D$42)+(R299*'UNIT VALUES'!$D$43),IF(C299="66",(Q299*'UNIT VALUES'!$D$31)+(T299*'UNIT VALUES'!$D$33)+(R299*'UNIT VALUES'!$D$34),(Q299*'UNIT VALUES'!$D$31)+(T299*'UNIT VALUES'!$D$32)+(R299*'UNIT VALUES'!$D$34)))</f>
        <v>379414.97065788228</v>
      </c>
      <c r="W299" s="25">
        <f t="shared" si="12"/>
        <v>750547</v>
      </c>
      <c r="X299" s="27">
        <f>ROUND(IF(C299="22", W299*'UNIT VALUES'!$D$44, W299*'UNIT VALUES'!$D$36), 0)</f>
        <v>656885</v>
      </c>
      <c r="Y299" s="87">
        <f>ROUND(IF(C299="22", IF(U299&gt;V299,O299*'UNIT VALUES'!$D$38*'UNIT VALUES'!$D$44,O299*'UNIT VALUES'!$D$41*'UNIT VALUES'!$D$44),IF(U299&gt;V299, O299*'UNIT VALUES'!$D$28*'UNIT VALUES'!$D$36,0)), 0)</f>
        <v>185911</v>
      </c>
      <c r="Z299" s="87">
        <f>ROUND(IF(C299="22", IF(U299&gt;V299,Q299*'UNIT VALUES'!$D$39*'UNIT VALUES'!$D$44,Q299*'UNIT VALUES'!$D$42*'UNIT VALUES'!$D$44), IF(U299&gt;V299, Q299*'UNIT VALUES'!$D$29*'UNIT VALUES'!$D$36, Q299*'UNIT VALUES'!$D$31*'UNIT VALUES'!$D$36)),0)</f>
        <v>385909</v>
      </c>
      <c r="AA299" s="87">
        <f>ROUND(IF(C299="22", IF(U299&gt;V299,0,R299*'UNIT VALUES'!$D$43*'UNIT VALUES'!$D$44),IF(CALCS!U299&gt;CALCS!V299,0,CALCS!R299*'UNIT VALUES'!$D$34*'UNIT VALUES'!$D$36)), 0)</f>
        <v>0</v>
      </c>
      <c r="AB299" s="87">
        <f>ROUND(IF(C299="22",IF(U299&gt;V299,S299*'UNIT VALUES'!$D$40*'UNIT VALUES'!$D$44,0),IF(U299&gt;V299,S299*'UNIT VALUES'!$D$30*'UNIT VALUES'!$D$36)), 0)</f>
        <v>85065</v>
      </c>
      <c r="AC299" s="87">
        <f>ROUND(IF(U299&gt;V299,0,IF(T299&gt;1, IF(C299="66", T299*'UNIT VALUES'!$D$33*'UNIT VALUES'!$D$36,T299*'UNIT VALUES'!$D$32*'UNIT VALUES'!$D$36),0)),0)</f>
        <v>0</v>
      </c>
      <c r="AD299" t="str">
        <f t="shared" si="13"/>
        <v>120492</v>
      </c>
      <c r="AE299">
        <f ca="1">IF(C299="22",OFFSET('National Reallocations'!$L$1,MATCH(AD299,'National Reallocations'!$I$2:$I$52,0),),ROUND((X299/(SUM($X$2:$X$1259)-SUMIF($C$2:$C$1259,"22",$X$2:$X$1259)))*(Reallocations!$F$4+Reallocations!$F$5),0))</f>
        <v>55</v>
      </c>
      <c r="AF299" s="27">
        <f ca="1">IF(ISERROR(OFFSET('MSA Reallocations'!$I$1,MATCH(AD299,'MSA Reallocations'!$E$2:$E$37,0),)), 0, (OFFSET('MSA Reallocations'!$I$1,MATCH(AD299,'MSA Reallocations'!$E$2:$E$37,0),)))</f>
        <v>0</v>
      </c>
      <c r="AG299" s="181">
        <f ca="1">IF(ISERROR(OFFSET(Reductions!$E$1,MATCH(AD299,Reductions!$F$2:$F$15,0),)), 0, -OFFSET(Reductions!$E$1,MATCH(AD299,Reductions!$F$2:$F$15,0),))</f>
        <v>0</v>
      </c>
      <c r="AH299" s="53">
        <f t="shared" ca="1" si="14"/>
        <v>656940</v>
      </c>
    </row>
    <row r="300" spans="1:34" x14ac:dyDescent="0.25">
      <c r="A300" s="126" t="s">
        <v>5738</v>
      </c>
      <c r="B300" s="126" t="s">
        <v>928</v>
      </c>
      <c r="C300" s="126" t="s">
        <v>47</v>
      </c>
      <c r="D300" s="126" t="s">
        <v>48</v>
      </c>
      <c r="E300" s="126" t="s">
        <v>929</v>
      </c>
      <c r="F300" s="126" t="s">
        <v>264</v>
      </c>
      <c r="G300" s="126" t="s">
        <v>860</v>
      </c>
      <c r="H300" s="126" t="s">
        <v>23</v>
      </c>
      <c r="I300" s="126" t="s">
        <v>948</v>
      </c>
      <c r="J300" s="126" t="s">
        <v>949</v>
      </c>
      <c r="K300" s="126" t="s">
        <v>3338</v>
      </c>
      <c r="L300" s="127">
        <v>12294</v>
      </c>
      <c r="M300" s="127">
        <v>16096</v>
      </c>
      <c r="N300" s="127">
        <v>16096</v>
      </c>
      <c r="O300" s="127">
        <v>17711</v>
      </c>
      <c r="P300" s="127">
        <v>0</v>
      </c>
      <c r="Q300" s="127">
        <v>4950</v>
      </c>
      <c r="R300" s="127">
        <v>260</v>
      </c>
      <c r="S300" s="127">
        <v>198</v>
      </c>
      <c r="T300" s="24">
        <f>IF(P300&gt;0, ROUND(IF(IF(OR(C300="51", C300="52", C300="66"), (L300*'UNIT VALUES'!$C$26)-CALCS!P300,0)&gt;0, IF(OR(C300="51", C300="52", C300="66"), (L300*'UNIT VALUES'!$C$26)-CALCS!P300,0), 0), 0), ROUND(IF(IF(OR(C300="51", C300="52", C300="66"), (L300*'UNIT VALUES'!$C$26)-CALCS!O300,0)&gt;0, IF(OR(C300="51", C300="52", C300="66"), (L300*'UNIT VALUES'!$C$26)-CALCS!O300,0), 0), 0))</f>
        <v>1581</v>
      </c>
      <c r="U300" s="25">
        <f>IF(C300="22", (O300*'UNIT VALUES'!$D$38)+(Q300*'UNIT VALUES'!$D$39)+(S300*'UNIT VALUES'!$D$40), (O300*'UNIT VALUES'!$D$28)+(Q300*'UNIT VALUES'!$D$29)+(S300*'UNIT VALUES'!$D$30))</f>
        <v>188826.61249629006</v>
      </c>
      <c r="V300" s="25">
        <f>IF(C300="22",(O300*'UNIT VALUES'!$D$41)+(Q300*'UNIT VALUES'!$D$42)+(R300*'UNIT VALUES'!$D$43),IF(C300="66",(Q300*'UNIT VALUES'!$D$31)+(T300*'UNIT VALUES'!$D$33)+(R300*'UNIT VALUES'!$D$34),(Q300*'UNIT VALUES'!$D$31)+(T300*'UNIT VALUES'!$D$32)+(R300*'UNIT VALUES'!$D$34)))</f>
        <v>113225.7211979726</v>
      </c>
      <c r="W300" s="25">
        <f t="shared" si="12"/>
        <v>188827</v>
      </c>
      <c r="X300" s="27">
        <f>ROUND(IF(C300="22", W300*'UNIT VALUES'!$D$44, W300*'UNIT VALUES'!$D$36), 0)</f>
        <v>165263</v>
      </c>
      <c r="Y300" s="87">
        <f>ROUND(IF(C300="22", IF(U300&gt;V300,O300*'UNIT VALUES'!$D$38*'UNIT VALUES'!$D$44,O300*'UNIT VALUES'!$D$41*'UNIT VALUES'!$D$44),IF(U300&gt;V300, O300*'UNIT VALUES'!$D$28*'UNIT VALUES'!$D$36,0)), 0)</f>
        <v>29138</v>
      </c>
      <c r="Z300" s="87">
        <f>ROUND(IF(C300="22", IF(U300&gt;V300,Q300*'UNIT VALUES'!$D$39*'UNIT VALUES'!$D$44,Q300*'UNIT VALUES'!$D$42*'UNIT VALUES'!$D$44), IF(U300&gt;V300, Q300*'UNIT VALUES'!$D$29*'UNIT VALUES'!$D$36, Q300*'UNIT VALUES'!$D$31*'UNIT VALUES'!$D$36)),0)</f>
        <v>110133</v>
      </c>
      <c r="AA300" s="87">
        <f>ROUND(IF(C300="22", IF(U300&gt;V300,0,R300*'UNIT VALUES'!$D$43*'UNIT VALUES'!$D$44),IF(CALCS!U300&gt;CALCS!V300,0,CALCS!R300*'UNIT VALUES'!$D$34*'UNIT VALUES'!$D$36)), 0)</f>
        <v>0</v>
      </c>
      <c r="AB300" s="87">
        <f>ROUND(IF(C300="22",IF(U300&gt;V300,S300*'UNIT VALUES'!$D$40*'UNIT VALUES'!$D$44,0),IF(U300&gt;V300,S300*'UNIT VALUES'!$D$30*'UNIT VALUES'!$D$36)), 0)</f>
        <v>25992</v>
      </c>
      <c r="AC300" s="87">
        <f>ROUND(IF(U300&gt;V300,0,IF(T300&gt;1, IF(C300="66", T300*'UNIT VALUES'!$D$33*'UNIT VALUES'!$D$36,T300*'UNIT VALUES'!$D$32*'UNIT VALUES'!$D$36),0)),0)</f>
        <v>0</v>
      </c>
      <c r="AD300" t="str">
        <f t="shared" si="13"/>
        <v>120516</v>
      </c>
      <c r="AE300">
        <f ca="1">IF(C300="22",OFFSET('National Reallocations'!$L$1,MATCH(AD300,'National Reallocations'!$I$2:$I$52,0),),ROUND((X300/(SUM($X$2:$X$1259)-SUMIF($C$2:$C$1259,"22",$X$2:$X$1259)))*(Reallocations!$F$4+Reallocations!$F$5),0))</f>
        <v>14</v>
      </c>
      <c r="AF300" s="27">
        <f ca="1">IF(ISERROR(OFFSET('MSA Reallocations'!$I$1,MATCH(AD300,'MSA Reallocations'!$E$2:$E$37,0),)), 0, (OFFSET('MSA Reallocations'!$I$1,MATCH(AD300,'MSA Reallocations'!$E$2:$E$37,0),)))</f>
        <v>0</v>
      </c>
      <c r="AG300" s="181">
        <f ca="1">IF(ISERROR(OFFSET(Reductions!$E$1,MATCH(AD300,Reductions!$F$2:$F$15,0),)), 0, -OFFSET(Reductions!$E$1,MATCH(AD300,Reductions!$F$2:$F$15,0),))</f>
        <v>0</v>
      </c>
      <c r="AH300" s="53">
        <f t="shared" ca="1" si="14"/>
        <v>165277</v>
      </c>
    </row>
    <row r="301" spans="1:34" x14ac:dyDescent="0.25">
      <c r="A301" s="126" t="s">
        <v>5151</v>
      </c>
      <c r="B301" s="126" t="s">
        <v>928</v>
      </c>
      <c r="C301" s="126" t="s">
        <v>47</v>
      </c>
      <c r="D301" s="126" t="s">
        <v>48</v>
      </c>
      <c r="E301" s="126" t="s">
        <v>929</v>
      </c>
      <c r="F301" s="126" t="s">
        <v>951</v>
      </c>
      <c r="G301" s="126" t="s">
        <v>886</v>
      </c>
      <c r="H301" s="126" t="s">
        <v>23</v>
      </c>
      <c r="I301" s="126" t="s">
        <v>952</v>
      </c>
      <c r="J301" s="126" t="s">
        <v>953</v>
      </c>
      <c r="K301" s="126" t="s">
        <v>2129</v>
      </c>
      <c r="L301" s="127">
        <v>1</v>
      </c>
      <c r="M301" s="127">
        <v>8174</v>
      </c>
      <c r="N301" s="127">
        <v>6288</v>
      </c>
      <c r="O301" s="127">
        <v>59302</v>
      </c>
      <c r="P301" s="127">
        <v>0</v>
      </c>
      <c r="Q301" s="127">
        <v>4789</v>
      </c>
      <c r="R301" s="127">
        <v>29</v>
      </c>
      <c r="S301" s="127">
        <v>505</v>
      </c>
      <c r="T301" s="24">
        <f>IF(P301&gt;0, ROUND(IF(IF(OR(C301="51", C301="52", C301="66"), (L301*'UNIT VALUES'!$C$26)-CALCS!P301,0)&gt;0, IF(OR(C301="51", C301="52", C301="66"), (L301*'UNIT VALUES'!$C$26)-CALCS!P301,0), 0), 0), ROUND(IF(IF(OR(C301="51", C301="52", C301="66"), (L301*'UNIT VALUES'!$C$26)-CALCS!O301,0)&gt;0, IF(OR(C301="51", C301="52", C301="66"), (L301*'UNIT VALUES'!$C$26)-CALCS!O301,0), 0), 0))</f>
        <v>0</v>
      </c>
      <c r="U301" s="25">
        <f>IF(C301="22", (O301*'UNIT VALUES'!$D$38)+(Q301*'UNIT VALUES'!$D$39)+(S301*'UNIT VALUES'!$D$40), (O301*'UNIT VALUES'!$D$28)+(Q301*'UNIT VALUES'!$D$29)+(S301*'UNIT VALUES'!$D$30))</f>
        <v>308962.35007247701</v>
      </c>
      <c r="V301" s="25">
        <f>IF(C301="22",(O301*'UNIT VALUES'!$D$41)+(Q301*'UNIT VALUES'!$D$42)+(R301*'UNIT VALUES'!$D$43),IF(C301="66",(Q301*'UNIT VALUES'!$D$31)+(T301*'UNIT VALUES'!$D$33)+(R301*'UNIT VALUES'!$D$34),(Q301*'UNIT VALUES'!$D$31)+(T301*'UNIT VALUES'!$D$32)+(R301*'UNIT VALUES'!$D$34)))</f>
        <v>75196.078262702926</v>
      </c>
      <c r="W301" s="25">
        <f t="shared" si="12"/>
        <v>308962</v>
      </c>
      <c r="X301" s="27">
        <f>ROUND(IF(C301="22", W301*'UNIT VALUES'!$D$44, W301*'UNIT VALUES'!$D$36), 0)</f>
        <v>270406</v>
      </c>
      <c r="Y301" s="87">
        <f>ROUND(IF(C301="22", IF(U301&gt;V301,O301*'UNIT VALUES'!$D$38*'UNIT VALUES'!$D$44,O301*'UNIT VALUES'!$D$41*'UNIT VALUES'!$D$44),IF(U301&gt;V301, O301*'UNIT VALUES'!$D$28*'UNIT VALUES'!$D$36,0)), 0)</f>
        <v>97563</v>
      </c>
      <c r="Z301" s="87">
        <f>ROUND(IF(C301="22", IF(U301&gt;V301,Q301*'UNIT VALUES'!$D$39*'UNIT VALUES'!$D$44,Q301*'UNIT VALUES'!$D$42*'UNIT VALUES'!$D$44), IF(U301&gt;V301, Q301*'UNIT VALUES'!$D$29*'UNIT VALUES'!$D$36, Q301*'UNIT VALUES'!$D$31*'UNIT VALUES'!$D$36)),0)</f>
        <v>106550</v>
      </c>
      <c r="AA301" s="87">
        <f>ROUND(IF(C301="22", IF(U301&gt;V301,0,R301*'UNIT VALUES'!$D$43*'UNIT VALUES'!$D$44),IF(CALCS!U301&gt;CALCS!V301,0,CALCS!R301*'UNIT VALUES'!$D$34*'UNIT VALUES'!$D$36)), 0)</f>
        <v>0</v>
      </c>
      <c r="AB301" s="87">
        <f>ROUND(IF(C301="22",IF(U301&gt;V301,S301*'UNIT VALUES'!$D$40*'UNIT VALUES'!$D$44,0),IF(U301&gt;V301,S301*'UNIT VALUES'!$D$30*'UNIT VALUES'!$D$36)), 0)</f>
        <v>66293</v>
      </c>
      <c r="AC301" s="87">
        <f>ROUND(IF(U301&gt;V301,0,IF(T301&gt;1, IF(C301="66", T301*'UNIT VALUES'!$D$33*'UNIT VALUES'!$D$36,T301*'UNIT VALUES'!$D$32*'UNIT VALUES'!$D$36),0)),0)</f>
        <v>0</v>
      </c>
      <c r="AD301" t="str">
        <f t="shared" si="13"/>
        <v>120534</v>
      </c>
      <c r="AE301">
        <f ca="1">IF(C301="22",OFFSET('National Reallocations'!$L$1,MATCH(AD301,'National Reallocations'!$I$2:$I$52,0),),ROUND((X301/(SUM($X$2:$X$1259)-SUMIF($C$2:$C$1259,"22",$X$2:$X$1259)))*(Reallocations!$F$4+Reallocations!$F$5),0))</f>
        <v>23</v>
      </c>
      <c r="AF301" s="27">
        <f ca="1">IF(ISERROR(OFFSET('MSA Reallocations'!$I$1,MATCH(AD301,'MSA Reallocations'!$E$2:$E$37,0),)), 0, (OFFSET('MSA Reallocations'!$I$1,MATCH(AD301,'MSA Reallocations'!$E$2:$E$37,0),)))</f>
        <v>0</v>
      </c>
      <c r="AG301" s="181">
        <f ca="1">IF(ISERROR(OFFSET(Reductions!$E$1,MATCH(AD301,Reductions!$F$2:$F$15,0),)), 0, -OFFSET(Reductions!$E$1,MATCH(AD301,Reductions!$F$2:$F$15,0),))</f>
        <v>0</v>
      </c>
      <c r="AH301" s="53">
        <f t="shared" ca="1" si="14"/>
        <v>270429</v>
      </c>
    </row>
    <row r="302" spans="1:34" x14ac:dyDescent="0.25">
      <c r="A302" s="126" t="s">
        <v>5833</v>
      </c>
      <c r="B302" s="126" t="s">
        <v>928</v>
      </c>
      <c r="C302" s="126" t="s">
        <v>47</v>
      </c>
      <c r="D302" s="126" t="s">
        <v>48</v>
      </c>
      <c r="E302" s="126" t="s">
        <v>929</v>
      </c>
      <c r="F302" s="126" t="s">
        <v>955</v>
      </c>
      <c r="G302" s="126" t="s">
        <v>886</v>
      </c>
      <c r="H302" s="126" t="s">
        <v>23</v>
      </c>
      <c r="I302" s="126" t="s">
        <v>956</v>
      </c>
      <c r="J302" s="126" t="s">
        <v>953</v>
      </c>
      <c r="K302" s="126" t="s">
        <v>2129</v>
      </c>
      <c r="L302" s="127">
        <v>1</v>
      </c>
      <c r="M302" s="127">
        <v>37349</v>
      </c>
      <c r="N302" s="127">
        <v>37349</v>
      </c>
      <c r="O302" s="127">
        <v>129485</v>
      </c>
      <c r="P302" s="127">
        <v>0</v>
      </c>
      <c r="Q302" s="127">
        <v>12672</v>
      </c>
      <c r="R302" s="127">
        <v>215</v>
      </c>
      <c r="S302" s="127">
        <v>1379</v>
      </c>
      <c r="T302" s="24">
        <f>IF(P302&gt;0, ROUND(IF(IF(OR(C302="51", C302="52", C302="66"), (L302*'UNIT VALUES'!$C$26)-CALCS!P302,0)&gt;0, IF(OR(C302="51", C302="52", C302="66"), (L302*'UNIT VALUES'!$C$26)-CALCS!P302,0), 0), 0), ROUND(IF(IF(OR(C302="51", C302="52", C302="66"), (L302*'UNIT VALUES'!$C$26)-CALCS!O302,0)&gt;0, IF(OR(C302="51", C302="52", C302="66"), (L302*'UNIT VALUES'!$C$26)-CALCS!O302,0), 0), 0))</f>
        <v>0</v>
      </c>
      <c r="U302" s="25">
        <f>IF(C302="22", (O302*'UNIT VALUES'!$D$38)+(Q302*'UNIT VALUES'!$D$39)+(S302*'UNIT VALUES'!$D$40), (O302*'UNIT VALUES'!$D$28)+(Q302*'UNIT VALUES'!$D$29)+(S302*'UNIT VALUES'!$D$30))</f>
        <v>772378.96337533602</v>
      </c>
      <c r="V302" s="25">
        <f>IF(C302="22",(O302*'UNIT VALUES'!$D$41)+(Q302*'UNIT VALUES'!$D$42)+(R302*'UNIT VALUES'!$D$43),IF(C302="66",(Q302*'UNIT VALUES'!$D$31)+(T302*'UNIT VALUES'!$D$33)+(R302*'UNIT VALUES'!$D$34),(Q302*'UNIT VALUES'!$D$31)+(T302*'UNIT VALUES'!$D$32)+(R302*'UNIT VALUES'!$D$34)))</f>
        <v>209225.58442959934</v>
      </c>
      <c r="W302" s="25">
        <f t="shared" si="12"/>
        <v>772379</v>
      </c>
      <c r="X302" s="27">
        <f>ROUND(IF(C302="22", W302*'UNIT VALUES'!$D$44, W302*'UNIT VALUES'!$D$36), 0)</f>
        <v>675992</v>
      </c>
      <c r="Y302" s="87">
        <f>ROUND(IF(C302="22", IF(U302&gt;V302,O302*'UNIT VALUES'!$D$38*'UNIT VALUES'!$D$44,O302*'UNIT VALUES'!$D$41*'UNIT VALUES'!$D$44),IF(U302&gt;V302, O302*'UNIT VALUES'!$D$28*'UNIT VALUES'!$D$36,0)), 0)</f>
        <v>213027</v>
      </c>
      <c r="Z302" s="87">
        <f>ROUND(IF(C302="22", IF(U302&gt;V302,Q302*'UNIT VALUES'!$D$39*'UNIT VALUES'!$D$44,Q302*'UNIT VALUES'!$D$42*'UNIT VALUES'!$D$44), IF(U302&gt;V302, Q302*'UNIT VALUES'!$D$29*'UNIT VALUES'!$D$36, Q302*'UNIT VALUES'!$D$31*'UNIT VALUES'!$D$36)),0)</f>
        <v>281939</v>
      </c>
      <c r="AA302" s="87">
        <f>ROUND(IF(C302="22", IF(U302&gt;V302,0,R302*'UNIT VALUES'!$D$43*'UNIT VALUES'!$D$44),IF(CALCS!U302&gt;CALCS!V302,0,CALCS!R302*'UNIT VALUES'!$D$34*'UNIT VALUES'!$D$36)), 0)</f>
        <v>0</v>
      </c>
      <c r="AB302" s="87">
        <f>ROUND(IF(C302="22",IF(U302&gt;V302,S302*'UNIT VALUES'!$D$40*'UNIT VALUES'!$D$44,0),IF(U302&gt;V302,S302*'UNIT VALUES'!$D$30*'UNIT VALUES'!$D$36)), 0)</f>
        <v>181026</v>
      </c>
      <c r="AC302" s="87">
        <f>ROUND(IF(U302&gt;V302,0,IF(T302&gt;1, IF(C302="66", T302*'UNIT VALUES'!$D$33*'UNIT VALUES'!$D$36,T302*'UNIT VALUES'!$D$32*'UNIT VALUES'!$D$36),0)),0)</f>
        <v>0</v>
      </c>
      <c r="AD302" t="str">
        <f t="shared" si="13"/>
        <v>120588</v>
      </c>
      <c r="AE302">
        <f ca="1">IF(C302="22",OFFSET('National Reallocations'!$L$1,MATCH(AD302,'National Reallocations'!$I$2:$I$52,0),),ROUND((X302/(SUM($X$2:$X$1259)-SUMIF($C$2:$C$1259,"22",$X$2:$X$1259)))*(Reallocations!$F$4+Reallocations!$F$5),0))</f>
        <v>57</v>
      </c>
      <c r="AF302" s="27">
        <f ca="1">IF(ISERROR(OFFSET('MSA Reallocations'!$I$1,MATCH(AD302,'MSA Reallocations'!$E$2:$E$37,0),)), 0, (OFFSET('MSA Reallocations'!$I$1,MATCH(AD302,'MSA Reallocations'!$E$2:$E$37,0),)))</f>
        <v>0</v>
      </c>
      <c r="AG302" s="181">
        <f ca="1">IF(ISERROR(OFFSET(Reductions!$E$1,MATCH(AD302,Reductions!$F$2:$F$15,0),)), 0, -OFFSET(Reductions!$E$1,MATCH(AD302,Reductions!$F$2:$F$15,0),))</f>
        <v>0</v>
      </c>
      <c r="AH302" s="53">
        <f t="shared" ca="1" si="14"/>
        <v>676049</v>
      </c>
    </row>
    <row r="303" spans="1:34" x14ac:dyDescent="0.25">
      <c r="A303" s="126" t="s">
        <v>5924</v>
      </c>
      <c r="B303" s="126" t="s">
        <v>928</v>
      </c>
      <c r="C303" s="126" t="s">
        <v>47</v>
      </c>
      <c r="D303" s="126" t="s">
        <v>48</v>
      </c>
      <c r="E303" s="126" t="s">
        <v>929</v>
      </c>
      <c r="F303" s="126" t="s">
        <v>280</v>
      </c>
      <c r="G303" s="126" t="s">
        <v>886</v>
      </c>
      <c r="H303" s="126" t="s">
        <v>23</v>
      </c>
      <c r="I303" s="126" t="s">
        <v>958</v>
      </c>
      <c r="J303" s="126" t="s">
        <v>953</v>
      </c>
      <c r="K303" s="126" t="s">
        <v>2129</v>
      </c>
      <c r="L303" s="127">
        <v>1</v>
      </c>
      <c r="M303" s="127">
        <v>0</v>
      </c>
      <c r="N303" s="127">
        <v>0</v>
      </c>
      <c r="O303" s="127">
        <v>100882</v>
      </c>
      <c r="P303" s="127">
        <v>0</v>
      </c>
      <c r="Q303" s="127">
        <v>11801</v>
      </c>
      <c r="R303" s="127">
        <v>48</v>
      </c>
      <c r="S303" s="127">
        <v>1221</v>
      </c>
      <c r="T303" s="24">
        <f>IF(P303&gt;0, ROUND(IF(IF(OR(C303="51", C303="52", C303="66"), (L303*'UNIT VALUES'!$C$26)-CALCS!P303,0)&gt;0, IF(OR(C303="51", C303="52", C303="66"), (L303*'UNIT VALUES'!$C$26)-CALCS!P303,0), 0), 0), ROUND(IF(IF(OR(C303="51", C303="52", C303="66"), (L303*'UNIT VALUES'!$C$26)-CALCS!O303,0)&gt;0, IF(OR(C303="51", C303="52", C303="66"), (L303*'UNIT VALUES'!$C$26)-CALCS!O303,0), 0), 0))</f>
        <v>0</v>
      </c>
      <c r="U303" s="25">
        <f>IF(C303="22", (O303*'UNIT VALUES'!$D$38)+(Q303*'UNIT VALUES'!$D$39)+(S303*'UNIT VALUES'!$D$40), (O303*'UNIT VALUES'!$D$28)+(Q303*'UNIT VALUES'!$D$29)+(S303*'UNIT VALUES'!$D$30))</f>
        <v>672771.43640506407</v>
      </c>
      <c r="V303" s="25">
        <f>IF(C303="22",(O303*'UNIT VALUES'!$D$41)+(Q303*'UNIT VALUES'!$D$42)+(R303*'UNIT VALUES'!$D$43),IF(C303="66",(Q303*'UNIT VALUES'!$D$31)+(T303*'UNIT VALUES'!$D$33)+(R303*'UNIT VALUES'!$D$34),(Q303*'UNIT VALUES'!$D$31)+(T303*'UNIT VALUES'!$D$32)+(R303*'UNIT VALUES'!$D$34)))</f>
        <v>183557.71896540903</v>
      </c>
      <c r="W303" s="25">
        <f t="shared" si="12"/>
        <v>672771</v>
      </c>
      <c r="X303" s="27">
        <f>ROUND(IF(C303="22", W303*'UNIT VALUES'!$D$44, W303*'UNIT VALUES'!$D$36), 0)</f>
        <v>588815</v>
      </c>
      <c r="Y303" s="87">
        <f>ROUND(IF(C303="22", IF(U303&gt;V303,O303*'UNIT VALUES'!$D$38*'UNIT VALUES'!$D$44,O303*'UNIT VALUES'!$D$41*'UNIT VALUES'!$D$44),IF(U303&gt;V303, O303*'UNIT VALUES'!$D$28*'UNIT VALUES'!$D$36,0)), 0)</f>
        <v>165969</v>
      </c>
      <c r="Z303" s="87">
        <f>ROUND(IF(C303="22", IF(U303&gt;V303,Q303*'UNIT VALUES'!$D$39*'UNIT VALUES'!$D$44,Q303*'UNIT VALUES'!$D$42*'UNIT VALUES'!$D$44), IF(U303&gt;V303, Q303*'UNIT VALUES'!$D$29*'UNIT VALUES'!$D$36, Q303*'UNIT VALUES'!$D$31*'UNIT VALUES'!$D$36)),0)</f>
        <v>262560</v>
      </c>
      <c r="AA303" s="87">
        <f>ROUND(IF(C303="22", IF(U303&gt;V303,0,R303*'UNIT VALUES'!$D$43*'UNIT VALUES'!$D$44),IF(CALCS!U303&gt;CALCS!V303,0,CALCS!R303*'UNIT VALUES'!$D$34*'UNIT VALUES'!$D$36)), 0)</f>
        <v>0</v>
      </c>
      <c r="AB303" s="87">
        <f>ROUND(IF(C303="22",IF(U303&gt;V303,S303*'UNIT VALUES'!$D$40*'UNIT VALUES'!$D$44,0),IF(U303&gt;V303,S303*'UNIT VALUES'!$D$30*'UNIT VALUES'!$D$36)), 0)</f>
        <v>160285</v>
      </c>
      <c r="AC303" s="87">
        <f>ROUND(IF(U303&gt;V303,0,IF(T303&gt;1, IF(C303="66", T303*'UNIT VALUES'!$D$33*'UNIT VALUES'!$D$36,T303*'UNIT VALUES'!$D$32*'UNIT VALUES'!$D$36),0)),0)</f>
        <v>0</v>
      </c>
      <c r="AD303" t="str">
        <f t="shared" si="13"/>
        <v>120684</v>
      </c>
      <c r="AE303">
        <f ca="1">IF(C303="22",OFFSET('National Reallocations'!$L$1,MATCH(AD303,'National Reallocations'!$I$2:$I$52,0),),ROUND((X303/(SUM($X$2:$X$1259)-SUMIF($C$2:$C$1259,"22",$X$2:$X$1259)))*(Reallocations!$F$4+Reallocations!$F$5),0))</f>
        <v>50</v>
      </c>
      <c r="AF303" s="27">
        <f ca="1">IF(ISERROR(OFFSET('MSA Reallocations'!$I$1,MATCH(AD303,'MSA Reallocations'!$E$2:$E$37,0),)), 0, (OFFSET('MSA Reallocations'!$I$1,MATCH(AD303,'MSA Reallocations'!$E$2:$E$37,0),)))</f>
        <v>0</v>
      </c>
      <c r="AG303" s="181">
        <f ca="1">IF(ISERROR(OFFSET(Reductions!$E$1,MATCH(AD303,Reductions!$F$2:$F$15,0),)), 0, -OFFSET(Reductions!$E$1,MATCH(AD303,Reductions!$F$2:$F$15,0),))</f>
        <v>0</v>
      </c>
      <c r="AH303" s="53">
        <f t="shared" ca="1" si="14"/>
        <v>588865</v>
      </c>
    </row>
    <row r="304" spans="1:34" x14ac:dyDescent="0.25">
      <c r="A304" s="126" t="s">
        <v>5078</v>
      </c>
      <c r="B304" s="126" t="s">
        <v>928</v>
      </c>
      <c r="C304" s="126" t="s">
        <v>27</v>
      </c>
      <c r="D304" s="126" t="s">
        <v>28</v>
      </c>
      <c r="E304" s="126" t="s">
        <v>929</v>
      </c>
      <c r="F304" s="126" t="s">
        <v>812</v>
      </c>
      <c r="G304" s="126" t="s">
        <v>960</v>
      </c>
      <c r="H304" s="126" t="s">
        <v>23</v>
      </c>
      <c r="I304" s="126" t="s">
        <v>961</v>
      </c>
      <c r="J304" s="126" t="s">
        <v>962</v>
      </c>
      <c r="K304" s="126" t="s">
        <v>3338</v>
      </c>
      <c r="L304" s="127">
        <v>37395</v>
      </c>
      <c r="M304" s="127">
        <v>56624</v>
      </c>
      <c r="N304" s="127">
        <v>54176</v>
      </c>
      <c r="O304" s="127">
        <v>64736</v>
      </c>
      <c r="P304" s="127">
        <v>0</v>
      </c>
      <c r="Q304" s="127">
        <v>18499</v>
      </c>
      <c r="R304" s="127">
        <v>2273</v>
      </c>
      <c r="S304" s="127">
        <v>552</v>
      </c>
      <c r="T304" s="24">
        <f>IF(P304&gt;0, ROUND(IF(IF(OR(C304="51", C304="52", C304="66"), (L304*'UNIT VALUES'!$C$26)-CALCS!P304,0)&gt;0, IF(OR(C304="51", C304="52", C304="66"), (L304*'UNIT VALUES'!$C$26)-CALCS!P304,0), 0), 0), ROUND(IF(IF(OR(C304="51", C304="52", C304="66"), (L304*'UNIT VALUES'!$C$26)-CALCS!O304,0)&gt;0, IF(OR(C304="51", C304="52", C304="66"), (L304*'UNIT VALUES'!$C$26)-CALCS!O304,0), 0), 0))</f>
        <v>0</v>
      </c>
      <c r="U304" s="25">
        <f>IF(C304="22", (O304*'UNIT VALUES'!$D$38)+(Q304*'UNIT VALUES'!$D$39)+(S304*'UNIT VALUES'!$D$40), (O304*'UNIT VALUES'!$D$28)+(Q304*'UNIT VALUES'!$D$29)+(S304*'UNIT VALUES'!$D$30))</f>
        <v>674753.71691272571</v>
      </c>
      <c r="V304" s="25">
        <f>IF(C304="22",(O304*'UNIT VALUES'!$D$41)+(Q304*'UNIT VALUES'!$D$42)+(R304*'UNIT VALUES'!$D$43),IF(C304="66",(Q304*'UNIT VALUES'!$D$31)+(T304*'UNIT VALUES'!$D$33)+(R304*'UNIT VALUES'!$D$34),(Q304*'UNIT VALUES'!$D$31)+(T304*'UNIT VALUES'!$D$32)+(R304*'UNIT VALUES'!$D$34)))</f>
        <v>450699.60762403207</v>
      </c>
      <c r="W304" s="25">
        <f t="shared" si="12"/>
        <v>674754</v>
      </c>
      <c r="X304" s="27">
        <f>ROUND(IF(C304="22", W304*'UNIT VALUES'!$D$44, W304*'UNIT VALUES'!$D$36), 0)</f>
        <v>590550</v>
      </c>
      <c r="Y304" s="87">
        <f>ROUND(IF(C304="22", IF(U304&gt;V304,O304*'UNIT VALUES'!$D$38*'UNIT VALUES'!$D$44,O304*'UNIT VALUES'!$D$41*'UNIT VALUES'!$D$44),IF(U304&gt;V304, O304*'UNIT VALUES'!$D$28*'UNIT VALUES'!$D$36,0)), 0)</f>
        <v>106503</v>
      </c>
      <c r="Z304" s="87">
        <f>ROUND(IF(C304="22", IF(U304&gt;V304,Q304*'UNIT VALUES'!$D$39*'UNIT VALUES'!$D$44,Q304*'UNIT VALUES'!$D$42*'UNIT VALUES'!$D$44), IF(U304&gt;V304, Q304*'UNIT VALUES'!$D$29*'UNIT VALUES'!$D$36, Q304*'UNIT VALUES'!$D$31*'UNIT VALUES'!$D$36)),0)</f>
        <v>411584</v>
      </c>
      <c r="AA304" s="87">
        <f>ROUND(IF(C304="22", IF(U304&gt;V304,0,R304*'UNIT VALUES'!$D$43*'UNIT VALUES'!$D$44),IF(CALCS!U304&gt;CALCS!V304,0,CALCS!R304*'UNIT VALUES'!$D$34*'UNIT VALUES'!$D$36)), 0)</f>
        <v>0</v>
      </c>
      <c r="AB304" s="87">
        <f>ROUND(IF(C304="22",IF(U304&gt;V304,S304*'UNIT VALUES'!$D$40*'UNIT VALUES'!$D$44,0),IF(U304&gt;V304,S304*'UNIT VALUES'!$D$30*'UNIT VALUES'!$D$36)), 0)</f>
        <v>72463</v>
      </c>
      <c r="AC304" s="87">
        <f>ROUND(IF(U304&gt;V304,0,IF(T304&gt;1, IF(C304="66", T304*'UNIT VALUES'!$D$33*'UNIT VALUES'!$D$36,T304*'UNIT VALUES'!$D$32*'UNIT VALUES'!$D$36),0)),0)</f>
        <v>0</v>
      </c>
      <c r="AD304" t="str">
        <f t="shared" si="13"/>
        <v>120690</v>
      </c>
      <c r="AE304">
        <f ca="1">IF(C304="22",OFFSET('National Reallocations'!$L$1,MATCH(AD304,'National Reallocations'!$I$2:$I$52,0),),ROUND((X304/(SUM($X$2:$X$1259)-SUMIF($C$2:$C$1259,"22",$X$2:$X$1259)))*(Reallocations!$F$4+Reallocations!$F$5),0))</f>
        <v>50</v>
      </c>
      <c r="AF304" s="27">
        <f ca="1">IF(ISERROR(OFFSET('MSA Reallocations'!$I$1,MATCH(AD304,'MSA Reallocations'!$E$2:$E$37,0),)), 0, (OFFSET('MSA Reallocations'!$I$1,MATCH(AD304,'MSA Reallocations'!$E$2:$E$37,0),)))</f>
        <v>0</v>
      </c>
      <c r="AG304" s="181">
        <f ca="1">IF(ISERROR(OFFSET(Reductions!$E$1,MATCH(AD304,Reductions!$F$2:$F$15,0),)), 0, -OFFSET(Reductions!$E$1,MATCH(AD304,Reductions!$F$2:$F$15,0),))</f>
        <v>0</v>
      </c>
      <c r="AH304" s="53">
        <f t="shared" ca="1" si="14"/>
        <v>590600</v>
      </c>
    </row>
    <row r="305" spans="1:34" x14ac:dyDescent="0.25">
      <c r="A305" s="126" t="s">
        <v>4936</v>
      </c>
      <c r="B305" s="126" t="s">
        <v>928</v>
      </c>
      <c r="C305" s="126" t="s">
        <v>27</v>
      </c>
      <c r="D305" s="126" t="s">
        <v>28</v>
      </c>
      <c r="E305" s="126" t="s">
        <v>929</v>
      </c>
      <c r="F305" s="126" t="s">
        <v>284</v>
      </c>
      <c r="G305" s="126" t="s">
        <v>886</v>
      </c>
      <c r="H305" s="126" t="s">
        <v>23</v>
      </c>
      <c r="I305" s="126" t="s">
        <v>964</v>
      </c>
      <c r="J305" s="126" t="s">
        <v>953</v>
      </c>
      <c r="K305" s="126" t="s">
        <v>2129</v>
      </c>
      <c r="L305" s="127">
        <v>9573</v>
      </c>
      <c r="M305" s="127">
        <v>0</v>
      </c>
      <c r="N305" s="127">
        <v>0</v>
      </c>
      <c r="O305" s="127">
        <v>79768</v>
      </c>
      <c r="P305" s="127">
        <v>0</v>
      </c>
      <c r="Q305" s="127">
        <v>15476</v>
      </c>
      <c r="R305" s="127">
        <v>207</v>
      </c>
      <c r="S305" s="127">
        <v>1236</v>
      </c>
      <c r="T305" s="24">
        <f>IF(P305&gt;0, ROUND(IF(IF(OR(C305="51", C305="52", C305="66"), (L305*'UNIT VALUES'!$C$26)-CALCS!P305,0)&gt;0, IF(OR(C305="51", C305="52", C305="66"), (L305*'UNIT VALUES'!$C$26)-CALCS!P305,0), 0), 0), ROUND(IF(IF(OR(C305="51", C305="52", C305="66"), (L305*'UNIT VALUES'!$C$26)-CALCS!O305,0)&gt;0, IF(OR(C305="51", C305="52", C305="66"), (L305*'UNIT VALUES'!$C$26)-CALCS!O305,0), 0), 0))</f>
        <v>0</v>
      </c>
      <c r="U305" s="25">
        <f>IF(C305="22", (O305*'UNIT VALUES'!$D$38)+(Q305*'UNIT VALUES'!$D$39)+(S305*'UNIT VALUES'!$D$40), (O305*'UNIT VALUES'!$D$28)+(Q305*'UNIT VALUES'!$D$29)+(S305*'UNIT VALUES'!$D$30))</f>
        <v>728755.5589564027</v>
      </c>
      <c r="V305" s="25">
        <f>IF(C305="22",(O305*'UNIT VALUES'!$D$41)+(Q305*'UNIT VALUES'!$D$42)+(R305*'UNIT VALUES'!$D$43),IF(C305="66",(Q305*'UNIT VALUES'!$D$31)+(T305*'UNIT VALUES'!$D$33)+(R305*'UNIT VALUES'!$D$34),(Q305*'UNIT VALUES'!$D$31)+(T305*'UNIT VALUES'!$D$32)+(R305*'UNIT VALUES'!$D$34)))</f>
        <v>251401.33567104384</v>
      </c>
      <c r="W305" s="25">
        <f t="shared" si="12"/>
        <v>728756</v>
      </c>
      <c r="X305" s="27">
        <f>ROUND(IF(C305="22", W305*'UNIT VALUES'!$D$44, W305*'UNIT VALUES'!$D$36), 0)</f>
        <v>637813</v>
      </c>
      <c r="Y305" s="87">
        <f>ROUND(IF(C305="22", IF(U305&gt;V305,O305*'UNIT VALUES'!$D$38*'UNIT VALUES'!$D$44,O305*'UNIT VALUES'!$D$41*'UNIT VALUES'!$D$44),IF(U305&gt;V305, O305*'UNIT VALUES'!$D$28*'UNIT VALUES'!$D$36,0)), 0)</f>
        <v>131233</v>
      </c>
      <c r="Z305" s="87">
        <f>ROUND(IF(C305="22", IF(U305&gt;V305,Q305*'UNIT VALUES'!$D$39*'UNIT VALUES'!$D$44,Q305*'UNIT VALUES'!$D$42*'UNIT VALUES'!$D$44), IF(U305&gt;V305, Q305*'UNIT VALUES'!$D$29*'UNIT VALUES'!$D$36, Q305*'UNIT VALUES'!$D$31*'UNIT VALUES'!$D$36)),0)</f>
        <v>344326</v>
      </c>
      <c r="AA305" s="87">
        <f>ROUND(IF(C305="22", IF(U305&gt;V305,0,R305*'UNIT VALUES'!$D$43*'UNIT VALUES'!$D$44),IF(CALCS!U305&gt;CALCS!V305,0,CALCS!R305*'UNIT VALUES'!$D$34*'UNIT VALUES'!$D$36)), 0)</f>
        <v>0</v>
      </c>
      <c r="AB305" s="87">
        <f>ROUND(IF(C305="22",IF(U305&gt;V305,S305*'UNIT VALUES'!$D$40*'UNIT VALUES'!$D$44,0),IF(U305&gt;V305,S305*'UNIT VALUES'!$D$30*'UNIT VALUES'!$D$36)), 0)</f>
        <v>162254</v>
      </c>
      <c r="AC305" s="87">
        <f>ROUND(IF(U305&gt;V305,0,IF(T305&gt;1, IF(C305="66", T305*'UNIT VALUES'!$D$33*'UNIT VALUES'!$D$36,T305*'UNIT VALUES'!$D$32*'UNIT VALUES'!$D$36),0)),0)</f>
        <v>0</v>
      </c>
      <c r="AD305" t="str">
        <f t="shared" si="13"/>
        <v>120708</v>
      </c>
      <c r="AE305">
        <f ca="1">IF(C305="22",OFFSET('National Reallocations'!$L$1,MATCH(AD305,'National Reallocations'!$I$2:$I$52,0),),ROUND((X305/(SUM($X$2:$X$1259)-SUMIF($C$2:$C$1259,"22",$X$2:$X$1259)))*(Reallocations!$F$4+Reallocations!$F$5),0))</f>
        <v>54</v>
      </c>
      <c r="AF305" s="27">
        <f ca="1">IF(ISERROR(OFFSET('MSA Reallocations'!$I$1,MATCH(AD305,'MSA Reallocations'!$E$2:$E$37,0),)), 0, (OFFSET('MSA Reallocations'!$I$1,MATCH(AD305,'MSA Reallocations'!$E$2:$E$37,0),)))</f>
        <v>0</v>
      </c>
      <c r="AG305" s="181">
        <f ca="1">IF(ISERROR(OFFSET(Reductions!$E$1,MATCH(AD305,Reductions!$F$2:$F$15,0),)), 0, -OFFSET(Reductions!$E$1,MATCH(AD305,Reductions!$F$2:$F$15,0),))</f>
        <v>0</v>
      </c>
      <c r="AH305" s="53">
        <f t="shared" ca="1" si="14"/>
        <v>637867</v>
      </c>
    </row>
    <row r="306" spans="1:34" x14ac:dyDescent="0.25">
      <c r="A306" s="126" t="s">
        <v>5061</v>
      </c>
      <c r="B306" s="126" t="s">
        <v>928</v>
      </c>
      <c r="C306" s="126" t="s">
        <v>27</v>
      </c>
      <c r="D306" s="126" t="s">
        <v>28</v>
      </c>
      <c r="E306" s="126" t="s">
        <v>929</v>
      </c>
      <c r="F306" s="126" t="s">
        <v>966</v>
      </c>
      <c r="G306" s="126" t="s">
        <v>472</v>
      </c>
      <c r="H306" s="126" t="s">
        <v>23</v>
      </c>
      <c r="I306" s="126" t="s">
        <v>967</v>
      </c>
      <c r="J306" s="126" t="s">
        <v>932</v>
      </c>
      <c r="K306" s="126" t="s">
        <v>2129</v>
      </c>
      <c r="L306" s="127">
        <v>12230</v>
      </c>
      <c r="M306" s="127">
        <v>34785</v>
      </c>
      <c r="N306" s="127">
        <v>34325</v>
      </c>
      <c r="O306" s="127">
        <v>66255</v>
      </c>
      <c r="P306" s="127">
        <v>0</v>
      </c>
      <c r="Q306" s="127">
        <v>11239</v>
      </c>
      <c r="R306" s="127">
        <v>820</v>
      </c>
      <c r="S306" s="127">
        <v>777</v>
      </c>
      <c r="T306" s="24">
        <f>IF(P306&gt;0, ROUND(IF(IF(OR(C306="51", C306="52", C306="66"), (L306*'UNIT VALUES'!$C$26)-CALCS!P306,0)&gt;0, IF(OR(C306="51", C306="52", C306="66"), (L306*'UNIT VALUES'!$C$26)-CALCS!P306,0), 0), 0), ROUND(IF(IF(OR(C306="51", C306="52", C306="66"), (L306*'UNIT VALUES'!$C$26)-CALCS!O306,0)&gt;0, IF(OR(C306="51", C306="52", C306="66"), (L306*'UNIT VALUES'!$C$26)-CALCS!O306,0), 0), 0))</f>
        <v>0</v>
      </c>
      <c r="U306" s="25">
        <f>IF(C306="22", (O306*'UNIT VALUES'!$D$38)+(Q306*'UNIT VALUES'!$D$39)+(S306*'UNIT VALUES'!$D$40), (O306*'UNIT VALUES'!$D$28)+(Q306*'UNIT VALUES'!$D$29)+(S306*'UNIT VALUES'!$D$30))</f>
        <v>526797.89910133218</v>
      </c>
      <c r="V306" s="25">
        <f>IF(C306="22",(O306*'UNIT VALUES'!$D$41)+(Q306*'UNIT VALUES'!$D$42)+(R306*'UNIT VALUES'!$D$43),IF(C306="66",(Q306*'UNIT VALUES'!$D$31)+(T306*'UNIT VALUES'!$D$33)+(R306*'UNIT VALUES'!$D$34),(Q306*'UNIT VALUES'!$D$31)+(T306*'UNIT VALUES'!$D$32)+(R306*'UNIT VALUES'!$D$34)))</f>
        <v>232227.5870563018</v>
      </c>
      <c r="W306" s="25">
        <f t="shared" si="12"/>
        <v>526798</v>
      </c>
      <c r="X306" s="27">
        <f>ROUND(IF(C306="22", W306*'UNIT VALUES'!$D$44, W306*'UNIT VALUES'!$D$36), 0)</f>
        <v>461058</v>
      </c>
      <c r="Y306" s="87">
        <f>ROUND(IF(C306="22", IF(U306&gt;V306,O306*'UNIT VALUES'!$D$38*'UNIT VALUES'!$D$44,O306*'UNIT VALUES'!$D$41*'UNIT VALUES'!$D$44),IF(U306&gt;V306, O306*'UNIT VALUES'!$D$28*'UNIT VALUES'!$D$36,0)), 0)</f>
        <v>109002</v>
      </c>
      <c r="Z306" s="87">
        <f>ROUND(IF(C306="22", IF(U306&gt;V306,Q306*'UNIT VALUES'!$D$39*'UNIT VALUES'!$D$44,Q306*'UNIT VALUES'!$D$42*'UNIT VALUES'!$D$44), IF(U306&gt;V306, Q306*'UNIT VALUES'!$D$29*'UNIT VALUES'!$D$36, Q306*'UNIT VALUES'!$D$31*'UNIT VALUES'!$D$36)),0)</f>
        <v>250057</v>
      </c>
      <c r="AA306" s="87">
        <f>ROUND(IF(C306="22", IF(U306&gt;V306,0,R306*'UNIT VALUES'!$D$43*'UNIT VALUES'!$D$44),IF(CALCS!U306&gt;CALCS!V306,0,CALCS!R306*'UNIT VALUES'!$D$34*'UNIT VALUES'!$D$36)), 0)</f>
        <v>0</v>
      </c>
      <c r="AB306" s="87">
        <f>ROUND(IF(C306="22",IF(U306&gt;V306,S306*'UNIT VALUES'!$D$40*'UNIT VALUES'!$D$44,0),IF(U306&gt;V306,S306*'UNIT VALUES'!$D$30*'UNIT VALUES'!$D$36)), 0)</f>
        <v>102000</v>
      </c>
      <c r="AC306" s="87">
        <f>ROUND(IF(U306&gt;V306,0,IF(T306&gt;1, IF(C306="66", T306*'UNIT VALUES'!$D$33*'UNIT VALUES'!$D$36,T306*'UNIT VALUES'!$D$32*'UNIT VALUES'!$D$36),0)),0)</f>
        <v>0</v>
      </c>
      <c r="AD306" t="str">
        <f t="shared" si="13"/>
        <v>120732</v>
      </c>
      <c r="AE306">
        <f ca="1">IF(C306="22",OFFSET('National Reallocations'!$L$1,MATCH(AD306,'National Reallocations'!$I$2:$I$52,0),),ROUND((X306/(SUM($X$2:$X$1259)-SUMIF($C$2:$C$1259,"22",$X$2:$X$1259)))*(Reallocations!$F$4+Reallocations!$F$5),0))</f>
        <v>39</v>
      </c>
      <c r="AF306" s="27">
        <f ca="1">IF(ISERROR(OFFSET('MSA Reallocations'!$I$1,MATCH(AD306,'MSA Reallocations'!$E$2:$E$37,0),)), 0, (OFFSET('MSA Reallocations'!$I$1,MATCH(AD306,'MSA Reallocations'!$E$2:$E$37,0),)))</f>
        <v>0</v>
      </c>
      <c r="AG306" s="181">
        <f ca="1">IF(ISERROR(OFFSET(Reductions!$E$1,MATCH(AD306,Reductions!$F$2:$F$15,0),)), 0, -OFFSET(Reductions!$E$1,MATCH(AD306,Reductions!$F$2:$F$15,0),))</f>
        <v>0</v>
      </c>
      <c r="AH306" s="53">
        <f t="shared" ca="1" si="14"/>
        <v>461097</v>
      </c>
    </row>
    <row r="307" spans="1:34" x14ac:dyDescent="0.25">
      <c r="A307" s="126" t="s">
        <v>4863</v>
      </c>
      <c r="B307" s="126" t="s">
        <v>928</v>
      </c>
      <c r="C307" s="126" t="s">
        <v>27</v>
      </c>
      <c r="D307" s="126" t="s">
        <v>28</v>
      </c>
      <c r="E307" s="126" t="s">
        <v>929</v>
      </c>
      <c r="F307" s="126" t="s">
        <v>885</v>
      </c>
      <c r="G307" s="126" t="s">
        <v>960</v>
      </c>
      <c r="H307" s="126" t="s">
        <v>23</v>
      </c>
      <c r="I307" s="126" t="s">
        <v>969</v>
      </c>
      <c r="J307" s="126" t="s">
        <v>962</v>
      </c>
      <c r="K307" s="126" t="s">
        <v>3338</v>
      </c>
      <c r="L307" s="127">
        <v>1</v>
      </c>
      <c r="M307" s="127">
        <v>0</v>
      </c>
      <c r="N307" s="127">
        <v>0</v>
      </c>
      <c r="O307" s="127">
        <v>88474</v>
      </c>
      <c r="P307" s="127">
        <v>0</v>
      </c>
      <c r="Q307" s="127">
        <v>13873</v>
      </c>
      <c r="R307" s="127">
        <v>112</v>
      </c>
      <c r="S307" s="127">
        <v>404</v>
      </c>
      <c r="T307" s="24">
        <f>IF(P307&gt;0, ROUND(IF(IF(OR(C307="51", C307="52", C307="66"), (L307*'UNIT VALUES'!$C$26)-CALCS!P307,0)&gt;0, IF(OR(C307="51", C307="52", C307="66"), (L307*'UNIT VALUES'!$C$26)-CALCS!P307,0), 0), 0), ROUND(IF(IF(OR(C307="51", C307="52", C307="66"), (L307*'UNIT VALUES'!$C$26)-CALCS!O307,0)&gt;0, IF(OR(C307="51", C307="52", C307="66"), (L307*'UNIT VALUES'!$C$26)-CALCS!O307,0), 0), 0))</f>
        <v>0</v>
      </c>
      <c r="U307" s="25">
        <f>IF(C307="22", (O307*'UNIT VALUES'!$D$38)+(Q307*'UNIT VALUES'!$D$39)+(S307*'UNIT VALUES'!$D$40), (O307*'UNIT VALUES'!$D$28)+(Q307*'UNIT VALUES'!$D$29)+(S307*'UNIT VALUES'!$D$30))</f>
        <v>579577.51187461056</v>
      </c>
      <c r="V307" s="25">
        <f>IF(C307="22",(O307*'UNIT VALUES'!$D$41)+(Q307*'UNIT VALUES'!$D$42)+(R307*'UNIT VALUES'!$D$43),IF(C307="66",(Q307*'UNIT VALUES'!$D$31)+(T307*'UNIT VALUES'!$D$33)+(R307*'UNIT VALUES'!$D$34),(Q307*'UNIT VALUES'!$D$31)+(T307*'UNIT VALUES'!$D$32)+(R307*'UNIT VALUES'!$D$34)))</f>
        <v>219907.02767317244</v>
      </c>
      <c r="W307" s="25">
        <f t="shared" si="12"/>
        <v>579578</v>
      </c>
      <c r="X307" s="27">
        <f>ROUND(IF(C307="22", W307*'UNIT VALUES'!$D$44, W307*'UNIT VALUES'!$D$36), 0)</f>
        <v>507251</v>
      </c>
      <c r="Y307" s="87">
        <f>ROUND(IF(C307="22", IF(U307&gt;V307,O307*'UNIT VALUES'!$D$38*'UNIT VALUES'!$D$44,O307*'UNIT VALUES'!$D$41*'UNIT VALUES'!$D$44),IF(U307&gt;V307, O307*'UNIT VALUES'!$D$28*'UNIT VALUES'!$D$36,0)), 0)</f>
        <v>145556</v>
      </c>
      <c r="Z307" s="87">
        <f>ROUND(IF(C307="22", IF(U307&gt;V307,Q307*'UNIT VALUES'!$D$39*'UNIT VALUES'!$D$44,Q307*'UNIT VALUES'!$D$42*'UNIT VALUES'!$D$44), IF(U307&gt;V307, Q307*'UNIT VALUES'!$D$29*'UNIT VALUES'!$D$36, Q307*'UNIT VALUES'!$D$31*'UNIT VALUES'!$D$36)),0)</f>
        <v>308660</v>
      </c>
      <c r="AA307" s="87">
        <f>ROUND(IF(C307="22", IF(U307&gt;V307,0,R307*'UNIT VALUES'!$D$43*'UNIT VALUES'!$D$44),IF(CALCS!U307&gt;CALCS!V307,0,CALCS!R307*'UNIT VALUES'!$D$34*'UNIT VALUES'!$D$36)), 0)</f>
        <v>0</v>
      </c>
      <c r="AB307" s="87">
        <f>ROUND(IF(C307="22",IF(U307&gt;V307,S307*'UNIT VALUES'!$D$40*'UNIT VALUES'!$D$44,0),IF(U307&gt;V307,S307*'UNIT VALUES'!$D$30*'UNIT VALUES'!$D$36)), 0)</f>
        <v>53035</v>
      </c>
      <c r="AC307" s="87">
        <f>ROUND(IF(U307&gt;V307,0,IF(T307&gt;1, IF(C307="66", T307*'UNIT VALUES'!$D$33*'UNIT VALUES'!$D$36,T307*'UNIT VALUES'!$D$32*'UNIT VALUES'!$D$36),0)),0)</f>
        <v>0</v>
      </c>
      <c r="AD307" t="str">
        <f t="shared" si="13"/>
        <v>120738</v>
      </c>
      <c r="AE307">
        <f ca="1">IF(C307="22",OFFSET('National Reallocations'!$L$1,MATCH(AD307,'National Reallocations'!$I$2:$I$52,0),),ROUND((X307/(SUM($X$2:$X$1259)-SUMIF($C$2:$C$1259,"22",$X$2:$X$1259)))*(Reallocations!$F$4+Reallocations!$F$5),0))</f>
        <v>43</v>
      </c>
      <c r="AF307" s="27">
        <f ca="1">IF(ISERROR(OFFSET('MSA Reallocations'!$I$1,MATCH(AD307,'MSA Reallocations'!$E$2:$E$37,0),)), 0, (OFFSET('MSA Reallocations'!$I$1,MATCH(AD307,'MSA Reallocations'!$E$2:$E$37,0),)))</f>
        <v>0</v>
      </c>
      <c r="AG307" s="181">
        <f ca="1">IF(ISERROR(OFFSET(Reductions!$E$1,MATCH(AD307,Reductions!$F$2:$F$15,0),)), 0, -OFFSET(Reductions!$E$1,MATCH(AD307,Reductions!$F$2:$F$15,0),))</f>
        <v>0</v>
      </c>
      <c r="AH307" s="53">
        <f t="shared" ca="1" si="14"/>
        <v>507294</v>
      </c>
    </row>
    <row r="308" spans="1:34" x14ac:dyDescent="0.25">
      <c r="A308" s="126" t="s">
        <v>5736</v>
      </c>
      <c r="B308" s="126" t="s">
        <v>928</v>
      </c>
      <c r="C308" s="126" t="s">
        <v>27</v>
      </c>
      <c r="D308" s="126" t="s">
        <v>28</v>
      </c>
      <c r="E308" s="126" t="s">
        <v>929</v>
      </c>
      <c r="F308" s="126" t="s">
        <v>971</v>
      </c>
      <c r="G308" s="126" t="s">
        <v>886</v>
      </c>
      <c r="H308" s="126" t="s">
        <v>23</v>
      </c>
      <c r="I308" s="126" t="s">
        <v>972</v>
      </c>
      <c r="J308" s="126" t="s">
        <v>953</v>
      </c>
      <c r="K308" s="126" t="s">
        <v>2129</v>
      </c>
      <c r="L308" s="127">
        <v>83648</v>
      </c>
      <c r="M308" s="127">
        <v>154039</v>
      </c>
      <c r="N308" s="127">
        <v>153279</v>
      </c>
      <c r="O308" s="127">
        <v>178590</v>
      </c>
      <c r="P308" s="127">
        <v>0</v>
      </c>
      <c r="Q308" s="127">
        <v>35873</v>
      </c>
      <c r="R308" s="127">
        <v>2057</v>
      </c>
      <c r="S308" s="127">
        <v>2799</v>
      </c>
      <c r="T308" s="24">
        <f>IF(P308&gt;0, ROUND(IF(IF(OR(C308="51", C308="52", C308="66"), (L308*'UNIT VALUES'!$C$26)-CALCS!P308,0)&gt;0, IF(OR(C308="51", C308="52", C308="66"), (L308*'UNIT VALUES'!$C$26)-CALCS!P308,0), 0), 0), ROUND(IF(IF(OR(C308="51", C308="52", C308="66"), (L308*'UNIT VALUES'!$C$26)-CALCS!O308,0)&gt;0, IF(OR(C308="51", C308="52", C308="66"), (L308*'UNIT VALUES'!$C$26)-CALCS!O308,0), 0), 0))</f>
        <v>0</v>
      </c>
      <c r="U308" s="25">
        <f>IF(C308="22", (O308*'UNIT VALUES'!$D$38)+(Q308*'UNIT VALUES'!$D$39)+(S308*'UNIT VALUES'!$D$40), (O308*'UNIT VALUES'!$D$28)+(Q308*'UNIT VALUES'!$D$29)+(S308*'UNIT VALUES'!$D$30))</f>
        <v>1667473.9151161059</v>
      </c>
      <c r="V308" s="25">
        <f>IF(C308="22",(O308*'UNIT VALUES'!$D$41)+(Q308*'UNIT VALUES'!$D$42)+(R308*'UNIT VALUES'!$D$43),IF(C308="66",(Q308*'UNIT VALUES'!$D$31)+(T308*'UNIT VALUES'!$D$33)+(R308*'UNIT VALUES'!$D$34),(Q308*'UNIT VALUES'!$D$31)+(T308*'UNIT VALUES'!$D$32)+(R308*'UNIT VALUES'!$D$34)))</f>
        <v>699686.37181941047</v>
      </c>
      <c r="W308" s="25">
        <f t="shared" si="12"/>
        <v>1667474</v>
      </c>
      <c r="X308" s="27">
        <f>ROUND(IF(C308="22", W308*'UNIT VALUES'!$D$44, W308*'UNIT VALUES'!$D$36), 0)</f>
        <v>1459387</v>
      </c>
      <c r="Y308" s="87">
        <f>ROUND(IF(C308="22", IF(U308&gt;V308,O308*'UNIT VALUES'!$D$38*'UNIT VALUES'!$D$44,O308*'UNIT VALUES'!$D$41*'UNIT VALUES'!$D$44),IF(U308&gt;V308, O308*'UNIT VALUES'!$D$28*'UNIT VALUES'!$D$36,0)), 0)</f>
        <v>293813</v>
      </c>
      <c r="Z308" s="87">
        <f>ROUND(IF(C308="22", IF(U308&gt;V308,Q308*'UNIT VALUES'!$D$39*'UNIT VALUES'!$D$44,Q308*'UNIT VALUES'!$D$42*'UNIT VALUES'!$D$44), IF(U308&gt;V308, Q308*'UNIT VALUES'!$D$29*'UNIT VALUES'!$D$36, Q308*'UNIT VALUES'!$D$31*'UNIT VALUES'!$D$36)),0)</f>
        <v>798138</v>
      </c>
      <c r="AA308" s="87">
        <f>ROUND(IF(C308="22", IF(U308&gt;V308,0,R308*'UNIT VALUES'!$D$43*'UNIT VALUES'!$D$44),IF(CALCS!U308&gt;CALCS!V308,0,CALCS!R308*'UNIT VALUES'!$D$34*'UNIT VALUES'!$D$36)), 0)</f>
        <v>0</v>
      </c>
      <c r="AB308" s="87">
        <f>ROUND(IF(C308="22",IF(U308&gt;V308,S308*'UNIT VALUES'!$D$40*'UNIT VALUES'!$D$44,0),IF(U308&gt;V308,S308*'UNIT VALUES'!$D$30*'UNIT VALUES'!$D$36)), 0)</f>
        <v>367435</v>
      </c>
      <c r="AC308" s="87">
        <f>ROUND(IF(U308&gt;V308,0,IF(T308&gt;1, IF(C308="66", T308*'UNIT VALUES'!$D$33*'UNIT VALUES'!$D$36,T308*'UNIT VALUES'!$D$32*'UNIT VALUES'!$D$36),0)),0)</f>
        <v>0</v>
      </c>
      <c r="AD308" t="str">
        <f t="shared" si="13"/>
        <v>120954</v>
      </c>
      <c r="AE308">
        <f ca="1">IF(C308="22",OFFSET('National Reallocations'!$L$1,MATCH(AD308,'National Reallocations'!$I$2:$I$52,0),),ROUND((X308/(SUM($X$2:$X$1259)-SUMIF($C$2:$C$1259,"22",$X$2:$X$1259)))*(Reallocations!$F$4+Reallocations!$F$5),0))</f>
        <v>123</v>
      </c>
      <c r="AF308" s="27">
        <f ca="1">IF(ISERROR(OFFSET('MSA Reallocations'!$I$1,MATCH(AD308,'MSA Reallocations'!$E$2:$E$37,0),)), 0, (OFFSET('MSA Reallocations'!$I$1,MATCH(AD308,'MSA Reallocations'!$E$2:$E$37,0),)))</f>
        <v>0</v>
      </c>
      <c r="AG308" s="181">
        <f ca="1">IF(ISERROR(OFFSET(Reductions!$E$1,MATCH(AD308,Reductions!$F$2:$F$15,0),)), 0, -OFFSET(Reductions!$E$1,MATCH(AD308,Reductions!$F$2:$F$15,0),))</f>
        <v>0</v>
      </c>
      <c r="AH308" s="53">
        <f t="shared" ca="1" si="14"/>
        <v>1459510</v>
      </c>
    </row>
    <row r="309" spans="1:34" x14ac:dyDescent="0.25">
      <c r="A309" s="126" t="s">
        <v>4978</v>
      </c>
      <c r="B309" s="126" t="s">
        <v>928</v>
      </c>
      <c r="C309" s="126" t="s">
        <v>27</v>
      </c>
      <c r="D309" s="126" t="s">
        <v>28</v>
      </c>
      <c r="E309" s="126" t="s">
        <v>929</v>
      </c>
      <c r="F309" s="126" t="s">
        <v>974</v>
      </c>
      <c r="G309" s="126" t="s">
        <v>243</v>
      </c>
      <c r="H309" s="126" t="s">
        <v>23</v>
      </c>
      <c r="I309" s="126" t="s">
        <v>975</v>
      </c>
      <c r="J309" s="126" t="s">
        <v>942</v>
      </c>
      <c r="K309" s="126" t="s">
        <v>2129</v>
      </c>
      <c r="L309" s="127">
        <v>22523</v>
      </c>
      <c r="M309" s="127">
        <v>37454</v>
      </c>
      <c r="N309" s="127">
        <v>36638</v>
      </c>
      <c r="O309" s="127">
        <v>74013</v>
      </c>
      <c r="P309" s="127">
        <v>0</v>
      </c>
      <c r="Q309" s="127">
        <v>17207</v>
      </c>
      <c r="R309" s="127">
        <v>1412</v>
      </c>
      <c r="S309" s="127">
        <v>773</v>
      </c>
      <c r="T309" s="24">
        <f>IF(P309&gt;0, ROUND(IF(IF(OR(C309="51", C309="52", C309="66"), (L309*'UNIT VALUES'!$C$26)-CALCS!P309,0)&gt;0, IF(OR(C309="51", C309="52", C309="66"), (L309*'UNIT VALUES'!$C$26)-CALCS!P309,0), 0), 0), ROUND(IF(IF(OR(C309="51", C309="52", C309="66"), (L309*'UNIT VALUES'!$C$26)-CALCS!O309,0)&gt;0, IF(OR(C309="51", C309="52", C309="66"), (L309*'UNIT VALUES'!$C$26)-CALCS!O309,0), 0), 0))</f>
        <v>0</v>
      </c>
      <c r="U309" s="25">
        <f>IF(C309="22", (O309*'UNIT VALUES'!$D$38)+(Q309*'UNIT VALUES'!$D$39)+(S309*'UNIT VALUES'!$D$40), (O309*'UNIT VALUES'!$D$28)+(Q309*'UNIT VALUES'!$D$29)+(S309*'UNIT VALUES'!$D$30))</f>
        <v>692495.94267420541</v>
      </c>
      <c r="V309" s="25">
        <f>IF(C309="22",(O309*'UNIT VALUES'!$D$41)+(Q309*'UNIT VALUES'!$D$42)+(R309*'UNIT VALUES'!$D$43),IF(C309="66",(Q309*'UNIT VALUES'!$D$31)+(T309*'UNIT VALUES'!$D$33)+(R309*'UNIT VALUES'!$D$34),(Q309*'UNIT VALUES'!$D$31)+(T309*'UNIT VALUES'!$D$32)+(R309*'UNIT VALUES'!$D$34)))</f>
        <v>367151.85717209266</v>
      </c>
      <c r="W309" s="25">
        <f t="shared" si="12"/>
        <v>692496</v>
      </c>
      <c r="X309" s="27">
        <f>ROUND(IF(C309="22", W309*'UNIT VALUES'!$D$44, W309*'UNIT VALUES'!$D$36), 0)</f>
        <v>606078</v>
      </c>
      <c r="Y309" s="87">
        <f>ROUND(IF(C309="22", IF(U309&gt;V309,O309*'UNIT VALUES'!$D$38*'UNIT VALUES'!$D$44,O309*'UNIT VALUES'!$D$41*'UNIT VALUES'!$D$44),IF(U309&gt;V309, O309*'UNIT VALUES'!$D$28*'UNIT VALUES'!$D$36,0)), 0)</f>
        <v>121765</v>
      </c>
      <c r="Z309" s="87">
        <f>ROUND(IF(C309="22", IF(U309&gt;V309,Q309*'UNIT VALUES'!$D$39*'UNIT VALUES'!$D$44,Q309*'UNIT VALUES'!$D$42*'UNIT VALUES'!$D$44), IF(U309&gt;V309, Q309*'UNIT VALUES'!$D$29*'UNIT VALUES'!$D$36, Q309*'UNIT VALUES'!$D$31*'UNIT VALUES'!$D$36)),0)</f>
        <v>382839</v>
      </c>
      <c r="AA309" s="87">
        <f>ROUND(IF(C309="22", IF(U309&gt;V309,0,R309*'UNIT VALUES'!$D$43*'UNIT VALUES'!$D$44),IF(CALCS!U309&gt;CALCS!V309,0,CALCS!R309*'UNIT VALUES'!$D$34*'UNIT VALUES'!$D$36)), 0)</f>
        <v>0</v>
      </c>
      <c r="AB309" s="87">
        <f>ROUND(IF(C309="22",IF(U309&gt;V309,S309*'UNIT VALUES'!$D$40*'UNIT VALUES'!$D$44,0),IF(U309&gt;V309,S309*'UNIT VALUES'!$D$30*'UNIT VALUES'!$D$36)), 0)</f>
        <v>101475</v>
      </c>
      <c r="AC309" s="87">
        <f>ROUND(IF(U309&gt;V309,0,IF(T309&gt;1, IF(C309="66", T309*'UNIT VALUES'!$D$33*'UNIT VALUES'!$D$36,T309*'UNIT VALUES'!$D$32*'UNIT VALUES'!$D$36),0)),0)</f>
        <v>0</v>
      </c>
      <c r="AD309" t="str">
        <f t="shared" si="13"/>
        <v>120966</v>
      </c>
      <c r="AE309">
        <f ca="1">IF(C309="22",OFFSET('National Reallocations'!$L$1,MATCH(AD309,'National Reallocations'!$I$2:$I$52,0),),ROUND((X309/(SUM($X$2:$X$1259)-SUMIF($C$2:$C$1259,"22",$X$2:$X$1259)))*(Reallocations!$F$4+Reallocations!$F$5),0))</f>
        <v>51</v>
      </c>
      <c r="AF309" s="27">
        <f ca="1">IF(ISERROR(OFFSET('MSA Reallocations'!$I$1,MATCH(AD309,'MSA Reallocations'!$E$2:$E$37,0),)), 0, (OFFSET('MSA Reallocations'!$I$1,MATCH(AD309,'MSA Reallocations'!$E$2:$E$37,0),)))</f>
        <v>0</v>
      </c>
      <c r="AG309" s="181">
        <f ca="1">IF(ISERROR(OFFSET(Reductions!$E$1,MATCH(AD309,Reductions!$F$2:$F$15,0),)), 0, -OFFSET(Reductions!$E$1,MATCH(AD309,Reductions!$F$2:$F$15,0),))</f>
        <v>0</v>
      </c>
      <c r="AH309" s="53">
        <f t="shared" ca="1" si="14"/>
        <v>606129</v>
      </c>
    </row>
    <row r="310" spans="1:34" x14ac:dyDescent="0.25">
      <c r="A310" s="126" t="s">
        <v>5344</v>
      </c>
      <c r="B310" s="126" t="s">
        <v>928</v>
      </c>
      <c r="C310" s="126" t="s">
        <v>47</v>
      </c>
      <c r="D310" s="126" t="s">
        <v>48</v>
      </c>
      <c r="E310" s="126" t="s">
        <v>929</v>
      </c>
      <c r="F310" s="126" t="s">
        <v>977</v>
      </c>
      <c r="G310" s="126" t="s">
        <v>265</v>
      </c>
      <c r="H310" s="126" t="s">
        <v>23</v>
      </c>
      <c r="I310" s="126" t="s">
        <v>810</v>
      </c>
      <c r="J310" s="126" t="s">
        <v>978</v>
      </c>
      <c r="K310" s="126" t="s">
        <v>3338</v>
      </c>
      <c r="L310" s="127">
        <v>25256</v>
      </c>
      <c r="M310" s="127">
        <v>33802</v>
      </c>
      <c r="N310" s="127">
        <v>33802</v>
      </c>
      <c r="O310" s="127">
        <v>44484</v>
      </c>
      <c r="P310" s="127">
        <v>0</v>
      </c>
      <c r="Q310" s="127">
        <v>15124</v>
      </c>
      <c r="R310" s="127">
        <v>962</v>
      </c>
      <c r="S310" s="127">
        <v>516</v>
      </c>
      <c r="T310" s="24">
        <f>IF(P310&gt;0, ROUND(IF(IF(OR(C310="51", C310="52", C310="66"), (L310*'UNIT VALUES'!$C$26)-CALCS!P310,0)&gt;0, IF(OR(C310="51", C310="52", C310="66"), (L310*'UNIT VALUES'!$C$26)-CALCS!P310,0), 0), 0), ROUND(IF(IF(OR(C310="51", C310="52", C310="66"), (L310*'UNIT VALUES'!$C$26)-CALCS!O310,0)&gt;0, IF(OR(C310="51", C310="52", C310="66"), (L310*'UNIT VALUES'!$C$26)-CALCS!O310,0), 0), 0))</f>
        <v>0</v>
      </c>
      <c r="U310" s="25">
        <f>IF(C310="22", (O310*'UNIT VALUES'!$D$38)+(Q310*'UNIT VALUES'!$D$39)+(S310*'UNIT VALUES'!$D$40), (O310*'UNIT VALUES'!$D$28)+(Q310*'UNIT VALUES'!$D$29)+(S310*'UNIT VALUES'!$D$30))</f>
        <v>545487.89807569736</v>
      </c>
      <c r="V310" s="25">
        <f>IF(C310="22",(O310*'UNIT VALUES'!$D$41)+(Q310*'UNIT VALUES'!$D$42)+(R310*'UNIT VALUES'!$D$43),IF(C310="66",(Q310*'UNIT VALUES'!$D$31)+(T310*'UNIT VALUES'!$D$33)+(R310*'UNIT VALUES'!$D$34),(Q310*'UNIT VALUES'!$D$31)+(T310*'UNIT VALUES'!$D$32)+(R310*'UNIT VALUES'!$D$34)))</f>
        <v>302013.78838873748</v>
      </c>
      <c r="W310" s="25">
        <f t="shared" si="12"/>
        <v>545488</v>
      </c>
      <c r="X310" s="27">
        <f>ROUND(IF(C310="22", W310*'UNIT VALUES'!$D$44, W310*'UNIT VALUES'!$D$36), 0)</f>
        <v>477416</v>
      </c>
      <c r="Y310" s="87">
        <f>ROUND(IF(C310="22", IF(U310&gt;V310,O310*'UNIT VALUES'!$D$38*'UNIT VALUES'!$D$44,O310*'UNIT VALUES'!$D$41*'UNIT VALUES'!$D$44),IF(U310&gt;V310, O310*'UNIT VALUES'!$D$28*'UNIT VALUES'!$D$36,0)), 0)</f>
        <v>73184</v>
      </c>
      <c r="Z310" s="87">
        <f>ROUND(IF(C310="22", IF(U310&gt;V310,Q310*'UNIT VALUES'!$D$39*'UNIT VALUES'!$D$44,Q310*'UNIT VALUES'!$D$42*'UNIT VALUES'!$D$44), IF(U310&gt;V310, Q310*'UNIT VALUES'!$D$29*'UNIT VALUES'!$D$36, Q310*'UNIT VALUES'!$D$31*'UNIT VALUES'!$D$36)),0)</f>
        <v>336494</v>
      </c>
      <c r="AA310" s="87">
        <f>ROUND(IF(C310="22", IF(U310&gt;V310,0,R310*'UNIT VALUES'!$D$43*'UNIT VALUES'!$D$44),IF(CALCS!U310&gt;CALCS!V310,0,CALCS!R310*'UNIT VALUES'!$D$34*'UNIT VALUES'!$D$36)), 0)</f>
        <v>0</v>
      </c>
      <c r="AB310" s="87">
        <f>ROUND(IF(C310="22",IF(U310&gt;V310,S310*'UNIT VALUES'!$D$40*'UNIT VALUES'!$D$44,0),IF(U310&gt;V310,S310*'UNIT VALUES'!$D$30*'UNIT VALUES'!$D$36)), 0)</f>
        <v>67737</v>
      </c>
      <c r="AC310" s="87">
        <f>ROUND(IF(U310&gt;V310,0,IF(T310&gt;1, IF(C310="66", T310*'UNIT VALUES'!$D$33*'UNIT VALUES'!$D$36,T310*'UNIT VALUES'!$D$32*'UNIT VALUES'!$D$36),0)),0)</f>
        <v>0</v>
      </c>
      <c r="AD310" t="str">
        <f t="shared" si="13"/>
        <v>120996</v>
      </c>
      <c r="AE310">
        <f ca="1">IF(C310="22",OFFSET('National Reallocations'!$L$1,MATCH(AD310,'National Reallocations'!$I$2:$I$52,0),),ROUND((X310/(SUM($X$2:$X$1259)-SUMIF($C$2:$C$1259,"22",$X$2:$X$1259)))*(Reallocations!$F$4+Reallocations!$F$5),0))</f>
        <v>40</v>
      </c>
      <c r="AF310" s="27">
        <f ca="1">IF(ISERROR(OFFSET('MSA Reallocations'!$I$1,MATCH(AD310,'MSA Reallocations'!$E$2:$E$37,0),)), 0, (OFFSET('MSA Reallocations'!$I$1,MATCH(AD310,'MSA Reallocations'!$E$2:$E$37,0),)))</f>
        <v>0</v>
      </c>
      <c r="AG310" s="181">
        <f ca="1">IF(ISERROR(OFFSET(Reductions!$E$1,MATCH(AD310,Reductions!$F$2:$F$15,0),)), 0, -OFFSET(Reductions!$E$1,MATCH(AD310,Reductions!$F$2:$F$15,0),))</f>
        <v>0</v>
      </c>
      <c r="AH310" s="53">
        <f t="shared" ca="1" si="14"/>
        <v>477456</v>
      </c>
    </row>
    <row r="311" spans="1:34" x14ac:dyDescent="0.25">
      <c r="A311" s="126" t="s">
        <v>5669</v>
      </c>
      <c r="B311" s="126" t="s">
        <v>928</v>
      </c>
      <c r="C311" s="126" t="s">
        <v>27</v>
      </c>
      <c r="D311" s="126" t="s">
        <v>28</v>
      </c>
      <c r="E311" s="126" t="s">
        <v>929</v>
      </c>
      <c r="F311" s="126" t="s">
        <v>980</v>
      </c>
      <c r="G311" s="126" t="s">
        <v>156</v>
      </c>
      <c r="H311" s="126" t="s">
        <v>23</v>
      </c>
      <c r="I311" s="126" t="s">
        <v>981</v>
      </c>
      <c r="J311" s="126" t="s">
        <v>982</v>
      </c>
      <c r="K311" s="126" t="s">
        <v>3338</v>
      </c>
      <c r="L311" s="127">
        <v>12147</v>
      </c>
      <c r="M311" s="127">
        <v>20889</v>
      </c>
      <c r="N311" s="127">
        <v>20829</v>
      </c>
      <c r="O311" s="127">
        <v>21817</v>
      </c>
      <c r="P311" s="127">
        <v>0</v>
      </c>
      <c r="Q311" s="127">
        <v>3246</v>
      </c>
      <c r="R311" s="127">
        <v>100</v>
      </c>
      <c r="S311" s="127">
        <v>89</v>
      </c>
      <c r="T311" s="24">
        <f>IF(P311&gt;0, ROUND(IF(IF(OR(C311="51", C311="52", C311="66"), (L311*'UNIT VALUES'!$C$26)-CALCS!P311,0)&gt;0, IF(OR(C311="51", C311="52", C311="66"), (L311*'UNIT VALUES'!$C$26)-CALCS!P311,0), 0), 0), ROUND(IF(IF(OR(C311="51", C311="52", C311="66"), (L311*'UNIT VALUES'!$C$26)-CALCS!O311,0)&gt;0, IF(OR(C311="51", C311="52", C311="66"), (L311*'UNIT VALUES'!$C$26)-CALCS!O311,0), 0), 0))</f>
        <v>0</v>
      </c>
      <c r="U311" s="25">
        <f>IF(C311="22", (O311*'UNIT VALUES'!$D$38)+(Q311*'UNIT VALUES'!$D$39)+(S311*'UNIT VALUES'!$D$40), (O311*'UNIT VALUES'!$D$28)+(Q311*'UNIT VALUES'!$D$29)+(S311*'UNIT VALUES'!$D$30))</f>
        <v>136877.83122824042</v>
      </c>
      <c r="V311" s="25">
        <f>IF(C311="22",(O311*'UNIT VALUES'!$D$41)+(Q311*'UNIT VALUES'!$D$42)+(R311*'UNIT VALUES'!$D$43),IF(C311="66",(Q311*'UNIT VALUES'!$D$31)+(T311*'UNIT VALUES'!$D$33)+(R311*'UNIT VALUES'!$D$34),(Q311*'UNIT VALUES'!$D$31)+(T311*'UNIT VALUES'!$D$32)+(R311*'UNIT VALUES'!$D$34)))</f>
        <v>56925.443901278442</v>
      </c>
      <c r="W311" s="25">
        <f t="shared" si="12"/>
        <v>136878</v>
      </c>
      <c r="X311" s="27">
        <f>ROUND(IF(C311="22", W311*'UNIT VALUES'!$D$44, W311*'UNIT VALUES'!$D$36), 0)</f>
        <v>119797</v>
      </c>
      <c r="Y311" s="87">
        <f>ROUND(IF(C311="22", IF(U311&gt;V311,O311*'UNIT VALUES'!$D$38*'UNIT VALUES'!$D$44,O311*'UNIT VALUES'!$D$41*'UNIT VALUES'!$D$44),IF(U311&gt;V311, O311*'UNIT VALUES'!$D$28*'UNIT VALUES'!$D$36,0)), 0)</f>
        <v>35893</v>
      </c>
      <c r="Z311" s="87">
        <f>ROUND(IF(C311="22", IF(U311&gt;V311,Q311*'UNIT VALUES'!$D$39*'UNIT VALUES'!$D$44,Q311*'UNIT VALUES'!$D$42*'UNIT VALUES'!$D$44), IF(U311&gt;V311, Q311*'UNIT VALUES'!$D$29*'UNIT VALUES'!$D$36, Q311*'UNIT VALUES'!$D$31*'UNIT VALUES'!$D$36)),0)</f>
        <v>72220</v>
      </c>
      <c r="AA311" s="87">
        <f>ROUND(IF(C311="22", IF(U311&gt;V311,0,R311*'UNIT VALUES'!$D$43*'UNIT VALUES'!$D$44),IF(CALCS!U311&gt;CALCS!V311,0,CALCS!R311*'UNIT VALUES'!$D$34*'UNIT VALUES'!$D$36)), 0)</f>
        <v>0</v>
      </c>
      <c r="AB311" s="87">
        <f>ROUND(IF(C311="22",IF(U311&gt;V311,S311*'UNIT VALUES'!$D$40*'UNIT VALUES'!$D$44,0),IF(U311&gt;V311,S311*'UNIT VALUES'!$D$30*'UNIT VALUES'!$D$36)), 0)</f>
        <v>11683</v>
      </c>
      <c r="AC311" s="87">
        <f>ROUND(IF(U311&gt;V311,0,IF(T311&gt;1, IF(C311="66", T311*'UNIT VALUES'!$D$33*'UNIT VALUES'!$D$36,T311*'UNIT VALUES'!$D$32*'UNIT VALUES'!$D$36),0)),0)</f>
        <v>0</v>
      </c>
      <c r="AD311" t="str">
        <f t="shared" si="13"/>
        <v>121008</v>
      </c>
      <c r="AE311">
        <f ca="1">IF(C311="22",OFFSET('National Reallocations'!$L$1,MATCH(AD311,'National Reallocations'!$I$2:$I$52,0),),ROUND((X311/(SUM($X$2:$X$1259)-SUMIF($C$2:$C$1259,"22",$X$2:$X$1259)))*(Reallocations!$F$4+Reallocations!$F$5),0))</f>
        <v>10</v>
      </c>
      <c r="AF311" s="27">
        <f ca="1">IF(ISERROR(OFFSET('MSA Reallocations'!$I$1,MATCH(AD311,'MSA Reallocations'!$E$2:$E$37,0),)), 0, (OFFSET('MSA Reallocations'!$I$1,MATCH(AD311,'MSA Reallocations'!$E$2:$E$37,0),)))</f>
        <v>0</v>
      </c>
      <c r="AG311" s="181">
        <f ca="1">IF(ISERROR(OFFSET(Reductions!$E$1,MATCH(AD311,Reductions!$F$2:$F$15,0),)), 0, -OFFSET(Reductions!$E$1,MATCH(AD311,Reductions!$F$2:$F$15,0),))</f>
        <v>0</v>
      </c>
      <c r="AH311" s="53">
        <f t="shared" ca="1" si="14"/>
        <v>119807</v>
      </c>
    </row>
    <row r="312" spans="1:34" x14ac:dyDescent="0.25">
      <c r="A312" s="126" t="s">
        <v>5419</v>
      </c>
      <c r="B312" s="126" t="s">
        <v>928</v>
      </c>
      <c r="C312" s="126" t="s">
        <v>27</v>
      </c>
      <c r="D312" s="126" t="s">
        <v>28</v>
      </c>
      <c r="E312" s="126" t="s">
        <v>929</v>
      </c>
      <c r="F312" s="126" t="s">
        <v>984</v>
      </c>
      <c r="G312" s="126" t="s">
        <v>227</v>
      </c>
      <c r="H312" s="126" t="s">
        <v>23</v>
      </c>
      <c r="I312" s="126" t="s">
        <v>985</v>
      </c>
      <c r="J312" s="126" t="s">
        <v>986</v>
      </c>
      <c r="K312" s="126" t="s">
        <v>3338</v>
      </c>
      <c r="L312" s="127">
        <v>29701</v>
      </c>
      <c r="M312" s="127">
        <v>81371</v>
      </c>
      <c r="N312" s="127">
        <v>81371</v>
      </c>
      <c r="O312" s="127">
        <v>130128</v>
      </c>
      <c r="P312" s="127">
        <v>0</v>
      </c>
      <c r="Q312" s="127">
        <v>40396</v>
      </c>
      <c r="R312" s="127">
        <v>2064</v>
      </c>
      <c r="S312" s="127">
        <v>999</v>
      </c>
      <c r="T312" s="24">
        <f>IF(P312&gt;0, ROUND(IF(IF(OR(C312="51", C312="52", C312="66"), (L312*'UNIT VALUES'!$C$26)-CALCS!P312,0)&gt;0, IF(OR(C312="51", C312="52", C312="66"), (L312*'UNIT VALUES'!$C$26)-CALCS!P312,0), 0), 0), ROUND(IF(IF(OR(C312="51", C312="52", C312="66"), (L312*'UNIT VALUES'!$C$26)-CALCS!O312,0)&gt;0, IF(OR(C312="51", C312="52", C312="66"), (L312*'UNIT VALUES'!$C$26)-CALCS!O312,0), 0), 0))</f>
        <v>0</v>
      </c>
      <c r="U312" s="25">
        <f>IF(C312="22", (O312*'UNIT VALUES'!$D$38)+(Q312*'UNIT VALUES'!$D$39)+(S312*'UNIT VALUES'!$D$40), (O312*'UNIT VALUES'!$D$28)+(Q312*'UNIT VALUES'!$D$29)+(S312*'UNIT VALUES'!$D$30))</f>
        <v>1421373.3223522268</v>
      </c>
      <c r="V312" s="25">
        <f>IF(C312="22",(O312*'UNIT VALUES'!$D$41)+(Q312*'UNIT VALUES'!$D$42)+(R312*'UNIT VALUES'!$D$43),IF(C312="66",(Q312*'UNIT VALUES'!$D$31)+(T312*'UNIT VALUES'!$D$33)+(R312*'UNIT VALUES'!$D$34),(Q312*'UNIT VALUES'!$D$31)+(T312*'UNIT VALUES'!$D$32)+(R312*'UNIT VALUES'!$D$34)))</f>
        <v>769193.95009721827</v>
      </c>
      <c r="W312" s="25">
        <f t="shared" si="12"/>
        <v>1421373</v>
      </c>
      <c r="X312" s="27">
        <f>ROUND(IF(C312="22", W312*'UNIT VALUES'!$D$44, W312*'UNIT VALUES'!$D$36), 0)</f>
        <v>1243997</v>
      </c>
      <c r="Y312" s="87">
        <f>ROUND(IF(C312="22", IF(U312&gt;V312,O312*'UNIT VALUES'!$D$38*'UNIT VALUES'!$D$44,O312*'UNIT VALUES'!$D$41*'UNIT VALUES'!$D$44),IF(U312&gt;V312, O312*'UNIT VALUES'!$D$28*'UNIT VALUES'!$D$36,0)), 0)</f>
        <v>214085</v>
      </c>
      <c r="Z312" s="87">
        <f>ROUND(IF(C312="22", IF(U312&gt;V312,Q312*'UNIT VALUES'!$D$39*'UNIT VALUES'!$D$44,Q312*'UNIT VALUES'!$D$42*'UNIT VALUES'!$D$44), IF(U312&gt;V312, Q312*'UNIT VALUES'!$D$29*'UNIT VALUES'!$D$36, Q312*'UNIT VALUES'!$D$31*'UNIT VALUES'!$D$36)),0)</f>
        <v>898771</v>
      </c>
      <c r="AA312" s="87">
        <f>ROUND(IF(C312="22", IF(U312&gt;V312,0,R312*'UNIT VALUES'!$D$43*'UNIT VALUES'!$D$44),IF(CALCS!U312&gt;CALCS!V312,0,CALCS!R312*'UNIT VALUES'!$D$34*'UNIT VALUES'!$D$36)), 0)</f>
        <v>0</v>
      </c>
      <c r="AB312" s="87">
        <f>ROUND(IF(C312="22",IF(U312&gt;V312,S312*'UNIT VALUES'!$D$40*'UNIT VALUES'!$D$44,0),IF(U312&gt;V312,S312*'UNIT VALUES'!$D$30*'UNIT VALUES'!$D$36)), 0)</f>
        <v>131142</v>
      </c>
      <c r="AC312" s="87">
        <f>ROUND(IF(U312&gt;V312,0,IF(T312&gt;1, IF(C312="66", T312*'UNIT VALUES'!$D$33*'UNIT VALUES'!$D$36,T312*'UNIT VALUES'!$D$32*'UNIT VALUES'!$D$36),0)),0)</f>
        <v>0</v>
      </c>
      <c r="AD312" t="str">
        <f t="shared" si="13"/>
        <v>121038</v>
      </c>
      <c r="AE312">
        <f ca="1">IF(C312="22",OFFSET('National Reallocations'!$L$1,MATCH(AD312,'National Reallocations'!$I$2:$I$52,0),),ROUND((X312/(SUM($X$2:$X$1259)-SUMIF($C$2:$C$1259,"22",$X$2:$X$1259)))*(Reallocations!$F$4+Reallocations!$F$5),0))</f>
        <v>105</v>
      </c>
      <c r="AF312" s="27">
        <f ca="1">IF(ISERROR(OFFSET('MSA Reallocations'!$I$1,MATCH(AD312,'MSA Reallocations'!$E$2:$E$37,0),)), 0, (OFFSET('MSA Reallocations'!$I$1,MATCH(AD312,'MSA Reallocations'!$E$2:$E$37,0),)))</f>
        <v>0</v>
      </c>
      <c r="AG312" s="181">
        <f ca="1">IF(ISERROR(OFFSET(Reductions!$E$1,MATCH(AD312,Reductions!$F$2:$F$15,0),)), 0, -OFFSET(Reductions!$E$1,MATCH(AD312,Reductions!$F$2:$F$15,0),))</f>
        <v>0</v>
      </c>
      <c r="AH312" s="53">
        <f t="shared" ca="1" si="14"/>
        <v>1244102</v>
      </c>
    </row>
    <row r="313" spans="1:34" x14ac:dyDescent="0.25">
      <c r="A313" s="126" t="s">
        <v>5636</v>
      </c>
      <c r="B313" s="126" t="s">
        <v>928</v>
      </c>
      <c r="C313" s="126" t="s">
        <v>47</v>
      </c>
      <c r="D313" s="126" t="s">
        <v>48</v>
      </c>
      <c r="E313" s="126" t="s">
        <v>929</v>
      </c>
      <c r="F313" s="126" t="s">
        <v>907</v>
      </c>
      <c r="G313" s="126" t="s">
        <v>988</v>
      </c>
      <c r="H313" s="126" t="s">
        <v>23</v>
      </c>
      <c r="I313" s="126" t="s">
        <v>378</v>
      </c>
      <c r="J313" s="126" t="s">
        <v>989</v>
      </c>
      <c r="K313" s="126" t="s">
        <v>2129</v>
      </c>
      <c r="L313" s="127">
        <v>66972</v>
      </c>
      <c r="M313" s="127">
        <v>163274</v>
      </c>
      <c r="N313" s="127">
        <v>145254</v>
      </c>
      <c r="O313" s="127">
        <v>237069</v>
      </c>
      <c r="P313" s="127">
        <v>0</v>
      </c>
      <c r="Q313" s="127">
        <v>59647</v>
      </c>
      <c r="R313" s="127">
        <v>530</v>
      </c>
      <c r="S313" s="127">
        <v>4441</v>
      </c>
      <c r="T313" s="24">
        <f>IF(P313&gt;0, ROUND(IF(IF(OR(C313="51", C313="52", C313="66"), (L313*'UNIT VALUES'!$C$26)-CALCS!P313,0)&gt;0, IF(OR(C313="51", C313="52", C313="66"), (L313*'UNIT VALUES'!$C$26)-CALCS!P313,0), 0), 0), ROUND(IF(IF(OR(C313="51", C313="52", C313="66"), (L313*'UNIT VALUES'!$C$26)-CALCS!O313,0)&gt;0, IF(OR(C313="51", C313="52", C313="66"), (L313*'UNIT VALUES'!$C$26)-CALCS!O313,0), 0), 0))</f>
        <v>0</v>
      </c>
      <c r="U313" s="25">
        <f>IF(C313="22", (O313*'UNIT VALUES'!$D$38)+(Q313*'UNIT VALUES'!$D$39)+(S313*'UNIT VALUES'!$D$40), (O313*'UNIT VALUES'!$D$28)+(Q313*'UNIT VALUES'!$D$29)+(S313*'UNIT VALUES'!$D$30))</f>
        <v>2628054.2974105589</v>
      </c>
      <c r="V313" s="25">
        <f>IF(C313="22",(O313*'UNIT VALUES'!$D$41)+(Q313*'UNIT VALUES'!$D$42)+(R313*'UNIT VALUES'!$D$43),IF(C313="66",(Q313*'UNIT VALUES'!$D$31)+(T313*'UNIT VALUES'!$D$33)+(R313*'UNIT VALUES'!$D$34),(Q313*'UNIT VALUES'!$D$31)+(T313*'UNIT VALUES'!$D$32)+(R313*'UNIT VALUES'!$D$34)))</f>
        <v>949083.71898727037</v>
      </c>
      <c r="W313" s="25">
        <f t="shared" si="12"/>
        <v>2628054</v>
      </c>
      <c r="X313" s="27">
        <f>ROUND(IF(C313="22", W313*'UNIT VALUES'!$D$44, W313*'UNIT VALUES'!$D$36), 0)</f>
        <v>2300094</v>
      </c>
      <c r="Y313" s="87">
        <f>ROUND(IF(C313="22", IF(U313&gt;V313,O313*'UNIT VALUES'!$D$38*'UNIT VALUES'!$D$44,O313*'UNIT VALUES'!$D$41*'UNIT VALUES'!$D$44),IF(U313&gt;V313, O313*'UNIT VALUES'!$D$28*'UNIT VALUES'!$D$36,0)), 0)</f>
        <v>390022</v>
      </c>
      <c r="Z313" s="87">
        <f>ROUND(IF(C313="22", IF(U313&gt;V313,Q313*'UNIT VALUES'!$D$39*'UNIT VALUES'!$D$44,Q313*'UNIT VALUES'!$D$42*'UNIT VALUES'!$D$44), IF(U313&gt;V313, Q313*'UNIT VALUES'!$D$29*'UNIT VALUES'!$D$36, Q313*'UNIT VALUES'!$D$31*'UNIT VALUES'!$D$36)),0)</f>
        <v>1327086</v>
      </c>
      <c r="AA313" s="87">
        <f>ROUND(IF(C313="22", IF(U313&gt;V313,0,R313*'UNIT VALUES'!$D$43*'UNIT VALUES'!$D$44),IF(CALCS!U313&gt;CALCS!V313,0,CALCS!R313*'UNIT VALUES'!$D$34*'UNIT VALUES'!$D$36)), 0)</f>
        <v>0</v>
      </c>
      <c r="AB313" s="87">
        <f>ROUND(IF(C313="22",IF(U313&gt;V313,S313*'UNIT VALUES'!$D$40*'UNIT VALUES'!$D$44,0),IF(U313&gt;V313,S313*'UNIT VALUES'!$D$30*'UNIT VALUES'!$D$36)), 0)</f>
        <v>582986</v>
      </c>
      <c r="AC313" s="87">
        <f>ROUND(IF(U313&gt;V313,0,IF(T313&gt;1, IF(C313="66", T313*'UNIT VALUES'!$D$33*'UNIT VALUES'!$D$36,T313*'UNIT VALUES'!$D$32*'UNIT VALUES'!$D$36),0)),0)</f>
        <v>0</v>
      </c>
      <c r="AD313" t="str">
        <f t="shared" si="13"/>
        <v>121236</v>
      </c>
      <c r="AE313">
        <f ca="1">IF(C313="22",OFFSET('National Reallocations'!$L$1,MATCH(AD313,'National Reallocations'!$I$2:$I$52,0),),ROUND((X313/(SUM($X$2:$X$1259)-SUMIF($C$2:$C$1259,"22",$X$2:$X$1259)))*(Reallocations!$F$4+Reallocations!$F$5),0))</f>
        <v>193</v>
      </c>
      <c r="AF313" s="27">
        <f ca="1">IF(ISERROR(OFFSET('MSA Reallocations'!$I$1,MATCH(AD313,'MSA Reallocations'!$E$2:$E$37,0),)), 0, (OFFSET('MSA Reallocations'!$I$1,MATCH(AD313,'MSA Reallocations'!$E$2:$E$37,0),)))</f>
        <v>0</v>
      </c>
      <c r="AG313" s="181">
        <f ca="1">IF(ISERROR(OFFSET(Reductions!$E$1,MATCH(AD313,Reductions!$F$2:$F$15,0),)), 0, -OFFSET(Reductions!$E$1,MATCH(AD313,Reductions!$F$2:$F$15,0),))</f>
        <v>0</v>
      </c>
      <c r="AH313" s="53">
        <f t="shared" ca="1" si="14"/>
        <v>2300287</v>
      </c>
    </row>
    <row r="314" spans="1:34" x14ac:dyDescent="0.25">
      <c r="A314" s="126" t="s">
        <v>5788</v>
      </c>
      <c r="B314" s="126" t="s">
        <v>928</v>
      </c>
      <c r="C314" s="126" t="s">
        <v>47</v>
      </c>
      <c r="D314" s="126" t="s">
        <v>48</v>
      </c>
      <c r="E314" s="126" t="s">
        <v>929</v>
      </c>
      <c r="F314" s="126" t="s">
        <v>991</v>
      </c>
      <c r="G314" s="126" t="s">
        <v>886</v>
      </c>
      <c r="H314" s="126" t="s">
        <v>23</v>
      </c>
      <c r="I314" s="126" t="s">
        <v>992</v>
      </c>
      <c r="J314" s="126" t="s">
        <v>953</v>
      </c>
      <c r="K314" s="126" t="s">
        <v>2129</v>
      </c>
      <c r="L314" s="127">
        <v>35237</v>
      </c>
      <c r="M314" s="127">
        <v>121613</v>
      </c>
      <c r="N314" s="127">
        <v>121323</v>
      </c>
      <c r="O314" s="127">
        <v>149728</v>
      </c>
      <c r="P314" s="127">
        <v>0</v>
      </c>
      <c r="Q314" s="127">
        <v>23033</v>
      </c>
      <c r="R314" s="127">
        <v>1305</v>
      </c>
      <c r="S314" s="127">
        <v>2542</v>
      </c>
      <c r="T314" s="24">
        <f>IF(P314&gt;0, ROUND(IF(IF(OR(C314="51", C314="52", C314="66"), (L314*'UNIT VALUES'!$C$26)-CALCS!P314,0)&gt;0, IF(OR(C314="51", C314="52", C314="66"), (L314*'UNIT VALUES'!$C$26)-CALCS!P314,0), 0), 0), ROUND(IF(IF(OR(C314="51", C314="52", C314="66"), (L314*'UNIT VALUES'!$C$26)-CALCS!O314,0)&gt;0, IF(OR(C314="51", C314="52", C314="66"), (L314*'UNIT VALUES'!$C$26)-CALCS!O314,0), 0), 0))</f>
        <v>0</v>
      </c>
      <c r="U314" s="25">
        <f>IF(C314="22", (O314*'UNIT VALUES'!$D$38)+(Q314*'UNIT VALUES'!$D$39)+(S314*'UNIT VALUES'!$D$40), (O314*'UNIT VALUES'!$D$28)+(Q314*'UNIT VALUES'!$D$29)+(S314*'UNIT VALUES'!$D$30))</f>
        <v>1248261.8724385465</v>
      </c>
      <c r="V314" s="25">
        <f>IF(C314="22",(O314*'UNIT VALUES'!$D$41)+(Q314*'UNIT VALUES'!$D$42)+(R314*'UNIT VALUES'!$D$43),IF(C314="66",(Q314*'UNIT VALUES'!$D$31)+(T314*'UNIT VALUES'!$D$33)+(R314*'UNIT VALUES'!$D$34),(Q314*'UNIT VALUES'!$D$31)+(T314*'UNIT VALUES'!$D$32)+(R314*'UNIT VALUES'!$D$34)))</f>
        <v>448081.04348556069</v>
      </c>
      <c r="W314" s="25">
        <f t="shared" si="12"/>
        <v>1248262</v>
      </c>
      <c r="X314" s="27">
        <f>ROUND(IF(C314="22", W314*'UNIT VALUES'!$D$44, W314*'UNIT VALUES'!$D$36), 0)</f>
        <v>1092489</v>
      </c>
      <c r="Y314" s="87">
        <f>ROUND(IF(C314="22", IF(U314&gt;V314,O314*'UNIT VALUES'!$D$38*'UNIT VALUES'!$D$44,O314*'UNIT VALUES'!$D$41*'UNIT VALUES'!$D$44),IF(U314&gt;V314, O314*'UNIT VALUES'!$D$28*'UNIT VALUES'!$D$36,0)), 0)</f>
        <v>246330</v>
      </c>
      <c r="Z314" s="87">
        <f>ROUND(IF(C314="22", IF(U314&gt;V314,Q314*'UNIT VALUES'!$D$39*'UNIT VALUES'!$D$44,Q314*'UNIT VALUES'!$D$42*'UNIT VALUES'!$D$44), IF(U314&gt;V314, Q314*'UNIT VALUES'!$D$29*'UNIT VALUES'!$D$36, Q314*'UNIT VALUES'!$D$31*'UNIT VALUES'!$D$36)),0)</f>
        <v>512461</v>
      </c>
      <c r="AA314" s="87">
        <f>ROUND(IF(C314="22", IF(U314&gt;V314,0,R314*'UNIT VALUES'!$D$43*'UNIT VALUES'!$D$44),IF(CALCS!U314&gt;CALCS!V314,0,CALCS!R314*'UNIT VALUES'!$D$34*'UNIT VALUES'!$D$36)), 0)</f>
        <v>0</v>
      </c>
      <c r="AB314" s="87">
        <f>ROUND(IF(C314="22",IF(U314&gt;V314,S314*'UNIT VALUES'!$D$40*'UNIT VALUES'!$D$44,0),IF(U314&gt;V314,S314*'UNIT VALUES'!$D$30*'UNIT VALUES'!$D$36)), 0)</f>
        <v>333698</v>
      </c>
      <c r="AC314" s="87">
        <f>ROUND(IF(U314&gt;V314,0,IF(T314&gt;1, IF(C314="66", T314*'UNIT VALUES'!$D$33*'UNIT VALUES'!$D$36,T314*'UNIT VALUES'!$D$32*'UNIT VALUES'!$D$36),0)),0)</f>
        <v>0</v>
      </c>
      <c r="AD314" t="str">
        <f t="shared" si="13"/>
        <v>121320</v>
      </c>
      <c r="AE314">
        <f ca="1">IF(C314="22",OFFSET('National Reallocations'!$L$1,MATCH(AD314,'National Reallocations'!$I$2:$I$52,0),),ROUND((X314/(SUM($X$2:$X$1259)-SUMIF($C$2:$C$1259,"22",$X$2:$X$1259)))*(Reallocations!$F$4+Reallocations!$F$5),0))</f>
        <v>92</v>
      </c>
      <c r="AF314" s="27">
        <f ca="1">IF(ISERROR(OFFSET('MSA Reallocations'!$I$1,MATCH(AD314,'MSA Reallocations'!$E$2:$E$37,0),)), 0, (OFFSET('MSA Reallocations'!$I$1,MATCH(AD314,'MSA Reallocations'!$E$2:$E$37,0),)))</f>
        <v>0</v>
      </c>
      <c r="AG314" s="181">
        <f ca="1">IF(ISERROR(OFFSET(Reductions!$E$1,MATCH(AD314,Reductions!$F$2:$F$15,0),)), 0, -OFFSET(Reductions!$E$1,MATCH(AD314,Reductions!$F$2:$F$15,0),))</f>
        <v>0</v>
      </c>
      <c r="AH314" s="53">
        <f t="shared" ca="1" si="14"/>
        <v>1092581</v>
      </c>
    </row>
    <row r="315" spans="1:34" x14ac:dyDescent="0.25">
      <c r="A315" s="126" t="s">
        <v>5059</v>
      </c>
      <c r="B315" s="126" t="s">
        <v>928</v>
      </c>
      <c r="C315" s="126" t="s">
        <v>47</v>
      </c>
      <c r="D315" s="126" t="s">
        <v>48</v>
      </c>
      <c r="E315" s="126" t="s">
        <v>929</v>
      </c>
      <c r="F315" s="126" t="s">
        <v>994</v>
      </c>
      <c r="G315" s="126" t="s">
        <v>988</v>
      </c>
      <c r="H315" s="126" t="s">
        <v>23</v>
      </c>
      <c r="I315" s="126" t="s">
        <v>995</v>
      </c>
      <c r="J315" s="126" t="s">
        <v>989</v>
      </c>
      <c r="K315" s="126" t="s">
        <v>2129</v>
      </c>
      <c r="L315" s="127">
        <v>9152</v>
      </c>
      <c r="M315" s="127">
        <v>20808</v>
      </c>
      <c r="N315" s="127">
        <v>20668</v>
      </c>
      <c r="O315" s="127">
        <v>66498</v>
      </c>
      <c r="P315" s="127">
        <v>0</v>
      </c>
      <c r="Q315" s="127">
        <v>19933</v>
      </c>
      <c r="R315" s="127">
        <v>289</v>
      </c>
      <c r="S315" s="127">
        <v>1715</v>
      </c>
      <c r="T315" s="24">
        <f>IF(P315&gt;0, ROUND(IF(IF(OR(C315="51", C315="52", C315="66"), (L315*'UNIT VALUES'!$C$26)-CALCS!P315,0)&gt;0, IF(OR(C315="51", C315="52", C315="66"), (L315*'UNIT VALUES'!$C$26)-CALCS!P315,0), 0), 0), ROUND(IF(IF(OR(C315="51", C315="52", C315="66"), (L315*'UNIT VALUES'!$C$26)-CALCS!O315,0)&gt;0, IF(OR(C315="51", C315="52", C315="66"), (L315*'UNIT VALUES'!$C$26)-CALCS!O315,0), 0), 0))</f>
        <v>0</v>
      </c>
      <c r="U315" s="25">
        <f>IF(C315="22", (O315*'UNIT VALUES'!$D$38)+(Q315*'UNIT VALUES'!$D$39)+(S315*'UNIT VALUES'!$D$40), (O315*'UNIT VALUES'!$D$28)+(Q315*'UNIT VALUES'!$D$29)+(S315*'UNIT VALUES'!$D$30))</f>
        <v>888960.0464467667</v>
      </c>
      <c r="V315" s="25">
        <f>IF(C315="22",(O315*'UNIT VALUES'!$D$41)+(Q315*'UNIT VALUES'!$D$42)+(R315*'UNIT VALUES'!$D$43),IF(C315="66",(Q315*'UNIT VALUES'!$D$31)+(T315*'UNIT VALUES'!$D$33)+(R315*'UNIT VALUES'!$D$34),(Q315*'UNIT VALUES'!$D$31)+(T315*'UNIT VALUES'!$D$32)+(R315*'UNIT VALUES'!$D$34)))</f>
        <v>325463.29828447342</v>
      </c>
      <c r="W315" s="25">
        <f t="shared" si="12"/>
        <v>888960</v>
      </c>
      <c r="X315" s="27">
        <f>ROUND(IF(C315="22", W315*'UNIT VALUES'!$D$44, W315*'UNIT VALUES'!$D$36), 0)</f>
        <v>778025</v>
      </c>
      <c r="Y315" s="87">
        <f>ROUND(IF(C315="22", IF(U315&gt;V315,O315*'UNIT VALUES'!$D$38*'UNIT VALUES'!$D$44,O315*'UNIT VALUES'!$D$41*'UNIT VALUES'!$D$44),IF(U315&gt;V315, O315*'UNIT VALUES'!$D$28*'UNIT VALUES'!$D$36,0)), 0)</f>
        <v>109401</v>
      </c>
      <c r="Z315" s="87">
        <f>ROUND(IF(C315="22", IF(U315&gt;V315,Q315*'UNIT VALUES'!$D$39*'UNIT VALUES'!$D$44,Q315*'UNIT VALUES'!$D$42*'UNIT VALUES'!$D$44), IF(U315&gt;V315, Q315*'UNIT VALUES'!$D$29*'UNIT VALUES'!$D$36, Q315*'UNIT VALUES'!$D$31*'UNIT VALUES'!$D$36)),0)</f>
        <v>443489</v>
      </c>
      <c r="AA315" s="87">
        <f>ROUND(IF(C315="22", IF(U315&gt;V315,0,R315*'UNIT VALUES'!$D$43*'UNIT VALUES'!$D$44),IF(CALCS!U315&gt;CALCS!V315,0,CALCS!R315*'UNIT VALUES'!$D$34*'UNIT VALUES'!$D$36)), 0)</f>
        <v>0</v>
      </c>
      <c r="AB315" s="87">
        <f>ROUND(IF(C315="22",IF(U315&gt;V315,S315*'UNIT VALUES'!$D$40*'UNIT VALUES'!$D$44,0),IF(U315&gt;V315,S315*'UNIT VALUES'!$D$30*'UNIT VALUES'!$D$36)), 0)</f>
        <v>225134</v>
      </c>
      <c r="AC315" s="87">
        <f>ROUND(IF(U315&gt;V315,0,IF(T315&gt;1, IF(C315="66", T315*'UNIT VALUES'!$D$33*'UNIT VALUES'!$D$36,T315*'UNIT VALUES'!$D$32*'UNIT VALUES'!$D$36),0)),0)</f>
        <v>0</v>
      </c>
      <c r="AD315" t="str">
        <f t="shared" si="13"/>
        <v>121344</v>
      </c>
      <c r="AE315">
        <f ca="1">IF(C315="22",OFFSET('National Reallocations'!$L$1,MATCH(AD315,'National Reallocations'!$I$2:$I$52,0),),ROUND((X315/(SUM($X$2:$X$1259)-SUMIF($C$2:$C$1259,"22",$X$2:$X$1259)))*(Reallocations!$F$4+Reallocations!$F$5),0))</f>
        <v>65</v>
      </c>
      <c r="AF315" s="27">
        <f ca="1">IF(ISERROR(OFFSET('MSA Reallocations'!$I$1,MATCH(AD315,'MSA Reallocations'!$E$2:$E$37,0),)), 0, (OFFSET('MSA Reallocations'!$I$1,MATCH(AD315,'MSA Reallocations'!$E$2:$E$37,0),)))</f>
        <v>0</v>
      </c>
      <c r="AG315" s="181">
        <f ca="1">IF(ISERROR(OFFSET(Reductions!$E$1,MATCH(AD315,Reductions!$F$2:$F$15,0),)), 0, -OFFSET(Reductions!$E$1,MATCH(AD315,Reductions!$F$2:$F$15,0),))</f>
        <v>0</v>
      </c>
      <c r="AH315" s="53">
        <f t="shared" ca="1" si="14"/>
        <v>778090</v>
      </c>
    </row>
    <row r="316" spans="1:34" x14ac:dyDescent="0.25">
      <c r="A316" s="126" t="s">
        <v>5102</v>
      </c>
      <c r="B316" s="126" t="s">
        <v>928</v>
      </c>
      <c r="C316" s="126" t="s">
        <v>27</v>
      </c>
      <c r="D316" s="126" t="s">
        <v>28</v>
      </c>
      <c r="E316" s="126" t="s">
        <v>929</v>
      </c>
      <c r="F316" s="126" t="s">
        <v>996</v>
      </c>
      <c r="G316" s="126" t="s">
        <v>472</v>
      </c>
      <c r="H316" s="126" t="s">
        <v>23</v>
      </c>
      <c r="I316" s="126" t="s">
        <v>997</v>
      </c>
      <c r="J316" s="126" t="s">
        <v>932</v>
      </c>
      <c r="K316" s="126" t="s">
        <v>2129</v>
      </c>
      <c r="L316" s="127">
        <v>1058</v>
      </c>
      <c r="M316" s="127">
        <v>0</v>
      </c>
      <c r="N316" s="127">
        <v>0</v>
      </c>
      <c r="O316" s="127">
        <v>62707</v>
      </c>
      <c r="P316" s="127">
        <v>0</v>
      </c>
      <c r="Q316" s="127">
        <v>4848</v>
      </c>
      <c r="R316" s="127">
        <v>28</v>
      </c>
      <c r="S316" s="127">
        <v>343</v>
      </c>
      <c r="T316" s="24">
        <f>IF(P316&gt;0, ROUND(IF(IF(OR(C316="51", C316="52", C316="66"), (L316*'UNIT VALUES'!$C$26)-CALCS!P316,0)&gt;0, IF(OR(C316="51", C316="52", C316="66"), (L316*'UNIT VALUES'!$C$26)-CALCS!P316,0), 0), 0), ROUND(IF(IF(OR(C316="51", C316="52", C316="66"), (L316*'UNIT VALUES'!$C$26)-CALCS!O316,0)&gt;0, IF(OR(C316="51", C316="52", C316="66"), (L316*'UNIT VALUES'!$C$26)-CALCS!O316,0), 0), 0))</f>
        <v>0</v>
      </c>
      <c r="U316" s="25">
        <f>IF(C316="22", (O316*'UNIT VALUES'!$D$38)+(Q316*'UNIT VALUES'!$D$39)+(S316*'UNIT VALUES'!$D$40), (O316*'UNIT VALUES'!$D$28)+(Q316*'UNIT VALUES'!$D$29)+(S316*'UNIT VALUES'!$D$30))</f>
        <v>292564.20927755639</v>
      </c>
      <c r="V316" s="25">
        <f>IF(C316="22",(O316*'UNIT VALUES'!$D$41)+(Q316*'UNIT VALUES'!$D$42)+(R316*'UNIT VALUES'!$D$43),IF(C316="66",(Q316*'UNIT VALUES'!$D$31)+(T316*'UNIT VALUES'!$D$33)+(R316*'UNIT VALUES'!$D$34),(Q316*'UNIT VALUES'!$D$31)+(T316*'UNIT VALUES'!$D$32)+(R316*'UNIT VALUES'!$D$34)))</f>
        <v>76021.847552173349</v>
      </c>
      <c r="W316" s="25">
        <f t="shared" si="12"/>
        <v>292564</v>
      </c>
      <c r="X316" s="27">
        <f>ROUND(IF(C316="22", W316*'UNIT VALUES'!$D$44, W316*'UNIT VALUES'!$D$36), 0)</f>
        <v>256054</v>
      </c>
      <c r="Y316" s="87">
        <f>ROUND(IF(C316="22", IF(U316&gt;V316,O316*'UNIT VALUES'!$D$38*'UNIT VALUES'!$D$44,O316*'UNIT VALUES'!$D$41*'UNIT VALUES'!$D$44),IF(U316&gt;V316, O316*'UNIT VALUES'!$D$28*'UNIT VALUES'!$D$36,0)), 0)</f>
        <v>103165</v>
      </c>
      <c r="Z316" s="87">
        <f>ROUND(IF(C316="22", IF(U316&gt;V316,Q316*'UNIT VALUES'!$D$39*'UNIT VALUES'!$D$44,Q316*'UNIT VALUES'!$D$42*'UNIT VALUES'!$D$44), IF(U316&gt;V316, Q316*'UNIT VALUES'!$D$29*'UNIT VALUES'!$D$36, Q316*'UNIT VALUES'!$D$31*'UNIT VALUES'!$D$36)),0)</f>
        <v>107863</v>
      </c>
      <c r="AA316" s="87">
        <f>ROUND(IF(C316="22", IF(U316&gt;V316,0,R316*'UNIT VALUES'!$D$43*'UNIT VALUES'!$D$44),IF(CALCS!U316&gt;CALCS!V316,0,CALCS!R316*'UNIT VALUES'!$D$34*'UNIT VALUES'!$D$36)), 0)</f>
        <v>0</v>
      </c>
      <c r="AB316" s="87">
        <f>ROUND(IF(C316="22",IF(U316&gt;V316,S316*'UNIT VALUES'!$D$40*'UNIT VALUES'!$D$44,0),IF(U316&gt;V316,S316*'UNIT VALUES'!$D$30*'UNIT VALUES'!$D$36)), 0)</f>
        <v>45027</v>
      </c>
      <c r="AC316" s="87">
        <f>ROUND(IF(U316&gt;V316,0,IF(T316&gt;1, IF(C316="66", T316*'UNIT VALUES'!$D$33*'UNIT VALUES'!$D$36,T316*'UNIT VALUES'!$D$32*'UNIT VALUES'!$D$36),0)),0)</f>
        <v>0</v>
      </c>
      <c r="AD316" t="str">
        <f t="shared" si="13"/>
        <v>121512</v>
      </c>
      <c r="AE316">
        <f ca="1">IF(C316="22",OFFSET('National Reallocations'!$L$1,MATCH(AD316,'National Reallocations'!$I$2:$I$52,0),),ROUND((X316/(SUM($X$2:$X$1259)-SUMIF($C$2:$C$1259,"22",$X$2:$X$1259)))*(Reallocations!$F$4+Reallocations!$F$5),0))</f>
        <v>22</v>
      </c>
      <c r="AF316" s="27">
        <f ca="1">IF(ISERROR(OFFSET('MSA Reallocations'!$I$1,MATCH(AD316,'MSA Reallocations'!$E$2:$E$37,0),)), 0, (OFFSET('MSA Reallocations'!$I$1,MATCH(AD316,'MSA Reallocations'!$E$2:$E$37,0),)))</f>
        <v>0</v>
      </c>
      <c r="AG316" s="181">
        <f ca="1">IF(ISERROR(OFFSET(Reductions!$E$1,MATCH(AD316,Reductions!$F$2:$F$15,0),)), 0, -OFFSET(Reductions!$E$1,MATCH(AD316,Reductions!$F$2:$F$15,0),))</f>
        <v>0</v>
      </c>
      <c r="AH316" s="53">
        <f t="shared" ca="1" si="14"/>
        <v>256076</v>
      </c>
    </row>
    <row r="317" spans="1:34" x14ac:dyDescent="0.25">
      <c r="A317" s="126" t="s">
        <v>5021</v>
      </c>
      <c r="B317" s="126" t="s">
        <v>928</v>
      </c>
      <c r="C317" s="126" t="s">
        <v>27</v>
      </c>
      <c r="D317" s="126" t="s">
        <v>28</v>
      </c>
      <c r="E317" s="126" t="s">
        <v>929</v>
      </c>
      <c r="F317" s="126" t="s">
        <v>999</v>
      </c>
      <c r="G317" s="126" t="s">
        <v>82</v>
      </c>
      <c r="H317" s="126" t="s">
        <v>23</v>
      </c>
      <c r="I317" s="126" t="s">
        <v>1000</v>
      </c>
      <c r="J317" s="126" t="s">
        <v>1001</v>
      </c>
      <c r="K317" s="126" t="s">
        <v>3338</v>
      </c>
      <c r="L317" s="127">
        <v>6845</v>
      </c>
      <c r="M317" s="127">
        <v>0</v>
      </c>
      <c r="N317" s="127">
        <v>0</v>
      </c>
      <c r="O317" s="127">
        <v>69152</v>
      </c>
      <c r="P317" s="127">
        <v>0</v>
      </c>
      <c r="Q317" s="127">
        <v>15588</v>
      </c>
      <c r="R317" s="127">
        <v>453</v>
      </c>
      <c r="S317" s="127">
        <v>881</v>
      </c>
      <c r="T317" s="24">
        <f>IF(P317&gt;0, ROUND(IF(IF(OR(C317="51", C317="52", C317="66"), (L317*'UNIT VALUES'!$C$26)-CALCS!P317,0)&gt;0, IF(OR(C317="51", C317="52", C317="66"), (L317*'UNIT VALUES'!$C$26)-CALCS!P317,0), 0), 0), ROUND(IF(IF(OR(C317="51", C317="52", C317="66"), (L317*'UNIT VALUES'!$C$26)-CALCS!O317,0)&gt;0, IF(OR(C317="51", C317="52", C317="66"), (L317*'UNIT VALUES'!$C$26)-CALCS!O317,0), 0), 0))</f>
        <v>0</v>
      </c>
      <c r="U317" s="25">
        <f>IF(C317="22", (O317*'UNIT VALUES'!$D$38)+(Q317*'UNIT VALUES'!$D$39)+(S317*'UNIT VALUES'!$D$40), (O317*'UNIT VALUES'!$D$28)+(Q317*'UNIT VALUES'!$D$29)+(S317*'UNIT VALUES'!$D$30))</f>
        <v>658400.26068057248</v>
      </c>
      <c r="V317" s="25">
        <f>IF(C317="22",(O317*'UNIT VALUES'!$D$41)+(Q317*'UNIT VALUES'!$D$42)+(R317*'UNIT VALUES'!$D$43),IF(C317="66",(Q317*'UNIT VALUES'!$D$31)+(T317*'UNIT VALUES'!$D$33)+(R317*'UNIT VALUES'!$D$34),(Q317*'UNIT VALUES'!$D$31)+(T317*'UNIT VALUES'!$D$32)+(R317*'UNIT VALUES'!$D$34)))</f>
        <v>271349.96551921946</v>
      </c>
      <c r="W317" s="25">
        <f t="shared" si="12"/>
        <v>658400</v>
      </c>
      <c r="X317" s="27">
        <f>ROUND(IF(C317="22", W317*'UNIT VALUES'!$D$44, W317*'UNIT VALUES'!$D$36), 0)</f>
        <v>576237</v>
      </c>
      <c r="Y317" s="87">
        <f>ROUND(IF(C317="22", IF(U317&gt;V317,O317*'UNIT VALUES'!$D$38*'UNIT VALUES'!$D$44,O317*'UNIT VALUES'!$D$41*'UNIT VALUES'!$D$44),IF(U317&gt;V317, O317*'UNIT VALUES'!$D$28*'UNIT VALUES'!$D$36,0)), 0)</f>
        <v>113768</v>
      </c>
      <c r="Z317" s="87">
        <f>ROUND(IF(C317="22", IF(U317&gt;V317,Q317*'UNIT VALUES'!$D$39*'UNIT VALUES'!$D$44,Q317*'UNIT VALUES'!$D$42*'UNIT VALUES'!$D$44), IF(U317&gt;V317, Q317*'UNIT VALUES'!$D$29*'UNIT VALUES'!$D$36, Q317*'UNIT VALUES'!$D$31*'UNIT VALUES'!$D$36)),0)</f>
        <v>346817</v>
      </c>
      <c r="AA317" s="87">
        <f>ROUND(IF(C317="22", IF(U317&gt;V317,0,R317*'UNIT VALUES'!$D$43*'UNIT VALUES'!$D$44),IF(CALCS!U317&gt;CALCS!V317,0,CALCS!R317*'UNIT VALUES'!$D$34*'UNIT VALUES'!$D$36)), 0)</f>
        <v>0</v>
      </c>
      <c r="AB317" s="87">
        <f>ROUND(IF(C317="22",IF(U317&gt;V317,S317*'UNIT VALUES'!$D$40*'UNIT VALUES'!$D$44,0),IF(U317&gt;V317,S317*'UNIT VALUES'!$D$30*'UNIT VALUES'!$D$36)), 0)</f>
        <v>115652</v>
      </c>
      <c r="AC317" s="87">
        <f>ROUND(IF(U317&gt;V317,0,IF(T317&gt;1, IF(C317="66", T317*'UNIT VALUES'!$D$33*'UNIT VALUES'!$D$36,T317*'UNIT VALUES'!$D$32*'UNIT VALUES'!$D$36),0)),0)</f>
        <v>0</v>
      </c>
      <c r="AD317" t="str">
        <f t="shared" si="13"/>
        <v>121572</v>
      </c>
      <c r="AE317">
        <f ca="1">IF(C317="22",OFFSET('National Reallocations'!$L$1,MATCH(AD317,'National Reallocations'!$I$2:$I$52,0),),ROUND((X317/(SUM($X$2:$X$1259)-SUMIF($C$2:$C$1259,"22",$X$2:$X$1259)))*(Reallocations!$F$4+Reallocations!$F$5),0))</f>
        <v>48</v>
      </c>
      <c r="AF317" s="27">
        <f ca="1">IF(ISERROR(OFFSET('MSA Reallocations'!$I$1,MATCH(AD317,'MSA Reallocations'!$E$2:$E$37,0),)), 0, (OFFSET('MSA Reallocations'!$I$1,MATCH(AD317,'MSA Reallocations'!$E$2:$E$37,0),)))</f>
        <v>0</v>
      </c>
      <c r="AG317" s="181">
        <f ca="1">IF(ISERROR(OFFSET(Reductions!$E$1,MATCH(AD317,Reductions!$F$2:$F$15,0),)), 0, -OFFSET(Reductions!$E$1,MATCH(AD317,Reductions!$F$2:$F$15,0),))</f>
        <v>0</v>
      </c>
      <c r="AH317" s="53">
        <f t="shared" ca="1" si="14"/>
        <v>576285</v>
      </c>
    </row>
    <row r="318" spans="1:34" x14ac:dyDescent="0.25">
      <c r="A318" s="126" t="s">
        <v>5908</v>
      </c>
      <c r="B318" s="126" t="s">
        <v>928</v>
      </c>
      <c r="C318" s="126" t="s">
        <v>27</v>
      </c>
      <c r="D318" s="126" t="s">
        <v>28</v>
      </c>
      <c r="E318" s="126" t="s">
        <v>929</v>
      </c>
      <c r="F318" s="126" t="s">
        <v>1003</v>
      </c>
      <c r="G318" s="126" t="s">
        <v>1004</v>
      </c>
      <c r="H318" s="126" t="s">
        <v>23</v>
      </c>
      <c r="I318" s="126" t="s">
        <v>1005</v>
      </c>
      <c r="J318" s="126" t="s">
        <v>1006</v>
      </c>
      <c r="K318" s="126" t="s">
        <v>3338</v>
      </c>
      <c r="L318" s="127">
        <v>41350</v>
      </c>
      <c r="M318" s="127">
        <v>55929</v>
      </c>
      <c r="N318" s="127">
        <v>47406</v>
      </c>
      <c r="O318" s="127">
        <v>104401</v>
      </c>
      <c r="P318" s="127">
        <v>88491</v>
      </c>
      <c r="Q318" s="127">
        <v>18584</v>
      </c>
      <c r="R318" s="127">
        <v>3212</v>
      </c>
      <c r="S318" s="127">
        <v>2184</v>
      </c>
      <c r="T318" s="24">
        <f>IF(P318&gt;0, ROUND(IF(IF(OR(C318="51", C318="52", C318="66"), (L318*'UNIT VALUES'!$C$26)-CALCS!P318,0)&gt;0, IF(OR(C318="51", C318="52", C318="66"), (L318*'UNIT VALUES'!$C$26)-CALCS!P318,0), 0), 0), ROUND(IF(IF(OR(C318="51", C318="52", C318="66"), (L318*'UNIT VALUES'!$C$26)-CALCS!O318,0)&gt;0, IF(OR(C318="51", C318="52", C318="66"), (L318*'UNIT VALUES'!$C$26)-CALCS!O318,0), 0), 0))</f>
        <v>0</v>
      </c>
      <c r="U318" s="25">
        <f>IF(C318="22", (O318*'UNIT VALUES'!$D$38)+(Q318*'UNIT VALUES'!$D$39)+(S318*'UNIT VALUES'!$D$40), (O318*'UNIT VALUES'!$D$28)+(Q318*'UNIT VALUES'!$D$29)+(S318*'UNIT VALUES'!$D$30))</f>
        <v>996261.21211910527</v>
      </c>
      <c r="V318" s="25">
        <f>IF(C318="22",(O318*'UNIT VALUES'!$D$41)+(Q318*'UNIT VALUES'!$D$42)+(R318*'UNIT VALUES'!$D$43),IF(C318="66",(Q318*'UNIT VALUES'!$D$31)+(T318*'UNIT VALUES'!$D$33)+(R318*'UNIT VALUES'!$D$34),(Q318*'UNIT VALUES'!$D$31)+(T318*'UNIT VALUES'!$D$32)+(R318*'UNIT VALUES'!$D$34)))</f>
        <v>521620.70751215436</v>
      </c>
      <c r="W318" s="25">
        <f t="shared" si="12"/>
        <v>996261</v>
      </c>
      <c r="X318" s="27">
        <f>ROUND(IF(C318="22", W318*'UNIT VALUES'!$D$44, W318*'UNIT VALUES'!$D$36), 0)</f>
        <v>871936</v>
      </c>
      <c r="Y318" s="87">
        <f>ROUND(IF(C318="22", IF(U318&gt;V318,O318*'UNIT VALUES'!$D$38*'UNIT VALUES'!$D$44,O318*'UNIT VALUES'!$D$41*'UNIT VALUES'!$D$44),IF(U318&gt;V318, O318*'UNIT VALUES'!$D$28*'UNIT VALUES'!$D$36,0)), 0)</f>
        <v>171759</v>
      </c>
      <c r="Z318" s="87">
        <f>ROUND(IF(C318="22", IF(U318&gt;V318,Q318*'UNIT VALUES'!$D$39*'UNIT VALUES'!$D$44,Q318*'UNIT VALUES'!$D$42*'UNIT VALUES'!$D$44), IF(U318&gt;V318, Q318*'UNIT VALUES'!$D$29*'UNIT VALUES'!$D$36, Q318*'UNIT VALUES'!$D$31*'UNIT VALUES'!$D$36)),0)</f>
        <v>413475</v>
      </c>
      <c r="AA318" s="87">
        <f>ROUND(IF(C318="22", IF(U318&gt;V318,0,R318*'UNIT VALUES'!$D$43*'UNIT VALUES'!$D$44),IF(CALCS!U318&gt;CALCS!V318,0,CALCS!R318*'UNIT VALUES'!$D$34*'UNIT VALUES'!$D$36)), 0)</f>
        <v>0</v>
      </c>
      <c r="AB318" s="87">
        <f>ROUND(IF(C318="22",IF(U318&gt;V318,S318*'UNIT VALUES'!$D$40*'UNIT VALUES'!$D$44,0),IF(U318&gt;V318,S318*'UNIT VALUES'!$D$30*'UNIT VALUES'!$D$36)), 0)</f>
        <v>286702</v>
      </c>
      <c r="AC318" s="87">
        <f>ROUND(IF(U318&gt;V318,0,IF(T318&gt;1, IF(C318="66", T318*'UNIT VALUES'!$D$33*'UNIT VALUES'!$D$36,T318*'UNIT VALUES'!$D$32*'UNIT VALUES'!$D$36),0)),0)</f>
        <v>0</v>
      </c>
      <c r="AD318" t="str">
        <f t="shared" si="13"/>
        <v>121662</v>
      </c>
      <c r="AE318">
        <f ca="1">IF(C318="22",OFFSET('National Reallocations'!$L$1,MATCH(AD318,'National Reallocations'!$I$2:$I$52,0),),ROUND((X318/(SUM($X$2:$X$1259)-SUMIF($C$2:$C$1259,"22",$X$2:$X$1259)))*(Reallocations!$F$4+Reallocations!$F$5),0))</f>
        <v>73</v>
      </c>
      <c r="AF318" s="27">
        <f ca="1">IF(ISERROR(OFFSET('MSA Reallocations'!$I$1,MATCH(AD318,'MSA Reallocations'!$E$2:$E$37,0),)), 0, (OFFSET('MSA Reallocations'!$I$1,MATCH(AD318,'MSA Reallocations'!$E$2:$E$37,0),)))</f>
        <v>60045</v>
      </c>
      <c r="AG318" s="181">
        <f ca="1">IF(ISERROR(OFFSET(Reductions!$E$1,MATCH(AD318,Reductions!$F$2:$F$15,0),)), 0, -OFFSET(Reductions!$E$1,MATCH(AD318,Reductions!$F$2:$F$15,0),))</f>
        <v>0</v>
      </c>
      <c r="AH318" s="53">
        <f t="shared" ca="1" si="14"/>
        <v>932054</v>
      </c>
    </row>
    <row r="319" spans="1:34" x14ac:dyDescent="0.25">
      <c r="A319" s="126" t="s">
        <v>4924</v>
      </c>
      <c r="B319" s="126" t="s">
        <v>928</v>
      </c>
      <c r="C319" s="126" t="s">
        <v>27</v>
      </c>
      <c r="D319" s="126" t="s">
        <v>28</v>
      </c>
      <c r="E319" s="126" t="s">
        <v>929</v>
      </c>
      <c r="F319" s="126" t="s">
        <v>1008</v>
      </c>
      <c r="G319" s="126" t="s">
        <v>944</v>
      </c>
      <c r="H319" s="126" t="s">
        <v>23</v>
      </c>
      <c r="I319" s="126" t="s">
        <v>1009</v>
      </c>
      <c r="J319" s="126" t="s">
        <v>946</v>
      </c>
      <c r="K319" s="126" t="s">
        <v>3338</v>
      </c>
      <c r="L319" s="127">
        <v>5302</v>
      </c>
      <c r="M319" s="127">
        <v>58793</v>
      </c>
      <c r="N319" s="127">
        <v>58977</v>
      </c>
      <c r="O319" s="127">
        <v>81000</v>
      </c>
      <c r="P319" s="127">
        <v>0</v>
      </c>
      <c r="Q319" s="127">
        <v>12245</v>
      </c>
      <c r="R319" s="127">
        <v>589</v>
      </c>
      <c r="S319" s="127">
        <v>558</v>
      </c>
      <c r="T319" s="24">
        <f>IF(P319&gt;0, ROUND(IF(IF(OR(C319="51", C319="52", C319="66"), (L319*'UNIT VALUES'!$C$26)-CALCS!P319,0)&gt;0, IF(OR(C319="51", C319="52", C319="66"), (L319*'UNIT VALUES'!$C$26)-CALCS!P319,0), 0), 0), ROUND(IF(IF(OR(C319="51", C319="52", C319="66"), (L319*'UNIT VALUES'!$C$26)-CALCS!O319,0)&gt;0, IF(OR(C319="51", C319="52", C319="66"), (L319*'UNIT VALUES'!$C$26)-CALCS!O319,0), 0), 0))</f>
        <v>0</v>
      </c>
      <c r="U319" s="25">
        <f>IF(C319="22", (O319*'UNIT VALUES'!$D$38)+(Q319*'UNIT VALUES'!$D$39)+(S319*'UNIT VALUES'!$D$40), (O319*'UNIT VALUES'!$D$28)+(Q319*'UNIT VALUES'!$D$29)+(S319*'UNIT VALUES'!$D$30))</f>
        <v>547240.81721618073</v>
      </c>
      <c r="V319" s="25">
        <f>IF(C319="22",(O319*'UNIT VALUES'!$D$41)+(Q319*'UNIT VALUES'!$D$42)+(R319*'UNIT VALUES'!$D$43),IF(C319="66",(Q319*'UNIT VALUES'!$D$31)+(T319*'UNIT VALUES'!$D$33)+(R319*'UNIT VALUES'!$D$34),(Q319*'UNIT VALUES'!$D$31)+(T319*'UNIT VALUES'!$D$32)+(R319*'UNIT VALUES'!$D$34)))</f>
        <v>230443.83409340255</v>
      </c>
      <c r="W319" s="25">
        <f t="shared" si="12"/>
        <v>547241</v>
      </c>
      <c r="X319" s="27">
        <f>ROUND(IF(C319="22", W319*'UNIT VALUES'!$D$44, W319*'UNIT VALUES'!$D$36), 0)</f>
        <v>478950</v>
      </c>
      <c r="Y319" s="87">
        <f>ROUND(IF(C319="22", IF(U319&gt;V319,O319*'UNIT VALUES'!$D$38*'UNIT VALUES'!$D$44,O319*'UNIT VALUES'!$D$41*'UNIT VALUES'!$D$44),IF(U319&gt;V319, O319*'UNIT VALUES'!$D$28*'UNIT VALUES'!$D$36,0)), 0)</f>
        <v>133260</v>
      </c>
      <c r="Z319" s="87">
        <f>ROUND(IF(C319="22", IF(U319&gt;V319,Q319*'UNIT VALUES'!$D$39*'UNIT VALUES'!$D$44,Q319*'UNIT VALUES'!$D$42*'UNIT VALUES'!$D$44), IF(U319&gt;V319, Q319*'UNIT VALUES'!$D$29*'UNIT VALUES'!$D$36, Q319*'UNIT VALUES'!$D$31*'UNIT VALUES'!$D$36)),0)</f>
        <v>272439</v>
      </c>
      <c r="AA319" s="87">
        <f>ROUND(IF(C319="22", IF(U319&gt;V319,0,R319*'UNIT VALUES'!$D$43*'UNIT VALUES'!$D$44),IF(CALCS!U319&gt;CALCS!V319,0,CALCS!R319*'UNIT VALUES'!$D$34*'UNIT VALUES'!$D$36)), 0)</f>
        <v>0</v>
      </c>
      <c r="AB319" s="87">
        <f>ROUND(IF(C319="22",IF(U319&gt;V319,S319*'UNIT VALUES'!$D$40*'UNIT VALUES'!$D$44,0),IF(U319&gt;V319,S319*'UNIT VALUES'!$D$30*'UNIT VALUES'!$D$36)), 0)</f>
        <v>73251</v>
      </c>
      <c r="AC319" s="87">
        <f>ROUND(IF(U319&gt;V319,0,IF(T319&gt;1, IF(C319="66", T319*'UNIT VALUES'!$D$33*'UNIT VALUES'!$D$36,T319*'UNIT VALUES'!$D$32*'UNIT VALUES'!$D$36),0)),0)</f>
        <v>0</v>
      </c>
      <c r="AD319" t="str">
        <f t="shared" si="13"/>
        <v>121710</v>
      </c>
      <c r="AE319">
        <f ca="1">IF(C319="22",OFFSET('National Reallocations'!$L$1,MATCH(AD319,'National Reallocations'!$I$2:$I$52,0),),ROUND((X319/(SUM($X$2:$X$1259)-SUMIF($C$2:$C$1259,"22",$X$2:$X$1259)))*(Reallocations!$F$4+Reallocations!$F$5),0))</f>
        <v>40</v>
      </c>
      <c r="AF319" s="27">
        <f ca="1">IF(ISERROR(OFFSET('MSA Reallocations'!$I$1,MATCH(AD319,'MSA Reallocations'!$E$2:$E$37,0),)), 0, (OFFSET('MSA Reallocations'!$I$1,MATCH(AD319,'MSA Reallocations'!$E$2:$E$37,0),)))</f>
        <v>0</v>
      </c>
      <c r="AG319" s="181">
        <f ca="1">IF(ISERROR(OFFSET(Reductions!$E$1,MATCH(AD319,Reductions!$F$2:$F$15,0),)), 0, -OFFSET(Reductions!$E$1,MATCH(AD319,Reductions!$F$2:$F$15,0),))</f>
        <v>0</v>
      </c>
      <c r="AH319" s="53">
        <f t="shared" ca="1" si="14"/>
        <v>478990</v>
      </c>
    </row>
    <row r="320" spans="1:34" x14ac:dyDescent="0.25">
      <c r="A320" s="126" t="s">
        <v>5000</v>
      </c>
      <c r="B320" s="126" t="s">
        <v>928</v>
      </c>
      <c r="C320" s="126" t="s">
        <v>47</v>
      </c>
      <c r="D320" s="126" t="s">
        <v>48</v>
      </c>
      <c r="E320" s="126" t="s">
        <v>929</v>
      </c>
      <c r="F320" s="126" t="s">
        <v>409</v>
      </c>
      <c r="G320" s="126" t="s">
        <v>886</v>
      </c>
      <c r="H320" s="126" t="s">
        <v>23</v>
      </c>
      <c r="I320" s="126" t="s">
        <v>1011</v>
      </c>
      <c r="J320" s="126" t="s">
        <v>953</v>
      </c>
      <c r="K320" s="126" t="s">
        <v>2129</v>
      </c>
      <c r="L320" s="127">
        <v>132</v>
      </c>
      <c r="M320" s="127">
        <v>0</v>
      </c>
      <c r="N320" s="127">
        <v>0</v>
      </c>
      <c r="O320" s="127">
        <v>71579</v>
      </c>
      <c r="P320" s="127">
        <v>0</v>
      </c>
      <c r="Q320" s="127">
        <v>16510</v>
      </c>
      <c r="R320" s="127">
        <v>252</v>
      </c>
      <c r="S320" s="127">
        <v>1496</v>
      </c>
      <c r="T320" s="24">
        <f>IF(P320&gt;0, ROUND(IF(IF(OR(C320="51", C320="52", C320="66"), (L320*'UNIT VALUES'!$C$26)-CALCS!P320,0)&gt;0, IF(OR(C320="51", C320="52", C320="66"), (L320*'UNIT VALUES'!$C$26)-CALCS!P320,0), 0), 0), ROUND(IF(IF(OR(C320="51", C320="52", C320="66"), (L320*'UNIT VALUES'!$C$26)-CALCS!O320,0)&gt;0, IF(OR(C320="51", C320="52", C320="66"), (L320*'UNIT VALUES'!$C$26)-CALCS!O320,0), 0), 0))</f>
        <v>0</v>
      </c>
      <c r="U320" s="25">
        <f>IF(C320="22", (O320*'UNIT VALUES'!$D$38)+(Q320*'UNIT VALUES'!$D$39)+(S320*'UNIT VALUES'!$D$40), (O320*'UNIT VALUES'!$D$28)+(Q320*'UNIT VALUES'!$D$29)+(S320*'UNIT VALUES'!$D$30))</f>
        <v>778645.63265891199</v>
      </c>
      <c r="V320" s="25">
        <f>IF(C320="22",(O320*'UNIT VALUES'!$D$41)+(Q320*'UNIT VALUES'!$D$42)+(R320*'UNIT VALUES'!$D$43),IF(C320="66",(Q320*'UNIT VALUES'!$D$31)+(T320*'UNIT VALUES'!$D$33)+(R320*'UNIT VALUES'!$D$34),(Q320*'UNIT VALUES'!$D$31)+(T320*'UNIT VALUES'!$D$32)+(R320*'UNIT VALUES'!$D$34)))</f>
        <v>270509.40334763622</v>
      </c>
      <c r="W320" s="25">
        <f t="shared" si="12"/>
        <v>778646</v>
      </c>
      <c r="X320" s="27">
        <f>ROUND(IF(C320="22", W320*'UNIT VALUES'!$D$44, W320*'UNIT VALUES'!$D$36), 0)</f>
        <v>681477</v>
      </c>
      <c r="Y320" s="87">
        <f>ROUND(IF(C320="22", IF(U320&gt;V320,O320*'UNIT VALUES'!$D$38*'UNIT VALUES'!$D$44,O320*'UNIT VALUES'!$D$41*'UNIT VALUES'!$D$44),IF(U320&gt;V320, O320*'UNIT VALUES'!$D$28*'UNIT VALUES'!$D$36,0)), 0)</f>
        <v>117761</v>
      </c>
      <c r="Z320" s="87">
        <f>ROUND(IF(C320="22", IF(U320&gt;V320,Q320*'UNIT VALUES'!$D$39*'UNIT VALUES'!$D$44,Q320*'UNIT VALUES'!$D$42*'UNIT VALUES'!$D$44), IF(U320&gt;V320, Q320*'UNIT VALUES'!$D$29*'UNIT VALUES'!$D$36, Q320*'UNIT VALUES'!$D$31*'UNIT VALUES'!$D$36)),0)</f>
        <v>367331</v>
      </c>
      <c r="AA320" s="87">
        <f>ROUND(IF(C320="22", IF(U320&gt;V320,0,R320*'UNIT VALUES'!$D$43*'UNIT VALUES'!$D$44),IF(CALCS!U320&gt;CALCS!V320,0,CALCS!R320*'UNIT VALUES'!$D$34*'UNIT VALUES'!$D$36)), 0)</f>
        <v>0</v>
      </c>
      <c r="AB320" s="87">
        <f>ROUND(IF(C320="22",IF(U320&gt;V320,S320*'UNIT VALUES'!$D$40*'UNIT VALUES'!$D$44,0),IF(U320&gt;V320,S320*'UNIT VALUES'!$D$30*'UNIT VALUES'!$D$36)), 0)</f>
        <v>196385</v>
      </c>
      <c r="AC320" s="87">
        <f>ROUND(IF(U320&gt;V320,0,IF(T320&gt;1, IF(C320="66", T320*'UNIT VALUES'!$D$33*'UNIT VALUES'!$D$36,T320*'UNIT VALUES'!$D$32*'UNIT VALUES'!$D$36),0)),0)</f>
        <v>0</v>
      </c>
      <c r="AD320" t="str">
        <f t="shared" si="13"/>
        <v>121728</v>
      </c>
      <c r="AE320">
        <f ca="1">IF(C320="22",OFFSET('National Reallocations'!$L$1,MATCH(AD320,'National Reallocations'!$I$2:$I$52,0),),ROUND((X320/(SUM($X$2:$X$1259)-SUMIF($C$2:$C$1259,"22",$X$2:$X$1259)))*(Reallocations!$F$4+Reallocations!$F$5),0))</f>
        <v>57</v>
      </c>
      <c r="AF320" s="27">
        <f ca="1">IF(ISERROR(OFFSET('MSA Reallocations'!$I$1,MATCH(AD320,'MSA Reallocations'!$E$2:$E$37,0),)), 0, (OFFSET('MSA Reallocations'!$I$1,MATCH(AD320,'MSA Reallocations'!$E$2:$E$37,0),)))</f>
        <v>0</v>
      </c>
      <c r="AG320" s="181">
        <f ca="1">IF(ISERROR(OFFSET(Reductions!$E$1,MATCH(AD320,Reductions!$F$2:$F$15,0),)), 0, -OFFSET(Reductions!$E$1,MATCH(AD320,Reductions!$F$2:$F$15,0),))</f>
        <v>0</v>
      </c>
      <c r="AH320" s="53">
        <f t="shared" ca="1" si="14"/>
        <v>681534</v>
      </c>
    </row>
    <row r="321" spans="1:34" x14ac:dyDescent="0.25">
      <c r="A321" s="126" t="s">
        <v>5740</v>
      </c>
      <c r="B321" s="126" t="s">
        <v>928</v>
      </c>
      <c r="C321" s="126" t="s">
        <v>27</v>
      </c>
      <c r="D321" s="126" t="s">
        <v>28</v>
      </c>
      <c r="E321" s="126" t="s">
        <v>929</v>
      </c>
      <c r="F321" s="126" t="s">
        <v>1013</v>
      </c>
      <c r="G321" s="126" t="s">
        <v>1014</v>
      </c>
      <c r="H321" s="126" t="s">
        <v>23</v>
      </c>
      <c r="I321" s="126" t="s">
        <v>1015</v>
      </c>
      <c r="J321" s="126" t="s">
        <v>1016</v>
      </c>
      <c r="K321" s="126" t="s">
        <v>2129</v>
      </c>
      <c r="L321" s="127">
        <v>1</v>
      </c>
      <c r="M321" s="127">
        <v>0</v>
      </c>
      <c r="N321" s="127">
        <v>0</v>
      </c>
      <c r="O321" s="127">
        <v>17690</v>
      </c>
      <c r="P321" s="127">
        <v>0</v>
      </c>
      <c r="Q321" s="127">
        <v>1229</v>
      </c>
      <c r="R321" s="127">
        <v>51</v>
      </c>
      <c r="S321" s="127">
        <v>60</v>
      </c>
      <c r="T321" s="24">
        <f>IF(P321&gt;0, ROUND(IF(IF(OR(C321="51", C321="52", C321="66"), (L321*'UNIT VALUES'!$C$26)-CALCS!P321,0)&gt;0, IF(OR(C321="51", C321="52", C321="66"), (L321*'UNIT VALUES'!$C$26)-CALCS!P321,0), 0), 0), ROUND(IF(IF(OR(C321="51", C321="52", C321="66"), (L321*'UNIT VALUES'!$C$26)-CALCS!O321,0)&gt;0, IF(OR(C321="51", C321="52", C321="66"), (L321*'UNIT VALUES'!$C$26)-CALCS!O321,0), 0), 0))</f>
        <v>0</v>
      </c>
      <c r="U321" s="25">
        <f>IF(C321="22", (O321*'UNIT VALUES'!$D$38)+(Q321*'UNIT VALUES'!$D$39)+(S321*'UNIT VALUES'!$D$40), (O321*'UNIT VALUES'!$D$28)+(Q321*'UNIT VALUES'!$D$29)+(S321*'UNIT VALUES'!$D$30))</f>
        <v>73495.372522042657</v>
      </c>
      <c r="V321" s="25">
        <f>IF(C321="22",(O321*'UNIT VALUES'!$D$41)+(Q321*'UNIT VALUES'!$D$42)+(R321*'UNIT VALUES'!$D$43),IF(C321="66",(Q321*'UNIT VALUES'!$D$31)+(T321*'UNIT VALUES'!$D$33)+(R321*'UNIT VALUES'!$D$34),(Q321*'UNIT VALUES'!$D$31)+(T321*'UNIT VALUES'!$D$32)+(R321*'UNIT VALUES'!$D$34)))</f>
        <v>22527.254989597968</v>
      </c>
      <c r="W321" s="25">
        <f t="shared" si="12"/>
        <v>73495</v>
      </c>
      <c r="X321" s="27">
        <f>ROUND(IF(C321="22", W321*'UNIT VALUES'!$D$44, W321*'UNIT VALUES'!$D$36), 0)</f>
        <v>64323</v>
      </c>
      <c r="Y321" s="87">
        <f>ROUND(IF(C321="22", IF(U321&gt;V321,O321*'UNIT VALUES'!$D$38*'UNIT VALUES'!$D$44,O321*'UNIT VALUES'!$D$41*'UNIT VALUES'!$D$44),IF(U321&gt;V321, O321*'UNIT VALUES'!$D$28*'UNIT VALUES'!$D$36,0)), 0)</f>
        <v>29103</v>
      </c>
      <c r="Z321" s="87">
        <f>ROUND(IF(C321="22", IF(U321&gt;V321,Q321*'UNIT VALUES'!$D$39*'UNIT VALUES'!$D$44,Q321*'UNIT VALUES'!$D$42*'UNIT VALUES'!$D$44), IF(U321&gt;V321, Q321*'UNIT VALUES'!$D$29*'UNIT VALUES'!$D$36, Q321*'UNIT VALUES'!$D$31*'UNIT VALUES'!$D$36)),0)</f>
        <v>27344</v>
      </c>
      <c r="AA321" s="87">
        <f>ROUND(IF(C321="22", IF(U321&gt;V321,0,R321*'UNIT VALUES'!$D$43*'UNIT VALUES'!$D$44),IF(CALCS!U321&gt;CALCS!V321,0,CALCS!R321*'UNIT VALUES'!$D$34*'UNIT VALUES'!$D$36)), 0)</f>
        <v>0</v>
      </c>
      <c r="AB321" s="87">
        <f>ROUND(IF(C321="22",IF(U321&gt;V321,S321*'UNIT VALUES'!$D$40*'UNIT VALUES'!$D$44,0),IF(U321&gt;V321,S321*'UNIT VALUES'!$D$30*'UNIT VALUES'!$D$36)), 0)</f>
        <v>7876</v>
      </c>
      <c r="AC321" s="87">
        <f>ROUND(IF(U321&gt;V321,0,IF(T321&gt;1, IF(C321="66", T321*'UNIT VALUES'!$D$33*'UNIT VALUES'!$D$36,T321*'UNIT VALUES'!$D$32*'UNIT VALUES'!$D$36),0)),0)</f>
        <v>0</v>
      </c>
      <c r="AD321" t="str">
        <f t="shared" si="13"/>
        <v>121874</v>
      </c>
      <c r="AE321">
        <f ca="1">IF(C321="22",OFFSET('National Reallocations'!$L$1,MATCH(AD321,'National Reallocations'!$I$2:$I$52,0),),ROUND((X321/(SUM($X$2:$X$1259)-SUMIF($C$2:$C$1259,"22",$X$2:$X$1259)))*(Reallocations!$F$4+Reallocations!$F$5),0))</f>
        <v>5</v>
      </c>
      <c r="AF321" s="27">
        <f ca="1">IF(ISERROR(OFFSET('MSA Reallocations'!$I$1,MATCH(AD321,'MSA Reallocations'!$E$2:$E$37,0),)), 0, (OFFSET('MSA Reallocations'!$I$1,MATCH(AD321,'MSA Reallocations'!$E$2:$E$37,0),)))</f>
        <v>0</v>
      </c>
      <c r="AG321" s="181">
        <f ca="1">IF(ISERROR(OFFSET(Reductions!$E$1,MATCH(AD321,Reductions!$F$2:$F$15,0),)), 0, -OFFSET(Reductions!$E$1,MATCH(AD321,Reductions!$F$2:$F$15,0),))</f>
        <v>0</v>
      </c>
      <c r="AH321" s="53">
        <f t="shared" ca="1" si="14"/>
        <v>64328</v>
      </c>
    </row>
    <row r="322" spans="1:34" x14ac:dyDescent="0.25">
      <c r="A322" s="126" t="s">
        <v>5176</v>
      </c>
      <c r="B322" s="126" t="s">
        <v>928</v>
      </c>
      <c r="C322" s="126" t="s">
        <v>47</v>
      </c>
      <c r="D322" s="126" t="s">
        <v>48</v>
      </c>
      <c r="E322" s="126" t="s">
        <v>929</v>
      </c>
      <c r="F322" s="126" t="s">
        <v>1018</v>
      </c>
      <c r="G322" s="126" t="s">
        <v>886</v>
      </c>
      <c r="H322" s="126" t="s">
        <v>23</v>
      </c>
      <c r="I322" s="126" t="s">
        <v>1019</v>
      </c>
      <c r="J322" s="126" t="s">
        <v>953</v>
      </c>
      <c r="K322" s="126" t="s">
        <v>2129</v>
      </c>
      <c r="L322" s="127">
        <v>2646</v>
      </c>
      <c r="M322" s="127">
        <v>0</v>
      </c>
      <c r="N322" s="127">
        <v>0</v>
      </c>
      <c r="O322" s="127">
        <v>57234</v>
      </c>
      <c r="P322" s="127">
        <v>0</v>
      </c>
      <c r="Q322" s="127">
        <v>7542</v>
      </c>
      <c r="R322" s="127">
        <v>74</v>
      </c>
      <c r="S322" s="127">
        <v>495</v>
      </c>
      <c r="T322" s="24">
        <f>IF(P322&gt;0, ROUND(IF(IF(OR(C322="51", C322="52", C322="66"), (L322*'UNIT VALUES'!$C$26)-CALCS!P322,0)&gt;0, IF(OR(C322="51", C322="52", C322="66"), (L322*'UNIT VALUES'!$C$26)-CALCS!P322,0), 0), 0), ROUND(IF(IF(OR(C322="51", C322="52", C322="66"), (L322*'UNIT VALUES'!$C$26)-CALCS!O322,0)&gt;0, IF(OR(C322="51", C322="52", C322="66"), (L322*'UNIT VALUES'!$C$26)-CALCS!O322,0), 0), 0))</f>
        <v>0</v>
      </c>
      <c r="U322" s="25">
        <f>IF(C322="22", (O322*'UNIT VALUES'!$D$38)+(Q322*'UNIT VALUES'!$D$39)+(S322*'UNIT VALUES'!$D$40), (O322*'UNIT VALUES'!$D$28)+(Q322*'UNIT VALUES'!$D$29)+(S322*'UNIT VALUES'!$D$30))</f>
        <v>373560.14912896504</v>
      </c>
      <c r="V322" s="25">
        <f>IF(C322="22",(O322*'UNIT VALUES'!$D$41)+(Q322*'UNIT VALUES'!$D$42)+(R322*'UNIT VALUES'!$D$43),IF(C322="66",(Q322*'UNIT VALUES'!$D$31)+(T322*'UNIT VALUES'!$D$33)+(R322*'UNIT VALUES'!$D$34),(Q322*'UNIT VALUES'!$D$31)+(T322*'UNIT VALUES'!$D$32)+(R322*'UNIT VALUES'!$D$34)))</f>
        <v>120523.75876744541</v>
      </c>
      <c r="W322" s="25">
        <f t="shared" ref="W322:W385" si="15">ROUND(IF(U322&gt;V322,U322,V322), 0)</f>
        <v>373560</v>
      </c>
      <c r="X322" s="27">
        <f>ROUND(IF(C322="22", W322*'UNIT VALUES'!$D$44, W322*'UNIT VALUES'!$D$36), 0)</f>
        <v>326943</v>
      </c>
      <c r="Y322" s="87">
        <f>ROUND(IF(C322="22", IF(U322&gt;V322,O322*'UNIT VALUES'!$D$38*'UNIT VALUES'!$D$44,O322*'UNIT VALUES'!$D$41*'UNIT VALUES'!$D$44),IF(U322&gt;V322, O322*'UNIT VALUES'!$D$28*'UNIT VALUES'!$D$36,0)), 0)</f>
        <v>94160</v>
      </c>
      <c r="Z322" s="87">
        <f>ROUND(IF(C322="22", IF(U322&gt;V322,Q322*'UNIT VALUES'!$D$39*'UNIT VALUES'!$D$44,Q322*'UNIT VALUES'!$D$42*'UNIT VALUES'!$D$44), IF(U322&gt;V322, Q322*'UNIT VALUES'!$D$29*'UNIT VALUES'!$D$36, Q322*'UNIT VALUES'!$D$31*'UNIT VALUES'!$D$36)),0)</f>
        <v>167802</v>
      </c>
      <c r="AA322" s="87">
        <f>ROUND(IF(C322="22", IF(U322&gt;V322,0,R322*'UNIT VALUES'!$D$43*'UNIT VALUES'!$D$44),IF(CALCS!U322&gt;CALCS!V322,0,CALCS!R322*'UNIT VALUES'!$D$34*'UNIT VALUES'!$D$36)), 0)</f>
        <v>0</v>
      </c>
      <c r="AB322" s="87">
        <f>ROUND(IF(C322="22",IF(U322&gt;V322,S322*'UNIT VALUES'!$D$40*'UNIT VALUES'!$D$44,0),IF(U322&gt;V322,S322*'UNIT VALUES'!$D$30*'UNIT VALUES'!$D$36)), 0)</f>
        <v>64980</v>
      </c>
      <c r="AC322" s="87">
        <f>ROUND(IF(U322&gt;V322,0,IF(T322&gt;1, IF(C322="66", T322*'UNIT VALUES'!$D$33*'UNIT VALUES'!$D$36,T322*'UNIT VALUES'!$D$32*'UNIT VALUES'!$D$36),0)),0)</f>
        <v>0</v>
      </c>
      <c r="AD322" t="str">
        <f t="shared" ref="AD322:AD385" si="16">E322&amp;F322</f>
        <v>121878</v>
      </c>
      <c r="AE322">
        <f ca="1">IF(C322="22",OFFSET('National Reallocations'!$L$1,MATCH(AD322,'National Reallocations'!$I$2:$I$52,0),),ROUND((X322/(SUM($X$2:$X$1259)-SUMIF($C$2:$C$1259,"22",$X$2:$X$1259)))*(Reallocations!$F$4+Reallocations!$F$5),0))</f>
        <v>27</v>
      </c>
      <c r="AF322" s="27">
        <f ca="1">IF(ISERROR(OFFSET('MSA Reallocations'!$I$1,MATCH(AD322,'MSA Reallocations'!$E$2:$E$37,0),)), 0, (OFFSET('MSA Reallocations'!$I$1,MATCH(AD322,'MSA Reallocations'!$E$2:$E$37,0),)))</f>
        <v>0</v>
      </c>
      <c r="AG322" s="181">
        <f ca="1">IF(ISERROR(OFFSET(Reductions!$E$1,MATCH(AD322,Reductions!$F$2:$F$15,0),)), 0, -OFFSET(Reductions!$E$1,MATCH(AD322,Reductions!$F$2:$F$15,0),))</f>
        <v>0</v>
      </c>
      <c r="AH322" s="53">
        <f t="shared" ca="1" si="14"/>
        <v>326970</v>
      </c>
    </row>
    <row r="323" spans="1:34" x14ac:dyDescent="0.25">
      <c r="A323" s="126" t="s">
        <v>4931</v>
      </c>
      <c r="B323" s="126" t="s">
        <v>928</v>
      </c>
      <c r="C323" s="126" t="s">
        <v>27</v>
      </c>
      <c r="D323" s="126" t="s">
        <v>28</v>
      </c>
      <c r="E323" s="126" t="s">
        <v>929</v>
      </c>
      <c r="F323" s="126" t="s">
        <v>1021</v>
      </c>
      <c r="G323" s="126" t="s">
        <v>860</v>
      </c>
      <c r="H323" s="126" t="s">
        <v>23</v>
      </c>
      <c r="I323" s="126" t="s">
        <v>1022</v>
      </c>
      <c r="J323" s="126" t="s">
        <v>949</v>
      </c>
      <c r="K323" s="126" t="s">
        <v>3338</v>
      </c>
      <c r="L323" s="127">
        <v>24282</v>
      </c>
      <c r="M323" s="127">
        <v>46536</v>
      </c>
      <c r="N323" s="127">
        <v>46536</v>
      </c>
      <c r="O323" s="127">
        <v>80127</v>
      </c>
      <c r="P323" s="127">
        <v>0</v>
      </c>
      <c r="Q323" s="127">
        <v>11892</v>
      </c>
      <c r="R323" s="127">
        <v>724</v>
      </c>
      <c r="S323" s="127">
        <v>494</v>
      </c>
      <c r="T323" s="24">
        <f>IF(P323&gt;0, ROUND(IF(IF(OR(C323="51", C323="52", C323="66"), (L323*'UNIT VALUES'!$C$26)-CALCS!P323,0)&gt;0, IF(OR(C323="51", C323="52", C323="66"), (L323*'UNIT VALUES'!$C$26)-CALCS!P323,0), 0), 0), ROUND(IF(IF(OR(C323="51", C323="52", C323="66"), (L323*'UNIT VALUES'!$C$26)-CALCS!O323,0)&gt;0, IF(OR(C323="51", C323="52", C323="66"), (L323*'UNIT VALUES'!$C$26)-CALCS!O323,0), 0), 0))</f>
        <v>0</v>
      </c>
      <c r="U323" s="25">
        <f>IF(C323="22", (O323*'UNIT VALUES'!$D$38)+(Q323*'UNIT VALUES'!$D$39)+(S323*'UNIT VALUES'!$D$40), (O323*'UNIT VALUES'!$D$28)+(Q323*'UNIT VALUES'!$D$29)+(S323*'UNIT VALUES'!$D$30))</f>
        <v>527026.59052402014</v>
      </c>
      <c r="V323" s="25">
        <f>IF(C323="22",(O323*'UNIT VALUES'!$D$41)+(Q323*'UNIT VALUES'!$D$42)+(R323*'UNIT VALUES'!$D$43),IF(C323="66",(Q323*'UNIT VALUES'!$D$31)+(T323*'UNIT VALUES'!$D$33)+(R323*'UNIT VALUES'!$D$34),(Q323*'UNIT VALUES'!$D$31)+(T323*'UNIT VALUES'!$D$32)+(R323*'UNIT VALUES'!$D$34)))</f>
        <v>235069.51337608334</v>
      </c>
      <c r="W323" s="25">
        <f t="shared" si="15"/>
        <v>527027</v>
      </c>
      <c r="X323" s="27">
        <f>ROUND(IF(C323="22", W323*'UNIT VALUES'!$D$44, W323*'UNIT VALUES'!$D$36), 0)</f>
        <v>461258</v>
      </c>
      <c r="Y323" s="87">
        <f>ROUND(IF(C323="22", IF(U323&gt;V323,O323*'UNIT VALUES'!$D$38*'UNIT VALUES'!$D$44,O323*'UNIT VALUES'!$D$41*'UNIT VALUES'!$D$44),IF(U323&gt;V323, O323*'UNIT VALUES'!$D$28*'UNIT VALUES'!$D$36,0)), 0)</f>
        <v>131824</v>
      </c>
      <c r="Z323" s="87">
        <f>ROUND(IF(C323="22", IF(U323&gt;V323,Q323*'UNIT VALUES'!$D$39*'UNIT VALUES'!$D$44,Q323*'UNIT VALUES'!$D$42*'UNIT VALUES'!$D$44), IF(U323&gt;V323, Q323*'UNIT VALUES'!$D$29*'UNIT VALUES'!$D$36, Q323*'UNIT VALUES'!$D$31*'UNIT VALUES'!$D$36)),0)</f>
        <v>264585</v>
      </c>
      <c r="AA323" s="87">
        <f>ROUND(IF(C323="22", IF(U323&gt;V323,0,R323*'UNIT VALUES'!$D$43*'UNIT VALUES'!$D$44),IF(CALCS!U323&gt;CALCS!V323,0,CALCS!R323*'UNIT VALUES'!$D$34*'UNIT VALUES'!$D$36)), 0)</f>
        <v>0</v>
      </c>
      <c r="AB323" s="87">
        <f>ROUND(IF(C323="22",IF(U323&gt;V323,S323*'UNIT VALUES'!$D$40*'UNIT VALUES'!$D$44,0),IF(U323&gt;V323,S323*'UNIT VALUES'!$D$30*'UNIT VALUES'!$D$36)), 0)</f>
        <v>64849</v>
      </c>
      <c r="AC323" s="87">
        <f>ROUND(IF(U323&gt;V323,0,IF(T323&gt;1, IF(C323="66", T323*'UNIT VALUES'!$D$33*'UNIT VALUES'!$D$36,T323*'UNIT VALUES'!$D$32*'UNIT VALUES'!$D$36),0)),0)</f>
        <v>0</v>
      </c>
      <c r="AD323" t="str">
        <f t="shared" si="16"/>
        <v>121926</v>
      </c>
      <c r="AE323">
        <f ca="1">IF(C323="22",OFFSET('National Reallocations'!$L$1,MATCH(AD323,'National Reallocations'!$I$2:$I$52,0),),ROUND((X323/(SUM($X$2:$X$1259)-SUMIF($C$2:$C$1259,"22",$X$2:$X$1259)))*(Reallocations!$F$4+Reallocations!$F$5),0))</f>
        <v>39</v>
      </c>
      <c r="AF323" s="27">
        <f ca="1">IF(ISERROR(OFFSET('MSA Reallocations'!$I$1,MATCH(AD323,'MSA Reallocations'!$E$2:$E$37,0),)), 0, (OFFSET('MSA Reallocations'!$I$1,MATCH(AD323,'MSA Reallocations'!$E$2:$E$37,0),)))</f>
        <v>0</v>
      </c>
      <c r="AG323" s="181">
        <f ca="1">IF(ISERROR(OFFSET(Reductions!$E$1,MATCH(AD323,Reductions!$F$2:$F$15,0),)), 0, -OFFSET(Reductions!$E$1,MATCH(AD323,Reductions!$F$2:$F$15,0),))</f>
        <v>0</v>
      </c>
      <c r="AH323" s="53">
        <f t="shared" ref="AH323:AH386" ca="1" si="17">AG323+AF323+AE323+X323</f>
        <v>461297</v>
      </c>
    </row>
    <row r="324" spans="1:34" x14ac:dyDescent="0.25">
      <c r="A324" s="126" t="s">
        <v>5350</v>
      </c>
      <c r="B324" s="126" t="s">
        <v>928</v>
      </c>
      <c r="C324" s="126" t="s">
        <v>27</v>
      </c>
      <c r="D324" s="126" t="s">
        <v>28</v>
      </c>
      <c r="E324" s="126" t="s">
        <v>929</v>
      </c>
      <c r="F324" s="126" t="s">
        <v>1024</v>
      </c>
      <c r="G324" s="126" t="s">
        <v>988</v>
      </c>
      <c r="H324" s="126" t="s">
        <v>23</v>
      </c>
      <c r="I324" s="126" t="s">
        <v>1025</v>
      </c>
      <c r="J324" s="126" t="s">
        <v>989</v>
      </c>
      <c r="K324" s="126" t="s">
        <v>2129</v>
      </c>
      <c r="L324" s="127">
        <v>291688</v>
      </c>
      <c r="M324" s="127">
        <v>399811</v>
      </c>
      <c r="N324" s="127">
        <v>346865</v>
      </c>
      <c r="O324" s="127">
        <v>441003</v>
      </c>
      <c r="P324" s="127">
        <v>0</v>
      </c>
      <c r="Q324" s="127">
        <v>122301</v>
      </c>
      <c r="R324" s="127">
        <v>19803</v>
      </c>
      <c r="S324" s="127">
        <v>9940</v>
      </c>
      <c r="T324" s="24">
        <f>IF(P324&gt;0, ROUND(IF(IF(OR(C324="51", C324="52", C324="66"), (L324*'UNIT VALUES'!$C$26)-CALCS!P324,0)&gt;0, IF(OR(C324="51", C324="52", C324="66"), (L324*'UNIT VALUES'!$C$26)-CALCS!P324,0), 0), 0), ROUND(IF(IF(OR(C324="51", C324="52", C324="66"), (L324*'UNIT VALUES'!$C$26)-CALCS!O324,0)&gt;0, IF(OR(C324="51", C324="52", C324="66"), (L324*'UNIT VALUES'!$C$26)-CALCS!O324,0), 0), 0))</f>
        <v>16719</v>
      </c>
      <c r="U324" s="25">
        <f>IF(C324="22", (O324*'UNIT VALUES'!$D$38)+(Q324*'UNIT VALUES'!$D$39)+(S324*'UNIT VALUES'!$D$40), (O324*'UNIT VALUES'!$D$28)+(Q324*'UNIT VALUES'!$D$29)+(S324*'UNIT VALUES'!$D$30))</f>
        <v>5428955.5637201071</v>
      </c>
      <c r="V324" s="25">
        <f>IF(C324="22",(O324*'UNIT VALUES'!$D$41)+(Q324*'UNIT VALUES'!$D$42)+(R324*'UNIT VALUES'!$D$43),IF(C324="66",(Q324*'UNIT VALUES'!$D$31)+(T324*'UNIT VALUES'!$D$33)+(R324*'UNIT VALUES'!$D$34),(Q324*'UNIT VALUES'!$D$31)+(T324*'UNIT VALUES'!$D$32)+(R324*'UNIT VALUES'!$D$34)))</f>
        <v>3528845.2903651441</v>
      </c>
      <c r="W324" s="25">
        <f t="shared" si="15"/>
        <v>5428956</v>
      </c>
      <c r="X324" s="27">
        <f>ROUND(IF(C324="22", W324*'UNIT VALUES'!$D$44, W324*'UNIT VALUES'!$D$36), 0)</f>
        <v>4751467</v>
      </c>
      <c r="Y324" s="87">
        <f>ROUND(IF(C324="22", IF(U324&gt;V324,O324*'UNIT VALUES'!$D$38*'UNIT VALUES'!$D$44,O324*'UNIT VALUES'!$D$41*'UNIT VALUES'!$D$44),IF(U324&gt;V324, O324*'UNIT VALUES'!$D$28*'UNIT VALUES'!$D$36,0)), 0)</f>
        <v>725531</v>
      </c>
      <c r="Z324" s="87">
        <f>ROUND(IF(C324="22", IF(U324&gt;V324,Q324*'UNIT VALUES'!$D$39*'UNIT VALUES'!$D$44,Q324*'UNIT VALUES'!$D$42*'UNIT VALUES'!$D$44), IF(U324&gt;V324, Q324*'UNIT VALUES'!$D$29*'UNIT VALUES'!$D$36, Q324*'UNIT VALUES'!$D$31*'UNIT VALUES'!$D$36)),0)</f>
        <v>2721075</v>
      </c>
      <c r="AA324" s="87">
        <f>ROUND(IF(C324="22", IF(U324&gt;V324,0,R324*'UNIT VALUES'!$D$43*'UNIT VALUES'!$D$44),IF(CALCS!U324&gt;CALCS!V324,0,CALCS!R324*'UNIT VALUES'!$D$34*'UNIT VALUES'!$D$36)), 0)</f>
        <v>0</v>
      </c>
      <c r="AB324" s="87">
        <f>ROUND(IF(C324="22",IF(U324&gt;V324,S324*'UNIT VALUES'!$D$40*'UNIT VALUES'!$D$44,0),IF(U324&gt;V324,S324*'UNIT VALUES'!$D$30*'UNIT VALUES'!$D$36)), 0)</f>
        <v>1304860</v>
      </c>
      <c r="AC324" s="87">
        <f>ROUND(IF(U324&gt;V324,0,IF(T324&gt;1, IF(C324="66", T324*'UNIT VALUES'!$D$33*'UNIT VALUES'!$D$36,T324*'UNIT VALUES'!$D$32*'UNIT VALUES'!$D$36),0)),0)</f>
        <v>0</v>
      </c>
      <c r="AD324" t="str">
        <f t="shared" si="16"/>
        <v>121968</v>
      </c>
      <c r="AE324">
        <f ca="1">IF(C324="22",OFFSET('National Reallocations'!$L$1,MATCH(AD324,'National Reallocations'!$I$2:$I$52,0),),ROUND((X324/(SUM($X$2:$X$1259)-SUMIF($C$2:$C$1259,"22",$X$2:$X$1259)))*(Reallocations!$F$4+Reallocations!$F$5),0))</f>
        <v>400</v>
      </c>
      <c r="AF324" s="27">
        <f ca="1">IF(ISERROR(OFFSET('MSA Reallocations'!$I$1,MATCH(AD324,'MSA Reallocations'!$E$2:$E$37,0),)), 0, (OFFSET('MSA Reallocations'!$I$1,MATCH(AD324,'MSA Reallocations'!$E$2:$E$37,0),)))</f>
        <v>0</v>
      </c>
      <c r="AG324" s="181">
        <f ca="1">IF(ISERROR(OFFSET(Reductions!$E$1,MATCH(AD324,Reductions!$F$2:$F$15,0),)), 0, -OFFSET(Reductions!$E$1,MATCH(AD324,Reductions!$F$2:$F$15,0),))</f>
        <v>0</v>
      </c>
      <c r="AH324" s="53">
        <f t="shared" ca="1" si="17"/>
        <v>4751867</v>
      </c>
    </row>
    <row r="325" spans="1:34" x14ac:dyDescent="0.25">
      <c r="A325" s="126" t="s">
        <v>4835</v>
      </c>
      <c r="B325" s="126" t="s">
        <v>928</v>
      </c>
      <c r="C325" s="126" t="s">
        <v>27</v>
      </c>
      <c r="D325" s="126" t="s">
        <v>28</v>
      </c>
      <c r="E325" s="126" t="s">
        <v>929</v>
      </c>
      <c r="F325" s="126" t="s">
        <v>1027</v>
      </c>
      <c r="G325" s="126" t="s">
        <v>988</v>
      </c>
      <c r="H325" s="126" t="s">
        <v>23</v>
      </c>
      <c r="I325" s="126" t="s">
        <v>1028</v>
      </c>
      <c r="J325" s="126" t="s">
        <v>989</v>
      </c>
      <c r="K325" s="126" t="s">
        <v>2129</v>
      </c>
      <c r="L325" s="127">
        <v>63145</v>
      </c>
      <c r="M325" s="127">
        <v>97388</v>
      </c>
      <c r="N325" s="127">
        <v>96298</v>
      </c>
      <c r="O325" s="127">
        <v>92312</v>
      </c>
      <c r="P325" s="127">
        <v>0</v>
      </c>
      <c r="Q325" s="127">
        <v>15714</v>
      </c>
      <c r="R325" s="127">
        <v>7618</v>
      </c>
      <c r="S325" s="127">
        <v>2490</v>
      </c>
      <c r="T325" s="24">
        <f>IF(P325&gt;0, ROUND(IF(IF(OR(C325="51", C325="52", C325="66"), (L325*'UNIT VALUES'!$C$26)-CALCS!P325,0)&gt;0, IF(OR(C325="51", C325="52", C325="66"), (L325*'UNIT VALUES'!$C$26)-CALCS!P325,0), 0), 0), ROUND(IF(IF(OR(C325="51", C325="52", C325="66"), (L325*'UNIT VALUES'!$C$26)-CALCS!O325,0)&gt;0, IF(OR(C325="51", C325="52", C325="66"), (L325*'UNIT VALUES'!$C$26)-CALCS!O325,0), 0), 0))</f>
        <v>6776</v>
      </c>
      <c r="U325" s="25">
        <f>IF(C325="22", (O325*'UNIT VALUES'!$D$38)+(Q325*'UNIT VALUES'!$D$39)+(S325*'UNIT VALUES'!$D$40), (O325*'UNIT VALUES'!$D$28)+(Q325*'UNIT VALUES'!$D$29)+(S325*'UNIT VALUES'!$D$30))</f>
        <v>946474.73691620096</v>
      </c>
      <c r="V325" s="25">
        <f>IF(C325="22",(O325*'UNIT VALUES'!$D$41)+(Q325*'UNIT VALUES'!$D$42)+(R325*'UNIT VALUES'!$D$43),IF(C325="66",(Q325*'UNIT VALUES'!$D$31)+(T325*'UNIT VALUES'!$D$33)+(R325*'UNIT VALUES'!$D$34),(Q325*'UNIT VALUES'!$D$31)+(T325*'UNIT VALUES'!$D$32)+(R325*'UNIT VALUES'!$D$34)))</f>
        <v>883596.40324393543</v>
      </c>
      <c r="W325" s="25">
        <f t="shared" si="15"/>
        <v>946475</v>
      </c>
      <c r="X325" s="27">
        <f>ROUND(IF(C325="22", W325*'UNIT VALUES'!$D$44, W325*'UNIT VALUES'!$D$36), 0)</f>
        <v>828363</v>
      </c>
      <c r="Y325" s="87">
        <f>ROUND(IF(C325="22", IF(U325&gt;V325,O325*'UNIT VALUES'!$D$38*'UNIT VALUES'!$D$44,O325*'UNIT VALUES'!$D$41*'UNIT VALUES'!$D$44),IF(U325&gt;V325, O325*'UNIT VALUES'!$D$28*'UNIT VALUES'!$D$36,0)), 0)</f>
        <v>151870</v>
      </c>
      <c r="Z325" s="87">
        <f>ROUND(IF(C325="22", IF(U325&gt;V325,Q325*'UNIT VALUES'!$D$39*'UNIT VALUES'!$D$44,Q325*'UNIT VALUES'!$D$42*'UNIT VALUES'!$D$44), IF(U325&gt;V325, Q325*'UNIT VALUES'!$D$29*'UNIT VALUES'!$D$36, Q325*'UNIT VALUES'!$D$31*'UNIT VALUES'!$D$36)),0)</f>
        <v>349621</v>
      </c>
      <c r="AA325" s="87">
        <f>ROUND(IF(C325="22", IF(U325&gt;V325,0,R325*'UNIT VALUES'!$D$43*'UNIT VALUES'!$D$44),IF(CALCS!U325&gt;CALCS!V325,0,CALCS!R325*'UNIT VALUES'!$D$34*'UNIT VALUES'!$D$36)), 0)</f>
        <v>0</v>
      </c>
      <c r="AB325" s="87">
        <f>ROUND(IF(C325="22",IF(U325&gt;V325,S325*'UNIT VALUES'!$D$40*'UNIT VALUES'!$D$44,0),IF(U325&gt;V325,S325*'UNIT VALUES'!$D$30*'UNIT VALUES'!$D$36)), 0)</f>
        <v>326871</v>
      </c>
      <c r="AC325" s="87">
        <f>ROUND(IF(U325&gt;V325,0,IF(T325&gt;1, IF(C325="66", T325*'UNIT VALUES'!$D$33*'UNIT VALUES'!$D$36,T325*'UNIT VALUES'!$D$32*'UNIT VALUES'!$D$36),0)),0)</f>
        <v>0</v>
      </c>
      <c r="AD325" t="str">
        <f t="shared" si="16"/>
        <v>121974</v>
      </c>
      <c r="AE325">
        <f ca="1">IF(C325="22",OFFSET('National Reallocations'!$L$1,MATCH(AD325,'National Reallocations'!$I$2:$I$52,0),),ROUND((X325/(SUM($X$2:$X$1259)-SUMIF($C$2:$C$1259,"22",$X$2:$X$1259)))*(Reallocations!$F$4+Reallocations!$F$5),0))</f>
        <v>70</v>
      </c>
      <c r="AF325" s="27">
        <f ca="1">IF(ISERROR(OFFSET('MSA Reallocations'!$I$1,MATCH(AD325,'MSA Reallocations'!$E$2:$E$37,0),)), 0, (OFFSET('MSA Reallocations'!$I$1,MATCH(AD325,'MSA Reallocations'!$E$2:$E$37,0),)))</f>
        <v>0</v>
      </c>
      <c r="AG325" s="181">
        <f ca="1">IF(ISERROR(OFFSET(Reductions!$E$1,MATCH(AD325,Reductions!$F$2:$F$15,0),)), 0, -OFFSET(Reductions!$E$1,MATCH(AD325,Reductions!$F$2:$F$15,0),))</f>
        <v>0</v>
      </c>
      <c r="AH325" s="53">
        <f t="shared" ca="1" si="17"/>
        <v>828433</v>
      </c>
    </row>
    <row r="326" spans="1:34" x14ac:dyDescent="0.25">
      <c r="A326" s="126" t="s">
        <v>5873</v>
      </c>
      <c r="B326" s="126" t="s">
        <v>928</v>
      </c>
      <c r="C326" s="126" t="s">
        <v>47</v>
      </c>
      <c r="D326" s="126" t="s">
        <v>48</v>
      </c>
      <c r="E326" s="126" t="s">
        <v>929</v>
      </c>
      <c r="F326" s="126" t="s">
        <v>1030</v>
      </c>
      <c r="G326" s="126" t="s">
        <v>988</v>
      </c>
      <c r="H326" s="126" t="s">
        <v>23</v>
      </c>
      <c r="I326" s="126" t="s">
        <v>1031</v>
      </c>
      <c r="J326" s="126" t="s">
        <v>989</v>
      </c>
      <c r="K326" s="126" t="s">
        <v>2129</v>
      </c>
      <c r="L326" s="127">
        <v>1</v>
      </c>
      <c r="M326" s="127">
        <v>0</v>
      </c>
      <c r="N326" s="127">
        <v>0</v>
      </c>
      <c r="O326" s="127">
        <v>113187</v>
      </c>
      <c r="P326" s="127">
        <v>0</v>
      </c>
      <c r="Q326" s="127">
        <v>24745</v>
      </c>
      <c r="R326" s="127">
        <v>201</v>
      </c>
      <c r="S326" s="127">
        <v>1952</v>
      </c>
      <c r="T326" s="24">
        <f>IF(P326&gt;0, ROUND(IF(IF(OR(C326="51", C326="52", C326="66"), (L326*'UNIT VALUES'!$C$26)-CALCS!P326,0)&gt;0, IF(OR(C326="51", C326="52", C326="66"), (L326*'UNIT VALUES'!$C$26)-CALCS!P326,0), 0), 0), ROUND(IF(IF(OR(C326="51", C326="52", C326="66"), (L326*'UNIT VALUES'!$C$26)-CALCS!O326,0)&gt;0, IF(OR(C326="51", C326="52", C326="66"), (L326*'UNIT VALUES'!$C$26)-CALCS!O326,0), 0), 0))</f>
        <v>0</v>
      </c>
      <c r="U326" s="25">
        <f>IF(C326="22", (O326*'UNIT VALUES'!$D$38)+(Q326*'UNIT VALUES'!$D$39)+(S326*'UNIT VALUES'!$D$40), (O326*'UNIT VALUES'!$D$28)+(Q326*'UNIT VALUES'!$D$29)+(S326*'UNIT VALUES'!$D$30))</f>
        <v>1134599.954149046</v>
      </c>
      <c r="V326" s="25">
        <f>IF(C326="22",(O326*'UNIT VALUES'!$D$41)+(Q326*'UNIT VALUES'!$D$42)+(R326*'UNIT VALUES'!$D$43),IF(C326="66",(Q326*'UNIT VALUES'!$D$31)+(T326*'UNIT VALUES'!$D$33)+(R326*'UNIT VALUES'!$D$34),(Q326*'UNIT VALUES'!$D$31)+(T326*'UNIT VALUES'!$D$32)+(R326*'UNIT VALUES'!$D$34)))</f>
        <v>392334.92078713223</v>
      </c>
      <c r="W326" s="25">
        <f t="shared" si="15"/>
        <v>1134600</v>
      </c>
      <c r="X326" s="27">
        <f>ROUND(IF(C326="22", W326*'UNIT VALUES'!$D$44, W326*'UNIT VALUES'!$D$36), 0)</f>
        <v>993011</v>
      </c>
      <c r="Y326" s="87">
        <f>ROUND(IF(C326="22", IF(U326&gt;V326,O326*'UNIT VALUES'!$D$38*'UNIT VALUES'!$D$44,O326*'UNIT VALUES'!$D$41*'UNIT VALUES'!$D$44),IF(U326&gt;V326, O326*'UNIT VALUES'!$D$28*'UNIT VALUES'!$D$36,0)), 0)</f>
        <v>186213</v>
      </c>
      <c r="Z326" s="87">
        <f>ROUND(IF(C326="22", IF(U326&gt;V326,Q326*'UNIT VALUES'!$D$39*'UNIT VALUES'!$D$44,Q326*'UNIT VALUES'!$D$42*'UNIT VALUES'!$D$44), IF(U326&gt;V326, Q326*'UNIT VALUES'!$D$29*'UNIT VALUES'!$D$36, Q326*'UNIT VALUES'!$D$31*'UNIT VALUES'!$D$36)),0)</f>
        <v>550552</v>
      </c>
      <c r="AA326" s="87">
        <f>ROUND(IF(C326="22", IF(U326&gt;V326,0,R326*'UNIT VALUES'!$D$43*'UNIT VALUES'!$D$44),IF(CALCS!U326&gt;CALCS!V326,0,CALCS!R326*'UNIT VALUES'!$D$34*'UNIT VALUES'!$D$36)), 0)</f>
        <v>0</v>
      </c>
      <c r="AB326" s="87">
        <f>ROUND(IF(C326="22",IF(U326&gt;V326,S326*'UNIT VALUES'!$D$40*'UNIT VALUES'!$D$44,0),IF(U326&gt;V326,S326*'UNIT VALUES'!$D$30*'UNIT VALUES'!$D$36)), 0)</f>
        <v>256246</v>
      </c>
      <c r="AC326" s="87">
        <f>ROUND(IF(U326&gt;V326,0,IF(T326&gt;1, IF(C326="66", T326*'UNIT VALUES'!$D$33*'UNIT VALUES'!$D$36,T326*'UNIT VALUES'!$D$32*'UNIT VALUES'!$D$36),0)),0)</f>
        <v>0</v>
      </c>
      <c r="AD326" t="str">
        <f t="shared" si="16"/>
        <v>121976</v>
      </c>
      <c r="AE326">
        <f ca="1">IF(C326="22",OFFSET('National Reallocations'!$L$1,MATCH(AD326,'National Reallocations'!$I$2:$I$52,0),),ROUND((X326/(SUM($X$2:$X$1259)-SUMIF($C$2:$C$1259,"22",$X$2:$X$1259)))*(Reallocations!$F$4+Reallocations!$F$5),0))</f>
        <v>84</v>
      </c>
      <c r="AF326" s="27">
        <f ca="1">IF(ISERROR(OFFSET('MSA Reallocations'!$I$1,MATCH(AD326,'MSA Reallocations'!$E$2:$E$37,0),)), 0, (OFFSET('MSA Reallocations'!$I$1,MATCH(AD326,'MSA Reallocations'!$E$2:$E$37,0),)))</f>
        <v>0</v>
      </c>
      <c r="AG326" s="181">
        <f ca="1">IF(ISERROR(OFFSET(Reductions!$E$1,MATCH(AD326,Reductions!$F$2:$F$15,0),)), 0, -OFFSET(Reductions!$E$1,MATCH(AD326,Reductions!$F$2:$F$15,0),))</f>
        <v>0</v>
      </c>
      <c r="AH326" s="53">
        <f t="shared" ca="1" si="17"/>
        <v>993095</v>
      </c>
    </row>
    <row r="327" spans="1:34" x14ac:dyDescent="0.25">
      <c r="A327" s="126" t="s">
        <v>5812</v>
      </c>
      <c r="B327" s="126" t="s">
        <v>928</v>
      </c>
      <c r="C327" s="126" t="s">
        <v>47</v>
      </c>
      <c r="D327" s="126" t="s">
        <v>48</v>
      </c>
      <c r="E327" s="126" t="s">
        <v>929</v>
      </c>
      <c r="F327" s="126" t="s">
        <v>1033</v>
      </c>
      <c r="G327" s="126" t="s">
        <v>886</v>
      </c>
      <c r="H327" s="126" t="s">
        <v>23</v>
      </c>
      <c r="I327" s="126" t="s">
        <v>1034</v>
      </c>
      <c r="J327" s="126" t="s">
        <v>953</v>
      </c>
      <c r="K327" s="126" t="s">
        <v>2129</v>
      </c>
      <c r="L327" s="127">
        <v>5485</v>
      </c>
      <c r="M327" s="127">
        <v>0</v>
      </c>
      <c r="N327" s="127">
        <v>0</v>
      </c>
      <c r="O327" s="127">
        <v>137132</v>
      </c>
      <c r="P327" s="127">
        <v>0</v>
      </c>
      <c r="Q327" s="127">
        <v>11936</v>
      </c>
      <c r="R327" s="127">
        <v>207</v>
      </c>
      <c r="S327" s="127">
        <v>1780</v>
      </c>
      <c r="T327" s="24">
        <f>IF(P327&gt;0, ROUND(IF(IF(OR(C327="51", C327="52", C327="66"), (L327*'UNIT VALUES'!$C$26)-CALCS!P327,0)&gt;0, IF(OR(C327="51", C327="52", C327="66"), (L327*'UNIT VALUES'!$C$26)-CALCS!P327,0), 0), 0), ROUND(IF(IF(OR(C327="51", C327="52", C327="66"), (L327*'UNIT VALUES'!$C$26)-CALCS!O327,0)&gt;0, IF(OR(C327="51", C327="52", C327="66"), (L327*'UNIT VALUES'!$C$26)-CALCS!O327,0), 0), 0))</f>
        <v>0</v>
      </c>
      <c r="U327" s="25">
        <f>IF(C327="22", (O327*'UNIT VALUES'!$D$38)+(Q327*'UNIT VALUES'!$D$39)+(S327*'UNIT VALUES'!$D$40), (O327*'UNIT VALUES'!$D$28)+(Q327*'UNIT VALUES'!$D$29)+(S327*'UNIT VALUES'!$D$30))</f>
        <v>828189.90362530889</v>
      </c>
      <c r="V327" s="25">
        <f>IF(C327="22",(O327*'UNIT VALUES'!$D$41)+(Q327*'UNIT VALUES'!$D$42)+(R327*'UNIT VALUES'!$D$43),IF(C327="66",(Q327*'UNIT VALUES'!$D$31)+(T327*'UNIT VALUES'!$D$33)+(R327*'UNIT VALUES'!$D$34),(Q327*'UNIT VALUES'!$D$31)+(T327*'UNIT VALUES'!$D$32)+(R327*'UNIT VALUES'!$D$34)))</f>
        <v>197406.32146996685</v>
      </c>
      <c r="W327" s="25">
        <f t="shared" si="15"/>
        <v>828190</v>
      </c>
      <c r="X327" s="27">
        <f>ROUND(IF(C327="22", W327*'UNIT VALUES'!$D$44, W327*'UNIT VALUES'!$D$36), 0)</f>
        <v>724839</v>
      </c>
      <c r="Y327" s="87">
        <f>ROUND(IF(C327="22", IF(U327&gt;V327,O327*'UNIT VALUES'!$D$38*'UNIT VALUES'!$D$44,O327*'UNIT VALUES'!$D$41*'UNIT VALUES'!$D$44),IF(U327&gt;V327, O327*'UNIT VALUES'!$D$28*'UNIT VALUES'!$D$36,0)), 0)</f>
        <v>225607</v>
      </c>
      <c r="Z327" s="87">
        <f>ROUND(IF(C327="22", IF(U327&gt;V327,Q327*'UNIT VALUES'!$D$39*'UNIT VALUES'!$D$44,Q327*'UNIT VALUES'!$D$42*'UNIT VALUES'!$D$44), IF(U327&gt;V327, Q327*'UNIT VALUES'!$D$29*'UNIT VALUES'!$D$36, Q327*'UNIT VALUES'!$D$31*'UNIT VALUES'!$D$36)),0)</f>
        <v>265564</v>
      </c>
      <c r="AA327" s="87">
        <f>ROUND(IF(C327="22", IF(U327&gt;V327,0,R327*'UNIT VALUES'!$D$43*'UNIT VALUES'!$D$44),IF(CALCS!U327&gt;CALCS!V327,0,CALCS!R327*'UNIT VALUES'!$D$34*'UNIT VALUES'!$D$36)), 0)</f>
        <v>0</v>
      </c>
      <c r="AB327" s="87">
        <f>ROUND(IF(C327="22",IF(U327&gt;V327,S327*'UNIT VALUES'!$D$40*'UNIT VALUES'!$D$44,0),IF(U327&gt;V327,S327*'UNIT VALUES'!$D$30*'UNIT VALUES'!$D$36)), 0)</f>
        <v>233667</v>
      </c>
      <c r="AC327" s="87">
        <f>ROUND(IF(U327&gt;V327,0,IF(T327&gt;1, IF(C327="66", T327*'UNIT VALUES'!$D$33*'UNIT VALUES'!$D$36,T327*'UNIT VALUES'!$D$32*'UNIT VALUES'!$D$36),0)),0)</f>
        <v>0</v>
      </c>
      <c r="AD327" t="str">
        <f t="shared" si="16"/>
        <v>122022</v>
      </c>
      <c r="AE327">
        <f ca="1">IF(C327="22",OFFSET('National Reallocations'!$L$1,MATCH(AD327,'National Reallocations'!$I$2:$I$52,0),),ROUND((X327/(SUM($X$2:$X$1259)-SUMIF($C$2:$C$1259,"22",$X$2:$X$1259)))*(Reallocations!$F$4+Reallocations!$F$5),0))</f>
        <v>61</v>
      </c>
      <c r="AF327" s="27">
        <f ca="1">IF(ISERROR(OFFSET('MSA Reallocations'!$I$1,MATCH(AD327,'MSA Reallocations'!$E$2:$E$37,0),)), 0, (OFFSET('MSA Reallocations'!$I$1,MATCH(AD327,'MSA Reallocations'!$E$2:$E$37,0),)))</f>
        <v>0</v>
      </c>
      <c r="AG327" s="181">
        <f ca="1">IF(ISERROR(OFFSET(Reductions!$E$1,MATCH(AD327,Reductions!$F$2:$F$15,0),)), 0, -OFFSET(Reductions!$E$1,MATCH(AD327,Reductions!$F$2:$F$15,0),))</f>
        <v>0</v>
      </c>
      <c r="AH327" s="53">
        <f t="shared" ca="1" si="17"/>
        <v>724900</v>
      </c>
    </row>
    <row r="328" spans="1:34" x14ac:dyDescent="0.25">
      <c r="A328" s="126" t="s">
        <v>5676</v>
      </c>
      <c r="B328" s="126" t="s">
        <v>928</v>
      </c>
      <c r="C328" s="126" t="s">
        <v>27</v>
      </c>
      <c r="D328" s="126" t="s">
        <v>28</v>
      </c>
      <c r="E328" s="126" t="s">
        <v>929</v>
      </c>
      <c r="F328" s="126" t="s">
        <v>1036</v>
      </c>
      <c r="G328" s="126" t="s">
        <v>1014</v>
      </c>
      <c r="H328" s="126" t="s">
        <v>23</v>
      </c>
      <c r="I328" s="126" t="s">
        <v>1037</v>
      </c>
      <c r="J328" s="126" t="s">
        <v>1016</v>
      </c>
      <c r="K328" s="126" t="s">
        <v>2129</v>
      </c>
      <c r="L328" s="127">
        <v>4655</v>
      </c>
      <c r="M328" s="127">
        <v>17641</v>
      </c>
      <c r="N328" s="127">
        <v>17581</v>
      </c>
      <c r="O328" s="127">
        <v>21512</v>
      </c>
      <c r="P328" s="127">
        <v>0</v>
      </c>
      <c r="Q328" s="127">
        <v>1723</v>
      </c>
      <c r="R328" s="127">
        <v>88</v>
      </c>
      <c r="S328" s="127">
        <v>71</v>
      </c>
      <c r="T328" s="24">
        <f>IF(P328&gt;0, ROUND(IF(IF(OR(C328="51", C328="52", C328="66"), (L328*'UNIT VALUES'!$C$26)-CALCS!P328,0)&gt;0, IF(OR(C328="51", C328="52", C328="66"), (L328*'UNIT VALUES'!$C$26)-CALCS!P328,0), 0), 0), ROUND(IF(IF(OR(C328="51", C328="52", C328="66"), (L328*'UNIT VALUES'!$C$26)-CALCS!O328,0)&gt;0, IF(OR(C328="51", C328="52", C328="66"), (L328*'UNIT VALUES'!$C$26)-CALCS!O328,0), 0), 0))</f>
        <v>0</v>
      </c>
      <c r="U328" s="25">
        <f>IF(C328="22", (O328*'UNIT VALUES'!$D$38)+(Q328*'UNIT VALUES'!$D$39)+(S328*'UNIT VALUES'!$D$40), (O328*'UNIT VALUES'!$D$28)+(Q328*'UNIT VALUES'!$D$29)+(S328*'UNIT VALUES'!$D$30))</f>
        <v>94887.89536949707</v>
      </c>
      <c r="V328" s="25">
        <f>IF(C328="22",(O328*'UNIT VALUES'!$D$41)+(Q328*'UNIT VALUES'!$D$42)+(R328*'UNIT VALUES'!$D$43),IF(C328="66",(Q328*'UNIT VALUES'!$D$31)+(T328*'UNIT VALUES'!$D$33)+(R328*'UNIT VALUES'!$D$34),(Q328*'UNIT VALUES'!$D$31)+(T328*'UNIT VALUES'!$D$32)+(R328*'UNIT VALUES'!$D$34)))</f>
        <v>32805.614165148545</v>
      </c>
      <c r="W328" s="25">
        <f t="shared" si="15"/>
        <v>94888</v>
      </c>
      <c r="X328" s="27">
        <f>ROUND(IF(C328="22", W328*'UNIT VALUES'!$D$44, W328*'UNIT VALUES'!$D$36), 0)</f>
        <v>83047</v>
      </c>
      <c r="Y328" s="87">
        <f>ROUND(IF(C328="22", IF(U328&gt;V328,O328*'UNIT VALUES'!$D$38*'UNIT VALUES'!$D$44,O328*'UNIT VALUES'!$D$41*'UNIT VALUES'!$D$44),IF(U328&gt;V328, O328*'UNIT VALUES'!$D$28*'UNIT VALUES'!$D$36,0)), 0)</f>
        <v>35391</v>
      </c>
      <c r="Z328" s="87">
        <f>ROUND(IF(C328="22", IF(U328&gt;V328,Q328*'UNIT VALUES'!$D$39*'UNIT VALUES'!$D$44,Q328*'UNIT VALUES'!$D$42*'UNIT VALUES'!$D$44), IF(U328&gt;V328, Q328*'UNIT VALUES'!$D$29*'UNIT VALUES'!$D$36, Q328*'UNIT VALUES'!$D$31*'UNIT VALUES'!$D$36)),0)</f>
        <v>38335</v>
      </c>
      <c r="AA328" s="87">
        <f>ROUND(IF(C328="22", IF(U328&gt;V328,0,R328*'UNIT VALUES'!$D$43*'UNIT VALUES'!$D$44),IF(CALCS!U328&gt;CALCS!V328,0,CALCS!R328*'UNIT VALUES'!$D$34*'UNIT VALUES'!$D$36)), 0)</f>
        <v>0</v>
      </c>
      <c r="AB328" s="87">
        <f>ROUND(IF(C328="22",IF(U328&gt;V328,S328*'UNIT VALUES'!$D$40*'UNIT VALUES'!$D$44,0),IF(U328&gt;V328,S328*'UNIT VALUES'!$D$30*'UNIT VALUES'!$D$36)), 0)</f>
        <v>9320</v>
      </c>
      <c r="AC328" s="87">
        <f>ROUND(IF(U328&gt;V328,0,IF(T328&gt;1, IF(C328="66", T328*'UNIT VALUES'!$D$33*'UNIT VALUES'!$D$36,T328*'UNIT VALUES'!$D$32*'UNIT VALUES'!$D$36),0)),0)</f>
        <v>0</v>
      </c>
      <c r="AD328" t="str">
        <f t="shared" si="16"/>
        <v>122064</v>
      </c>
      <c r="AE328">
        <f ca="1">IF(C328="22",OFFSET('National Reallocations'!$L$1,MATCH(AD328,'National Reallocations'!$I$2:$I$52,0),),ROUND((X328/(SUM($X$2:$X$1259)-SUMIF($C$2:$C$1259,"22",$X$2:$X$1259)))*(Reallocations!$F$4+Reallocations!$F$5),0))</f>
        <v>7</v>
      </c>
      <c r="AF328" s="27">
        <f ca="1">IF(ISERROR(OFFSET('MSA Reallocations'!$I$1,MATCH(AD328,'MSA Reallocations'!$E$2:$E$37,0),)), 0, (OFFSET('MSA Reallocations'!$I$1,MATCH(AD328,'MSA Reallocations'!$E$2:$E$37,0),)))</f>
        <v>2686</v>
      </c>
      <c r="AG328" s="181">
        <f ca="1">IF(ISERROR(OFFSET(Reductions!$E$1,MATCH(AD328,Reductions!$F$2:$F$15,0),)), 0, -OFFSET(Reductions!$E$1,MATCH(AD328,Reductions!$F$2:$F$15,0),))</f>
        <v>0</v>
      </c>
      <c r="AH328" s="53">
        <f t="shared" ca="1" si="17"/>
        <v>85740</v>
      </c>
    </row>
    <row r="329" spans="1:34" x14ac:dyDescent="0.25">
      <c r="A329" s="126" t="s">
        <v>5107</v>
      </c>
      <c r="B329" s="126" t="s">
        <v>928</v>
      </c>
      <c r="C329" s="126" t="s">
        <v>47</v>
      </c>
      <c r="D329" s="126" t="s">
        <v>48</v>
      </c>
      <c r="E329" s="126" t="s">
        <v>929</v>
      </c>
      <c r="F329" s="126" t="s">
        <v>1039</v>
      </c>
      <c r="G329" s="126" t="s">
        <v>988</v>
      </c>
      <c r="H329" s="126" t="s">
        <v>23</v>
      </c>
      <c r="I329" s="126" t="s">
        <v>1040</v>
      </c>
      <c r="J329" s="126" t="s">
        <v>989</v>
      </c>
      <c r="K329" s="126" t="s">
        <v>2129</v>
      </c>
      <c r="L329" s="127">
        <v>28708</v>
      </c>
      <c r="M329" s="127">
        <v>42876</v>
      </c>
      <c r="N329" s="127">
        <v>42556</v>
      </c>
      <c r="O329" s="127">
        <v>62435</v>
      </c>
      <c r="P329" s="127">
        <v>0</v>
      </c>
      <c r="Q329" s="127">
        <v>15551</v>
      </c>
      <c r="R329" s="127">
        <v>368</v>
      </c>
      <c r="S329" s="127">
        <v>1906</v>
      </c>
      <c r="T329" s="24">
        <f>IF(P329&gt;0, ROUND(IF(IF(OR(C329="51", C329="52", C329="66"), (L329*'UNIT VALUES'!$C$26)-CALCS!P329,0)&gt;0, IF(OR(C329="51", C329="52", C329="66"), (L329*'UNIT VALUES'!$C$26)-CALCS!P329,0), 0), 0), ROUND(IF(IF(OR(C329="51", C329="52", C329="66"), (L329*'UNIT VALUES'!$C$26)-CALCS!O329,0)&gt;0, IF(OR(C329="51", C329="52", C329="66"), (L329*'UNIT VALUES'!$C$26)-CALCS!O329,0), 0), 0))</f>
        <v>0</v>
      </c>
      <c r="U329" s="25">
        <f>IF(C329="22", (O329*'UNIT VALUES'!$D$38)+(Q329*'UNIT VALUES'!$D$39)+(S329*'UNIT VALUES'!$D$40), (O329*'UNIT VALUES'!$D$28)+(Q329*'UNIT VALUES'!$D$29)+(S329*'UNIT VALUES'!$D$30))</f>
        <v>798574.41970168543</v>
      </c>
      <c r="V329" s="25">
        <f>IF(C329="22",(O329*'UNIT VALUES'!$D$41)+(Q329*'UNIT VALUES'!$D$42)+(R329*'UNIT VALUES'!$D$43),IF(C329="66",(Q329*'UNIT VALUES'!$D$31)+(T329*'UNIT VALUES'!$D$33)+(R329*'UNIT VALUES'!$D$34),(Q329*'UNIT VALUES'!$D$31)+(T329*'UNIT VALUES'!$D$32)+(R329*'UNIT VALUES'!$D$34)))</f>
        <v>264483.06367114175</v>
      </c>
      <c r="W329" s="25">
        <f t="shared" si="15"/>
        <v>798574</v>
      </c>
      <c r="X329" s="27">
        <f>ROUND(IF(C329="22", W329*'UNIT VALUES'!$D$44, W329*'UNIT VALUES'!$D$36), 0)</f>
        <v>698919</v>
      </c>
      <c r="Y329" s="87">
        <f>ROUND(IF(C329="22", IF(U329&gt;V329,O329*'UNIT VALUES'!$D$38*'UNIT VALUES'!$D$44,O329*'UNIT VALUES'!$D$41*'UNIT VALUES'!$D$44),IF(U329&gt;V329, O329*'UNIT VALUES'!$D$28*'UNIT VALUES'!$D$36,0)), 0)</f>
        <v>102717</v>
      </c>
      <c r="Z329" s="87">
        <f>ROUND(IF(C329="22", IF(U329&gt;V329,Q329*'UNIT VALUES'!$D$39*'UNIT VALUES'!$D$44,Q329*'UNIT VALUES'!$D$42*'UNIT VALUES'!$D$44), IF(U329&gt;V329, Q329*'UNIT VALUES'!$D$29*'UNIT VALUES'!$D$36, Q329*'UNIT VALUES'!$D$31*'UNIT VALUES'!$D$36)),0)</f>
        <v>345994</v>
      </c>
      <c r="AA329" s="87">
        <f>ROUND(IF(C329="22", IF(U329&gt;V329,0,R329*'UNIT VALUES'!$D$43*'UNIT VALUES'!$D$44),IF(CALCS!U329&gt;CALCS!V329,0,CALCS!R329*'UNIT VALUES'!$D$34*'UNIT VALUES'!$D$36)), 0)</f>
        <v>0</v>
      </c>
      <c r="AB329" s="87">
        <f>ROUND(IF(C329="22",IF(U329&gt;V329,S329*'UNIT VALUES'!$D$40*'UNIT VALUES'!$D$44,0),IF(U329&gt;V329,S329*'UNIT VALUES'!$D$30*'UNIT VALUES'!$D$36)), 0)</f>
        <v>250208</v>
      </c>
      <c r="AC329" s="87">
        <f>ROUND(IF(U329&gt;V329,0,IF(T329&gt;1, IF(C329="66", T329*'UNIT VALUES'!$D$33*'UNIT VALUES'!$D$36,T329*'UNIT VALUES'!$D$32*'UNIT VALUES'!$D$36),0)),0)</f>
        <v>0</v>
      </c>
      <c r="AD329" t="str">
        <f t="shared" si="16"/>
        <v>122142</v>
      </c>
      <c r="AE329">
        <f ca="1">IF(C329="22",OFFSET('National Reallocations'!$L$1,MATCH(AD329,'National Reallocations'!$I$2:$I$52,0),),ROUND((X329/(SUM($X$2:$X$1259)-SUMIF($C$2:$C$1259,"22",$X$2:$X$1259)))*(Reallocations!$F$4+Reallocations!$F$5),0))</f>
        <v>59</v>
      </c>
      <c r="AF329" s="27">
        <f ca="1">IF(ISERROR(OFFSET('MSA Reallocations'!$I$1,MATCH(AD329,'MSA Reallocations'!$E$2:$E$37,0),)), 0, (OFFSET('MSA Reallocations'!$I$1,MATCH(AD329,'MSA Reallocations'!$E$2:$E$37,0),)))</f>
        <v>0</v>
      </c>
      <c r="AG329" s="181">
        <f ca="1">IF(ISERROR(OFFSET(Reductions!$E$1,MATCH(AD329,Reductions!$F$2:$F$15,0),)), 0, -OFFSET(Reductions!$E$1,MATCH(AD329,Reductions!$F$2:$F$15,0),))</f>
        <v>0</v>
      </c>
      <c r="AH329" s="53">
        <f t="shared" ca="1" si="17"/>
        <v>698978</v>
      </c>
    </row>
    <row r="330" spans="1:34" x14ac:dyDescent="0.25">
      <c r="A330" s="126" t="s">
        <v>5165</v>
      </c>
      <c r="B330" s="126" t="s">
        <v>928</v>
      </c>
      <c r="C330" s="126" t="s">
        <v>27</v>
      </c>
      <c r="D330" s="126" t="s">
        <v>28</v>
      </c>
      <c r="E330" s="126" t="s">
        <v>929</v>
      </c>
      <c r="F330" s="126" t="s">
        <v>1042</v>
      </c>
      <c r="G330" s="126" t="s">
        <v>384</v>
      </c>
      <c r="H330" s="126" t="s">
        <v>23</v>
      </c>
      <c r="I330" s="126" t="s">
        <v>1043</v>
      </c>
      <c r="J330" s="126" t="s">
        <v>1044</v>
      </c>
      <c r="K330" s="126" t="s">
        <v>3338</v>
      </c>
      <c r="L330" s="127">
        <v>13598</v>
      </c>
      <c r="M330" s="127">
        <v>37170</v>
      </c>
      <c r="N330" s="127">
        <v>37170</v>
      </c>
      <c r="O330" s="127">
        <v>58218</v>
      </c>
      <c r="P330" s="127">
        <v>0</v>
      </c>
      <c r="Q330" s="127">
        <v>11435</v>
      </c>
      <c r="R330" s="127">
        <v>1016</v>
      </c>
      <c r="S330" s="127">
        <v>476</v>
      </c>
      <c r="T330" s="24">
        <f>IF(P330&gt;0, ROUND(IF(IF(OR(C330="51", C330="52", C330="66"), (L330*'UNIT VALUES'!$C$26)-CALCS!P330,0)&gt;0, IF(OR(C330="51", C330="52", C330="66"), (L330*'UNIT VALUES'!$C$26)-CALCS!P330,0), 0), 0), ROUND(IF(IF(OR(C330="51", C330="52", C330="66"), (L330*'UNIT VALUES'!$C$26)-CALCS!O330,0)&gt;0, IF(OR(C330="51", C330="52", C330="66"), (L330*'UNIT VALUES'!$C$26)-CALCS!O330,0), 0), 0))</f>
        <v>0</v>
      </c>
      <c r="U330" s="25">
        <f>IF(C330="22", (O330*'UNIT VALUES'!$D$38)+(Q330*'UNIT VALUES'!$D$39)+(S330*'UNIT VALUES'!$D$40), (O330*'UNIT VALUES'!$D$28)+(Q330*'UNIT VALUES'!$D$29)+(S330*'UNIT VALUES'!$D$30))</f>
        <v>471525.43888656539</v>
      </c>
      <c r="V330" s="25">
        <f>IF(C330="22",(O330*'UNIT VALUES'!$D$41)+(Q330*'UNIT VALUES'!$D$42)+(R330*'UNIT VALUES'!$D$43),IF(C330="66",(Q330*'UNIT VALUES'!$D$31)+(T330*'UNIT VALUES'!$D$33)+(R330*'UNIT VALUES'!$D$34),(Q330*'UNIT VALUES'!$D$31)+(T330*'UNIT VALUES'!$D$32)+(R330*'UNIT VALUES'!$D$34)))</f>
        <v>249750.073835544</v>
      </c>
      <c r="W330" s="25">
        <f t="shared" si="15"/>
        <v>471525</v>
      </c>
      <c r="X330" s="27">
        <f>ROUND(IF(C330="22", W330*'UNIT VALUES'!$D$44, W330*'UNIT VALUES'!$D$36), 0)</f>
        <v>412683</v>
      </c>
      <c r="Y330" s="87">
        <f>ROUND(IF(C330="22", IF(U330&gt;V330,O330*'UNIT VALUES'!$D$38*'UNIT VALUES'!$D$44,O330*'UNIT VALUES'!$D$41*'UNIT VALUES'!$D$44),IF(U330&gt;V330, O330*'UNIT VALUES'!$D$28*'UNIT VALUES'!$D$36,0)), 0)</f>
        <v>95779</v>
      </c>
      <c r="Z330" s="87">
        <f>ROUND(IF(C330="22", IF(U330&gt;V330,Q330*'UNIT VALUES'!$D$39*'UNIT VALUES'!$D$44,Q330*'UNIT VALUES'!$D$42*'UNIT VALUES'!$D$44), IF(U330&gt;V330, Q330*'UNIT VALUES'!$D$29*'UNIT VALUES'!$D$36, Q330*'UNIT VALUES'!$D$31*'UNIT VALUES'!$D$36)),0)</f>
        <v>254417</v>
      </c>
      <c r="AA330" s="87">
        <f>ROUND(IF(C330="22", IF(U330&gt;V330,0,R330*'UNIT VALUES'!$D$43*'UNIT VALUES'!$D$44),IF(CALCS!U330&gt;CALCS!V330,0,CALCS!R330*'UNIT VALUES'!$D$34*'UNIT VALUES'!$D$36)), 0)</f>
        <v>0</v>
      </c>
      <c r="AB330" s="87">
        <f>ROUND(IF(C330="22",IF(U330&gt;V330,S330*'UNIT VALUES'!$D$40*'UNIT VALUES'!$D$44,0),IF(U330&gt;V330,S330*'UNIT VALUES'!$D$30*'UNIT VALUES'!$D$36)), 0)</f>
        <v>62486</v>
      </c>
      <c r="AC330" s="87">
        <f>ROUND(IF(U330&gt;V330,0,IF(T330&gt;1, IF(C330="66", T330*'UNIT VALUES'!$D$33*'UNIT VALUES'!$D$36,T330*'UNIT VALUES'!$D$32*'UNIT VALUES'!$D$36),0)),0)</f>
        <v>0</v>
      </c>
      <c r="AD330" t="str">
        <f t="shared" si="16"/>
        <v>122214</v>
      </c>
      <c r="AE330">
        <f ca="1">IF(C330="22",OFFSET('National Reallocations'!$L$1,MATCH(AD330,'National Reallocations'!$I$2:$I$52,0),),ROUND((X330/(SUM($X$2:$X$1259)-SUMIF($C$2:$C$1259,"22",$X$2:$X$1259)))*(Reallocations!$F$4+Reallocations!$F$5),0))</f>
        <v>35</v>
      </c>
      <c r="AF330" s="27">
        <f ca="1">IF(ISERROR(OFFSET('MSA Reallocations'!$I$1,MATCH(AD330,'MSA Reallocations'!$E$2:$E$37,0),)), 0, (OFFSET('MSA Reallocations'!$I$1,MATCH(AD330,'MSA Reallocations'!$E$2:$E$37,0),)))</f>
        <v>0</v>
      </c>
      <c r="AG330" s="181">
        <f ca="1">IF(ISERROR(OFFSET(Reductions!$E$1,MATCH(AD330,Reductions!$F$2:$F$15,0),)), 0, -OFFSET(Reductions!$E$1,MATCH(AD330,Reductions!$F$2:$F$15,0),))</f>
        <v>0</v>
      </c>
      <c r="AH330" s="53">
        <f t="shared" ca="1" si="17"/>
        <v>412718</v>
      </c>
    </row>
    <row r="331" spans="1:34" x14ac:dyDescent="0.25">
      <c r="A331" s="126" t="s">
        <v>5573</v>
      </c>
      <c r="B331" s="126" t="s">
        <v>928</v>
      </c>
      <c r="C331" s="126" t="s">
        <v>27</v>
      </c>
      <c r="D331" s="126" t="s">
        <v>28</v>
      </c>
      <c r="E331" s="126" t="s">
        <v>929</v>
      </c>
      <c r="F331" s="126" t="s">
        <v>471</v>
      </c>
      <c r="G331" s="126" t="s">
        <v>351</v>
      </c>
      <c r="H331" s="126" t="s">
        <v>23</v>
      </c>
      <c r="I331" s="126" t="s">
        <v>507</v>
      </c>
      <c r="J331" s="126" t="s">
        <v>1001</v>
      </c>
      <c r="K331" s="126" t="s">
        <v>3338</v>
      </c>
      <c r="L331" s="127">
        <v>88135</v>
      </c>
      <c r="M331" s="127">
        <v>128551</v>
      </c>
      <c r="N331" s="127">
        <v>128291</v>
      </c>
      <c r="O331" s="127">
        <v>270934</v>
      </c>
      <c r="P331" s="127">
        <v>0</v>
      </c>
      <c r="Q331" s="127">
        <v>48739</v>
      </c>
      <c r="R331" s="127">
        <v>4235</v>
      </c>
      <c r="S331" s="127">
        <v>2558</v>
      </c>
      <c r="T331" s="24">
        <f>IF(P331&gt;0, ROUND(IF(IF(OR(C331="51", C331="52", C331="66"), (L331*'UNIT VALUES'!$C$26)-CALCS!P331,0)&gt;0, IF(OR(C331="51", C331="52", C331="66"), (L331*'UNIT VALUES'!$C$26)-CALCS!P331,0), 0), 0), ROUND(IF(IF(OR(C331="51", C331="52", C331="66"), (L331*'UNIT VALUES'!$C$26)-CALCS!O331,0)&gt;0, IF(OR(C331="51", C331="52", C331="66"), (L331*'UNIT VALUES'!$C$26)-CALCS!O331,0), 0), 0))</f>
        <v>0</v>
      </c>
      <c r="U331" s="25">
        <f>IF(C331="22", (O331*'UNIT VALUES'!$D$38)+(Q331*'UNIT VALUES'!$D$39)+(S331*'UNIT VALUES'!$D$40), (O331*'UNIT VALUES'!$D$28)+(Q331*'UNIT VALUES'!$D$29)+(S331*'UNIT VALUES'!$D$30))</f>
        <v>2131982.367570187</v>
      </c>
      <c r="V331" s="25">
        <f>IF(C331="22",(O331*'UNIT VALUES'!$D$41)+(Q331*'UNIT VALUES'!$D$42)+(R331*'UNIT VALUES'!$D$43),IF(C331="66",(Q331*'UNIT VALUES'!$D$31)+(T331*'UNIT VALUES'!$D$33)+(R331*'UNIT VALUES'!$D$34),(Q331*'UNIT VALUES'!$D$31)+(T331*'UNIT VALUES'!$D$32)+(R331*'UNIT VALUES'!$D$34)))</f>
        <v>1057422.7710980175</v>
      </c>
      <c r="W331" s="25">
        <f t="shared" si="15"/>
        <v>2131982</v>
      </c>
      <c r="X331" s="27">
        <f>ROUND(IF(C331="22", W331*'UNIT VALUES'!$D$44, W331*'UNIT VALUES'!$D$36), 0)</f>
        <v>1865928</v>
      </c>
      <c r="Y331" s="87">
        <f>ROUND(IF(C331="22", IF(U331&gt;V331,O331*'UNIT VALUES'!$D$38*'UNIT VALUES'!$D$44,O331*'UNIT VALUES'!$D$41*'UNIT VALUES'!$D$44),IF(U331&gt;V331, O331*'UNIT VALUES'!$D$28*'UNIT VALUES'!$D$36,0)), 0)</f>
        <v>445736</v>
      </c>
      <c r="Z331" s="87">
        <f>ROUND(IF(C331="22", IF(U331&gt;V331,Q331*'UNIT VALUES'!$D$39*'UNIT VALUES'!$D$44,Q331*'UNIT VALUES'!$D$42*'UNIT VALUES'!$D$44), IF(U331&gt;V331, Q331*'UNIT VALUES'!$D$29*'UNIT VALUES'!$D$36, Q331*'UNIT VALUES'!$D$31*'UNIT VALUES'!$D$36)),0)</f>
        <v>1084394</v>
      </c>
      <c r="AA331" s="87">
        <f>ROUND(IF(C331="22", IF(U331&gt;V331,0,R331*'UNIT VALUES'!$D$43*'UNIT VALUES'!$D$44),IF(CALCS!U331&gt;CALCS!V331,0,CALCS!R331*'UNIT VALUES'!$D$34*'UNIT VALUES'!$D$36)), 0)</f>
        <v>0</v>
      </c>
      <c r="AB331" s="87">
        <f>ROUND(IF(C331="22",IF(U331&gt;V331,S331*'UNIT VALUES'!$D$40*'UNIT VALUES'!$D$44,0),IF(U331&gt;V331,S331*'UNIT VALUES'!$D$30*'UNIT VALUES'!$D$36)), 0)</f>
        <v>335798</v>
      </c>
      <c r="AC331" s="87">
        <f>ROUND(IF(U331&gt;V331,0,IF(T331&gt;1, IF(C331="66", T331*'UNIT VALUES'!$D$33*'UNIT VALUES'!$D$36,T331*'UNIT VALUES'!$D$32*'UNIT VALUES'!$D$36),0)),0)</f>
        <v>0</v>
      </c>
      <c r="AD331" t="str">
        <f t="shared" si="16"/>
        <v>122292</v>
      </c>
      <c r="AE331">
        <f ca="1">IF(C331="22",OFFSET('National Reallocations'!$L$1,MATCH(AD331,'National Reallocations'!$I$2:$I$52,0),),ROUND((X331/(SUM($X$2:$X$1259)-SUMIF($C$2:$C$1259,"22",$X$2:$X$1259)))*(Reallocations!$F$4+Reallocations!$F$5),0))</f>
        <v>157</v>
      </c>
      <c r="AF331" s="27">
        <f ca="1">IF(ISERROR(OFFSET('MSA Reallocations'!$I$1,MATCH(AD331,'MSA Reallocations'!$E$2:$E$37,0),)), 0, (OFFSET('MSA Reallocations'!$I$1,MATCH(AD331,'MSA Reallocations'!$E$2:$E$37,0),)))</f>
        <v>0</v>
      </c>
      <c r="AG331" s="181">
        <f ca="1">IF(ISERROR(OFFSET(Reductions!$E$1,MATCH(AD331,Reductions!$F$2:$F$15,0),)), 0, -OFFSET(Reductions!$E$1,MATCH(AD331,Reductions!$F$2:$F$15,0),))</f>
        <v>0</v>
      </c>
      <c r="AH331" s="53">
        <f t="shared" ca="1" si="17"/>
        <v>1866085</v>
      </c>
    </row>
    <row r="332" spans="1:34" x14ac:dyDescent="0.25">
      <c r="A332" s="126" t="s">
        <v>5895</v>
      </c>
      <c r="B332" s="126" t="s">
        <v>928</v>
      </c>
      <c r="C332" s="126" t="s">
        <v>27</v>
      </c>
      <c r="D332" s="126" t="s">
        <v>28</v>
      </c>
      <c r="E332" s="126" t="s">
        <v>929</v>
      </c>
      <c r="F332" s="126" t="s">
        <v>1047</v>
      </c>
      <c r="G332" s="126" t="s">
        <v>860</v>
      </c>
      <c r="H332" s="126" t="s">
        <v>23</v>
      </c>
      <c r="I332" s="126" t="s">
        <v>1048</v>
      </c>
      <c r="J332" s="126" t="s">
        <v>949</v>
      </c>
      <c r="K332" s="126" t="s">
        <v>3338</v>
      </c>
      <c r="L332" s="127">
        <v>2808</v>
      </c>
      <c r="M332" s="127">
        <v>18560</v>
      </c>
      <c r="N332" s="127">
        <v>18560</v>
      </c>
      <c r="O332" s="127">
        <v>107888</v>
      </c>
      <c r="P332" s="127">
        <v>0</v>
      </c>
      <c r="Q332" s="127">
        <v>18474</v>
      </c>
      <c r="R332" s="127">
        <v>44</v>
      </c>
      <c r="S332" s="127">
        <v>878</v>
      </c>
      <c r="T332" s="24">
        <f>IF(P332&gt;0, ROUND(IF(IF(OR(C332="51", C332="52", C332="66"), (L332*'UNIT VALUES'!$C$26)-CALCS!P332,0)&gt;0, IF(OR(C332="51", C332="52", C332="66"), (L332*'UNIT VALUES'!$C$26)-CALCS!P332,0), 0), 0), ROUND(IF(IF(OR(C332="51", C332="52", C332="66"), (L332*'UNIT VALUES'!$C$26)-CALCS!O332,0)&gt;0, IF(OR(C332="51", C332="52", C332="66"), (L332*'UNIT VALUES'!$C$26)-CALCS!O332,0), 0), 0))</f>
        <v>0</v>
      </c>
      <c r="U332" s="25">
        <f>IF(C332="22", (O332*'UNIT VALUES'!$D$38)+(Q332*'UNIT VALUES'!$D$39)+(S332*'UNIT VALUES'!$D$40), (O332*'UNIT VALUES'!$D$28)+(Q332*'UNIT VALUES'!$D$29)+(S332*'UNIT VALUES'!$D$30))</f>
        <v>804130.90843835345</v>
      </c>
      <c r="V332" s="25">
        <f>IF(C332="22",(O332*'UNIT VALUES'!$D$41)+(Q332*'UNIT VALUES'!$D$42)+(R332*'UNIT VALUES'!$D$43),IF(C332="66",(Q332*'UNIT VALUES'!$D$31)+(T332*'UNIT VALUES'!$D$33)+(R332*'UNIT VALUES'!$D$34),(Q332*'UNIT VALUES'!$D$31)+(T332*'UNIT VALUES'!$D$32)+(R332*'UNIT VALUES'!$D$34)))</f>
        <v>285043.25556180271</v>
      </c>
      <c r="W332" s="25">
        <f t="shared" si="15"/>
        <v>804131</v>
      </c>
      <c r="X332" s="27">
        <f>ROUND(IF(C332="22", W332*'UNIT VALUES'!$D$44, W332*'UNIT VALUES'!$D$36), 0)</f>
        <v>703782</v>
      </c>
      <c r="Y332" s="87">
        <f>ROUND(IF(C332="22", IF(U332&gt;V332,O332*'UNIT VALUES'!$D$38*'UNIT VALUES'!$D$44,O332*'UNIT VALUES'!$D$41*'UNIT VALUES'!$D$44),IF(U332&gt;V332, O332*'UNIT VALUES'!$D$28*'UNIT VALUES'!$D$36,0)), 0)</f>
        <v>177496</v>
      </c>
      <c r="Z332" s="87">
        <f>ROUND(IF(C332="22", IF(U332&gt;V332,Q332*'UNIT VALUES'!$D$39*'UNIT VALUES'!$D$44,Q332*'UNIT VALUES'!$D$42*'UNIT VALUES'!$D$44), IF(U332&gt;V332, Q332*'UNIT VALUES'!$D$29*'UNIT VALUES'!$D$36, Q332*'UNIT VALUES'!$D$31*'UNIT VALUES'!$D$36)),0)</f>
        <v>411028</v>
      </c>
      <c r="AA332" s="87">
        <f>ROUND(IF(C332="22", IF(U332&gt;V332,0,R332*'UNIT VALUES'!$D$43*'UNIT VALUES'!$D$44),IF(CALCS!U332&gt;CALCS!V332,0,CALCS!R332*'UNIT VALUES'!$D$34*'UNIT VALUES'!$D$36)), 0)</f>
        <v>0</v>
      </c>
      <c r="AB332" s="87">
        <f>ROUND(IF(C332="22",IF(U332&gt;V332,S332*'UNIT VALUES'!$D$40*'UNIT VALUES'!$D$44,0),IF(U332&gt;V332,S332*'UNIT VALUES'!$D$30*'UNIT VALUES'!$D$36)), 0)</f>
        <v>115258</v>
      </c>
      <c r="AC332" s="87">
        <f>ROUND(IF(U332&gt;V332,0,IF(T332&gt;1, IF(C332="66", T332*'UNIT VALUES'!$D$33*'UNIT VALUES'!$D$36,T332*'UNIT VALUES'!$D$32*'UNIT VALUES'!$D$36),0)),0)</f>
        <v>0</v>
      </c>
      <c r="AD332" t="str">
        <f t="shared" si="16"/>
        <v>122358</v>
      </c>
      <c r="AE332">
        <f ca="1">IF(C332="22",OFFSET('National Reallocations'!$L$1,MATCH(AD332,'National Reallocations'!$I$2:$I$52,0),),ROUND((X332/(SUM($X$2:$X$1259)-SUMIF($C$2:$C$1259,"22",$X$2:$X$1259)))*(Reallocations!$F$4+Reallocations!$F$5),0))</f>
        <v>59</v>
      </c>
      <c r="AF332" s="27">
        <f ca="1">IF(ISERROR(OFFSET('MSA Reallocations'!$I$1,MATCH(AD332,'MSA Reallocations'!$E$2:$E$37,0),)), 0, (OFFSET('MSA Reallocations'!$I$1,MATCH(AD332,'MSA Reallocations'!$E$2:$E$37,0),)))</f>
        <v>0</v>
      </c>
      <c r="AG332" s="181">
        <f ca="1">IF(ISERROR(OFFSET(Reductions!$E$1,MATCH(AD332,Reductions!$F$2:$F$15,0),)), 0, -OFFSET(Reductions!$E$1,MATCH(AD332,Reductions!$F$2:$F$15,0),))</f>
        <v>0</v>
      </c>
      <c r="AH332" s="53">
        <f t="shared" ca="1" si="17"/>
        <v>703841</v>
      </c>
    </row>
    <row r="333" spans="1:34" x14ac:dyDescent="0.25">
      <c r="A333" s="126" t="s">
        <v>4728</v>
      </c>
      <c r="B333" s="126" t="s">
        <v>928</v>
      </c>
      <c r="C333" s="126" t="s">
        <v>47</v>
      </c>
      <c r="D333" s="126" t="s">
        <v>48</v>
      </c>
      <c r="E333" s="126" t="s">
        <v>929</v>
      </c>
      <c r="F333" s="126" t="s">
        <v>4729</v>
      </c>
      <c r="G333" s="126" t="s">
        <v>22</v>
      </c>
      <c r="H333" s="126" t="s">
        <v>23</v>
      </c>
      <c r="I333" s="126" t="s">
        <v>4730</v>
      </c>
      <c r="J333" s="126" t="s">
        <v>932</v>
      </c>
      <c r="K333" s="126" t="s">
        <v>2129</v>
      </c>
      <c r="L333" s="127">
        <v>1</v>
      </c>
      <c r="M333" s="127">
        <v>0</v>
      </c>
      <c r="N333" s="127">
        <v>0</v>
      </c>
      <c r="O333" s="127">
        <v>52923</v>
      </c>
      <c r="P333" s="127">
        <v>0</v>
      </c>
      <c r="Q333" s="127">
        <v>3072</v>
      </c>
      <c r="R333" s="127">
        <v>62</v>
      </c>
      <c r="S333" s="127">
        <v>246</v>
      </c>
      <c r="T333" s="24">
        <f>IF(P333&gt;0, ROUND(IF(IF(OR(C333="51", C333="52", C333="66"), (L333*'UNIT VALUES'!$C$26)-CALCS!P333,0)&gt;0, IF(OR(C333="51", C333="52", C333="66"), (L333*'UNIT VALUES'!$C$26)-CALCS!P333,0), 0), 0), ROUND(IF(IF(OR(C333="51", C333="52", C333="66"), (L333*'UNIT VALUES'!$C$26)-CALCS!O333,0)&gt;0, IF(OR(C333="51", C333="52", C333="66"), (L333*'UNIT VALUES'!$C$26)-CALCS!O333,0), 0), 0))</f>
        <v>0</v>
      </c>
      <c r="U333" s="25">
        <f>IF(C333="22", (O333*'UNIT VALUES'!$D$38)+(Q333*'UNIT VALUES'!$D$39)+(S333*'UNIT VALUES'!$D$40), (O333*'UNIT VALUES'!$D$28)+(Q333*'UNIT VALUES'!$D$29)+(S333*'UNIT VALUES'!$D$30))</f>
        <v>214475.07102514594</v>
      </c>
      <c r="V333" s="25">
        <f>IF(C333="22",(O333*'UNIT VALUES'!$D$41)+(Q333*'UNIT VALUES'!$D$42)+(R333*'UNIT VALUES'!$D$43),IF(C333="66",(Q333*'UNIT VALUES'!$D$31)+(T333*'UNIT VALUES'!$D$33)+(R333*'UNIT VALUES'!$D$34),(Q333*'UNIT VALUES'!$D$31)+(T333*'UNIT VALUES'!$D$32)+(R333*'UNIT VALUES'!$D$34)))</f>
        <v>51453.842350362429</v>
      </c>
      <c r="W333" s="25">
        <f t="shared" si="15"/>
        <v>214475</v>
      </c>
      <c r="X333" s="27">
        <f>ROUND(IF(C333="22", W333*'UNIT VALUES'!$D$44, W333*'UNIT VALUES'!$D$36), 0)</f>
        <v>187710</v>
      </c>
      <c r="Y333" s="87">
        <f>ROUND(IF(C333="22", IF(U333&gt;V333,O333*'UNIT VALUES'!$D$38*'UNIT VALUES'!$D$44,O333*'UNIT VALUES'!$D$41*'UNIT VALUES'!$D$44),IF(U333&gt;V333, O333*'UNIT VALUES'!$D$28*'UNIT VALUES'!$D$36,0)), 0)</f>
        <v>87068</v>
      </c>
      <c r="Z333" s="87">
        <f>ROUND(IF(C333="22", IF(U333&gt;V333,Q333*'UNIT VALUES'!$D$39*'UNIT VALUES'!$D$44,Q333*'UNIT VALUES'!$D$42*'UNIT VALUES'!$D$44), IF(U333&gt;V333, Q333*'UNIT VALUES'!$D$29*'UNIT VALUES'!$D$36, Q333*'UNIT VALUES'!$D$31*'UNIT VALUES'!$D$36)),0)</f>
        <v>68349</v>
      </c>
      <c r="AA333" s="87">
        <f>ROUND(IF(C333="22", IF(U333&gt;V333,0,R333*'UNIT VALUES'!$D$43*'UNIT VALUES'!$D$44),IF(CALCS!U333&gt;CALCS!V333,0,CALCS!R333*'UNIT VALUES'!$D$34*'UNIT VALUES'!$D$36)), 0)</f>
        <v>0</v>
      </c>
      <c r="AB333" s="87">
        <f>ROUND(IF(C333="22",IF(U333&gt;V333,S333*'UNIT VALUES'!$D$40*'UNIT VALUES'!$D$44,0),IF(U333&gt;V333,S333*'UNIT VALUES'!$D$30*'UNIT VALUES'!$D$36)), 0)</f>
        <v>32293</v>
      </c>
      <c r="AC333" s="87">
        <f>ROUND(IF(U333&gt;V333,0,IF(T333&gt;1, IF(C333="66", T333*'UNIT VALUES'!$D$33*'UNIT VALUES'!$D$36,T333*'UNIT VALUES'!$D$32*'UNIT VALUES'!$D$36),0)),0)</f>
        <v>0</v>
      </c>
      <c r="AD333" t="str">
        <f t="shared" si="16"/>
        <v>122370</v>
      </c>
      <c r="AE333">
        <f ca="1">IF(C333="22",OFFSET('National Reallocations'!$L$1,MATCH(AD333,'National Reallocations'!$I$2:$I$52,0),),ROUND((X333/(SUM($X$2:$X$1259)-SUMIF($C$2:$C$1259,"22",$X$2:$X$1259)))*(Reallocations!$F$4+Reallocations!$F$5),0))</f>
        <v>16</v>
      </c>
      <c r="AF333" s="27">
        <f ca="1">IF(ISERROR(OFFSET('MSA Reallocations'!$I$1,MATCH(AD333,'MSA Reallocations'!$E$2:$E$37,0),)), 0, (OFFSET('MSA Reallocations'!$I$1,MATCH(AD333,'MSA Reallocations'!$E$2:$E$37,0),)))</f>
        <v>0</v>
      </c>
      <c r="AG333" s="181">
        <f ca="1">IF(ISERROR(OFFSET(Reductions!$E$1,MATCH(AD333,Reductions!$F$2:$F$15,0),)), 0, -OFFSET(Reductions!$E$1,MATCH(AD333,Reductions!$F$2:$F$15,0),))</f>
        <v>0</v>
      </c>
      <c r="AH333" s="53">
        <f t="shared" ca="1" si="17"/>
        <v>187726</v>
      </c>
    </row>
    <row r="334" spans="1:34" x14ac:dyDescent="0.25">
      <c r="A334" s="126" t="s">
        <v>4908</v>
      </c>
      <c r="B334" s="126" t="s">
        <v>928</v>
      </c>
      <c r="C334" s="126" t="s">
        <v>47</v>
      </c>
      <c r="D334" s="126" t="s">
        <v>48</v>
      </c>
      <c r="E334" s="126" t="s">
        <v>929</v>
      </c>
      <c r="F334" s="126" t="s">
        <v>1049</v>
      </c>
      <c r="G334" s="126" t="s">
        <v>161</v>
      </c>
      <c r="H334" s="126" t="s">
        <v>23</v>
      </c>
      <c r="I334" s="126" t="s">
        <v>1050</v>
      </c>
      <c r="J334" s="126" t="s">
        <v>962</v>
      </c>
      <c r="K334" s="126" t="s">
        <v>3338</v>
      </c>
      <c r="L334" s="127">
        <v>1</v>
      </c>
      <c r="M334" s="127">
        <v>0</v>
      </c>
      <c r="N334" s="127">
        <v>0</v>
      </c>
      <c r="O334" s="127">
        <v>82893</v>
      </c>
      <c r="P334" s="127">
        <v>0</v>
      </c>
      <c r="Q334" s="127">
        <v>13391</v>
      </c>
      <c r="R334" s="127">
        <v>161</v>
      </c>
      <c r="S334" s="127">
        <v>388</v>
      </c>
      <c r="T334" s="24">
        <f>IF(P334&gt;0, ROUND(IF(IF(OR(C334="51", C334="52", C334="66"), (L334*'UNIT VALUES'!$C$26)-CALCS!P334,0)&gt;0, IF(OR(C334="51", C334="52", C334="66"), (L334*'UNIT VALUES'!$C$26)-CALCS!P334,0), 0), 0), ROUND(IF(IF(OR(C334="51", C334="52", C334="66"), (L334*'UNIT VALUES'!$C$26)-CALCS!O334,0)&gt;0, IF(OR(C334="51", C334="52", C334="66"), (L334*'UNIT VALUES'!$C$26)-CALCS!O334,0), 0), 0))</f>
        <v>0</v>
      </c>
      <c r="U334" s="25">
        <f>IF(C334="22", (O334*'UNIT VALUES'!$D$38)+(Q334*'UNIT VALUES'!$D$39)+(S334*'UNIT VALUES'!$D$40), (O334*'UNIT VALUES'!$D$28)+(Q334*'UNIT VALUES'!$D$29)+(S334*'UNIT VALUES'!$D$30))</f>
        <v>554433.58510402637</v>
      </c>
      <c r="V334" s="25">
        <f>IF(C334="22",(O334*'UNIT VALUES'!$D$41)+(Q334*'UNIT VALUES'!$D$42)+(R334*'UNIT VALUES'!$D$43),IF(C334="66",(Q334*'UNIT VALUES'!$D$31)+(T334*'UNIT VALUES'!$D$33)+(R334*'UNIT VALUES'!$D$34),(Q334*'UNIT VALUES'!$D$31)+(T334*'UNIT VALUES'!$D$32)+(R334*'UNIT VALUES'!$D$34)))</f>
        <v>216188.39723782145</v>
      </c>
      <c r="W334" s="25">
        <f t="shared" si="15"/>
        <v>554434</v>
      </c>
      <c r="X334" s="27">
        <f>ROUND(IF(C334="22", W334*'UNIT VALUES'!$D$44, W334*'UNIT VALUES'!$D$36), 0)</f>
        <v>485245</v>
      </c>
      <c r="Y334" s="87">
        <f>ROUND(IF(C334="22", IF(U334&gt;V334,O334*'UNIT VALUES'!$D$38*'UNIT VALUES'!$D$44,O334*'UNIT VALUES'!$D$41*'UNIT VALUES'!$D$44),IF(U334&gt;V334, O334*'UNIT VALUES'!$D$28*'UNIT VALUES'!$D$36,0)), 0)</f>
        <v>136374</v>
      </c>
      <c r="Z334" s="87">
        <f>ROUND(IF(C334="22", IF(U334&gt;V334,Q334*'UNIT VALUES'!$D$39*'UNIT VALUES'!$D$44,Q334*'UNIT VALUES'!$D$42*'UNIT VALUES'!$D$44), IF(U334&gt;V334, Q334*'UNIT VALUES'!$D$29*'UNIT VALUES'!$D$36, Q334*'UNIT VALUES'!$D$31*'UNIT VALUES'!$D$36)),0)</f>
        <v>297936</v>
      </c>
      <c r="AA334" s="87">
        <f>ROUND(IF(C334="22", IF(U334&gt;V334,0,R334*'UNIT VALUES'!$D$43*'UNIT VALUES'!$D$44),IF(CALCS!U334&gt;CALCS!V334,0,CALCS!R334*'UNIT VALUES'!$D$34*'UNIT VALUES'!$D$36)), 0)</f>
        <v>0</v>
      </c>
      <c r="AB334" s="87">
        <f>ROUND(IF(C334="22",IF(U334&gt;V334,S334*'UNIT VALUES'!$D$40*'UNIT VALUES'!$D$44,0),IF(U334&gt;V334,S334*'UNIT VALUES'!$D$30*'UNIT VALUES'!$D$36)), 0)</f>
        <v>50934</v>
      </c>
      <c r="AC334" s="87">
        <f>ROUND(IF(U334&gt;V334,0,IF(T334&gt;1, IF(C334="66", T334*'UNIT VALUES'!$D$33*'UNIT VALUES'!$D$36,T334*'UNIT VALUES'!$D$32*'UNIT VALUES'!$D$36),0)),0)</f>
        <v>0</v>
      </c>
      <c r="AD334" t="str">
        <f t="shared" si="16"/>
        <v>122374</v>
      </c>
      <c r="AE334">
        <f ca="1">IF(C334="22",OFFSET('National Reallocations'!$L$1,MATCH(AD334,'National Reallocations'!$I$2:$I$52,0),),ROUND((X334/(SUM($X$2:$X$1259)-SUMIF($C$2:$C$1259,"22",$X$2:$X$1259)))*(Reallocations!$F$4+Reallocations!$F$5),0))</f>
        <v>41</v>
      </c>
      <c r="AF334" s="27">
        <f ca="1">IF(ISERROR(OFFSET('MSA Reallocations'!$I$1,MATCH(AD334,'MSA Reallocations'!$E$2:$E$37,0),)), 0, (OFFSET('MSA Reallocations'!$I$1,MATCH(AD334,'MSA Reallocations'!$E$2:$E$37,0),)))</f>
        <v>0</v>
      </c>
      <c r="AG334" s="181">
        <f ca="1">IF(ISERROR(OFFSET(Reductions!$E$1,MATCH(AD334,Reductions!$F$2:$F$15,0),)), 0, -OFFSET(Reductions!$E$1,MATCH(AD334,Reductions!$F$2:$F$15,0),))</f>
        <v>0</v>
      </c>
      <c r="AH334" s="53">
        <f t="shared" ca="1" si="17"/>
        <v>485286</v>
      </c>
    </row>
    <row r="335" spans="1:34" x14ac:dyDescent="0.25">
      <c r="A335" s="126" t="s">
        <v>5424</v>
      </c>
      <c r="B335" s="126" t="s">
        <v>928</v>
      </c>
      <c r="C335" s="126" t="s">
        <v>27</v>
      </c>
      <c r="D335" s="126" t="s">
        <v>28</v>
      </c>
      <c r="E335" s="126" t="s">
        <v>929</v>
      </c>
      <c r="F335" s="126" t="s">
        <v>493</v>
      </c>
      <c r="G335" s="126" t="s">
        <v>176</v>
      </c>
      <c r="H335" s="126" t="s">
        <v>23</v>
      </c>
      <c r="I335" s="126" t="s">
        <v>1052</v>
      </c>
      <c r="J335" s="126" t="s">
        <v>1053</v>
      </c>
      <c r="K335" s="126" t="s">
        <v>3338</v>
      </c>
      <c r="L335" s="127">
        <v>33275</v>
      </c>
      <c r="M335" s="127">
        <v>33346</v>
      </c>
      <c r="N335" s="127">
        <v>33346</v>
      </c>
      <c r="O335" s="127">
        <v>38286</v>
      </c>
      <c r="P335" s="127">
        <v>0</v>
      </c>
      <c r="Q335" s="127">
        <v>7033</v>
      </c>
      <c r="R335" s="127">
        <v>977</v>
      </c>
      <c r="S335" s="127">
        <v>219</v>
      </c>
      <c r="T335" s="24">
        <f>IF(P335&gt;0, ROUND(IF(IF(OR(C335="51", C335="52", C335="66"), (L335*'UNIT VALUES'!$C$26)-CALCS!P335,0)&gt;0, IF(OR(C335="51", C335="52", C335="66"), (L335*'UNIT VALUES'!$C$26)-CALCS!P335,0), 0), 0), ROUND(IF(IF(OR(C335="51", C335="52", C335="66"), (L335*'UNIT VALUES'!$C$26)-CALCS!O335,0)&gt;0, IF(OR(C335="51", C335="52", C335="66"), (L335*'UNIT VALUES'!$C$26)-CALCS!O335,0), 0), 0))</f>
        <v>13930</v>
      </c>
      <c r="U335" s="25">
        <f>IF(C335="22", (O335*'UNIT VALUES'!$D$38)+(Q335*'UNIT VALUES'!$D$39)+(S335*'UNIT VALUES'!$D$40), (O335*'UNIT VALUES'!$D$28)+(Q335*'UNIT VALUES'!$D$29)+(S335*'UNIT VALUES'!$D$30))</f>
        <v>283605.30001457798</v>
      </c>
      <c r="V335" s="25">
        <f>IF(C335="22",(O335*'UNIT VALUES'!$D$41)+(Q335*'UNIT VALUES'!$D$42)+(R335*'UNIT VALUES'!$D$43),IF(C335="66",(Q335*'UNIT VALUES'!$D$31)+(T335*'UNIT VALUES'!$D$33)+(R335*'UNIT VALUES'!$D$34),(Q335*'UNIT VALUES'!$D$31)+(T335*'UNIT VALUES'!$D$32)+(R335*'UNIT VALUES'!$D$34)))</f>
        <v>342239.42038749851</v>
      </c>
      <c r="W335" s="25">
        <f t="shared" si="15"/>
        <v>342239</v>
      </c>
      <c r="X335" s="27">
        <f>ROUND(IF(C335="22", W335*'UNIT VALUES'!$D$44, W335*'UNIT VALUES'!$D$36), 0)</f>
        <v>299530</v>
      </c>
      <c r="Y335" s="87">
        <f>ROUND(IF(C335="22", IF(U335&gt;V335,O335*'UNIT VALUES'!$D$38*'UNIT VALUES'!$D$44,O335*'UNIT VALUES'!$D$41*'UNIT VALUES'!$D$44),IF(U335&gt;V335, O335*'UNIT VALUES'!$D$28*'UNIT VALUES'!$D$36,0)), 0)</f>
        <v>0</v>
      </c>
      <c r="Z335" s="87">
        <f>ROUND(IF(C335="22", IF(U335&gt;V335,Q335*'UNIT VALUES'!$D$39*'UNIT VALUES'!$D$44,Q335*'UNIT VALUES'!$D$42*'UNIT VALUES'!$D$44), IF(U335&gt;V335, Q335*'UNIT VALUES'!$D$29*'UNIT VALUES'!$D$36, Q335*'UNIT VALUES'!$D$31*'UNIT VALUES'!$D$36)),0)</f>
        <v>93886</v>
      </c>
      <c r="AA335" s="87">
        <f>ROUND(IF(C335="22", IF(U335&gt;V335,0,R335*'UNIT VALUES'!$D$43*'UNIT VALUES'!$D$44),IF(CALCS!U335&gt;CALCS!V335,0,CALCS!R335*'UNIT VALUES'!$D$34*'UNIT VALUES'!$D$36)), 0)</f>
        <v>63402</v>
      </c>
      <c r="AB335" s="87">
        <f>ROUND(IF(C335="22",IF(U335&gt;V335,S335*'UNIT VALUES'!$D$40*'UNIT VALUES'!$D$44,0),IF(U335&gt;V335,S335*'UNIT VALUES'!$D$30*'UNIT VALUES'!$D$36)), 0)</f>
        <v>0</v>
      </c>
      <c r="AC335" s="87">
        <f>ROUND(IF(U335&gt;V335,0,IF(T335&gt;1, IF(C335="66", T335*'UNIT VALUES'!$D$33*'UNIT VALUES'!$D$36,T335*'UNIT VALUES'!$D$32*'UNIT VALUES'!$D$36),0)),0)</f>
        <v>142242</v>
      </c>
      <c r="AD335" t="str">
        <f t="shared" si="16"/>
        <v>122406</v>
      </c>
      <c r="AE335">
        <f ca="1">IF(C335="22",OFFSET('National Reallocations'!$L$1,MATCH(AD335,'National Reallocations'!$I$2:$I$52,0),),ROUND((X335/(SUM($X$2:$X$1259)-SUMIF($C$2:$C$1259,"22",$X$2:$X$1259)))*(Reallocations!$F$4+Reallocations!$F$5),0))</f>
        <v>25</v>
      </c>
      <c r="AF335" s="27">
        <f ca="1">IF(ISERROR(OFFSET('MSA Reallocations'!$I$1,MATCH(AD335,'MSA Reallocations'!$E$2:$E$37,0),)), 0, (OFFSET('MSA Reallocations'!$I$1,MATCH(AD335,'MSA Reallocations'!$E$2:$E$37,0),)))</f>
        <v>0</v>
      </c>
      <c r="AG335" s="181">
        <f ca="1">IF(ISERROR(OFFSET(Reductions!$E$1,MATCH(AD335,Reductions!$F$2:$F$15,0),)), 0, -OFFSET(Reductions!$E$1,MATCH(AD335,Reductions!$F$2:$F$15,0),))</f>
        <v>0</v>
      </c>
      <c r="AH335" s="53">
        <f t="shared" ca="1" si="17"/>
        <v>299555</v>
      </c>
    </row>
    <row r="336" spans="1:34" x14ac:dyDescent="0.25">
      <c r="A336" s="126" t="s">
        <v>5760</v>
      </c>
      <c r="B336" s="126" t="s">
        <v>928</v>
      </c>
      <c r="C336" s="126" t="s">
        <v>47</v>
      </c>
      <c r="D336" s="126" t="s">
        <v>48</v>
      </c>
      <c r="E336" s="126" t="s">
        <v>929</v>
      </c>
      <c r="F336" s="126" t="s">
        <v>1055</v>
      </c>
      <c r="G336" s="126" t="s">
        <v>886</v>
      </c>
      <c r="H336" s="126" t="s">
        <v>23</v>
      </c>
      <c r="I336" s="126" t="s">
        <v>1056</v>
      </c>
      <c r="J336" s="126" t="s">
        <v>953</v>
      </c>
      <c r="K336" s="126" t="s">
        <v>2129</v>
      </c>
      <c r="L336" s="127">
        <v>1429</v>
      </c>
      <c r="M336" s="127">
        <v>35862</v>
      </c>
      <c r="N336" s="127">
        <v>35776</v>
      </c>
      <c r="O336" s="127">
        <v>166611</v>
      </c>
      <c r="P336" s="127">
        <v>0</v>
      </c>
      <c r="Q336" s="127">
        <v>13417</v>
      </c>
      <c r="R336" s="127">
        <v>75</v>
      </c>
      <c r="S336" s="127">
        <v>1442</v>
      </c>
      <c r="T336" s="24">
        <f>IF(P336&gt;0, ROUND(IF(IF(OR(C336="51", C336="52", C336="66"), (L336*'UNIT VALUES'!$C$26)-CALCS!P336,0)&gt;0, IF(OR(C336="51", C336="52", C336="66"), (L336*'UNIT VALUES'!$C$26)-CALCS!P336,0), 0), 0), ROUND(IF(IF(OR(C336="51", C336="52", C336="66"), (L336*'UNIT VALUES'!$C$26)-CALCS!O336,0)&gt;0, IF(OR(C336="51", C336="52", C336="66"), (L336*'UNIT VALUES'!$C$26)-CALCS!O336,0), 0), 0))</f>
        <v>0</v>
      </c>
      <c r="U336" s="25">
        <f>IF(C336="22", (O336*'UNIT VALUES'!$D$38)+(Q336*'UNIT VALUES'!$D$39)+(S336*'UNIT VALUES'!$D$40), (O336*'UNIT VALUES'!$D$28)+(Q336*'UNIT VALUES'!$D$29)+(S336*'UNIT VALUES'!$D$30))</f>
        <v>870555.44265031395</v>
      </c>
      <c r="V336" s="25">
        <f>IF(C336="22",(O336*'UNIT VALUES'!$D$41)+(Q336*'UNIT VALUES'!$D$42)+(R336*'UNIT VALUES'!$D$43),IF(C336="66",(Q336*'UNIT VALUES'!$D$31)+(T336*'UNIT VALUES'!$D$33)+(R336*'UNIT VALUES'!$D$34),(Q336*'UNIT VALUES'!$D$31)+(T336*'UNIT VALUES'!$D$32)+(R336*'UNIT VALUES'!$D$34)))</f>
        <v>210208.27599469558</v>
      </c>
      <c r="W336" s="25">
        <f t="shared" si="15"/>
        <v>870555</v>
      </c>
      <c r="X336" s="27">
        <f>ROUND(IF(C336="22", W336*'UNIT VALUES'!$D$44, W336*'UNIT VALUES'!$D$36), 0)</f>
        <v>761917</v>
      </c>
      <c r="Y336" s="87">
        <f>ROUND(IF(C336="22", IF(U336&gt;V336,O336*'UNIT VALUES'!$D$38*'UNIT VALUES'!$D$44,O336*'UNIT VALUES'!$D$41*'UNIT VALUES'!$D$44),IF(U336&gt;V336, O336*'UNIT VALUES'!$D$28*'UNIT VALUES'!$D$36,0)), 0)</f>
        <v>274106</v>
      </c>
      <c r="Z336" s="87">
        <f>ROUND(IF(C336="22", IF(U336&gt;V336,Q336*'UNIT VALUES'!$D$39*'UNIT VALUES'!$D$44,Q336*'UNIT VALUES'!$D$42*'UNIT VALUES'!$D$44), IF(U336&gt;V336, Q336*'UNIT VALUES'!$D$29*'UNIT VALUES'!$D$36, Q336*'UNIT VALUES'!$D$31*'UNIT VALUES'!$D$36)),0)</f>
        <v>298515</v>
      </c>
      <c r="AA336" s="87">
        <f>ROUND(IF(C336="22", IF(U336&gt;V336,0,R336*'UNIT VALUES'!$D$43*'UNIT VALUES'!$D$44),IF(CALCS!U336&gt;CALCS!V336,0,CALCS!R336*'UNIT VALUES'!$D$34*'UNIT VALUES'!$D$36)), 0)</f>
        <v>0</v>
      </c>
      <c r="AB336" s="87">
        <f>ROUND(IF(C336="22",IF(U336&gt;V336,S336*'UNIT VALUES'!$D$40*'UNIT VALUES'!$D$44,0),IF(U336&gt;V336,S336*'UNIT VALUES'!$D$30*'UNIT VALUES'!$D$36)), 0)</f>
        <v>189297</v>
      </c>
      <c r="AC336" s="87">
        <f>ROUND(IF(U336&gt;V336,0,IF(T336&gt;1, IF(C336="66", T336*'UNIT VALUES'!$D$33*'UNIT VALUES'!$D$36,T336*'UNIT VALUES'!$D$32*'UNIT VALUES'!$D$36),0)),0)</f>
        <v>0</v>
      </c>
      <c r="AD336" t="str">
        <f t="shared" si="16"/>
        <v>122448</v>
      </c>
      <c r="AE336">
        <f ca="1">IF(C336="22",OFFSET('National Reallocations'!$L$1,MATCH(AD336,'National Reallocations'!$I$2:$I$52,0),),ROUND((X336/(SUM($X$2:$X$1259)-SUMIF($C$2:$C$1259,"22",$X$2:$X$1259)))*(Reallocations!$F$4+Reallocations!$F$5),0))</f>
        <v>64</v>
      </c>
      <c r="AF336" s="27">
        <f ca="1">IF(ISERROR(OFFSET('MSA Reallocations'!$I$1,MATCH(AD336,'MSA Reallocations'!$E$2:$E$37,0),)), 0, (OFFSET('MSA Reallocations'!$I$1,MATCH(AD336,'MSA Reallocations'!$E$2:$E$37,0),)))</f>
        <v>0</v>
      </c>
      <c r="AG336" s="181">
        <f ca="1">IF(ISERROR(OFFSET(Reductions!$E$1,MATCH(AD336,Reductions!$F$2:$F$15,0),)), 0, -OFFSET(Reductions!$E$1,MATCH(AD336,Reductions!$F$2:$F$15,0),))</f>
        <v>0</v>
      </c>
      <c r="AH336" s="53">
        <f t="shared" ca="1" si="17"/>
        <v>761981</v>
      </c>
    </row>
    <row r="337" spans="1:34" x14ac:dyDescent="0.25">
      <c r="A337" s="126" t="s">
        <v>5236</v>
      </c>
      <c r="B337" s="126" t="s">
        <v>928</v>
      </c>
      <c r="C337" s="126" t="s">
        <v>27</v>
      </c>
      <c r="D337" s="126" t="s">
        <v>28</v>
      </c>
      <c r="E337" s="126" t="s">
        <v>929</v>
      </c>
      <c r="F337" s="126" t="s">
        <v>152</v>
      </c>
      <c r="G337" s="126" t="s">
        <v>1058</v>
      </c>
      <c r="H337" s="126" t="s">
        <v>23</v>
      </c>
      <c r="I337" s="126" t="s">
        <v>1059</v>
      </c>
      <c r="J337" s="126" t="s">
        <v>1060</v>
      </c>
      <c r="K337" s="126" t="s">
        <v>3338</v>
      </c>
      <c r="L337" s="127">
        <v>56752</v>
      </c>
      <c r="M337" s="127">
        <v>57619</v>
      </c>
      <c r="N337" s="127">
        <v>57619</v>
      </c>
      <c r="O337" s="127">
        <v>53193</v>
      </c>
      <c r="P337" s="127">
        <v>0</v>
      </c>
      <c r="Q337" s="127">
        <v>8239</v>
      </c>
      <c r="R337" s="127">
        <v>2953</v>
      </c>
      <c r="S337" s="127">
        <v>242</v>
      </c>
      <c r="T337" s="24">
        <f>IF(P337&gt;0, ROUND(IF(IF(OR(C337="51", C337="52", C337="66"), (L337*'UNIT VALUES'!$C$26)-CALCS!P337,0)&gt;0, IF(OR(C337="51", C337="52", C337="66"), (L337*'UNIT VALUES'!$C$26)-CALCS!P337,0), 0), 0), ROUND(IF(IF(OR(C337="51", C337="52", C337="66"), (L337*'UNIT VALUES'!$C$26)-CALCS!O337,0)&gt;0, IF(OR(C337="51", C337="52", C337="66"), (L337*'UNIT VALUES'!$C$26)-CALCS!O337,0), 0), 0))</f>
        <v>35863</v>
      </c>
      <c r="U337" s="25">
        <f>IF(C337="22", (O337*'UNIT VALUES'!$D$38)+(Q337*'UNIT VALUES'!$D$39)+(S337*'UNIT VALUES'!$D$40), (O337*'UNIT VALUES'!$D$28)+(Q337*'UNIT VALUES'!$D$29)+(S337*'UNIT VALUES'!$D$30))</f>
        <v>345734.9197475785</v>
      </c>
      <c r="V337" s="25">
        <f>IF(C337="22",(O337*'UNIT VALUES'!$D$41)+(Q337*'UNIT VALUES'!$D$42)+(R337*'UNIT VALUES'!$D$43),IF(C337="66",(Q337*'UNIT VALUES'!$D$31)+(T337*'UNIT VALUES'!$D$33)+(R337*'UNIT VALUES'!$D$34),(Q337*'UNIT VALUES'!$D$31)+(T337*'UNIT VALUES'!$D$32)+(R337*'UNIT VALUES'!$D$34)))</f>
        <v>763046.65193756029</v>
      </c>
      <c r="W337" s="25">
        <f t="shared" si="15"/>
        <v>763047</v>
      </c>
      <c r="X337" s="27">
        <f>ROUND(IF(C337="22", W337*'UNIT VALUES'!$D$44, W337*'UNIT VALUES'!$D$36), 0)</f>
        <v>667825</v>
      </c>
      <c r="Y337" s="87">
        <f>ROUND(IF(C337="22", IF(U337&gt;V337,O337*'UNIT VALUES'!$D$38*'UNIT VALUES'!$D$44,O337*'UNIT VALUES'!$D$41*'UNIT VALUES'!$D$44),IF(U337&gt;V337, O337*'UNIT VALUES'!$D$28*'UNIT VALUES'!$D$36,0)), 0)</f>
        <v>0</v>
      </c>
      <c r="Z337" s="87">
        <f>ROUND(IF(C337="22", IF(U337&gt;V337,Q337*'UNIT VALUES'!$D$39*'UNIT VALUES'!$D$44,Q337*'UNIT VALUES'!$D$42*'UNIT VALUES'!$D$44), IF(U337&gt;V337, Q337*'UNIT VALUES'!$D$29*'UNIT VALUES'!$D$36, Q337*'UNIT VALUES'!$D$31*'UNIT VALUES'!$D$36)),0)</f>
        <v>109986</v>
      </c>
      <c r="AA337" s="87">
        <f>ROUND(IF(C337="22", IF(U337&gt;V337,0,R337*'UNIT VALUES'!$D$43*'UNIT VALUES'!$D$44),IF(CALCS!U337&gt;CALCS!V337,0,CALCS!R337*'UNIT VALUES'!$D$34*'UNIT VALUES'!$D$36)), 0)</f>
        <v>191634</v>
      </c>
      <c r="AB337" s="87">
        <f>ROUND(IF(C337="22",IF(U337&gt;V337,S337*'UNIT VALUES'!$D$40*'UNIT VALUES'!$D$44,0),IF(U337&gt;V337,S337*'UNIT VALUES'!$D$30*'UNIT VALUES'!$D$36)), 0)</f>
        <v>0</v>
      </c>
      <c r="AC337" s="87">
        <f>ROUND(IF(U337&gt;V337,0,IF(T337&gt;1, IF(C337="66", T337*'UNIT VALUES'!$D$33*'UNIT VALUES'!$D$36,T337*'UNIT VALUES'!$D$32*'UNIT VALUES'!$D$36),0)),0)</f>
        <v>366205</v>
      </c>
      <c r="AD337" t="str">
        <f t="shared" si="16"/>
        <v>122466</v>
      </c>
      <c r="AE337">
        <f ca="1">IF(C337="22",OFFSET('National Reallocations'!$L$1,MATCH(AD337,'National Reallocations'!$I$2:$I$52,0),),ROUND((X337/(SUM($X$2:$X$1259)-SUMIF($C$2:$C$1259,"22",$X$2:$X$1259)))*(Reallocations!$F$4+Reallocations!$F$5),0))</f>
        <v>56</v>
      </c>
      <c r="AF337" s="27">
        <f ca="1">IF(ISERROR(OFFSET('MSA Reallocations'!$I$1,MATCH(AD337,'MSA Reallocations'!$E$2:$E$37,0),)), 0, (OFFSET('MSA Reallocations'!$I$1,MATCH(AD337,'MSA Reallocations'!$E$2:$E$37,0),)))</f>
        <v>0</v>
      </c>
      <c r="AG337" s="181">
        <f ca="1">IF(ISERROR(OFFSET(Reductions!$E$1,MATCH(AD337,Reductions!$F$2:$F$15,0),)), 0, -OFFSET(Reductions!$E$1,MATCH(AD337,Reductions!$F$2:$F$15,0),))</f>
        <v>0</v>
      </c>
      <c r="AH337" s="53">
        <f t="shared" ca="1" si="17"/>
        <v>667881</v>
      </c>
    </row>
    <row r="338" spans="1:34" x14ac:dyDescent="0.25">
      <c r="A338" s="126" t="s">
        <v>4833</v>
      </c>
      <c r="B338" s="126" t="s">
        <v>928</v>
      </c>
      <c r="C338" s="126" t="s">
        <v>47</v>
      </c>
      <c r="D338" s="126" t="s">
        <v>48</v>
      </c>
      <c r="E338" s="126" t="s">
        <v>929</v>
      </c>
      <c r="F338" s="126" t="s">
        <v>1062</v>
      </c>
      <c r="G338" s="126" t="s">
        <v>886</v>
      </c>
      <c r="H338" s="126" t="s">
        <v>23</v>
      </c>
      <c r="I338" s="126" t="s">
        <v>1063</v>
      </c>
      <c r="J338" s="126" t="s">
        <v>953</v>
      </c>
      <c r="K338" s="126" t="s">
        <v>2129</v>
      </c>
      <c r="L338" s="127">
        <v>4772</v>
      </c>
      <c r="M338" s="127">
        <v>48653</v>
      </c>
      <c r="N338" s="127">
        <v>48501</v>
      </c>
      <c r="O338" s="127">
        <v>92560</v>
      </c>
      <c r="P338" s="127">
        <v>0</v>
      </c>
      <c r="Q338" s="127">
        <v>8991</v>
      </c>
      <c r="R338" s="127">
        <v>198</v>
      </c>
      <c r="S338" s="127">
        <v>960</v>
      </c>
      <c r="T338" s="24">
        <f>IF(P338&gt;0, ROUND(IF(IF(OR(C338="51", C338="52", C338="66"), (L338*'UNIT VALUES'!$C$26)-CALCS!P338,0)&gt;0, IF(OR(C338="51", C338="52", C338="66"), (L338*'UNIT VALUES'!$C$26)-CALCS!P338,0), 0), 0), ROUND(IF(IF(OR(C338="51", C338="52", C338="66"), (L338*'UNIT VALUES'!$C$26)-CALCS!O338,0)&gt;0, IF(OR(C338="51", C338="52", C338="66"), (L338*'UNIT VALUES'!$C$26)-CALCS!O338,0), 0), 0))</f>
        <v>0</v>
      </c>
      <c r="U338" s="25">
        <f>IF(C338="22", (O338*'UNIT VALUES'!$D$38)+(Q338*'UNIT VALUES'!$D$39)+(S338*'UNIT VALUES'!$D$40), (O338*'UNIT VALUES'!$D$28)+(Q338*'UNIT VALUES'!$D$29)+(S338*'UNIT VALUES'!$D$30))</f>
        <v>546546.22447913093</v>
      </c>
      <c r="V338" s="25">
        <f>IF(C338="22",(O338*'UNIT VALUES'!$D$41)+(Q338*'UNIT VALUES'!$D$42)+(R338*'UNIT VALUES'!$D$43),IF(C338="66",(Q338*'UNIT VALUES'!$D$31)+(T338*'UNIT VALUES'!$D$33)+(R338*'UNIT VALUES'!$D$34),(Q338*'UNIT VALUES'!$D$31)+(T338*'UNIT VALUES'!$D$32)+(R338*'UNIT VALUES'!$D$34)))</f>
        <v>151819.4119218266</v>
      </c>
      <c r="W338" s="25">
        <f t="shared" si="15"/>
        <v>546546</v>
      </c>
      <c r="X338" s="27">
        <f>ROUND(IF(C338="22", W338*'UNIT VALUES'!$D$44, W338*'UNIT VALUES'!$D$36), 0)</f>
        <v>478342</v>
      </c>
      <c r="Y338" s="87">
        <f>ROUND(IF(C338="22", IF(U338&gt;V338,O338*'UNIT VALUES'!$D$38*'UNIT VALUES'!$D$44,O338*'UNIT VALUES'!$D$41*'UNIT VALUES'!$D$44),IF(U338&gt;V338, O338*'UNIT VALUES'!$D$28*'UNIT VALUES'!$D$36,0)), 0)</f>
        <v>152278</v>
      </c>
      <c r="Z338" s="87">
        <f>ROUND(IF(C338="22", IF(U338&gt;V338,Q338*'UNIT VALUES'!$D$39*'UNIT VALUES'!$D$44,Q338*'UNIT VALUES'!$D$42*'UNIT VALUES'!$D$44), IF(U338&gt;V338, Q338*'UNIT VALUES'!$D$29*'UNIT VALUES'!$D$36, Q338*'UNIT VALUES'!$D$31*'UNIT VALUES'!$D$36)),0)</f>
        <v>200041</v>
      </c>
      <c r="AA338" s="87">
        <f>ROUND(IF(C338="22", IF(U338&gt;V338,0,R338*'UNIT VALUES'!$D$43*'UNIT VALUES'!$D$44),IF(CALCS!U338&gt;CALCS!V338,0,CALCS!R338*'UNIT VALUES'!$D$34*'UNIT VALUES'!$D$36)), 0)</f>
        <v>0</v>
      </c>
      <c r="AB338" s="87">
        <f>ROUND(IF(C338="22",IF(U338&gt;V338,S338*'UNIT VALUES'!$D$40*'UNIT VALUES'!$D$44,0),IF(U338&gt;V338,S338*'UNIT VALUES'!$D$30*'UNIT VALUES'!$D$36)), 0)</f>
        <v>126023</v>
      </c>
      <c r="AC338" s="87">
        <f>ROUND(IF(U338&gt;V338,0,IF(T338&gt;1, IF(C338="66", T338*'UNIT VALUES'!$D$33*'UNIT VALUES'!$D$36,T338*'UNIT VALUES'!$D$32*'UNIT VALUES'!$D$36),0)),0)</f>
        <v>0</v>
      </c>
      <c r="AD338" t="str">
        <f t="shared" si="16"/>
        <v>122514</v>
      </c>
      <c r="AE338">
        <f ca="1">IF(C338="22",OFFSET('National Reallocations'!$L$1,MATCH(AD338,'National Reallocations'!$I$2:$I$52,0),),ROUND((X338/(SUM($X$2:$X$1259)-SUMIF($C$2:$C$1259,"22",$X$2:$X$1259)))*(Reallocations!$F$4+Reallocations!$F$5),0))</f>
        <v>40</v>
      </c>
      <c r="AF338" s="27">
        <f ca="1">IF(ISERROR(OFFSET('MSA Reallocations'!$I$1,MATCH(AD338,'MSA Reallocations'!$E$2:$E$37,0),)), 0, (OFFSET('MSA Reallocations'!$I$1,MATCH(AD338,'MSA Reallocations'!$E$2:$E$37,0),)))</f>
        <v>0</v>
      </c>
      <c r="AG338" s="181">
        <f ca="1">IF(ISERROR(OFFSET(Reductions!$E$1,MATCH(AD338,Reductions!$F$2:$F$15,0),)), 0, -OFFSET(Reductions!$E$1,MATCH(AD338,Reductions!$F$2:$F$15,0),))</f>
        <v>0</v>
      </c>
      <c r="AH338" s="53">
        <f t="shared" ca="1" si="17"/>
        <v>478382</v>
      </c>
    </row>
    <row r="339" spans="1:34" x14ac:dyDescent="0.25">
      <c r="A339" s="126" t="s">
        <v>5896</v>
      </c>
      <c r="B339" s="126" t="s">
        <v>928</v>
      </c>
      <c r="C339" s="126" t="s">
        <v>27</v>
      </c>
      <c r="D339" s="126" t="s">
        <v>28</v>
      </c>
      <c r="E339" s="126" t="s">
        <v>929</v>
      </c>
      <c r="F339" s="126" t="s">
        <v>1065</v>
      </c>
      <c r="G339" s="126" t="s">
        <v>886</v>
      </c>
      <c r="H339" s="126" t="s">
        <v>23</v>
      </c>
      <c r="I339" s="126" t="s">
        <v>1066</v>
      </c>
      <c r="J339" s="126" t="s">
        <v>953</v>
      </c>
      <c r="K339" s="126" t="s">
        <v>2129</v>
      </c>
      <c r="L339" s="127">
        <v>15992</v>
      </c>
      <c r="M339" s="127">
        <v>63393</v>
      </c>
      <c r="N339" s="127">
        <v>52618</v>
      </c>
      <c r="O339" s="127">
        <v>107762</v>
      </c>
      <c r="P339" s="127">
        <v>0</v>
      </c>
      <c r="Q339" s="127">
        <v>22772</v>
      </c>
      <c r="R339" s="127">
        <v>522</v>
      </c>
      <c r="S339" s="127">
        <v>1748</v>
      </c>
      <c r="T339" s="24">
        <f>IF(P339&gt;0, ROUND(IF(IF(OR(C339="51", C339="52", C339="66"), (L339*'UNIT VALUES'!$C$26)-CALCS!P339,0)&gt;0, IF(OR(C339="51", C339="52", C339="66"), (L339*'UNIT VALUES'!$C$26)-CALCS!P339,0), 0), 0), ROUND(IF(IF(OR(C339="51", C339="52", C339="66"), (L339*'UNIT VALUES'!$C$26)-CALCS!O339,0)&gt;0, IF(OR(C339="51", C339="52", C339="66"), (L339*'UNIT VALUES'!$C$26)-CALCS!O339,0), 0), 0))</f>
        <v>0</v>
      </c>
      <c r="U339" s="25">
        <f>IF(C339="22", (O339*'UNIT VALUES'!$D$38)+(Q339*'UNIT VALUES'!$D$39)+(S339*'UNIT VALUES'!$D$40), (O339*'UNIT VALUES'!$D$28)+(Q339*'UNIT VALUES'!$D$29)+(S339*'UNIT VALUES'!$D$30))</f>
        <v>1043647.6192886635</v>
      </c>
      <c r="V339" s="25">
        <f>IF(C339="22",(O339*'UNIT VALUES'!$D$41)+(Q339*'UNIT VALUES'!$D$42)+(R339*'UNIT VALUES'!$D$43),IF(C339="66",(Q339*'UNIT VALUES'!$D$31)+(T339*'UNIT VALUES'!$D$33)+(R339*'UNIT VALUES'!$D$34),(Q339*'UNIT VALUES'!$D$31)+(T339*'UNIT VALUES'!$D$32)+(R339*'UNIT VALUES'!$D$34)))</f>
        <v>386042.47348167136</v>
      </c>
      <c r="W339" s="25">
        <f t="shared" si="15"/>
        <v>1043648</v>
      </c>
      <c r="X339" s="27">
        <f>ROUND(IF(C339="22", W339*'UNIT VALUES'!$D$44, W339*'UNIT VALUES'!$D$36), 0)</f>
        <v>913409</v>
      </c>
      <c r="Y339" s="87">
        <f>ROUND(IF(C339="22", IF(U339&gt;V339,O339*'UNIT VALUES'!$D$38*'UNIT VALUES'!$D$44,O339*'UNIT VALUES'!$D$41*'UNIT VALUES'!$D$44),IF(U339&gt;V339, O339*'UNIT VALUES'!$D$28*'UNIT VALUES'!$D$36,0)), 0)</f>
        <v>177288</v>
      </c>
      <c r="Z339" s="87">
        <f>ROUND(IF(C339="22", IF(U339&gt;V339,Q339*'UNIT VALUES'!$D$39*'UNIT VALUES'!$D$44,Q339*'UNIT VALUES'!$D$42*'UNIT VALUES'!$D$44), IF(U339&gt;V339, Q339*'UNIT VALUES'!$D$29*'UNIT VALUES'!$D$36, Q339*'UNIT VALUES'!$D$31*'UNIT VALUES'!$D$36)),0)</f>
        <v>506654</v>
      </c>
      <c r="AA339" s="87">
        <f>ROUND(IF(C339="22", IF(U339&gt;V339,0,R339*'UNIT VALUES'!$D$43*'UNIT VALUES'!$D$44),IF(CALCS!U339&gt;CALCS!V339,0,CALCS!R339*'UNIT VALUES'!$D$34*'UNIT VALUES'!$D$36)), 0)</f>
        <v>0</v>
      </c>
      <c r="AB339" s="87">
        <f>ROUND(IF(C339="22",IF(U339&gt;V339,S339*'UNIT VALUES'!$D$40*'UNIT VALUES'!$D$44,0),IF(U339&gt;V339,S339*'UNIT VALUES'!$D$30*'UNIT VALUES'!$D$36)), 0)</f>
        <v>229466</v>
      </c>
      <c r="AC339" s="87">
        <f>ROUND(IF(U339&gt;V339,0,IF(T339&gt;1, IF(C339="66", T339*'UNIT VALUES'!$D$33*'UNIT VALUES'!$D$36,T339*'UNIT VALUES'!$D$32*'UNIT VALUES'!$D$36),0)),0)</f>
        <v>0</v>
      </c>
      <c r="AD339" t="str">
        <f t="shared" si="16"/>
        <v>122538</v>
      </c>
      <c r="AE339">
        <f ca="1">IF(C339="22",OFFSET('National Reallocations'!$L$1,MATCH(AD339,'National Reallocations'!$I$2:$I$52,0),),ROUND((X339/(SUM($X$2:$X$1259)-SUMIF($C$2:$C$1259,"22",$X$2:$X$1259)))*(Reallocations!$F$4+Reallocations!$F$5),0))</f>
        <v>77</v>
      </c>
      <c r="AF339" s="27">
        <f ca="1">IF(ISERROR(OFFSET('MSA Reallocations'!$I$1,MATCH(AD339,'MSA Reallocations'!$E$2:$E$37,0),)), 0, (OFFSET('MSA Reallocations'!$I$1,MATCH(AD339,'MSA Reallocations'!$E$2:$E$37,0),)))</f>
        <v>0</v>
      </c>
      <c r="AG339" s="181">
        <f ca="1">IF(ISERROR(OFFSET(Reductions!$E$1,MATCH(AD339,Reductions!$F$2:$F$15,0),)), 0, -OFFSET(Reductions!$E$1,MATCH(AD339,Reductions!$F$2:$F$15,0),))</f>
        <v>0</v>
      </c>
      <c r="AH339" s="53">
        <f t="shared" ca="1" si="17"/>
        <v>913486</v>
      </c>
    </row>
    <row r="340" spans="1:34" x14ac:dyDescent="0.25">
      <c r="A340" s="126" t="s">
        <v>5145</v>
      </c>
      <c r="B340" s="126" t="s">
        <v>928</v>
      </c>
      <c r="C340" s="126" t="s">
        <v>47</v>
      </c>
      <c r="D340" s="126" t="s">
        <v>48</v>
      </c>
      <c r="E340" s="126" t="s">
        <v>929</v>
      </c>
      <c r="F340" s="126" t="s">
        <v>514</v>
      </c>
      <c r="G340" s="126" t="s">
        <v>960</v>
      </c>
      <c r="H340" s="126" t="s">
        <v>23</v>
      </c>
      <c r="I340" s="126" t="s">
        <v>1068</v>
      </c>
      <c r="J340" s="126" t="s">
        <v>962</v>
      </c>
      <c r="K340" s="126" t="s">
        <v>3338</v>
      </c>
      <c r="L340" s="127">
        <v>1801</v>
      </c>
      <c r="M340" s="127">
        <v>18756</v>
      </c>
      <c r="N340" s="127">
        <v>18756</v>
      </c>
      <c r="O340" s="127">
        <v>59866</v>
      </c>
      <c r="P340" s="127">
        <v>0</v>
      </c>
      <c r="Q340" s="127">
        <v>6817</v>
      </c>
      <c r="R340" s="127">
        <v>140</v>
      </c>
      <c r="S340" s="127">
        <v>125</v>
      </c>
      <c r="T340" s="24">
        <f>IF(P340&gt;0, ROUND(IF(IF(OR(C340="51", C340="52", C340="66"), (L340*'UNIT VALUES'!$C$26)-CALCS!P340,0)&gt;0, IF(OR(C340="51", C340="52", C340="66"), (L340*'UNIT VALUES'!$C$26)-CALCS!P340,0), 0), 0), ROUND(IF(IF(OR(C340="51", C340="52", C340="66"), (L340*'UNIT VALUES'!$C$26)-CALCS!O340,0)&gt;0, IF(OR(C340="51", C340="52", C340="66"), (L340*'UNIT VALUES'!$C$26)-CALCS!O340,0), 0), 0))</f>
        <v>0</v>
      </c>
      <c r="U340" s="25">
        <f>IF(C340="22", (O340*'UNIT VALUES'!$D$38)+(Q340*'UNIT VALUES'!$D$39)+(S340*'UNIT VALUES'!$D$40), (O340*'UNIT VALUES'!$D$28)+(Q340*'UNIT VALUES'!$D$29)+(S340*'UNIT VALUES'!$D$30))</f>
        <v>304580.38998644252</v>
      </c>
      <c r="V340" s="25">
        <f>IF(C340="22",(O340*'UNIT VALUES'!$D$41)+(Q340*'UNIT VALUES'!$D$42)+(R340*'UNIT VALUES'!$D$43),IF(C340="66",(Q340*'UNIT VALUES'!$D$31)+(T340*'UNIT VALUES'!$D$33)+(R340*'UNIT VALUES'!$D$34),(Q340*'UNIT VALUES'!$D$31)+(T340*'UNIT VALUES'!$D$32)+(R340*'UNIT VALUES'!$D$34)))</f>
        <v>114359.20035257163</v>
      </c>
      <c r="W340" s="25">
        <f t="shared" si="15"/>
        <v>304580</v>
      </c>
      <c r="X340" s="27">
        <f>ROUND(IF(C340="22", W340*'UNIT VALUES'!$D$44, W340*'UNIT VALUES'!$D$36), 0)</f>
        <v>266571</v>
      </c>
      <c r="Y340" s="87">
        <f>ROUND(IF(C340="22", IF(U340&gt;V340,O340*'UNIT VALUES'!$D$38*'UNIT VALUES'!$D$44,O340*'UNIT VALUES'!$D$41*'UNIT VALUES'!$D$44),IF(U340&gt;V340, O340*'UNIT VALUES'!$D$28*'UNIT VALUES'!$D$36,0)), 0)</f>
        <v>98491</v>
      </c>
      <c r="Z340" s="87">
        <f>ROUND(IF(C340="22", IF(U340&gt;V340,Q340*'UNIT VALUES'!$D$39*'UNIT VALUES'!$D$44,Q340*'UNIT VALUES'!$D$42*'UNIT VALUES'!$D$44), IF(U340&gt;V340, Q340*'UNIT VALUES'!$D$29*'UNIT VALUES'!$D$36, Q340*'UNIT VALUES'!$D$31*'UNIT VALUES'!$D$36)),0)</f>
        <v>151671</v>
      </c>
      <c r="AA340" s="87">
        <f>ROUND(IF(C340="22", IF(U340&gt;V340,0,R340*'UNIT VALUES'!$D$43*'UNIT VALUES'!$D$44),IF(CALCS!U340&gt;CALCS!V340,0,CALCS!R340*'UNIT VALUES'!$D$34*'UNIT VALUES'!$D$36)), 0)</f>
        <v>0</v>
      </c>
      <c r="AB340" s="87">
        <f>ROUND(IF(C340="22",IF(U340&gt;V340,S340*'UNIT VALUES'!$D$40*'UNIT VALUES'!$D$44,0),IF(U340&gt;V340,S340*'UNIT VALUES'!$D$30*'UNIT VALUES'!$D$36)), 0)</f>
        <v>16409</v>
      </c>
      <c r="AC340" s="87">
        <f>ROUND(IF(U340&gt;V340,0,IF(T340&gt;1, IF(C340="66", T340*'UNIT VALUES'!$D$33*'UNIT VALUES'!$D$36,T340*'UNIT VALUES'!$D$32*'UNIT VALUES'!$D$36),0)),0)</f>
        <v>0</v>
      </c>
      <c r="AD340" t="str">
        <f t="shared" si="16"/>
        <v>122568</v>
      </c>
      <c r="AE340">
        <f ca="1">IF(C340="22",OFFSET('National Reallocations'!$L$1,MATCH(AD340,'National Reallocations'!$I$2:$I$52,0),),ROUND((X340/(SUM($X$2:$X$1259)-SUMIF($C$2:$C$1259,"22",$X$2:$X$1259)))*(Reallocations!$F$4+Reallocations!$F$5),0))</f>
        <v>22</v>
      </c>
      <c r="AF340" s="27">
        <f ca="1">IF(ISERROR(OFFSET('MSA Reallocations'!$I$1,MATCH(AD340,'MSA Reallocations'!$E$2:$E$37,0),)), 0, (OFFSET('MSA Reallocations'!$I$1,MATCH(AD340,'MSA Reallocations'!$E$2:$E$37,0),)))</f>
        <v>0</v>
      </c>
      <c r="AG340" s="181">
        <f ca="1">IF(ISERROR(OFFSET(Reductions!$E$1,MATCH(AD340,Reductions!$F$2:$F$15,0),)), 0, -OFFSET(Reductions!$E$1,MATCH(AD340,Reductions!$F$2:$F$15,0),))</f>
        <v>0</v>
      </c>
      <c r="AH340" s="53">
        <f t="shared" ca="1" si="17"/>
        <v>266593</v>
      </c>
    </row>
    <row r="341" spans="1:34" x14ac:dyDescent="0.25">
      <c r="A341" s="126" t="s">
        <v>5733</v>
      </c>
      <c r="B341" s="126" t="s">
        <v>928</v>
      </c>
      <c r="C341" s="126" t="s">
        <v>27</v>
      </c>
      <c r="D341" s="126" t="s">
        <v>28</v>
      </c>
      <c r="E341" s="126" t="s">
        <v>929</v>
      </c>
      <c r="F341" s="126" t="s">
        <v>1070</v>
      </c>
      <c r="G341" s="126" t="s">
        <v>265</v>
      </c>
      <c r="H341" s="126" t="s">
        <v>23</v>
      </c>
      <c r="I341" s="126" t="s">
        <v>1071</v>
      </c>
      <c r="J341" s="126" t="s">
        <v>978</v>
      </c>
      <c r="K341" s="126" t="s">
        <v>3338</v>
      </c>
      <c r="L341" s="127">
        <v>1</v>
      </c>
      <c r="M341" s="127">
        <v>14690</v>
      </c>
      <c r="N341" s="127">
        <v>14690</v>
      </c>
      <c r="O341" s="127">
        <v>179413</v>
      </c>
      <c r="P341" s="127">
        <v>0</v>
      </c>
      <c r="Q341" s="127">
        <v>25581</v>
      </c>
      <c r="R341" s="127">
        <v>99</v>
      </c>
      <c r="S341" s="127">
        <v>1122</v>
      </c>
      <c r="T341" s="24">
        <f>IF(P341&gt;0, ROUND(IF(IF(OR(C341="51", C341="52", C341="66"), (L341*'UNIT VALUES'!$C$26)-CALCS!P341,0)&gt;0, IF(OR(C341="51", C341="52", C341="66"), (L341*'UNIT VALUES'!$C$26)-CALCS!P341,0), 0), 0), ROUND(IF(IF(OR(C341="51", C341="52", C341="66"), (L341*'UNIT VALUES'!$C$26)-CALCS!O341,0)&gt;0, IF(OR(C341="51", C341="52", C341="66"), (L341*'UNIT VALUES'!$C$26)-CALCS!O341,0), 0), 0))</f>
        <v>0</v>
      </c>
      <c r="U341" s="25">
        <f>IF(C341="22", (O341*'UNIT VALUES'!$D$38)+(Q341*'UNIT VALUES'!$D$39)+(S341*'UNIT VALUES'!$D$40), (O341*'UNIT VALUES'!$D$28)+(Q341*'UNIT VALUES'!$D$29)+(S341*'UNIT VALUES'!$D$30))</f>
        <v>1155848.6296323733</v>
      </c>
      <c r="V341" s="25">
        <f>IF(C341="22",(O341*'UNIT VALUES'!$D$41)+(Q341*'UNIT VALUES'!$D$42)+(R341*'UNIT VALUES'!$D$43),IF(C341="66",(Q341*'UNIT VALUES'!$D$31)+(T341*'UNIT VALUES'!$D$33)+(R341*'UNIT VALUES'!$D$34),(Q341*'UNIT VALUES'!$D$31)+(T341*'UNIT VALUES'!$D$32)+(R341*'UNIT VALUES'!$D$34)))</f>
        <v>397523.22910690453</v>
      </c>
      <c r="W341" s="25">
        <f t="shared" si="15"/>
        <v>1155849</v>
      </c>
      <c r="X341" s="27">
        <f>ROUND(IF(C341="22", W341*'UNIT VALUES'!$D$44, W341*'UNIT VALUES'!$D$36), 0)</f>
        <v>1011609</v>
      </c>
      <c r="Y341" s="87">
        <f>ROUND(IF(C341="22", IF(U341&gt;V341,O341*'UNIT VALUES'!$D$38*'UNIT VALUES'!$D$44,O341*'UNIT VALUES'!$D$41*'UNIT VALUES'!$D$44),IF(U341&gt;V341, O341*'UNIT VALUES'!$D$28*'UNIT VALUES'!$D$36,0)), 0)</f>
        <v>295167</v>
      </c>
      <c r="Z341" s="87">
        <f>ROUND(IF(C341="22", IF(U341&gt;V341,Q341*'UNIT VALUES'!$D$39*'UNIT VALUES'!$D$44,Q341*'UNIT VALUES'!$D$42*'UNIT VALUES'!$D$44), IF(U341&gt;V341, Q341*'UNIT VALUES'!$D$29*'UNIT VALUES'!$D$36, Q341*'UNIT VALUES'!$D$31*'UNIT VALUES'!$D$36)),0)</f>
        <v>569152</v>
      </c>
      <c r="AA341" s="87">
        <f>ROUND(IF(C341="22", IF(U341&gt;V341,0,R341*'UNIT VALUES'!$D$43*'UNIT VALUES'!$D$44),IF(CALCS!U341&gt;CALCS!V341,0,CALCS!R341*'UNIT VALUES'!$D$34*'UNIT VALUES'!$D$36)), 0)</f>
        <v>0</v>
      </c>
      <c r="AB341" s="87">
        <f>ROUND(IF(C341="22",IF(U341&gt;V341,S341*'UNIT VALUES'!$D$40*'UNIT VALUES'!$D$44,0),IF(U341&gt;V341,S341*'UNIT VALUES'!$D$30*'UNIT VALUES'!$D$36)), 0)</f>
        <v>147289</v>
      </c>
      <c r="AC341" s="87">
        <f>ROUND(IF(U341&gt;V341,0,IF(T341&gt;1, IF(C341="66", T341*'UNIT VALUES'!$D$33*'UNIT VALUES'!$D$36,T341*'UNIT VALUES'!$D$32*'UNIT VALUES'!$D$36),0)),0)</f>
        <v>0</v>
      </c>
      <c r="AD341" t="str">
        <f t="shared" si="16"/>
        <v>122586</v>
      </c>
      <c r="AE341">
        <f ca="1">IF(C341="22",OFFSET('National Reallocations'!$L$1,MATCH(AD341,'National Reallocations'!$I$2:$I$52,0),),ROUND((X341/(SUM($X$2:$X$1259)-SUMIF($C$2:$C$1259,"22",$X$2:$X$1259)))*(Reallocations!$F$4+Reallocations!$F$5),0))</f>
        <v>85</v>
      </c>
      <c r="AF341" s="27">
        <f ca="1">IF(ISERROR(OFFSET('MSA Reallocations'!$I$1,MATCH(AD341,'MSA Reallocations'!$E$2:$E$37,0),)), 0, (OFFSET('MSA Reallocations'!$I$1,MATCH(AD341,'MSA Reallocations'!$E$2:$E$37,0),)))</f>
        <v>0</v>
      </c>
      <c r="AG341" s="181">
        <f ca="1">IF(ISERROR(OFFSET(Reductions!$E$1,MATCH(AD341,Reductions!$F$2:$F$15,0),)), 0, -OFFSET(Reductions!$E$1,MATCH(AD341,Reductions!$F$2:$F$15,0),))</f>
        <v>0</v>
      </c>
      <c r="AH341" s="53">
        <f t="shared" ca="1" si="17"/>
        <v>1011694</v>
      </c>
    </row>
    <row r="342" spans="1:34" x14ac:dyDescent="0.25">
      <c r="A342" s="126" t="s">
        <v>5603</v>
      </c>
      <c r="B342" s="126" t="s">
        <v>928</v>
      </c>
      <c r="C342" s="126" t="s">
        <v>27</v>
      </c>
      <c r="D342" s="126" t="s">
        <v>28</v>
      </c>
      <c r="E342" s="126" t="s">
        <v>929</v>
      </c>
      <c r="F342" s="126" t="s">
        <v>538</v>
      </c>
      <c r="G342" s="126" t="s">
        <v>944</v>
      </c>
      <c r="H342" s="126" t="s">
        <v>23</v>
      </c>
      <c r="I342" s="126" t="s">
        <v>1075</v>
      </c>
      <c r="J342" s="126" t="s">
        <v>946</v>
      </c>
      <c r="K342" s="126" t="s">
        <v>3338</v>
      </c>
      <c r="L342" s="127">
        <v>181298</v>
      </c>
      <c r="M342" s="127">
        <v>238817</v>
      </c>
      <c r="N342" s="127">
        <v>238647</v>
      </c>
      <c r="O342" s="127">
        <v>257083</v>
      </c>
      <c r="P342" s="127">
        <v>0</v>
      </c>
      <c r="Q342" s="127">
        <v>41744</v>
      </c>
      <c r="R342" s="127">
        <v>12223</v>
      </c>
      <c r="S342" s="127">
        <v>1862</v>
      </c>
      <c r="T342" s="24">
        <f>IF(P342&gt;0, ROUND(IF(IF(OR(C342="51", C342="52", C342="66"), (L342*'UNIT VALUES'!$C$26)-CALCS!P342,0)&gt;0, IF(OR(C342="51", C342="52", C342="66"), (L342*'UNIT VALUES'!$C$26)-CALCS!P342,0), 0), 0), ROUND(IF(IF(OR(C342="51", C342="52", C342="66"), (L342*'UNIT VALUES'!$C$26)-CALCS!O342,0)&gt;0, IF(OR(C342="51", C342="52", C342="66"), (L342*'UNIT VALUES'!$C$26)-CALCS!O342,0), 0), 0))</f>
        <v>27413</v>
      </c>
      <c r="U342" s="25">
        <f>IF(C342="22", (O342*'UNIT VALUES'!$D$38)+(Q342*'UNIT VALUES'!$D$39)+(S342*'UNIT VALUES'!$D$40), (O342*'UNIT VALUES'!$D$28)+(Q342*'UNIT VALUES'!$D$29)+(S342*'UNIT VALUES'!$D$30))</f>
        <v>1823729.2306757944</v>
      </c>
      <c r="V342" s="25">
        <f>IF(C342="22",(O342*'UNIT VALUES'!$D$41)+(Q342*'UNIT VALUES'!$D$42)+(R342*'UNIT VALUES'!$D$43),IF(C342="66",(Q342*'UNIT VALUES'!$D$31)+(T342*'UNIT VALUES'!$D$33)+(R342*'UNIT VALUES'!$D$34),(Q342*'UNIT VALUES'!$D$31)+(T342*'UNIT VALUES'!$D$32)+(R342*'UNIT VALUES'!$D$34)))</f>
        <v>1862853.248069311</v>
      </c>
      <c r="W342" s="25">
        <f t="shared" si="15"/>
        <v>1862853</v>
      </c>
      <c r="X342" s="27">
        <f>ROUND(IF(C342="22", W342*'UNIT VALUES'!$D$44, W342*'UNIT VALUES'!$D$36), 0)</f>
        <v>1630384</v>
      </c>
      <c r="Y342" s="87">
        <f>ROUND(IF(C342="22", IF(U342&gt;V342,O342*'UNIT VALUES'!$D$38*'UNIT VALUES'!$D$44,O342*'UNIT VALUES'!$D$41*'UNIT VALUES'!$D$44),IF(U342&gt;V342, O342*'UNIT VALUES'!$D$28*'UNIT VALUES'!$D$36,0)), 0)</f>
        <v>0</v>
      </c>
      <c r="Z342" s="87">
        <f>ROUND(IF(C342="22", IF(U342&gt;V342,Q342*'UNIT VALUES'!$D$39*'UNIT VALUES'!$D$44,Q342*'UNIT VALUES'!$D$42*'UNIT VALUES'!$D$44), IF(U342&gt;V342, Q342*'UNIT VALUES'!$D$29*'UNIT VALUES'!$D$36, Q342*'UNIT VALUES'!$D$31*'UNIT VALUES'!$D$36)),0)</f>
        <v>557257</v>
      </c>
      <c r="AA342" s="87">
        <f>ROUND(IF(C342="22", IF(U342&gt;V342,0,R342*'UNIT VALUES'!$D$43*'UNIT VALUES'!$D$44),IF(CALCS!U342&gt;CALCS!V342,0,CALCS!R342*'UNIT VALUES'!$D$34*'UNIT VALUES'!$D$36)), 0)</f>
        <v>793207</v>
      </c>
      <c r="AB342" s="87">
        <f>ROUND(IF(C342="22",IF(U342&gt;V342,S342*'UNIT VALUES'!$D$40*'UNIT VALUES'!$D$44,0),IF(U342&gt;V342,S342*'UNIT VALUES'!$D$30*'UNIT VALUES'!$D$36)), 0)</f>
        <v>0</v>
      </c>
      <c r="AC342" s="87">
        <f>ROUND(IF(U342&gt;V342,0,IF(T342&gt;1, IF(C342="66", T342*'UNIT VALUES'!$D$33*'UNIT VALUES'!$D$36,T342*'UNIT VALUES'!$D$32*'UNIT VALUES'!$D$36),0)),0)</f>
        <v>279920</v>
      </c>
      <c r="AD342" t="str">
        <f t="shared" si="16"/>
        <v>122724</v>
      </c>
      <c r="AE342">
        <f ca="1">IF(C342="22",OFFSET('National Reallocations'!$L$1,MATCH(AD342,'National Reallocations'!$I$2:$I$52,0),),ROUND((X342/(SUM($X$2:$X$1259)-SUMIF($C$2:$C$1259,"22",$X$2:$X$1259)))*(Reallocations!$F$4+Reallocations!$F$5),0))</f>
        <v>137</v>
      </c>
      <c r="AF342" s="27">
        <f ca="1">IF(ISERROR(OFFSET('MSA Reallocations'!$I$1,MATCH(AD342,'MSA Reallocations'!$E$2:$E$37,0),)), 0, (OFFSET('MSA Reallocations'!$I$1,MATCH(AD342,'MSA Reallocations'!$E$2:$E$37,0),)))</f>
        <v>0</v>
      </c>
      <c r="AG342" s="181">
        <f ca="1">IF(ISERROR(OFFSET(Reductions!$E$1,MATCH(AD342,Reductions!$F$2:$F$15,0),)), 0, -OFFSET(Reductions!$E$1,MATCH(AD342,Reductions!$F$2:$F$15,0),))</f>
        <v>0</v>
      </c>
      <c r="AH342" s="53">
        <f t="shared" ca="1" si="17"/>
        <v>1630521</v>
      </c>
    </row>
    <row r="343" spans="1:34" x14ac:dyDescent="0.25">
      <c r="A343" s="126" t="s">
        <v>5168</v>
      </c>
      <c r="B343" s="126" t="s">
        <v>928</v>
      </c>
      <c r="C343" s="126" t="s">
        <v>27</v>
      </c>
      <c r="D343" s="126" t="s">
        <v>28</v>
      </c>
      <c r="E343" s="126" t="s">
        <v>929</v>
      </c>
      <c r="F343" s="126" t="s">
        <v>160</v>
      </c>
      <c r="G343" s="126" t="s">
        <v>1077</v>
      </c>
      <c r="H343" s="126" t="s">
        <v>23</v>
      </c>
      <c r="I343" s="126" t="s">
        <v>1078</v>
      </c>
      <c r="J343" s="126" t="s">
        <v>1001</v>
      </c>
      <c r="K343" s="126" t="s">
        <v>3338</v>
      </c>
      <c r="L343" s="127">
        <v>19175</v>
      </c>
      <c r="M343" s="127">
        <v>23176</v>
      </c>
      <c r="N343" s="127">
        <v>23176</v>
      </c>
      <c r="O343" s="127">
        <v>58111</v>
      </c>
      <c r="P343" s="127">
        <v>0</v>
      </c>
      <c r="Q343" s="127">
        <v>11311</v>
      </c>
      <c r="R343" s="127">
        <v>1416</v>
      </c>
      <c r="S343" s="127">
        <v>414</v>
      </c>
      <c r="T343" s="24">
        <f>IF(P343&gt;0, ROUND(IF(IF(OR(C343="51", C343="52", C343="66"), (L343*'UNIT VALUES'!$C$26)-CALCS!P343,0)&gt;0, IF(OR(C343="51", C343="52", C343="66"), (L343*'UNIT VALUES'!$C$26)-CALCS!P343,0), 0), 0), ROUND(IF(IF(OR(C343="51", C343="52", C343="66"), (L343*'UNIT VALUES'!$C$26)-CALCS!O343,0)&gt;0, IF(OR(C343="51", C343="52", C343="66"), (L343*'UNIT VALUES'!$C$26)-CALCS!O343,0), 0), 0))</f>
        <v>0</v>
      </c>
      <c r="U343" s="25">
        <f>IF(C343="22", (O343*'UNIT VALUES'!$D$38)+(Q343*'UNIT VALUES'!$D$39)+(S343*'UNIT VALUES'!$D$40), (O343*'UNIT VALUES'!$D$28)+(Q343*'UNIT VALUES'!$D$29)+(S343*'UNIT VALUES'!$D$30))</f>
        <v>458872.58998271148</v>
      </c>
      <c r="V343" s="25">
        <f>IF(C343="22",(O343*'UNIT VALUES'!$D$41)+(Q343*'UNIT VALUES'!$D$42)+(R343*'UNIT VALUES'!$D$43),IF(C343="66",(Q343*'UNIT VALUES'!$D$31)+(T343*'UNIT VALUES'!$D$33)+(R343*'UNIT VALUES'!$D$34),(Q343*'UNIT VALUES'!$D$31)+(T343*'UNIT VALUES'!$D$32)+(R343*'UNIT VALUES'!$D$34)))</f>
        <v>277517.76860796928</v>
      </c>
      <c r="W343" s="25">
        <f t="shared" si="15"/>
        <v>458873</v>
      </c>
      <c r="X343" s="27">
        <f>ROUND(IF(C343="22", W343*'UNIT VALUES'!$D$44, W343*'UNIT VALUES'!$D$36), 0)</f>
        <v>401609</v>
      </c>
      <c r="Y343" s="87">
        <f>ROUND(IF(C343="22", IF(U343&gt;V343,O343*'UNIT VALUES'!$D$38*'UNIT VALUES'!$D$44,O343*'UNIT VALUES'!$D$41*'UNIT VALUES'!$D$44),IF(U343&gt;V343, O343*'UNIT VALUES'!$D$28*'UNIT VALUES'!$D$36,0)), 0)</f>
        <v>95603</v>
      </c>
      <c r="Z343" s="87">
        <f>ROUND(IF(C343="22", IF(U343&gt;V343,Q343*'UNIT VALUES'!$D$39*'UNIT VALUES'!$D$44,Q343*'UNIT VALUES'!$D$42*'UNIT VALUES'!$D$44), IF(U343&gt;V343, Q343*'UNIT VALUES'!$D$29*'UNIT VALUES'!$D$36, Q343*'UNIT VALUES'!$D$31*'UNIT VALUES'!$D$36)),0)</f>
        <v>251658</v>
      </c>
      <c r="AA343" s="87">
        <f>ROUND(IF(C343="22", IF(U343&gt;V343,0,R343*'UNIT VALUES'!$D$43*'UNIT VALUES'!$D$44),IF(CALCS!U343&gt;CALCS!V343,0,CALCS!R343*'UNIT VALUES'!$D$34*'UNIT VALUES'!$D$36)), 0)</f>
        <v>0</v>
      </c>
      <c r="AB343" s="87">
        <f>ROUND(IF(C343="22",IF(U343&gt;V343,S343*'UNIT VALUES'!$D$40*'UNIT VALUES'!$D$44,0),IF(U343&gt;V343,S343*'UNIT VALUES'!$D$30*'UNIT VALUES'!$D$36)), 0)</f>
        <v>54347</v>
      </c>
      <c r="AC343" s="87">
        <f>ROUND(IF(U343&gt;V343,0,IF(T343&gt;1, IF(C343="66", T343*'UNIT VALUES'!$D$33*'UNIT VALUES'!$D$36,T343*'UNIT VALUES'!$D$32*'UNIT VALUES'!$D$36),0)),0)</f>
        <v>0</v>
      </c>
      <c r="AD343" t="str">
        <f t="shared" si="16"/>
        <v>122754</v>
      </c>
      <c r="AE343">
        <f ca="1">IF(C343="22",OFFSET('National Reallocations'!$L$1,MATCH(AD343,'National Reallocations'!$I$2:$I$52,0),),ROUND((X343/(SUM($X$2:$X$1259)-SUMIF($C$2:$C$1259,"22",$X$2:$X$1259)))*(Reallocations!$F$4+Reallocations!$F$5),0))</f>
        <v>34</v>
      </c>
      <c r="AF343" s="27">
        <f ca="1">IF(ISERROR(OFFSET('MSA Reallocations'!$I$1,MATCH(AD343,'MSA Reallocations'!$E$2:$E$37,0),)), 0, (OFFSET('MSA Reallocations'!$I$1,MATCH(AD343,'MSA Reallocations'!$E$2:$E$37,0),)))</f>
        <v>0</v>
      </c>
      <c r="AG343" s="181">
        <f ca="1">IF(ISERROR(OFFSET(Reductions!$E$1,MATCH(AD343,Reductions!$F$2:$F$15,0),)), 0, -OFFSET(Reductions!$E$1,MATCH(AD343,Reductions!$F$2:$F$15,0),))</f>
        <v>0</v>
      </c>
      <c r="AH343" s="53">
        <f t="shared" ca="1" si="17"/>
        <v>401643</v>
      </c>
    </row>
    <row r="344" spans="1:34" x14ac:dyDescent="0.25">
      <c r="A344" s="126" t="s">
        <v>5208</v>
      </c>
      <c r="B344" s="126" t="s">
        <v>928</v>
      </c>
      <c r="C344" s="126" t="s">
        <v>27</v>
      </c>
      <c r="D344" s="126" t="s">
        <v>28</v>
      </c>
      <c r="E344" s="126" t="s">
        <v>929</v>
      </c>
      <c r="F344" s="126" t="s">
        <v>547</v>
      </c>
      <c r="G344" s="126" t="s">
        <v>1080</v>
      </c>
      <c r="H344" s="126" t="s">
        <v>23</v>
      </c>
      <c r="I344" s="126" t="s">
        <v>1081</v>
      </c>
      <c r="J344" s="126" t="s">
        <v>938</v>
      </c>
      <c r="K344" s="126" t="s">
        <v>3338</v>
      </c>
      <c r="L344" s="127">
        <v>34083</v>
      </c>
      <c r="M344" s="127">
        <v>48918</v>
      </c>
      <c r="N344" s="127">
        <v>48868</v>
      </c>
      <c r="O344" s="127">
        <v>55118</v>
      </c>
      <c r="P344" s="127">
        <v>0</v>
      </c>
      <c r="Q344" s="127">
        <v>10816</v>
      </c>
      <c r="R344" s="127">
        <v>1559</v>
      </c>
      <c r="S344" s="127">
        <v>491</v>
      </c>
      <c r="T344" s="24">
        <f>IF(P344&gt;0, ROUND(IF(IF(OR(C344="51", C344="52", C344="66"), (L344*'UNIT VALUES'!$C$26)-CALCS!P344,0)&gt;0, IF(OR(C344="51", C344="52", C344="66"), (L344*'UNIT VALUES'!$C$26)-CALCS!P344,0), 0), 0), ROUND(IF(IF(OR(C344="51", C344="52", C344="66"), (L344*'UNIT VALUES'!$C$26)-CALCS!O344,0)&gt;0, IF(OR(C344="51", C344="52", C344="66"), (L344*'UNIT VALUES'!$C$26)-CALCS!O344,0), 0), 0))</f>
        <v>0</v>
      </c>
      <c r="U344" s="25">
        <f>IF(C344="22", (O344*'UNIT VALUES'!$D$38)+(Q344*'UNIT VALUES'!$D$39)+(S344*'UNIT VALUES'!$D$40), (O344*'UNIT VALUES'!$D$28)+(Q344*'UNIT VALUES'!$D$29)+(S344*'UNIT VALUES'!$D$30))</f>
        <v>452212.20730278891</v>
      </c>
      <c r="V344" s="25">
        <f>IF(C344="22",(O344*'UNIT VALUES'!$D$41)+(Q344*'UNIT VALUES'!$D$42)+(R344*'UNIT VALUES'!$D$43),IF(C344="66",(Q344*'UNIT VALUES'!$D$31)+(T344*'UNIT VALUES'!$D$33)+(R344*'UNIT VALUES'!$D$34),(Q344*'UNIT VALUES'!$D$31)+(T344*'UNIT VALUES'!$D$32)+(R344*'UNIT VALUES'!$D$34)))</f>
        <v>280570.72710210586</v>
      </c>
      <c r="W344" s="25">
        <f t="shared" si="15"/>
        <v>452212</v>
      </c>
      <c r="X344" s="27">
        <f>ROUND(IF(C344="22", W344*'UNIT VALUES'!$D$44, W344*'UNIT VALUES'!$D$36), 0)</f>
        <v>395780</v>
      </c>
      <c r="Y344" s="87">
        <f>ROUND(IF(C344="22", IF(U344&gt;V344,O344*'UNIT VALUES'!$D$38*'UNIT VALUES'!$D$44,O344*'UNIT VALUES'!$D$41*'UNIT VALUES'!$D$44),IF(U344&gt;V344, O344*'UNIT VALUES'!$D$28*'UNIT VALUES'!$D$36,0)), 0)</f>
        <v>90679</v>
      </c>
      <c r="Z344" s="87">
        <f>ROUND(IF(C344="22", IF(U344&gt;V344,Q344*'UNIT VALUES'!$D$39*'UNIT VALUES'!$D$44,Q344*'UNIT VALUES'!$D$42*'UNIT VALUES'!$D$44), IF(U344&gt;V344, Q344*'UNIT VALUES'!$D$29*'UNIT VALUES'!$D$36, Q344*'UNIT VALUES'!$D$31*'UNIT VALUES'!$D$36)),0)</f>
        <v>240645</v>
      </c>
      <c r="AA344" s="87">
        <f>ROUND(IF(C344="22", IF(U344&gt;V344,0,R344*'UNIT VALUES'!$D$43*'UNIT VALUES'!$D$44),IF(CALCS!U344&gt;CALCS!V344,0,CALCS!R344*'UNIT VALUES'!$D$34*'UNIT VALUES'!$D$36)), 0)</f>
        <v>0</v>
      </c>
      <c r="AB344" s="87">
        <f>ROUND(IF(C344="22",IF(U344&gt;V344,S344*'UNIT VALUES'!$D$40*'UNIT VALUES'!$D$44,0),IF(U344&gt;V344,S344*'UNIT VALUES'!$D$30*'UNIT VALUES'!$D$36)), 0)</f>
        <v>64455</v>
      </c>
      <c r="AC344" s="87">
        <f>ROUND(IF(U344&gt;V344,0,IF(T344&gt;1, IF(C344="66", T344*'UNIT VALUES'!$D$33*'UNIT VALUES'!$D$36,T344*'UNIT VALUES'!$D$32*'UNIT VALUES'!$D$36),0)),0)</f>
        <v>0</v>
      </c>
      <c r="AD344" t="str">
        <f t="shared" si="16"/>
        <v>122766</v>
      </c>
      <c r="AE344">
        <f ca="1">IF(C344="22",OFFSET('National Reallocations'!$L$1,MATCH(AD344,'National Reallocations'!$I$2:$I$52,0),),ROUND((X344/(SUM($X$2:$X$1259)-SUMIF($C$2:$C$1259,"22",$X$2:$X$1259)))*(Reallocations!$F$4+Reallocations!$F$5),0))</f>
        <v>33</v>
      </c>
      <c r="AF344" s="27">
        <f ca="1">IF(ISERROR(OFFSET('MSA Reallocations'!$I$1,MATCH(AD344,'MSA Reallocations'!$E$2:$E$37,0),)), 0, (OFFSET('MSA Reallocations'!$I$1,MATCH(AD344,'MSA Reallocations'!$E$2:$E$37,0),)))</f>
        <v>0</v>
      </c>
      <c r="AG344" s="181">
        <f ca="1">IF(ISERROR(OFFSET(Reductions!$E$1,MATCH(AD344,Reductions!$F$2:$F$15,0),)), 0, -OFFSET(Reductions!$E$1,MATCH(AD344,Reductions!$F$2:$F$15,0),))</f>
        <v>0</v>
      </c>
      <c r="AH344" s="53">
        <f t="shared" ca="1" si="17"/>
        <v>395813</v>
      </c>
    </row>
    <row r="345" spans="1:34" x14ac:dyDescent="0.25">
      <c r="A345" s="126" t="s">
        <v>5633</v>
      </c>
      <c r="B345" s="126" t="s">
        <v>928</v>
      </c>
      <c r="C345" s="126" t="s">
        <v>27</v>
      </c>
      <c r="D345" s="126" t="s">
        <v>28</v>
      </c>
      <c r="E345" s="126" t="s">
        <v>929</v>
      </c>
      <c r="F345" s="126" t="s">
        <v>4643</v>
      </c>
      <c r="G345" s="126" t="s">
        <v>594</v>
      </c>
      <c r="H345" s="126" t="s">
        <v>23</v>
      </c>
      <c r="I345" s="126" t="s">
        <v>4644</v>
      </c>
      <c r="J345" s="126" t="s">
        <v>4645</v>
      </c>
      <c r="K345" s="126" t="s">
        <v>3338</v>
      </c>
      <c r="L345" s="127">
        <v>698</v>
      </c>
      <c r="M345" s="127">
        <v>0</v>
      </c>
      <c r="N345" s="127">
        <v>0</v>
      </c>
      <c r="O345" s="127">
        <v>24007</v>
      </c>
      <c r="P345" s="127">
        <v>0</v>
      </c>
      <c r="Q345" s="127">
        <v>2417</v>
      </c>
      <c r="R345" s="127">
        <v>33</v>
      </c>
      <c r="S345" s="127">
        <v>48</v>
      </c>
      <c r="T345" s="24">
        <f>IF(P345&gt;0, ROUND(IF(IF(OR(C345="51", C345="52", C345="66"), (L345*'UNIT VALUES'!$C$26)-CALCS!P345,0)&gt;0, IF(OR(C345="51", C345="52", C345="66"), (L345*'UNIT VALUES'!$C$26)-CALCS!P345,0), 0), 0), ROUND(IF(IF(OR(C345="51", C345="52", C345="66"), (L345*'UNIT VALUES'!$C$26)-CALCS!O345,0)&gt;0, IF(OR(C345="51", C345="52", C345="66"), (L345*'UNIT VALUES'!$C$26)-CALCS!O345,0), 0), 0))</f>
        <v>0</v>
      </c>
      <c r="U345" s="25">
        <f>IF(C345="22", (O345*'UNIT VALUES'!$D$38)+(Q345*'UNIT VALUES'!$D$39)+(S345*'UNIT VALUES'!$D$40), (O345*'UNIT VALUES'!$D$28)+(Q345*'UNIT VALUES'!$D$29)+(S345*'UNIT VALUES'!$D$30))</f>
        <v>113770.54300811373</v>
      </c>
      <c r="V345" s="25">
        <f>IF(C345="22",(O345*'UNIT VALUES'!$D$41)+(Q345*'UNIT VALUES'!$D$42)+(R345*'UNIT VALUES'!$D$43),IF(C345="66",(Q345*'UNIT VALUES'!$D$31)+(T345*'UNIT VALUES'!$D$33)+(R345*'UNIT VALUES'!$D$34),(Q345*'UNIT VALUES'!$D$31)+(T345*'UNIT VALUES'!$D$32)+(R345*'UNIT VALUES'!$D$34)))</f>
        <v>39312.958637730764</v>
      </c>
      <c r="W345" s="25">
        <f t="shared" si="15"/>
        <v>113771</v>
      </c>
      <c r="X345" s="27">
        <f>ROUND(IF(C345="22", W345*'UNIT VALUES'!$D$44, W345*'UNIT VALUES'!$D$36), 0)</f>
        <v>99573</v>
      </c>
      <c r="Y345" s="87">
        <f>ROUND(IF(C345="22", IF(U345&gt;V345,O345*'UNIT VALUES'!$D$38*'UNIT VALUES'!$D$44,O345*'UNIT VALUES'!$D$41*'UNIT VALUES'!$D$44),IF(U345&gt;V345, O345*'UNIT VALUES'!$D$28*'UNIT VALUES'!$D$36,0)), 0)</f>
        <v>39496</v>
      </c>
      <c r="Z345" s="87">
        <f>ROUND(IF(C345="22", IF(U345&gt;V345,Q345*'UNIT VALUES'!$D$39*'UNIT VALUES'!$D$44,Q345*'UNIT VALUES'!$D$42*'UNIT VALUES'!$D$44), IF(U345&gt;V345, Q345*'UNIT VALUES'!$D$29*'UNIT VALUES'!$D$36, Q345*'UNIT VALUES'!$D$31*'UNIT VALUES'!$D$36)),0)</f>
        <v>53776</v>
      </c>
      <c r="AA345" s="87">
        <f>ROUND(IF(C345="22", IF(U345&gt;V345,0,R345*'UNIT VALUES'!$D$43*'UNIT VALUES'!$D$44),IF(CALCS!U345&gt;CALCS!V345,0,CALCS!R345*'UNIT VALUES'!$D$34*'UNIT VALUES'!$D$36)), 0)</f>
        <v>0</v>
      </c>
      <c r="AB345" s="87">
        <f>ROUND(IF(C345="22",IF(U345&gt;V345,S345*'UNIT VALUES'!$D$40*'UNIT VALUES'!$D$44,0),IF(U345&gt;V345,S345*'UNIT VALUES'!$D$30*'UNIT VALUES'!$D$36)), 0)</f>
        <v>6301</v>
      </c>
      <c r="AC345" s="87">
        <f>ROUND(IF(U345&gt;V345,0,IF(T345&gt;1, IF(C345="66", T345*'UNIT VALUES'!$D$33*'UNIT VALUES'!$D$36,T345*'UNIT VALUES'!$D$32*'UNIT VALUES'!$D$36),0)),0)</f>
        <v>0</v>
      </c>
      <c r="AD345" t="str">
        <f t="shared" si="16"/>
        <v>122808</v>
      </c>
      <c r="AE345">
        <f ca="1">IF(C345="22",OFFSET('National Reallocations'!$L$1,MATCH(AD345,'National Reallocations'!$I$2:$I$52,0),),ROUND((X345/(SUM($X$2:$X$1259)-SUMIF($C$2:$C$1259,"22",$X$2:$X$1259)))*(Reallocations!$F$4+Reallocations!$F$5),0))</f>
        <v>8</v>
      </c>
      <c r="AF345" s="27">
        <f ca="1">IF(ISERROR(OFFSET('MSA Reallocations'!$I$1,MATCH(AD345,'MSA Reallocations'!$E$2:$E$37,0),)), 0, (OFFSET('MSA Reallocations'!$I$1,MATCH(AD345,'MSA Reallocations'!$E$2:$E$37,0),)))</f>
        <v>0</v>
      </c>
      <c r="AG345" s="181">
        <f ca="1">IF(ISERROR(OFFSET(Reductions!$E$1,MATCH(AD345,Reductions!$F$2:$F$15,0),)), 0, -OFFSET(Reductions!$E$1,MATCH(AD345,Reductions!$F$2:$F$15,0),))</f>
        <v>0</v>
      </c>
      <c r="AH345" s="53">
        <f t="shared" ca="1" si="17"/>
        <v>99581</v>
      </c>
    </row>
    <row r="346" spans="1:34" x14ac:dyDescent="0.25">
      <c r="A346" s="126" t="s">
        <v>4832</v>
      </c>
      <c r="B346" s="126" t="s">
        <v>928</v>
      </c>
      <c r="C346" s="126" t="s">
        <v>47</v>
      </c>
      <c r="D346" s="126" t="s">
        <v>48</v>
      </c>
      <c r="E346" s="126" t="s">
        <v>929</v>
      </c>
      <c r="F346" s="126" t="s">
        <v>573</v>
      </c>
      <c r="G346" s="126" t="s">
        <v>886</v>
      </c>
      <c r="H346" s="126" t="s">
        <v>23</v>
      </c>
      <c r="I346" s="126" t="s">
        <v>1083</v>
      </c>
      <c r="J346" s="126" t="s">
        <v>953</v>
      </c>
      <c r="K346" s="126" t="s">
        <v>2129</v>
      </c>
      <c r="L346" s="127">
        <v>1</v>
      </c>
      <c r="M346" s="127">
        <v>39681</v>
      </c>
      <c r="N346" s="127">
        <v>39681</v>
      </c>
      <c r="O346" s="127">
        <v>92700</v>
      </c>
      <c r="P346" s="127">
        <v>0</v>
      </c>
      <c r="Q346" s="127">
        <v>11195</v>
      </c>
      <c r="R346" s="127">
        <v>254</v>
      </c>
      <c r="S346" s="127">
        <v>1072</v>
      </c>
      <c r="T346" s="24">
        <f>IF(P346&gt;0, ROUND(IF(IF(OR(C346="51", C346="52", C346="66"), (L346*'UNIT VALUES'!$C$26)-CALCS!P346,0)&gt;0, IF(OR(C346="51", C346="52", C346="66"), (L346*'UNIT VALUES'!$C$26)-CALCS!P346,0), 0), 0), ROUND(IF(IF(OR(C346="51", C346="52", C346="66"), (L346*'UNIT VALUES'!$C$26)-CALCS!O346,0)&gt;0, IF(OR(C346="51", C346="52", C346="66"), (L346*'UNIT VALUES'!$C$26)-CALCS!O346,0), 0), 0))</f>
        <v>0</v>
      </c>
      <c r="U346" s="25">
        <f>IF(C346="22", (O346*'UNIT VALUES'!$D$38)+(Q346*'UNIT VALUES'!$D$39)+(S346*'UNIT VALUES'!$D$40), (O346*'UNIT VALUES'!$D$28)+(Q346*'UNIT VALUES'!$D$29)+(S346*'UNIT VALUES'!$D$30))</f>
        <v>619637.14586376608</v>
      </c>
      <c r="V346" s="25">
        <f>IF(C346="22",(O346*'UNIT VALUES'!$D$41)+(Q346*'UNIT VALUES'!$D$42)+(R346*'UNIT VALUES'!$D$43),IF(C346="66",(Q346*'UNIT VALUES'!$D$31)+(T346*'UNIT VALUES'!$D$33)+(R346*'UNIT VALUES'!$D$34),(Q346*'UNIT VALUES'!$D$31)+(T346*'UNIT VALUES'!$D$32)+(R346*'UNIT VALUES'!$D$34)))</f>
        <v>189588.91312943067</v>
      </c>
      <c r="W346" s="25">
        <f t="shared" si="15"/>
        <v>619637</v>
      </c>
      <c r="X346" s="27">
        <f>ROUND(IF(C346="22", W346*'UNIT VALUES'!$D$44, W346*'UNIT VALUES'!$D$36), 0)</f>
        <v>542311</v>
      </c>
      <c r="Y346" s="87">
        <f>ROUND(IF(C346="22", IF(U346&gt;V346,O346*'UNIT VALUES'!$D$38*'UNIT VALUES'!$D$44,O346*'UNIT VALUES'!$D$41*'UNIT VALUES'!$D$44),IF(U346&gt;V346, O346*'UNIT VALUES'!$D$28*'UNIT VALUES'!$D$36,0)), 0)</f>
        <v>152509</v>
      </c>
      <c r="Z346" s="87">
        <f>ROUND(IF(C346="22", IF(U346&gt;V346,Q346*'UNIT VALUES'!$D$39*'UNIT VALUES'!$D$44,Q346*'UNIT VALUES'!$D$42*'UNIT VALUES'!$D$44), IF(U346&gt;V346, Q346*'UNIT VALUES'!$D$29*'UNIT VALUES'!$D$36, Q346*'UNIT VALUES'!$D$31*'UNIT VALUES'!$D$36)),0)</f>
        <v>249078</v>
      </c>
      <c r="AA346" s="87">
        <f>ROUND(IF(C346="22", IF(U346&gt;V346,0,R346*'UNIT VALUES'!$D$43*'UNIT VALUES'!$D$44),IF(CALCS!U346&gt;CALCS!V346,0,CALCS!R346*'UNIT VALUES'!$D$34*'UNIT VALUES'!$D$36)), 0)</f>
        <v>0</v>
      </c>
      <c r="AB346" s="87">
        <f>ROUND(IF(C346="22",IF(U346&gt;V346,S346*'UNIT VALUES'!$D$40*'UNIT VALUES'!$D$44,0),IF(U346&gt;V346,S346*'UNIT VALUES'!$D$30*'UNIT VALUES'!$D$36)), 0)</f>
        <v>140725</v>
      </c>
      <c r="AC346" s="87">
        <f>ROUND(IF(U346&gt;V346,0,IF(T346&gt;1, IF(C346="66", T346*'UNIT VALUES'!$D$33*'UNIT VALUES'!$D$36,T346*'UNIT VALUES'!$D$32*'UNIT VALUES'!$D$36),0)),0)</f>
        <v>0</v>
      </c>
      <c r="AD346" t="str">
        <f t="shared" si="16"/>
        <v>122958</v>
      </c>
      <c r="AE346">
        <f ca="1">IF(C346="22",OFFSET('National Reallocations'!$L$1,MATCH(AD346,'National Reallocations'!$I$2:$I$52,0),),ROUND((X346/(SUM($X$2:$X$1259)-SUMIF($C$2:$C$1259,"22",$X$2:$X$1259)))*(Reallocations!$F$4+Reallocations!$F$5),0))</f>
        <v>46</v>
      </c>
      <c r="AF346" s="27">
        <f ca="1">IF(ISERROR(OFFSET('MSA Reallocations'!$I$1,MATCH(AD346,'MSA Reallocations'!$E$2:$E$37,0),)), 0, (OFFSET('MSA Reallocations'!$I$1,MATCH(AD346,'MSA Reallocations'!$E$2:$E$37,0),)))</f>
        <v>0</v>
      </c>
      <c r="AG346" s="181">
        <f ca="1">IF(ISERROR(OFFSET(Reductions!$E$1,MATCH(AD346,Reductions!$F$2:$F$15,0),)), 0, -OFFSET(Reductions!$E$1,MATCH(AD346,Reductions!$F$2:$F$15,0),))</f>
        <v>0</v>
      </c>
      <c r="AH346" s="53">
        <f t="shared" ca="1" si="17"/>
        <v>542357</v>
      </c>
    </row>
    <row r="347" spans="1:34" x14ac:dyDescent="0.25">
      <c r="A347" s="126" t="s">
        <v>5720</v>
      </c>
      <c r="B347" s="126" t="s">
        <v>928</v>
      </c>
      <c r="C347" s="126" t="s">
        <v>27</v>
      </c>
      <c r="D347" s="126" t="s">
        <v>28</v>
      </c>
      <c r="E347" s="126" t="s">
        <v>929</v>
      </c>
      <c r="F347" s="126" t="s">
        <v>588</v>
      </c>
      <c r="G347" s="126" t="s">
        <v>50</v>
      </c>
      <c r="H347" s="126" t="s">
        <v>23</v>
      </c>
      <c r="I347" s="126" t="s">
        <v>1085</v>
      </c>
      <c r="J347" s="126" t="s">
        <v>1086</v>
      </c>
      <c r="K347" s="126" t="s">
        <v>3338</v>
      </c>
      <c r="L347" s="127">
        <v>48174</v>
      </c>
      <c r="M347" s="127">
        <v>106179</v>
      </c>
      <c r="N347" s="127">
        <v>81548</v>
      </c>
      <c r="O347" s="127">
        <v>189907</v>
      </c>
      <c r="P347" s="127">
        <v>0</v>
      </c>
      <c r="Q347" s="127">
        <v>53663</v>
      </c>
      <c r="R347" s="127">
        <v>1762</v>
      </c>
      <c r="S347" s="127">
        <v>2146</v>
      </c>
      <c r="T347" s="24">
        <f>IF(P347&gt;0, ROUND(IF(IF(OR(C347="51", C347="52", C347="66"), (L347*'UNIT VALUES'!$C$26)-CALCS!P347,0)&gt;0, IF(OR(C347="51", C347="52", C347="66"), (L347*'UNIT VALUES'!$C$26)-CALCS!P347,0), 0), 0), ROUND(IF(IF(OR(C347="51", C347="52", C347="66"), (L347*'UNIT VALUES'!$C$26)-CALCS!O347,0)&gt;0, IF(OR(C347="51", C347="52", C347="66"), (L347*'UNIT VALUES'!$C$26)-CALCS!O347,0), 0), 0))</f>
        <v>0</v>
      </c>
      <c r="U347" s="25">
        <f>IF(C347="22", (O347*'UNIT VALUES'!$D$38)+(Q347*'UNIT VALUES'!$D$39)+(S347*'UNIT VALUES'!$D$40), (O347*'UNIT VALUES'!$D$28)+(Q347*'UNIT VALUES'!$D$29)+(S347*'UNIT VALUES'!$D$30))</f>
        <v>2043049.2301323703</v>
      </c>
      <c r="V347" s="25">
        <f>IF(C347="22",(O347*'UNIT VALUES'!$D$41)+(Q347*'UNIT VALUES'!$D$42)+(R347*'UNIT VALUES'!$D$43),IF(C347="66",(Q347*'UNIT VALUES'!$D$31)+(T347*'UNIT VALUES'!$D$33)+(R347*'UNIT VALUES'!$D$34),(Q347*'UNIT VALUES'!$D$31)+(T347*'UNIT VALUES'!$D$32)+(R347*'UNIT VALUES'!$D$34)))</f>
        <v>949160.65132826974</v>
      </c>
      <c r="W347" s="25">
        <f t="shared" si="15"/>
        <v>2043049</v>
      </c>
      <c r="X347" s="27">
        <f>ROUND(IF(C347="22", W347*'UNIT VALUES'!$D$44, W347*'UNIT VALUES'!$D$36), 0)</f>
        <v>1788093</v>
      </c>
      <c r="Y347" s="87">
        <f>ROUND(IF(C347="22", IF(U347&gt;V347,O347*'UNIT VALUES'!$D$38*'UNIT VALUES'!$D$44,O347*'UNIT VALUES'!$D$41*'UNIT VALUES'!$D$44),IF(U347&gt;V347, O347*'UNIT VALUES'!$D$28*'UNIT VALUES'!$D$36,0)), 0)</f>
        <v>312432</v>
      </c>
      <c r="Z347" s="87">
        <f>ROUND(IF(C347="22", IF(U347&gt;V347,Q347*'UNIT VALUES'!$D$39*'UNIT VALUES'!$D$44,Q347*'UNIT VALUES'!$D$42*'UNIT VALUES'!$D$44), IF(U347&gt;V347, Q347*'UNIT VALUES'!$D$29*'UNIT VALUES'!$D$36, Q347*'UNIT VALUES'!$D$31*'UNIT VALUES'!$D$36)),0)</f>
        <v>1193948</v>
      </c>
      <c r="AA347" s="87">
        <f>ROUND(IF(C347="22", IF(U347&gt;V347,0,R347*'UNIT VALUES'!$D$43*'UNIT VALUES'!$D$44),IF(CALCS!U347&gt;CALCS!V347,0,CALCS!R347*'UNIT VALUES'!$D$34*'UNIT VALUES'!$D$36)), 0)</f>
        <v>0</v>
      </c>
      <c r="AB347" s="87">
        <f>ROUND(IF(C347="22",IF(U347&gt;V347,S347*'UNIT VALUES'!$D$40*'UNIT VALUES'!$D$44,0),IF(U347&gt;V347,S347*'UNIT VALUES'!$D$30*'UNIT VALUES'!$D$36)), 0)</f>
        <v>281713</v>
      </c>
      <c r="AC347" s="87">
        <f>ROUND(IF(U347&gt;V347,0,IF(T347&gt;1, IF(C347="66", T347*'UNIT VALUES'!$D$33*'UNIT VALUES'!$D$36,T347*'UNIT VALUES'!$D$32*'UNIT VALUES'!$D$36),0)),0)</f>
        <v>0</v>
      </c>
      <c r="AD347" t="str">
        <f t="shared" si="16"/>
        <v>123000</v>
      </c>
      <c r="AE347">
        <f ca="1">IF(C347="22",OFFSET('National Reallocations'!$L$1,MATCH(AD347,'National Reallocations'!$I$2:$I$52,0),),ROUND((X347/(SUM($X$2:$X$1259)-SUMIF($C$2:$C$1259,"22",$X$2:$X$1259)))*(Reallocations!$F$4+Reallocations!$F$5),0))</f>
        <v>150</v>
      </c>
      <c r="AF347" s="27">
        <f ca="1">IF(ISERROR(OFFSET('MSA Reallocations'!$I$1,MATCH(AD347,'MSA Reallocations'!$E$2:$E$37,0),)), 0, (OFFSET('MSA Reallocations'!$I$1,MATCH(AD347,'MSA Reallocations'!$E$2:$E$37,0),)))</f>
        <v>0</v>
      </c>
      <c r="AG347" s="181">
        <f ca="1">IF(ISERROR(OFFSET(Reductions!$E$1,MATCH(AD347,Reductions!$F$2:$F$15,0),)), 0, -OFFSET(Reductions!$E$1,MATCH(AD347,Reductions!$F$2:$F$15,0),))</f>
        <v>0</v>
      </c>
      <c r="AH347" s="53">
        <f t="shared" ca="1" si="17"/>
        <v>1788243</v>
      </c>
    </row>
    <row r="348" spans="1:34" x14ac:dyDescent="0.25">
      <c r="A348" s="126" t="s">
        <v>5079</v>
      </c>
      <c r="B348" s="126" t="s">
        <v>928</v>
      </c>
      <c r="C348" s="126" t="s">
        <v>47</v>
      </c>
      <c r="D348" s="126" t="s">
        <v>48</v>
      </c>
      <c r="E348" s="126" t="s">
        <v>929</v>
      </c>
      <c r="F348" s="126" t="s">
        <v>1088</v>
      </c>
      <c r="G348" s="126" t="s">
        <v>886</v>
      </c>
      <c r="H348" s="126" t="s">
        <v>23</v>
      </c>
      <c r="I348" s="126" t="s">
        <v>1089</v>
      </c>
      <c r="J348" s="126" t="s">
        <v>953</v>
      </c>
      <c r="K348" s="126" t="s">
        <v>2129</v>
      </c>
      <c r="L348" s="127">
        <v>1</v>
      </c>
      <c r="M348" s="127">
        <v>0</v>
      </c>
      <c r="N348" s="127">
        <v>0</v>
      </c>
      <c r="O348" s="127">
        <v>64681</v>
      </c>
      <c r="P348" s="127">
        <v>0</v>
      </c>
      <c r="Q348" s="127">
        <v>7069</v>
      </c>
      <c r="R348" s="127">
        <v>49</v>
      </c>
      <c r="S348" s="127">
        <v>567</v>
      </c>
      <c r="T348" s="24">
        <f>IF(P348&gt;0, ROUND(IF(IF(OR(C348="51", C348="52", C348="66"), (L348*'UNIT VALUES'!$C$26)-CALCS!P348,0)&gt;0, IF(OR(C348="51", C348="52", C348="66"), (L348*'UNIT VALUES'!$C$26)-CALCS!P348,0), 0), 0), ROUND(IF(IF(OR(C348="51", C348="52", C348="66"), (L348*'UNIT VALUES'!$C$26)-CALCS!O348,0)&gt;0, IF(OR(C348="51", C348="52", C348="66"), (L348*'UNIT VALUES'!$C$26)-CALCS!O348,0), 0), 0))</f>
        <v>0</v>
      </c>
      <c r="U348" s="25">
        <f>IF(C348="22", (O348*'UNIT VALUES'!$D$38)+(Q348*'UNIT VALUES'!$D$39)+(S348*'UNIT VALUES'!$D$40), (O348*'UNIT VALUES'!$D$28)+(Q348*'UNIT VALUES'!$D$29)+(S348*'UNIT VALUES'!$D$30))</f>
        <v>386333.81000701897</v>
      </c>
      <c r="V348" s="25">
        <f>IF(C348="22",(O348*'UNIT VALUES'!$D$41)+(Q348*'UNIT VALUES'!$D$42)+(R348*'UNIT VALUES'!$D$43),IF(C348="66",(Q348*'UNIT VALUES'!$D$31)+(T348*'UNIT VALUES'!$D$33)+(R348*'UNIT VALUES'!$D$34),(Q348*'UNIT VALUES'!$D$31)+(T348*'UNIT VALUES'!$D$32)+(R348*'UNIT VALUES'!$D$34)))</f>
        <v>111455.48036474289</v>
      </c>
      <c r="W348" s="25">
        <f t="shared" si="15"/>
        <v>386334</v>
      </c>
      <c r="X348" s="27">
        <f>ROUND(IF(C348="22", W348*'UNIT VALUES'!$D$44, W348*'UNIT VALUES'!$D$36), 0)</f>
        <v>338123</v>
      </c>
      <c r="Y348" s="87">
        <f>ROUND(IF(C348="22", IF(U348&gt;V348,O348*'UNIT VALUES'!$D$38*'UNIT VALUES'!$D$44,O348*'UNIT VALUES'!$D$41*'UNIT VALUES'!$D$44),IF(U348&gt;V348, O348*'UNIT VALUES'!$D$28*'UNIT VALUES'!$D$36,0)), 0)</f>
        <v>106412</v>
      </c>
      <c r="Z348" s="87">
        <f>ROUND(IF(C348="22", IF(U348&gt;V348,Q348*'UNIT VALUES'!$D$39*'UNIT VALUES'!$D$44,Q348*'UNIT VALUES'!$D$42*'UNIT VALUES'!$D$44), IF(U348&gt;V348, Q348*'UNIT VALUES'!$D$29*'UNIT VALUES'!$D$36, Q348*'UNIT VALUES'!$D$31*'UNIT VALUES'!$D$36)),0)</f>
        <v>157278</v>
      </c>
      <c r="AA348" s="87">
        <f>ROUND(IF(C348="22", IF(U348&gt;V348,0,R348*'UNIT VALUES'!$D$43*'UNIT VALUES'!$D$44),IF(CALCS!U348&gt;CALCS!V348,0,CALCS!R348*'UNIT VALUES'!$D$34*'UNIT VALUES'!$D$36)), 0)</f>
        <v>0</v>
      </c>
      <c r="AB348" s="87">
        <f>ROUND(IF(C348="22",IF(U348&gt;V348,S348*'UNIT VALUES'!$D$40*'UNIT VALUES'!$D$44,0),IF(U348&gt;V348,S348*'UNIT VALUES'!$D$30*'UNIT VALUES'!$D$36)), 0)</f>
        <v>74432</v>
      </c>
      <c r="AC348" s="87">
        <f>ROUND(IF(U348&gt;V348,0,IF(T348&gt;1, IF(C348="66", T348*'UNIT VALUES'!$D$33*'UNIT VALUES'!$D$36,T348*'UNIT VALUES'!$D$32*'UNIT VALUES'!$D$36),0)),0)</f>
        <v>0</v>
      </c>
      <c r="AD348" t="str">
        <f t="shared" si="16"/>
        <v>123006</v>
      </c>
      <c r="AE348">
        <f ca="1">IF(C348="22",OFFSET('National Reallocations'!$L$1,MATCH(AD348,'National Reallocations'!$I$2:$I$52,0),),ROUND((X348/(SUM($X$2:$X$1259)-SUMIF($C$2:$C$1259,"22",$X$2:$X$1259)))*(Reallocations!$F$4+Reallocations!$F$5),0))</f>
        <v>28</v>
      </c>
      <c r="AF348" s="27">
        <f ca="1">IF(ISERROR(OFFSET('MSA Reallocations'!$I$1,MATCH(AD348,'MSA Reallocations'!$E$2:$E$37,0),)), 0, (OFFSET('MSA Reallocations'!$I$1,MATCH(AD348,'MSA Reallocations'!$E$2:$E$37,0),)))</f>
        <v>0</v>
      </c>
      <c r="AG348" s="181">
        <f ca="1">IF(ISERROR(OFFSET(Reductions!$E$1,MATCH(AD348,Reductions!$F$2:$F$15,0),)), 0, -OFFSET(Reductions!$E$1,MATCH(AD348,Reductions!$F$2:$F$15,0),))</f>
        <v>0</v>
      </c>
      <c r="AH348" s="53">
        <f t="shared" ca="1" si="17"/>
        <v>338151</v>
      </c>
    </row>
    <row r="349" spans="1:34" x14ac:dyDescent="0.25">
      <c r="A349" s="126" t="s">
        <v>5439</v>
      </c>
      <c r="B349" s="126" t="s">
        <v>928</v>
      </c>
      <c r="C349" s="126" t="s">
        <v>27</v>
      </c>
      <c r="D349" s="126" t="s">
        <v>28</v>
      </c>
      <c r="E349" s="126" t="s">
        <v>929</v>
      </c>
      <c r="F349" s="126" t="s">
        <v>1091</v>
      </c>
      <c r="G349" s="126" t="s">
        <v>1092</v>
      </c>
      <c r="H349" s="126" t="s">
        <v>23</v>
      </c>
      <c r="I349" s="126" t="s">
        <v>1093</v>
      </c>
      <c r="J349" s="126" t="s">
        <v>946</v>
      </c>
      <c r="K349" s="126" t="s">
        <v>3338</v>
      </c>
      <c r="L349" s="127">
        <v>276734</v>
      </c>
      <c r="M349" s="127">
        <v>272718</v>
      </c>
      <c r="N349" s="127">
        <v>271523</v>
      </c>
      <c r="O349" s="127">
        <v>369075</v>
      </c>
      <c r="P349" s="127">
        <v>0</v>
      </c>
      <c r="Q349" s="127">
        <v>74239</v>
      </c>
      <c r="R349" s="127">
        <v>13848</v>
      </c>
      <c r="S349" s="127">
        <v>4108</v>
      </c>
      <c r="T349" s="24">
        <f>IF(P349&gt;0, ROUND(IF(IF(OR(C349="51", C349="52", C349="66"), (L349*'UNIT VALUES'!$C$26)-CALCS!P349,0)&gt;0, IF(OR(C349="51", C349="52", C349="66"), (L349*'UNIT VALUES'!$C$26)-CALCS!P349,0), 0), 0), ROUND(IF(IF(OR(C349="51", C349="52", C349="66"), (L349*'UNIT VALUES'!$C$26)-CALCS!O349,0)&gt;0, IF(OR(C349="51", C349="52", C349="66"), (L349*'UNIT VALUES'!$C$26)-CALCS!O349,0), 0), 0))</f>
        <v>65180</v>
      </c>
      <c r="U349" s="25">
        <f>IF(C349="22", (O349*'UNIT VALUES'!$D$38)+(Q349*'UNIT VALUES'!$D$39)+(S349*'UNIT VALUES'!$D$40), (O349*'UNIT VALUES'!$D$28)+(Q349*'UNIT VALUES'!$D$29)+(S349*'UNIT VALUES'!$D$30))</f>
        <v>3197196.0270131184</v>
      </c>
      <c r="V349" s="25">
        <f>IF(C349="22",(O349*'UNIT VALUES'!$D$41)+(Q349*'UNIT VALUES'!$D$42)+(R349*'UNIT VALUES'!$D$43),IF(C349="66",(Q349*'UNIT VALUES'!$D$31)+(T349*'UNIT VALUES'!$D$33)+(R349*'UNIT VALUES'!$D$34),(Q349*'UNIT VALUES'!$D$31)+(T349*'UNIT VALUES'!$D$32)+(R349*'UNIT VALUES'!$D$34)))</f>
        <v>2919618.8292098925</v>
      </c>
      <c r="W349" s="25">
        <f t="shared" si="15"/>
        <v>3197196</v>
      </c>
      <c r="X349" s="27">
        <f>ROUND(IF(C349="22", W349*'UNIT VALUES'!$D$44, W349*'UNIT VALUES'!$D$36), 0)</f>
        <v>2798212</v>
      </c>
      <c r="Y349" s="87">
        <f>ROUND(IF(C349="22", IF(U349&gt;V349,O349*'UNIT VALUES'!$D$38*'UNIT VALUES'!$D$44,O349*'UNIT VALUES'!$D$41*'UNIT VALUES'!$D$44),IF(U349&gt;V349, O349*'UNIT VALUES'!$D$28*'UNIT VALUES'!$D$36,0)), 0)</f>
        <v>607196</v>
      </c>
      <c r="Z349" s="87">
        <f>ROUND(IF(C349="22", IF(U349&gt;V349,Q349*'UNIT VALUES'!$D$39*'UNIT VALUES'!$D$44,Q349*'UNIT VALUES'!$D$42*'UNIT VALUES'!$D$44), IF(U349&gt;V349, Q349*'UNIT VALUES'!$D$29*'UNIT VALUES'!$D$36, Q349*'UNIT VALUES'!$D$31*'UNIT VALUES'!$D$36)),0)</f>
        <v>1651744</v>
      </c>
      <c r="AA349" s="87">
        <f>ROUND(IF(C349="22", IF(U349&gt;V349,0,R349*'UNIT VALUES'!$D$43*'UNIT VALUES'!$D$44),IF(CALCS!U349&gt;CALCS!V349,0,CALCS!R349*'UNIT VALUES'!$D$34*'UNIT VALUES'!$D$36)), 0)</f>
        <v>0</v>
      </c>
      <c r="AB349" s="87">
        <f>ROUND(IF(C349="22",IF(U349&gt;V349,S349*'UNIT VALUES'!$D$40*'UNIT VALUES'!$D$44,0),IF(U349&gt;V349,S349*'UNIT VALUES'!$D$30*'UNIT VALUES'!$D$36)), 0)</f>
        <v>539272</v>
      </c>
      <c r="AC349" s="87">
        <f>ROUND(IF(U349&gt;V349,0,IF(T349&gt;1, IF(C349="66", T349*'UNIT VALUES'!$D$33*'UNIT VALUES'!$D$36,T349*'UNIT VALUES'!$D$32*'UNIT VALUES'!$D$36),0)),0)</f>
        <v>0</v>
      </c>
      <c r="AD349" t="str">
        <f t="shared" si="16"/>
        <v>123012</v>
      </c>
      <c r="AE349">
        <f ca="1">IF(C349="22",OFFSET('National Reallocations'!$L$1,MATCH(AD349,'National Reallocations'!$I$2:$I$52,0),),ROUND((X349/(SUM($X$2:$X$1259)-SUMIF($C$2:$C$1259,"22",$X$2:$X$1259)))*(Reallocations!$F$4+Reallocations!$F$5),0))</f>
        <v>235</v>
      </c>
      <c r="AF349" s="27">
        <f ca="1">IF(ISERROR(OFFSET('MSA Reallocations'!$I$1,MATCH(AD349,'MSA Reallocations'!$E$2:$E$37,0),)), 0, (OFFSET('MSA Reallocations'!$I$1,MATCH(AD349,'MSA Reallocations'!$E$2:$E$37,0),)))</f>
        <v>0</v>
      </c>
      <c r="AG349" s="181">
        <f ca="1">IF(ISERROR(OFFSET(Reductions!$E$1,MATCH(AD349,Reductions!$F$2:$F$15,0),)), 0, -OFFSET(Reductions!$E$1,MATCH(AD349,Reductions!$F$2:$F$15,0),))</f>
        <v>0</v>
      </c>
      <c r="AH349" s="53">
        <f t="shared" ca="1" si="17"/>
        <v>2798447</v>
      </c>
    </row>
    <row r="350" spans="1:34" x14ac:dyDescent="0.25">
      <c r="A350" s="126" t="s">
        <v>5334</v>
      </c>
      <c r="B350" s="126" t="s">
        <v>928</v>
      </c>
      <c r="C350" s="126" t="s">
        <v>27</v>
      </c>
      <c r="D350" s="126" t="s">
        <v>28</v>
      </c>
      <c r="E350" s="126" t="s">
        <v>929</v>
      </c>
      <c r="F350" s="126" t="s">
        <v>590</v>
      </c>
      <c r="G350" s="126" t="s">
        <v>860</v>
      </c>
      <c r="H350" s="126" t="s">
        <v>23</v>
      </c>
      <c r="I350" s="126" t="s">
        <v>1095</v>
      </c>
      <c r="J350" s="126" t="s">
        <v>949</v>
      </c>
      <c r="K350" s="126" t="s">
        <v>3338</v>
      </c>
      <c r="L350" s="127">
        <v>7244</v>
      </c>
      <c r="M350" s="127">
        <v>31910</v>
      </c>
      <c r="N350" s="127">
        <v>31910</v>
      </c>
      <c r="O350" s="127">
        <v>45393</v>
      </c>
      <c r="P350" s="127">
        <v>0</v>
      </c>
      <c r="Q350" s="127">
        <v>8378</v>
      </c>
      <c r="R350" s="127">
        <v>222</v>
      </c>
      <c r="S350" s="127">
        <v>121</v>
      </c>
      <c r="T350" s="24">
        <f>IF(P350&gt;0, ROUND(IF(IF(OR(C350="51", C350="52", C350="66"), (L350*'UNIT VALUES'!$C$26)-CALCS!P350,0)&gt;0, IF(OR(C350="51", C350="52", C350="66"), (L350*'UNIT VALUES'!$C$26)-CALCS!P350,0), 0), 0), ROUND(IF(IF(OR(C350="51", C350="52", C350="66"), (L350*'UNIT VALUES'!$C$26)-CALCS!O350,0)&gt;0, IF(OR(C350="51", C350="52", C350="66"), (L350*'UNIT VALUES'!$C$26)-CALCS!O350,0), 0), 0))</f>
        <v>0</v>
      </c>
      <c r="U350" s="25">
        <f>IF(C350="22", (O350*'UNIT VALUES'!$D$38)+(Q350*'UNIT VALUES'!$D$39)+(S350*'UNIT VALUES'!$D$40), (O350*'UNIT VALUES'!$D$28)+(Q350*'UNIT VALUES'!$D$29)+(S350*'UNIT VALUES'!$D$30))</f>
        <v>316457.38545223384</v>
      </c>
      <c r="V350" s="25">
        <f>IF(C350="22",(O350*'UNIT VALUES'!$D$41)+(Q350*'UNIT VALUES'!$D$42)+(R350*'UNIT VALUES'!$D$43),IF(C350="66",(Q350*'UNIT VALUES'!$D$31)+(T350*'UNIT VALUES'!$D$33)+(R350*'UNIT VALUES'!$D$34),(Q350*'UNIT VALUES'!$D$31)+(T350*'UNIT VALUES'!$D$32)+(R350*'UNIT VALUES'!$D$34)))</f>
        <v>144248.97055743649</v>
      </c>
      <c r="W350" s="25">
        <f t="shared" si="15"/>
        <v>316457</v>
      </c>
      <c r="X350" s="27">
        <f>ROUND(IF(C350="22", W350*'UNIT VALUES'!$D$44, W350*'UNIT VALUES'!$D$36), 0)</f>
        <v>276966</v>
      </c>
      <c r="Y350" s="87">
        <f>ROUND(IF(C350="22", IF(U350&gt;V350,O350*'UNIT VALUES'!$D$38*'UNIT VALUES'!$D$44,O350*'UNIT VALUES'!$D$41*'UNIT VALUES'!$D$44),IF(U350&gt;V350, O350*'UNIT VALUES'!$D$28*'UNIT VALUES'!$D$36,0)), 0)</f>
        <v>74680</v>
      </c>
      <c r="Z350" s="87">
        <f>ROUND(IF(C350="22", IF(U350&gt;V350,Q350*'UNIT VALUES'!$D$39*'UNIT VALUES'!$D$44,Q350*'UNIT VALUES'!$D$42*'UNIT VALUES'!$D$44), IF(U350&gt;V350, Q350*'UNIT VALUES'!$D$29*'UNIT VALUES'!$D$36, Q350*'UNIT VALUES'!$D$31*'UNIT VALUES'!$D$36)),0)</f>
        <v>186402</v>
      </c>
      <c r="AA350" s="87">
        <f>ROUND(IF(C350="22", IF(U350&gt;V350,0,R350*'UNIT VALUES'!$D$43*'UNIT VALUES'!$D$44),IF(CALCS!U350&gt;CALCS!V350,0,CALCS!R350*'UNIT VALUES'!$D$34*'UNIT VALUES'!$D$36)), 0)</f>
        <v>0</v>
      </c>
      <c r="AB350" s="87">
        <f>ROUND(IF(C350="22",IF(U350&gt;V350,S350*'UNIT VALUES'!$D$40*'UNIT VALUES'!$D$44,0),IF(U350&gt;V350,S350*'UNIT VALUES'!$D$30*'UNIT VALUES'!$D$36)), 0)</f>
        <v>15884</v>
      </c>
      <c r="AC350" s="87">
        <f>ROUND(IF(U350&gt;V350,0,IF(T350&gt;1, IF(C350="66", T350*'UNIT VALUES'!$D$33*'UNIT VALUES'!$D$36,T350*'UNIT VALUES'!$D$32*'UNIT VALUES'!$D$36),0)),0)</f>
        <v>0</v>
      </c>
      <c r="AD350" t="str">
        <f t="shared" si="16"/>
        <v>123048</v>
      </c>
      <c r="AE350">
        <f ca="1">IF(C350="22",OFFSET('National Reallocations'!$L$1,MATCH(AD350,'National Reallocations'!$I$2:$I$52,0),),ROUND((X350/(SUM($X$2:$X$1259)-SUMIF($C$2:$C$1259,"22",$X$2:$X$1259)))*(Reallocations!$F$4+Reallocations!$F$5),0))</f>
        <v>23</v>
      </c>
      <c r="AF350" s="27">
        <f ca="1">IF(ISERROR(OFFSET('MSA Reallocations'!$I$1,MATCH(AD350,'MSA Reallocations'!$E$2:$E$37,0),)), 0, (OFFSET('MSA Reallocations'!$I$1,MATCH(AD350,'MSA Reallocations'!$E$2:$E$37,0),)))</f>
        <v>0</v>
      </c>
      <c r="AG350" s="181">
        <f ca="1">IF(ISERROR(OFFSET(Reductions!$E$1,MATCH(AD350,Reductions!$F$2:$F$15,0),)), 0, -OFFSET(Reductions!$E$1,MATCH(AD350,Reductions!$F$2:$F$15,0),))</f>
        <v>0</v>
      </c>
      <c r="AH350" s="53">
        <f t="shared" ca="1" si="17"/>
        <v>276989</v>
      </c>
    </row>
    <row r="351" spans="1:34" x14ac:dyDescent="0.25">
      <c r="A351" s="126" t="s">
        <v>5106</v>
      </c>
      <c r="B351" s="126" t="s">
        <v>928</v>
      </c>
      <c r="C351" s="126" t="s">
        <v>47</v>
      </c>
      <c r="D351" s="126" t="s">
        <v>48</v>
      </c>
      <c r="E351" s="126" t="s">
        <v>929</v>
      </c>
      <c r="F351" s="126" t="s">
        <v>1096</v>
      </c>
      <c r="G351" s="126" t="s">
        <v>472</v>
      </c>
      <c r="H351" s="126" t="s">
        <v>23</v>
      </c>
      <c r="I351" s="126" t="s">
        <v>1097</v>
      </c>
      <c r="J351" s="126" t="s">
        <v>932</v>
      </c>
      <c r="K351" s="126" t="s">
        <v>2129</v>
      </c>
      <c r="L351" s="127">
        <v>1</v>
      </c>
      <c r="M351" s="127">
        <v>0</v>
      </c>
      <c r="N351" s="127">
        <v>0</v>
      </c>
      <c r="O351" s="127">
        <v>62560</v>
      </c>
      <c r="P351" s="127">
        <v>0</v>
      </c>
      <c r="Q351" s="127">
        <v>4206</v>
      </c>
      <c r="R351" s="127">
        <v>52</v>
      </c>
      <c r="S351" s="127">
        <v>185</v>
      </c>
      <c r="T351" s="24">
        <f>IF(P351&gt;0, ROUND(IF(IF(OR(C351="51", C351="52", C351="66"), (L351*'UNIT VALUES'!$C$26)-CALCS!P351,0)&gt;0, IF(OR(C351="51", C351="52", C351="66"), (L351*'UNIT VALUES'!$C$26)-CALCS!P351,0), 0), 0), ROUND(IF(IF(OR(C351="51", C351="52", C351="66"), (L351*'UNIT VALUES'!$C$26)-CALCS!O351,0)&gt;0, IF(OR(C351="51", C351="52", C351="66"), (L351*'UNIT VALUES'!$C$26)-CALCS!O351,0), 0), 0))</f>
        <v>0</v>
      </c>
      <c r="U351" s="25">
        <f>IF(C351="22", (O351*'UNIT VALUES'!$D$38)+(Q351*'UNIT VALUES'!$D$39)+(S351*'UNIT VALUES'!$D$40), (O351*'UNIT VALUES'!$D$28)+(Q351*'UNIT VALUES'!$D$29)+(S351*'UNIT VALUES'!$D$30))</f>
        <v>252268.7258532402</v>
      </c>
      <c r="V351" s="25">
        <f>IF(C351="22",(O351*'UNIT VALUES'!$D$41)+(Q351*'UNIT VALUES'!$D$42)+(R351*'UNIT VALUES'!$D$43),IF(C351="66",(Q351*'UNIT VALUES'!$D$31)+(T351*'UNIT VALUES'!$D$33)+(R351*'UNIT VALUES'!$D$34),(Q351*'UNIT VALUES'!$D$31)+(T351*'UNIT VALUES'!$D$32)+(R351*'UNIT VALUES'!$D$34)))</f>
        <v>68009.074150542743</v>
      </c>
      <c r="W351" s="25">
        <f t="shared" si="15"/>
        <v>252269</v>
      </c>
      <c r="X351" s="27">
        <f>ROUND(IF(C351="22", W351*'UNIT VALUES'!$D$44, W351*'UNIT VALUES'!$D$36), 0)</f>
        <v>220788</v>
      </c>
      <c r="Y351" s="87">
        <f>ROUND(IF(C351="22", IF(U351&gt;V351,O351*'UNIT VALUES'!$D$38*'UNIT VALUES'!$D$44,O351*'UNIT VALUES'!$D$41*'UNIT VALUES'!$D$44),IF(U351&gt;V351, O351*'UNIT VALUES'!$D$28*'UNIT VALUES'!$D$36,0)), 0)</f>
        <v>102923</v>
      </c>
      <c r="Z351" s="87">
        <f>ROUND(IF(C351="22", IF(U351&gt;V351,Q351*'UNIT VALUES'!$D$39*'UNIT VALUES'!$D$44,Q351*'UNIT VALUES'!$D$42*'UNIT VALUES'!$D$44), IF(U351&gt;V351, Q351*'UNIT VALUES'!$D$29*'UNIT VALUES'!$D$36, Q351*'UNIT VALUES'!$D$31*'UNIT VALUES'!$D$36)),0)</f>
        <v>93579</v>
      </c>
      <c r="AA351" s="87">
        <f>ROUND(IF(C351="22", IF(U351&gt;V351,0,R351*'UNIT VALUES'!$D$43*'UNIT VALUES'!$D$44),IF(CALCS!U351&gt;CALCS!V351,0,CALCS!R351*'UNIT VALUES'!$D$34*'UNIT VALUES'!$D$36)), 0)</f>
        <v>0</v>
      </c>
      <c r="AB351" s="87">
        <f>ROUND(IF(C351="22",IF(U351&gt;V351,S351*'UNIT VALUES'!$D$40*'UNIT VALUES'!$D$44,0),IF(U351&gt;V351,S351*'UNIT VALUES'!$D$30*'UNIT VALUES'!$D$36)), 0)</f>
        <v>24286</v>
      </c>
      <c r="AC351" s="87">
        <f>ROUND(IF(U351&gt;V351,0,IF(T351&gt;1, IF(C351="66", T351*'UNIT VALUES'!$D$33*'UNIT VALUES'!$D$36,T351*'UNIT VALUES'!$D$32*'UNIT VALUES'!$D$36),0)),0)</f>
        <v>0</v>
      </c>
      <c r="AD351" t="str">
        <f t="shared" si="16"/>
        <v>123213</v>
      </c>
      <c r="AE351">
        <f ca="1">IF(C351="22",OFFSET('National Reallocations'!$L$1,MATCH(AD351,'National Reallocations'!$I$2:$I$52,0),),ROUND((X351/(SUM($X$2:$X$1259)-SUMIF($C$2:$C$1259,"22",$X$2:$X$1259)))*(Reallocations!$F$4+Reallocations!$F$5),0))</f>
        <v>19</v>
      </c>
      <c r="AF351" s="27">
        <f ca="1">IF(ISERROR(OFFSET('MSA Reallocations'!$I$1,MATCH(AD351,'MSA Reallocations'!$E$2:$E$37,0),)), 0, (OFFSET('MSA Reallocations'!$I$1,MATCH(AD351,'MSA Reallocations'!$E$2:$E$37,0),)))</f>
        <v>0</v>
      </c>
      <c r="AG351" s="181">
        <f ca="1">IF(ISERROR(OFFSET(Reductions!$E$1,MATCH(AD351,Reductions!$F$2:$F$15,0),)), 0, -OFFSET(Reductions!$E$1,MATCH(AD351,Reductions!$F$2:$F$15,0),))</f>
        <v>0</v>
      </c>
      <c r="AH351" s="53">
        <f t="shared" ca="1" si="17"/>
        <v>220807</v>
      </c>
    </row>
    <row r="352" spans="1:34" x14ac:dyDescent="0.25">
      <c r="A352" s="126" t="s">
        <v>5013</v>
      </c>
      <c r="B352" s="126" t="s">
        <v>928</v>
      </c>
      <c r="C352" s="126" t="s">
        <v>47</v>
      </c>
      <c r="D352" s="126" t="s">
        <v>48</v>
      </c>
      <c r="E352" s="126" t="s">
        <v>929</v>
      </c>
      <c r="F352" s="126" t="s">
        <v>1098</v>
      </c>
      <c r="G352" s="126" t="s">
        <v>886</v>
      </c>
      <c r="H352" s="126" t="s">
        <v>23</v>
      </c>
      <c r="I352" s="126" t="s">
        <v>1099</v>
      </c>
      <c r="J352" s="126" t="s">
        <v>953</v>
      </c>
      <c r="K352" s="126" t="s">
        <v>2129</v>
      </c>
      <c r="L352" s="127">
        <v>1</v>
      </c>
      <c r="M352" s="127">
        <v>0</v>
      </c>
      <c r="N352" s="127">
        <v>0</v>
      </c>
      <c r="O352" s="127">
        <v>69959</v>
      </c>
      <c r="P352" s="127">
        <v>0</v>
      </c>
      <c r="Q352" s="127">
        <v>5252</v>
      </c>
      <c r="R352" s="127">
        <v>0</v>
      </c>
      <c r="S352" s="127">
        <v>471</v>
      </c>
      <c r="T352" s="24">
        <f>IF(P352&gt;0, ROUND(IF(IF(OR(C352="51", C352="52", C352="66"), (L352*'UNIT VALUES'!$C$26)-CALCS!P352,0)&gt;0, IF(OR(C352="51", C352="52", C352="66"), (L352*'UNIT VALUES'!$C$26)-CALCS!P352,0), 0), 0), ROUND(IF(IF(OR(C352="51", C352="52", C352="66"), (L352*'UNIT VALUES'!$C$26)-CALCS!O352,0)&gt;0, IF(OR(C352="51", C352="52", C352="66"), (L352*'UNIT VALUES'!$C$26)-CALCS!O352,0), 0), 0))</f>
        <v>0</v>
      </c>
      <c r="U352" s="25">
        <f>IF(C352="22", (O352*'UNIT VALUES'!$D$38)+(Q352*'UNIT VALUES'!$D$39)+(S352*'UNIT VALUES'!$D$40), (O352*'UNIT VALUES'!$D$28)+(Q352*'UNIT VALUES'!$D$29)+(S352*'UNIT VALUES'!$D$30))</f>
        <v>335665.38272162888</v>
      </c>
      <c r="V352" s="25">
        <f>IF(C352="22",(O352*'UNIT VALUES'!$D$41)+(Q352*'UNIT VALUES'!$D$42)+(R352*'UNIT VALUES'!$D$43),IF(C352="66",(Q352*'UNIT VALUES'!$D$31)+(T352*'UNIT VALUES'!$D$33)+(R352*'UNIT VALUES'!$D$34),(Q352*'UNIT VALUES'!$D$31)+(T352*'UNIT VALUES'!$D$32)+(R352*'UNIT VALUES'!$D$34)))</f>
        <v>80107.857227134577</v>
      </c>
      <c r="W352" s="25">
        <f t="shared" si="15"/>
        <v>335665</v>
      </c>
      <c r="X352" s="27">
        <f>ROUND(IF(C352="22", W352*'UNIT VALUES'!$D$44, W352*'UNIT VALUES'!$D$36), 0)</f>
        <v>293777</v>
      </c>
      <c r="Y352" s="87">
        <f>ROUND(IF(C352="22", IF(U352&gt;V352,O352*'UNIT VALUES'!$D$38*'UNIT VALUES'!$D$44,O352*'UNIT VALUES'!$D$41*'UNIT VALUES'!$D$44),IF(U352&gt;V352, O352*'UNIT VALUES'!$D$28*'UNIT VALUES'!$D$36,0)), 0)</f>
        <v>115095</v>
      </c>
      <c r="Z352" s="87">
        <f>ROUND(IF(C352="22", IF(U352&gt;V352,Q352*'UNIT VALUES'!$D$39*'UNIT VALUES'!$D$44,Q352*'UNIT VALUES'!$D$42*'UNIT VALUES'!$D$44), IF(U352&gt;V352, Q352*'UNIT VALUES'!$D$29*'UNIT VALUES'!$D$36, Q352*'UNIT VALUES'!$D$31*'UNIT VALUES'!$D$36)),0)</f>
        <v>116852</v>
      </c>
      <c r="AA352" s="87">
        <f>ROUND(IF(C352="22", IF(U352&gt;V352,0,R352*'UNIT VALUES'!$D$43*'UNIT VALUES'!$D$44),IF(CALCS!U352&gt;CALCS!V352,0,CALCS!R352*'UNIT VALUES'!$D$34*'UNIT VALUES'!$D$36)), 0)</f>
        <v>0</v>
      </c>
      <c r="AB352" s="87">
        <f>ROUND(IF(C352="22",IF(U352&gt;V352,S352*'UNIT VALUES'!$D$40*'UNIT VALUES'!$D$44,0),IF(U352&gt;V352,S352*'UNIT VALUES'!$D$30*'UNIT VALUES'!$D$36)), 0)</f>
        <v>61830</v>
      </c>
      <c r="AC352" s="87">
        <f>ROUND(IF(U352&gt;V352,0,IF(T352&gt;1, IF(C352="66", T352*'UNIT VALUES'!$D$33*'UNIT VALUES'!$D$36,T352*'UNIT VALUES'!$D$32*'UNIT VALUES'!$D$36),0)),0)</f>
        <v>0</v>
      </c>
      <c r="AD352" t="str">
        <f t="shared" si="16"/>
        <v>123249</v>
      </c>
      <c r="AE352">
        <f ca="1">IF(C352="22",OFFSET('National Reallocations'!$L$1,MATCH(AD352,'National Reallocations'!$I$2:$I$52,0),),ROUND((X352/(SUM($X$2:$X$1259)-SUMIF($C$2:$C$1259,"22",$X$2:$X$1259)))*(Reallocations!$F$4+Reallocations!$F$5),0))</f>
        <v>25</v>
      </c>
      <c r="AF352" s="27">
        <f ca="1">IF(ISERROR(OFFSET('MSA Reallocations'!$I$1,MATCH(AD352,'MSA Reallocations'!$E$2:$E$37,0),)), 0, (OFFSET('MSA Reallocations'!$I$1,MATCH(AD352,'MSA Reallocations'!$E$2:$E$37,0),)))</f>
        <v>0</v>
      </c>
      <c r="AG352" s="181">
        <f ca="1">IF(ISERROR(OFFSET(Reductions!$E$1,MATCH(AD352,Reductions!$F$2:$F$15,0),)), 0, -OFFSET(Reductions!$E$1,MATCH(AD352,Reductions!$F$2:$F$15,0),))</f>
        <v>0</v>
      </c>
      <c r="AH352" s="53">
        <f t="shared" ca="1" si="17"/>
        <v>293802</v>
      </c>
    </row>
    <row r="353" spans="1:34" x14ac:dyDescent="0.25">
      <c r="A353" s="126" t="s">
        <v>5898</v>
      </c>
      <c r="B353" s="126" t="s">
        <v>928</v>
      </c>
      <c r="C353" s="126" t="s">
        <v>27</v>
      </c>
      <c r="D353" s="126" t="s">
        <v>28</v>
      </c>
      <c r="E353" s="126" t="s">
        <v>929</v>
      </c>
      <c r="F353" s="126" t="s">
        <v>1101</v>
      </c>
      <c r="G353" s="126" t="s">
        <v>472</v>
      </c>
      <c r="H353" s="126" t="s">
        <v>23</v>
      </c>
      <c r="I353" s="126" t="s">
        <v>1102</v>
      </c>
      <c r="J353" s="126" t="s">
        <v>932</v>
      </c>
      <c r="K353" s="126" t="s">
        <v>2129</v>
      </c>
      <c r="L353" s="127">
        <v>56208</v>
      </c>
      <c r="M353" s="127">
        <v>63805</v>
      </c>
      <c r="N353" s="127">
        <v>63305</v>
      </c>
      <c r="O353" s="127">
        <v>106779</v>
      </c>
      <c r="P353" s="127">
        <v>0</v>
      </c>
      <c r="Q353" s="127">
        <v>20064</v>
      </c>
      <c r="R353" s="127">
        <v>4224</v>
      </c>
      <c r="S353" s="127">
        <v>1480</v>
      </c>
      <c r="T353" s="24">
        <f>IF(P353&gt;0, ROUND(IF(IF(OR(C353="51", C353="52", C353="66"), (L353*'UNIT VALUES'!$C$26)-CALCS!P353,0)&gt;0, IF(OR(C353="51", C353="52", C353="66"), (L353*'UNIT VALUES'!$C$26)-CALCS!P353,0), 0), 0), ROUND(IF(IF(OR(C353="51", C353="52", C353="66"), (L353*'UNIT VALUES'!$C$26)-CALCS!O353,0)&gt;0, IF(OR(C353="51", C353="52", C353="66"), (L353*'UNIT VALUES'!$C$26)-CALCS!O353,0), 0), 0))</f>
        <v>0</v>
      </c>
      <c r="U353" s="25">
        <f>IF(C353="22", (O353*'UNIT VALUES'!$D$38)+(Q353*'UNIT VALUES'!$D$39)+(S353*'UNIT VALUES'!$D$40), (O353*'UNIT VALUES'!$D$28)+(Q353*'UNIT VALUES'!$D$29)+(S353*'UNIT VALUES'!$D$30))</f>
        <v>932761.03247120627</v>
      </c>
      <c r="V353" s="25">
        <f>IF(C353="22",(O353*'UNIT VALUES'!$D$41)+(Q353*'UNIT VALUES'!$D$42)+(R353*'UNIT VALUES'!$D$43),IF(C353="66",(Q353*'UNIT VALUES'!$D$31)+(T353*'UNIT VALUES'!$D$33)+(R353*'UNIT VALUES'!$D$34),(Q353*'UNIT VALUES'!$D$31)+(T353*'UNIT VALUES'!$D$32)+(R353*'UNIT VALUES'!$D$34)))</f>
        <v>619232.27948773373</v>
      </c>
      <c r="W353" s="25">
        <f t="shared" si="15"/>
        <v>932761</v>
      </c>
      <c r="X353" s="27">
        <f>ROUND(IF(C353="22", W353*'UNIT VALUES'!$D$44, W353*'UNIT VALUES'!$D$36), 0)</f>
        <v>816360</v>
      </c>
      <c r="Y353" s="87">
        <f>ROUND(IF(C353="22", IF(U353&gt;V353,O353*'UNIT VALUES'!$D$38*'UNIT VALUES'!$D$44,O353*'UNIT VALUES'!$D$41*'UNIT VALUES'!$D$44),IF(U353&gt;V353, O353*'UNIT VALUES'!$D$28*'UNIT VALUES'!$D$36,0)), 0)</f>
        <v>175671</v>
      </c>
      <c r="Z353" s="87">
        <f>ROUND(IF(C353="22", IF(U353&gt;V353,Q353*'UNIT VALUES'!$D$39*'UNIT VALUES'!$D$44,Q353*'UNIT VALUES'!$D$42*'UNIT VALUES'!$D$44), IF(U353&gt;V353, Q353*'UNIT VALUES'!$D$29*'UNIT VALUES'!$D$36, Q353*'UNIT VALUES'!$D$31*'UNIT VALUES'!$D$36)),0)</f>
        <v>446404</v>
      </c>
      <c r="AA353" s="87">
        <f>ROUND(IF(C353="22", IF(U353&gt;V353,0,R353*'UNIT VALUES'!$D$43*'UNIT VALUES'!$D$44),IF(CALCS!U353&gt;CALCS!V353,0,CALCS!R353*'UNIT VALUES'!$D$34*'UNIT VALUES'!$D$36)), 0)</f>
        <v>0</v>
      </c>
      <c r="AB353" s="87">
        <f>ROUND(IF(C353="22",IF(U353&gt;V353,S353*'UNIT VALUES'!$D$40*'UNIT VALUES'!$D$44,0),IF(U353&gt;V353,S353*'UNIT VALUES'!$D$30*'UNIT VALUES'!$D$36)), 0)</f>
        <v>194285</v>
      </c>
      <c r="AC353" s="87">
        <f>ROUND(IF(U353&gt;V353,0,IF(T353&gt;1, IF(C353="66", T353*'UNIT VALUES'!$D$33*'UNIT VALUES'!$D$36,T353*'UNIT VALUES'!$D$32*'UNIT VALUES'!$D$36),0)),0)</f>
        <v>0</v>
      </c>
      <c r="AD353" t="str">
        <f t="shared" si="16"/>
        <v>123252</v>
      </c>
      <c r="AE353">
        <f ca="1">IF(C353="22",OFFSET('National Reallocations'!$L$1,MATCH(AD353,'National Reallocations'!$I$2:$I$52,0),),ROUND((X353/(SUM($X$2:$X$1259)-SUMIF($C$2:$C$1259,"22",$X$2:$X$1259)))*(Reallocations!$F$4+Reallocations!$F$5),0))</f>
        <v>69</v>
      </c>
      <c r="AF353" s="27">
        <f ca="1">IF(ISERROR(OFFSET('MSA Reallocations'!$I$1,MATCH(AD353,'MSA Reallocations'!$E$2:$E$37,0),)), 0, (OFFSET('MSA Reallocations'!$I$1,MATCH(AD353,'MSA Reallocations'!$E$2:$E$37,0),)))</f>
        <v>0</v>
      </c>
      <c r="AG353" s="181">
        <f ca="1">IF(ISERROR(OFFSET(Reductions!$E$1,MATCH(AD353,Reductions!$F$2:$F$15,0),)), 0, -OFFSET(Reductions!$E$1,MATCH(AD353,Reductions!$F$2:$F$15,0),))</f>
        <v>0</v>
      </c>
      <c r="AH353" s="53">
        <f t="shared" ca="1" si="17"/>
        <v>816429</v>
      </c>
    </row>
    <row r="354" spans="1:34" x14ac:dyDescent="0.25">
      <c r="A354" s="126" t="s">
        <v>5430</v>
      </c>
      <c r="B354" s="126" t="s">
        <v>928</v>
      </c>
      <c r="C354" s="126" t="s">
        <v>27</v>
      </c>
      <c r="D354" s="126" t="s">
        <v>28</v>
      </c>
      <c r="E354" s="126" t="s">
        <v>929</v>
      </c>
      <c r="F354" s="126" t="s">
        <v>633</v>
      </c>
      <c r="G354" s="126" t="s">
        <v>1004</v>
      </c>
      <c r="H354" s="126" t="s">
        <v>23</v>
      </c>
      <c r="I354" s="126" t="s">
        <v>1104</v>
      </c>
      <c r="J354" s="126" t="s">
        <v>1006</v>
      </c>
      <c r="K354" s="126" t="s">
        <v>3338</v>
      </c>
      <c r="L354" s="127">
        <v>16277</v>
      </c>
      <c r="M354" s="127">
        <v>21119</v>
      </c>
      <c r="N354" s="127">
        <v>21119</v>
      </c>
      <c r="O354" s="127">
        <v>37689</v>
      </c>
      <c r="P354" s="127">
        <v>0</v>
      </c>
      <c r="Q354" s="127">
        <v>7231</v>
      </c>
      <c r="R354" s="127">
        <v>912</v>
      </c>
      <c r="S354" s="127">
        <v>219</v>
      </c>
      <c r="T354" s="24">
        <f>IF(P354&gt;0, ROUND(IF(IF(OR(C354="51", C354="52", C354="66"), (L354*'UNIT VALUES'!$C$26)-CALCS!P354,0)&gt;0, IF(OR(C354="51", C354="52", C354="66"), (L354*'UNIT VALUES'!$C$26)-CALCS!P354,0), 0), 0), ROUND(IF(IF(OR(C354="51", C354="52", C354="66"), (L354*'UNIT VALUES'!$C$26)-CALCS!O354,0)&gt;0, IF(OR(C354="51", C354="52", C354="66"), (L354*'UNIT VALUES'!$C$26)-CALCS!O354,0), 0), 0))</f>
        <v>0</v>
      </c>
      <c r="U354" s="25">
        <f>IF(C354="22", (O354*'UNIT VALUES'!$D$38)+(Q354*'UNIT VALUES'!$D$39)+(S354*'UNIT VALUES'!$D$40), (O354*'UNIT VALUES'!$D$28)+(Q354*'UNIT VALUES'!$D$29)+(S354*'UNIT VALUES'!$D$30))</f>
        <v>287516.51479444391</v>
      </c>
      <c r="V354" s="25">
        <f>IF(C354="22",(O354*'UNIT VALUES'!$D$41)+(Q354*'UNIT VALUES'!$D$42)+(R354*'UNIT VALUES'!$D$43),IF(C354="66",(Q354*'UNIT VALUES'!$D$31)+(T354*'UNIT VALUES'!$D$33)+(R354*'UNIT VALUES'!$D$34),(Q354*'UNIT VALUES'!$D$31)+(T354*'UNIT VALUES'!$D$32)+(R354*'UNIT VALUES'!$D$34)))</f>
        <v>177915.82942093647</v>
      </c>
      <c r="W354" s="25">
        <f t="shared" si="15"/>
        <v>287517</v>
      </c>
      <c r="X354" s="27">
        <f>ROUND(IF(C354="22", W354*'UNIT VALUES'!$D$44, W354*'UNIT VALUES'!$D$36), 0)</f>
        <v>251637</v>
      </c>
      <c r="Y354" s="87">
        <f>ROUND(IF(C354="22", IF(U354&gt;V354,O354*'UNIT VALUES'!$D$38*'UNIT VALUES'!$D$44,O354*'UNIT VALUES'!$D$41*'UNIT VALUES'!$D$44),IF(U354&gt;V354, O354*'UNIT VALUES'!$D$28*'UNIT VALUES'!$D$36,0)), 0)</f>
        <v>62005</v>
      </c>
      <c r="Z354" s="87">
        <f>ROUND(IF(C354="22", IF(U354&gt;V354,Q354*'UNIT VALUES'!$D$39*'UNIT VALUES'!$D$44,Q354*'UNIT VALUES'!$D$42*'UNIT VALUES'!$D$44), IF(U354&gt;V354, Q354*'UNIT VALUES'!$D$29*'UNIT VALUES'!$D$36, Q354*'UNIT VALUES'!$D$31*'UNIT VALUES'!$D$36)),0)</f>
        <v>160883</v>
      </c>
      <c r="AA354" s="87">
        <f>ROUND(IF(C354="22", IF(U354&gt;V354,0,R354*'UNIT VALUES'!$D$43*'UNIT VALUES'!$D$44),IF(CALCS!U354&gt;CALCS!V354,0,CALCS!R354*'UNIT VALUES'!$D$34*'UNIT VALUES'!$D$36)), 0)</f>
        <v>0</v>
      </c>
      <c r="AB354" s="87">
        <f>ROUND(IF(C354="22",IF(U354&gt;V354,S354*'UNIT VALUES'!$D$40*'UNIT VALUES'!$D$44,0),IF(U354&gt;V354,S354*'UNIT VALUES'!$D$30*'UNIT VALUES'!$D$36)), 0)</f>
        <v>28749</v>
      </c>
      <c r="AC354" s="87">
        <f>ROUND(IF(U354&gt;V354,0,IF(T354&gt;1, IF(C354="66", T354*'UNIT VALUES'!$D$33*'UNIT VALUES'!$D$36,T354*'UNIT VALUES'!$D$32*'UNIT VALUES'!$D$36),0)),0)</f>
        <v>0</v>
      </c>
      <c r="AD354" t="str">
        <f t="shared" si="16"/>
        <v>123342</v>
      </c>
      <c r="AE354">
        <f ca="1">IF(C354="22",OFFSET('National Reallocations'!$L$1,MATCH(AD354,'National Reallocations'!$I$2:$I$52,0),),ROUND((X354/(SUM($X$2:$X$1259)-SUMIF($C$2:$C$1259,"22",$X$2:$X$1259)))*(Reallocations!$F$4+Reallocations!$F$5),0))</f>
        <v>21</v>
      </c>
      <c r="AF354" s="27">
        <f ca="1">IF(ISERROR(OFFSET('MSA Reallocations'!$I$1,MATCH(AD354,'MSA Reallocations'!$E$2:$E$37,0),)), 0, (OFFSET('MSA Reallocations'!$I$1,MATCH(AD354,'MSA Reallocations'!$E$2:$E$37,0),)))</f>
        <v>0</v>
      </c>
      <c r="AG354" s="181">
        <f ca="1">IF(ISERROR(OFFSET(Reductions!$E$1,MATCH(AD354,Reductions!$F$2:$F$15,0),)), 0, -OFFSET(Reductions!$E$1,MATCH(AD354,Reductions!$F$2:$F$15,0),))</f>
        <v>0</v>
      </c>
      <c r="AH354" s="53">
        <f t="shared" ca="1" si="17"/>
        <v>251658</v>
      </c>
    </row>
    <row r="355" spans="1:34" x14ac:dyDescent="0.25">
      <c r="A355" s="126" t="s">
        <v>5566</v>
      </c>
      <c r="B355" s="126" t="s">
        <v>928</v>
      </c>
      <c r="C355" s="126" t="s">
        <v>99</v>
      </c>
      <c r="D355" s="126" t="s">
        <v>100</v>
      </c>
      <c r="E355" s="126" t="s">
        <v>929</v>
      </c>
      <c r="F355" s="126" t="s">
        <v>1106</v>
      </c>
      <c r="G355" s="126" t="s">
        <v>860</v>
      </c>
      <c r="H355" s="126" t="s">
        <v>23</v>
      </c>
      <c r="I355" s="126" t="s">
        <v>23</v>
      </c>
      <c r="J355" s="126" t="s">
        <v>949</v>
      </c>
      <c r="K355" s="126" t="s">
        <v>3338</v>
      </c>
      <c r="L355" s="127">
        <v>62368</v>
      </c>
      <c r="M355" s="127">
        <v>145215</v>
      </c>
      <c r="N355" s="127">
        <v>145215</v>
      </c>
      <c r="O355" s="127">
        <v>275873</v>
      </c>
      <c r="P355" s="127">
        <v>0</v>
      </c>
      <c r="Q355" s="127">
        <v>28422</v>
      </c>
      <c r="R355" s="127">
        <v>892</v>
      </c>
      <c r="S355" s="127">
        <v>1153</v>
      </c>
      <c r="T355" s="24">
        <f>IF(P355&gt;0, ROUND(IF(IF(OR(C355="51", C355="52", C355="66"), (L355*'UNIT VALUES'!$C$26)-CALCS!P355,0)&gt;0, IF(OR(C355="51", C355="52", C355="66"), (L355*'UNIT VALUES'!$C$26)-CALCS!P355,0), 0), 0), ROUND(IF(IF(OR(C355="51", C355="52", C355="66"), (L355*'UNIT VALUES'!$C$26)-CALCS!O355,0)&gt;0, IF(OR(C355="51", C355="52", C355="66"), (L355*'UNIT VALUES'!$C$26)-CALCS!O355,0), 0), 0))</f>
        <v>0</v>
      </c>
      <c r="U355" s="25">
        <f>IF(C355="22", (O355*'UNIT VALUES'!$D$38)+(Q355*'UNIT VALUES'!$D$39)+(S355*'UNIT VALUES'!$D$40), (O355*'UNIT VALUES'!$D$28)+(Q355*'UNIT VALUES'!$D$29)+(S355*'UNIT VALUES'!$D$30))</f>
        <v>1414042.4829624821</v>
      </c>
      <c r="V355" s="25">
        <f>IF(C355="22",(O355*'UNIT VALUES'!$D$41)+(Q355*'UNIT VALUES'!$D$42)+(R355*'UNIT VALUES'!$D$43),IF(C355="66",(Q355*'UNIT VALUES'!$D$31)+(T355*'UNIT VALUES'!$D$33)+(R355*'UNIT VALUES'!$D$34),(Q355*'UNIT VALUES'!$D$31)+(T355*'UNIT VALUES'!$D$32)+(R355*'UNIT VALUES'!$D$34)))</f>
        <v>499655.57373513328</v>
      </c>
      <c r="W355" s="25">
        <f t="shared" si="15"/>
        <v>1414042</v>
      </c>
      <c r="X355" s="27">
        <f>ROUND(IF(C355="22", W355*'UNIT VALUES'!$D$44, W355*'UNIT VALUES'!$D$36), 0)</f>
        <v>1237581</v>
      </c>
      <c r="Y355" s="87">
        <f>ROUND(IF(C355="22", IF(U355&gt;V355,O355*'UNIT VALUES'!$D$38*'UNIT VALUES'!$D$44,O355*'UNIT VALUES'!$D$41*'UNIT VALUES'!$D$44),IF(U355&gt;V355, O355*'UNIT VALUES'!$D$28*'UNIT VALUES'!$D$36,0)), 0)</f>
        <v>453862</v>
      </c>
      <c r="Z355" s="87">
        <f>ROUND(IF(C355="22", IF(U355&gt;V355,Q355*'UNIT VALUES'!$D$39*'UNIT VALUES'!$D$44,Q355*'UNIT VALUES'!$D$42*'UNIT VALUES'!$D$44), IF(U355&gt;V355, Q355*'UNIT VALUES'!$D$29*'UNIT VALUES'!$D$36, Q355*'UNIT VALUES'!$D$31*'UNIT VALUES'!$D$36)),0)</f>
        <v>632361</v>
      </c>
      <c r="AA355" s="87">
        <f>ROUND(IF(C355="22", IF(U355&gt;V355,0,R355*'UNIT VALUES'!$D$43*'UNIT VALUES'!$D$44),IF(CALCS!U355&gt;CALCS!V355,0,CALCS!R355*'UNIT VALUES'!$D$34*'UNIT VALUES'!$D$36)), 0)</f>
        <v>0</v>
      </c>
      <c r="AB355" s="87">
        <f>ROUND(IF(C355="22",IF(U355&gt;V355,S355*'UNIT VALUES'!$D$40*'UNIT VALUES'!$D$44,0),IF(U355&gt;V355,S355*'UNIT VALUES'!$D$30*'UNIT VALUES'!$D$36)), 0)</f>
        <v>151359</v>
      </c>
      <c r="AC355" s="87">
        <f>ROUND(IF(U355&gt;V355,0,IF(T355&gt;1, IF(C355="66", T355*'UNIT VALUES'!$D$33*'UNIT VALUES'!$D$36,T355*'UNIT VALUES'!$D$32*'UNIT VALUES'!$D$36),0)),0)</f>
        <v>0</v>
      </c>
      <c r="AD355" t="str">
        <f t="shared" si="16"/>
        <v>129009</v>
      </c>
      <c r="AE355">
        <f ca="1">IF(C355="22",OFFSET('National Reallocations'!$L$1,MATCH(AD355,'National Reallocations'!$I$2:$I$52,0),),ROUND((X355/(SUM($X$2:$X$1259)-SUMIF($C$2:$C$1259,"22",$X$2:$X$1259)))*(Reallocations!$F$4+Reallocations!$F$5),0))</f>
        <v>104</v>
      </c>
      <c r="AF355" s="27">
        <f ca="1">IF(ISERROR(OFFSET('MSA Reallocations'!$I$1,MATCH(AD355,'MSA Reallocations'!$E$2:$E$37,0),)), 0, (OFFSET('MSA Reallocations'!$I$1,MATCH(AD355,'MSA Reallocations'!$E$2:$E$37,0),)))</f>
        <v>0</v>
      </c>
      <c r="AG355" s="181">
        <f ca="1">IF(ISERROR(OFFSET(Reductions!$E$1,MATCH(AD355,Reductions!$F$2:$F$15,0),)), 0, -OFFSET(Reductions!$E$1,MATCH(AD355,Reductions!$F$2:$F$15,0),))</f>
        <v>0</v>
      </c>
      <c r="AH355" s="53">
        <f t="shared" ca="1" si="17"/>
        <v>1237685</v>
      </c>
    </row>
    <row r="356" spans="1:34" x14ac:dyDescent="0.25">
      <c r="A356" s="126" t="s">
        <v>5470</v>
      </c>
      <c r="B356" s="126" t="s">
        <v>928</v>
      </c>
      <c r="C356" s="126" t="s">
        <v>99</v>
      </c>
      <c r="D356" s="126" t="s">
        <v>100</v>
      </c>
      <c r="E356" s="126" t="s">
        <v>929</v>
      </c>
      <c r="F356" s="126" t="s">
        <v>1108</v>
      </c>
      <c r="G356" s="126" t="s">
        <v>886</v>
      </c>
      <c r="H356" s="126" t="s">
        <v>23</v>
      </c>
      <c r="I356" s="126" t="s">
        <v>23</v>
      </c>
      <c r="J356" s="126" t="s">
        <v>953</v>
      </c>
      <c r="K356" s="126" t="s">
        <v>2129</v>
      </c>
      <c r="L356" s="127">
        <v>174856</v>
      </c>
      <c r="M356" s="127">
        <v>305444</v>
      </c>
      <c r="N356" s="127">
        <v>327227</v>
      </c>
      <c r="O356" s="127">
        <v>337248</v>
      </c>
      <c r="P356" s="127">
        <v>0</v>
      </c>
      <c r="Q356" s="127">
        <v>55024</v>
      </c>
      <c r="R356" s="127">
        <v>930</v>
      </c>
      <c r="S356" s="127">
        <v>4847</v>
      </c>
      <c r="T356" s="24">
        <f>IF(P356&gt;0, ROUND(IF(IF(OR(C356="51", C356="52", C356="66"), (L356*'UNIT VALUES'!$C$26)-CALCS!P356,0)&gt;0, IF(OR(C356="51", C356="52", C356="66"), (L356*'UNIT VALUES'!$C$26)-CALCS!P356,0), 0), 0), ROUND(IF(IF(OR(C356="51", C356="52", C356="66"), (L356*'UNIT VALUES'!$C$26)-CALCS!O356,0)&gt;0, IF(OR(C356="51", C356="52", C356="66"), (L356*'UNIT VALUES'!$C$26)-CALCS!O356,0), 0), 0))</f>
        <v>0</v>
      </c>
      <c r="U356" s="25">
        <f>IF(C356="22", (O356*'UNIT VALUES'!$D$38)+(Q356*'UNIT VALUES'!$D$39)+(S356*'UNIT VALUES'!$D$40), (O356*'UNIT VALUES'!$D$28)+(Q356*'UNIT VALUES'!$D$29)+(S356*'UNIT VALUES'!$D$30))</f>
        <v>2759740.5511987326</v>
      </c>
      <c r="V356" s="25">
        <f>IF(C356="22",(O356*'UNIT VALUES'!$D$41)+(Q356*'UNIT VALUES'!$D$42)+(R356*'UNIT VALUES'!$D$43),IF(C356="66",(Q356*'UNIT VALUES'!$D$31)+(T356*'UNIT VALUES'!$D$33)+(R356*'UNIT VALUES'!$D$34),(Q356*'UNIT VALUES'!$D$31)+(T356*'UNIT VALUES'!$D$32)+(R356*'UNIT VALUES'!$D$34)))</f>
        <v>908228.93667194271</v>
      </c>
      <c r="W356" s="25">
        <f t="shared" si="15"/>
        <v>2759741</v>
      </c>
      <c r="X356" s="27">
        <f>ROUND(IF(C356="22", W356*'UNIT VALUES'!$D$44, W356*'UNIT VALUES'!$D$36), 0)</f>
        <v>2415348</v>
      </c>
      <c r="Y356" s="87">
        <f>ROUND(IF(C356="22", IF(U356&gt;V356,O356*'UNIT VALUES'!$D$38*'UNIT VALUES'!$D$44,O356*'UNIT VALUES'!$D$41*'UNIT VALUES'!$D$44),IF(U356&gt;V356, O356*'UNIT VALUES'!$D$28*'UNIT VALUES'!$D$36,0)), 0)</f>
        <v>554835</v>
      </c>
      <c r="Z356" s="87">
        <f>ROUND(IF(C356="22", IF(U356&gt;V356,Q356*'UNIT VALUES'!$D$39*'UNIT VALUES'!$D$44,Q356*'UNIT VALUES'!$D$42*'UNIT VALUES'!$D$44), IF(U356&gt;V356, Q356*'UNIT VALUES'!$D$29*'UNIT VALUES'!$D$36, Q356*'UNIT VALUES'!$D$31*'UNIT VALUES'!$D$36)),0)</f>
        <v>1224229</v>
      </c>
      <c r="AA356" s="87">
        <f>ROUND(IF(C356="22", IF(U356&gt;V356,0,R356*'UNIT VALUES'!$D$43*'UNIT VALUES'!$D$44),IF(CALCS!U356&gt;CALCS!V356,0,CALCS!R356*'UNIT VALUES'!$D$34*'UNIT VALUES'!$D$36)), 0)</f>
        <v>0</v>
      </c>
      <c r="AB356" s="87">
        <f>ROUND(IF(C356="22",IF(U356&gt;V356,S356*'UNIT VALUES'!$D$40*'UNIT VALUES'!$D$44,0),IF(U356&gt;V356,S356*'UNIT VALUES'!$D$30*'UNIT VALUES'!$D$36)), 0)</f>
        <v>636283</v>
      </c>
      <c r="AC356" s="87">
        <f>ROUND(IF(U356&gt;V356,0,IF(T356&gt;1, IF(C356="66", T356*'UNIT VALUES'!$D$33*'UNIT VALUES'!$D$36,T356*'UNIT VALUES'!$D$32*'UNIT VALUES'!$D$36),0)),0)</f>
        <v>0</v>
      </c>
      <c r="AD356" t="str">
        <f t="shared" si="16"/>
        <v>129011</v>
      </c>
      <c r="AE356">
        <f ca="1">IF(C356="22",OFFSET('National Reallocations'!$L$1,MATCH(AD356,'National Reallocations'!$I$2:$I$52,0),),ROUND((X356/(SUM($X$2:$X$1259)-SUMIF($C$2:$C$1259,"22",$X$2:$X$1259)))*(Reallocations!$F$4+Reallocations!$F$5),0))</f>
        <v>203</v>
      </c>
      <c r="AF356" s="27">
        <f ca="1">IF(ISERROR(OFFSET('MSA Reallocations'!$I$1,MATCH(AD356,'MSA Reallocations'!$E$2:$E$37,0),)), 0, (OFFSET('MSA Reallocations'!$I$1,MATCH(AD356,'MSA Reallocations'!$E$2:$E$37,0),)))</f>
        <v>0</v>
      </c>
      <c r="AG356" s="181">
        <f ca="1">IF(ISERROR(OFFSET(Reductions!$E$1,MATCH(AD356,Reductions!$F$2:$F$15,0),)), 0, -OFFSET(Reductions!$E$1,MATCH(AD356,Reductions!$F$2:$F$15,0),))</f>
        <v>0</v>
      </c>
      <c r="AH356" s="53">
        <f t="shared" ca="1" si="17"/>
        <v>2415551</v>
      </c>
    </row>
    <row r="357" spans="1:34" x14ac:dyDescent="0.25">
      <c r="A357" s="126" t="s">
        <v>5493</v>
      </c>
      <c r="B357" s="126" t="s">
        <v>928</v>
      </c>
      <c r="C357" s="126" t="s">
        <v>99</v>
      </c>
      <c r="D357" s="126" t="s">
        <v>100</v>
      </c>
      <c r="E357" s="126" t="s">
        <v>929</v>
      </c>
      <c r="F357" s="126" t="s">
        <v>1110</v>
      </c>
      <c r="G357" s="126" t="s">
        <v>1014</v>
      </c>
      <c r="H357" s="126" t="s">
        <v>23</v>
      </c>
      <c r="I357" s="126" t="s">
        <v>23</v>
      </c>
      <c r="J357" s="126" t="s">
        <v>1016</v>
      </c>
      <c r="K357" s="126" t="s">
        <v>2129</v>
      </c>
      <c r="L357" s="127">
        <v>10545</v>
      </c>
      <c r="M357" s="127">
        <v>0</v>
      </c>
      <c r="N357" s="127">
        <v>0</v>
      </c>
      <c r="O357" s="127">
        <v>317589</v>
      </c>
      <c r="P357" s="127">
        <v>0</v>
      </c>
      <c r="Q357" s="127">
        <v>44507</v>
      </c>
      <c r="R357" s="127">
        <v>504</v>
      </c>
      <c r="S357" s="127">
        <v>4697</v>
      </c>
      <c r="T357" s="24">
        <f>IF(P357&gt;0, ROUND(IF(IF(OR(C357="51", C357="52", C357="66"), (L357*'UNIT VALUES'!$C$26)-CALCS!P357,0)&gt;0, IF(OR(C357="51", C357="52", C357="66"), (L357*'UNIT VALUES'!$C$26)-CALCS!P357,0), 0), 0), ROUND(IF(IF(OR(C357="51", C357="52", C357="66"), (L357*'UNIT VALUES'!$C$26)-CALCS!O357,0)&gt;0, IF(OR(C357="51", C357="52", C357="66"), (L357*'UNIT VALUES'!$C$26)-CALCS!O357,0), 0), 0))</f>
        <v>0</v>
      </c>
      <c r="U357" s="25">
        <f>IF(C357="22", (O357*'UNIT VALUES'!$D$38)+(Q357*'UNIT VALUES'!$D$39)+(S357*'UNIT VALUES'!$D$40), (O357*'UNIT VALUES'!$D$28)+(Q357*'UNIT VALUES'!$D$29)+(S357*'UNIT VALUES'!$D$30))</f>
        <v>2432930.913268337</v>
      </c>
      <c r="V357" s="25">
        <f>IF(C357="22",(O357*'UNIT VALUES'!$D$41)+(Q357*'UNIT VALUES'!$D$42)+(R357*'UNIT VALUES'!$D$43),IF(C357="66",(Q357*'UNIT VALUES'!$D$31)+(T357*'UNIT VALUES'!$D$33)+(R357*'UNIT VALUES'!$D$34),(Q357*'UNIT VALUES'!$D$31)+(T357*'UNIT VALUES'!$D$32)+(R357*'UNIT VALUES'!$D$34)))</f>
        <v>716228.05192910612</v>
      </c>
      <c r="W357" s="25">
        <f t="shared" si="15"/>
        <v>2432931</v>
      </c>
      <c r="X357" s="27">
        <f>ROUND(IF(C357="22", W357*'UNIT VALUES'!$D$44, W357*'UNIT VALUES'!$D$36), 0)</f>
        <v>2129321</v>
      </c>
      <c r="Y357" s="87">
        <f>ROUND(IF(C357="22", IF(U357&gt;V357,O357*'UNIT VALUES'!$D$38*'UNIT VALUES'!$D$44,O357*'UNIT VALUES'!$D$41*'UNIT VALUES'!$D$44),IF(U357&gt;V357, O357*'UNIT VALUES'!$D$28*'UNIT VALUES'!$D$36,0)), 0)</f>
        <v>522492</v>
      </c>
      <c r="Z357" s="87">
        <f>ROUND(IF(C357="22", IF(U357&gt;V357,Q357*'UNIT VALUES'!$D$39*'UNIT VALUES'!$D$44,Q357*'UNIT VALUES'!$D$42*'UNIT VALUES'!$D$44), IF(U357&gt;V357, Q357*'UNIT VALUES'!$D$29*'UNIT VALUES'!$D$36, Q357*'UNIT VALUES'!$D$31*'UNIT VALUES'!$D$36)),0)</f>
        <v>990236</v>
      </c>
      <c r="AA357" s="87">
        <f>ROUND(IF(C357="22", IF(U357&gt;V357,0,R357*'UNIT VALUES'!$D$43*'UNIT VALUES'!$D$44),IF(CALCS!U357&gt;CALCS!V357,0,CALCS!R357*'UNIT VALUES'!$D$34*'UNIT VALUES'!$D$36)), 0)</f>
        <v>0</v>
      </c>
      <c r="AB357" s="87">
        <f>ROUND(IF(C357="22",IF(U357&gt;V357,S357*'UNIT VALUES'!$D$40*'UNIT VALUES'!$D$44,0),IF(U357&gt;V357,S357*'UNIT VALUES'!$D$30*'UNIT VALUES'!$D$36)), 0)</f>
        <v>616592</v>
      </c>
      <c r="AC357" s="87">
        <f>ROUND(IF(U357&gt;V357,0,IF(T357&gt;1, IF(C357="66", T357*'UNIT VALUES'!$D$33*'UNIT VALUES'!$D$36,T357*'UNIT VALUES'!$D$32*'UNIT VALUES'!$D$36),0)),0)</f>
        <v>0</v>
      </c>
      <c r="AD357" t="str">
        <f t="shared" si="16"/>
        <v>129021</v>
      </c>
      <c r="AE357">
        <f ca="1">IF(C357="22",OFFSET('National Reallocations'!$L$1,MATCH(AD357,'National Reallocations'!$I$2:$I$52,0),),ROUND((X357/(SUM($X$2:$X$1259)-SUMIF($C$2:$C$1259,"22",$X$2:$X$1259)))*(Reallocations!$F$4+Reallocations!$F$5),0))</f>
        <v>179</v>
      </c>
      <c r="AF357" s="27">
        <f ca="1">IF(ISERROR(OFFSET('MSA Reallocations'!$I$1,MATCH(AD357,'MSA Reallocations'!$E$2:$E$37,0),)), 0, (OFFSET('MSA Reallocations'!$I$1,MATCH(AD357,'MSA Reallocations'!$E$2:$E$37,0),)))</f>
        <v>68872</v>
      </c>
      <c r="AG357" s="181">
        <f ca="1">IF(ISERROR(OFFSET(Reductions!$E$1,MATCH(AD357,Reductions!$F$2:$F$15,0),)), 0, -OFFSET(Reductions!$E$1,MATCH(AD357,Reductions!$F$2:$F$15,0),))</f>
        <v>0</v>
      </c>
      <c r="AH357" s="53">
        <f t="shared" ca="1" si="17"/>
        <v>2198372</v>
      </c>
    </row>
    <row r="358" spans="1:34" x14ac:dyDescent="0.25">
      <c r="A358" s="126" t="s">
        <v>4841</v>
      </c>
      <c r="B358" s="126" t="s">
        <v>928</v>
      </c>
      <c r="C358" s="126" t="s">
        <v>99</v>
      </c>
      <c r="D358" s="126" t="s">
        <v>100</v>
      </c>
      <c r="E358" s="126" t="s">
        <v>929</v>
      </c>
      <c r="F358" s="126" t="s">
        <v>1112</v>
      </c>
      <c r="G358" s="126" t="s">
        <v>135</v>
      </c>
      <c r="H358" s="126" t="s">
        <v>23</v>
      </c>
      <c r="I358" s="126" t="s">
        <v>23</v>
      </c>
      <c r="J358" s="126" t="s">
        <v>1113</v>
      </c>
      <c r="K358" s="126" t="s">
        <v>3338</v>
      </c>
      <c r="L358" s="127">
        <v>454139</v>
      </c>
      <c r="M358" s="127">
        <v>571103</v>
      </c>
      <c r="N358" s="127">
        <v>571003</v>
      </c>
      <c r="O358" s="127">
        <v>911557</v>
      </c>
      <c r="P358" s="127">
        <v>0</v>
      </c>
      <c r="Q358" s="127">
        <v>149927</v>
      </c>
      <c r="R358" s="127">
        <v>19824</v>
      </c>
      <c r="S358" s="127">
        <v>6290</v>
      </c>
      <c r="T358" s="24">
        <f>IF(P358&gt;0, ROUND(IF(IF(OR(C358="51", C358="52", C358="66"), (L358*'UNIT VALUES'!$C$26)-CALCS!P358,0)&gt;0, IF(OR(C358="51", C358="52", C358="66"), (L358*'UNIT VALUES'!$C$26)-CALCS!P358,0), 0), 0), ROUND(IF(IF(OR(C358="51", C358="52", C358="66"), (L358*'UNIT VALUES'!$C$26)-CALCS!O358,0)&gt;0, IF(OR(C358="51", C358="52", C358="66"), (L358*'UNIT VALUES'!$C$26)-CALCS!O358,0), 0), 0))</f>
        <v>0</v>
      </c>
      <c r="U358" s="25">
        <f>IF(C358="22", (O358*'UNIT VALUES'!$D$38)+(Q358*'UNIT VALUES'!$D$39)+(S358*'UNIT VALUES'!$D$40), (O358*'UNIT VALUES'!$D$28)+(Q358*'UNIT VALUES'!$D$29)+(S358*'UNIT VALUES'!$D$30))</f>
        <v>6468308.4510523472</v>
      </c>
      <c r="V358" s="25">
        <f>IF(C358="22",(O358*'UNIT VALUES'!$D$41)+(Q358*'UNIT VALUES'!$D$42)+(R358*'UNIT VALUES'!$D$43),IF(C358="66",(Q358*'UNIT VALUES'!$D$31)+(T358*'UNIT VALUES'!$D$33)+(R358*'UNIT VALUES'!$D$34),(Q358*'UNIT VALUES'!$D$31)+(T358*'UNIT VALUES'!$D$32)+(R358*'UNIT VALUES'!$D$34)))</f>
        <v>3756713.17162104</v>
      </c>
      <c r="W358" s="25">
        <f t="shared" si="15"/>
        <v>6468308</v>
      </c>
      <c r="X358" s="27">
        <f>ROUND(IF(C358="22", W358*'UNIT VALUES'!$D$44, W358*'UNIT VALUES'!$D$36), 0)</f>
        <v>5661116</v>
      </c>
      <c r="Y358" s="87">
        <f>ROUND(IF(C358="22", IF(U358&gt;V358,O358*'UNIT VALUES'!$D$38*'UNIT VALUES'!$D$44,O358*'UNIT VALUES'!$D$41*'UNIT VALUES'!$D$44),IF(U358&gt;V358, O358*'UNIT VALUES'!$D$28*'UNIT VALUES'!$D$36,0)), 0)</f>
        <v>1499679</v>
      </c>
      <c r="Z358" s="87">
        <f>ROUND(IF(C358="22", IF(U358&gt;V358,Q358*'UNIT VALUES'!$D$39*'UNIT VALUES'!$D$44,Q358*'UNIT VALUES'!$D$42*'UNIT VALUES'!$D$44), IF(U358&gt;V358, Q358*'UNIT VALUES'!$D$29*'UNIT VALUES'!$D$36, Q358*'UNIT VALUES'!$D$31*'UNIT VALUES'!$D$36)),0)</f>
        <v>3335726</v>
      </c>
      <c r="AA358" s="87">
        <f>ROUND(IF(C358="22", IF(U358&gt;V358,0,R358*'UNIT VALUES'!$D$43*'UNIT VALUES'!$D$44),IF(CALCS!U358&gt;CALCS!V358,0,CALCS!R358*'UNIT VALUES'!$D$34*'UNIT VALUES'!$D$36)), 0)</f>
        <v>0</v>
      </c>
      <c r="AB358" s="87">
        <f>ROUND(IF(C358="22",IF(U358&gt;V358,S358*'UNIT VALUES'!$D$40*'UNIT VALUES'!$D$44,0),IF(U358&gt;V358,S358*'UNIT VALUES'!$D$30*'UNIT VALUES'!$D$36)), 0)</f>
        <v>825711</v>
      </c>
      <c r="AC358" s="87">
        <f>ROUND(IF(U358&gt;V358,0,IF(T358&gt;1, IF(C358="66", T358*'UNIT VALUES'!$D$33*'UNIT VALUES'!$D$36,T358*'UNIT VALUES'!$D$32*'UNIT VALUES'!$D$36),0)),0)</f>
        <v>0</v>
      </c>
      <c r="AD358" t="str">
        <f t="shared" si="16"/>
        <v>129031</v>
      </c>
      <c r="AE358">
        <f ca="1">IF(C358="22",OFFSET('National Reallocations'!$L$1,MATCH(AD358,'National Reallocations'!$I$2:$I$52,0),),ROUND((X358/(SUM($X$2:$X$1259)-SUMIF($C$2:$C$1259,"22",$X$2:$X$1259)))*(Reallocations!$F$4+Reallocations!$F$5),0))</f>
        <v>476</v>
      </c>
      <c r="AF358" s="27">
        <f ca="1">IF(ISERROR(OFFSET('MSA Reallocations'!$I$1,MATCH(AD358,'MSA Reallocations'!$E$2:$E$37,0),)), 0, (OFFSET('MSA Reallocations'!$I$1,MATCH(AD358,'MSA Reallocations'!$E$2:$E$37,0),)))</f>
        <v>0</v>
      </c>
      <c r="AG358" s="181">
        <f ca="1">IF(ISERROR(OFFSET(Reductions!$E$1,MATCH(AD358,Reductions!$F$2:$F$15,0),)), 0, -OFFSET(Reductions!$E$1,MATCH(AD358,Reductions!$F$2:$F$15,0),))</f>
        <v>0</v>
      </c>
      <c r="AH358" s="53">
        <f t="shared" ca="1" si="17"/>
        <v>5661592</v>
      </c>
    </row>
    <row r="359" spans="1:34" x14ac:dyDescent="0.25">
      <c r="A359" s="126" t="s">
        <v>5605</v>
      </c>
      <c r="B359" s="126" t="s">
        <v>928</v>
      </c>
      <c r="C359" s="126" t="s">
        <v>99</v>
      </c>
      <c r="D359" s="126" t="s">
        <v>100</v>
      </c>
      <c r="E359" s="126" t="s">
        <v>929</v>
      </c>
      <c r="F359" s="126" t="s">
        <v>1115</v>
      </c>
      <c r="G359" s="126" t="s">
        <v>1058</v>
      </c>
      <c r="H359" s="126" t="s">
        <v>23</v>
      </c>
      <c r="I359" s="126" t="s">
        <v>23</v>
      </c>
      <c r="J359" s="126" t="s">
        <v>1060</v>
      </c>
      <c r="K359" s="126" t="s">
        <v>3338</v>
      </c>
      <c r="L359" s="127">
        <v>116615</v>
      </c>
      <c r="M359" s="127">
        <v>173841</v>
      </c>
      <c r="N359" s="127">
        <v>175680</v>
      </c>
      <c r="O359" s="127">
        <v>256048</v>
      </c>
      <c r="P359" s="127">
        <v>0</v>
      </c>
      <c r="Q359" s="127">
        <v>39911</v>
      </c>
      <c r="R359" s="127">
        <v>1778</v>
      </c>
      <c r="S359" s="127">
        <v>1287</v>
      </c>
      <c r="T359" s="24">
        <f>IF(P359&gt;0, ROUND(IF(IF(OR(C359="51", C359="52", C359="66"), (L359*'UNIT VALUES'!$C$26)-CALCS!P359,0)&gt;0, IF(OR(C359="51", C359="52", C359="66"), (L359*'UNIT VALUES'!$C$26)-CALCS!P359,0), 0), 0), ROUND(IF(IF(OR(C359="51", C359="52", C359="66"), (L359*'UNIT VALUES'!$C$26)-CALCS!O359,0)&gt;0, IF(OR(C359="51", C359="52", C359="66"), (L359*'UNIT VALUES'!$C$26)-CALCS!O359,0), 0), 0))</f>
        <v>0</v>
      </c>
      <c r="U359" s="25">
        <f>IF(C359="22", (O359*'UNIT VALUES'!$D$38)+(Q359*'UNIT VALUES'!$D$39)+(S359*'UNIT VALUES'!$D$40), (O359*'UNIT VALUES'!$D$28)+(Q359*'UNIT VALUES'!$D$29)+(S359*'UNIT VALUES'!$D$30))</f>
        <v>1688941.2643402249</v>
      </c>
      <c r="V359" s="25">
        <f>IF(C359="22",(O359*'UNIT VALUES'!$D$41)+(Q359*'UNIT VALUES'!$D$42)+(R359*'UNIT VALUES'!$D$43),IF(C359="66",(Q359*'UNIT VALUES'!$D$31)+(T359*'UNIT VALUES'!$D$33)+(R359*'UNIT VALUES'!$D$34),(Q359*'UNIT VALUES'!$D$31)+(T359*'UNIT VALUES'!$D$32)+(R359*'UNIT VALUES'!$D$34)))</f>
        <v>740590.11052516289</v>
      </c>
      <c r="W359" s="25">
        <f t="shared" si="15"/>
        <v>1688941</v>
      </c>
      <c r="X359" s="27">
        <f>ROUND(IF(C359="22", W359*'UNIT VALUES'!$D$44, W359*'UNIT VALUES'!$D$36), 0)</f>
        <v>1478175</v>
      </c>
      <c r="Y359" s="87">
        <f>ROUND(IF(C359="22", IF(U359&gt;V359,O359*'UNIT VALUES'!$D$38*'UNIT VALUES'!$D$44,O359*'UNIT VALUES'!$D$41*'UNIT VALUES'!$D$44),IF(U359&gt;V359, O359*'UNIT VALUES'!$D$28*'UNIT VALUES'!$D$36,0)), 0)</f>
        <v>421246</v>
      </c>
      <c r="Z359" s="87">
        <f>ROUND(IF(C359="22", IF(U359&gt;V359,Q359*'UNIT VALUES'!$D$39*'UNIT VALUES'!$D$44,Q359*'UNIT VALUES'!$D$42*'UNIT VALUES'!$D$44), IF(U359&gt;V359, Q359*'UNIT VALUES'!$D$29*'UNIT VALUES'!$D$36, Q359*'UNIT VALUES'!$D$31*'UNIT VALUES'!$D$36)),0)</f>
        <v>887980</v>
      </c>
      <c r="AA359" s="87">
        <f>ROUND(IF(C359="22", IF(U359&gt;V359,0,R359*'UNIT VALUES'!$D$43*'UNIT VALUES'!$D$44),IF(CALCS!U359&gt;CALCS!V359,0,CALCS!R359*'UNIT VALUES'!$D$34*'UNIT VALUES'!$D$36)), 0)</f>
        <v>0</v>
      </c>
      <c r="AB359" s="87">
        <f>ROUND(IF(C359="22",IF(U359&gt;V359,S359*'UNIT VALUES'!$D$40*'UNIT VALUES'!$D$44,0),IF(U359&gt;V359,S359*'UNIT VALUES'!$D$30*'UNIT VALUES'!$D$36)), 0)</f>
        <v>168949</v>
      </c>
      <c r="AC359" s="87">
        <f>ROUND(IF(U359&gt;V359,0,IF(T359&gt;1, IF(C359="66", T359*'UNIT VALUES'!$D$33*'UNIT VALUES'!$D$36,T359*'UNIT VALUES'!$D$32*'UNIT VALUES'!$D$36),0)),0)</f>
        <v>0</v>
      </c>
      <c r="AD359" t="str">
        <f t="shared" si="16"/>
        <v>129033</v>
      </c>
      <c r="AE359">
        <f ca="1">IF(C359="22",OFFSET('National Reallocations'!$L$1,MATCH(AD359,'National Reallocations'!$I$2:$I$52,0),),ROUND((X359/(SUM($X$2:$X$1259)-SUMIF($C$2:$C$1259,"22",$X$2:$X$1259)))*(Reallocations!$F$4+Reallocations!$F$5),0))</f>
        <v>124</v>
      </c>
      <c r="AF359" s="27">
        <f ca="1">IF(ISERROR(OFFSET('MSA Reallocations'!$I$1,MATCH(AD359,'MSA Reallocations'!$E$2:$E$37,0),)), 0, (OFFSET('MSA Reallocations'!$I$1,MATCH(AD359,'MSA Reallocations'!$E$2:$E$37,0),)))</f>
        <v>0</v>
      </c>
      <c r="AG359" s="181">
        <f ca="1">IF(ISERROR(OFFSET(Reductions!$E$1,MATCH(AD359,Reductions!$F$2:$F$15,0),)), 0, -OFFSET(Reductions!$E$1,MATCH(AD359,Reductions!$F$2:$F$15,0),))</f>
        <v>0</v>
      </c>
      <c r="AH359" s="53">
        <f t="shared" ca="1" si="17"/>
        <v>1478299</v>
      </c>
    </row>
    <row r="360" spans="1:34" x14ac:dyDescent="0.25">
      <c r="A360" s="126" t="s">
        <v>4799</v>
      </c>
      <c r="B360" s="126" t="s">
        <v>928</v>
      </c>
      <c r="C360" s="126" t="s">
        <v>99</v>
      </c>
      <c r="D360" s="126" t="s">
        <v>100</v>
      </c>
      <c r="E360" s="126" t="s">
        <v>929</v>
      </c>
      <c r="F360" s="126" t="s">
        <v>1117</v>
      </c>
      <c r="G360" s="126" t="s">
        <v>1092</v>
      </c>
      <c r="H360" s="126" t="s">
        <v>23</v>
      </c>
      <c r="I360" s="126" t="s">
        <v>23</v>
      </c>
      <c r="J360" s="126" t="s">
        <v>946</v>
      </c>
      <c r="K360" s="126" t="s">
        <v>3338</v>
      </c>
      <c r="L360" s="127">
        <v>122818</v>
      </c>
      <c r="M360" s="127">
        <v>375801</v>
      </c>
      <c r="N360" s="127">
        <v>375437</v>
      </c>
      <c r="O360" s="127">
        <v>979975</v>
      </c>
      <c r="P360" s="127">
        <v>0</v>
      </c>
      <c r="Q360" s="127">
        <v>141888</v>
      </c>
      <c r="R360" s="127">
        <v>2828</v>
      </c>
      <c r="S360" s="127">
        <v>9934</v>
      </c>
      <c r="T360" s="24">
        <f>IF(P360&gt;0, ROUND(IF(IF(OR(C360="51", C360="52", C360="66"), (L360*'UNIT VALUES'!$C$26)-CALCS!P360,0)&gt;0, IF(OR(C360="51", C360="52", C360="66"), (L360*'UNIT VALUES'!$C$26)-CALCS!P360,0), 0), 0), ROUND(IF(IF(OR(C360="51", C360="52", C360="66"), (L360*'UNIT VALUES'!$C$26)-CALCS!O360,0)&gt;0, IF(OR(C360="51", C360="52", C360="66"), (L360*'UNIT VALUES'!$C$26)-CALCS!O360,0), 0), 0))</f>
        <v>0</v>
      </c>
      <c r="U360" s="25">
        <f>IF(C360="22", (O360*'UNIT VALUES'!$D$38)+(Q360*'UNIT VALUES'!$D$39)+(S360*'UNIT VALUES'!$D$40), (O360*'UNIT VALUES'!$D$28)+(Q360*'UNIT VALUES'!$D$29)+(S360*'UNIT VALUES'!$D$30))</f>
        <v>6939124.0511841867</v>
      </c>
      <c r="V360" s="25">
        <f>IF(C360="22",(O360*'UNIT VALUES'!$D$41)+(Q360*'UNIT VALUES'!$D$42)+(R360*'UNIT VALUES'!$D$43),IF(C360="66",(Q360*'UNIT VALUES'!$D$31)+(T360*'UNIT VALUES'!$D$33)+(R360*'UNIT VALUES'!$D$34),(Q360*'UNIT VALUES'!$D$31)+(T360*'UNIT VALUES'!$D$32)+(R360*'UNIT VALUES'!$D$34)))</f>
        <v>2373882.8348128581</v>
      </c>
      <c r="W360" s="25">
        <f t="shared" si="15"/>
        <v>6939124</v>
      </c>
      <c r="X360" s="27">
        <f>ROUND(IF(C360="22", W360*'UNIT VALUES'!$D$44, W360*'UNIT VALUES'!$D$36), 0)</f>
        <v>6073178</v>
      </c>
      <c r="Y360" s="87">
        <f>ROUND(IF(C360="22", IF(U360&gt;V360,O360*'UNIT VALUES'!$D$38*'UNIT VALUES'!$D$44,O360*'UNIT VALUES'!$D$41*'UNIT VALUES'!$D$44),IF(U360&gt;V360, O360*'UNIT VALUES'!$D$28*'UNIT VALUES'!$D$36,0)), 0)</f>
        <v>1612240</v>
      </c>
      <c r="Z360" s="87">
        <f>ROUND(IF(C360="22", IF(U360&gt;V360,Q360*'UNIT VALUES'!$D$39*'UNIT VALUES'!$D$44,Q360*'UNIT VALUES'!$D$42*'UNIT VALUES'!$D$44), IF(U360&gt;V360, Q360*'UNIT VALUES'!$D$29*'UNIT VALUES'!$D$36, Q360*'UNIT VALUES'!$D$31*'UNIT VALUES'!$D$36)),0)</f>
        <v>3156866</v>
      </c>
      <c r="AA360" s="87">
        <f>ROUND(IF(C360="22", IF(U360&gt;V360,0,R360*'UNIT VALUES'!$D$43*'UNIT VALUES'!$D$44),IF(CALCS!U360&gt;CALCS!V360,0,CALCS!R360*'UNIT VALUES'!$D$34*'UNIT VALUES'!$D$36)), 0)</f>
        <v>0</v>
      </c>
      <c r="AB360" s="87">
        <f>ROUND(IF(C360="22",IF(U360&gt;V360,S360*'UNIT VALUES'!$D$40*'UNIT VALUES'!$D$44,0),IF(U360&gt;V360,S360*'UNIT VALUES'!$D$30*'UNIT VALUES'!$D$36)), 0)</f>
        <v>1304072</v>
      </c>
      <c r="AC360" s="87">
        <f>ROUND(IF(U360&gt;V360,0,IF(T360&gt;1, IF(C360="66", T360*'UNIT VALUES'!$D$33*'UNIT VALUES'!$D$36,T360*'UNIT VALUES'!$D$32*'UNIT VALUES'!$D$36),0)),0)</f>
        <v>0</v>
      </c>
      <c r="AD360" t="str">
        <f t="shared" si="16"/>
        <v>129057</v>
      </c>
      <c r="AE360">
        <f ca="1">IF(C360="22",OFFSET('National Reallocations'!$L$1,MATCH(AD360,'National Reallocations'!$I$2:$I$52,0),),ROUND((X360/(SUM($X$2:$X$1259)-SUMIF($C$2:$C$1259,"22",$X$2:$X$1259)))*(Reallocations!$F$4+Reallocations!$F$5),0))</f>
        <v>511</v>
      </c>
      <c r="AF360" s="27">
        <f ca="1">IF(ISERROR(OFFSET('MSA Reallocations'!$I$1,MATCH(AD360,'MSA Reallocations'!$E$2:$E$37,0),)), 0, (OFFSET('MSA Reallocations'!$I$1,MATCH(AD360,'MSA Reallocations'!$E$2:$E$37,0),)))</f>
        <v>0</v>
      </c>
      <c r="AG360" s="181">
        <f ca="1">IF(ISERROR(OFFSET(Reductions!$E$1,MATCH(AD360,Reductions!$F$2:$F$15,0),)), 0, -OFFSET(Reductions!$E$1,MATCH(AD360,Reductions!$F$2:$F$15,0),))</f>
        <v>0</v>
      </c>
      <c r="AH360" s="53">
        <f t="shared" ca="1" si="17"/>
        <v>6073689</v>
      </c>
    </row>
    <row r="361" spans="1:34" x14ac:dyDescent="0.25">
      <c r="A361" s="126" t="s">
        <v>5156</v>
      </c>
      <c r="B361" s="126" t="s">
        <v>928</v>
      </c>
      <c r="C361" s="126" t="s">
        <v>99</v>
      </c>
      <c r="D361" s="126" t="s">
        <v>100</v>
      </c>
      <c r="E361" s="126" t="s">
        <v>929</v>
      </c>
      <c r="F361" s="126" t="s">
        <v>1119</v>
      </c>
      <c r="G361" s="126" t="s">
        <v>145</v>
      </c>
      <c r="H361" s="126" t="s">
        <v>23</v>
      </c>
      <c r="I361" s="126" t="s">
        <v>23</v>
      </c>
      <c r="J361" s="126" t="s">
        <v>1001</v>
      </c>
      <c r="K361" s="126" t="s">
        <v>3338</v>
      </c>
      <c r="L361" s="127">
        <v>38493</v>
      </c>
      <c r="M361" s="127">
        <v>0</v>
      </c>
      <c r="N361" s="127">
        <v>0</v>
      </c>
      <c r="O361" s="127">
        <v>218160</v>
      </c>
      <c r="P361" s="127">
        <v>0</v>
      </c>
      <c r="Q361" s="127">
        <v>27091</v>
      </c>
      <c r="R361" s="127">
        <v>1923</v>
      </c>
      <c r="S361" s="127">
        <v>1604</v>
      </c>
      <c r="T361" s="24">
        <f>IF(P361&gt;0, ROUND(IF(IF(OR(C361="51", C361="52", C361="66"), (L361*'UNIT VALUES'!$C$26)-CALCS!P361,0)&gt;0, IF(OR(C361="51", C361="52", C361="66"), (L361*'UNIT VALUES'!$C$26)-CALCS!P361,0), 0), 0), ROUND(IF(IF(OR(C361="51", C361="52", C361="66"), (L361*'UNIT VALUES'!$C$26)-CALCS!O361,0)&gt;0, IF(OR(C361="51", C361="52", C361="66"), (L361*'UNIT VALUES'!$C$26)-CALCS!O361,0), 0), 0))</f>
        <v>0</v>
      </c>
      <c r="U361" s="25">
        <f>IF(C361="22", (O361*'UNIT VALUES'!$D$38)+(Q361*'UNIT VALUES'!$D$39)+(S361*'UNIT VALUES'!$D$40), (O361*'UNIT VALUES'!$D$28)+(Q361*'UNIT VALUES'!$D$29)+(S361*'UNIT VALUES'!$D$30))</f>
        <v>1339365.9325647026</v>
      </c>
      <c r="V361" s="25">
        <f>IF(C361="22",(O361*'UNIT VALUES'!$D$41)+(Q361*'UNIT VALUES'!$D$42)+(R361*'UNIT VALUES'!$D$43),IF(C361="66",(Q361*'UNIT VALUES'!$D$31)+(T361*'UNIT VALUES'!$D$33)+(R361*'UNIT VALUES'!$D$34),(Q361*'UNIT VALUES'!$D$31)+(T361*'UNIT VALUES'!$D$32)+(R361*'UNIT VALUES'!$D$34)))</f>
        <v>555800.24841986527</v>
      </c>
      <c r="W361" s="25">
        <f t="shared" si="15"/>
        <v>1339366</v>
      </c>
      <c r="X361" s="27">
        <f>ROUND(IF(C361="22", W361*'UNIT VALUES'!$D$44, W361*'UNIT VALUES'!$D$36), 0)</f>
        <v>1172224</v>
      </c>
      <c r="Y361" s="87">
        <f>ROUND(IF(C361="22", IF(U361&gt;V361,O361*'UNIT VALUES'!$D$38*'UNIT VALUES'!$D$44,O361*'UNIT VALUES'!$D$41*'UNIT VALUES'!$D$44),IF(U361&gt;V361, O361*'UNIT VALUES'!$D$28*'UNIT VALUES'!$D$36,0)), 0)</f>
        <v>358913</v>
      </c>
      <c r="Z361" s="87">
        <f>ROUND(IF(C361="22", IF(U361&gt;V361,Q361*'UNIT VALUES'!$D$39*'UNIT VALUES'!$D$44,Q361*'UNIT VALUES'!$D$42*'UNIT VALUES'!$D$44), IF(U361&gt;V361, Q361*'UNIT VALUES'!$D$29*'UNIT VALUES'!$D$36, Q361*'UNIT VALUES'!$D$31*'UNIT VALUES'!$D$36)),0)</f>
        <v>602748</v>
      </c>
      <c r="AA361" s="87">
        <f>ROUND(IF(C361="22", IF(U361&gt;V361,0,R361*'UNIT VALUES'!$D$43*'UNIT VALUES'!$D$44),IF(CALCS!U361&gt;CALCS!V361,0,CALCS!R361*'UNIT VALUES'!$D$34*'UNIT VALUES'!$D$36)), 0)</f>
        <v>0</v>
      </c>
      <c r="AB361" s="87">
        <f>ROUND(IF(C361="22",IF(U361&gt;V361,S361*'UNIT VALUES'!$D$40*'UNIT VALUES'!$D$44,0),IF(U361&gt;V361,S361*'UNIT VALUES'!$D$30*'UNIT VALUES'!$D$36)), 0)</f>
        <v>210563</v>
      </c>
      <c r="AC361" s="87">
        <f>ROUND(IF(U361&gt;V361,0,IF(T361&gt;1, IF(C361="66", T361*'UNIT VALUES'!$D$33*'UNIT VALUES'!$D$36,T361*'UNIT VALUES'!$D$32*'UNIT VALUES'!$D$36),0)),0)</f>
        <v>0</v>
      </c>
      <c r="AD361" t="str">
        <f t="shared" si="16"/>
        <v>129069</v>
      </c>
      <c r="AE361">
        <f ca="1">IF(C361="22",OFFSET('National Reallocations'!$L$1,MATCH(AD361,'National Reallocations'!$I$2:$I$52,0),),ROUND((X361/(SUM($X$2:$X$1259)-SUMIF($C$2:$C$1259,"22",$X$2:$X$1259)))*(Reallocations!$F$4+Reallocations!$F$5),0))</f>
        <v>99</v>
      </c>
      <c r="AF361" s="27">
        <f ca="1">IF(ISERROR(OFFSET('MSA Reallocations'!$I$1,MATCH(AD361,'MSA Reallocations'!$E$2:$E$37,0),)), 0, (OFFSET('MSA Reallocations'!$I$1,MATCH(AD361,'MSA Reallocations'!$E$2:$E$37,0),)))</f>
        <v>0</v>
      </c>
      <c r="AG361" s="181">
        <f ca="1">IF(ISERROR(OFFSET(Reductions!$E$1,MATCH(AD361,Reductions!$F$2:$F$15,0),)), 0, -OFFSET(Reductions!$E$1,MATCH(AD361,Reductions!$F$2:$F$15,0),))</f>
        <v>0</v>
      </c>
      <c r="AH361" s="53">
        <f t="shared" ca="1" si="17"/>
        <v>1172323</v>
      </c>
    </row>
    <row r="362" spans="1:34" x14ac:dyDescent="0.25">
      <c r="A362" s="126" t="s">
        <v>5371</v>
      </c>
      <c r="B362" s="126" t="s">
        <v>928</v>
      </c>
      <c r="C362" s="126" t="s">
        <v>99</v>
      </c>
      <c r="D362" s="126" t="s">
        <v>100</v>
      </c>
      <c r="E362" s="126" t="s">
        <v>929</v>
      </c>
      <c r="F362" s="126" t="s">
        <v>762</v>
      </c>
      <c r="G362" s="126" t="s">
        <v>243</v>
      </c>
      <c r="H362" s="126" t="s">
        <v>23</v>
      </c>
      <c r="I362" s="126" t="s">
        <v>23</v>
      </c>
      <c r="J362" s="126" t="s">
        <v>942</v>
      </c>
      <c r="K362" s="126" t="s">
        <v>2129</v>
      </c>
      <c r="L362" s="127">
        <v>32014</v>
      </c>
      <c r="M362" s="127">
        <v>135709</v>
      </c>
      <c r="N362" s="127">
        <v>136525</v>
      </c>
      <c r="O362" s="127">
        <v>421941</v>
      </c>
      <c r="P362" s="127">
        <v>0</v>
      </c>
      <c r="Q362" s="127">
        <v>61709</v>
      </c>
      <c r="R362" s="127">
        <v>1173</v>
      </c>
      <c r="S362" s="127">
        <v>4438</v>
      </c>
      <c r="T362" s="24">
        <f>IF(P362&gt;0, ROUND(IF(IF(OR(C362="51", C362="52", C362="66"), (L362*'UNIT VALUES'!$C$26)-CALCS!P362,0)&gt;0, IF(OR(C362="51", C362="52", C362="66"), (L362*'UNIT VALUES'!$C$26)-CALCS!P362,0), 0), 0), ROUND(IF(IF(OR(C362="51", C362="52", C362="66"), (L362*'UNIT VALUES'!$C$26)-CALCS!O362,0)&gt;0, IF(OR(C362="51", C362="52", C362="66"), (L362*'UNIT VALUES'!$C$26)-CALCS!O362,0), 0), 0))</f>
        <v>0</v>
      </c>
      <c r="U362" s="25">
        <f>IF(C362="22", (O362*'UNIT VALUES'!$D$38)+(Q362*'UNIT VALUES'!$D$39)+(S362*'UNIT VALUES'!$D$40), (O362*'UNIT VALUES'!$D$28)+(Q362*'UNIT VALUES'!$D$29)+(S362*'UNIT VALUES'!$D$30))</f>
        <v>3027538.8304764805</v>
      </c>
      <c r="V362" s="25">
        <f>IF(C362="22",(O362*'UNIT VALUES'!$D$41)+(Q362*'UNIT VALUES'!$D$42)+(R362*'UNIT VALUES'!$D$43),IF(C362="66",(Q362*'UNIT VALUES'!$D$31)+(T362*'UNIT VALUES'!$D$33)+(R362*'UNIT VALUES'!$D$34),(Q362*'UNIT VALUES'!$D$31)+(T362*'UNIT VALUES'!$D$32)+(R362*'UNIT VALUES'!$D$34)))</f>
        <v>1028211.9678433569</v>
      </c>
      <c r="W362" s="25">
        <f t="shared" si="15"/>
        <v>3027539</v>
      </c>
      <c r="X362" s="27">
        <f>ROUND(IF(C362="22", W362*'UNIT VALUES'!$D$44, W362*'UNIT VALUES'!$D$36), 0)</f>
        <v>2649727</v>
      </c>
      <c r="Y362" s="87">
        <f>ROUND(IF(C362="22", IF(U362&gt;V362,O362*'UNIT VALUES'!$D$38*'UNIT VALUES'!$D$44,O362*'UNIT VALUES'!$D$41*'UNIT VALUES'!$D$44),IF(U362&gt;V362, O362*'UNIT VALUES'!$D$28*'UNIT VALUES'!$D$36,0)), 0)</f>
        <v>694171</v>
      </c>
      <c r="Z362" s="87">
        <f>ROUND(IF(C362="22", IF(U362&gt;V362,Q362*'UNIT VALUES'!$D$39*'UNIT VALUES'!$D$44,Q362*'UNIT VALUES'!$D$42*'UNIT VALUES'!$D$44), IF(U362&gt;V362, Q362*'UNIT VALUES'!$D$29*'UNIT VALUES'!$D$36, Q362*'UNIT VALUES'!$D$31*'UNIT VALUES'!$D$36)),0)</f>
        <v>1372964</v>
      </c>
      <c r="AA362" s="87">
        <f>ROUND(IF(C362="22", IF(U362&gt;V362,0,R362*'UNIT VALUES'!$D$43*'UNIT VALUES'!$D$44),IF(CALCS!U362&gt;CALCS!V362,0,CALCS!R362*'UNIT VALUES'!$D$34*'UNIT VALUES'!$D$36)), 0)</f>
        <v>0</v>
      </c>
      <c r="AB362" s="87">
        <f>ROUND(IF(C362="22",IF(U362&gt;V362,S362*'UNIT VALUES'!$D$40*'UNIT VALUES'!$D$44,0),IF(U362&gt;V362,S362*'UNIT VALUES'!$D$30*'UNIT VALUES'!$D$36)), 0)</f>
        <v>582592</v>
      </c>
      <c r="AC362" s="87">
        <f>ROUND(IF(U362&gt;V362,0,IF(T362&gt;1, IF(C362="66", T362*'UNIT VALUES'!$D$33*'UNIT VALUES'!$D$36,T362*'UNIT VALUES'!$D$32*'UNIT VALUES'!$D$36),0)),0)</f>
        <v>0</v>
      </c>
      <c r="AD362" t="str">
        <f t="shared" si="16"/>
        <v>129071</v>
      </c>
      <c r="AE362">
        <f ca="1">IF(C362="22",OFFSET('National Reallocations'!$L$1,MATCH(AD362,'National Reallocations'!$I$2:$I$52,0),),ROUND((X362/(SUM($X$2:$X$1259)-SUMIF($C$2:$C$1259,"22",$X$2:$X$1259)))*(Reallocations!$F$4+Reallocations!$F$5),0))</f>
        <v>223</v>
      </c>
      <c r="AF362" s="27">
        <f ca="1">IF(ISERROR(OFFSET('MSA Reallocations'!$I$1,MATCH(AD362,'MSA Reallocations'!$E$2:$E$37,0),)), 0, (OFFSET('MSA Reallocations'!$I$1,MATCH(AD362,'MSA Reallocations'!$E$2:$E$37,0),)))</f>
        <v>0</v>
      </c>
      <c r="AG362" s="181">
        <f ca="1">IF(ISERROR(OFFSET(Reductions!$E$1,MATCH(AD362,Reductions!$F$2:$F$15,0),)), 0, -OFFSET(Reductions!$E$1,MATCH(AD362,Reductions!$F$2:$F$15,0),))</f>
        <v>0</v>
      </c>
      <c r="AH362" s="53">
        <f t="shared" ca="1" si="17"/>
        <v>2649950</v>
      </c>
    </row>
    <row r="363" spans="1:34" x14ac:dyDescent="0.25">
      <c r="A363" s="126" t="s">
        <v>5521</v>
      </c>
      <c r="B363" s="126" t="s">
        <v>928</v>
      </c>
      <c r="C363" s="126" t="s">
        <v>99</v>
      </c>
      <c r="D363" s="126" t="s">
        <v>100</v>
      </c>
      <c r="E363" s="126" t="s">
        <v>929</v>
      </c>
      <c r="F363" s="126" t="s">
        <v>771</v>
      </c>
      <c r="G363" s="126" t="s">
        <v>43</v>
      </c>
      <c r="H363" s="126" t="s">
        <v>23</v>
      </c>
      <c r="I363" s="126" t="s">
        <v>23</v>
      </c>
      <c r="J363" s="126" t="s">
        <v>938</v>
      </c>
      <c r="K363" s="126" t="s">
        <v>3338</v>
      </c>
      <c r="L363" s="127">
        <v>44701</v>
      </c>
      <c r="M363" s="127">
        <v>0</v>
      </c>
      <c r="N363" s="127">
        <v>0</v>
      </c>
      <c r="O363" s="127">
        <v>300393</v>
      </c>
      <c r="P363" s="127">
        <v>0</v>
      </c>
      <c r="Q363" s="127">
        <v>37871</v>
      </c>
      <c r="R363" s="127">
        <v>1461</v>
      </c>
      <c r="S363" s="127">
        <v>2422</v>
      </c>
      <c r="T363" s="24">
        <f>IF(P363&gt;0, ROUND(IF(IF(OR(C363="51", C363="52", C363="66"), (L363*'UNIT VALUES'!$C$26)-CALCS!P363,0)&gt;0, IF(OR(C363="51", C363="52", C363="66"), (L363*'UNIT VALUES'!$C$26)-CALCS!P363,0), 0), 0), ROUND(IF(IF(OR(C363="51", C363="52", C363="66"), (L363*'UNIT VALUES'!$C$26)-CALCS!O363,0)&gt;0, IF(OR(C363="51", C363="52", C363="66"), (L363*'UNIT VALUES'!$C$26)-CALCS!O363,0), 0), 0))</f>
        <v>0</v>
      </c>
      <c r="U363" s="25">
        <f>IF(C363="22", (O363*'UNIT VALUES'!$D$38)+(Q363*'UNIT VALUES'!$D$39)+(S363*'UNIT VALUES'!$D$40), (O363*'UNIT VALUES'!$D$28)+(Q363*'UNIT VALUES'!$D$29)+(S363*'UNIT VALUES'!$D$30))</f>
        <v>1890679.9219545224</v>
      </c>
      <c r="V363" s="25">
        <f>IF(C363="22",(O363*'UNIT VALUES'!$D$41)+(Q363*'UNIT VALUES'!$D$42)+(R363*'UNIT VALUES'!$D$43),IF(C363="66",(Q363*'UNIT VALUES'!$D$31)+(T363*'UNIT VALUES'!$D$33)+(R363*'UNIT VALUES'!$D$34),(Q363*'UNIT VALUES'!$D$31)+(T363*'UNIT VALUES'!$D$32)+(R363*'UNIT VALUES'!$D$34)))</f>
        <v>685969.54602938972</v>
      </c>
      <c r="W363" s="25">
        <f t="shared" si="15"/>
        <v>1890680</v>
      </c>
      <c r="X363" s="27">
        <f>ROUND(IF(C363="22", W363*'UNIT VALUES'!$D$44, W363*'UNIT VALUES'!$D$36), 0)</f>
        <v>1654739</v>
      </c>
      <c r="Y363" s="87">
        <f>ROUND(IF(C363="22", IF(U363&gt;V363,O363*'UNIT VALUES'!$D$38*'UNIT VALUES'!$D$44,O363*'UNIT VALUES'!$D$41*'UNIT VALUES'!$D$44),IF(U363&gt;V363, O363*'UNIT VALUES'!$D$28*'UNIT VALUES'!$D$36,0)), 0)</f>
        <v>494202</v>
      </c>
      <c r="Z363" s="87">
        <f>ROUND(IF(C363="22", IF(U363&gt;V363,Q363*'UNIT VALUES'!$D$39*'UNIT VALUES'!$D$44,Q363*'UNIT VALUES'!$D$42*'UNIT VALUES'!$D$44), IF(U363&gt;V363, Q363*'UNIT VALUES'!$D$29*'UNIT VALUES'!$D$36, Q363*'UNIT VALUES'!$D$31*'UNIT VALUES'!$D$36)),0)</f>
        <v>842592</v>
      </c>
      <c r="AA363" s="87">
        <f>ROUND(IF(C363="22", IF(U363&gt;V363,0,R363*'UNIT VALUES'!$D$43*'UNIT VALUES'!$D$44),IF(CALCS!U363&gt;CALCS!V363,0,CALCS!R363*'UNIT VALUES'!$D$34*'UNIT VALUES'!$D$36)), 0)</f>
        <v>0</v>
      </c>
      <c r="AB363" s="87">
        <f>ROUND(IF(C363="22",IF(U363&gt;V363,S363*'UNIT VALUES'!$D$40*'UNIT VALUES'!$D$44,0),IF(U363&gt;V363,S363*'UNIT VALUES'!$D$30*'UNIT VALUES'!$D$36)), 0)</f>
        <v>317945</v>
      </c>
      <c r="AC363" s="87">
        <f>ROUND(IF(U363&gt;V363,0,IF(T363&gt;1, IF(C363="66", T363*'UNIT VALUES'!$D$33*'UNIT VALUES'!$D$36,T363*'UNIT VALUES'!$D$32*'UNIT VALUES'!$D$36),0)),0)</f>
        <v>0</v>
      </c>
      <c r="AD363" t="str">
        <f t="shared" si="16"/>
        <v>129081</v>
      </c>
      <c r="AE363">
        <f ca="1">IF(C363="22",OFFSET('National Reallocations'!$L$1,MATCH(AD363,'National Reallocations'!$I$2:$I$52,0),),ROUND((X363/(SUM($X$2:$X$1259)-SUMIF($C$2:$C$1259,"22",$X$2:$X$1259)))*(Reallocations!$F$4+Reallocations!$F$5),0))</f>
        <v>139</v>
      </c>
      <c r="AF363" s="27">
        <f ca="1">IF(ISERROR(OFFSET('MSA Reallocations'!$I$1,MATCH(AD363,'MSA Reallocations'!$E$2:$E$37,0),)), 0, (OFFSET('MSA Reallocations'!$I$1,MATCH(AD363,'MSA Reallocations'!$E$2:$E$37,0),)))</f>
        <v>0</v>
      </c>
      <c r="AG363" s="181">
        <f ca="1">IF(ISERROR(OFFSET(Reductions!$E$1,MATCH(AD363,Reductions!$F$2:$F$15,0),)), 0, -OFFSET(Reductions!$E$1,MATCH(AD363,Reductions!$F$2:$F$15,0),))</f>
        <v>0</v>
      </c>
      <c r="AH363" s="53">
        <f t="shared" ca="1" si="17"/>
        <v>1654878</v>
      </c>
    </row>
    <row r="364" spans="1:34" x14ac:dyDescent="0.25">
      <c r="A364" s="126" t="s">
        <v>5563</v>
      </c>
      <c r="B364" s="126" t="s">
        <v>928</v>
      </c>
      <c r="C364" s="126" t="s">
        <v>99</v>
      </c>
      <c r="D364" s="126" t="s">
        <v>100</v>
      </c>
      <c r="E364" s="126" t="s">
        <v>929</v>
      </c>
      <c r="F364" s="126" t="s">
        <v>773</v>
      </c>
      <c r="G364" s="126" t="s">
        <v>384</v>
      </c>
      <c r="H364" s="126" t="s">
        <v>23</v>
      </c>
      <c r="I364" s="126" t="s">
        <v>23</v>
      </c>
      <c r="J364" s="126" t="s">
        <v>1044</v>
      </c>
      <c r="K364" s="126" t="s">
        <v>3338</v>
      </c>
      <c r="L364" s="127">
        <v>35223</v>
      </c>
      <c r="M364" s="127">
        <v>0</v>
      </c>
      <c r="N364" s="127">
        <v>0</v>
      </c>
      <c r="O364" s="127">
        <v>277515</v>
      </c>
      <c r="P364" s="127">
        <v>0</v>
      </c>
      <c r="Q364" s="127">
        <v>46311</v>
      </c>
      <c r="R364" s="127">
        <v>1226</v>
      </c>
      <c r="S364" s="127">
        <v>2187</v>
      </c>
      <c r="T364" s="24">
        <f>IF(P364&gt;0, ROUND(IF(IF(OR(C364="51", C364="52", C364="66"), (L364*'UNIT VALUES'!$C$26)-CALCS!P364,0)&gt;0, IF(OR(C364="51", C364="52", C364="66"), (L364*'UNIT VALUES'!$C$26)-CALCS!P364,0), 0), 0), ROUND(IF(IF(OR(C364="51", C364="52", C364="66"), (L364*'UNIT VALUES'!$C$26)-CALCS!O364,0)&gt;0, IF(OR(C364="51", C364="52", C364="66"), (L364*'UNIT VALUES'!$C$26)-CALCS!O364,0), 0), 0))</f>
        <v>0</v>
      </c>
      <c r="U364" s="25">
        <f>IF(C364="22", (O364*'UNIT VALUES'!$D$38)+(Q364*'UNIT VALUES'!$D$39)+(S364*'UNIT VALUES'!$D$40), (O364*'UNIT VALUES'!$D$28)+(Q364*'UNIT VALUES'!$D$29)+(S364*'UNIT VALUES'!$D$30))</f>
        <v>2026983.1901302757</v>
      </c>
      <c r="V364" s="25">
        <f>IF(C364="22",(O364*'UNIT VALUES'!$D$41)+(Q364*'UNIT VALUES'!$D$42)+(R364*'UNIT VALUES'!$D$43),IF(C364="66",(Q364*'UNIT VALUES'!$D$31)+(T364*'UNIT VALUES'!$D$33)+(R364*'UNIT VALUES'!$D$34),(Q364*'UNIT VALUES'!$D$31)+(T364*'UNIT VALUES'!$D$32)+(R364*'UNIT VALUES'!$D$34)))</f>
        <v>797278.73243322864</v>
      </c>
      <c r="W364" s="25">
        <f t="shared" si="15"/>
        <v>2026983</v>
      </c>
      <c r="X364" s="27">
        <f>ROUND(IF(C364="22", W364*'UNIT VALUES'!$D$44, W364*'UNIT VALUES'!$D$36), 0)</f>
        <v>1774032</v>
      </c>
      <c r="Y364" s="87">
        <f>ROUND(IF(C364="22", IF(U364&gt;V364,O364*'UNIT VALUES'!$D$38*'UNIT VALUES'!$D$44,O364*'UNIT VALUES'!$D$41*'UNIT VALUES'!$D$44),IF(U364&gt;V364, O364*'UNIT VALUES'!$D$28*'UNIT VALUES'!$D$36,0)), 0)</f>
        <v>456563</v>
      </c>
      <c r="Z364" s="87">
        <f>ROUND(IF(C364="22", IF(U364&gt;V364,Q364*'UNIT VALUES'!$D$39*'UNIT VALUES'!$D$44,Q364*'UNIT VALUES'!$D$42*'UNIT VALUES'!$D$44), IF(U364&gt;V364, Q364*'UNIT VALUES'!$D$29*'UNIT VALUES'!$D$36, Q364*'UNIT VALUES'!$D$31*'UNIT VALUES'!$D$36)),0)</f>
        <v>1030374</v>
      </c>
      <c r="AA364" s="87">
        <f>ROUND(IF(C364="22", IF(U364&gt;V364,0,R364*'UNIT VALUES'!$D$43*'UNIT VALUES'!$D$44),IF(CALCS!U364&gt;CALCS!V364,0,CALCS!R364*'UNIT VALUES'!$D$34*'UNIT VALUES'!$D$36)), 0)</f>
        <v>0</v>
      </c>
      <c r="AB364" s="87">
        <f>ROUND(IF(C364="22",IF(U364&gt;V364,S364*'UNIT VALUES'!$D$40*'UNIT VALUES'!$D$44,0),IF(U364&gt;V364,S364*'UNIT VALUES'!$D$30*'UNIT VALUES'!$D$36)), 0)</f>
        <v>287095</v>
      </c>
      <c r="AC364" s="87">
        <f>ROUND(IF(U364&gt;V364,0,IF(T364&gt;1, IF(C364="66", T364*'UNIT VALUES'!$D$33*'UNIT VALUES'!$D$36,T364*'UNIT VALUES'!$D$32*'UNIT VALUES'!$D$36),0)),0)</f>
        <v>0</v>
      </c>
      <c r="AD364" t="str">
        <f t="shared" si="16"/>
        <v>129083</v>
      </c>
      <c r="AE364">
        <f ca="1">IF(C364="22",OFFSET('National Reallocations'!$L$1,MATCH(AD364,'National Reallocations'!$I$2:$I$52,0),),ROUND((X364/(SUM($X$2:$X$1259)-SUMIF($C$2:$C$1259,"22",$X$2:$X$1259)))*(Reallocations!$F$4+Reallocations!$F$5),0))</f>
        <v>149</v>
      </c>
      <c r="AF364" s="27">
        <f ca="1">IF(ISERROR(OFFSET('MSA Reallocations'!$I$1,MATCH(AD364,'MSA Reallocations'!$E$2:$E$37,0),)), 0, (OFFSET('MSA Reallocations'!$I$1,MATCH(AD364,'MSA Reallocations'!$E$2:$E$37,0),)))</f>
        <v>0</v>
      </c>
      <c r="AG364" s="181">
        <f ca="1">IF(ISERROR(OFFSET(Reductions!$E$1,MATCH(AD364,Reductions!$F$2:$F$15,0),)), 0, -OFFSET(Reductions!$E$1,MATCH(AD364,Reductions!$F$2:$F$15,0),))</f>
        <v>0</v>
      </c>
      <c r="AH364" s="53">
        <f t="shared" ca="1" si="17"/>
        <v>1774181</v>
      </c>
    </row>
    <row r="365" spans="1:34" x14ac:dyDescent="0.25">
      <c r="A365" s="126" t="s">
        <v>5767</v>
      </c>
      <c r="B365" s="126" t="s">
        <v>928</v>
      </c>
      <c r="C365" s="126" t="s">
        <v>99</v>
      </c>
      <c r="D365" s="126" t="s">
        <v>100</v>
      </c>
      <c r="E365" s="126" t="s">
        <v>929</v>
      </c>
      <c r="F365" s="126" t="s">
        <v>1124</v>
      </c>
      <c r="G365" s="126" t="s">
        <v>988</v>
      </c>
      <c r="H365" s="126" t="s">
        <v>23</v>
      </c>
      <c r="I365" s="126" t="s">
        <v>23</v>
      </c>
      <c r="J365" s="126" t="s">
        <v>989</v>
      </c>
      <c r="K365" s="126" t="s">
        <v>2129</v>
      </c>
      <c r="L365" s="127">
        <v>471266</v>
      </c>
      <c r="M365" s="127">
        <v>985928</v>
      </c>
      <c r="N365" s="127">
        <v>967956</v>
      </c>
      <c r="O365" s="127">
        <v>1623626</v>
      </c>
      <c r="P365" s="127">
        <v>0</v>
      </c>
      <c r="Q365" s="127">
        <v>256370</v>
      </c>
      <c r="R365" s="127">
        <v>8845</v>
      </c>
      <c r="S365" s="127">
        <v>24207</v>
      </c>
      <c r="T365" s="24">
        <f>IF(P365&gt;0, ROUND(IF(IF(OR(C365="51", C365="52", C365="66"), (L365*'UNIT VALUES'!$C$26)-CALCS!P365,0)&gt;0, IF(OR(C365="51", C365="52", C365="66"), (L365*'UNIT VALUES'!$C$26)-CALCS!P365,0), 0), 0), ROUND(IF(IF(OR(C365="51", C365="52", C365="66"), (L365*'UNIT VALUES'!$C$26)-CALCS!O365,0)&gt;0, IF(OR(C365="51", C365="52", C365="66"), (L365*'UNIT VALUES'!$C$26)-CALCS!O365,0), 0), 0))</f>
        <v>0</v>
      </c>
      <c r="U365" s="25">
        <f>IF(C365="22", (O365*'UNIT VALUES'!$D$38)+(Q365*'UNIT VALUES'!$D$39)+(S365*'UNIT VALUES'!$D$40), (O365*'UNIT VALUES'!$D$28)+(Q365*'UNIT VALUES'!$D$29)+(S365*'UNIT VALUES'!$D$30))</f>
        <v>13200152.591075905</v>
      </c>
      <c r="V365" s="25">
        <f>IF(C365="22",(O365*'UNIT VALUES'!$D$41)+(Q365*'UNIT VALUES'!$D$42)+(R365*'UNIT VALUES'!$D$43),IF(C365="66",(Q365*'UNIT VALUES'!$D$31)+(T365*'UNIT VALUES'!$D$33)+(R365*'UNIT VALUES'!$D$34),(Q365*'UNIT VALUES'!$D$31)+(T365*'UNIT VALUES'!$D$32)+(R365*'UNIT VALUES'!$D$34)))</f>
        <v>4566203.3822707208</v>
      </c>
      <c r="W365" s="25">
        <f t="shared" si="15"/>
        <v>13200153</v>
      </c>
      <c r="X365" s="27">
        <f>ROUND(IF(C365="22", W365*'UNIT VALUES'!$D$44, W365*'UNIT VALUES'!$D$36), 0)</f>
        <v>11552882</v>
      </c>
      <c r="Y365" s="87">
        <f>ROUND(IF(C365="22", IF(U365&gt;V365,O365*'UNIT VALUES'!$D$38*'UNIT VALUES'!$D$44,O365*'UNIT VALUES'!$D$41*'UNIT VALUES'!$D$44),IF(U365&gt;V365, O365*'UNIT VALUES'!$D$28*'UNIT VALUES'!$D$36,0)), 0)</f>
        <v>2671164</v>
      </c>
      <c r="Z365" s="87">
        <f>ROUND(IF(C365="22", IF(U365&gt;V365,Q365*'UNIT VALUES'!$D$39*'UNIT VALUES'!$D$44,Q365*'UNIT VALUES'!$D$42*'UNIT VALUES'!$D$44), IF(U365&gt;V365, Q365*'UNIT VALUES'!$D$29*'UNIT VALUES'!$D$36, Q365*'UNIT VALUES'!$D$31*'UNIT VALUES'!$D$36)),0)</f>
        <v>5703977</v>
      </c>
      <c r="AA365" s="87">
        <f>ROUND(IF(C365="22", IF(U365&gt;V365,0,R365*'UNIT VALUES'!$D$43*'UNIT VALUES'!$D$44),IF(CALCS!U365&gt;CALCS!V365,0,CALCS!R365*'UNIT VALUES'!$D$34*'UNIT VALUES'!$D$36)), 0)</f>
        <v>0</v>
      </c>
      <c r="AB365" s="87">
        <f>ROUND(IF(C365="22",IF(U365&gt;V365,S365*'UNIT VALUES'!$D$40*'UNIT VALUES'!$D$44,0),IF(U365&gt;V365,S365*'UNIT VALUES'!$D$30*'UNIT VALUES'!$D$36)), 0)</f>
        <v>3177741</v>
      </c>
      <c r="AC365" s="87">
        <f>ROUND(IF(U365&gt;V365,0,IF(T365&gt;1, IF(C365="66", T365*'UNIT VALUES'!$D$33*'UNIT VALUES'!$D$36,T365*'UNIT VALUES'!$D$32*'UNIT VALUES'!$D$36),0)),0)</f>
        <v>0</v>
      </c>
      <c r="AD365" t="str">
        <f t="shared" si="16"/>
        <v>129086</v>
      </c>
      <c r="AE365">
        <f ca="1">IF(C365="22",OFFSET('National Reallocations'!$L$1,MATCH(AD365,'National Reallocations'!$I$2:$I$52,0),),ROUND((X365/(SUM($X$2:$X$1259)-SUMIF($C$2:$C$1259,"22",$X$2:$X$1259)))*(Reallocations!$F$4+Reallocations!$F$5),0))</f>
        <v>972</v>
      </c>
      <c r="AF365" s="27">
        <f ca="1">IF(ISERROR(OFFSET('MSA Reallocations'!$I$1,MATCH(AD365,'MSA Reallocations'!$E$2:$E$37,0),)), 0, (OFFSET('MSA Reallocations'!$I$1,MATCH(AD365,'MSA Reallocations'!$E$2:$E$37,0),)))</f>
        <v>0</v>
      </c>
      <c r="AG365" s="181">
        <f ca="1">IF(ISERROR(OFFSET(Reductions!$E$1,MATCH(AD365,Reductions!$F$2:$F$15,0),)), 0, -OFFSET(Reductions!$E$1,MATCH(AD365,Reductions!$F$2:$F$15,0),))</f>
        <v>0</v>
      </c>
      <c r="AH365" s="53">
        <f t="shared" ca="1" si="17"/>
        <v>11553854</v>
      </c>
    </row>
    <row r="366" spans="1:34" x14ac:dyDescent="0.25">
      <c r="A366" s="126" t="s">
        <v>4842</v>
      </c>
      <c r="B366" s="126" t="s">
        <v>928</v>
      </c>
      <c r="C366" s="126" t="s">
        <v>99</v>
      </c>
      <c r="D366" s="126" t="s">
        <v>100</v>
      </c>
      <c r="E366" s="126" t="s">
        <v>929</v>
      </c>
      <c r="F366" s="126" t="s">
        <v>1125</v>
      </c>
      <c r="G366" s="126" t="s">
        <v>351</v>
      </c>
      <c r="H366" s="126" t="s">
        <v>23</v>
      </c>
      <c r="I366" s="126" t="s">
        <v>23</v>
      </c>
      <c r="J366" s="126" t="s">
        <v>1001</v>
      </c>
      <c r="K366" s="126" t="s">
        <v>3338</v>
      </c>
      <c r="L366" s="127">
        <v>161278</v>
      </c>
      <c r="M366" s="127">
        <v>319518</v>
      </c>
      <c r="N366" s="127">
        <v>321718</v>
      </c>
      <c r="O366" s="127">
        <v>910560</v>
      </c>
      <c r="P366" s="127">
        <v>0</v>
      </c>
      <c r="Q366" s="127">
        <v>146373</v>
      </c>
      <c r="R366" s="127">
        <v>2801</v>
      </c>
      <c r="S366" s="127">
        <v>7690</v>
      </c>
      <c r="T366" s="24">
        <f>IF(P366&gt;0, ROUND(IF(IF(OR(C366="51", C366="52", C366="66"), (L366*'UNIT VALUES'!$C$26)-CALCS!P366,0)&gt;0, IF(OR(C366="51", C366="52", C366="66"), (L366*'UNIT VALUES'!$C$26)-CALCS!P366,0), 0), 0), ROUND(IF(IF(OR(C366="51", C366="52", C366="66"), (L366*'UNIT VALUES'!$C$26)-CALCS!O366,0)&gt;0, IF(OR(C366="51", C366="52", C366="66"), (L366*'UNIT VALUES'!$C$26)-CALCS!O366,0), 0), 0))</f>
        <v>0</v>
      </c>
      <c r="U366" s="25">
        <f>IF(C366="22", (O366*'UNIT VALUES'!$D$38)+(Q366*'UNIT VALUES'!$D$39)+(S366*'UNIT VALUES'!$D$40), (O366*'UNIT VALUES'!$D$28)+(Q366*'UNIT VALUES'!$D$29)+(S366*'UNIT VALUES'!$D$30))</f>
        <v>6586074.6096722456</v>
      </c>
      <c r="V366" s="25">
        <f>IF(C366="22",(O366*'UNIT VALUES'!$D$41)+(Q366*'UNIT VALUES'!$D$42)+(R366*'UNIT VALUES'!$D$43),IF(C366="66",(Q366*'UNIT VALUES'!$D$31)+(T366*'UNIT VALUES'!$D$33)+(R366*'UNIT VALUES'!$D$34),(Q366*'UNIT VALUES'!$D$31)+(T366*'UNIT VALUES'!$D$32)+(R366*'UNIT VALUES'!$D$34)))</f>
        <v>2440289.7867216426</v>
      </c>
      <c r="W366" s="25">
        <f t="shared" si="15"/>
        <v>6586075</v>
      </c>
      <c r="X366" s="27">
        <f>ROUND(IF(C366="22", W366*'UNIT VALUES'!$D$44, W366*'UNIT VALUES'!$D$36), 0)</f>
        <v>5764187</v>
      </c>
      <c r="Y366" s="87">
        <f>ROUND(IF(C366="22", IF(U366&gt;V366,O366*'UNIT VALUES'!$D$38*'UNIT VALUES'!$D$44,O366*'UNIT VALUES'!$D$41*'UNIT VALUES'!$D$44),IF(U366&gt;V366, O366*'UNIT VALUES'!$D$28*'UNIT VALUES'!$D$36,0)), 0)</f>
        <v>1498039</v>
      </c>
      <c r="Z366" s="87">
        <f>ROUND(IF(C366="22", IF(U366&gt;V366,Q366*'UNIT VALUES'!$D$39*'UNIT VALUES'!$D$44,Q366*'UNIT VALUES'!$D$42*'UNIT VALUES'!$D$44), IF(U366&gt;V366, Q366*'UNIT VALUES'!$D$29*'UNIT VALUES'!$D$36, Q366*'UNIT VALUES'!$D$31*'UNIT VALUES'!$D$36)),0)</f>
        <v>3256653</v>
      </c>
      <c r="AA366" s="87">
        <f>ROUND(IF(C366="22", IF(U366&gt;V366,0,R366*'UNIT VALUES'!$D$43*'UNIT VALUES'!$D$44),IF(CALCS!U366&gt;CALCS!V366,0,CALCS!R366*'UNIT VALUES'!$D$34*'UNIT VALUES'!$D$36)), 0)</f>
        <v>0</v>
      </c>
      <c r="AB366" s="87">
        <f>ROUND(IF(C366="22",IF(U366&gt;V366,S366*'UNIT VALUES'!$D$40*'UNIT VALUES'!$D$44,0),IF(U366&gt;V366,S366*'UNIT VALUES'!$D$30*'UNIT VALUES'!$D$36)), 0)</f>
        <v>1009494</v>
      </c>
      <c r="AC366" s="87">
        <f>ROUND(IF(U366&gt;V366,0,IF(T366&gt;1, IF(C366="66", T366*'UNIT VALUES'!$D$33*'UNIT VALUES'!$D$36,T366*'UNIT VALUES'!$D$32*'UNIT VALUES'!$D$36),0)),0)</f>
        <v>0</v>
      </c>
      <c r="AD366" t="str">
        <f t="shared" si="16"/>
        <v>129095</v>
      </c>
      <c r="AE366">
        <f ca="1">IF(C366="22",OFFSET('National Reallocations'!$L$1,MATCH(AD366,'National Reallocations'!$I$2:$I$52,0),),ROUND((X366/(SUM($X$2:$X$1259)-SUMIF($C$2:$C$1259,"22",$X$2:$X$1259)))*(Reallocations!$F$4+Reallocations!$F$5),0))</f>
        <v>485</v>
      </c>
      <c r="AF366" s="27">
        <f ca="1">IF(ISERROR(OFFSET('MSA Reallocations'!$I$1,MATCH(AD366,'MSA Reallocations'!$E$2:$E$37,0),)), 0, (OFFSET('MSA Reallocations'!$I$1,MATCH(AD366,'MSA Reallocations'!$E$2:$E$37,0),)))</f>
        <v>0</v>
      </c>
      <c r="AG366" s="181">
        <f ca="1">IF(ISERROR(OFFSET(Reductions!$E$1,MATCH(AD366,Reductions!$F$2:$F$15,0),)), 0, -OFFSET(Reductions!$E$1,MATCH(AD366,Reductions!$F$2:$F$15,0),))</f>
        <v>0</v>
      </c>
      <c r="AH366" s="53">
        <f t="shared" ca="1" si="17"/>
        <v>5764672</v>
      </c>
    </row>
    <row r="367" spans="1:34" x14ac:dyDescent="0.25">
      <c r="A367" s="126" t="s">
        <v>5608</v>
      </c>
      <c r="B367" s="126" t="s">
        <v>928</v>
      </c>
      <c r="C367" s="126" t="s">
        <v>99</v>
      </c>
      <c r="D367" s="126" t="s">
        <v>100</v>
      </c>
      <c r="E367" s="126" t="s">
        <v>929</v>
      </c>
      <c r="F367" s="126" t="s">
        <v>103</v>
      </c>
      <c r="G367" s="126" t="s">
        <v>82</v>
      </c>
      <c r="H367" s="126" t="s">
        <v>23</v>
      </c>
      <c r="I367" s="126" t="s">
        <v>23</v>
      </c>
      <c r="J367" s="126" t="s">
        <v>1001</v>
      </c>
      <c r="K367" s="126" t="s">
        <v>3338</v>
      </c>
      <c r="L367" s="127">
        <v>12184</v>
      </c>
      <c r="M367" s="127">
        <v>0</v>
      </c>
      <c r="N367" s="127">
        <v>0</v>
      </c>
      <c r="O367" s="127">
        <v>254841</v>
      </c>
      <c r="P367" s="127">
        <v>0</v>
      </c>
      <c r="Q367" s="127">
        <v>36918</v>
      </c>
      <c r="R367" s="127">
        <v>1065</v>
      </c>
      <c r="S367" s="127">
        <v>1871</v>
      </c>
      <c r="T367" s="24">
        <f>IF(P367&gt;0, ROUND(IF(IF(OR(C367="51", C367="52", C367="66"), (L367*'UNIT VALUES'!$C$26)-CALCS!P367,0)&gt;0, IF(OR(C367="51", C367="52", C367="66"), (L367*'UNIT VALUES'!$C$26)-CALCS!P367,0), 0), 0), ROUND(IF(IF(OR(C367="51", C367="52", C367="66"), (L367*'UNIT VALUES'!$C$26)-CALCS!O367,0)&gt;0, IF(OR(C367="51", C367="52", C367="66"), (L367*'UNIT VALUES'!$C$26)-CALCS!O367,0), 0), 0))</f>
        <v>0</v>
      </c>
      <c r="U367" s="25">
        <f>IF(C367="22", (O367*'UNIT VALUES'!$D$38)+(Q367*'UNIT VALUES'!$D$39)+(S367*'UNIT VALUES'!$D$40), (O367*'UNIT VALUES'!$D$28)+(Q367*'UNIT VALUES'!$D$29)+(S367*'UNIT VALUES'!$D$30))</f>
        <v>1698181.1362984462</v>
      </c>
      <c r="V367" s="25">
        <f>IF(C367="22",(O367*'UNIT VALUES'!$D$41)+(Q367*'UNIT VALUES'!$D$42)+(R367*'UNIT VALUES'!$D$43),IF(C367="66",(Q367*'UNIT VALUES'!$D$31)+(T367*'UNIT VALUES'!$D$33)+(R367*'UNIT VALUES'!$D$34),(Q367*'UNIT VALUES'!$D$31)+(T367*'UNIT VALUES'!$D$32)+(R367*'UNIT VALUES'!$D$34)))</f>
        <v>642071.14501910948</v>
      </c>
      <c r="W367" s="25">
        <f t="shared" si="15"/>
        <v>1698181</v>
      </c>
      <c r="X367" s="27">
        <f>ROUND(IF(C367="22", W367*'UNIT VALUES'!$D$44, W367*'UNIT VALUES'!$D$36), 0)</f>
        <v>1486262</v>
      </c>
      <c r="Y367" s="87">
        <f>ROUND(IF(C367="22", IF(U367&gt;V367,O367*'UNIT VALUES'!$D$38*'UNIT VALUES'!$D$44,O367*'UNIT VALUES'!$D$41*'UNIT VALUES'!$D$44),IF(U367&gt;V367, O367*'UNIT VALUES'!$D$28*'UNIT VALUES'!$D$36,0)), 0)</f>
        <v>419260</v>
      </c>
      <c r="Z367" s="87">
        <f>ROUND(IF(C367="22", IF(U367&gt;V367,Q367*'UNIT VALUES'!$D$39*'UNIT VALUES'!$D$44,Q367*'UNIT VALUES'!$D$42*'UNIT VALUES'!$D$44), IF(U367&gt;V367, Q367*'UNIT VALUES'!$D$29*'UNIT VALUES'!$D$36, Q367*'UNIT VALUES'!$D$31*'UNIT VALUES'!$D$36)),0)</f>
        <v>821389</v>
      </c>
      <c r="AA367" s="87">
        <f>ROUND(IF(C367="22", IF(U367&gt;V367,0,R367*'UNIT VALUES'!$D$43*'UNIT VALUES'!$D$44),IF(CALCS!U367&gt;CALCS!V367,0,CALCS!R367*'UNIT VALUES'!$D$34*'UNIT VALUES'!$D$36)), 0)</f>
        <v>0</v>
      </c>
      <c r="AB367" s="87">
        <f>ROUND(IF(C367="22",IF(U367&gt;V367,S367*'UNIT VALUES'!$D$40*'UNIT VALUES'!$D$44,0),IF(U367&gt;V367,S367*'UNIT VALUES'!$D$30*'UNIT VALUES'!$D$36)), 0)</f>
        <v>245613</v>
      </c>
      <c r="AC367" s="87">
        <f>ROUND(IF(U367&gt;V367,0,IF(T367&gt;1, IF(C367="66", T367*'UNIT VALUES'!$D$33*'UNIT VALUES'!$D$36,T367*'UNIT VALUES'!$D$32*'UNIT VALUES'!$D$36),0)),0)</f>
        <v>0</v>
      </c>
      <c r="AD367" t="str">
        <f t="shared" si="16"/>
        <v>129097</v>
      </c>
      <c r="AE367">
        <f ca="1">IF(C367="22",OFFSET('National Reallocations'!$L$1,MATCH(AD367,'National Reallocations'!$I$2:$I$52,0),),ROUND((X367/(SUM($X$2:$X$1259)-SUMIF($C$2:$C$1259,"22",$X$2:$X$1259)))*(Reallocations!$F$4+Reallocations!$F$5),0))</f>
        <v>125</v>
      </c>
      <c r="AF367" s="27">
        <f ca="1">IF(ISERROR(OFFSET('MSA Reallocations'!$I$1,MATCH(AD367,'MSA Reallocations'!$E$2:$E$37,0),)), 0, (OFFSET('MSA Reallocations'!$I$1,MATCH(AD367,'MSA Reallocations'!$E$2:$E$37,0),)))</f>
        <v>0</v>
      </c>
      <c r="AG367" s="181">
        <f ca="1">IF(ISERROR(OFFSET(Reductions!$E$1,MATCH(AD367,Reductions!$F$2:$F$15,0),)), 0, -OFFSET(Reductions!$E$1,MATCH(AD367,Reductions!$F$2:$F$15,0),))</f>
        <v>0</v>
      </c>
      <c r="AH367" s="53">
        <f t="shared" ca="1" si="17"/>
        <v>1486387</v>
      </c>
    </row>
    <row r="368" spans="1:34" x14ac:dyDescent="0.25">
      <c r="A368" s="126" t="s">
        <v>4852</v>
      </c>
      <c r="B368" s="126" t="s">
        <v>928</v>
      </c>
      <c r="C368" s="126" t="s">
        <v>99</v>
      </c>
      <c r="D368" s="126" t="s">
        <v>100</v>
      </c>
      <c r="E368" s="126" t="s">
        <v>929</v>
      </c>
      <c r="F368" s="126" t="s">
        <v>778</v>
      </c>
      <c r="G368" s="126" t="s">
        <v>472</v>
      </c>
      <c r="H368" s="126" t="s">
        <v>23</v>
      </c>
      <c r="I368" s="126" t="s">
        <v>23</v>
      </c>
      <c r="J368" s="126" t="s">
        <v>932</v>
      </c>
      <c r="K368" s="126" t="s">
        <v>2129</v>
      </c>
      <c r="L368" s="127">
        <v>140906</v>
      </c>
      <c r="M368" s="127">
        <v>367454</v>
      </c>
      <c r="N368" s="127">
        <v>366444</v>
      </c>
      <c r="O368" s="127">
        <v>898731</v>
      </c>
      <c r="P368" s="127">
        <v>0</v>
      </c>
      <c r="Q368" s="127">
        <v>130367</v>
      </c>
      <c r="R368" s="127">
        <v>5476</v>
      </c>
      <c r="S368" s="127">
        <v>10985</v>
      </c>
      <c r="T368" s="24">
        <f>IF(P368&gt;0, ROUND(IF(IF(OR(C368="51", C368="52", C368="66"), (L368*'UNIT VALUES'!$C$26)-CALCS!P368,0)&gt;0, IF(OR(C368="51", C368="52", C368="66"), (L368*'UNIT VALUES'!$C$26)-CALCS!P368,0), 0), 0), ROUND(IF(IF(OR(C368="51", C368="52", C368="66"), (L368*'UNIT VALUES'!$C$26)-CALCS!O368,0)&gt;0, IF(OR(C368="51", C368="52", C368="66"), (L368*'UNIT VALUES'!$C$26)-CALCS!O368,0), 0), 0))</f>
        <v>0</v>
      </c>
      <c r="U368" s="25">
        <f>IF(C368="22", (O368*'UNIT VALUES'!$D$38)+(Q368*'UNIT VALUES'!$D$39)+(S368*'UNIT VALUES'!$D$40), (O368*'UNIT VALUES'!$D$28)+(Q368*'UNIT VALUES'!$D$29)+(S368*'UNIT VALUES'!$D$30))</f>
        <v>6651165.7137934202</v>
      </c>
      <c r="V368" s="25">
        <f>IF(C368="22",(O368*'UNIT VALUES'!$D$41)+(Q368*'UNIT VALUES'!$D$42)+(R368*'UNIT VALUES'!$D$43),IF(C368="66",(Q368*'UNIT VALUES'!$D$31)+(T368*'UNIT VALUES'!$D$33)+(R368*'UNIT VALUES'!$D$34),(Q368*'UNIT VALUES'!$D$31)+(T368*'UNIT VALUES'!$D$32)+(R368*'UNIT VALUES'!$D$34)))</f>
        <v>2394497.8749539894</v>
      </c>
      <c r="W368" s="25">
        <f t="shared" si="15"/>
        <v>6651166</v>
      </c>
      <c r="X368" s="27">
        <f>ROUND(IF(C368="22", W368*'UNIT VALUES'!$D$44, W368*'UNIT VALUES'!$D$36), 0)</f>
        <v>5821155</v>
      </c>
      <c r="Y368" s="87">
        <f>ROUND(IF(C368="22", IF(U368&gt;V368,O368*'UNIT VALUES'!$D$38*'UNIT VALUES'!$D$44,O368*'UNIT VALUES'!$D$41*'UNIT VALUES'!$D$44),IF(U368&gt;V368, O368*'UNIT VALUES'!$D$28*'UNIT VALUES'!$D$36,0)), 0)</f>
        <v>1478578</v>
      </c>
      <c r="Z368" s="87">
        <f>ROUND(IF(C368="22", IF(U368&gt;V368,Q368*'UNIT VALUES'!$D$39*'UNIT VALUES'!$D$44,Q368*'UNIT VALUES'!$D$42*'UNIT VALUES'!$D$44), IF(U368&gt;V368, Q368*'UNIT VALUES'!$D$29*'UNIT VALUES'!$D$36, Q368*'UNIT VALUES'!$D$31*'UNIT VALUES'!$D$36)),0)</f>
        <v>2900536</v>
      </c>
      <c r="AA368" s="87">
        <f>ROUND(IF(C368="22", IF(U368&gt;V368,0,R368*'UNIT VALUES'!$D$43*'UNIT VALUES'!$D$44),IF(CALCS!U368&gt;CALCS!V368,0,CALCS!R368*'UNIT VALUES'!$D$34*'UNIT VALUES'!$D$36)), 0)</f>
        <v>0</v>
      </c>
      <c r="AB368" s="87">
        <f>ROUND(IF(C368="22",IF(U368&gt;V368,S368*'UNIT VALUES'!$D$40*'UNIT VALUES'!$D$44,0),IF(U368&gt;V368,S368*'UNIT VALUES'!$D$30*'UNIT VALUES'!$D$36)), 0)</f>
        <v>1442041</v>
      </c>
      <c r="AC368" s="87">
        <f>ROUND(IF(U368&gt;V368,0,IF(T368&gt;1, IF(C368="66", T368*'UNIT VALUES'!$D$33*'UNIT VALUES'!$D$36,T368*'UNIT VALUES'!$D$32*'UNIT VALUES'!$D$36),0)),0)</f>
        <v>0</v>
      </c>
      <c r="AD368" t="str">
        <f t="shared" si="16"/>
        <v>129099</v>
      </c>
      <c r="AE368">
        <f ca="1">IF(C368="22",OFFSET('National Reallocations'!$L$1,MATCH(AD368,'National Reallocations'!$I$2:$I$52,0),),ROUND((X368/(SUM($X$2:$X$1259)-SUMIF($C$2:$C$1259,"22",$X$2:$X$1259)))*(Reallocations!$F$4+Reallocations!$F$5),0))</f>
        <v>490</v>
      </c>
      <c r="AF368" s="27">
        <f ca="1">IF(ISERROR(OFFSET('MSA Reallocations'!$I$1,MATCH(AD368,'MSA Reallocations'!$E$2:$E$37,0),)), 0, (OFFSET('MSA Reallocations'!$I$1,MATCH(AD368,'MSA Reallocations'!$E$2:$E$37,0),)))</f>
        <v>0</v>
      </c>
      <c r="AG368" s="181">
        <f ca="1">IF(ISERROR(OFFSET(Reductions!$E$1,MATCH(AD368,Reductions!$F$2:$F$15,0),)), 0, -OFFSET(Reductions!$E$1,MATCH(AD368,Reductions!$F$2:$F$15,0),))</f>
        <v>0</v>
      </c>
      <c r="AH368" s="53">
        <f t="shared" ca="1" si="17"/>
        <v>5821645</v>
      </c>
    </row>
    <row r="369" spans="1:34" x14ac:dyDescent="0.25">
      <c r="A369" s="126" t="s">
        <v>5306</v>
      </c>
      <c r="B369" s="126" t="s">
        <v>928</v>
      </c>
      <c r="C369" s="126" t="s">
        <v>99</v>
      </c>
      <c r="D369" s="126" t="s">
        <v>100</v>
      </c>
      <c r="E369" s="126" t="s">
        <v>929</v>
      </c>
      <c r="F369" s="126" t="s">
        <v>1129</v>
      </c>
      <c r="G369" s="126" t="s">
        <v>87</v>
      </c>
      <c r="H369" s="126" t="s">
        <v>23</v>
      </c>
      <c r="I369" s="126" t="s">
        <v>23</v>
      </c>
      <c r="J369" s="126" t="s">
        <v>946</v>
      </c>
      <c r="K369" s="126" t="s">
        <v>3338</v>
      </c>
      <c r="L369" s="127">
        <v>29139</v>
      </c>
      <c r="M369" s="127">
        <v>182159</v>
      </c>
      <c r="N369" s="127">
        <v>182978</v>
      </c>
      <c r="O369" s="127">
        <v>476343</v>
      </c>
      <c r="P369" s="127">
        <v>0</v>
      </c>
      <c r="Q369" s="127">
        <v>61951</v>
      </c>
      <c r="R369" s="127">
        <v>1588</v>
      </c>
      <c r="S369" s="127">
        <v>3281</v>
      </c>
      <c r="T369" s="24">
        <f>IF(P369&gt;0, ROUND(IF(IF(OR(C369="51", C369="52", C369="66"), (L369*'UNIT VALUES'!$C$26)-CALCS!P369,0)&gt;0, IF(OR(C369="51", C369="52", C369="66"), (L369*'UNIT VALUES'!$C$26)-CALCS!P369,0), 0), 0), ROUND(IF(IF(OR(C369="51", C369="52", C369="66"), (L369*'UNIT VALUES'!$C$26)-CALCS!O369,0)&gt;0, IF(OR(C369="51", C369="52", C369="66"), (L369*'UNIT VALUES'!$C$26)-CALCS!O369,0), 0), 0))</f>
        <v>0</v>
      </c>
      <c r="U369" s="25">
        <f>IF(C369="22", (O369*'UNIT VALUES'!$D$38)+(Q369*'UNIT VALUES'!$D$39)+(S369*'UNIT VALUES'!$D$40), (O369*'UNIT VALUES'!$D$28)+(Q369*'UNIT VALUES'!$D$29)+(S369*'UNIT VALUES'!$D$30))</f>
        <v>2962413.7156456253</v>
      </c>
      <c r="V369" s="25">
        <f>IF(C369="22",(O369*'UNIT VALUES'!$D$41)+(Q369*'UNIT VALUES'!$D$42)+(R369*'UNIT VALUES'!$D$43),IF(C369="66",(Q369*'UNIT VALUES'!$D$31)+(T369*'UNIT VALUES'!$D$33)+(R369*'UNIT VALUES'!$D$34),(Q369*'UNIT VALUES'!$D$31)+(T369*'UNIT VALUES'!$D$32)+(R369*'UNIT VALUES'!$D$34)))</f>
        <v>1062674.4121905472</v>
      </c>
      <c r="W369" s="25">
        <f t="shared" si="15"/>
        <v>2962414</v>
      </c>
      <c r="X369" s="27">
        <f>ROUND(IF(C369="22", W369*'UNIT VALUES'!$D$44, W369*'UNIT VALUES'!$D$36), 0)</f>
        <v>2592729</v>
      </c>
      <c r="Y369" s="87">
        <f>ROUND(IF(C369="22", IF(U369&gt;V369,O369*'UNIT VALUES'!$D$38*'UNIT VALUES'!$D$44,O369*'UNIT VALUES'!$D$41*'UNIT VALUES'!$D$44),IF(U369&gt;V369, O369*'UNIT VALUES'!$D$28*'UNIT VALUES'!$D$36,0)), 0)</f>
        <v>783672</v>
      </c>
      <c r="Z369" s="87">
        <f>ROUND(IF(C369="22", IF(U369&gt;V369,Q369*'UNIT VALUES'!$D$39*'UNIT VALUES'!$D$44,Q369*'UNIT VALUES'!$D$42*'UNIT VALUES'!$D$44), IF(U369&gt;V369, Q369*'UNIT VALUES'!$D$29*'UNIT VALUES'!$D$36, Q369*'UNIT VALUES'!$D$31*'UNIT VALUES'!$D$36)),0)</f>
        <v>1378348</v>
      </c>
      <c r="AA369" s="87">
        <f>ROUND(IF(C369="22", IF(U369&gt;V369,0,R369*'UNIT VALUES'!$D$43*'UNIT VALUES'!$D$44),IF(CALCS!U369&gt;CALCS!V369,0,CALCS!R369*'UNIT VALUES'!$D$34*'UNIT VALUES'!$D$36)), 0)</f>
        <v>0</v>
      </c>
      <c r="AB369" s="87">
        <f>ROUND(IF(C369="22",IF(U369&gt;V369,S369*'UNIT VALUES'!$D$40*'UNIT VALUES'!$D$44,0),IF(U369&gt;V369,S369*'UNIT VALUES'!$D$30*'UNIT VALUES'!$D$36)), 0)</f>
        <v>430709</v>
      </c>
      <c r="AC369" s="87">
        <f>ROUND(IF(U369&gt;V369,0,IF(T369&gt;1, IF(C369="66", T369*'UNIT VALUES'!$D$33*'UNIT VALUES'!$D$36,T369*'UNIT VALUES'!$D$32*'UNIT VALUES'!$D$36),0)),0)</f>
        <v>0</v>
      </c>
      <c r="AD369" t="str">
        <f t="shared" si="16"/>
        <v>129101</v>
      </c>
      <c r="AE369">
        <f ca="1">IF(C369="22",OFFSET('National Reallocations'!$L$1,MATCH(AD369,'National Reallocations'!$I$2:$I$52,0),),ROUND((X369/(SUM($X$2:$X$1259)-SUMIF($C$2:$C$1259,"22",$X$2:$X$1259)))*(Reallocations!$F$4+Reallocations!$F$5),0))</f>
        <v>218</v>
      </c>
      <c r="AF369" s="27">
        <f ca="1">IF(ISERROR(OFFSET('MSA Reallocations'!$I$1,MATCH(AD369,'MSA Reallocations'!$E$2:$E$37,0),)), 0, (OFFSET('MSA Reallocations'!$I$1,MATCH(AD369,'MSA Reallocations'!$E$2:$E$37,0),)))</f>
        <v>0</v>
      </c>
      <c r="AG369" s="181">
        <f ca="1">IF(ISERROR(OFFSET(Reductions!$E$1,MATCH(AD369,Reductions!$F$2:$F$15,0),)), 0, -OFFSET(Reductions!$E$1,MATCH(AD369,Reductions!$F$2:$F$15,0),))</f>
        <v>0</v>
      </c>
      <c r="AH369" s="53">
        <f t="shared" ca="1" si="17"/>
        <v>2592947</v>
      </c>
    </row>
    <row r="370" spans="1:34" x14ac:dyDescent="0.25">
      <c r="A370" s="126" t="s">
        <v>5274</v>
      </c>
      <c r="B370" s="126" t="s">
        <v>928</v>
      </c>
      <c r="C370" s="126" t="s">
        <v>99</v>
      </c>
      <c r="D370" s="126" t="s">
        <v>100</v>
      </c>
      <c r="E370" s="126" t="s">
        <v>929</v>
      </c>
      <c r="F370" s="126" t="s">
        <v>1131</v>
      </c>
      <c r="G370" s="126" t="s">
        <v>944</v>
      </c>
      <c r="H370" s="126" t="s">
        <v>23</v>
      </c>
      <c r="I370" s="126" t="s">
        <v>23</v>
      </c>
      <c r="J370" s="126" t="s">
        <v>946</v>
      </c>
      <c r="K370" s="126" t="s">
        <v>3338</v>
      </c>
      <c r="L370" s="127">
        <v>153351</v>
      </c>
      <c r="M370" s="127">
        <v>344719</v>
      </c>
      <c r="N370" s="127">
        <v>345299</v>
      </c>
      <c r="O370" s="127">
        <v>498628</v>
      </c>
      <c r="P370" s="127">
        <v>0</v>
      </c>
      <c r="Q370" s="127">
        <v>59246</v>
      </c>
      <c r="R370" s="127">
        <v>3256</v>
      </c>
      <c r="S370" s="127">
        <v>2675</v>
      </c>
      <c r="T370" s="24">
        <f>IF(P370&gt;0, ROUND(IF(IF(OR(C370="51", C370="52", C370="66"), (L370*'UNIT VALUES'!$C$26)-CALCS!P370,0)&gt;0, IF(OR(C370="51", C370="52", C370="66"), (L370*'UNIT VALUES'!$C$26)-CALCS!P370,0), 0), 0), ROUND(IF(IF(OR(C370="51", C370="52", C370="66"), (L370*'UNIT VALUES'!$C$26)-CALCS!O370,0)&gt;0, IF(OR(C370="51", C370="52", C370="66"), (L370*'UNIT VALUES'!$C$26)-CALCS!O370,0), 0), 0))</f>
        <v>0</v>
      </c>
      <c r="U370" s="25">
        <f>IF(C370="22", (O370*'UNIT VALUES'!$D$38)+(Q370*'UNIT VALUES'!$D$39)+(S370*'UNIT VALUES'!$D$40), (O370*'UNIT VALUES'!$D$28)+(Q370*'UNIT VALUES'!$D$29)+(S370*'UNIT VALUES'!$D$30))</f>
        <v>2844644.6556172413</v>
      </c>
      <c r="V370" s="25">
        <f>IF(C370="22",(O370*'UNIT VALUES'!$D$41)+(Q370*'UNIT VALUES'!$D$42)+(R370*'UNIT VALUES'!$D$43),IF(C370="66",(Q370*'UNIT VALUES'!$D$31)+(T370*'UNIT VALUES'!$D$33)+(R370*'UNIT VALUES'!$D$34),(Q370*'UNIT VALUES'!$D$31)+(T370*'UNIT VALUES'!$D$32)+(R370*'UNIT VALUES'!$D$34)))</f>
        <v>1145093.7300495212</v>
      </c>
      <c r="W370" s="25">
        <f t="shared" si="15"/>
        <v>2844645</v>
      </c>
      <c r="X370" s="27">
        <f>ROUND(IF(C370="22", W370*'UNIT VALUES'!$D$44, W370*'UNIT VALUES'!$D$36), 0)</f>
        <v>2489657</v>
      </c>
      <c r="Y370" s="87">
        <f>ROUND(IF(C370="22", IF(U370&gt;V370,O370*'UNIT VALUES'!$D$38*'UNIT VALUES'!$D$44,O370*'UNIT VALUES'!$D$41*'UNIT VALUES'!$D$44),IF(U370&gt;V370, O370*'UNIT VALUES'!$D$28*'UNIT VALUES'!$D$36,0)), 0)</f>
        <v>820335</v>
      </c>
      <c r="Z370" s="87">
        <f>ROUND(IF(C370="22", IF(U370&gt;V370,Q370*'UNIT VALUES'!$D$39*'UNIT VALUES'!$D$44,Q370*'UNIT VALUES'!$D$42*'UNIT VALUES'!$D$44), IF(U370&gt;V370, Q370*'UNIT VALUES'!$D$29*'UNIT VALUES'!$D$36, Q370*'UNIT VALUES'!$D$31*'UNIT VALUES'!$D$36)),0)</f>
        <v>1318164</v>
      </c>
      <c r="AA370" s="87">
        <f>ROUND(IF(C370="22", IF(U370&gt;V370,0,R370*'UNIT VALUES'!$D$43*'UNIT VALUES'!$D$44),IF(CALCS!U370&gt;CALCS!V370,0,CALCS!R370*'UNIT VALUES'!$D$34*'UNIT VALUES'!$D$36)), 0)</f>
        <v>0</v>
      </c>
      <c r="AB370" s="87">
        <f>ROUND(IF(C370="22",IF(U370&gt;V370,S370*'UNIT VALUES'!$D$40*'UNIT VALUES'!$D$44,0),IF(U370&gt;V370,S370*'UNIT VALUES'!$D$30*'UNIT VALUES'!$D$36)), 0)</f>
        <v>351157</v>
      </c>
      <c r="AC370" s="87">
        <f>ROUND(IF(U370&gt;V370,0,IF(T370&gt;1, IF(C370="66", T370*'UNIT VALUES'!$D$33*'UNIT VALUES'!$D$36,T370*'UNIT VALUES'!$D$32*'UNIT VALUES'!$D$36),0)),0)</f>
        <v>0</v>
      </c>
      <c r="AD370" t="str">
        <f t="shared" si="16"/>
        <v>129103</v>
      </c>
      <c r="AE370">
        <f ca="1">IF(C370="22",OFFSET('National Reallocations'!$L$1,MATCH(AD370,'National Reallocations'!$I$2:$I$52,0),),ROUND((X370/(SUM($X$2:$X$1259)-SUMIF($C$2:$C$1259,"22",$X$2:$X$1259)))*(Reallocations!$F$4+Reallocations!$F$5),0))</f>
        <v>209</v>
      </c>
      <c r="AF370" s="27">
        <f ca="1">IF(ISERROR(OFFSET('MSA Reallocations'!$I$1,MATCH(AD370,'MSA Reallocations'!$E$2:$E$37,0),)), 0, (OFFSET('MSA Reallocations'!$I$1,MATCH(AD370,'MSA Reallocations'!$E$2:$E$37,0),)))</f>
        <v>0</v>
      </c>
      <c r="AG370" s="181">
        <f ca="1">IF(ISERROR(OFFSET(Reductions!$E$1,MATCH(AD370,Reductions!$F$2:$F$15,0),)), 0, -OFFSET(Reductions!$E$1,MATCH(AD370,Reductions!$F$2:$F$15,0),))</f>
        <v>0</v>
      </c>
      <c r="AH370" s="53">
        <f t="shared" ca="1" si="17"/>
        <v>2489866</v>
      </c>
    </row>
    <row r="371" spans="1:34" x14ac:dyDescent="0.25">
      <c r="A371" s="126" t="s">
        <v>5328</v>
      </c>
      <c r="B371" s="126" t="s">
        <v>928</v>
      </c>
      <c r="C371" s="126" t="s">
        <v>99</v>
      </c>
      <c r="D371" s="126" t="s">
        <v>100</v>
      </c>
      <c r="E371" s="126" t="s">
        <v>929</v>
      </c>
      <c r="F371" s="126" t="s">
        <v>1133</v>
      </c>
      <c r="G371" s="126" t="s">
        <v>1004</v>
      </c>
      <c r="H371" s="126" t="s">
        <v>23</v>
      </c>
      <c r="I371" s="126" t="s">
        <v>23</v>
      </c>
      <c r="J371" s="126" t="s">
        <v>1006</v>
      </c>
      <c r="K371" s="126" t="s">
        <v>3338</v>
      </c>
      <c r="L371" s="127">
        <v>112802</v>
      </c>
      <c r="M371" s="127">
        <v>214944</v>
      </c>
      <c r="N371" s="127">
        <v>223446</v>
      </c>
      <c r="O371" s="127">
        <v>456609</v>
      </c>
      <c r="P371" s="127">
        <v>0</v>
      </c>
      <c r="Q371" s="127">
        <v>72379</v>
      </c>
      <c r="R371" s="127">
        <v>4042</v>
      </c>
      <c r="S371" s="127">
        <v>4477</v>
      </c>
      <c r="T371" s="24">
        <f>IF(P371&gt;0, ROUND(IF(IF(OR(C371="51", C371="52", C371="66"), (L371*'UNIT VALUES'!$C$26)-CALCS!P371,0)&gt;0, IF(OR(C371="51", C371="52", C371="66"), (L371*'UNIT VALUES'!$C$26)-CALCS!P371,0), 0), 0), ROUND(IF(IF(OR(C371="51", C371="52", C371="66"), (L371*'UNIT VALUES'!$C$26)-CALCS!O371,0)&gt;0, IF(OR(C371="51", C371="52", C371="66"), (L371*'UNIT VALUES'!$C$26)-CALCS!O371,0), 0), 0))</f>
        <v>0</v>
      </c>
      <c r="U371" s="25">
        <f>IF(C371="22", (O371*'UNIT VALUES'!$D$38)+(Q371*'UNIT VALUES'!$D$39)+(S371*'UNIT VALUES'!$D$40), (O371*'UNIT VALUES'!$D$28)+(Q371*'UNIT VALUES'!$D$29)+(S371*'UNIT VALUES'!$D$30))</f>
        <v>3369802.2701232466</v>
      </c>
      <c r="V371" s="25">
        <f>IF(C371="22",(O371*'UNIT VALUES'!$D$41)+(Q371*'UNIT VALUES'!$D$42)+(R371*'UNIT VALUES'!$D$43),IF(C371="66",(Q371*'UNIT VALUES'!$D$31)+(T371*'UNIT VALUES'!$D$33)+(R371*'UNIT VALUES'!$D$34),(Q371*'UNIT VALUES'!$D$31)+(T371*'UNIT VALUES'!$D$32)+(R371*'UNIT VALUES'!$D$34)))</f>
        <v>1403689.1561143361</v>
      </c>
      <c r="W371" s="25">
        <f t="shared" si="15"/>
        <v>3369802</v>
      </c>
      <c r="X371" s="27">
        <f>ROUND(IF(C371="22", W371*'UNIT VALUES'!$D$44, W371*'UNIT VALUES'!$D$36), 0)</f>
        <v>2949278</v>
      </c>
      <c r="Y371" s="87">
        <f>ROUND(IF(C371="22", IF(U371&gt;V371,O371*'UNIT VALUES'!$D$38*'UNIT VALUES'!$D$44,O371*'UNIT VALUES'!$D$41*'UNIT VALUES'!$D$44),IF(U371&gt;V371, O371*'UNIT VALUES'!$D$28*'UNIT VALUES'!$D$36,0)), 0)</f>
        <v>751206</v>
      </c>
      <c r="Z371" s="87">
        <f>ROUND(IF(C371="22", IF(U371&gt;V371,Q371*'UNIT VALUES'!$D$39*'UNIT VALUES'!$D$44,Q371*'UNIT VALUES'!$D$42*'UNIT VALUES'!$D$44), IF(U371&gt;V371, Q371*'UNIT VALUES'!$D$29*'UNIT VALUES'!$D$36, Q371*'UNIT VALUES'!$D$31*'UNIT VALUES'!$D$36)),0)</f>
        <v>1610361</v>
      </c>
      <c r="AA371" s="87">
        <f>ROUND(IF(C371="22", IF(U371&gt;V371,0,R371*'UNIT VALUES'!$D$43*'UNIT VALUES'!$D$44),IF(CALCS!U371&gt;CALCS!V371,0,CALCS!R371*'UNIT VALUES'!$D$34*'UNIT VALUES'!$D$36)), 0)</f>
        <v>0</v>
      </c>
      <c r="AB371" s="87">
        <f>ROUND(IF(C371="22",IF(U371&gt;V371,S371*'UNIT VALUES'!$D$40*'UNIT VALUES'!$D$44,0),IF(U371&gt;V371,S371*'UNIT VALUES'!$D$30*'UNIT VALUES'!$D$36)), 0)</f>
        <v>587712</v>
      </c>
      <c r="AC371" s="87">
        <f>ROUND(IF(U371&gt;V371,0,IF(T371&gt;1, IF(C371="66", T371*'UNIT VALUES'!$D$33*'UNIT VALUES'!$D$36,T371*'UNIT VALUES'!$D$32*'UNIT VALUES'!$D$36),0)),0)</f>
        <v>0</v>
      </c>
      <c r="AD371" t="str">
        <f t="shared" si="16"/>
        <v>129105</v>
      </c>
      <c r="AE371">
        <f ca="1">IF(C371="22",OFFSET('National Reallocations'!$L$1,MATCH(AD371,'National Reallocations'!$I$2:$I$52,0),),ROUND((X371/(SUM($X$2:$X$1259)-SUMIF($C$2:$C$1259,"22",$X$2:$X$1259)))*(Reallocations!$F$4+Reallocations!$F$5),0))</f>
        <v>248</v>
      </c>
      <c r="AF371" s="27">
        <f ca="1">IF(ISERROR(OFFSET('MSA Reallocations'!$I$1,MATCH(AD371,'MSA Reallocations'!$E$2:$E$37,0),)), 0, (OFFSET('MSA Reallocations'!$I$1,MATCH(AD371,'MSA Reallocations'!$E$2:$E$37,0),)))</f>
        <v>203101</v>
      </c>
      <c r="AG371" s="181">
        <f ca="1">IF(ISERROR(OFFSET(Reductions!$E$1,MATCH(AD371,Reductions!$F$2:$F$15,0),)), 0, -OFFSET(Reductions!$E$1,MATCH(AD371,Reductions!$F$2:$F$15,0),))</f>
        <v>0</v>
      </c>
      <c r="AH371" s="53">
        <f t="shared" ca="1" si="17"/>
        <v>3152627</v>
      </c>
    </row>
    <row r="372" spans="1:34" x14ac:dyDescent="0.25">
      <c r="A372" s="126" t="s">
        <v>4646</v>
      </c>
      <c r="B372" s="126" t="s">
        <v>928</v>
      </c>
      <c r="C372" s="126" t="s">
        <v>99</v>
      </c>
      <c r="D372" s="126" t="s">
        <v>100</v>
      </c>
      <c r="E372" s="126" t="s">
        <v>929</v>
      </c>
      <c r="F372" s="126" t="s">
        <v>4758</v>
      </c>
      <c r="G372" s="126" t="s">
        <v>1584</v>
      </c>
      <c r="H372" s="126" t="s">
        <v>23</v>
      </c>
      <c r="I372" s="126" t="s">
        <v>23</v>
      </c>
      <c r="J372" s="126" t="s">
        <v>1113</v>
      </c>
      <c r="K372" s="126" t="s">
        <v>3338</v>
      </c>
      <c r="L372" s="127">
        <v>14683</v>
      </c>
      <c r="M372" s="127">
        <v>0</v>
      </c>
      <c r="N372" s="127">
        <v>0</v>
      </c>
      <c r="O372" s="127">
        <v>211880</v>
      </c>
      <c r="P372" s="127">
        <v>0</v>
      </c>
      <c r="Q372" s="127">
        <v>16702</v>
      </c>
      <c r="R372" s="127">
        <v>594</v>
      </c>
      <c r="S372" s="127">
        <v>812</v>
      </c>
      <c r="T372" s="24">
        <f>IF(P372&gt;0, ROUND(IF(IF(OR(C372="51", C372="52", C372="66"), (L372*'UNIT VALUES'!$C$26)-CALCS!P372,0)&gt;0, IF(OR(C372="51", C372="52", C372="66"), (L372*'UNIT VALUES'!$C$26)-CALCS!P372,0), 0), 0), ROUND(IF(IF(OR(C372="51", C372="52", C372="66"), (L372*'UNIT VALUES'!$C$26)-CALCS!O372,0)&gt;0, IF(OR(C372="51", C372="52", C372="66"), (L372*'UNIT VALUES'!$C$26)-CALCS!O372,0), 0), 0))</f>
        <v>0</v>
      </c>
      <c r="U372" s="25">
        <f>IF(C372="22", (O372*'UNIT VALUES'!$D$38)+(Q372*'UNIT VALUES'!$D$39)+(S372*'UNIT VALUES'!$D$40), (O372*'UNIT VALUES'!$D$28)+(Q372*'UNIT VALUES'!$D$29)+(S372*'UNIT VALUES'!$D$30))</f>
        <v>944665.14730412362</v>
      </c>
      <c r="V372" s="25">
        <f>IF(C372="22",(O372*'UNIT VALUES'!$D$41)+(Q372*'UNIT VALUES'!$D$42)+(R372*'UNIT VALUES'!$D$43),IF(C372="66",(Q372*'UNIT VALUES'!$D$31)+(T372*'UNIT VALUES'!$D$33)+(R372*'UNIT VALUES'!$D$34),(Q372*'UNIT VALUES'!$D$31)+(T372*'UNIT VALUES'!$D$32)+(R372*'UNIT VALUES'!$D$34)))</f>
        <v>298796.43043800473</v>
      </c>
      <c r="W372" s="25">
        <f t="shared" si="15"/>
        <v>944665</v>
      </c>
      <c r="X372" s="27">
        <f>ROUND(IF(C372="22", W372*'UNIT VALUES'!$D$44, W372*'UNIT VALUES'!$D$36), 0)</f>
        <v>826779</v>
      </c>
      <c r="Y372" s="87">
        <f>ROUND(IF(C372="22", IF(U372&gt;V372,O372*'UNIT VALUES'!$D$38*'UNIT VALUES'!$D$44,O372*'UNIT VALUES'!$D$41*'UNIT VALUES'!$D$44),IF(U372&gt;V372, O372*'UNIT VALUES'!$D$28*'UNIT VALUES'!$D$36,0)), 0)</f>
        <v>348582</v>
      </c>
      <c r="Z372" s="87">
        <f>ROUND(IF(C372="22", IF(U372&gt;V372,Q372*'UNIT VALUES'!$D$39*'UNIT VALUES'!$D$44,Q372*'UNIT VALUES'!$D$42*'UNIT VALUES'!$D$44), IF(U372&gt;V372, Q372*'UNIT VALUES'!$D$29*'UNIT VALUES'!$D$36, Q372*'UNIT VALUES'!$D$31*'UNIT VALUES'!$D$36)),0)</f>
        <v>371603</v>
      </c>
      <c r="AA372" s="87">
        <f>ROUND(IF(C372="22", IF(U372&gt;V372,0,R372*'UNIT VALUES'!$D$43*'UNIT VALUES'!$D$44),IF(CALCS!U372&gt;CALCS!V372,0,CALCS!R372*'UNIT VALUES'!$D$34*'UNIT VALUES'!$D$36)), 0)</f>
        <v>0</v>
      </c>
      <c r="AB372" s="87">
        <f>ROUND(IF(C372="22",IF(U372&gt;V372,S372*'UNIT VALUES'!$D$40*'UNIT VALUES'!$D$44,0),IF(U372&gt;V372,S372*'UNIT VALUES'!$D$30*'UNIT VALUES'!$D$36)), 0)</f>
        <v>106594</v>
      </c>
      <c r="AC372" s="87">
        <f>ROUND(IF(U372&gt;V372,0,IF(T372&gt;1, IF(C372="66", T372*'UNIT VALUES'!$D$33*'UNIT VALUES'!$D$36,T372*'UNIT VALUES'!$D$32*'UNIT VALUES'!$D$36),0)),0)</f>
        <v>0</v>
      </c>
      <c r="AD372" t="str">
        <f t="shared" si="16"/>
        <v>129109</v>
      </c>
      <c r="AE372">
        <f ca="1">IF(C372="22",OFFSET('National Reallocations'!$L$1,MATCH(AD372,'National Reallocations'!$I$2:$I$52,0),),ROUND((X372/(SUM($X$2:$X$1259)-SUMIF($C$2:$C$1259,"22",$X$2:$X$1259)))*(Reallocations!$F$4+Reallocations!$F$5),0))</f>
        <v>70</v>
      </c>
      <c r="AF372" s="27">
        <f ca="1">IF(ISERROR(OFFSET('MSA Reallocations'!$I$1,MATCH(AD372,'MSA Reallocations'!$E$2:$E$37,0),)), 0, (OFFSET('MSA Reallocations'!$I$1,MATCH(AD372,'MSA Reallocations'!$E$2:$E$37,0),)))</f>
        <v>0</v>
      </c>
      <c r="AG372" s="181">
        <f ca="1">IF(ISERROR(OFFSET(Reductions!$E$1,MATCH(AD372,Reductions!$F$2:$F$15,0),)), 0, -OFFSET(Reductions!$E$1,MATCH(AD372,Reductions!$F$2:$F$15,0),))</f>
        <v>0</v>
      </c>
      <c r="AH372" s="53">
        <f t="shared" ca="1" si="17"/>
        <v>826849</v>
      </c>
    </row>
    <row r="373" spans="1:34" x14ac:dyDescent="0.25">
      <c r="A373" s="126" t="s">
        <v>5461</v>
      </c>
      <c r="B373" s="126" t="s">
        <v>928</v>
      </c>
      <c r="C373" s="126" t="s">
        <v>99</v>
      </c>
      <c r="D373" s="126" t="s">
        <v>100</v>
      </c>
      <c r="E373" s="126" t="s">
        <v>929</v>
      </c>
      <c r="F373" s="126" t="s">
        <v>1135</v>
      </c>
      <c r="G373" s="126" t="s">
        <v>1080</v>
      </c>
      <c r="H373" s="126" t="s">
        <v>23</v>
      </c>
      <c r="I373" s="126" t="s">
        <v>23</v>
      </c>
      <c r="J373" s="126" t="s">
        <v>938</v>
      </c>
      <c r="K373" s="126" t="s">
        <v>3338</v>
      </c>
      <c r="L373" s="127">
        <v>42343</v>
      </c>
      <c r="M373" s="127">
        <v>151020</v>
      </c>
      <c r="N373" s="127">
        <v>151000</v>
      </c>
      <c r="O373" s="127">
        <v>345721</v>
      </c>
      <c r="P373" s="127">
        <v>0</v>
      </c>
      <c r="Q373" s="127">
        <v>33968</v>
      </c>
      <c r="R373" s="127">
        <v>1376</v>
      </c>
      <c r="S373" s="127">
        <v>1542</v>
      </c>
      <c r="T373" s="24">
        <f>IF(P373&gt;0, ROUND(IF(IF(OR(C373="51", C373="52", C373="66"), (L373*'UNIT VALUES'!$C$26)-CALCS!P373,0)&gt;0, IF(OR(C373="51", C373="52", C373="66"), (L373*'UNIT VALUES'!$C$26)-CALCS!P373,0), 0), 0), ROUND(IF(IF(OR(C373="51", C373="52", C373="66"), (L373*'UNIT VALUES'!$C$26)-CALCS!O373,0)&gt;0, IF(OR(C373="51", C373="52", C373="66"), (L373*'UNIT VALUES'!$C$26)-CALCS!O373,0), 0), 0))</f>
        <v>0</v>
      </c>
      <c r="U373" s="25">
        <f>IF(C373="22", (O373*'UNIT VALUES'!$D$38)+(Q373*'UNIT VALUES'!$D$39)+(S373*'UNIT VALUES'!$D$40), (O373*'UNIT VALUES'!$D$28)+(Q373*'UNIT VALUES'!$D$29)+(S373*'UNIT VALUES'!$D$30))</f>
        <v>1744673.8084244383</v>
      </c>
      <c r="V373" s="25">
        <f>IF(C373="22",(O373*'UNIT VALUES'!$D$41)+(Q373*'UNIT VALUES'!$D$42)+(R373*'UNIT VALUES'!$D$43),IF(C373="66",(Q373*'UNIT VALUES'!$D$31)+(T373*'UNIT VALUES'!$D$33)+(R373*'UNIT VALUES'!$D$34),(Q373*'UNIT VALUES'!$D$31)+(T373*'UNIT VALUES'!$D$32)+(R373*'UNIT VALUES'!$D$34)))</f>
        <v>620135.20776849741</v>
      </c>
      <c r="W373" s="25">
        <f t="shared" si="15"/>
        <v>1744674</v>
      </c>
      <c r="X373" s="27">
        <f>ROUND(IF(C373="22", W373*'UNIT VALUES'!$D$44, W373*'UNIT VALUES'!$D$36), 0)</f>
        <v>1526953</v>
      </c>
      <c r="Y373" s="87">
        <f>ROUND(IF(C373="22", IF(U373&gt;V373,O373*'UNIT VALUES'!$D$38*'UNIT VALUES'!$D$44,O373*'UNIT VALUES'!$D$41*'UNIT VALUES'!$D$44),IF(U373&gt;V373, O373*'UNIT VALUES'!$D$28*'UNIT VALUES'!$D$36,0)), 0)</f>
        <v>568775</v>
      </c>
      <c r="Z373" s="87">
        <f>ROUND(IF(C373="22", IF(U373&gt;V373,Q373*'UNIT VALUES'!$D$39*'UNIT VALUES'!$D$44,Q373*'UNIT VALUES'!$D$42*'UNIT VALUES'!$D$44), IF(U373&gt;V373, Q373*'UNIT VALUES'!$D$29*'UNIT VALUES'!$D$36, Q373*'UNIT VALUES'!$D$31*'UNIT VALUES'!$D$36)),0)</f>
        <v>755754</v>
      </c>
      <c r="AA373" s="87">
        <f>ROUND(IF(C373="22", IF(U373&gt;V373,0,R373*'UNIT VALUES'!$D$43*'UNIT VALUES'!$D$44),IF(CALCS!U373&gt;CALCS!V373,0,CALCS!R373*'UNIT VALUES'!$D$34*'UNIT VALUES'!$D$36)), 0)</f>
        <v>0</v>
      </c>
      <c r="AB373" s="87">
        <f>ROUND(IF(C373="22",IF(U373&gt;V373,S373*'UNIT VALUES'!$D$40*'UNIT VALUES'!$D$44,0),IF(U373&gt;V373,S373*'UNIT VALUES'!$D$30*'UNIT VALUES'!$D$36)), 0)</f>
        <v>202424</v>
      </c>
      <c r="AC373" s="87">
        <f>ROUND(IF(U373&gt;V373,0,IF(T373&gt;1, IF(C373="66", T373*'UNIT VALUES'!$D$33*'UNIT VALUES'!$D$36,T373*'UNIT VALUES'!$D$32*'UNIT VALUES'!$D$36),0)),0)</f>
        <v>0</v>
      </c>
      <c r="AD373" t="str">
        <f t="shared" si="16"/>
        <v>129115</v>
      </c>
      <c r="AE373">
        <f ca="1">IF(C373="22",OFFSET('National Reallocations'!$L$1,MATCH(AD373,'National Reallocations'!$I$2:$I$52,0),),ROUND((X373/(SUM($X$2:$X$1259)-SUMIF($C$2:$C$1259,"22",$X$2:$X$1259)))*(Reallocations!$F$4+Reallocations!$F$5),0))</f>
        <v>128</v>
      </c>
      <c r="AF373" s="27">
        <f ca="1">IF(ISERROR(OFFSET('MSA Reallocations'!$I$1,MATCH(AD373,'MSA Reallocations'!$E$2:$E$37,0),)), 0, (OFFSET('MSA Reallocations'!$I$1,MATCH(AD373,'MSA Reallocations'!$E$2:$E$37,0),)))</f>
        <v>0</v>
      </c>
      <c r="AG373" s="181">
        <f ca="1">IF(ISERROR(OFFSET(Reductions!$E$1,MATCH(AD373,Reductions!$F$2:$F$15,0),)), 0, -OFFSET(Reductions!$E$1,MATCH(AD373,Reductions!$F$2:$F$15,0),))</f>
        <v>0</v>
      </c>
      <c r="AH373" s="53">
        <f t="shared" ca="1" si="17"/>
        <v>1527081</v>
      </c>
    </row>
    <row r="374" spans="1:34" x14ac:dyDescent="0.25">
      <c r="A374" s="126" t="s">
        <v>5412</v>
      </c>
      <c r="B374" s="126" t="s">
        <v>928</v>
      </c>
      <c r="C374" s="126" t="s">
        <v>99</v>
      </c>
      <c r="D374" s="126" t="s">
        <v>100</v>
      </c>
      <c r="E374" s="126" t="s">
        <v>929</v>
      </c>
      <c r="F374" s="126" t="s">
        <v>1137</v>
      </c>
      <c r="G374" s="126" t="s">
        <v>1077</v>
      </c>
      <c r="H374" s="126" t="s">
        <v>23</v>
      </c>
      <c r="I374" s="126" t="s">
        <v>23</v>
      </c>
      <c r="J374" s="126" t="s">
        <v>1001</v>
      </c>
      <c r="K374" s="126" t="s">
        <v>3338</v>
      </c>
      <c r="L374" s="127">
        <v>35772</v>
      </c>
      <c r="M374" s="127">
        <v>156576</v>
      </c>
      <c r="N374" s="127">
        <v>156576</v>
      </c>
      <c r="O374" s="127">
        <v>391033</v>
      </c>
      <c r="P374" s="127">
        <v>0</v>
      </c>
      <c r="Q374" s="127">
        <v>38457</v>
      </c>
      <c r="R374" s="127">
        <v>787</v>
      </c>
      <c r="S374" s="127">
        <v>1253</v>
      </c>
      <c r="T374" s="24">
        <f>IF(P374&gt;0, ROUND(IF(IF(OR(C374="51", C374="52", C374="66"), (L374*'UNIT VALUES'!$C$26)-CALCS!P374,0)&gt;0, IF(OR(C374="51", C374="52", C374="66"), (L374*'UNIT VALUES'!$C$26)-CALCS!P374,0), 0), 0), ROUND(IF(IF(OR(C374="51", C374="52", C374="66"), (L374*'UNIT VALUES'!$C$26)-CALCS!O374,0)&gt;0, IF(OR(C374="51", C374="52", C374="66"), (L374*'UNIT VALUES'!$C$26)-CALCS!O374,0), 0), 0))</f>
        <v>0</v>
      </c>
      <c r="U374" s="25">
        <f>IF(C374="22", (O374*'UNIT VALUES'!$D$38)+(Q374*'UNIT VALUES'!$D$39)+(S374*'UNIT VALUES'!$D$40), (O374*'UNIT VALUES'!$D$28)+(Q374*'UNIT VALUES'!$D$29)+(S374*'UNIT VALUES'!$D$30))</f>
        <v>1900618.7322341942</v>
      </c>
      <c r="V374" s="25">
        <f>IF(C374="22",(O374*'UNIT VALUES'!$D$41)+(Q374*'UNIT VALUES'!$D$42)+(R374*'UNIT VALUES'!$D$43),IF(C374="66",(Q374*'UNIT VALUES'!$D$31)+(T374*'UNIT VALUES'!$D$33)+(R374*'UNIT VALUES'!$D$34),(Q374*'UNIT VALUES'!$D$31)+(T374*'UNIT VALUES'!$D$32)+(R374*'UNIT VALUES'!$D$34)))</f>
        <v>644932.21199171129</v>
      </c>
      <c r="W374" s="25">
        <f t="shared" si="15"/>
        <v>1900619</v>
      </c>
      <c r="X374" s="27">
        <f>ROUND(IF(C374="22", W374*'UNIT VALUES'!$D$44, W374*'UNIT VALUES'!$D$36), 0)</f>
        <v>1663437</v>
      </c>
      <c r="Y374" s="87">
        <f>ROUND(IF(C374="22", IF(U374&gt;V374,O374*'UNIT VALUES'!$D$38*'UNIT VALUES'!$D$44,O374*'UNIT VALUES'!$D$41*'UNIT VALUES'!$D$44),IF(U374&gt;V374, O374*'UNIT VALUES'!$D$28*'UNIT VALUES'!$D$36,0)), 0)</f>
        <v>643321</v>
      </c>
      <c r="Z374" s="87">
        <f>ROUND(IF(C374="22", IF(U374&gt;V374,Q374*'UNIT VALUES'!$D$39*'UNIT VALUES'!$D$44,Q374*'UNIT VALUES'!$D$42*'UNIT VALUES'!$D$44), IF(U374&gt;V374, Q374*'UNIT VALUES'!$D$29*'UNIT VALUES'!$D$36, Q374*'UNIT VALUES'!$D$31*'UNIT VALUES'!$D$36)),0)</f>
        <v>855630</v>
      </c>
      <c r="AA374" s="87">
        <f>ROUND(IF(C374="22", IF(U374&gt;V374,0,R374*'UNIT VALUES'!$D$43*'UNIT VALUES'!$D$44),IF(CALCS!U374&gt;CALCS!V374,0,CALCS!R374*'UNIT VALUES'!$D$34*'UNIT VALUES'!$D$36)), 0)</f>
        <v>0</v>
      </c>
      <c r="AB374" s="87">
        <f>ROUND(IF(C374="22",IF(U374&gt;V374,S374*'UNIT VALUES'!$D$40*'UNIT VALUES'!$D$44,0),IF(U374&gt;V374,S374*'UNIT VALUES'!$D$30*'UNIT VALUES'!$D$36)), 0)</f>
        <v>164486</v>
      </c>
      <c r="AC374" s="87">
        <f>ROUND(IF(U374&gt;V374,0,IF(T374&gt;1, IF(C374="66", T374*'UNIT VALUES'!$D$33*'UNIT VALUES'!$D$36,T374*'UNIT VALUES'!$D$32*'UNIT VALUES'!$D$36),0)),0)</f>
        <v>0</v>
      </c>
      <c r="AD374" t="str">
        <f t="shared" si="16"/>
        <v>129117</v>
      </c>
      <c r="AE374">
        <f ca="1">IF(C374="22",OFFSET('National Reallocations'!$L$1,MATCH(AD374,'National Reallocations'!$I$2:$I$52,0),),ROUND((X374/(SUM($X$2:$X$1259)-SUMIF($C$2:$C$1259,"22",$X$2:$X$1259)))*(Reallocations!$F$4+Reallocations!$F$5),0))</f>
        <v>140</v>
      </c>
      <c r="AF374" s="27">
        <f ca="1">IF(ISERROR(OFFSET('MSA Reallocations'!$I$1,MATCH(AD374,'MSA Reallocations'!$E$2:$E$37,0),)), 0, (OFFSET('MSA Reallocations'!$I$1,MATCH(AD374,'MSA Reallocations'!$E$2:$E$37,0),)))</f>
        <v>0</v>
      </c>
      <c r="AG374" s="181">
        <f ca="1">IF(ISERROR(OFFSET(Reductions!$E$1,MATCH(AD374,Reductions!$F$2:$F$15,0),)), 0, -OFFSET(Reductions!$E$1,MATCH(AD374,Reductions!$F$2:$F$15,0),))</f>
        <v>0</v>
      </c>
      <c r="AH374" s="53">
        <f t="shared" ca="1" si="17"/>
        <v>1663577</v>
      </c>
    </row>
    <row r="375" spans="1:34" x14ac:dyDescent="0.25">
      <c r="A375" s="126" t="s">
        <v>5523</v>
      </c>
      <c r="B375" s="126" t="s">
        <v>928</v>
      </c>
      <c r="C375" s="126" t="s">
        <v>99</v>
      </c>
      <c r="D375" s="126" t="s">
        <v>100</v>
      </c>
      <c r="E375" s="126" t="s">
        <v>929</v>
      </c>
      <c r="F375" s="126" t="s">
        <v>1139</v>
      </c>
      <c r="G375" s="126" t="s">
        <v>960</v>
      </c>
      <c r="H375" s="126" t="s">
        <v>23</v>
      </c>
      <c r="I375" s="126" t="s">
        <v>23</v>
      </c>
      <c r="J375" s="126" t="s">
        <v>962</v>
      </c>
      <c r="K375" s="126" t="s">
        <v>3338</v>
      </c>
      <c r="L375" s="127">
        <v>85362</v>
      </c>
      <c r="M375" s="127">
        <v>181441</v>
      </c>
      <c r="N375" s="127">
        <v>183889</v>
      </c>
      <c r="O375" s="127">
        <v>299746</v>
      </c>
      <c r="P375" s="127">
        <v>0</v>
      </c>
      <c r="Q375" s="127">
        <v>46185</v>
      </c>
      <c r="R375" s="127">
        <v>3354</v>
      </c>
      <c r="S375" s="127">
        <v>1606</v>
      </c>
      <c r="T375" s="24">
        <f>IF(P375&gt;0, ROUND(IF(IF(OR(C375="51", C375="52", C375="66"), (L375*'UNIT VALUES'!$C$26)-CALCS!P375,0)&gt;0, IF(OR(C375="51", C375="52", C375="66"), (L375*'UNIT VALUES'!$C$26)-CALCS!P375,0), 0), 0), ROUND(IF(IF(OR(C375="51", C375="52", C375="66"), (L375*'UNIT VALUES'!$C$26)-CALCS!O375,0)&gt;0, IF(OR(C375="51", C375="52", C375="66"), (L375*'UNIT VALUES'!$C$26)-CALCS!O375,0), 0), 0))</f>
        <v>0</v>
      </c>
      <c r="U375" s="25">
        <f>IF(C375="22", (O375*'UNIT VALUES'!$D$38)+(Q375*'UNIT VALUES'!$D$39)+(S375*'UNIT VALUES'!$D$40), (O375*'UNIT VALUES'!$D$28)+(Q375*'UNIT VALUES'!$D$29)+(S375*'UNIT VALUES'!$D$30))</f>
        <v>1978424.1490753468</v>
      </c>
      <c r="V375" s="25">
        <f>IF(C375="22",(O375*'UNIT VALUES'!$D$41)+(Q375*'UNIT VALUES'!$D$42)+(R375*'UNIT VALUES'!$D$43),IF(C375="66",(Q375*'UNIT VALUES'!$D$31)+(T375*'UNIT VALUES'!$D$33)+(R375*'UNIT VALUES'!$D$34),(Q375*'UNIT VALUES'!$D$31)+(T375*'UNIT VALUES'!$D$32)+(R375*'UNIT VALUES'!$D$34)))</f>
        <v>953142.99833406531</v>
      </c>
      <c r="W375" s="25">
        <f t="shared" si="15"/>
        <v>1978424</v>
      </c>
      <c r="X375" s="27">
        <f>ROUND(IF(C375="22", W375*'UNIT VALUES'!$D$44, W375*'UNIT VALUES'!$D$36), 0)</f>
        <v>1731533</v>
      </c>
      <c r="Y375" s="87">
        <f>ROUND(IF(C375="22", IF(U375&gt;V375,O375*'UNIT VALUES'!$D$38*'UNIT VALUES'!$D$44,O375*'UNIT VALUES'!$D$41*'UNIT VALUES'!$D$44),IF(U375&gt;V375, O375*'UNIT VALUES'!$D$28*'UNIT VALUES'!$D$36,0)), 0)</f>
        <v>493137</v>
      </c>
      <c r="Z375" s="87">
        <f>ROUND(IF(C375="22", IF(U375&gt;V375,Q375*'UNIT VALUES'!$D$39*'UNIT VALUES'!$D$44,Q375*'UNIT VALUES'!$D$42*'UNIT VALUES'!$D$44), IF(U375&gt;V375, Q375*'UNIT VALUES'!$D$29*'UNIT VALUES'!$D$36, Q375*'UNIT VALUES'!$D$31*'UNIT VALUES'!$D$36)),0)</f>
        <v>1027570</v>
      </c>
      <c r="AA375" s="87">
        <f>ROUND(IF(C375="22", IF(U375&gt;V375,0,R375*'UNIT VALUES'!$D$43*'UNIT VALUES'!$D$44),IF(CALCS!U375&gt;CALCS!V375,0,CALCS!R375*'UNIT VALUES'!$D$34*'UNIT VALUES'!$D$36)), 0)</f>
        <v>0</v>
      </c>
      <c r="AB375" s="87">
        <f>ROUND(IF(C375="22",IF(U375&gt;V375,S375*'UNIT VALUES'!$D$40*'UNIT VALUES'!$D$44,0),IF(U375&gt;V375,S375*'UNIT VALUES'!$D$30*'UNIT VALUES'!$D$36)), 0)</f>
        <v>210825</v>
      </c>
      <c r="AC375" s="87">
        <f>ROUND(IF(U375&gt;V375,0,IF(T375&gt;1, IF(C375="66", T375*'UNIT VALUES'!$D$33*'UNIT VALUES'!$D$36,T375*'UNIT VALUES'!$D$32*'UNIT VALUES'!$D$36),0)),0)</f>
        <v>0</v>
      </c>
      <c r="AD375" t="str">
        <f t="shared" si="16"/>
        <v>129127</v>
      </c>
      <c r="AE375">
        <f ca="1">IF(C375="22",OFFSET('National Reallocations'!$L$1,MATCH(AD375,'National Reallocations'!$I$2:$I$52,0),),ROUND((X375/(SUM($X$2:$X$1259)-SUMIF($C$2:$C$1259,"22",$X$2:$X$1259)))*(Reallocations!$F$4+Reallocations!$F$5),0))</f>
        <v>146</v>
      </c>
      <c r="AF375" s="27">
        <f ca="1">IF(ISERROR(OFFSET('MSA Reallocations'!$I$1,MATCH(AD375,'MSA Reallocations'!$E$2:$E$37,0),)), 0, (OFFSET('MSA Reallocations'!$I$1,MATCH(AD375,'MSA Reallocations'!$E$2:$E$37,0),)))</f>
        <v>0</v>
      </c>
      <c r="AG375" s="181">
        <f ca="1">IF(ISERROR(OFFSET(Reductions!$E$1,MATCH(AD375,Reductions!$F$2:$F$15,0),)), 0, -OFFSET(Reductions!$E$1,MATCH(AD375,Reductions!$F$2:$F$15,0),))</f>
        <v>0</v>
      </c>
      <c r="AH375" s="53">
        <f t="shared" ca="1" si="17"/>
        <v>1731679</v>
      </c>
    </row>
    <row r="376" spans="1:34" x14ac:dyDescent="0.25">
      <c r="A376" s="126" t="s">
        <v>5278</v>
      </c>
      <c r="B376" s="126" t="s">
        <v>1141</v>
      </c>
      <c r="C376" s="126" t="s">
        <v>19</v>
      </c>
      <c r="D376" s="126" t="s">
        <v>20</v>
      </c>
      <c r="E376" s="126" t="s">
        <v>1142</v>
      </c>
      <c r="F376" s="126" t="s">
        <v>4744</v>
      </c>
      <c r="G376" s="126" t="s">
        <v>22</v>
      </c>
      <c r="H376" s="126" t="s">
        <v>23</v>
      </c>
      <c r="I376" s="126" t="s">
        <v>23</v>
      </c>
      <c r="J376" s="126" t="s">
        <v>24</v>
      </c>
      <c r="K376" s="126" t="s">
        <v>3339</v>
      </c>
      <c r="L376" s="127">
        <v>0</v>
      </c>
      <c r="M376" s="127">
        <v>5463379</v>
      </c>
      <c r="N376" s="127">
        <v>5463105</v>
      </c>
      <c r="O376" s="127">
        <v>4962519</v>
      </c>
      <c r="P376" s="127">
        <v>0</v>
      </c>
      <c r="Q376" s="127">
        <v>863645</v>
      </c>
      <c r="R376" s="127">
        <v>100585</v>
      </c>
      <c r="S376" s="127">
        <v>40145</v>
      </c>
      <c r="T376" s="24">
        <f>IF(P376&gt;0, ROUND(IF(IF(OR(C376="51", C376="52", C376="66"), (L376*'UNIT VALUES'!$C$26)-CALCS!P376,0)&gt;0, IF(OR(C376="51", C376="52", C376="66"), (L376*'UNIT VALUES'!$C$26)-CALCS!P376,0), 0), 0), ROUND(IF(IF(OR(C376="51", C376="52", C376="66"), (L376*'UNIT VALUES'!$C$26)-CALCS!O376,0)&gt;0, IF(OR(C376="51", C376="52", C376="66"), (L376*'UNIT VALUES'!$C$26)-CALCS!O376,0), 0), 0))</f>
        <v>0</v>
      </c>
      <c r="U376" s="25">
        <f>IF(C376="22", (O376*'UNIT VALUES'!$D$38)+(Q376*'UNIT VALUES'!$D$39)+(S376*'UNIT VALUES'!$D$40), (O376*'UNIT VALUES'!$D$28)+(Q376*'UNIT VALUES'!$D$29)+(S376*'UNIT VALUES'!$D$30))</f>
        <v>44355919.277536601</v>
      </c>
      <c r="V376" s="25">
        <f>IF(C376="22",(O376*'UNIT VALUES'!$D$41)+(Q376*'UNIT VALUES'!$D$42)+(R376*'UNIT VALUES'!$D$43),IF(C376="66",(Q376*'UNIT VALUES'!$D$31)+(T376*'UNIT VALUES'!$D$33)+(R376*'UNIT VALUES'!$D$34),(Q376*'UNIT VALUES'!$D$31)+(T376*'UNIT VALUES'!$D$32)+(R376*'UNIT VALUES'!$D$34)))</f>
        <v>29494888.15439973</v>
      </c>
      <c r="W376" s="25">
        <f t="shared" si="15"/>
        <v>44355919</v>
      </c>
      <c r="X376" s="219">
        <f>ROUND(IF(C376="22", W376*'UNIT VALUES'!$D$44, W376*'UNIT VALUES'!$D$36), 0)</f>
        <v>36884125</v>
      </c>
      <c r="Y376" s="87">
        <f>ROUND(IF(C376="22", IF(U376&gt;V376,O376*'UNIT VALUES'!$D$38*'UNIT VALUES'!$D$44,O376*'UNIT VALUES'!$D$41*'UNIT VALUES'!$D$44),IF(U376&gt;V376, O376*'UNIT VALUES'!$D$28*'UNIT VALUES'!$D$36,0)), 0)</f>
        <v>8288327</v>
      </c>
      <c r="Z376" s="87">
        <f>ROUND(IF(C376="22", IF(U376&gt;V376,Q376*'UNIT VALUES'!$D$39*'UNIT VALUES'!$D$44,Q376*'UNIT VALUES'!$D$42*'UNIT VALUES'!$D$44), IF(U376&gt;V376, Q376*'UNIT VALUES'!$D$29*'UNIT VALUES'!$D$36, Q376*'UNIT VALUES'!$D$31*'UNIT VALUES'!$D$36)),0)</f>
        <v>20106106</v>
      </c>
      <c r="AA376" s="87">
        <f>ROUND(IF(C376="22", IF(U376&gt;V376,0,R376*'UNIT VALUES'!$D$43*'UNIT VALUES'!$D$44),IF(CALCS!U376&gt;CALCS!V376,0,CALCS!R376*'UNIT VALUES'!$D$34*'UNIT VALUES'!$D$36)), 0)</f>
        <v>0</v>
      </c>
      <c r="AB376" s="87">
        <f>ROUND(IF(C376="22",IF(U376&gt;V376,S376*'UNIT VALUES'!$D$40*'UNIT VALUES'!$D$44,0),IF(U376&gt;V376,S376*'UNIT VALUES'!$D$30*'UNIT VALUES'!$D$36)), 0)</f>
        <v>8489692</v>
      </c>
      <c r="AC376" s="87">
        <f>ROUND(IF(U376&gt;V376,0,IF(T376&gt;1, IF(C376="66", T376*'UNIT VALUES'!$D$33*'UNIT VALUES'!$D$36,T376*'UNIT VALUES'!$D$32*'UNIT VALUES'!$D$36),0)),0)</f>
        <v>0</v>
      </c>
      <c r="AD376" t="str">
        <f t="shared" si="16"/>
        <v>139999</v>
      </c>
      <c r="AE376">
        <f ca="1">IF(C376="22",OFFSET('National Reallocations'!$L$1,MATCH(AD376,'National Reallocations'!$I$2:$I$52,0),),ROUND((X376/(SUM($X$2:$X$1259)-SUMIF($C$2:$C$1259,"22",$X$2:$X$1259)))*(Reallocations!$F$4+Reallocations!$F$5),0))</f>
        <v>25474</v>
      </c>
      <c r="AF376" s="27">
        <f ca="1">IF(ISERROR(OFFSET('MSA Reallocations'!$I$1,MATCH(AD376,'MSA Reallocations'!$E$2:$E$37,0),)), 0, (OFFSET('MSA Reallocations'!$I$1,MATCH(AD376,'MSA Reallocations'!$E$2:$E$37,0),)))</f>
        <v>0</v>
      </c>
      <c r="AG376" s="181">
        <f ca="1">IF(ISERROR(OFFSET(Reductions!$E$1,MATCH(AD376,Reductions!$F$2:$F$15,0),)), 0, -OFFSET(Reductions!$E$1,MATCH(AD376,Reductions!$F$2:$F$15,0),))</f>
        <v>0</v>
      </c>
      <c r="AH376" s="53">
        <f t="shared" ca="1" si="17"/>
        <v>36909599</v>
      </c>
    </row>
    <row r="377" spans="1:34" x14ac:dyDescent="0.25">
      <c r="A377" s="126" t="s">
        <v>3324</v>
      </c>
      <c r="B377" s="126" t="s">
        <v>1141</v>
      </c>
      <c r="C377" s="126" t="s">
        <v>27</v>
      </c>
      <c r="D377" s="126" t="s">
        <v>28</v>
      </c>
      <c r="E377" s="126" t="s">
        <v>1142</v>
      </c>
      <c r="F377" s="126" t="s">
        <v>784</v>
      </c>
      <c r="G377" s="126" t="s">
        <v>351</v>
      </c>
      <c r="H377" s="126" t="s">
        <v>23</v>
      </c>
      <c r="I377" s="126" t="s">
        <v>1144</v>
      </c>
      <c r="J377" s="126" t="s">
        <v>1145</v>
      </c>
      <c r="K377" s="126" t="s">
        <v>3339</v>
      </c>
      <c r="L377" s="127">
        <v>55890</v>
      </c>
      <c r="M377" s="127">
        <v>82861</v>
      </c>
      <c r="N377" s="127">
        <v>74059</v>
      </c>
      <c r="O377" s="127">
        <v>74843</v>
      </c>
      <c r="P377" s="127">
        <v>0</v>
      </c>
      <c r="Q377" s="127">
        <v>26228</v>
      </c>
      <c r="R377" s="127">
        <v>1380</v>
      </c>
      <c r="S377" s="127">
        <v>1120</v>
      </c>
      <c r="T377" s="24">
        <f>IF(P377&gt;0, ROUND(IF(IF(OR(C377="51", C377="52", C377="66"), (L377*'UNIT VALUES'!$C$26)-CALCS!P377,0)&gt;0, IF(OR(C377="51", C377="52", C377="66"), (L377*'UNIT VALUES'!$C$26)-CALCS!P377,0), 0), 0), ROUND(IF(IF(OR(C377="51", C377="52", C377="66"), (L377*'UNIT VALUES'!$C$26)-CALCS!O377,0)&gt;0, IF(OR(C377="51", C377="52", C377="66"), (L377*'UNIT VALUES'!$C$26)-CALCS!O377,0), 0), 0))</f>
        <v>12860</v>
      </c>
      <c r="U377" s="25">
        <f>IF(C377="22", (O377*'UNIT VALUES'!$D$38)+(Q377*'UNIT VALUES'!$D$39)+(S377*'UNIT VALUES'!$D$40), (O377*'UNIT VALUES'!$D$28)+(Q377*'UNIT VALUES'!$D$29)+(S377*'UNIT VALUES'!$D$30))</f>
        <v>975429.42244665173</v>
      </c>
      <c r="V377" s="25">
        <f>IF(C377="22",(O377*'UNIT VALUES'!$D$41)+(Q377*'UNIT VALUES'!$D$42)+(R377*'UNIT VALUES'!$D$43),IF(C377="66",(Q377*'UNIT VALUES'!$D$31)+(T377*'UNIT VALUES'!$D$33)+(R377*'UNIT VALUES'!$D$34),(Q377*'UNIT VALUES'!$D$31)+(T377*'UNIT VALUES'!$D$32)+(R377*'UNIT VALUES'!$D$34)))</f>
        <v>652415.05800669559</v>
      </c>
      <c r="W377" s="25">
        <f t="shared" si="15"/>
        <v>975429</v>
      </c>
      <c r="X377" s="27">
        <f>ROUND(IF(C377="22", W377*'UNIT VALUES'!$D$44, W377*'UNIT VALUES'!$D$36), 0)</f>
        <v>853703</v>
      </c>
      <c r="Y377" s="87">
        <f>ROUND(IF(C377="22", IF(U377&gt;V377,O377*'UNIT VALUES'!$D$38*'UNIT VALUES'!$D$44,O377*'UNIT VALUES'!$D$41*'UNIT VALUES'!$D$44),IF(U377&gt;V377, O377*'UNIT VALUES'!$D$28*'UNIT VALUES'!$D$36,0)), 0)</f>
        <v>123131</v>
      </c>
      <c r="Z377" s="87">
        <f>ROUND(IF(C377="22", IF(U377&gt;V377,Q377*'UNIT VALUES'!$D$39*'UNIT VALUES'!$D$44,Q377*'UNIT VALUES'!$D$42*'UNIT VALUES'!$D$44), IF(U377&gt;V377, Q377*'UNIT VALUES'!$D$29*'UNIT VALUES'!$D$36, Q377*'UNIT VALUES'!$D$31*'UNIT VALUES'!$D$36)),0)</f>
        <v>583547</v>
      </c>
      <c r="AA377" s="87">
        <f>ROUND(IF(C377="22", IF(U377&gt;V377,0,R377*'UNIT VALUES'!$D$43*'UNIT VALUES'!$D$44),IF(CALCS!U377&gt;CALCS!V377,0,CALCS!R377*'UNIT VALUES'!$D$34*'UNIT VALUES'!$D$36)), 0)</f>
        <v>0</v>
      </c>
      <c r="AB377" s="87">
        <f>ROUND(IF(C377="22",IF(U377&gt;V377,S377*'UNIT VALUES'!$D$40*'UNIT VALUES'!$D$44,0),IF(U377&gt;V377,S377*'UNIT VALUES'!$D$30*'UNIT VALUES'!$D$36)), 0)</f>
        <v>147026</v>
      </c>
      <c r="AC377" s="87">
        <f>ROUND(IF(U377&gt;V377,0,IF(T377&gt;1, IF(C377="66", T377*'UNIT VALUES'!$D$33*'UNIT VALUES'!$D$36,T377*'UNIT VALUES'!$D$32*'UNIT VALUES'!$D$36),0)),0)</f>
        <v>0</v>
      </c>
      <c r="AD377" t="str">
        <f t="shared" si="16"/>
        <v>130054</v>
      </c>
      <c r="AE377">
        <f ca="1">IF(C377="22",OFFSET('National Reallocations'!$L$1,MATCH(AD377,'National Reallocations'!$I$2:$I$52,0),),ROUND((X377/(SUM($X$2:$X$1259)-SUMIF($C$2:$C$1259,"22",$X$2:$X$1259)))*(Reallocations!$F$4+Reallocations!$F$5),0))</f>
        <v>72</v>
      </c>
      <c r="AF377" s="27">
        <f ca="1">IF(ISERROR(OFFSET('MSA Reallocations'!$I$1,MATCH(AD377,'MSA Reallocations'!$E$2:$E$37,0),)), 0, (OFFSET('MSA Reallocations'!$I$1,MATCH(AD377,'MSA Reallocations'!$E$2:$E$37,0),)))</f>
        <v>0</v>
      </c>
      <c r="AG377" s="181">
        <f ca="1">IF(ISERROR(OFFSET(Reductions!$E$1,MATCH(AD377,Reductions!$F$2:$F$15,0),)), 0, -OFFSET(Reductions!$E$1,MATCH(AD377,Reductions!$F$2:$F$15,0),))</f>
        <v>0</v>
      </c>
      <c r="AH377" s="53">
        <f t="shared" ca="1" si="17"/>
        <v>853775</v>
      </c>
    </row>
    <row r="378" spans="1:34" x14ac:dyDescent="0.25">
      <c r="A378" s="126" t="s">
        <v>5846</v>
      </c>
      <c r="B378" s="126" t="s">
        <v>1141</v>
      </c>
      <c r="C378" s="126" t="s">
        <v>27</v>
      </c>
      <c r="D378" s="126" t="s">
        <v>28</v>
      </c>
      <c r="E378" s="126" t="s">
        <v>1142</v>
      </c>
      <c r="F378" s="126" t="s">
        <v>1147</v>
      </c>
      <c r="G378" s="126" t="s">
        <v>236</v>
      </c>
      <c r="H378" s="126" t="s">
        <v>23</v>
      </c>
      <c r="I378" s="126" t="s">
        <v>23</v>
      </c>
      <c r="J378" s="126" t="s">
        <v>1148</v>
      </c>
      <c r="K378" s="126" t="s">
        <v>3339</v>
      </c>
      <c r="L378" s="127">
        <v>45363</v>
      </c>
      <c r="M378" s="127">
        <v>74498</v>
      </c>
      <c r="N378" s="127">
        <v>42549</v>
      </c>
      <c r="O378" s="127">
        <v>123912</v>
      </c>
      <c r="P378" s="127">
        <v>0</v>
      </c>
      <c r="Q378" s="127">
        <v>38997</v>
      </c>
      <c r="R378" s="127">
        <v>2476</v>
      </c>
      <c r="S378" s="127">
        <v>886</v>
      </c>
      <c r="T378" s="24">
        <f>IF(P378&gt;0, ROUND(IF(IF(OR(C378="51", C378="52", C378="66"), (L378*'UNIT VALUES'!$C$26)-CALCS!P378,0)&gt;0, IF(OR(C378="51", C378="52", C378="66"), (L378*'UNIT VALUES'!$C$26)-CALCS!P378,0), 0), 0), ROUND(IF(IF(OR(C378="51", C378="52", C378="66"), (L378*'UNIT VALUES'!$C$26)-CALCS!O378,0)&gt;0, IF(OR(C378="51", C378="52", C378="66"), (L378*'UNIT VALUES'!$C$26)-CALCS!O378,0), 0), 0))</f>
        <v>0</v>
      </c>
      <c r="U378" s="25">
        <f>IF(C378="22", (O378*'UNIT VALUES'!$D$38)+(Q378*'UNIT VALUES'!$D$39)+(S378*'UNIT VALUES'!$D$40), (O378*'UNIT VALUES'!$D$28)+(Q378*'UNIT VALUES'!$D$29)+(S378*'UNIT VALUES'!$D$30))</f>
        <v>1357175.1793043998</v>
      </c>
      <c r="V378" s="25">
        <f>IF(C378="22",(O378*'UNIT VALUES'!$D$41)+(Q378*'UNIT VALUES'!$D$42)+(R378*'UNIT VALUES'!$D$43),IF(C378="66",(Q378*'UNIT VALUES'!$D$31)+(T378*'UNIT VALUES'!$D$33)+(R378*'UNIT VALUES'!$D$34),(Q378*'UNIT VALUES'!$D$31)+(T378*'UNIT VALUES'!$D$32)+(R378*'UNIT VALUES'!$D$34)))</f>
        <v>778404.05942650407</v>
      </c>
      <c r="W378" s="25">
        <f t="shared" si="15"/>
        <v>1357175</v>
      </c>
      <c r="X378" s="27">
        <f>ROUND(IF(C378="22", W378*'UNIT VALUES'!$D$44, W378*'UNIT VALUES'!$D$36), 0)</f>
        <v>1187811</v>
      </c>
      <c r="Y378" s="87">
        <f>ROUND(IF(C378="22", IF(U378&gt;V378,O378*'UNIT VALUES'!$D$38*'UNIT VALUES'!$D$44,O378*'UNIT VALUES'!$D$41*'UNIT VALUES'!$D$44),IF(U378&gt;V378, O378*'UNIT VALUES'!$D$28*'UNIT VALUES'!$D$36,0)), 0)</f>
        <v>203858</v>
      </c>
      <c r="Z378" s="87">
        <f>ROUND(IF(C378="22", IF(U378&gt;V378,Q378*'UNIT VALUES'!$D$39*'UNIT VALUES'!$D$44,Q378*'UNIT VALUES'!$D$42*'UNIT VALUES'!$D$44), IF(U378&gt;V378, Q378*'UNIT VALUES'!$D$29*'UNIT VALUES'!$D$36, Q378*'UNIT VALUES'!$D$31*'UNIT VALUES'!$D$36)),0)</f>
        <v>867644</v>
      </c>
      <c r="AA378" s="87">
        <f>ROUND(IF(C378="22", IF(U378&gt;V378,0,R378*'UNIT VALUES'!$D$43*'UNIT VALUES'!$D$44),IF(CALCS!U378&gt;CALCS!V378,0,CALCS!R378*'UNIT VALUES'!$D$34*'UNIT VALUES'!$D$36)), 0)</f>
        <v>0</v>
      </c>
      <c r="AB378" s="87">
        <f>ROUND(IF(C378="22",IF(U378&gt;V378,S378*'UNIT VALUES'!$D$40*'UNIT VALUES'!$D$44,0),IF(U378&gt;V378,S378*'UNIT VALUES'!$D$30*'UNIT VALUES'!$D$36)), 0)</f>
        <v>116308</v>
      </c>
      <c r="AC378" s="87">
        <f>ROUND(IF(U378&gt;V378,0,IF(T378&gt;1, IF(C378="66", T378*'UNIT VALUES'!$D$33*'UNIT VALUES'!$D$36,T378*'UNIT VALUES'!$D$32*'UNIT VALUES'!$D$36),0)),0)</f>
        <v>0</v>
      </c>
      <c r="AD378" t="str">
        <f t="shared" si="16"/>
        <v>130168</v>
      </c>
      <c r="AE378">
        <f ca="1">IF(C378="22",OFFSET('National Reallocations'!$L$1,MATCH(AD378,'National Reallocations'!$I$2:$I$52,0),),ROUND((X378/(SUM($X$2:$X$1259)-SUMIF($C$2:$C$1259,"22",$X$2:$X$1259)))*(Reallocations!$F$4+Reallocations!$F$5),0))</f>
        <v>100</v>
      </c>
      <c r="AF378" s="27">
        <f ca="1">IF(ISERROR(OFFSET('MSA Reallocations'!$I$1,MATCH(AD378,'MSA Reallocations'!$E$2:$E$37,0),)), 0, (OFFSET('MSA Reallocations'!$I$1,MATCH(AD378,'MSA Reallocations'!$E$2:$E$37,0),)))</f>
        <v>0</v>
      </c>
      <c r="AG378" s="181">
        <f ca="1">IF(ISERROR(OFFSET(Reductions!$E$1,MATCH(AD378,Reductions!$F$2:$F$15,0),)), 0, -OFFSET(Reductions!$E$1,MATCH(AD378,Reductions!$F$2:$F$15,0),))</f>
        <v>0</v>
      </c>
      <c r="AH378" s="53">
        <f t="shared" ca="1" si="17"/>
        <v>1187911</v>
      </c>
    </row>
    <row r="379" spans="1:34" x14ac:dyDescent="0.25">
      <c r="A379" s="126" t="s">
        <v>5322</v>
      </c>
      <c r="B379" s="126" t="s">
        <v>1141</v>
      </c>
      <c r="C379" s="126" t="s">
        <v>27</v>
      </c>
      <c r="D379" s="126" t="s">
        <v>28</v>
      </c>
      <c r="E379" s="126" t="s">
        <v>1142</v>
      </c>
      <c r="F379" s="126" t="s">
        <v>1150</v>
      </c>
      <c r="G379" s="126" t="s">
        <v>22</v>
      </c>
      <c r="H379" s="126" t="s">
        <v>23</v>
      </c>
      <c r="I379" s="126" t="s">
        <v>788</v>
      </c>
      <c r="J379" s="126" t="s">
        <v>1151</v>
      </c>
      <c r="K379" s="126" t="s">
        <v>3339</v>
      </c>
      <c r="L379" s="127">
        <v>500116</v>
      </c>
      <c r="M379" s="127">
        <v>425202</v>
      </c>
      <c r="N379" s="127">
        <v>425022</v>
      </c>
      <c r="O379" s="127">
        <v>463878</v>
      </c>
      <c r="P379" s="127">
        <v>0</v>
      </c>
      <c r="Q379" s="127">
        <v>104011</v>
      </c>
      <c r="R379" s="127">
        <v>30016</v>
      </c>
      <c r="S379" s="127">
        <v>3892</v>
      </c>
      <c r="T379" s="24">
        <f>IF(P379&gt;0, ROUND(IF(IF(OR(C379="51", C379="52", C379="66"), (L379*'UNIT VALUES'!$C$26)-CALCS!P379,0)&gt;0, IF(OR(C379="51", C379="52", C379="66"), (L379*'UNIT VALUES'!$C$26)-CALCS!P379,0), 0), 0), ROUND(IF(IF(OR(C379="51", C379="52", C379="66"), (L379*'UNIT VALUES'!$C$26)-CALCS!O379,0)&gt;0, IF(OR(C379="51", C379="52", C379="66"), (L379*'UNIT VALUES'!$C$26)-CALCS!O379,0), 0), 0))</f>
        <v>320912</v>
      </c>
      <c r="U379" s="25">
        <f>IF(C379="22", (O379*'UNIT VALUES'!$D$38)+(Q379*'UNIT VALUES'!$D$39)+(S379*'UNIT VALUES'!$D$40), (O379*'UNIT VALUES'!$D$28)+(Q379*'UNIT VALUES'!$D$29)+(S379*'UNIT VALUES'!$D$30))</f>
        <v>4099850.4758973182</v>
      </c>
      <c r="V379" s="25">
        <f>IF(C379="22",(O379*'UNIT VALUES'!$D$41)+(Q379*'UNIT VALUES'!$D$42)+(R379*'UNIT VALUES'!$D$43),IF(C379="66",(Q379*'UNIT VALUES'!$D$31)+(T379*'UNIT VALUES'!$D$33)+(R379*'UNIT VALUES'!$D$34),(Q379*'UNIT VALUES'!$D$31)+(T379*'UNIT VALUES'!$D$32)+(R379*'UNIT VALUES'!$D$34)))</f>
        <v>7556220.3309459221</v>
      </c>
      <c r="W379" s="25">
        <f t="shared" si="15"/>
        <v>7556220</v>
      </c>
      <c r="X379" s="27">
        <f>ROUND(IF(C379="22", W379*'UNIT VALUES'!$D$44, W379*'UNIT VALUES'!$D$36), 0)</f>
        <v>6613266</v>
      </c>
      <c r="Y379" s="87">
        <f>ROUND(IF(C379="22", IF(U379&gt;V379,O379*'UNIT VALUES'!$D$38*'UNIT VALUES'!$D$44,O379*'UNIT VALUES'!$D$41*'UNIT VALUES'!$D$44),IF(U379&gt;V379, O379*'UNIT VALUES'!$D$28*'UNIT VALUES'!$D$36,0)), 0)</f>
        <v>0</v>
      </c>
      <c r="Z379" s="87">
        <f>ROUND(IF(C379="22", IF(U379&gt;V379,Q379*'UNIT VALUES'!$D$39*'UNIT VALUES'!$D$44,Q379*'UNIT VALUES'!$D$42*'UNIT VALUES'!$D$44), IF(U379&gt;V379, Q379*'UNIT VALUES'!$D$29*'UNIT VALUES'!$D$36, Q379*'UNIT VALUES'!$D$31*'UNIT VALUES'!$D$36)),0)</f>
        <v>1388485</v>
      </c>
      <c r="AA379" s="87">
        <f>ROUND(IF(C379="22", IF(U379&gt;V379,0,R379*'UNIT VALUES'!$D$43*'UNIT VALUES'!$D$44),IF(CALCS!U379&gt;CALCS!V379,0,CALCS!R379*'UNIT VALUES'!$D$34*'UNIT VALUES'!$D$36)), 0)</f>
        <v>1947876</v>
      </c>
      <c r="AB379" s="87">
        <f>ROUND(IF(C379="22",IF(U379&gt;V379,S379*'UNIT VALUES'!$D$40*'UNIT VALUES'!$D$44,0),IF(U379&gt;V379,S379*'UNIT VALUES'!$D$30*'UNIT VALUES'!$D$36)), 0)</f>
        <v>0</v>
      </c>
      <c r="AC379" s="87">
        <f>ROUND(IF(U379&gt;V379,0,IF(T379&gt;1, IF(C379="66", T379*'UNIT VALUES'!$D$33*'UNIT VALUES'!$D$36,T379*'UNIT VALUES'!$D$32*'UNIT VALUES'!$D$36),0)),0)</f>
        <v>3276905</v>
      </c>
      <c r="AD379" t="str">
        <f t="shared" si="16"/>
        <v>130174</v>
      </c>
      <c r="AE379">
        <f ca="1">IF(C379="22",OFFSET('National Reallocations'!$L$1,MATCH(AD379,'National Reallocations'!$I$2:$I$52,0),),ROUND((X379/(SUM($X$2:$X$1259)-SUMIF($C$2:$C$1259,"22",$X$2:$X$1259)))*(Reallocations!$F$4+Reallocations!$F$5),0))</f>
        <v>556</v>
      </c>
      <c r="AF379" s="27">
        <f ca="1">IF(ISERROR(OFFSET('MSA Reallocations'!$I$1,MATCH(AD379,'MSA Reallocations'!$E$2:$E$37,0),)), 0, (OFFSET('MSA Reallocations'!$I$1,MATCH(AD379,'MSA Reallocations'!$E$2:$E$37,0),)))</f>
        <v>0</v>
      </c>
      <c r="AG379" s="181">
        <f ca="1">IF(ISERROR(OFFSET(Reductions!$E$1,MATCH(AD379,Reductions!$F$2:$F$15,0),)), 0, -OFFSET(Reductions!$E$1,MATCH(AD379,Reductions!$F$2:$F$15,0),))</f>
        <v>0</v>
      </c>
      <c r="AH379" s="53">
        <f t="shared" ca="1" si="17"/>
        <v>6613822</v>
      </c>
    </row>
    <row r="380" spans="1:34" x14ac:dyDescent="0.25">
      <c r="A380" s="126" t="s">
        <v>5698</v>
      </c>
      <c r="B380" s="126" t="s">
        <v>1141</v>
      </c>
      <c r="C380" s="126" t="s">
        <v>27</v>
      </c>
      <c r="D380" s="126" t="s">
        <v>28</v>
      </c>
      <c r="E380" s="126" t="s">
        <v>1142</v>
      </c>
      <c r="F380" s="126" t="s">
        <v>1153</v>
      </c>
      <c r="G380" s="126" t="s">
        <v>1154</v>
      </c>
      <c r="H380" s="126" t="s">
        <v>23</v>
      </c>
      <c r="I380" s="126" t="s">
        <v>23</v>
      </c>
      <c r="J380" s="126" t="s">
        <v>1155</v>
      </c>
      <c r="K380" s="126" t="s">
        <v>3339</v>
      </c>
      <c r="L380" s="127">
        <v>70626</v>
      </c>
      <c r="M380" s="127">
        <v>47532</v>
      </c>
      <c r="N380" s="127">
        <v>47532</v>
      </c>
      <c r="O380" s="127">
        <v>201793</v>
      </c>
      <c r="P380" s="127">
        <v>0</v>
      </c>
      <c r="Q380" s="127">
        <v>48961</v>
      </c>
      <c r="R380" s="127">
        <v>6223</v>
      </c>
      <c r="S380" s="127">
        <v>1736</v>
      </c>
      <c r="T380" s="24">
        <f>IF(P380&gt;0, ROUND(IF(IF(OR(C380="51", C380="52", C380="66"), (L380*'UNIT VALUES'!$C$26)-CALCS!P380,0)&gt;0, IF(OR(C380="51", C380="52", C380="66"), (L380*'UNIT VALUES'!$C$26)-CALCS!P380,0), 0), 0), ROUND(IF(IF(OR(C380="51", C380="52", C380="66"), (L380*'UNIT VALUES'!$C$26)-CALCS!O380,0)&gt;0, IF(OR(C380="51", C380="52", C380="66"), (L380*'UNIT VALUES'!$C$26)-CALCS!O380,0), 0), 0))</f>
        <v>0</v>
      </c>
      <c r="U380" s="25">
        <f>IF(C380="22", (O380*'UNIT VALUES'!$D$38)+(Q380*'UNIT VALUES'!$D$39)+(S380*'UNIT VALUES'!$D$40), (O380*'UNIT VALUES'!$D$28)+(Q380*'UNIT VALUES'!$D$29)+(S380*'UNIT VALUES'!$D$30))</f>
        <v>1884364.3139293047</v>
      </c>
      <c r="V380" s="25">
        <f>IF(C380="22",(O380*'UNIT VALUES'!$D$41)+(Q380*'UNIT VALUES'!$D$42)+(R380*'UNIT VALUES'!$D$43),IF(C380="66",(Q380*'UNIT VALUES'!$D$31)+(T380*'UNIT VALUES'!$D$33)+(R380*'UNIT VALUES'!$D$34),(Q380*'UNIT VALUES'!$D$31)+(T380*'UNIT VALUES'!$D$32)+(R380*'UNIT VALUES'!$D$34)))</f>
        <v>1208214.3555024168</v>
      </c>
      <c r="W380" s="25">
        <f t="shared" si="15"/>
        <v>1884364</v>
      </c>
      <c r="X380" s="27">
        <f>ROUND(IF(C380="22", W380*'UNIT VALUES'!$D$44, W380*'UNIT VALUES'!$D$36), 0)</f>
        <v>1649211</v>
      </c>
      <c r="Y380" s="87">
        <f>ROUND(IF(C380="22", IF(U380&gt;V380,O380*'UNIT VALUES'!$D$38*'UNIT VALUES'!$D$44,O380*'UNIT VALUES'!$D$41*'UNIT VALUES'!$D$44),IF(U380&gt;V380, O380*'UNIT VALUES'!$D$28*'UNIT VALUES'!$D$36,0)), 0)</f>
        <v>331987</v>
      </c>
      <c r="Z380" s="87">
        <f>ROUND(IF(C380="22", IF(U380&gt;V380,Q380*'UNIT VALUES'!$D$39*'UNIT VALUES'!$D$44,Q380*'UNIT VALUES'!$D$42*'UNIT VALUES'!$D$44), IF(U380&gt;V380, Q380*'UNIT VALUES'!$D$29*'UNIT VALUES'!$D$36, Q380*'UNIT VALUES'!$D$31*'UNIT VALUES'!$D$36)),0)</f>
        <v>1089333</v>
      </c>
      <c r="AA380" s="87">
        <f>ROUND(IF(C380="22", IF(U380&gt;V380,0,R380*'UNIT VALUES'!$D$43*'UNIT VALUES'!$D$44),IF(CALCS!U380&gt;CALCS!V380,0,CALCS!R380*'UNIT VALUES'!$D$34*'UNIT VALUES'!$D$36)), 0)</f>
        <v>0</v>
      </c>
      <c r="AB380" s="87">
        <f>ROUND(IF(C380="22",IF(U380&gt;V380,S380*'UNIT VALUES'!$D$40*'UNIT VALUES'!$D$44,0),IF(U380&gt;V380,S380*'UNIT VALUES'!$D$30*'UNIT VALUES'!$D$36)), 0)</f>
        <v>227891</v>
      </c>
      <c r="AC380" s="87">
        <f>ROUND(IF(U380&gt;V380,0,IF(T380&gt;1, IF(C380="66", T380*'UNIT VALUES'!$D$33*'UNIT VALUES'!$D$36,T380*'UNIT VALUES'!$D$32*'UNIT VALUES'!$D$36),0)),0)</f>
        <v>0</v>
      </c>
      <c r="AD380" t="str">
        <f t="shared" si="16"/>
        <v>130192</v>
      </c>
      <c r="AE380">
        <f ca="1">IF(C380="22",OFFSET('National Reallocations'!$L$1,MATCH(AD380,'National Reallocations'!$I$2:$I$52,0),),ROUND((X380/(SUM($X$2:$X$1259)-SUMIF($C$2:$C$1259,"22",$X$2:$X$1259)))*(Reallocations!$F$4+Reallocations!$F$5),0))</f>
        <v>139</v>
      </c>
      <c r="AF380" s="27">
        <f ca="1">IF(ISERROR(OFFSET('MSA Reallocations'!$I$1,MATCH(AD380,'MSA Reallocations'!$E$2:$E$37,0),)), 0, (OFFSET('MSA Reallocations'!$I$1,MATCH(AD380,'MSA Reallocations'!$E$2:$E$37,0),)))</f>
        <v>0</v>
      </c>
      <c r="AG380" s="181">
        <f ca="1">IF(ISERROR(OFFSET(Reductions!$E$1,MATCH(AD380,Reductions!$F$2:$F$15,0),)), 0, -OFFSET(Reductions!$E$1,MATCH(AD380,Reductions!$F$2:$F$15,0),))</f>
        <v>0</v>
      </c>
      <c r="AH380" s="53">
        <f t="shared" ca="1" si="17"/>
        <v>1649350</v>
      </c>
    </row>
    <row r="381" spans="1:34" x14ac:dyDescent="0.25">
      <c r="A381" s="126" t="s">
        <v>5769</v>
      </c>
      <c r="B381" s="126" t="s">
        <v>1141</v>
      </c>
      <c r="C381" s="126" t="s">
        <v>27</v>
      </c>
      <c r="D381" s="126" t="s">
        <v>28</v>
      </c>
      <c r="E381" s="126" t="s">
        <v>1142</v>
      </c>
      <c r="F381" s="126" t="s">
        <v>1157</v>
      </c>
      <c r="G381" s="126" t="s">
        <v>960</v>
      </c>
      <c r="H381" s="126" t="s">
        <v>23</v>
      </c>
      <c r="I381" s="126" t="s">
        <v>1158</v>
      </c>
      <c r="J381" s="126" t="s">
        <v>1159</v>
      </c>
      <c r="K381" s="126" t="s">
        <v>3339</v>
      </c>
      <c r="L381" s="127">
        <v>21703</v>
      </c>
      <c r="M381" s="127">
        <v>0</v>
      </c>
      <c r="N381" s="127">
        <v>0</v>
      </c>
      <c r="O381" s="127">
        <v>16157</v>
      </c>
      <c r="P381" s="127">
        <v>0</v>
      </c>
      <c r="Q381" s="127">
        <v>5554</v>
      </c>
      <c r="R381" s="127">
        <v>1130</v>
      </c>
      <c r="S381" s="127">
        <v>268</v>
      </c>
      <c r="T381" s="24">
        <f>IF(P381&gt;0, ROUND(IF(IF(OR(C381="51", C381="52", C381="66"), (L381*'UNIT VALUES'!$C$26)-CALCS!P381,0)&gt;0, IF(OR(C381="51", C381="52", C381="66"), (L381*'UNIT VALUES'!$C$26)-CALCS!P381,0), 0), 0), ROUND(IF(IF(OR(C381="51", C381="52", C381="66"), (L381*'UNIT VALUES'!$C$26)-CALCS!O381,0)&gt;0, IF(OR(C381="51", C381="52", C381="66"), (L381*'UNIT VALUES'!$C$26)-CALCS!O381,0), 0), 0))</f>
        <v>17900</v>
      </c>
      <c r="U381" s="25">
        <f>IF(C381="22", (O381*'UNIT VALUES'!$D$38)+(Q381*'UNIT VALUES'!$D$39)+(S381*'UNIT VALUES'!$D$40), (O381*'UNIT VALUES'!$D$28)+(Q381*'UNIT VALUES'!$D$29)+(S381*'UNIT VALUES'!$D$30))</f>
        <v>211759.36819527508</v>
      </c>
      <c r="V381" s="25">
        <f>IF(C381="22",(O381*'UNIT VALUES'!$D$41)+(Q381*'UNIT VALUES'!$D$42)+(R381*'UNIT VALUES'!$D$43),IF(C381="66",(Q381*'UNIT VALUES'!$D$31)+(T381*'UNIT VALUES'!$D$33)+(R381*'UNIT VALUES'!$D$34),(Q381*'UNIT VALUES'!$D$31)+(T381*'UNIT VALUES'!$D$32)+(R381*'UNIT VALUES'!$D$34)))</f>
        <v>377343.84406363324</v>
      </c>
      <c r="W381" s="25">
        <f t="shared" si="15"/>
        <v>377344</v>
      </c>
      <c r="X381" s="27">
        <f>ROUND(IF(C381="22", W381*'UNIT VALUES'!$D$44, W381*'UNIT VALUES'!$D$36), 0)</f>
        <v>330255</v>
      </c>
      <c r="Y381" s="87">
        <f>ROUND(IF(C381="22", IF(U381&gt;V381,O381*'UNIT VALUES'!$D$38*'UNIT VALUES'!$D$44,O381*'UNIT VALUES'!$D$41*'UNIT VALUES'!$D$44),IF(U381&gt;V381, O381*'UNIT VALUES'!$D$28*'UNIT VALUES'!$D$36,0)), 0)</f>
        <v>0</v>
      </c>
      <c r="Z381" s="87">
        <f>ROUND(IF(C381="22", IF(U381&gt;V381,Q381*'UNIT VALUES'!$D$39*'UNIT VALUES'!$D$44,Q381*'UNIT VALUES'!$D$42*'UNIT VALUES'!$D$44), IF(U381&gt;V381, Q381*'UNIT VALUES'!$D$29*'UNIT VALUES'!$D$36, Q381*'UNIT VALUES'!$D$31*'UNIT VALUES'!$D$36)),0)</f>
        <v>74143</v>
      </c>
      <c r="AA381" s="87">
        <f>ROUND(IF(C381="22", IF(U381&gt;V381,0,R381*'UNIT VALUES'!$D$43*'UNIT VALUES'!$D$44),IF(CALCS!U381&gt;CALCS!V381,0,CALCS!R381*'UNIT VALUES'!$D$34*'UNIT VALUES'!$D$36)), 0)</f>
        <v>73331</v>
      </c>
      <c r="AB381" s="87">
        <f>ROUND(IF(C381="22",IF(U381&gt;V381,S381*'UNIT VALUES'!$D$40*'UNIT VALUES'!$D$44,0),IF(U381&gt;V381,S381*'UNIT VALUES'!$D$30*'UNIT VALUES'!$D$36)), 0)</f>
        <v>0</v>
      </c>
      <c r="AC381" s="87">
        <f>ROUND(IF(U381&gt;V381,0,IF(T381&gt;1, IF(C381="66", T381*'UNIT VALUES'!$D$33*'UNIT VALUES'!$D$36,T381*'UNIT VALUES'!$D$32*'UNIT VALUES'!$D$36),0)),0)</f>
        <v>182781</v>
      </c>
      <c r="AD381" t="str">
        <f t="shared" si="16"/>
        <v>130444</v>
      </c>
      <c r="AE381">
        <f ca="1">IF(C381="22",OFFSET('National Reallocations'!$L$1,MATCH(AD381,'National Reallocations'!$I$2:$I$52,0),),ROUND((X381/(SUM($X$2:$X$1259)-SUMIF($C$2:$C$1259,"22",$X$2:$X$1259)))*(Reallocations!$F$4+Reallocations!$F$5),0))</f>
        <v>28</v>
      </c>
      <c r="AF381" s="27">
        <f ca="1">IF(ISERROR(OFFSET('MSA Reallocations'!$I$1,MATCH(AD381,'MSA Reallocations'!$E$2:$E$37,0),)), 0, (OFFSET('MSA Reallocations'!$I$1,MATCH(AD381,'MSA Reallocations'!$E$2:$E$37,0),)))</f>
        <v>0</v>
      </c>
      <c r="AG381" s="181">
        <f ca="1">IF(ISERROR(OFFSET(Reductions!$E$1,MATCH(AD381,Reductions!$F$2:$F$15,0),)), 0, -OFFSET(Reductions!$E$1,MATCH(AD381,Reductions!$F$2:$F$15,0),))</f>
        <v>0</v>
      </c>
      <c r="AH381" s="53">
        <f t="shared" ca="1" si="17"/>
        <v>330283</v>
      </c>
    </row>
    <row r="382" spans="1:34" x14ac:dyDescent="0.25">
      <c r="A382" s="126" t="s">
        <v>5702</v>
      </c>
      <c r="B382" s="126" t="s">
        <v>1141</v>
      </c>
      <c r="C382" s="126" t="s">
        <v>27</v>
      </c>
      <c r="D382" s="126" t="s">
        <v>28</v>
      </c>
      <c r="E382" s="126" t="s">
        <v>1142</v>
      </c>
      <c r="F382" s="126" t="s">
        <v>1161</v>
      </c>
      <c r="G382" s="126" t="s">
        <v>1162</v>
      </c>
      <c r="H382" s="126" t="s">
        <v>23</v>
      </c>
      <c r="I382" s="126" t="s">
        <v>23</v>
      </c>
      <c r="J382" s="126" t="s">
        <v>1163</v>
      </c>
      <c r="K382" s="126" t="s">
        <v>3339</v>
      </c>
      <c r="L382" s="127">
        <v>158623</v>
      </c>
      <c r="M382" s="127">
        <v>170108</v>
      </c>
      <c r="N382" s="127">
        <v>170108</v>
      </c>
      <c r="O382" s="127">
        <v>200579</v>
      </c>
      <c r="P382" s="127">
        <v>0</v>
      </c>
      <c r="Q382" s="127">
        <v>37674</v>
      </c>
      <c r="R382" s="127">
        <v>4919</v>
      </c>
      <c r="S382" s="127">
        <v>1548</v>
      </c>
      <c r="T382" s="24">
        <f>IF(P382&gt;0, ROUND(IF(IF(OR(C382="51", C382="52", C382="66"), (L382*'UNIT VALUES'!$C$26)-CALCS!P382,0)&gt;0, IF(OR(C382="51", C382="52", C382="66"), (L382*'UNIT VALUES'!$C$26)-CALCS!P382,0), 0), 0), ROUND(IF(IF(OR(C382="51", C382="52", C382="66"), (L382*'UNIT VALUES'!$C$26)-CALCS!O382,0)&gt;0, IF(OR(C382="51", C382="52", C382="66"), (L382*'UNIT VALUES'!$C$26)-CALCS!O382,0), 0), 0))</f>
        <v>48335</v>
      </c>
      <c r="U382" s="25">
        <f>IF(C382="22", (O382*'UNIT VALUES'!$D$38)+(Q382*'UNIT VALUES'!$D$39)+(S382*'UNIT VALUES'!$D$40), (O382*'UNIT VALUES'!$D$28)+(Q382*'UNIT VALUES'!$D$29)+(S382*'UNIT VALUES'!$D$30))</f>
        <v>1566952.7772970321</v>
      </c>
      <c r="V382" s="25">
        <f>IF(C382="22",(O382*'UNIT VALUES'!$D$41)+(Q382*'UNIT VALUES'!$D$42)+(R382*'UNIT VALUES'!$D$43),IF(C382="66",(Q382*'UNIT VALUES'!$D$31)+(T382*'UNIT VALUES'!$D$33)+(R382*'UNIT VALUES'!$D$34),(Q382*'UNIT VALUES'!$D$31)+(T382*'UNIT VALUES'!$D$32)+(R382*'UNIT VALUES'!$D$34)))</f>
        <v>1503301.1613748064</v>
      </c>
      <c r="W382" s="25">
        <f t="shared" si="15"/>
        <v>1566953</v>
      </c>
      <c r="X382" s="27">
        <f>ROUND(IF(C382="22", W382*'UNIT VALUES'!$D$44, W382*'UNIT VALUES'!$D$36), 0)</f>
        <v>1371410</v>
      </c>
      <c r="Y382" s="87">
        <f>ROUND(IF(C382="22", IF(U382&gt;V382,O382*'UNIT VALUES'!$D$38*'UNIT VALUES'!$D$44,O382*'UNIT VALUES'!$D$41*'UNIT VALUES'!$D$44),IF(U382&gt;V382, O382*'UNIT VALUES'!$D$28*'UNIT VALUES'!$D$36,0)), 0)</f>
        <v>329989</v>
      </c>
      <c r="Z382" s="87">
        <f>ROUND(IF(C382="22", IF(U382&gt;V382,Q382*'UNIT VALUES'!$D$39*'UNIT VALUES'!$D$44,Q382*'UNIT VALUES'!$D$42*'UNIT VALUES'!$D$44), IF(U382&gt;V382, Q382*'UNIT VALUES'!$D$29*'UNIT VALUES'!$D$36, Q382*'UNIT VALUES'!$D$31*'UNIT VALUES'!$D$36)),0)</f>
        <v>838209</v>
      </c>
      <c r="AA382" s="87">
        <f>ROUND(IF(C382="22", IF(U382&gt;V382,0,R382*'UNIT VALUES'!$D$43*'UNIT VALUES'!$D$44),IF(CALCS!U382&gt;CALCS!V382,0,CALCS!R382*'UNIT VALUES'!$D$34*'UNIT VALUES'!$D$36)), 0)</f>
        <v>0</v>
      </c>
      <c r="AB382" s="87">
        <f>ROUND(IF(C382="22",IF(U382&gt;V382,S382*'UNIT VALUES'!$D$40*'UNIT VALUES'!$D$44,0),IF(U382&gt;V382,S382*'UNIT VALUES'!$D$30*'UNIT VALUES'!$D$36)), 0)</f>
        <v>203212</v>
      </c>
      <c r="AC382" s="87">
        <f>ROUND(IF(U382&gt;V382,0,IF(T382&gt;1, IF(C382="66", T382*'UNIT VALUES'!$D$33*'UNIT VALUES'!$D$36,T382*'UNIT VALUES'!$D$32*'UNIT VALUES'!$D$36),0)),0)</f>
        <v>0</v>
      </c>
      <c r="AD382" t="str">
        <f t="shared" si="16"/>
        <v>130750</v>
      </c>
      <c r="AE382">
        <f ca="1">IF(C382="22",OFFSET('National Reallocations'!$L$1,MATCH(AD382,'National Reallocations'!$I$2:$I$52,0),),ROUND((X382/(SUM($X$2:$X$1259)-SUMIF($C$2:$C$1259,"22",$X$2:$X$1259)))*(Reallocations!$F$4+Reallocations!$F$5),0))</f>
        <v>115</v>
      </c>
      <c r="AF382" s="27">
        <f ca="1">IF(ISERROR(OFFSET('MSA Reallocations'!$I$1,MATCH(AD382,'MSA Reallocations'!$E$2:$E$37,0),)), 0, (OFFSET('MSA Reallocations'!$I$1,MATCH(AD382,'MSA Reallocations'!$E$2:$E$37,0),)))</f>
        <v>0</v>
      </c>
      <c r="AG382" s="181">
        <f ca="1">IF(ISERROR(OFFSET(Reductions!$E$1,MATCH(AD382,Reductions!$F$2:$F$15,0),)), 0, -OFFSET(Reductions!$E$1,MATCH(AD382,Reductions!$F$2:$F$15,0),))</f>
        <v>0</v>
      </c>
      <c r="AH382" s="53">
        <f t="shared" ca="1" si="17"/>
        <v>1371525</v>
      </c>
    </row>
    <row r="383" spans="1:34" x14ac:dyDescent="0.25">
      <c r="A383" s="126" t="s">
        <v>5468</v>
      </c>
      <c r="B383" s="126" t="s">
        <v>1141</v>
      </c>
      <c r="C383" s="126" t="s">
        <v>27</v>
      </c>
      <c r="D383" s="126" t="s">
        <v>28</v>
      </c>
      <c r="E383" s="126" t="s">
        <v>1142</v>
      </c>
      <c r="F383" s="126" t="s">
        <v>70</v>
      </c>
      <c r="G383" s="126" t="s">
        <v>1165</v>
      </c>
      <c r="H383" s="126" t="s">
        <v>23</v>
      </c>
      <c r="I383" s="126" t="s">
        <v>1166</v>
      </c>
      <c r="J383" s="126" t="s">
        <v>1167</v>
      </c>
      <c r="K383" s="126" t="s">
        <v>3339</v>
      </c>
      <c r="L383" s="127">
        <v>17868</v>
      </c>
      <c r="M383" s="127">
        <v>0</v>
      </c>
      <c r="N383" s="127">
        <v>0</v>
      </c>
      <c r="O383" s="127">
        <v>33853</v>
      </c>
      <c r="P383" s="127">
        <v>0</v>
      </c>
      <c r="Q383" s="127">
        <v>8757</v>
      </c>
      <c r="R383" s="127">
        <v>677</v>
      </c>
      <c r="S383" s="127">
        <v>989</v>
      </c>
      <c r="T383" s="24">
        <f>IF(P383&gt;0, ROUND(IF(IF(OR(C383="51", C383="52", C383="66"), (L383*'UNIT VALUES'!$C$26)-CALCS!P383,0)&gt;0, IF(OR(C383="51", C383="52", C383="66"), (L383*'UNIT VALUES'!$C$26)-CALCS!P383,0), 0), 0), ROUND(IF(IF(OR(C383="51", C383="52", C383="66"), (L383*'UNIT VALUES'!$C$26)-CALCS!O383,0)&gt;0, IF(OR(C383="51", C383="52", C383="66"), (L383*'UNIT VALUES'!$C$26)-CALCS!O383,0), 0), 0))</f>
        <v>0</v>
      </c>
      <c r="U383" s="25">
        <f>IF(C383="22", (O383*'UNIT VALUES'!$D$38)+(Q383*'UNIT VALUES'!$D$39)+(S383*'UNIT VALUES'!$D$40), (O383*'UNIT VALUES'!$D$28)+(Q383*'UNIT VALUES'!$D$29)+(S383*'UNIT VALUES'!$D$30))</f>
        <v>434592.10032196133</v>
      </c>
      <c r="V383" s="25">
        <f>IF(C383="22",(O383*'UNIT VALUES'!$D$41)+(Q383*'UNIT VALUES'!$D$42)+(R383*'UNIT VALUES'!$D$43),IF(C383="66",(Q383*'UNIT VALUES'!$D$31)+(T383*'UNIT VALUES'!$D$33)+(R383*'UNIT VALUES'!$D$34),(Q383*'UNIT VALUES'!$D$31)+(T383*'UNIT VALUES'!$D$32)+(R383*'UNIT VALUES'!$D$34)))</f>
        <v>183766.95701510133</v>
      </c>
      <c r="W383" s="25">
        <f t="shared" si="15"/>
        <v>434592</v>
      </c>
      <c r="X383" s="27">
        <f>ROUND(IF(C383="22", W383*'UNIT VALUES'!$D$44, W383*'UNIT VALUES'!$D$36), 0)</f>
        <v>380358</v>
      </c>
      <c r="Y383" s="87">
        <f>ROUND(IF(C383="22", IF(U383&gt;V383,O383*'UNIT VALUES'!$D$38*'UNIT VALUES'!$D$44,O383*'UNIT VALUES'!$D$41*'UNIT VALUES'!$D$44),IF(U383&gt;V383, O383*'UNIT VALUES'!$D$28*'UNIT VALUES'!$D$36,0)), 0)</f>
        <v>55694</v>
      </c>
      <c r="Z383" s="87">
        <f>ROUND(IF(C383="22", IF(U383&gt;V383,Q383*'UNIT VALUES'!$D$39*'UNIT VALUES'!$D$44,Q383*'UNIT VALUES'!$D$42*'UNIT VALUES'!$D$44), IF(U383&gt;V383, Q383*'UNIT VALUES'!$D$29*'UNIT VALUES'!$D$36, Q383*'UNIT VALUES'!$D$31*'UNIT VALUES'!$D$36)),0)</f>
        <v>194835</v>
      </c>
      <c r="AA383" s="87">
        <f>ROUND(IF(C383="22", IF(U383&gt;V383,0,R383*'UNIT VALUES'!$D$43*'UNIT VALUES'!$D$44),IF(CALCS!U383&gt;CALCS!V383,0,CALCS!R383*'UNIT VALUES'!$D$34*'UNIT VALUES'!$D$36)), 0)</f>
        <v>0</v>
      </c>
      <c r="AB383" s="87">
        <f>ROUND(IF(C383="22",IF(U383&gt;V383,S383*'UNIT VALUES'!$D$40*'UNIT VALUES'!$D$44,0),IF(U383&gt;V383,S383*'UNIT VALUES'!$D$30*'UNIT VALUES'!$D$36)), 0)</f>
        <v>129830</v>
      </c>
      <c r="AC383" s="87">
        <f>ROUND(IF(U383&gt;V383,0,IF(T383&gt;1, IF(C383="66", T383*'UNIT VALUES'!$D$33*'UNIT VALUES'!$D$36,T383*'UNIT VALUES'!$D$32*'UNIT VALUES'!$D$36),0)),0)</f>
        <v>0</v>
      </c>
      <c r="AD383" t="str">
        <f t="shared" si="16"/>
        <v>130882</v>
      </c>
      <c r="AE383">
        <f ca="1">IF(C383="22",OFFSET('National Reallocations'!$L$1,MATCH(AD383,'National Reallocations'!$I$2:$I$52,0),),ROUND((X383/(SUM($X$2:$X$1259)-SUMIF($C$2:$C$1259,"22",$X$2:$X$1259)))*(Reallocations!$F$4+Reallocations!$F$5),0))</f>
        <v>32</v>
      </c>
      <c r="AF383" s="27">
        <f ca="1">IF(ISERROR(OFFSET('MSA Reallocations'!$I$1,MATCH(AD383,'MSA Reallocations'!$E$2:$E$37,0),)), 0, (OFFSET('MSA Reallocations'!$I$1,MATCH(AD383,'MSA Reallocations'!$E$2:$E$37,0),)))</f>
        <v>0</v>
      </c>
      <c r="AG383" s="181">
        <f ca="1">IF(ISERROR(OFFSET(Reductions!$E$1,MATCH(AD383,Reductions!$F$2:$F$15,0),)), 0, -OFFSET(Reductions!$E$1,MATCH(AD383,Reductions!$F$2:$F$15,0),))</f>
        <v>0</v>
      </c>
      <c r="AH383" s="53">
        <f t="shared" ca="1" si="17"/>
        <v>380390</v>
      </c>
    </row>
    <row r="384" spans="1:34" x14ac:dyDescent="0.25">
      <c r="A384" s="126" t="s">
        <v>5419</v>
      </c>
      <c r="B384" s="126" t="s">
        <v>1141</v>
      </c>
      <c r="C384" s="126" t="s">
        <v>27</v>
      </c>
      <c r="D384" s="126" t="s">
        <v>28</v>
      </c>
      <c r="E384" s="126" t="s">
        <v>1142</v>
      </c>
      <c r="F384" s="126" t="s">
        <v>1168</v>
      </c>
      <c r="G384" s="126" t="s">
        <v>1169</v>
      </c>
      <c r="H384" s="126" t="s">
        <v>23</v>
      </c>
      <c r="I384" s="126" t="s">
        <v>1170</v>
      </c>
      <c r="J384" s="126" t="s">
        <v>1171</v>
      </c>
      <c r="K384" s="126" t="s">
        <v>3339</v>
      </c>
      <c r="L384" s="127">
        <v>16523</v>
      </c>
      <c r="M384" s="127">
        <v>0</v>
      </c>
      <c r="N384" s="127">
        <v>0</v>
      </c>
      <c r="O384" s="127">
        <v>38712</v>
      </c>
      <c r="P384" s="127">
        <v>0</v>
      </c>
      <c r="Q384" s="127">
        <v>9327</v>
      </c>
      <c r="R384" s="127">
        <v>487</v>
      </c>
      <c r="S384" s="127">
        <v>1078</v>
      </c>
      <c r="T384" s="24">
        <f>IF(P384&gt;0, ROUND(IF(IF(OR(C384="51", C384="52", C384="66"), (L384*'UNIT VALUES'!$C$26)-CALCS!P384,0)&gt;0, IF(OR(C384="51", C384="52", C384="66"), (L384*'UNIT VALUES'!$C$26)-CALCS!P384,0), 0), 0), ROUND(IF(IF(OR(C384="51", C384="52", C384="66"), (L384*'UNIT VALUES'!$C$26)-CALCS!O384,0)&gt;0, IF(OR(C384="51", C384="52", C384="66"), (L384*'UNIT VALUES'!$C$26)-CALCS!O384,0), 0), 0))</f>
        <v>0</v>
      </c>
      <c r="U384" s="25">
        <f>IF(C384="22", (O384*'UNIT VALUES'!$D$38)+(Q384*'UNIT VALUES'!$D$39)+(S384*'UNIT VALUES'!$D$40), (O384*'UNIT VALUES'!$D$28)+(Q384*'UNIT VALUES'!$D$29)+(S384*'UNIT VALUES'!$D$30))</f>
        <v>471565.28712069814</v>
      </c>
      <c r="V384" s="25">
        <f>IF(C384="22",(O384*'UNIT VALUES'!$D$41)+(Q384*'UNIT VALUES'!$D$42)+(R384*'UNIT VALUES'!$D$43),IF(C384="66",(Q384*'UNIT VALUES'!$D$31)+(T384*'UNIT VALUES'!$D$33)+(R384*'UNIT VALUES'!$D$34),(Q384*'UNIT VALUES'!$D$31)+(T384*'UNIT VALUES'!$D$32)+(R384*'UNIT VALUES'!$D$34)))</f>
        <v>178373.02283384069</v>
      </c>
      <c r="W384" s="25">
        <f t="shared" si="15"/>
        <v>471565</v>
      </c>
      <c r="X384" s="27">
        <f>ROUND(IF(C384="22", W384*'UNIT VALUES'!$D$44, W384*'UNIT VALUES'!$D$36), 0)</f>
        <v>412718</v>
      </c>
      <c r="Y384" s="87">
        <f>ROUND(IF(C384="22", IF(U384&gt;V384,O384*'UNIT VALUES'!$D$38*'UNIT VALUES'!$D$44,O384*'UNIT VALUES'!$D$41*'UNIT VALUES'!$D$44),IF(U384&gt;V384, O384*'UNIT VALUES'!$D$28*'UNIT VALUES'!$D$36,0)), 0)</f>
        <v>63688</v>
      </c>
      <c r="Z384" s="87">
        <f>ROUND(IF(C384="22", IF(U384&gt;V384,Q384*'UNIT VALUES'!$D$39*'UNIT VALUES'!$D$44,Q384*'UNIT VALUES'!$D$42*'UNIT VALUES'!$D$44), IF(U384&gt;V384, Q384*'UNIT VALUES'!$D$29*'UNIT VALUES'!$D$36, Q384*'UNIT VALUES'!$D$31*'UNIT VALUES'!$D$36)),0)</f>
        <v>207516</v>
      </c>
      <c r="AA384" s="87">
        <f>ROUND(IF(C384="22", IF(U384&gt;V384,0,R384*'UNIT VALUES'!$D$43*'UNIT VALUES'!$D$44),IF(CALCS!U384&gt;CALCS!V384,0,CALCS!R384*'UNIT VALUES'!$D$34*'UNIT VALUES'!$D$36)), 0)</f>
        <v>0</v>
      </c>
      <c r="AB384" s="87">
        <f>ROUND(IF(C384="22",IF(U384&gt;V384,S384*'UNIT VALUES'!$D$40*'UNIT VALUES'!$D$44,0),IF(U384&gt;V384,S384*'UNIT VALUES'!$D$30*'UNIT VALUES'!$D$36)), 0)</f>
        <v>141513</v>
      </c>
      <c r="AC384" s="87">
        <f>ROUND(IF(U384&gt;V384,0,IF(T384&gt;1, IF(C384="66", T384*'UNIT VALUES'!$D$33*'UNIT VALUES'!$D$36,T384*'UNIT VALUES'!$D$32*'UNIT VALUES'!$D$36),0)),0)</f>
        <v>0</v>
      </c>
      <c r="AD384" t="str">
        <f t="shared" si="16"/>
        <v>131314</v>
      </c>
      <c r="AE384">
        <f ca="1">IF(C384="22",OFFSET('National Reallocations'!$L$1,MATCH(AD384,'National Reallocations'!$I$2:$I$52,0),),ROUND((X384/(SUM($X$2:$X$1259)-SUMIF($C$2:$C$1259,"22",$X$2:$X$1259)))*(Reallocations!$F$4+Reallocations!$F$5),0))</f>
        <v>35</v>
      </c>
      <c r="AF384" s="27">
        <f ca="1">IF(ISERROR(OFFSET('MSA Reallocations'!$I$1,MATCH(AD384,'MSA Reallocations'!$E$2:$E$37,0),)), 0, (OFFSET('MSA Reallocations'!$I$1,MATCH(AD384,'MSA Reallocations'!$E$2:$E$37,0),)))</f>
        <v>0</v>
      </c>
      <c r="AG384" s="181">
        <f ca="1">IF(ISERROR(OFFSET(Reductions!$E$1,MATCH(AD384,Reductions!$F$2:$F$15,0),)), 0, -OFFSET(Reductions!$E$1,MATCH(AD384,Reductions!$F$2:$F$15,0),))</f>
        <v>0</v>
      </c>
      <c r="AH384" s="53">
        <f t="shared" ca="1" si="17"/>
        <v>412753</v>
      </c>
    </row>
    <row r="385" spans="1:34" x14ac:dyDescent="0.25">
      <c r="A385" s="126" t="s">
        <v>5477</v>
      </c>
      <c r="B385" s="126" t="s">
        <v>1141</v>
      </c>
      <c r="C385" s="126" t="s">
        <v>27</v>
      </c>
      <c r="D385" s="126" t="s">
        <v>28</v>
      </c>
      <c r="E385" s="126" t="s">
        <v>1142</v>
      </c>
      <c r="F385" s="126" t="s">
        <v>387</v>
      </c>
      <c r="G385" s="126" t="s">
        <v>1173</v>
      </c>
      <c r="H385" s="126" t="s">
        <v>23</v>
      </c>
      <c r="I385" s="126" t="s">
        <v>1174</v>
      </c>
      <c r="J385" s="126" t="s">
        <v>1175</v>
      </c>
      <c r="K385" s="126" t="s">
        <v>3339</v>
      </c>
      <c r="L385" s="127">
        <v>3174</v>
      </c>
      <c r="M385" s="127">
        <v>0</v>
      </c>
      <c r="N385" s="127">
        <v>0</v>
      </c>
      <c r="O385" s="127">
        <v>33398</v>
      </c>
      <c r="P385" s="127">
        <v>0</v>
      </c>
      <c r="Q385" s="127">
        <v>5563</v>
      </c>
      <c r="R385" s="127">
        <v>240</v>
      </c>
      <c r="S385" s="127">
        <v>95</v>
      </c>
      <c r="T385" s="24">
        <f>IF(P385&gt;0, ROUND(IF(IF(OR(C385="51", C385="52", C385="66"), (L385*'UNIT VALUES'!$C$26)-CALCS!P385,0)&gt;0, IF(OR(C385="51", C385="52", C385="66"), (L385*'UNIT VALUES'!$C$26)-CALCS!P385,0), 0), 0), ROUND(IF(IF(OR(C385="51", C385="52", C385="66"), (L385*'UNIT VALUES'!$C$26)-CALCS!O385,0)&gt;0, IF(OR(C385="51", C385="52", C385="66"), (L385*'UNIT VALUES'!$C$26)-CALCS!O385,0), 0), 0))</f>
        <v>0</v>
      </c>
      <c r="U385" s="25">
        <f>IF(C385="22", (O385*'UNIT VALUES'!$D$38)+(Q385*'UNIT VALUES'!$D$39)+(S385*'UNIT VALUES'!$D$40), (O385*'UNIT VALUES'!$D$28)+(Q385*'UNIT VALUES'!$D$29)+(S385*'UNIT VALUES'!$D$30))</f>
        <v>218448.65996179264</v>
      </c>
      <c r="V385" s="25">
        <f>IF(C385="22",(O385*'UNIT VALUES'!$D$41)+(Q385*'UNIT VALUES'!$D$42)+(R385*'UNIT VALUES'!$D$43),IF(C385="66",(Q385*'UNIT VALUES'!$D$31)+(T385*'UNIT VALUES'!$D$33)+(R385*'UNIT VALUES'!$D$34),(Q385*'UNIT VALUES'!$D$31)+(T385*'UNIT VALUES'!$D$32)+(R385*'UNIT VALUES'!$D$34)))</f>
        <v>102646.91433722676</v>
      </c>
      <c r="W385" s="25">
        <f t="shared" si="15"/>
        <v>218449</v>
      </c>
      <c r="X385" s="27">
        <f>ROUND(IF(C385="22", W385*'UNIT VALUES'!$D$44, W385*'UNIT VALUES'!$D$36), 0)</f>
        <v>191188</v>
      </c>
      <c r="Y385" s="87">
        <f>ROUND(IF(C385="22", IF(U385&gt;V385,O385*'UNIT VALUES'!$D$38*'UNIT VALUES'!$D$44,O385*'UNIT VALUES'!$D$41*'UNIT VALUES'!$D$44),IF(U385&gt;V385, O385*'UNIT VALUES'!$D$28*'UNIT VALUES'!$D$36,0)), 0)</f>
        <v>54946</v>
      </c>
      <c r="Z385" s="87">
        <f>ROUND(IF(C385="22", IF(U385&gt;V385,Q385*'UNIT VALUES'!$D$39*'UNIT VALUES'!$D$44,Q385*'UNIT VALUES'!$D$42*'UNIT VALUES'!$D$44), IF(U385&gt;V385, Q385*'UNIT VALUES'!$D$29*'UNIT VALUES'!$D$36, Q385*'UNIT VALUES'!$D$31*'UNIT VALUES'!$D$36)),0)</f>
        <v>123771</v>
      </c>
      <c r="AA385" s="87">
        <f>ROUND(IF(C385="22", IF(U385&gt;V385,0,R385*'UNIT VALUES'!$D$43*'UNIT VALUES'!$D$44),IF(CALCS!U385&gt;CALCS!V385,0,CALCS!R385*'UNIT VALUES'!$D$34*'UNIT VALUES'!$D$36)), 0)</f>
        <v>0</v>
      </c>
      <c r="AB385" s="87">
        <f>ROUND(IF(C385="22",IF(U385&gt;V385,S385*'UNIT VALUES'!$D$40*'UNIT VALUES'!$D$44,0),IF(U385&gt;V385,S385*'UNIT VALUES'!$D$30*'UNIT VALUES'!$D$36)), 0)</f>
        <v>12471</v>
      </c>
      <c r="AC385" s="87">
        <f>ROUND(IF(U385&gt;V385,0,IF(T385&gt;1, IF(C385="66", T385*'UNIT VALUES'!$D$33*'UNIT VALUES'!$D$36,T385*'UNIT VALUES'!$D$32*'UNIT VALUES'!$D$36),0)),0)</f>
        <v>0</v>
      </c>
      <c r="AD385" t="str">
        <f t="shared" si="16"/>
        <v>131566</v>
      </c>
      <c r="AE385">
        <f ca="1">IF(C385="22",OFFSET('National Reallocations'!$L$1,MATCH(AD385,'National Reallocations'!$I$2:$I$52,0),),ROUND((X385/(SUM($X$2:$X$1259)-SUMIF($C$2:$C$1259,"22",$X$2:$X$1259)))*(Reallocations!$F$4+Reallocations!$F$5),0))</f>
        <v>16</v>
      </c>
      <c r="AF385" s="27">
        <f ca="1">IF(ISERROR(OFFSET('MSA Reallocations'!$I$1,MATCH(AD385,'MSA Reallocations'!$E$2:$E$37,0),)), 0, (OFFSET('MSA Reallocations'!$I$1,MATCH(AD385,'MSA Reallocations'!$E$2:$E$37,0),)))</f>
        <v>0</v>
      </c>
      <c r="AG385" s="181">
        <f ca="1">IF(ISERROR(OFFSET(Reductions!$E$1,MATCH(AD385,Reductions!$F$2:$F$15,0),)), 0, -OFFSET(Reductions!$E$1,MATCH(AD385,Reductions!$F$2:$F$15,0),))</f>
        <v>0</v>
      </c>
      <c r="AH385" s="53">
        <f t="shared" ca="1" si="17"/>
        <v>191204</v>
      </c>
    </row>
    <row r="386" spans="1:34" x14ac:dyDescent="0.25">
      <c r="A386" s="126" t="s">
        <v>5782</v>
      </c>
      <c r="B386" s="126" t="s">
        <v>1141</v>
      </c>
      <c r="C386" s="126" t="s">
        <v>27</v>
      </c>
      <c r="D386" s="126" t="s">
        <v>28</v>
      </c>
      <c r="E386" s="126" t="s">
        <v>1142</v>
      </c>
      <c r="F386" s="126" t="s">
        <v>1024</v>
      </c>
      <c r="G386" s="126" t="s">
        <v>1014</v>
      </c>
      <c r="H386" s="126" t="s">
        <v>23</v>
      </c>
      <c r="I386" s="126" t="s">
        <v>1178</v>
      </c>
      <c r="J386" s="126" t="s">
        <v>1179</v>
      </c>
      <c r="K386" s="126" t="s">
        <v>3339</v>
      </c>
      <c r="L386" s="127">
        <v>141249</v>
      </c>
      <c r="M386" s="127">
        <v>0</v>
      </c>
      <c r="N386" s="127">
        <v>0</v>
      </c>
      <c r="O386" s="127">
        <v>153721</v>
      </c>
      <c r="P386" s="127">
        <v>0</v>
      </c>
      <c r="Q386" s="127">
        <v>39621</v>
      </c>
      <c r="R386" s="127">
        <v>5637</v>
      </c>
      <c r="S386" s="127">
        <v>1033</v>
      </c>
      <c r="T386" s="24">
        <f>IF(P386&gt;0, ROUND(IF(IF(OR(C386="51", C386="52", C386="66"), (L386*'UNIT VALUES'!$C$26)-CALCS!P386,0)&gt;0, IF(OR(C386="51", C386="52", C386="66"), (L386*'UNIT VALUES'!$C$26)-CALCS!P386,0), 0), 0), ROUND(IF(IF(OR(C386="51", C386="52", C386="66"), (L386*'UNIT VALUES'!$C$26)-CALCS!O386,0)&gt;0, IF(OR(C386="51", C386="52", C386="66"), (L386*'UNIT VALUES'!$C$26)-CALCS!O386,0), 0), 0))</f>
        <v>67929</v>
      </c>
      <c r="U386" s="25">
        <f>IF(C386="22", (O386*'UNIT VALUES'!$D$38)+(Q386*'UNIT VALUES'!$D$39)+(S386*'UNIT VALUES'!$D$40), (O386*'UNIT VALUES'!$D$28)+(Q386*'UNIT VALUES'!$D$29)+(S386*'UNIT VALUES'!$D$30))</f>
        <v>1451120.7150001079</v>
      </c>
      <c r="V386" s="25">
        <f>IF(C386="22",(O386*'UNIT VALUES'!$D$41)+(Q386*'UNIT VALUES'!$D$42)+(R386*'UNIT VALUES'!$D$43),IF(C386="66",(Q386*'UNIT VALUES'!$D$31)+(T386*'UNIT VALUES'!$D$33)+(R386*'UNIT VALUES'!$D$34),(Q386*'UNIT VALUES'!$D$31)+(T386*'UNIT VALUES'!$D$32)+(R386*'UNIT VALUES'!$D$34)))</f>
        <v>1814843.4667417733</v>
      </c>
      <c r="W386" s="25">
        <f t="shared" ref="W386:W449" si="18">ROUND(IF(U386&gt;V386,U386,V386), 0)</f>
        <v>1814843</v>
      </c>
      <c r="X386" s="27">
        <f>ROUND(IF(C386="22", W386*'UNIT VALUES'!$D$44, W386*'UNIT VALUES'!$D$36), 0)</f>
        <v>1588366</v>
      </c>
      <c r="Y386" s="87">
        <f>ROUND(IF(C386="22", IF(U386&gt;V386,O386*'UNIT VALUES'!$D$38*'UNIT VALUES'!$D$44,O386*'UNIT VALUES'!$D$41*'UNIT VALUES'!$D$44),IF(U386&gt;V386, O386*'UNIT VALUES'!$D$28*'UNIT VALUES'!$D$36,0)), 0)</f>
        <v>0</v>
      </c>
      <c r="Z386" s="87">
        <f>ROUND(IF(C386="22", IF(U386&gt;V386,Q386*'UNIT VALUES'!$D$39*'UNIT VALUES'!$D$44,Q386*'UNIT VALUES'!$D$42*'UNIT VALUES'!$D$44), IF(U386&gt;V386, Q386*'UNIT VALUES'!$D$29*'UNIT VALUES'!$D$36, Q386*'UNIT VALUES'!$D$31*'UNIT VALUES'!$D$36)),0)</f>
        <v>528917</v>
      </c>
      <c r="AA386" s="87">
        <f>ROUND(IF(C386="22", IF(U386&gt;V386,0,R386*'UNIT VALUES'!$D$43*'UNIT VALUES'!$D$44),IF(CALCS!U386&gt;CALCS!V386,0,CALCS!R386*'UNIT VALUES'!$D$34*'UNIT VALUES'!$D$36)), 0)</f>
        <v>365811</v>
      </c>
      <c r="AB386" s="87">
        <f>ROUND(IF(C386="22",IF(U386&gt;V386,S386*'UNIT VALUES'!$D$40*'UNIT VALUES'!$D$44,0),IF(U386&gt;V386,S386*'UNIT VALUES'!$D$30*'UNIT VALUES'!$D$36)), 0)</f>
        <v>0</v>
      </c>
      <c r="AC386" s="87">
        <f>ROUND(IF(U386&gt;V386,0,IF(T386&gt;1, IF(C386="66", T386*'UNIT VALUES'!$D$33*'UNIT VALUES'!$D$36,T386*'UNIT VALUES'!$D$32*'UNIT VALUES'!$D$36),0)),0)</f>
        <v>693638</v>
      </c>
      <c r="AD386" t="str">
        <f t="shared" ref="AD386:AD449" si="19">E386&amp;F386</f>
        <v>131968</v>
      </c>
      <c r="AE386">
        <f ca="1">IF(C386="22",OFFSET('National Reallocations'!$L$1,MATCH(AD386,'National Reallocations'!$I$2:$I$52,0),),ROUND((X386/(SUM($X$2:$X$1259)-SUMIF($C$2:$C$1259,"22",$X$2:$X$1259)))*(Reallocations!$F$4+Reallocations!$F$5),0))</f>
        <v>134</v>
      </c>
      <c r="AF386" s="27">
        <f ca="1">IF(ISERROR(OFFSET('MSA Reallocations'!$I$1,MATCH(AD386,'MSA Reallocations'!$E$2:$E$37,0),)), 0, (OFFSET('MSA Reallocations'!$I$1,MATCH(AD386,'MSA Reallocations'!$E$2:$E$37,0),)))</f>
        <v>0</v>
      </c>
      <c r="AG386" s="181">
        <f ca="1">IF(ISERROR(OFFSET(Reductions!$E$1,MATCH(AD386,Reductions!$F$2:$F$15,0),)), 0, -OFFSET(Reductions!$E$1,MATCH(AD386,Reductions!$F$2:$F$15,0),))</f>
        <v>0</v>
      </c>
      <c r="AH386" s="53">
        <f t="shared" ca="1" si="17"/>
        <v>1588500</v>
      </c>
    </row>
    <row r="387" spans="1:34" x14ac:dyDescent="0.25">
      <c r="A387" s="126" t="s">
        <v>5154</v>
      </c>
      <c r="B387" s="126" t="s">
        <v>1141</v>
      </c>
      <c r="C387" s="126" t="s">
        <v>27</v>
      </c>
      <c r="D387" s="126" t="s">
        <v>28</v>
      </c>
      <c r="E387" s="126" t="s">
        <v>1142</v>
      </c>
      <c r="F387" s="126" t="s">
        <v>1181</v>
      </c>
      <c r="G387" s="126" t="s">
        <v>294</v>
      </c>
      <c r="H387" s="126" t="s">
        <v>23</v>
      </c>
      <c r="I387" s="126" t="s">
        <v>1182</v>
      </c>
      <c r="J387" s="126" t="s">
        <v>1151</v>
      </c>
      <c r="K387" s="126" t="s">
        <v>3339</v>
      </c>
      <c r="L387" s="127">
        <v>25565</v>
      </c>
      <c r="M387" s="127">
        <v>32102</v>
      </c>
      <c r="N387" s="127">
        <v>30829</v>
      </c>
      <c r="O387" s="127">
        <v>59067</v>
      </c>
      <c r="P387" s="127">
        <v>0</v>
      </c>
      <c r="Q387" s="127">
        <v>11484</v>
      </c>
      <c r="R387" s="127">
        <v>1268</v>
      </c>
      <c r="S387" s="127">
        <v>883</v>
      </c>
      <c r="T387" s="24">
        <f>IF(P387&gt;0, ROUND(IF(IF(OR(C387="51", C387="52", C387="66"), (L387*'UNIT VALUES'!$C$26)-CALCS!P387,0)&gt;0, IF(OR(C387="51", C387="52", C387="66"), (L387*'UNIT VALUES'!$C$26)-CALCS!P387,0), 0), 0), ROUND(IF(IF(OR(C387="51", C387="52", C387="66"), (L387*'UNIT VALUES'!$C$26)-CALCS!O387,0)&gt;0, IF(OR(C387="51", C387="52", C387="66"), (L387*'UNIT VALUES'!$C$26)-CALCS!O387,0), 0), 0))</f>
        <v>0</v>
      </c>
      <c r="U387" s="25">
        <f>IF(C387="22", (O387*'UNIT VALUES'!$D$38)+(Q387*'UNIT VALUES'!$D$39)+(S387*'UNIT VALUES'!$D$40), (O387*'UNIT VALUES'!$D$28)+(Q387*'UNIT VALUES'!$D$29)+(S387*'UNIT VALUES'!$D$30))</f>
        <v>535413.48003449885</v>
      </c>
      <c r="V387" s="25">
        <f>IF(C387="22",(O387*'UNIT VALUES'!$D$41)+(Q387*'UNIT VALUES'!$D$42)+(R387*'UNIT VALUES'!$D$43),IF(C387="66",(Q387*'UNIT VALUES'!$D$31)+(T387*'UNIT VALUES'!$D$33)+(R387*'UNIT VALUES'!$D$34),(Q387*'UNIT VALUES'!$D$31)+(T387*'UNIT VALUES'!$D$32)+(R387*'UNIT VALUES'!$D$34)))</f>
        <v>269182.66114817216</v>
      </c>
      <c r="W387" s="25">
        <f t="shared" si="18"/>
        <v>535413</v>
      </c>
      <c r="X387" s="27">
        <f>ROUND(IF(C387="22", W387*'UNIT VALUES'!$D$44, W387*'UNIT VALUES'!$D$36), 0)</f>
        <v>468598</v>
      </c>
      <c r="Y387" s="87">
        <f>ROUND(IF(C387="22", IF(U387&gt;V387,O387*'UNIT VALUES'!$D$38*'UNIT VALUES'!$D$44,O387*'UNIT VALUES'!$D$41*'UNIT VALUES'!$D$44),IF(U387&gt;V387, O387*'UNIT VALUES'!$D$28*'UNIT VALUES'!$D$36,0)), 0)</f>
        <v>97176</v>
      </c>
      <c r="Z387" s="87">
        <f>ROUND(IF(C387="22", IF(U387&gt;V387,Q387*'UNIT VALUES'!$D$39*'UNIT VALUES'!$D$44,Q387*'UNIT VALUES'!$D$42*'UNIT VALUES'!$D$44), IF(U387&gt;V387, Q387*'UNIT VALUES'!$D$29*'UNIT VALUES'!$D$36, Q387*'UNIT VALUES'!$D$31*'UNIT VALUES'!$D$36)),0)</f>
        <v>255508</v>
      </c>
      <c r="AA387" s="87">
        <f>ROUND(IF(C387="22", IF(U387&gt;V387,0,R387*'UNIT VALUES'!$D$43*'UNIT VALUES'!$D$44),IF(CALCS!U387&gt;CALCS!V387,0,CALCS!R387*'UNIT VALUES'!$D$34*'UNIT VALUES'!$D$36)), 0)</f>
        <v>0</v>
      </c>
      <c r="AB387" s="87">
        <f>ROUND(IF(C387="22",IF(U387&gt;V387,S387*'UNIT VALUES'!$D$40*'UNIT VALUES'!$D$44,0),IF(U387&gt;V387,S387*'UNIT VALUES'!$D$30*'UNIT VALUES'!$D$36)), 0)</f>
        <v>115915</v>
      </c>
      <c r="AC387" s="87">
        <f>ROUND(IF(U387&gt;V387,0,IF(T387&gt;1, IF(C387="66", T387*'UNIT VALUES'!$D$33*'UNIT VALUES'!$D$36,T387*'UNIT VALUES'!$D$32*'UNIT VALUES'!$D$36),0)),0)</f>
        <v>0</v>
      </c>
      <c r="AD387" t="str">
        <f t="shared" si="19"/>
        <v>131998</v>
      </c>
      <c r="AE387">
        <f ca="1">IF(C387="22",OFFSET('National Reallocations'!$L$1,MATCH(AD387,'National Reallocations'!$I$2:$I$52,0),),ROUND((X387/(SUM($X$2:$X$1259)-SUMIF($C$2:$C$1259,"22",$X$2:$X$1259)))*(Reallocations!$F$4+Reallocations!$F$5),0))</f>
        <v>39</v>
      </c>
      <c r="AF387" s="27">
        <f ca="1">IF(ISERROR(OFFSET('MSA Reallocations'!$I$1,MATCH(AD387,'MSA Reallocations'!$E$2:$E$37,0),)), 0, (OFFSET('MSA Reallocations'!$I$1,MATCH(AD387,'MSA Reallocations'!$E$2:$E$37,0),)))</f>
        <v>0</v>
      </c>
      <c r="AG387" s="181">
        <f ca="1">IF(ISERROR(OFFSET(Reductions!$E$1,MATCH(AD387,Reductions!$F$2:$F$15,0),)), 0, -OFFSET(Reductions!$E$1,MATCH(AD387,Reductions!$F$2:$F$15,0),))</f>
        <v>0</v>
      </c>
      <c r="AH387" s="53">
        <f t="shared" ref="AH387:AH450" ca="1" si="20">AG387+AF387+AE387+X387</f>
        <v>468637</v>
      </c>
    </row>
    <row r="388" spans="1:34" x14ac:dyDescent="0.25">
      <c r="A388" s="126" t="s">
        <v>5445</v>
      </c>
      <c r="B388" s="126" t="s">
        <v>1141</v>
      </c>
      <c r="C388" s="126" t="s">
        <v>27</v>
      </c>
      <c r="D388" s="126" t="s">
        <v>28</v>
      </c>
      <c r="E388" s="126" t="s">
        <v>1142</v>
      </c>
      <c r="F388" s="126" t="s">
        <v>1184</v>
      </c>
      <c r="G388" s="126" t="s">
        <v>1080</v>
      </c>
      <c r="H388" s="126" t="s">
        <v>23</v>
      </c>
      <c r="I388" s="126" t="s">
        <v>1185</v>
      </c>
      <c r="J388" s="126" t="s">
        <v>1186</v>
      </c>
      <c r="K388" s="126" t="s">
        <v>3339</v>
      </c>
      <c r="L388" s="127">
        <v>32226</v>
      </c>
      <c r="M388" s="127">
        <v>0</v>
      </c>
      <c r="N388" s="127">
        <v>0</v>
      </c>
      <c r="O388" s="127">
        <v>36323</v>
      </c>
      <c r="P388" s="127">
        <v>0</v>
      </c>
      <c r="Q388" s="127">
        <v>9967</v>
      </c>
      <c r="R388" s="127">
        <v>1796</v>
      </c>
      <c r="S388" s="127">
        <v>486</v>
      </c>
      <c r="T388" s="24">
        <f>IF(P388&gt;0, ROUND(IF(IF(OR(C388="51", C388="52", C388="66"), (L388*'UNIT VALUES'!$C$26)-CALCS!P388,0)&gt;0, IF(OR(C388="51", C388="52", C388="66"), (L388*'UNIT VALUES'!$C$26)-CALCS!P388,0), 0), 0), ROUND(IF(IF(OR(C388="51", C388="52", C388="66"), (L388*'UNIT VALUES'!$C$26)-CALCS!O388,0)&gt;0, IF(OR(C388="51", C388="52", C388="66"), (L388*'UNIT VALUES'!$C$26)-CALCS!O388,0), 0), 0))</f>
        <v>14247</v>
      </c>
      <c r="U388" s="25">
        <f>IF(C388="22", (O388*'UNIT VALUES'!$D$38)+(Q388*'UNIT VALUES'!$D$39)+(S388*'UNIT VALUES'!$D$40), (O388*'UNIT VALUES'!$D$28)+(Q388*'UNIT VALUES'!$D$29)+(S388*'UNIT VALUES'!$D$30))</f>
        <v>394549.34473811643</v>
      </c>
      <c r="V388" s="25">
        <f>IF(C388="22",(O388*'UNIT VALUES'!$D$41)+(Q388*'UNIT VALUES'!$D$42)+(R388*'UNIT VALUES'!$D$43),IF(C388="66",(Q388*'UNIT VALUES'!$D$31)+(T388*'UNIT VALUES'!$D$33)+(R388*'UNIT VALUES'!$D$34),(Q388*'UNIT VALUES'!$D$31)+(T388*'UNIT VALUES'!$D$32)+(R388*'UNIT VALUES'!$D$34)))</f>
        <v>451416.61755541852</v>
      </c>
      <c r="W388" s="25">
        <f t="shared" si="18"/>
        <v>451417</v>
      </c>
      <c r="X388" s="27">
        <f>ROUND(IF(C388="22", W388*'UNIT VALUES'!$D$44, W388*'UNIT VALUES'!$D$36), 0)</f>
        <v>395084</v>
      </c>
      <c r="Y388" s="87">
        <f>ROUND(IF(C388="22", IF(U388&gt;V388,O388*'UNIT VALUES'!$D$38*'UNIT VALUES'!$D$44,O388*'UNIT VALUES'!$D$41*'UNIT VALUES'!$D$44),IF(U388&gt;V388, O388*'UNIT VALUES'!$D$28*'UNIT VALUES'!$D$36,0)), 0)</f>
        <v>0</v>
      </c>
      <c r="Z388" s="87">
        <f>ROUND(IF(C388="22", IF(U388&gt;V388,Q388*'UNIT VALUES'!$D$39*'UNIT VALUES'!$D$44,Q388*'UNIT VALUES'!$D$42*'UNIT VALUES'!$D$44), IF(U388&gt;V388, Q388*'UNIT VALUES'!$D$29*'UNIT VALUES'!$D$36, Q388*'UNIT VALUES'!$D$31*'UNIT VALUES'!$D$36)),0)</f>
        <v>133053</v>
      </c>
      <c r="AA388" s="87">
        <f>ROUND(IF(C388="22", IF(U388&gt;V388,0,R388*'UNIT VALUES'!$D$43*'UNIT VALUES'!$D$44),IF(CALCS!U388&gt;CALCS!V388,0,CALCS!R388*'UNIT VALUES'!$D$34*'UNIT VALUES'!$D$36)), 0)</f>
        <v>116551</v>
      </c>
      <c r="AB388" s="87">
        <f>ROUND(IF(C388="22",IF(U388&gt;V388,S388*'UNIT VALUES'!$D$40*'UNIT VALUES'!$D$44,0),IF(U388&gt;V388,S388*'UNIT VALUES'!$D$30*'UNIT VALUES'!$D$36)), 0)</f>
        <v>0</v>
      </c>
      <c r="AC388" s="87">
        <f>ROUND(IF(U388&gt;V388,0,IF(T388&gt;1, IF(C388="66", T388*'UNIT VALUES'!$D$33*'UNIT VALUES'!$D$36,T388*'UNIT VALUES'!$D$32*'UNIT VALUES'!$D$36),0)),0)</f>
        <v>145479</v>
      </c>
      <c r="AD388" t="str">
        <f t="shared" si="19"/>
        <v>132814</v>
      </c>
      <c r="AE388">
        <f ca="1">IF(C388="22",OFFSET('National Reallocations'!$L$1,MATCH(AD388,'National Reallocations'!$I$2:$I$52,0),),ROUND((X388/(SUM($X$2:$X$1259)-SUMIF($C$2:$C$1259,"22",$X$2:$X$1259)))*(Reallocations!$F$4+Reallocations!$F$5),0))</f>
        <v>33</v>
      </c>
      <c r="AF388" s="27">
        <f ca="1">IF(ISERROR(OFFSET('MSA Reallocations'!$I$1,MATCH(AD388,'MSA Reallocations'!$E$2:$E$37,0),)), 0, (OFFSET('MSA Reallocations'!$I$1,MATCH(AD388,'MSA Reallocations'!$E$2:$E$37,0),)))</f>
        <v>0</v>
      </c>
      <c r="AG388" s="181">
        <f ca="1">IF(ISERROR(OFFSET(Reductions!$E$1,MATCH(AD388,Reductions!$F$2:$F$15,0),)), 0, -OFFSET(Reductions!$E$1,MATCH(AD388,Reductions!$F$2:$F$15,0),))</f>
        <v>0</v>
      </c>
      <c r="AH388" s="53">
        <f t="shared" ca="1" si="20"/>
        <v>395117</v>
      </c>
    </row>
    <row r="389" spans="1:34" x14ac:dyDescent="0.25">
      <c r="A389" s="126" t="s">
        <v>4817</v>
      </c>
      <c r="B389" s="126" t="s">
        <v>1141</v>
      </c>
      <c r="C389" s="126" t="s">
        <v>27</v>
      </c>
      <c r="D389" s="126" t="s">
        <v>28</v>
      </c>
      <c r="E389" s="126" t="s">
        <v>1142</v>
      </c>
      <c r="F389" s="126" t="s">
        <v>1188</v>
      </c>
      <c r="G389" s="126" t="s">
        <v>1177</v>
      </c>
      <c r="H389" s="126" t="s">
        <v>23</v>
      </c>
      <c r="I389" s="126" t="s">
        <v>1189</v>
      </c>
      <c r="J389" s="126" t="s">
        <v>1151</v>
      </c>
      <c r="K389" s="126" t="s">
        <v>3339</v>
      </c>
      <c r="L389" s="127">
        <v>2983</v>
      </c>
      <c r="M389" s="127">
        <v>0</v>
      </c>
      <c r="N389" s="127">
        <v>0</v>
      </c>
      <c r="O389" s="127">
        <v>94501</v>
      </c>
      <c r="P389" s="127">
        <v>0</v>
      </c>
      <c r="Q389" s="127">
        <v>7730</v>
      </c>
      <c r="R389" s="127">
        <v>303</v>
      </c>
      <c r="S389" s="127">
        <v>629</v>
      </c>
      <c r="T389" s="24">
        <f>IF(P389&gt;0, ROUND(IF(IF(OR(C389="51", C389="52", C389="66"), (L389*'UNIT VALUES'!$C$26)-CALCS!P389,0)&gt;0, IF(OR(C389="51", C389="52", C389="66"), (L389*'UNIT VALUES'!$C$26)-CALCS!P389,0), 0), 0), ROUND(IF(IF(OR(C389="51", C389="52", C389="66"), (L389*'UNIT VALUES'!$C$26)-CALCS!O389,0)&gt;0, IF(OR(C389="51", C389="52", C389="66"), (L389*'UNIT VALUES'!$C$26)-CALCS!O389,0), 0), 0))</f>
        <v>0</v>
      </c>
      <c r="U389" s="25">
        <f>IF(C389="22", (O389*'UNIT VALUES'!$D$38)+(Q389*'UNIT VALUES'!$D$39)+(S389*'UNIT VALUES'!$D$40), (O389*'UNIT VALUES'!$D$28)+(Q389*'UNIT VALUES'!$D$29)+(S389*'UNIT VALUES'!$D$30))</f>
        <v>468491.35053226183</v>
      </c>
      <c r="V389" s="25">
        <f>IF(C389="22",(O389*'UNIT VALUES'!$D$41)+(Q389*'UNIT VALUES'!$D$42)+(R389*'UNIT VALUES'!$D$43),IF(C389="66",(Q389*'UNIT VALUES'!$D$31)+(T389*'UNIT VALUES'!$D$33)+(R389*'UNIT VALUES'!$D$34),(Q389*'UNIT VALUES'!$D$31)+(T389*'UNIT VALUES'!$D$32)+(R389*'UNIT VALUES'!$D$34)))</f>
        <v>140371.09417379359</v>
      </c>
      <c r="W389" s="25">
        <f t="shared" si="18"/>
        <v>468491</v>
      </c>
      <c r="X389" s="27">
        <f>ROUND(IF(C389="22", W389*'UNIT VALUES'!$D$44, W389*'UNIT VALUES'!$D$36), 0)</f>
        <v>410027</v>
      </c>
      <c r="Y389" s="87">
        <f>ROUND(IF(C389="22", IF(U389&gt;V389,O389*'UNIT VALUES'!$D$38*'UNIT VALUES'!$D$44,O389*'UNIT VALUES'!$D$41*'UNIT VALUES'!$D$44),IF(U389&gt;V389, O389*'UNIT VALUES'!$D$28*'UNIT VALUES'!$D$36,0)), 0)</f>
        <v>155472</v>
      </c>
      <c r="Z389" s="87">
        <f>ROUND(IF(C389="22", IF(U389&gt;V389,Q389*'UNIT VALUES'!$D$39*'UNIT VALUES'!$D$44,Q389*'UNIT VALUES'!$D$42*'UNIT VALUES'!$D$44), IF(U389&gt;V389, Q389*'UNIT VALUES'!$D$29*'UNIT VALUES'!$D$36, Q389*'UNIT VALUES'!$D$31*'UNIT VALUES'!$D$36)),0)</f>
        <v>171985</v>
      </c>
      <c r="AA389" s="87">
        <f>ROUND(IF(C389="22", IF(U389&gt;V389,0,R389*'UNIT VALUES'!$D$43*'UNIT VALUES'!$D$44),IF(CALCS!U389&gt;CALCS!V389,0,CALCS!R389*'UNIT VALUES'!$D$34*'UNIT VALUES'!$D$36)), 0)</f>
        <v>0</v>
      </c>
      <c r="AB389" s="87">
        <f>ROUND(IF(C389="22",IF(U389&gt;V389,S389*'UNIT VALUES'!$D$40*'UNIT VALUES'!$D$44,0),IF(U389&gt;V389,S389*'UNIT VALUES'!$D$30*'UNIT VALUES'!$D$36)), 0)</f>
        <v>82571</v>
      </c>
      <c r="AC389" s="87">
        <f>ROUND(IF(U389&gt;V389,0,IF(T389&gt;1, IF(C389="66", T389*'UNIT VALUES'!$D$33*'UNIT VALUES'!$D$36,T389*'UNIT VALUES'!$D$32*'UNIT VALUES'!$D$36),0)),0)</f>
        <v>0</v>
      </c>
      <c r="AD389" t="str">
        <f t="shared" si="19"/>
        <v>132832</v>
      </c>
      <c r="AE389">
        <f ca="1">IF(C389="22",OFFSET('National Reallocations'!$L$1,MATCH(AD389,'National Reallocations'!$I$2:$I$52,0),),ROUND((X389/(SUM($X$2:$X$1259)-SUMIF($C$2:$C$1259,"22",$X$2:$X$1259)))*(Reallocations!$F$4+Reallocations!$F$5),0))</f>
        <v>34</v>
      </c>
      <c r="AF389" s="27">
        <f ca="1">IF(ISERROR(OFFSET('MSA Reallocations'!$I$1,MATCH(AD389,'MSA Reallocations'!$E$2:$E$37,0),)), 0, (OFFSET('MSA Reallocations'!$I$1,MATCH(AD389,'MSA Reallocations'!$E$2:$E$37,0),)))</f>
        <v>0</v>
      </c>
      <c r="AG389" s="181">
        <f ca="1">IF(ISERROR(OFFSET(Reductions!$E$1,MATCH(AD389,Reductions!$F$2:$F$15,0),)), 0, -OFFSET(Reductions!$E$1,MATCH(AD389,Reductions!$F$2:$F$15,0),))</f>
        <v>0</v>
      </c>
      <c r="AH389" s="53">
        <f t="shared" ca="1" si="20"/>
        <v>410061</v>
      </c>
    </row>
    <row r="390" spans="1:34" x14ac:dyDescent="0.25">
      <c r="A390" s="126" t="s">
        <v>5902</v>
      </c>
      <c r="B390" s="126" t="s">
        <v>1141</v>
      </c>
      <c r="C390" s="126" t="s">
        <v>27</v>
      </c>
      <c r="D390" s="126" t="s">
        <v>28</v>
      </c>
      <c r="E390" s="126" t="s">
        <v>1142</v>
      </c>
      <c r="F390" s="126" t="s">
        <v>1191</v>
      </c>
      <c r="G390" s="126" t="s">
        <v>1177</v>
      </c>
      <c r="H390" s="126" t="s">
        <v>23</v>
      </c>
      <c r="I390" s="126" t="s">
        <v>1192</v>
      </c>
      <c r="J390" s="126" t="s">
        <v>1151</v>
      </c>
      <c r="K390" s="126" t="s">
        <v>3339</v>
      </c>
      <c r="L390" s="127">
        <v>1</v>
      </c>
      <c r="M390" s="127">
        <v>0</v>
      </c>
      <c r="N390" s="127">
        <v>0</v>
      </c>
      <c r="O390" s="127">
        <v>105330</v>
      </c>
      <c r="P390" s="127">
        <v>0</v>
      </c>
      <c r="Q390" s="127">
        <v>12269</v>
      </c>
      <c r="R390" s="127">
        <v>255</v>
      </c>
      <c r="S390" s="127">
        <v>976</v>
      </c>
      <c r="T390" s="24">
        <f>IF(P390&gt;0, ROUND(IF(IF(OR(C390="51", C390="52", C390="66"), (L390*'UNIT VALUES'!$C$26)-CALCS!P390,0)&gt;0, IF(OR(C390="51", C390="52", C390="66"), (L390*'UNIT VALUES'!$C$26)-CALCS!P390,0), 0), 0), ROUND(IF(IF(OR(C390="51", C390="52", C390="66"), (L390*'UNIT VALUES'!$C$26)-CALCS!O390,0)&gt;0, IF(OR(C390="51", C390="52", C390="66"), (L390*'UNIT VALUES'!$C$26)-CALCS!O390,0), 0), 0))</f>
        <v>0</v>
      </c>
      <c r="U390" s="25">
        <f>IF(C390="22", (O390*'UNIT VALUES'!$D$38)+(Q390*'UNIT VALUES'!$D$39)+(S390*'UNIT VALUES'!$D$40), (O390*'UNIT VALUES'!$D$28)+(Q390*'UNIT VALUES'!$D$29)+(S390*'UNIT VALUES'!$D$30))</f>
        <v>656281.95283873077</v>
      </c>
      <c r="V390" s="25">
        <f>IF(C390="22",(O390*'UNIT VALUES'!$D$41)+(Q390*'UNIT VALUES'!$D$42)+(R390*'UNIT VALUES'!$D$43),IF(C390="66",(Q390*'UNIT VALUES'!$D$31)+(T390*'UNIT VALUES'!$D$33)+(R390*'UNIT VALUES'!$D$34),(Q390*'UNIT VALUES'!$D$31)+(T390*'UNIT VALUES'!$D$32)+(R390*'UNIT VALUES'!$D$34)))</f>
        <v>206044.59895007897</v>
      </c>
      <c r="W390" s="25">
        <f t="shared" si="18"/>
        <v>656282</v>
      </c>
      <c r="X390" s="27">
        <f>ROUND(IF(C390="22", W390*'UNIT VALUES'!$D$44, W390*'UNIT VALUES'!$D$36), 0)</f>
        <v>574383</v>
      </c>
      <c r="Y390" s="87">
        <f>ROUND(IF(C390="22", IF(U390&gt;V390,O390*'UNIT VALUES'!$D$38*'UNIT VALUES'!$D$44,O390*'UNIT VALUES'!$D$41*'UNIT VALUES'!$D$44),IF(U390&gt;V390, O390*'UNIT VALUES'!$D$28*'UNIT VALUES'!$D$36,0)), 0)</f>
        <v>173287</v>
      </c>
      <c r="Z390" s="87">
        <f>ROUND(IF(C390="22", IF(U390&gt;V390,Q390*'UNIT VALUES'!$D$39*'UNIT VALUES'!$D$44,Q390*'UNIT VALUES'!$D$42*'UNIT VALUES'!$D$44), IF(U390&gt;V390, Q390*'UNIT VALUES'!$D$29*'UNIT VALUES'!$D$36, Q390*'UNIT VALUES'!$D$31*'UNIT VALUES'!$D$36)),0)</f>
        <v>272973</v>
      </c>
      <c r="AA390" s="87">
        <f>ROUND(IF(C390="22", IF(U390&gt;V390,0,R390*'UNIT VALUES'!$D$43*'UNIT VALUES'!$D$44),IF(CALCS!U390&gt;CALCS!V390,0,CALCS!R390*'UNIT VALUES'!$D$34*'UNIT VALUES'!$D$36)), 0)</f>
        <v>0</v>
      </c>
      <c r="AB390" s="87">
        <f>ROUND(IF(C390="22",IF(U390&gt;V390,S390*'UNIT VALUES'!$D$40*'UNIT VALUES'!$D$44,0),IF(U390&gt;V390,S390*'UNIT VALUES'!$D$30*'UNIT VALUES'!$D$36)), 0)</f>
        <v>128123</v>
      </c>
      <c r="AC390" s="87">
        <f>ROUND(IF(U390&gt;V390,0,IF(T390&gt;1, IF(C390="66", T390*'UNIT VALUES'!$D$33*'UNIT VALUES'!$D$36,T390*'UNIT VALUES'!$D$32*'UNIT VALUES'!$D$36),0)),0)</f>
        <v>0</v>
      </c>
      <c r="AD390" t="str">
        <f t="shared" si="19"/>
        <v>132890</v>
      </c>
      <c r="AE390">
        <f ca="1">IF(C390="22",OFFSET('National Reallocations'!$L$1,MATCH(AD390,'National Reallocations'!$I$2:$I$52,0),),ROUND((X390/(SUM($X$2:$X$1259)-SUMIF($C$2:$C$1259,"22",$X$2:$X$1259)))*(Reallocations!$F$4+Reallocations!$F$5),0))</f>
        <v>48</v>
      </c>
      <c r="AF390" s="27">
        <f ca="1">IF(ISERROR(OFFSET('MSA Reallocations'!$I$1,MATCH(AD390,'MSA Reallocations'!$E$2:$E$37,0),)), 0, (OFFSET('MSA Reallocations'!$I$1,MATCH(AD390,'MSA Reallocations'!$E$2:$E$37,0),)))</f>
        <v>0</v>
      </c>
      <c r="AG390" s="181">
        <f ca="1">IF(ISERROR(OFFSET(Reductions!$E$1,MATCH(AD390,Reductions!$F$2:$F$15,0),)), 0, -OFFSET(Reductions!$E$1,MATCH(AD390,Reductions!$F$2:$F$15,0),))</f>
        <v>0</v>
      </c>
      <c r="AH390" s="53">
        <f t="shared" ca="1" si="20"/>
        <v>574431</v>
      </c>
    </row>
    <row r="391" spans="1:34" x14ac:dyDescent="0.25">
      <c r="A391" s="126" t="s">
        <v>5800</v>
      </c>
      <c r="B391" s="126" t="s">
        <v>1141</v>
      </c>
      <c r="C391" s="126" t="s">
        <v>27</v>
      </c>
      <c r="D391" s="126" t="s">
        <v>28</v>
      </c>
      <c r="E391" s="126" t="s">
        <v>1142</v>
      </c>
      <c r="F391" s="126" t="s">
        <v>1194</v>
      </c>
      <c r="G391" s="126" t="s">
        <v>126</v>
      </c>
      <c r="H391" s="126" t="s">
        <v>23</v>
      </c>
      <c r="I391" s="126" t="s">
        <v>634</v>
      </c>
      <c r="J391" s="126" t="s">
        <v>1195</v>
      </c>
      <c r="K391" s="126" t="s">
        <v>3339</v>
      </c>
      <c r="L391" s="127">
        <v>149245</v>
      </c>
      <c r="M391" s="127">
        <v>141658</v>
      </c>
      <c r="N391" s="127">
        <v>141390</v>
      </c>
      <c r="O391" s="127">
        <v>145674</v>
      </c>
      <c r="P391" s="127">
        <v>0</v>
      </c>
      <c r="Q391" s="127">
        <v>34596</v>
      </c>
      <c r="R391" s="127">
        <v>10361</v>
      </c>
      <c r="S391" s="127">
        <v>1099</v>
      </c>
      <c r="T391" s="24">
        <f>IF(P391&gt;0, ROUND(IF(IF(OR(C391="51", C391="52", C391="66"), (L391*'UNIT VALUES'!$C$26)-CALCS!P391,0)&gt;0, IF(OR(C391="51", C391="52", C391="66"), (L391*'UNIT VALUES'!$C$26)-CALCS!P391,0), 0), 0), ROUND(IF(IF(OR(C391="51", C391="52", C391="66"), (L391*'UNIT VALUES'!$C$26)-CALCS!O391,0)&gt;0, IF(OR(C391="51", C391="52", C391="66"), (L391*'UNIT VALUES'!$C$26)-CALCS!O391,0), 0), 0))</f>
        <v>88524</v>
      </c>
      <c r="U391" s="25">
        <f>IF(C391="22", (O391*'UNIT VALUES'!$D$38)+(Q391*'UNIT VALUES'!$D$39)+(S391*'UNIT VALUES'!$D$40), (O391*'UNIT VALUES'!$D$28)+(Q391*'UNIT VALUES'!$D$29)+(S391*'UNIT VALUES'!$D$30))</f>
        <v>1318151.2454343538</v>
      </c>
      <c r="V391" s="25">
        <f>IF(C391="22",(O391*'UNIT VALUES'!$D$41)+(Q391*'UNIT VALUES'!$D$42)+(R391*'UNIT VALUES'!$D$43),IF(C391="66",(Q391*'UNIT VALUES'!$D$31)+(T391*'UNIT VALUES'!$D$33)+(R391*'UNIT VALUES'!$D$34),(Q391*'UNIT VALUES'!$D$31)+(T391*'UNIT VALUES'!$D$32)+(R391*'UNIT VALUES'!$D$34)))</f>
        <v>2328757.2547699786</v>
      </c>
      <c r="W391" s="25">
        <f t="shared" si="18"/>
        <v>2328757</v>
      </c>
      <c r="X391" s="27">
        <f>ROUND(IF(C391="22", W391*'UNIT VALUES'!$D$44, W391*'UNIT VALUES'!$D$36), 0)</f>
        <v>2038147</v>
      </c>
      <c r="Y391" s="87">
        <f>ROUND(IF(C391="22", IF(U391&gt;V391,O391*'UNIT VALUES'!$D$38*'UNIT VALUES'!$D$44,O391*'UNIT VALUES'!$D$41*'UNIT VALUES'!$D$44),IF(U391&gt;V391, O391*'UNIT VALUES'!$D$28*'UNIT VALUES'!$D$36,0)), 0)</f>
        <v>0</v>
      </c>
      <c r="Z391" s="87">
        <f>ROUND(IF(C391="22", IF(U391&gt;V391,Q391*'UNIT VALUES'!$D$39*'UNIT VALUES'!$D$44,Q391*'UNIT VALUES'!$D$42*'UNIT VALUES'!$D$44), IF(U391&gt;V391, Q391*'UNIT VALUES'!$D$29*'UNIT VALUES'!$D$36, Q391*'UNIT VALUES'!$D$31*'UNIT VALUES'!$D$36)),0)</f>
        <v>461836</v>
      </c>
      <c r="AA391" s="87">
        <f>ROUND(IF(C391="22", IF(U391&gt;V391,0,R391*'UNIT VALUES'!$D$43*'UNIT VALUES'!$D$44),IF(CALCS!U391&gt;CALCS!V391,0,CALCS!R391*'UNIT VALUES'!$D$34*'UNIT VALUES'!$D$36)), 0)</f>
        <v>672373</v>
      </c>
      <c r="AB391" s="87">
        <f>ROUND(IF(C391="22",IF(U391&gt;V391,S391*'UNIT VALUES'!$D$40*'UNIT VALUES'!$D$44,0),IF(U391&gt;V391,S391*'UNIT VALUES'!$D$30*'UNIT VALUES'!$D$36)), 0)</f>
        <v>0</v>
      </c>
      <c r="AC391" s="87">
        <f>ROUND(IF(U391&gt;V391,0,IF(T391&gt;1, IF(C391="66", T391*'UNIT VALUES'!$D$33*'UNIT VALUES'!$D$36,T391*'UNIT VALUES'!$D$32*'UNIT VALUES'!$D$36),0)),0)</f>
        <v>903939</v>
      </c>
      <c r="AD391" t="str">
        <f t="shared" si="19"/>
        <v>132916</v>
      </c>
      <c r="AE391">
        <f ca="1">IF(C391="22",OFFSET('National Reallocations'!$L$1,MATCH(AD391,'National Reallocations'!$I$2:$I$52,0),),ROUND((X391/(SUM($X$2:$X$1259)-SUMIF($C$2:$C$1259,"22",$X$2:$X$1259)))*(Reallocations!$F$4+Reallocations!$F$5),0))</f>
        <v>171</v>
      </c>
      <c r="AF391" s="27">
        <f ca="1">IF(ISERROR(OFFSET('MSA Reallocations'!$I$1,MATCH(AD391,'MSA Reallocations'!$E$2:$E$37,0),)), 0, (OFFSET('MSA Reallocations'!$I$1,MATCH(AD391,'MSA Reallocations'!$E$2:$E$37,0),)))</f>
        <v>0</v>
      </c>
      <c r="AG391" s="181">
        <f ca="1">IF(ISERROR(OFFSET(Reductions!$E$1,MATCH(AD391,Reductions!$F$2:$F$15,0),)), 0, -OFFSET(Reductions!$E$1,MATCH(AD391,Reductions!$F$2:$F$15,0),))</f>
        <v>0</v>
      </c>
      <c r="AH391" s="53">
        <f t="shared" ca="1" si="20"/>
        <v>2038318</v>
      </c>
    </row>
    <row r="392" spans="1:34" x14ac:dyDescent="0.25">
      <c r="A392" s="126" t="s">
        <v>5188</v>
      </c>
      <c r="B392" s="126" t="s">
        <v>1141</v>
      </c>
      <c r="C392" s="126" t="s">
        <v>47</v>
      </c>
      <c r="D392" s="126" t="s">
        <v>48</v>
      </c>
      <c r="E392" s="126" t="s">
        <v>1142</v>
      </c>
      <c r="F392" s="126" t="s">
        <v>588</v>
      </c>
      <c r="G392" s="126" t="s">
        <v>294</v>
      </c>
      <c r="H392" s="126" t="s">
        <v>23</v>
      </c>
      <c r="I392" s="126" t="s">
        <v>1196</v>
      </c>
      <c r="J392" s="126" t="s">
        <v>1151</v>
      </c>
      <c r="K392" s="126" t="s">
        <v>3339</v>
      </c>
      <c r="L392" s="127">
        <v>10157</v>
      </c>
      <c r="M392" s="127">
        <v>0</v>
      </c>
      <c r="N392" s="127">
        <v>0</v>
      </c>
      <c r="O392" s="127">
        <v>56146</v>
      </c>
      <c r="P392" s="127">
        <v>0</v>
      </c>
      <c r="Q392" s="127">
        <v>7101</v>
      </c>
      <c r="R392" s="127">
        <v>175</v>
      </c>
      <c r="S392" s="127">
        <v>324</v>
      </c>
      <c r="T392" s="24">
        <f>IF(P392&gt;0, ROUND(IF(IF(OR(C392="51", C392="52", C392="66"), (L392*'UNIT VALUES'!$C$26)-CALCS!P392,0)&gt;0, IF(OR(C392="51", C392="52", C392="66"), (L392*'UNIT VALUES'!$C$26)-CALCS!P392,0), 0), 0), ROUND(IF(IF(OR(C392="51", C392="52", C392="66"), (L392*'UNIT VALUES'!$C$26)-CALCS!O392,0)&gt;0, IF(OR(C392="51", C392="52", C392="66"), (L392*'UNIT VALUES'!$C$26)-CALCS!O392,0), 0), 0))</f>
        <v>0</v>
      </c>
      <c r="U392" s="25">
        <f>IF(C392="22", (O392*'UNIT VALUES'!$D$38)+(Q392*'UNIT VALUES'!$D$39)+(S392*'UNIT VALUES'!$D$40), (O392*'UNIT VALUES'!$D$28)+(Q392*'UNIT VALUES'!$D$29)+(S392*'UNIT VALUES'!$D$30))</f>
        <v>334655.6186340953</v>
      </c>
      <c r="V392" s="25">
        <f>IF(C392="22",(O392*'UNIT VALUES'!$D$41)+(Q392*'UNIT VALUES'!$D$42)+(R392*'UNIT VALUES'!$D$43),IF(C392="66",(Q392*'UNIT VALUES'!$D$31)+(T392*'UNIT VALUES'!$D$33)+(R392*'UNIT VALUES'!$D$34),(Q392*'UNIT VALUES'!$D$31)+(T392*'UNIT VALUES'!$D$32)+(R392*'UNIT VALUES'!$D$34)))</f>
        <v>121286.17023758471</v>
      </c>
      <c r="W392" s="25">
        <f t="shared" si="18"/>
        <v>334656</v>
      </c>
      <c r="X392" s="27">
        <f>ROUND(IF(C392="22", W392*'UNIT VALUES'!$D$44, W392*'UNIT VALUES'!$D$36), 0)</f>
        <v>292894</v>
      </c>
      <c r="Y392" s="87">
        <f>ROUND(IF(C392="22", IF(U392&gt;V392,O392*'UNIT VALUES'!$D$38*'UNIT VALUES'!$D$44,O392*'UNIT VALUES'!$D$41*'UNIT VALUES'!$D$44),IF(U392&gt;V392, O392*'UNIT VALUES'!$D$28*'UNIT VALUES'!$D$36,0)), 0)</f>
        <v>92371</v>
      </c>
      <c r="Z392" s="87">
        <f>ROUND(IF(C392="22", IF(U392&gt;V392,Q392*'UNIT VALUES'!$D$39*'UNIT VALUES'!$D$44,Q392*'UNIT VALUES'!$D$42*'UNIT VALUES'!$D$44), IF(U392&gt;V392, Q392*'UNIT VALUES'!$D$29*'UNIT VALUES'!$D$36, Q392*'UNIT VALUES'!$D$31*'UNIT VALUES'!$D$36)),0)</f>
        <v>157990</v>
      </c>
      <c r="AA392" s="87">
        <f>ROUND(IF(C392="22", IF(U392&gt;V392,0,R392*'UNIT VALUES'!$D$43*'UNIT VALUES'!$D$44),IF(CALCS!U392&gt;CALCS!V392,0,CALCS!R392*'UNIT VALUES'!$D$34*'UNIT VALUES'!$D$36)), 0)</f>
        <v>0</v>
      </c>
      <c r="AB392" s="87">
        <f>ROUND(IF(C392="22",IF(U392&gt;V392,S392*'UNIT VALUES'!$D$40*'UNIT VALUES'!$D$44,0),IF(U392&gt;V392,S392*'UNIT VALUES'!$D$30*'UNIT VALUES'!$D$36)), 0)</f>
        <v>42533</v>
      </c>
      <c r="AC392" s="87">
        <f>ROUND(IF(U392&gt;V392,0,IF(T392&gt;1, IF(C392="66", T392*'UNIT VALUES'!$D$33*'UNIT VALUES'!$D$36,T392*'UNIT VALUES'!$D$32*'UNIT VALUES'!$D$36),0)),0)</f>
        <v>0</v>
      </c>
      <c r="AD392" t="str">
        <f t="shared" si="19"/>
        <v>133000</v>
      </c>
      <c r="AE392">
        <f ca="1">IF(C392="22",OFFSET('National Reallocations'!$L$1,MATCH(AD392,'National Reallocations'!$I$2:$I$52,0),),ROUND((X392/(SUM($X$2:$X$1259)-SUMIF($C$2:$C$1259,"22",$X$2:$X$1259)))*(Reallocations!$F$4+Reallocations!$F$5),0))</f>
        <v>25</v>
      </c>
      <c r="AF392" s="27">
        <f ca="1">IF(ISERROR(OFFSET('MSA Reallocations'!$I$1,MATCH(AD392,'MSA Reallocations'!$E$2:$E$37,0),)), 0, (OFFSET('MSA Reallocations'!$I$1,MATCH(AD392,'MSA Reallocations'!$E$2:$E$37,0),)))</f>
        <v>0</v>
      </c>
      <c r="AG392" s="181">
        <f ca="1">IF(ISERROR(OFFSET(Reductions!$E$1,MATCH(AD392,Reductions!$F$2:$F$15,0),)), 0, -OFFSET(Reductions!$E$1,MATCH(AD392,Reductions!$F$2:$F$15,0),))</f>
        <v>0</v>
      </c>
      <c r="AH392" s="53">
        <f t="shared" ca="1" si="20"/>
        <v>292919</v>
      </c>
    </row>
    <row r="393" spans="1:34" x14ac:dyDescent="0.25">
      <c r="A393" s="126" t="s">
        <v>5197</v>
      </c>
      <c r="B393" s="126" t="s">
        <v>1141</v>
      </c>
      <c r="C393" s="126" t="s">
        <v>27</v>
      </c>
      <c r="D393" s="126" t="s">
        <v>28</v>
      </c>
      <c r="E393" s="126" t="s">
        <v>1142</v>
      </c>
      <c r="F393" s="126" t="s">
        <v>639</v>
      </c>
      <c r="G393" s="126" t="s">
        <v>1198</v>
      </c>
      <c r="H393" s="126" t="s">
        <v>23</v>
      </c>
      <c r="I393" s="126" t="s">
        <v>1199</v>
      </c>
      <c r="J393" s="126" t="s">
        <v>1200</v>
      </c>
      <c r="K393" s="126" t="s">
        <v>3339</v>
      </c>
      <c r="L393" s="127">
        <v>30652</v>
      </c>
      <c r="M393" s="127">
        <v>0</v>
      </c>
      <c r="N393" s="127">
        <v>0</v>
      </c>
      <c r="O393" s="127">
        <v>55724</v>
      </c>
      <c r="P393" s="127">
        <v>0</v>
      </c>
      <c r="Q393" s="127">
        <v>18031</v>
      </c>
      <c r="R393" s="127">
        <v>1176</v>
      </c>
      <c r="S393" s="127">
        <v>653</v>
      </c>
      <c r="T393" s="24">
        <f>IF(P393&gt;0, ROUND(IF(IF(OR(C393="51", C393="52", C393="66"), (L393*'UNIT VALUES'!$C$26)-CALCS!P393,0)&gt;0, IF(OR(C393="51", C393="52", C393="66"), (L393*'UNIT VALUES'!$C$26)-CALCS!P393,0), 0), 0), ROUND(IF(IF(OR(C393="51", C393="52", C393="66"), (L393*'UNIT VALUES'!$C$26)-CALCS!O393,0)&gt;0, IF(OR(C393="51", C393="52", C393="66"), (L393*'UNIT VALUES'!$C$26)-CALCS!O393,0), 0), 0))</f>
        <v>0</v>
      </c>
      <c r="U393" s="25">
        <f>IF(C393="22", (O393*'UNIT VALUES'!$D$38)+(Q393*'UNIT VALUES'!$D$39)+(S393*'UNIT VALUES'!$D$40), (O393*'UNIT VALUES'!$D$28)+(Q393*'UNIT VALUES'!$D$29)+(S393*'UNIT VALUES'!$D$30))</f>
        <v>661065.20775034302</v>
      </c>
      <c r="V393" s="25">
        <f>IF(C393="22",(O393*'UNIT VALUES'!$D$41)+(Q393*'UNIT VALUES'!$D$42)+(R393*'UNIT VALUES'!$D$43),IF(C393="66",(Q393*'UNIT VALUES'!$D$31)+(T393*'UNIT VALUES'!$D$33)+(R393*'UNIT VALUES'!$D$34),(Q393*'UNIT VALUES'!$D$31)+(T393*'UNIT VALUES'!$D$32)+(R393*'UNIT VALUES'!$D$34)))</f>
        <v>362221.3512853834</v>
      </c>
      <c r="W393" s="25">
        <f t="shared" si="18"/>
        <v>661065</v>
      </c>
      <c r="X393" s="27">
        <f>ROUND(IF(C393="22", W393*'UNIT VALUES'!$D$44, W393*'UNIT VALUES'!$D$36), 0)</f>
        <v>578570</v>
      </c>
      <c r="Y393" s="87">
        <f>ROUND(IF(C393="22", IF(U393&gt;V393,O393*'UNIT VALUES'!$D$38*'UNIT VALUES'!$D$44,O393*'UNIT VALUES'!$D$41*'UNIT VALUES'!$D$44),IF(U393&gt;V393, O393*'UNIT VALUES'!$D$28*'UNIT VALUES'!$D$36,0)), 0)</f>
        <v>91676</v>
      </c>
      <c r="Z393" s="87">
        <f>ROUND(IF(C393="22", IF(U393&gt;V393,Q393*'UNIT VALUES'!$D$39*'UNIT VALUES'!$D$44,Q393*'UNIT VALUES'!$D$42*'UNIT VALUES'!$D$44), IF(U393&gt;V393, Q393*'UNIT VALUES'!$D$29*'UNIT VALUES'!$D$36, Q393*'UNIT VALUES'!$D$31*'UNIT VALUES'!$D$36)),0)</f>
        <v>401172</v>
      </c>
      <c r="AA393" s="87">
        <f>ROUND(IF(C393="22", IF(U393&gt;V393,0,R393*'UNIT VALUES'!$D$43*'UNIT VALUES'!$D$44),IF(CALCS!U393&gt;CALCS!V393,0,CALCS!R393*'UNIT VALUES'!$D$34*'UNIT VALUES'!$D$36)), 0)</f>
        <v>0</v>
      </c>
      <c r="AB393" s="87">
        <f>ROUND(IF(C393="22",IF(U393&gt;V393,S393*'UNIT VALUES'!$D$40*'UNIT VALUES'!$D$44,0),IF(U393&gt;V393,S393*'UNIT VALUES'!$D$30*'UNIT VALUES'!$D$36)), 0)</f>
        <v>85722</v>
      </c>
      <c r="AC393" s="87">
        <f>ROUND(IF(U393&gt;V393,0,IF(T393&gt;1, IF(C393="66", T393*'UNIT VALUES'!$D$33*'UNIT VALUES'!$D$36,T393*'UNIT VALUES'!$D$32*'UNIT VALUES'!$D$36),0)),0)</f>
        <v>0</v>
      </c>
      <c r="AD393" t="str">
        <f t="shared" si="19"/>
        <v>133354</v>
      </c>
      <c r="AE393">
        <f ca="1">IF(C393="22",OFFSET('National Reallocations'!$L$1,MATCH(AD393,'National Reallocations'!$I$2:$I$52,0),),ROUND((X393/(SUM($X$2:$X$1259)-SUMIF($C$2:$C$1259,"22",$X$2:$X$1259)))*(Reallocations!$F$4+Reallocations!$F$5),0))</f>
        <v>49</v>
      </c>
      <c r="AF393" s="27">
        <f ca="1">IF(ISERROR(OFFSET('MSA Reallocations'!$I$1,MATCH(AD393,'MSA Reallocations'!$E$2:$E$37,0),)), 0, (OFFSET('MSA Reallocations'!$I$1,MATCH(AD393,'MSA Reallocations'!$E$2:$E$37,0),)))</f>
        <v>0</v>
      </c>
      <c r="AG393" s="181">
        <f ca="1">IF(ISERROR(OFFSET(Reductions!$E$1,MATCH(AD393,Reductions!$F$2:$F$15,0),)), 0, -OFFSET(Reductions!$E$1,MATCH(AD393,Reductions!$F$2:$F$15,0),))</f>
        <v>0</v>
      </c>
      <c r="AH393" s="53">
        <f t="shared" ca="1" si="20"/>
        <v>578619</v>
      </c>
    </row>
    <row r="394" spans="1:34" x14ac:dyDescent="0.25">
      <c r="A394" s="126" t="s">
        <v>4983</v>
      </c>
      <c r="B394" s="126" t="s">
        <v>1141</v>
      </c>
      <c r="C394" s="126" t="s">
        <v>27</v>
      </c>
      <c r="D394" s="126" t="s">
        <v>28</v>
      </c>
      <c r="E394" s="126" t="s">
        <v>1142</v>
      </c>
      <c r="F394" s="126" t="s">
        <v>1202</v>
      </c>
      <c r="G394" s="126" t="s">
        <v>22</v>
      </c>
      <c r="H394" s="126" t="s">
        <v>23</v>
      </c>
      <c r="I394" s="126" t="s">
        <v>1203</v>
      </c>
      <c r="J394" s="126" t="s">
        <v>1204</v>
      </c>
      <c r="K394" s="126" t="s">
        <v>3339</v>
      </c>
      <c r="L394" s="127">
        <v>18633</v>
      </c>
      <c r="M394" s="127">
        <v>39893</v>
      </c>
      <c r="N394" s="127">
        <v>39893</v>
      </c>
      <c r="O394" s="127">
        <v>73490</v>
      </c>
      <c r="P394" s="127">
        <v>0</v>
      </c>
      <c r="Q394" s="127">
        <v>16246</v>
      </c>
      <c r="R394" s="127">
        <v>205</v>
      </c>
      <c r="S394" s="127">
        <v>718</v>
      </c>
      <c r="T394" s="24">
        <f>IF(P394&gt;0, ROUND(IF(IF(OR(C394="51", C394="52", C394="66"), (L394*'UNIT VALUES'!$C$26)-CALCS!P394,0)&gt;0, IF(OR(C394="51", C394="52", C394="66"), (L394*'UNIT VALUES'!$C$26)-CALCS!P394,0), 0), 0), ROUND(IF(IF(OR(C394="51", C394="52", C394="66"), (L394*'UNIT VALUES'!$C$26)-CALCS!O394,0)&gt;0, IF(OR(C394="51", C394="52", C394="66"), (L394*'UNIT VALUES'!$C$26)-CALCS!O394,0), 0), 0))</f>
        <v>0</v>
      </c>
      <c r="U394" s="25">
        <f>IF(C394="22", (O394*'UNIT VALUES'!$D$38)+(Q394*'UNIT VALUES'!$D$39)+(S394*'UNIT VALUES'!$D$40), (O394*'UNIT VALUES'!$D$28)+(Q394*'UNIT VALUES'!$D$29)+(S394*'UNIT VALUES'!$D$30))</f>
        <v>658833.35528550879</v>
      </c>
      <c r="V394" s="25">
        <f>IF(C394="22",(O394*'UNIT VALUES'!$D$41)+(Q394*'UNIT VALUES'!$D$42)+(R394*'UNIT VALUES'!$D$43),IF(C394="66",(Q394*'UNIT VALUES'!$D$31)+(T394*'UNIT VALUES'!$D$33)+(R394*'UNIT VALUES'!$D$34),(Q394*'UNIT VALUES'!$D$31)+(T394*'UNIT VALUES'!$D$32)+(R394*'UNIT VALUES'!$D$34)))</f>
        <v>262997.71867345984</v>
      </c>
      <c r="W394" s="25">
        <f t="shared" si="18"/>
        <v>658833</v>
      </c>
      <c r="X394" s="27">
        <f>ROUND(IF(C394="22", W394*'UNIT VALUES'!$D$44, W394*'UNIT VALUES'!$D$36), 0)</f>
        <v>576616</v>
      </c>
      <c r="Y394" s="87">
        <f>ROUND(IF(C394="22", IF(U394&gt;V394,O394*'UNIT VALUES'!$D$38*'UNIT VALUES'!$D$44,O394*'UNIT VALUES'!$D$41*'UNIT VALUES'!$D$44),IF(U394&gt;V394, O394*'UNIT VALUES'!$D$28*'UNIT VALUES'!$D$36,0)), 0)</f>
        <v>120905</v>
      </c>
      <c r="Z394" s="87">
        <f>ROUND(IF(C394="22", IF(U394&gt;V394,Q394*'UNIT VALUES'!$D$39*'UNIT VALUES'!$D$44,Q394*'UNIT VALUES'!$D$42*'UNIT VALUES'!$D$44), IF(U394&gt;V394, Q394*'UNIT VALUES'!$D$29*'UNIT VALUES'!$D$36, Q394*'UNIT VALUES'!$D$31*'UNIT VALUES'!$D$36)),0)</f>
        <v>361457</v>
      </c>
      <c r="AA394" s="87">
        <f>ROUND(IF(C394="22", IF(U394&gt;V394,0,R394*'UNIT VALUES'!$D$43*'UNIT VALUES'!$D$44),IF(CALCS!U394&gt;CALCS!V394,0,CALCS!R394*'UNIT VALUES'!$D$34*'UNIT VALUES'!$D$36)), 0)</f>
        <v>0</v>
      </c>
      <c r="AB394" s="87">
        <f>ROUND(IF(C394="22",IF(U394&gt;V394,S394*'UNIT VALUES'!$D$40*'UNIT VALUES'!$D$44,0),IF(U394&gt;V394,S394*'UNIT VALUES'!$D$30*'UNIT VALUES'!$D$36)), 0)</f>
        <v>94254</v>
      </c>
      <c r="AC394" s="87">
        <f>ROUND(IF(U394&gt;V394,0,IF(T394&gt;1, IF(C394="66", T394*'UNIT VALUES'!$D$33*'UNIT VALUES'!$D$36,T394*'UNIT VALUES'!$D$32*'UNIT VALUES'!$D$36),0)),0)</f>
        <v>0</v>
      </c>
      <c r="AD394" t="str">
        <f t="shared" si="19"/>
        <v>133432</v>
      </c>
      <c r="AE394">
        <f ca="1">IF(C394="22",OFFSET('National Reallocations'!$L$1,MATCH(AD394,'National Reallocations'!$I$2:$I$52,0),),ROUND((X394/(SUM($X$2:$X$1259)-SUMIF($C$2:$C$1259,"22",$X$2:$X$1259)))*(Reallocations!$F$4+Reallocations!$F$5),0))</f>
        <v>48</v>
      </c>
      <c r="AF394" s="27">
        <f ca="1">IF(ISERROR(OFFSET('MSA Reallocations'!$I$1,MATCH(AD394,'MSA Reallocations'!$E$2:$E$37,0),)), 0, (OFFSET('MSA Reallocations'!$I$1,MATCH(AD394,'MSA Reallocations'!$E$2:$E$37,0),)))</f>
        <v>0</v>
      </c>
      <c r="AG394" s="181">
        <f ca="1">IF(ISERROR(OFFSET(Reductions!$E$1,MATCH(AD394,Reductions!$F$2:$F$15,0),)), 0, -OFFSET(Reductions!$E$1,MATCH(AD394,Reductions!$F$2:$F$15,0),))</f>
        <v>0</v>
      </c>
      <c r="AH394" s="53">
        <f t="shared" ca="1" si="20"/>
        <v>576664</v>
      </c>
    </row>
    <row r="395" spans="1:34" x14ac:dyDescent="0.25">
      <c r="A395" s="126" t="s">
        <v>5640</v>
      </c>
      <c r="B395" s="126" t="s">
        <v>1141</v>
      </c>
      <c r="C395" s="126" t="s">
        <v>99</v>
      </c>
      <c r="D395" s="126" t="s">
        <v>100</v>
      </c>
      <c r="E395" s="126" t="s">
        <v>1142</v>
      </c>
      <c r="F395" s="126" t="s">
        <v>1117</v>
      </c>
      <c r="G395" s="126" t="s">
        <v>1092</v>
      </c>
      <c r="H395" s="126" t="s">
        <v>23</v>
      </c>
      <c r="I395" s="126" t="s">
        <v>23</v>
      </c>
      <c r="J395" s="126" t="s">
        <v>1151</v>
      </c>
      <c r="K395" s="126" t="s">
        <v>3339</v>
      </c>
      <c r="L395" s="127">
        <v>23542</v>
      </c>
      <c r="M395" s="127">
        <v>0</v>
      </c>
      <c r="N395" s="127">
        <v>0</v>
      </c>
      <c r="O395" s="127">
        <v>236602</v>
      </c>
      <c r="P395" s="127">
        <v>0</v>
      </c>
      <c r="Q395" s="127">
        <v>22882</v>
      </c>
      <c r="R395" s="127">
        <v>1513</v>
      </c>
      <c r="S395" s="127">
        <v>1635</v>
      </c>
      <c r="T395" s="24">
        <f>IF(P395&gt;0, ROUND(IF(IF(OR(C395="51", C395="52", C395="66"), (L395*'UNIT VALUES'!$C$26)-CALCS!P395,0)&gt;0, IF(OR(C395="51", C395="52", C395="66"), (L395*'UNIT VALUES'!$C$26)-CALCS!P395,0), 0), 0), ROUND(IF(IF(OR(C395="51", C395="52", C395="66"), (L395*'UNIT VALUES'!$C$26)-CALCS!O395,0)&gt;0, IF(OR(C395="51", C395="52", C395="66"), (L395*'UNIT VALUES'!$C$26)-CALCS!O395,0), 0), 0))</f>
        <v>0</v>
      </c>
      <c r="U395" s="25">
        <f>IF(C395="22", (O395*'UNIT VALUES'!$D$38)+(Q395*'UNIT VALUES'!$D$39)+(S395*'UNIT VALUES'!$D$40), (O395*'UNIT VALUES'!$D$28)+(Q395*'UNIT VALUES'!$D$29)+(S395*'UNIT VALUES'!$D$30))</f>
        <v>1271683.6660466432</v>
      </c>
      <c r="V395" s="25">
        <f>IF(C395="22",(O395*'UNIT VALUES'!$D$41)+(Q395*'UNIT VALUES'!$D$42)+(R395*'UNIT VALUES'!$D$43),IF(C395="66",(Q395*'UNIT VALUES'!$D$31)+(T395*'UNIT VALUES'!$D$33)+(R395*'UNIT VALUES'!$D$34),(Q395*'UNIT VALUES'!$D$31)+(T395*'UNIT VALUES'!$D$32)+(R395*'UNIT VALUES'!$D$34)))</f>
        <v>461200.5700133582</v>
      </c>
      <c r="W395" s="25">
        <f t="shared" si="18"/>
        <v>1271684</v>
      </c>
      <c r="X395" s="27">
        <f>ROUND(IF(C395="22", W395*'UNIT VALUES'!$D$44, W395*'UNIT VALUES'!$D$36), 0)</f>
        <v>1112988</v>
      </c>
      <c r="Y395" s="87">
        <f>ROUND(IF(C395="22", IF(U395&gt;V395,O395*'UNIT VALUES'!$D$38*'UNIT VALUES'!$D$44,O395*'UNIT VALUES'!$D$41*'UNIT VALUES'!$D$44),IF(U395&gt;V395, O395*'UNIT VALUES'!$D$28*'UNIT VALUES'!$D$36,0)), 0)</f>
        <v>389254</v>
      </c>
      <c r="Z395" s="87">
        <f>ROUND(IF(C395="22", IF(U395&gt;V395,Q395*'UNIT VALUES'!$D$39*'UNIT VALUES'!$D$44,Q395*'UNIT VALUES'!$D$42*'UNIT VALUES'!$D$44), IF(U395&gt;V395, Q395*'UNIT VALUES'!$D$29*'UNIT VALUES'!$D$36, Q395*'UNIT VALUES'!$D$31*'UNIT VALUES'!$D$36)),0)</f>
        <v>509102</v>
      </c>
      <c r="AA395" s="87">
        <f>ROUND(IF(C395="22", IF(U395&gt;V395,0,R395*'UNIT VALUES'!$D$43*'UNIT VALUES'!$D$44),IF(CALCS!U395&gt;CALCS!V395,0,CALCS!R395*'UNIT VALUES'!$D$34*'UNIT VALUES'!$D$36)), 0)</f>
        <v>0</v>
      </c>
      <c r="AB395" s="87">
        <f>ROUND(IF(C395="22",IF(U395&gt;V395,S395*'UNIT VALUES'!$D$40*'UNIT VALUES'!$D$44,0),IF(U395&gt;V395,S395*'UNIT VALUES'!$D$30*'UNIT VALUES'!$D$36)), 0)</f>
        <v>214632</v>
      </c>
      <c r="AC395" s="87">
        <f>ROUND(IF(U395&gt;V395,0,IF(T395&gt;1, IF(C395="66", T395*'UNIT VALUES'!$D$33*'UNIT VALUES'!$D$36,T395*'UNIT VALUES'!$D$32*'UNIT VALUES'!$D$36),0)),0)</f>
        <v>0</v>
      </c>
      <c r="AD395" t="str">
        <f t="shared" si="19"/>
        <v>139057</v>
      </c>
      <c r="AE395">
        <f ca="1">IF(C395="22",OFFSET('National Reallocations'!$L$1,MATCH(AD395,'National Reallocations'!$I$2:$I$52,0),),ROUND((X395/(SUM($X$2:$X$1259)-SUMIF($C$2:$C$1259,"22",$X$2:$X$1259)))*(Reallocations!$F$4+Reallocations!$F$5),0))</f>
        <v>94</v>
      </c>
      <c r="AF395" s="27">
        <f ca="1">IF(ISERROR(OFFSET('MSA Reallocations'!$I$1,MATCH(AD395,'MSA Reallocations'!$E$2:$E$37,0),)), 0, (OFFSET('MSA Reallocations'!$I$1,MATCH(AD395,'MSA Reallocations'!$E$2:$E$37,0),)))</f>
        <v>0</v>
      </c>
      <c r="AG395" s="181">
        <f ca="1">IF(ISERROR(OFFSET(Reductions!$E$1,MATCH(AD395,Reductions!$F$2:$F$15,0),)), 0, -OFFSET(Reductions!$E$1,MATCH(AD395,Reductions!$F$2:$F$15,0),))</f>
        <v>0</v>
      </c>
      <c r="AH395" s="53">
        <f t="shared" ca="1" si="20"/>
        <v>1113082</v>
      </c>
    </row>
    <row r="396" spans="1:34" x14ac:dyDescent="0.25">
      <c r="A396" s="126" t="s">
        <v>5570</v>
      </c>
      <c r="B396" s="126" t="s">
        <v>1141</v>
      </c>
      <c r="C396" s="126" t="s">
        <v>99</v>
      </c>
      <c r="D396" s="126" t="s">
        <v>100</v>
      </c>
      <c r="E396" s="126" t="s">
        <v>1142</v>
      </c>
      <c r="F396" s="126" t="s">
        <v>1207</v>
      </c>
      <c r="G396" s="126" t="s">
        <v>1208</v>
      </c>
      <c r="H396" s="126" t="s">
        <v>23</v>
      </c>
      <c r="I396" s="126" t="s">
        <v>23</v>
      </c>
      <c r="J396" s="126" t="s">
        <v>1151</v>
      </c>
      <c r="K396" s="126" t="s">
        <v>3339</v>
      </c>
      <c r="L396" s="127">
        <v>38059</v>
      </c>
      <c r="M396" s="127">
        <v>0</v>
      </c>
      <c r="N396" s="127">
        <v>0</v>
      </c>
      <c r="O396" s="127">
        <v>272618</v>
      </c>
      <c r="P396" s="127">
        <v>0</v>
      </c>
      <c r="Q396" s="127">
        <v>63864</v>
      </c>
      <c r="R396" s="127">
        <v>791</v>
      </c>
      <c r="S396" s="127">
        <v>3696</v>
      </c>
      <c r="T396" s="24">
        <f>IF(P396&gt;0, ROUND(IF(IF(OR(C396="51", C396="52", C396="66"), (L396*'UNIT VALUES'!$C$26)-CALCS!P396,0)&gt;0, IF(OR(C396="51", C396="52", C396="66"), (L396*'UNIT VALUES'!$C$26)-CALCS!P396,0), 0), 0), ROUND(IF(IF(OR(C396="51", C396="52", C396="66"), (L396*'UNIT VALUES'!$C$26)-CALCS!O396,0)&gt;0, IF(OR(C396="51", C396="52", C396="66"), (L396*'UNIT VALUES'!$C$26)-CALCS!O396,0), 0), 0))</f>
        <v>0</v>
      </c>
      <c r="U396" s="25">
        <f>IF(C396="22", (O396*'UNIT VALUES'!$D$38)+(Q396*'UNIT VALUES'!$D$39)+(S396*'UNIT VALUES'!$D$40), (O396*'UNIT VALUES'!$D$28)+(Q396*'UNIT VALUES'!$D$29)+(S396*'UNIT VALUES'!$D$30))</f>
        <v>2690336.4255637964</v>
      </c>
      <c r="V396" s="25">
        <f>IF(C396="22",(O396*'UNIT VALUES'!$D$41)+(Q396*'UNIT VALUES'!$D$42)+(R396*'UNIT VALUES'!$D$43),IF(C396="66",(Q396*'UNIT VALUES'!$D$31)+(T396*'UNIT VALUES'!$D$33)+(R396*'UNIT VALUES'!$D$34),(Q396*'UNIT VALUES'!$D$31)+(T396*'UNIT VALUES'!$D$32)+(R396*'UNIT VALUES'!$D$34)))</f>
        <v>1032757.4255564901</v>
      </c>
      <c r="W396" s="25">
        <f t="shared" si="18"/>
        <v>2690336</v>
      </c>
      <c r="X396" s="27">
        <f>ROUND(IF(C396="22", W396*'UNIT VALUES'!$D$44, W396*'UNIT VALUES'!$D$36), 0)</f>
        <v>2354604</v>
      </c>
      <c r="Y396" s="87">
        <f>ROUND(IF(C396="22", IF(U396&gt;V396,O396*'UNIT VALUES'!$D$38*'UNIT VALUES'!$D$44,O396*'UNIT VALUES'!$D$41*'UNIT VALUES'!$D$44),IF(U396&gt;V396, O396*'UNIT VALUES'!$D$28*'UNIT VALUES'!$D$36,0)), 0)</f>
        <v>448507</v>
      </c>
      <c r="Z396" s="87">
        <f>ROUND(IF(C396="22", IF(U396&gt;V396,Q396*'UNIT VALUES'!$D$39*'UNIT VALUES'!$D$44,Q396*'UNIT VALUES'!$D$42*'UNIT VALUES'!$D$44), IF(U396&gt;V396, Q396*'UNIT VALUES'!$D$29*'UNIT VALUES'!$D$36, Q396*'UNIT VALUES'!$D$31*'UNIT VALUES'!$D$36)),0)</f>
        <v>1420910</v>
      </c>
      <c r="AA396" s="87">
        <f>ROUND(IF(C396="22", IF(U396&gt;V396,0,R396*'UNIT VALUES'!$D$43*'UNIT VALUES'!$D$44),IF(CALCS!U396&gt;CALCS!V396,0,CALCS!R396*'UNIT VALUES'!$D$34*'UNIT VALUES'!$D$36)), 0)</f>
        <v>0</v>
      </c>
      <c r="AB396" s="87">
        <f>ROUND(IF(C396="22",IF(U396&gt;V396,S396*'UNIT VALUES'!$D$40*'UNIT VALUES'!$D$44,0),IF(U396&gt;V396,S396*'UNIT VALUES'!$D$30*'UNIT VALUES'!$D$36)), 0)</f>
        <v>485187</v>
      </c>
      <c r="AC396" s="87">
        <f>ROUND(IF(U396&gt;V396,0,IF(T396&gt;1, IF(C396="66", T396*'UNIT VALUES'!$D$33*'UNIT VALUES'!$D$36,T396*'UNIT VALUES'!$D$32*'UNIT VALUES'!$D$36),0)),0)</f>
        <v>0</v>
      </c>
      <c r="AD396" t="str">
        <f t="shared" si="19"/>
        <v>139063</v>
      </c>
      <c r="AE396">
        <f ca="1">IF(C396="22",OFFSET('National Reallocations'!$L$1,MATCH(AD396,'National Reallocations'!$I$2:$I$52,0),),ROUND((X396/(SUM($X$2:$X$1259)-SUMIF($C$2:$C$1259,"22",$X$2:$X$1259)))*(Reallocations!$F$4+Reallocations!$F$5),0))</f>
        <v>198</v>
      </c>
      <c r="AF396" s="27">
        <f ca="1">IF(ISERROR(OFFSET('MSA Reallocations'!$I$1,MATCH(AD396,'MSA Reallocations'!$E$2:$E$37,0),)), 0, (OFFSET('MSA Reallocations'!$I$1,MATCH(AD396,'MSA Reallocations'!$E$2:$E$37,0),)))</f>
        <v>0</v>
      </c>
      <c r="AG396" s="181">
        <f ca="1">IF(ISERROR(OFFSET(Reductions!$E$1,MATCH(AD396,Reductions!$F$2:$F$15,0),)), 0, -OFFSET(Reductions!$E$1,MATCH(AD396,Reductions!$F$2:$F$15,0),))</f>
        <v>0</v>
      </c>
      <c r="AH396" s="53">
        <f t="shared" ca="1" si="20"/>
        <v>2354802</v>
      </c>
    </row>
    <row r="397" spans="1:34" x14ac:dyDescent="0.25">
      <c r="A397" s="126" t="s">
        <v>5104</v>
      </c>
      <c r="B397" s="126" t="s">
        <v>1141</v>
      </c>
      <c r="C397" s="126" t="s">
        <v>99</v>
      </c>
      <c r="D397" s="126" t="s">
        <v>100</v>
      </c>
      <c r="E397" s="126" t="s">
        <v>1142</v>
      </c>
      <c r="F397" s="126" t="s">
        <v>760</v>
      </c>
      <c r="G397" s="126" t="s">
        <v>294</v>
      </c>
      <c r="H397" s="126" t="s">
        <v>23</v>
      </c>
      <c r="I397" s="126" t="s">
        <v>23</v>
      </c>
      <c r="J397" s="126" t="s">
        <v>1151</v>
      </c>
      <c r="K397" s="126" t="s">
        <v>3339</v>
      </c>
      <c r="L397" s="127">
        <v>78452</v>
      </c>
      <c r="M397" s="127">
        <v>245312</v>
      </c>
      <c r="N397" s="127">
        <v>246585</v>
      </c>
      <c r="O397" s="127">
        <v>626163</v>
      </c>
      <c r="P397" s="127">
        <v>0</v>
      </c>
      <c r="Q397" s="127">
        <v>72495</v>
      </c>
      <c r="R397" s="127">
        <v>2128</v>
      </c>
      <c r="S397" s="127">
        <v>3933</v>
      </c>
      <c r="T397" s="24">
        <f>IF(P397&gt;0, ROUND(IF(IF(OR(C397="51", C397="52", C397="66"), (L397*'UNIT VALUES'!$C$26)-CALCS!P397,0)&gt;0, IF(OR(C397="51", C397="52", C397="66"), (L397*'UNIT VALUES'!$C$26)-CALCS!P397,0), 0), 0), ROUND(IF(IF(OR(C397="51", C397="52", C397="66"), (L397*'UNIT VALUES'!$C$26)-CALCS!O397,0)&gt;0, IF(OR(C397="51", C397="52", C397="66"), (L397*'UNIT VALUES'!$C$26)-CALCS!O397,0), 0), 0))</f>
        <v>0</v>
      </c>
      <c r="U397" s="25">
        <f>IF(C397="22", (O397*'UNIT VALUES'!$D$38)+(Q397*'UNIT VALUES'!$D$39)+(S397*'UNIT VALUES'!$D$40), (O397*'UNIT VALUES'!$D$28)+(Q397*'UNIT VALUES'!$D$29)+(S397*'UNIT VALUES'!$D$30))</f>
        <v>3609877.2656386187</v>
      </c>
      <c r="V397" s="25">
        <f>IF(C397="22",(O397*'UNIT VALUES'!$D$41)+(Q397*'UNIT VALUES'!$D$42)+(R397*'UNIT VALUES'!$D$43),IF(C397="66",(Q397*'UNIT VALUES'!$D$31)+(T397*'UNIT VALUES'!$D$33)+(R397*'UNIT VALUES'!$D$34),(Q397*'UNIT VALUES'!$D$31)+(T397*'UNIT VALUES'!$D$32)+(R397*'UNIT VALUES'!$D$34)))</f>
        <v>1263539.9512953034</v>
      </c>
      <c r="W397" s="25">
        <f t="shared" si="18"/>
        <v>3609877</v>
      </c>
      <c r="X397" s="27">
        <f>ROUND(IF(C397="22", W397*'UNIT VALUES'!$D$44, W397*'UNIT VALUES'!$D$36), 0)</f>
        <v>3159394</v>
      </c>
      <c r="Y397" s="87">
        <f>ROUND(IF(C397="22", IF(U397&gt;V397,O397*'UNIT VALUES'!$D$38*'UNIT VALUES'!$D$44,O397*'UNIT VALUES'!$D$41*'UNIT VALUES'!$D$44),IF(U397&gt;V397, O397*'UNIT VALUES'!$D$28*'UNIT VALUES'!$D$36,0)), 0)</f>
        <v>1030154</v>
      </c>
      <c r="Z397" s="87">
        <f>ROUND(IF(C397="22", IF(U397&gt;V397,Q397*'UNIT VALUES'!$D$39*'UNIT VALUES'!$D$44,Q397*'UNIT VALUES'!$D$42*'UNIT VALUES'!$D$44), IF(U397&gt;V397, Q397*'UNIT VALUES'!$D$29*'UNIT VALUES'!$D$36, Q397*'UNIT VALUES'!$D$31*'UNIT VALUES'!$D$36)),0)</f>
        <v>1612941</v>
      </c>
      <c r="AA397" s="87">
        <f>ROUND(IF(C397="22", IF(U397&gt;V397,0,R397*'UNIT VALUES'!$D$43*'UNIT VALUES'!$D$44),IF(CALCS!U397&gt;CALCS!V397,0,CALCS!R397*'UNIT VALUES'!$D$34*'UNIT VALUES'!$D$36)), 0)</f>
        <v>0</v>
      </c>
      <c r="AB397" s="87">
        <f>ROUND(IF(C397="22",IF(U397&gt;V397,S397*'UNIT VALUES'!$D$40*'UNIT VALUES'!$D$44,0),IF(U397&gt;V397,S397*'UNIT VALUES'!$D$30*'UNIT VALUES'!$D$36)), 0)</f>
        <v>516299</v>
      </c>
      <c r="AC397" s="87">
        <f>ROUND(IF(U397&gt;V397,0,IF(T397&gt;1, IF(C397="66", T397*'UNIT VALUES'!$D$33*'UNIT VALUES'!$D$36,T397*'UNIT VALUES'!$D$32*'UNIT VALUES'!$D$36),0)),0)</f>
        <v>0</v>
      </c>
      <c r="AD397" t="str">
        <f t="shared" si="19"/>
        <v>139067</v>
      </c>
      <c r="AE397">
        <f ca="1">IF(C397="22",OFFSET('National Reallocations'!$L$1,MATCH(AD397,'National Reallocations'!$I$2:$I$52,0),),ROUND((X397/(SUM($X$2:$X$1259)-SUMIF($C$2:$C$1259,"22",$X$2:$X$1259)))*(Reallocations!$F$4+Reallocations!$F$5),0))</f>
        <v>266</v>
      </c>
      <c r="AF397" s="27">
        <f ca="1">IF(ISERROR(OFFSET('MSA Reallocations'!$I$1,MATCH(AD397,'MSA Reallocations'!$E$2:$E$37,0),)), 0, (OFFSET('MSA Reallocations'!$I$1,MATCH(AD397,'MSA Reallocations'!$E$2:$E$37,0),)))</f>
        <v>0</v>
      </c>
      <c r="AG397" s="181">
        <f ca="1">IF(ISERROR(OFFSET(Reductions!$E$1,MATCH(AD397,Reductions!$F$2:$F$15,0),)), 0, -OFFSET(Reductions!$E$1,MATCH(AD397,Reductions!$F$2:$F$15,0),))</f>
        <v>0</v>
      </c>
      <c r="AH397" s="53">
        <f t="shared" ca="1" si="20"/>
        <v>3159660</v>
      </c>
    </row>
    <row r="398" spans="1:34" x14ac:dyDescent="0.25">
      <c r="A398" s="126" t="s">
        <v>5071</v>
      </c>
      <c r="B398" s="126" t="s">
        <v>1141</v>
      </c>
      <c r="C398" s="126" t="s">
        <v>99</v>
      </c>
      <c r="D398" s="126" t="s">
        <v>100</v>
      </c>
      <c r="E398" s="126" t="s">
        <v>1142</v>
      </c>
      <c r="F398" s="126" t="s">
        <v>1211</v>
      </c>
      <c r="G398" s="126" t="s">
        <v>574</v>
      </c>
      <c r="H398" s="126" t="s">
        <v>23</v>
      </c>
      <c r="I398" s="126" t="s">
        <v>23</v>
      </c>
      <c r="J398" s="126" t="s">
        <v>1151</v>
      </c>
      <c r="K398" s="126" t="s">
        <v>3339</v>
      </c>
      <c r="L398" s="127">
        <v>213065</v>
      </c>
      <c r="M398" s="127">
        <v>443627</v>
      </c>
      <c r="N398" s="127">
        <v>443527</v>
      </c>
      <c r="O398" s="127">
        <v>650726</v>
      </c>
      <c r="P398" s="127">
        <v>0</v>
      </c>
      <c r="Q398" s="127">
        <v>126550</v>
      </c>
      <c r="R398" s="127">
        <v>6271</v>
      </c>
      <c r="S398" s="127">
        <v>6551</v>
      </c>
      <c r="T398" s="24">
        <f>IF(P398&gt;0, ROUND(IF(IF(OR(C398="51", C398="52", C398="66"), (L398*'UNIT VALUES'!$C$26)-CALCS!P398,0)&gt;0, IF(OR(C398="51", C398="52", C398="66"), (L398*'UNIT VALUES'!$C$26)-CALCS!P398,0), 0), 0), ROUND(IF(IF(OR(C398="51", C398="52", C398="66"), (L398*'UNIT VALUES'!$C$26)-CALCS!O398,0)&gt;0, IF(OR(C398="51", C398="52", C398="66"), (L398*'UNIT VALUES'!$C$26)-CALCS!O398,0), 0), 0))</f>
        <v>0</v>
      </c>
      <c r="U398" s="25">
        <f>IF(C398="22", (O398*'UNIT VALUES'!$D$38)+(Q398*'UNIT VALUES'!$D$39)+(S398*'UNIT VALUES'!$D$40), (O398*'UNIT VALUES'!$D$28)+(Q398*'UNIT VALUES'!$D$29)+(S398*'UNIT VALUES'!$D$30))</f>
        <v>5422879.9896343555</v>
      </c>
      <c r="V398" s="25">
        <f>IF(C398="22",(O398*'UNIT VALUES'!$D$41)+(Q398*'UNIT VALUES'!$D$42)+(R398*'UNIT VALUES'!$D$43),IF(C398="66",(Q398*'UNIT VALUES'!$D$31)+(T398*'UNIT VALUES'!$D$33)+(R398*'UNIT VALUES'!$D$34),(Q398*'UNIT VALUES'!$D$31)+(T398*'UNIT VALUES'!$D$32)+(R398*'UNIT VALUES'!$D$34)))</f>
        <v>2395225.1801911178</v>
      </c>
      <c r="W398" s="25">
        <f t="shared" si="18"/>
        <v>5422880</v>
      </c>
      <c r="X398" s="27">
        <f>ROUND(IF(C398="22", W398*'UNIT VALUES'!$D$44, W398*'UNIT VALUES'!$D$36), 0)</f>
        <v>4746149</v>
      </c>
      <c r="Y398" s="87">
        <f>ROUND(IF(C398="22", IF(U398&gt;V398,O398*'UNIT VALUES'!$D$38*'UNIT VALUES'!$D$44,O398*'UNIT VALUES'!$D$41*'UNIT VALUES'!$D$44),IF(U398&gt;V398, O398*'UNIT VALUES'!$D$28*'UNIT VALUES'!$D$36,0)), 0)</f>
        <v>1070564</v>
      </c>
      <c r="Z398" s="87">
        <f>ROUND(IF(C398="22", IF(U398&gt;V398,Q398*'UNIT VALUES'!$D$39*'UNIT VALUES'!$D$44,Q398*'UNIT VALUES'!$D$42*'UNIT VALUES'!$D$44), IF(U398&gt;V398, Q398*'UNIT VALUES'!$D$29*'UNIT VALUES'!$D$36, Q398*'UNIT VALUES'!$D$31*'UNIT VALUES'!$D$36)),0)</f>
        <v>2815611</v>
      </c>
      <c r="AA398" s="87">
        <f>ROUND(IF(C398="22", IF(U398&gt;V398,0,R398*'UNIT VALUES'!$D$43*'UNIT VALUES'!$D$44),IF(CALCS!U398&gt;CALCS!V398,0,CALCS!R398*'UNIT VALUES'!$D$34*'UNIT VALUES'!$D$36)), 0)</f>
        <v>0</v>
      </c>
      <c r="AB398" s="87">
        <f>ROUND(IF(C398="22",IF(U398&gt;V398,S398*'UNIT VALUES'!$D$40*'UNIT VALUES'!$D$44,0),IF(U398&gt;V398,S398*'UNIT VALUES'!$D$30*'UNIT VALUES'!$D$36)), 0)</f>
        <v>859974</v>
      </c>
      <c r="AC398" s="87">
        <f>ROUND(IF(U398&gt;V398,0,IF(T398&gt;1, IF(C398="66", T398*'UNIT VALUES'!$D$33*'UNIT VALUES'!$D$36,T398*'UNIT VALUES'!$D$32*'UNIT VALUES'!$D$36),0)),0)</f>
        <v>0</v>
      </c>
      <c r="AD398" t="str">
        <f t="shared" si="19"/>
        <v>139089</v>
      </c>
      <c r="AE398">
        <f ca="1">IF(C398="22",OFFSET('National Reallocations'!$L$1,MATCH(AD398,'National Reallocations'!$I$2:$I$52,0),),ROUND((X398/(SUM($X$2:$X$1259)-SUMIF($C$2:$C$1259,"22",$X$2:$X$1259)))*(Reallocations!$F$4+Reallocations!$F$5),0))</f>
        <v>399</v>
      </c>
      <c r="AF398" s="27">
        <f ca="1">IF(ISERROR(OFFSET('MSA Reallocations'!$I$1,MATCH(AD398,'MSA Reallocations'!$E$2:$E$37,0),)), 0, (OFFSET('MSA Reallocations'!$I$1,MATCH(AD398,'MSA Reallocations'!$E$2:$E$37,0),)))</f>
        <v>0</v>
      </c>
      <c r="AG398" s="181">
        <f ca="1">IF(ISERROR(OFFSET(Reductions!$E$1,MATCH(AD398,Reductions!$F$2:$F$15,0),)), 0, -OFFSET(Reductions!$E$1,MATCH(AD398,Reductions!$F$2:$F$15,0),))</f>
        <v>0</v>
      </c>
      <c r="AH398" s="53">
        <f t="shared" ca="1" si="20"/>
        <v>4746548</v>
      </c>
    </row>
    <row r="399" spans="1:34" x14ac:dyDescent="0.25">
      <c r="A399" s="126" t="s">
        <v>5425</v>
      </c>
      <c r="B399" s="126" t="s">
        <v>1141</v>
      </c>
      <c r="C399" s="126" t="s">
        <v>99</v>
      </c>
      <c r="D399" s="126" t="s">
        <v>100</v>
      </c>
      <c r="E399" s="126" t="s">
        <v>1142</v>
      </c>
      <c r="F399" s="126" t="s">
        <v>1213</v>
      </c>
      <c r="G399" s="126" t="s">
        <v>1177</v>
      </c>
      <c r="H399" s="126" t="s">
        <v>23</v>
      </c>
      <c r="I399" s="126" t="s">
        <v>23</v>
      </c>
      <c r="J399" s="126" t="s">
        <v>1151</v>
      </c>
      <c r="K399" s="126" t="s">
        <v>3339</v>
      </c>
      <c r="L399" s="127">
        <v>115582</v>
      </c>
      <c r="M399" s="127">
        <v>181130</v>
      </c>
      <c r="N399" s="127">
        <v>182464</v>
      </c>
      <c r="O399" s="127">
        <v>380034</v>
      </c>
      <c r="P399" s="127">
        <v>0</v>
      </c>
      <c r="Q399" s="127">
        <v>47459</v>
      </c>
      <c r="R399" s="127">
        <v>3699</v>
      </c>
      <c r="S399" s="127">
        <v>2670</v>
      </c>
      <c r="T399" s="24">
        <f>IF(P399&gt;0, ROUND(IF(IF(OR(C399="51", C399="52", C399="66"), (L399*'UNIT VALUES'!$C$26)-CALCS!P399,0)&gt;0, IF(OR(C399="51", C399="52", C399="66"), (L399*'UNIT VALUES'!$C$26)-CALCS!P399,0), 0), 0), ROUND(IF(IF(OR(C399="51", C399="52", C399="66"), (L399*'UNIT VALUES'!$C$26)-CALCS!O399,0)&gt;0, IF(OR(C399="51", C399="52", C399="66"), (L399*'UNIT VALUES'!$C$26)-CALCS!O399,0), 0), 0))</f>
        <v>0</v>
      </c>
      <c r="U399" s="25">
        <f>IF(C399="22", (O399*'UNIT VALUES'!$D$38)+(Q399*'UNIT VALUES'!$D$39)+(S399*'UNIT VALUES'!$D$40), (O399*'UNIT VALUES'!$D$28)+(Q399*'UNIT VALUES'!$D$29)+(S399*'UNIT VALUES'!$D$30))</f>
        <v>2321324.2155983364</v>
      </c>
      <c r="V399" s="25">
        <f>IF(C399="22",(O399*'UNIT VALUES'!$D$41)+(Q399*'UNIT VALUES'!$D$42)+(R399*'UNIT VALUES'!$D$43),IF(C399="66",(Q399*'UNIT VALUES'!$D$31)+(T399*'UNIT VALUES'!$D$33)+(R399*'UNIT VALUES'!$D$34),(Q399*'UNIT VALUES'!$D$31)+(T399*'UNIT VALUES'!$D$32)+(R399*'UNIT VALUES'!$D$34)))</f>
        <v>998156.02910380671</v>
      </c>
      <c r="W399" s="25">
        <f t="shared" si="18"/>
        <v>2321324</v>
      </c>
      <c r="X399" s="27">
        <f>ROUND(IF(C399="22", W399*'UNIT VALUES'!$D$44, W399*'UNIT VALUES'!$D$36), 0)</f>
        <v>2031642</v>
      </c>
      <c r="Y399" s="87">
        <f>ROUND(IF(C399="22", IF(U399&gt;V399,O399*'UNIT VALUES'!$D$38*'UNIT VALUES'!$D$44,O399*'UNIT VALUES'!$D$41*'UNIT VALUES'!$D$44),IF(U399&gt;V399, O399*'UNIT VALUES'!$D$28*'UNIT VALUES'!$D$36,0)), 0)</f>
        <v>625226</v>
      </c>
      <c r="Z399" s="87">
        <f>ROUND(IF(C399="22", IF(U399&gt;V399,Q399*'UNIT VALUES'!$D$39*'UNIT VALUES'!$D$44,Q399*'UNIT VALUES'!$D$42*'UNIT VALUES'!$D$44), IF(U399&gt;V399, Q399*'UNIT VALUES'!$D$29*'UNIT VALUES'!$D$36, Q399*'UNIT VALUES'!$D$31*'UNIT VALUES'!$D$36)),0)</f>
        <v>1055915</v>
      </c>
      <c r="AA399" s="87">
        <f>ROUND(IF(C399="22", IF(U399&gt;V399,0,R399*'UNIT VALUES'!$D$43*'UNIT VALUES'!$D$44),IF(CALCS!U399&gt;CALCS!V399,0,CALCS!R399*'UNIT VALUES'!$D$34*'UNIT VALUES'!$D$36)), 0)</f>
        <v>0</v>
      </c>
      <c r="AB399" s="87">
        <f>ROUND(IF(C399="22",IF(U399&gt;V399,S399*'UNIT VALUES'!$D$40*'UNIT VALUES'!$D$44,0),IF(U399&gt;V399,S399*'UNIT VALUES'!$D$30*'UNIT VALUES'!$D$36)), 0)</f>
        <v>350501</v>
      </c>
      <c r="AC399" s="87">
        <f>ROUND(IF(U399&gt;V399,0,IF(T399&gt;1, IF(C399="66", T399*'UNIT VALUES'!$D$33*'UNIT VALUES'!$D$36,T399*'UNIT VALUES'!$D$32*'UNIT VALUES'!$D$36),0)),0)</f>
        <v>0</v>
      </c>
      <c r="AD399" t="str">
        <f t="shared" si="19"/>
        <v>139121</v>
      </c>
      <c r="AE399">
        <f ca="1">IF(C399="22",OFFSET('National Reallocations'!$L$1,MATCH(AD399,'National Reallocations'!$I$2:$I$52,0),),ROUND((X399/(SUM($X$2:$X$1259)-SUMIF($C$2:$C$1259,"22",$X$2:$X$1259)))*(Reallocations!$F$4+Reallocations!$F$5),0))</f>
        <v>171</v>
      </c>
      <c r="AF399" s="27">
        <f ca="1">IF(ISERROR(OFFSET('MSA Reallocations'!$I$1,MATCH(AD399,'MSA Reallocations'!$E$2:$E$37,0),)), 0, (OFFSET('MSA Reallocations'!$I$1,MATCH(AD399,'MSA Reallocations'!$E$2:$E$37,0),)))</f>
        <v>0</v>
      </c>
      <c r="AG399" s="181">
        <f ca="1">IF(ISERROR(OFFSET(Reductions!$E$1,MATCH(AD399,Reductions!$F$2:$F$15,0),)), 0, -OFFSET(Reductions!$E$1,MATCH(AD399,Reductions!$F$2:$F$15,0),))</f>
        <v>0</v>
      </c>
      <c r="AH399" s="53">
        <f t="shared" ca="1" si="20"/>
        <v>2031813</v>
      </c>
    </row>
    <row r="400" spans="1:34" x14ac:dyDescent="0.25">
      <c r="A400" s="126" t="s">
        <v>4849</v>
      </c>
      <c r="B400" s="126" t="s">
        <v>1141</v>
      </c>
      <c r="C400" s="126" t="s">
        <v>99</v>
      </c>
      <c r="D400" s="126" t="s">
        <v>100</v>
      </c>
      <c r="E400" s="126" t="s">
        <v>1142</v>
      </c>
      <c r="F400" s="126" t="s">
        <v>1215</v>
      </c>
      <c r="G400" s="126" t="s">
        <v>1216</v>
      </c>
      <c r="H400" s="126" t="s">
        <v>23</v>
      </c>
      <c r="I400" s="126" t="s">
        <v>23</v>
      </c>
      <c r="J400" s="126" t="s">
        <v>1151</v>
      </c>
      <c r="K400" s="126" t="s">
        <v>3339</v>
      </c>
      <c r="L400" s="127">
        <v>44361</v>
      </c>
      <c r="M400" s="127">
        <v>168475</v>
      </c>
      <c r="N400" s="127">
        <v>168563</v>
      </c>
      <c r="O400" s="127">
        <v>901358</v>
      </c>
      <c r="P400" s="127">
        <v>0</v>
      </c>
      <c r="Q400" s="127">
        <v>115944</v>
      </c>
      <c r="R400" s="127">
        <v>1535</v>
      </c>
      <c r="S400" s="127">
        <v>7794</v>
      </c>
      <c r="T400" s="24">
        <f>IF(P400&gt;0, ROUND(IF(IF(OR(C400="51", C400="52", C400="66"), (L400*'UNIT VALUES'!$C$26)-CALCS!P400,0)&gt;0, IF(OR(C400="51", C400="52", C400="66"), (L400*'UNIT VALUES'!$C$26)-CALCS!P400,0), 0), 0), ROUND(IF(IF(OR(C400="51", C400="52", C400="66"), (L400*'UNIT VALUES'!$C$26)-CALCS!O400,0)&gt;0, IF(OR(C400="51", C400="52", C400="66"), (L400*'UNIT VALUES'!$C$26)-CALCS!O400,0), 0), 0))</f>
        <v>0</v>
      </c>
      <c r="U400" s="25">
        <f>IF(C400="22", (O400*'UNIT VALUES'!$D$38)+(Q400*'UNIT VALUES'!$D$39)+(S400*'UNIT VALUES'!$D$40), (O400*'UNIT VALUES'!$D$28)+(Q400*'UNIT VALUES'!$D$29)+(S400*'UNIT VALUES'!$D$30))</f>
        <v>5810828.9098354662</v>
      </c>
      <c r="V400" s="25">
        <f>IF(C400="22",(O400*'UNIT VALUES'!$D$41)+(Q400*'UNIT VALUES'!$D$42)+(R400*'UNIT VALUES'!$D$43),IF(C400="66",(Q400*'UNIT VALUES'!$D$31)+(T400*'UNIT VALUES'!$D$33)+(R400*'UNIT VALUES'!$D$34),(Q400*'UNIT VALUES'!$D$31)+(T400*'UNIT VALUES'!$D$32)+(R400*'UNIT VALUES'!$D$34)))</f>
        <v>1882290.577852248</v>
      </c>
      <c r="W400" s="25">
        <f t="shared" si="18"/>
        <v>5810829</v>
      </c>
      <c r="X400" s="27">
        <f>ROUND(IF(C400="22", W400*'UNIT VALUES'!$D$44, W400*'UNIT VALUES'!$D$36), 0)</f>
        <v>5085685</v>
      </c>
      <c r="Y400" s="87">
        <f>ROUND(IF(C400="22", IF(U400&gt;V400,O400*'UNIT VALUES'!$D$38*'UNIT VALUES'!$D$44,O400*'UNIT VALUES'!$D$41*'UNIT VALUES'!$D$44),IF(U400&gt;V400, O400*'UNIT VALUES'!$D$28*'UNIT VALUES'!$D$36,0)), 0)</f>
        <v>1482900</v>
      </c>
      <c r="Z400" s="87">
        <f>ROUND(IF(C400="22", IF(U400&gt;V400,Q400*'UNIT VALUES'!$D$39*'UNIT VALUES'!$D$44,Q400*'UNIT VALUES'!$D$42*'UNIT VALUES'!$D$44), IF(U400&gt;V400, Q400*'UNIT VALUES'!$D$29*'UNIT VALUES'!$D$36, Q400*'UNIT VALUES'!$D$31*'UNIT VALUES'!$D$36)),0)</f>
        <v>2579638</v>
      </c>
      <c r="AA400" s="87">
        <f>ROUND(IF(C400="22", IF(U400&gt;V400,0,R400*'UNIT VALUES'!$D$43*'UNIT VALUES'!$D$44),IF(CALCS!U400&gt;CALCS!V400,0,CALCS!R400*'UNIT VALUES'!$D$34*'UNIT VALUES'!$D$36)), 0)</f>
        <v>0</v>
      </c>
      <c r="AB400" s="87">
        <f>ROUND(IF(C400="22",IF(U400&gt;V400,S400*'UNIT VALUES'!$D$40*'UNIT VALUES'!$D$44,0),IF(U400&gt;V400,S400*'UNIT VALUES'!$D$30*'UNIT VALUES'!$D$36)), 0)</f>
        <v>1023147</v>
      </c>
      <c r="AC400" s="87">
        <f>ROUND(IF(U400&gt;V400,0,IF(T400&gt;1, IF(C400="66", T400*'UNIT VALUES'!$D$33*'UNIT VALUES'!$D$36,T400*'UNIT VALUES'!$D$32*'UNIT VALUES'!$D$36),0)),0)</f>
        <v>0</v>
      </c>
      <c r="AD400" t="str">
        <f t="shared" si="19"/>
        <v>139135</v>
      </c>
      <c r="AE400">
        <f ca="1">IF(C400="22",OFFSET('National Reallocations'!$L$1,MATCH(AD400,'National Reallocations'!$I$2:$I$52,0),),ROUND((X400/(SUM($X$2:$X$1259)-SUMIF($C$2:$C$1259,"22",$X$2:$X$1259)))*(Reallocations!$F$4+Reallocations!$F$5),0))</f>
        <v>428</v>
      </c>
      <c r="AF400" s="27">
        <f ca="1">IF(ISERROR(OFFSET('MSA Reallocations'!$I$1,MATCH(AD400,'MSA Reallocations'!$E$2:$E$37,0),)), 0, (OFFSET('MSA Reallocations'!$I$1,MATCH(AD400,'MSA Reallocations'!$E$2:$E$37,0),)))</f>
        <v>0</v>
      </c>
      <c r="AG400" s="181">
        <f ca="1">IF(ISERROR(OFFSET(Reductions!$E$1,MATCH(AD400,Reductions!$F$2:$F$15,0),)), 0, -OFFSET(Reductions!$E$1,MATCH(AD400,Reductions!$F$2:$F$15,0),))</f>
        <v>0</v>
      </c>
      <c r="AH400" s="53">
        <f t="shared" ca="1" si="20"/>
        <v>5086113</v>
      </c>
    </row>
    <row r="401" spans="1:34" x14ac:dyDescent="0.25">
      <c r="A401" s="126" t="s">
        <v>5671</v>
      </c>
      <c r="B401" s="126" t="s">
        <v>1141</v>
      </c>
      <c r="C401" s="126" t="s">
        <v>99</v>
      </c>
      <c r="D401" s="126" t="s">
        <v>100</v>
      </c>
      <c r="E401" s="126" t="s">
        <v>1142</v>
      </c>
      <c r="F401" s="126" t="s">
        <v>1217</v>
      </c>
      <c r="G401" s="126" t="s">
        <v>1218</v>
      </c>
      <c r="H401" s="126" t="s">
        <v>23</v>
      </c>
      <c r="I401" s="126" t="s">
        <v>23</v>
      </c>
      <c r="J401" s="126" t="s">
        <v>1151</v>
      </c>
      <c r="K401" s="126" t="s">
        <v>3339</v>
      </c>
      <c r="L401" s="127">
        <v>17619</v>
      </c>
      <c r="M401" s="127">
        <v>0</v>
      </c>
      <c r="N401" s="127">
        <v>0</v>
      </c>
      <c r="O401" s="127">
        <v>217739</v>
      </c>
      <c r="P401" s="127">
        <v>0</v>
      </c>
      <c r="Q401" s="127">
        <v>26432</v>
      </c>
      <c r="R401" s="127">
        <v>1107</v>
      </c>
      <c r="S401" s="127">
        <v>912</v>
      </c>
      <c r="T401" s="24">
        <f>IF(P401&gt;0, ROUND(IF(IF(OR(C401="51", C401="52", C401="66"), (L401*'UNIT VALUES'!$C$26)-CALCS!P401,0)&gt;0, IF(OR(C401="51", C401="52", C401="66"), (L401*'UNIT VALUES'!$C$26)-CALCS!P401,0), 0), 0), ROUND(IF(IF(OR(C401="51", C401="52", C401="66"), (L401*'UNIT VALUES'!$C$26)-CALCS!O401,0)&gt;0, IF(OR(C401="51", C401="52", C401="66"), (L401*'UNIT VALUES'!$C$26)-CALCS!O401,0), 0), 0))</f>
        <v>0</v>
      </c>
      <c r="U401" s="25">
        <f>IF(C401="22", (O401*'UNIT VALUES'!$D$38)+(Q401*'UNIT VALUES'!$D$39)+(S401*'UNIT VALUES'!$D$40), (O401*'UNIT VALUES'!$D$28)+(Q401*'UNIT VALUES'!$D$29)+(S401*'UNIT VALUES'!$D$30))</f>
        <v>1218027.8562979915</v>
      </c>
      <c r="V401" s="25">
        <f>IF(C401="22",(O401*'UNIT VALUES'!$D$41)+(Q401*'UNIT VALUES'!$D$42)+(R401*'UNIT VALUES'!$D$43),IF(C401="66",(Q401*'UNIT VALUES'!$D$31)+(T401*'UNIT VALUES'!$D$33)+(R401*'UNIT VALUES'!$D$34),(Q401*'UNIT VALUES'!$D$31)+(T401*'UNIT VALUES'!$D$32)+(R401*'UNIT VALUES'!$D$34)))</f>
        <v>485244.18126750353</v>
      </c>
      <c r="W401" s="25">
        <f t="shared" si="18"/>
        <v>1218028</v>
      </c>
      <c r="X401" s="27">
        <f>ROUND(IF(C401="22", W401*'UNIT VALUES'!$D$44, W401*'UNIT VALUES'!$D$36), 0)</f>
        <v>1066028</v>
      </c>
      <c r="Y401" s="87">
        <f>ROUND(IF(C401="22", IF(U401&gt;V401,O401*'UNIT VALUES'!$D$38*'UNIT VALUES'!$D$44,O401*'UNIT VALUES'!$D$41*'UNIT VALUES'!$D$44),IF(U401&gt;V401, O401*'UNIT VALUES'!$D$28*'UNIT VALUES'!$D$36,0)), 0)</f>
        <v>358221</v>
      </c>
      <c r="Z401" s="87">
        <f>ROUND(IF(C401="22", IF(U401&gt;V401,Q401*'UNIT VALUES'!$D$39*'UNIT VALUES'!$D$44,Q401*'UNIT VALUES'!$D$42*'UNIT VALUES'!$D$44), IF(U401&gt;V401, Q401*'UNIT VALUES'!$D$29*'UNIT VALUES'!$D$36, Q401*'UNIT VALUES'!$D$31*'UNIT VALUES'!$D$36)),0)</f>
        <v>588086</v>
      </c>
      <c r="AA401" s="87">
        <f>ROUND(IF(C401="22", IF(U401&gt;V401,0,R401*'UNIT VALUES'!$D$43*'UNIT VALUES'!$D$44),IF(CALCS!U401&gt;CALCS!V401,0,CALCS!R401*'UNIT VALUES'!$D$34*'UNIT VALUES'!$D$36)), 0)</f>
        <v>0</v>
      </c>
      <c r="AB401" s="87">
        <f>ROUND(IF(C401="22",IF(U401&gt;V401,S401*'UNIT VALUES'!$D$40*'UNIT VALUES'!$D$44,0),IF(U401&gt;V401,S401*'UNIT VALUES'!$D$30*'UNIT VALUES'!$D$36)), 0)</f>
        <v>119722</v>
      </c>
      <c r="AC401" s="87">
        <f>ROUND(IF(U401&gt;V401,0,IF(T401&gt;1, IF(C401="66", T401*'UNIT VALUES'!$D$33*'UNIT VALUES'!$D$36,T401*'UNIT VALUES'!$D$32*'UNIT VALUES'!$D$36),0)),0)</f>
        <v>0</v>
      </c>
      <c r="AD401" t="str">
        <f t="shared" si="19"/>
        <v>139151</v>
      </c>
      <c r="AE401">
        <f ca="1">IF(C401="22",OFFSET('National Reallocations'!$L$1,MATCH(AD401,'National Reallocations'!$I$2:$I$52,0),),ROUND((X401/(SUM($X$2:$X$1259)-SUMIF($C$2:$C$1259,"22",$X$2:$X$1259)))*(Reallocations!$F$4+Reallocations!$F$5),0))</f>
        <v>90</v>
      </c>
      <c r="AF401" s="27">
        <f ca="1">IF(ISERROR(OFFSET('MSA Reallocations'!$I$1,MATCH(AD401,'MSA Reallocations'!$E$2:$E$37,0),)), 0, (OFFSET('MSA Reallocations'!$I$1,MATCH(AD401,'MSA Reallocations'!$E$2:$E$37,0),)))</f>
        <v>0</v>
      </c>
      <c r="AG401" s="181">
        <f ca="1">IF(ISERROR(OFFSET(Reductions!$E$1,MATCH(AD401,Reductions!$F$2:$F$15,0),)), 0, -OFFSET(Reductions!$E$1,MATCH(AD401,Reductions!$F$2:$F$15,0),))</f>
        <v>0</v>
      </c>
      <c r="AH401" s="53">
        <f t="shared" ca="1" si="20"/>
        <v>1066118</v>
      </c>
    </row>
    <row r="402" spans="1:34" x14ac:dyDescent="0.25">
      <c r="A402" s="126" t="s">
        <v>5360</v>
      </c>
      <c r="B402" s="126" t="s">
        <v>1219</v>
      </c>
      <c r="C402" s="126" t="s">
        <v>19</v>
      </c>
      <c r="D402" s="126" t="s">
        <v>20</v>
      </c>
      <c r="E402" s="126" t="s">
        <v>1220</v>
      </c>
      <c r="F402" s="126" t="s">
        <v>4744</v>
      </c>
      <c r="G402" s="126" t="s">
        <v>22</v>
      </c>
      <c r="H402" s="126" t="s">
        <v>23</v>
      </c>
      <c r="I402" s="126" t="s">
        <v>23</v>
      </c>
      <c r="J402" s="126" t="s">
        <v>24</v>
      </c>
      <c r="K402" s="126" t="s">
        <v>3340</v>
      </c>
      <c r="L402" s="127">
        <v>0</v>
      </c>
      <c r="M402" s="127">
        <v>964691</v>
      </c>
      <c r="N402" s="127">
        <v>964691</v>
      </c>
      <c r="O402" s="127">
        <v>432889</v>
      </c>
      <c r="P402" s="127">
        <v>0</v>
      </c>
      <c r="Q402" s="127">
        <v>61623</v>
      </c>
      <c r="R402" s="127">
        <v>6839</v>
      </c>
      <c r="S402" s="127">
        <v>12799</v>
      </c>
      <c r="T402" s="24">
        <f>IF(P402&gt;0, ROUND(IF(IF(OR(C402="51", C402="52", C402="66"), (L402*'UNIT VALUES'!$C$26)-CALCS!P402,0)&gt;0, IF(OR(C402="51", C402="52", C402="66"), (L402*'UNIT VALUES'!$C$26)-CALCS!P402,0), 0), 0), ROUND(IF(IF(OR(C402="51", C402="52", C402="66"), (L402*'UNIT VALUES'!$C$26)-CALCS!O402,0)&gt;0, IF(OR(C402="51", C402="52", C402="66"), (L402*'UNIT VALUES'!$C$26)-CALCS!O402,0), 0), 0))</f>
        <v>0</v>
      </c>
      <c r="U402" s="25">
        <f>IF(C402="22", (O402*'UNIT VALUES'!$D$38)+(Q402*'UNIT VALUES'!$D$39)+(S402*'UNIT VALUES'!$D$40), (O402*'UNIT VALUES'!$D$28)+(Q402*'UNIT VALUES'!$D$29)+(S402*'UNIT VALUES'!$D$30))</f>
        <v>5849682.1444197148</v>
      </c>
      <c r="V402" s="25">
        <f>IF(C402="22",(O402*'UNIT VALUES'!$D$41)+(Q402*'UNIT VALUES'!$D$42)+(R402*'UNIT VALUES'!$D$43),IF(C402="66",(Q402*'UNIT VALUES'!$D$31)+(T402*'UNIT VALUES'!$D$33)+(R402*'UNIT VALUES'!$D$34),(Q402*'UNIT VALUES'!$D$31)+(T402*'UNIT VALUES'!$D$32)+(R402*'UNIT VALUES'!$D$34)))</f>
        <v>2207581.4635261428</v>
      </c>
      <c r="W402" s="25">
        <f t="shared" si="18"/>
        <v>5849682</v>
      </c>
      <c r="X402" s="219">
        <f>ROUND(IF(C402="22", W402*'UNIT VALUES'!$D$44, W402*'UNIT VALUES'!$D$36), 0)</f>
        <v>4864298</v>
      </c>
      <c r="Y402" s="87">
        <f>ROUND(IF(C402="22", IF(U402&gt;V402,O402*'UNIT VALUES'!$D$38*'UNIT VALUES'!$D$44,O402*'UNIT VALUES'!$D$41*'UNIT VALUES'!$D$44),IF(U402&gt;V402, O402*'UNIT VALUES'!$D$28*'UNIT VALUES'!$D$36,0)), 0)</f>
        <v>723005</v>
      </c>
      <c r="Z402" s="87">
        <f>ROUND(IF(C402="22", IF(U402&gt;V402,Q402*'UNIT VALUES'!$D$39*'UNIT VALUES'!$D$44,Q402*'UNIT VALUES'!$D$42*'UNIT VALUES'!$D$44), IF(U402&gt;V402, Q402*'UNIT VALUES'!$D$29*'UNIT VALUES'!$D$36, Q402*'UNIT VALUES'!$D$31*'UNIT VALUES'!$D$36)),0)</f>
        <v>1434616</v>
      </c>
      <c r="AA402" s="87">
        <f>ROUND(IF(C402="22", IF(U402&gt;V402,0,R402*'UNIT VALUES'!$D$43*'UNIT VALUES'!$D$44),IF(CALCS!U402&gt;CALCS!V402,0,CALCS!R402*'UNIT VALUES'!$D$34*'UNIT VALUES'!$D$36)), 0)</f>
        <v>0</v>
      </c>
      <c r="AB402" s="87">
        <f>ROUND(IF(C402="22",IF(U402&gt;V402,S402*'UNIT VALUES'!$D$40*'UNIT VALUES'!$D$44,0),IF(U402&gt;V402,S402*'UNIT VALUES'!$D$30*'UNIT VALUES'!$D$36)), 0)</f>
        <v>2706677</v>
      </c>
      <c r="AC402" s="87">
        <f>ROUND(IF(U402&gt;V402,0,IF(T402&gt;1, IF(C402="66", T402*'UNIT VALUES'!$D$33*'UNIT VALUES'!$D$36,T402*'UNIT VALUES'!$D$32*'UNIT VALUES'!$D$36),0)),0)</f>
        <v>0</v>
      </c>
      <c r="AD402" t="str">
        <f t="shared" si="19"/>
        <v>159999</v>
      </c>
      <c r="AE402">
        <f ca="1">IF(C402="22",OFFSET('National Reallocations'!$L$1,MATCH(AD402,'National Reallocations'!$I$2:$I$52,0),),ROUND((X402/(SUM($X$2:$X$1259)-SUMIF($C$2:$C$1259,"22",$X$2:$X$1259)))*(Reallocations!$F$4+Reallocations!$F$5),0))</f>
        <v>172261</v>
      </c>
      <c r="AF402" s="27">
        <f ca="1">IF(ISERROR(OFFSET('MSA Reallocations'!$I$1,MATCH(AD402,'MSA Reallocations'!$E$2:$E$37,0),)), 0, (OFFSET('MSA Reallocations'!$I$1,MATCH(AD402,'MSA Reallocations'!$E$2:$E$37,0),)))</f>
        <v>0</v>
      </c>
      <c r="AG402" s="181">
        <f ca="1">IF(ISERROR(OFFSET(Reductions!$E$1,MATCH(AD402,Reductions!$F$2:$F$15,0),)), 0, -OFFSET(Reductions!$E$1,MATCH(AD402,Reductions!$F$2:$F$15,0),))</f>
        <v>0</v>
      </c>
      <c r="AH402" s="53">
        <f t="shared" ca="1" si="20"/>
        <v>5036559</v>
      </c>
    </row>
    <row r="403" spans="1:34" x14ac:dyDescent="0.25">
      <c r="A403" s="126" t="s">
        <v>4788</v>
      </c>
      <c r="B403" s="126" t="s">
        <v>1219</v>
      </c>
      <c r="C403" s="126" t="s">
        <v>27</v>
      </c>
      <c r="D403" s="126" t="s">
        <v>28</v>
      </c>
      <c r="E403" s="126" t="s">
        <v>1220</v>
      </c>
      <c r="F403" s="126" t="s">
        <v>42</v>
      </c>
      <c r="G403" s="126" t="s">
        <v>844</v>
      </c>
      <c r="H403" s="126" t="s">
        <v>23</v>
      </c>
      <c r="I403" s="126" t="s">
        <v>23</v>
      </c>
      <c r="J403" s="126" t="s">
        <v>868</v>
      </c>
      <c r="K403" s="126" t="s">
        <v>3340</v>
      </c>
      <c r="L403" s="127">
        <v>500409</v>
      </c>
      <c r="M403" s="127">
        <v>762565</v>
      </c>
      <c r="N403" s="127">
        <v>762565</v>
      </c>
      <c r="O403" s="127">
        <v>998714</v>
      </c>
      <c r="P403" s="127">
        <v>0</v>
      </c>
      <c r="Q403" s="127">
        <v>92129</v>
      </c>
      <c r="R403" s="127">
        <v>11619</v>
      </c>
      <c r="S403" s="127">
        <v>26782</v>
      </c>
      <c r="T403" s="24">
        <f>IF(P403&gt;0, ROUND(IF(IF(OR(C403="51", C403="52", C403="66"), (L403*'UNIT VALUES'!$C$26)-CALCS!P403,0)&gt;0, IF(OR(C403="51", C403="52", C403="66"), (L403*'UNIT VALUES'!$C$26)-CALCS!P403,0), 0), 0), ROUND(IF(IF(OR(C403="51", C403="52", C403="66"), (L403*'UNIT VALUES'!$C$26)-CALCS!O403,0)&gt;0, IF(OR(C403="51", C403="52", C403="66"), (L403*'UNIT VALUES'!$C$26)-CALCS!O403,0), 0), 0))</f>
        <v>0</v>
      </c>
      <c r="U403" s="25">
        <f>IF(C403="22", (O403*'UNIT VALUES'!$D$38)+(Q403*'UNIT VALUES'!$D$39)+(S403*'UNIT VALUES'!$D$40), (O403*'UNIT VALUES'!$D$28)+(Q403*'UNIT VALUES'!$D$29)+(S403*'UNIT VALUES'!$D$30))</f>
        <v>8236460.4708687207</v>
      </c>
      <c r="V403" s="25">
        <f>IF(C403="22",(O403*'UNIT VALUES'!$D$41)+(Q403*'UNIT VALUES'!$D$42)+(R403*'UNIT VALUES'!$D$43),IF(C403="66",(Q403*'UNIT VALUES'!$D$31)+(T403*'UNIT VALUES'!$D$33)+(R403*'UNIT VALUES'!$D$34),(Q403*'UNIT VALUES'!$D$31)+(T403*'UNIT VALUES'!$D$32)+(R403*'UNIT VALUES'!$D$34)))</f>
        <v>2266748.9966793507</v>
      </c>
      <c r="W403" s="25">
        <f t="shared" si="18"/>
        <v>8236460</v>
      </c>
      <c r="X403" s="27">
        <f>ROUND(IF(C403="22", W403*'UNIT VALUES'!$D$44, W403*'UNIT VALUES'!$D$36), 0)</f>
        <v>7208617</v>
      </c>
      <c r="Y403" s="87">
        <f>ROUND(IF(C403="22", IF(U403&gt;V403,O403*'UNIT VALUES'!$D$38*'UNIT VALUES'!$D$44,O403*'UNIT VALUES'!$D$41*'UNIT VALUES'!$D$44),IF(U403&gt;V403, O403*'UNIT VALUES'!$D$28*'UNIT VALUES'!$D$36,0)), 0)</f>
        <v>1643069</v>
      </c>
      <c r="Z403" s="87">
        <f>ROUND(IF(C403="22", IF(U403&gt;V403,Q403*'UNIT VALUES'!$D$39*'UNIT VALUES'!$D$44,Q403*'UNIT VALUES'!$D$42*'UNIT VALUES'!$D$44), IF(U403&gt;V403, Q403*'UNIT VALUES'!$D$29*'UNIT VALUES'!$D$36, Q403*'UNIT VALUES'!$D$31*'UNIT VALUES'!$D$36)),0)</f>
        <v>2049778</v>
      </c>
      <c r="AA403" s="87">
        <f>ROUND(IF(C403="22", IF(U403&gt;V403,0,R403*'UNIT VALUES'!$D$43*'UNIT VALUES'!$D$44),IF(CALCS!U403&gt;CALCS!V403,0,CALCS!R403*'UNIT VALUES'!$D$34*'UNIT VALUES'!$D$36)), 0)</f>
        <v>0</v>
      </c>
      <c r="AB403" s="87">
        <f>ROUND(IF(C403="22",IF(U403&gt;V403,S403*'UNIT VALUES'!$D$40*'UNIT VALUES'!$D$44,0),IF(U403&gt;V403,S403*'UNIT VALUES'!$D$30*'UNIT VALUES'!$D$36)), 0)</f>
        <v>3515771</v>
      </c>
      <c r="AC403" s="87">
        <f>ROUND(IF(U403&gt;V403,0,IF(T403&gt;1, IF(C403="66", T403*'UNIT VALUES'!$D$33*'UNIT VALUES'!$D$36,T403*'UNIT VALUES'!$D$32*'UNIT VALUES'!$D$36),0)),0)</f>
        <v>0</v>
      </c>
      <c r="AD403" t="str">
        <f t="shared" si="19"/>
        <v>150144</v>
      </c>
      <c r="AE403">
        <f ca="1">IF(C403="22",OFFSET('National Reallocations'!$L$1,MATCH(AD403,'National Reallocations'!$I$2:$I$52,0),),ROUND((X403/(SUM($X$2:$X$1259)-SUMIF($C$2:$C$1259,"22",$X$2:$X$1259)))*(Reallocations!$F$4+Reallocations!$F$5),0))</f>
        <v>606</v>
      </c>
      <c r="AF403" s="27">
        <f ca="1">IF(ISERROR(OFFSET('MSA Reallocations'!$I$1,MATCH(AD403,'MSA Reallocations'!$E$2:$E$37,0),)), 0, (OFFSET('MSA Reallocations'!$I$1,MATCH(AD403,'MSA Reallocations'!$E$2:$E$37,0),)))</f>
        <v>0</v>
      </c>
      <c r="AG403" s="181">
        <f ca="1">IF(ISERROR(OFFSET(Reductions!$E$1,MATCH(AD403,Reductions!$F$2:$F$15,0),)), 0, -OFFSET(Reductions!$E$1,MATCH(AD403,Reductions!$F$2:$F$15,0),))</f>
        <v>0</v>
      </c>
      <c r="AH403" s="53">
        <f t="shared" ca="1" si="20"/>
        <v>7209223</v>
      </c>
    </row>
    <row r="404" spans="1:34" x14ac:dyDescent="0.25">
      <c r="A404" s="126" t="s">
        <v>5674</v>
      </c>
      <c r="B404" s="126" t="s">
        <v>1223</v>
      </c>
      <c r="C404" s="126" t="s">
        <v>19</v>
      </c>
      <c r="D404" s="126" t="s">
        <v>20</v>
      </c>
      <c r="E404" s="126" t="s">
        <v>1224</v>
      </c>
      <c r="F404" s="126" t="s">
        <v>4744</v>
      </c>
      <c r="G404" s="126" t="s">
        <v>22</v>
      </c>
      <c r="H404" s="126" t="s">
        <v>23</v>
      </c>
      <c r="I404" s="126" t="s">
        <v>23</v>
      </c>
      <c r="J404" s="126" t="s">
        <v>24</v>
      </c>
      <c r="K404" s="126" t="s">
        <v>293</v>
      </c>
      <c r="L404" s="127">
        <v>0</v>
      </c>
      <c r="M404" s="127">
        <v>2913858</v>
      </c>
      <c r="N404" s="127">
        <v>2913808</v>
      </c>
      <c r="O404" s="127">
        <v>2162253</v>
      </c>
      <c r="P404" s="127">
        <v>0</v>
      </c>
      <c r="Q404" s="127">
        <v>212634</v>
      </c>
      <c r="R404" s="127">
        <v>270001</v>
      </c>
      <c r="S404" s="127">
        <v>10727</v>
      </c>
      <c r="T404" s="24">
        <f>IF(P404&gt;0, ROUND(IF(IF(OR(C404="51", C404="52", C404="66"), (L404*'UNIT VALUES'!$C$26)-CALCS!P404,0)&gt;0, IF(OR(C404="51", C404="52", C404="66"), (L404*'UNIT VALUES'!$C$26)-CALCS!P404,0), 0), 0), ROUND(IF(IF(OR(C404="51", C404="52", C404="66"), (L404*'UNIT VALUES'!$C$26)-CALCS!O404,0)&gt;0, IF(OR(C404="51", C404="52", C404="66"), (L404*'UNIT VALUES'!$C$26)-CALCS!O404,0), 0), 0))</f>
        <v>0</v>
      </c>
      <c r="U404" s="25">
        <f>IF(C404="22", (O404*'UNIT VALUES'!$D$38)+(Q404*'UNIT VALUES'!$D$39)+(S404*'UNIT VALUES'!$D$40), (O404*'UNIT VALUES'!$D$28)+(Q404*'UNIT VALUES'!$D$29)+(S404*'UNIT VALUES'!$D$30))</f>
        <v>13023997.894643588</v>
      </c>
      <c r="V404" s="25">
        <f>IF(C404="22",(O404*'UNIT VALUES'!$D$41)+(Q404*'UNIT VALUES'!$D$42)+(R404*'UNIT VALUES'!$D$43),IF(C404="66",(Q404*'UNIT VALUES'!$D$31)+(T404*'UNIT VALUES'!$D$33)+(R404*'UNIT VALUES'!$D$34),(Q404*'UNIT VALUES'!$D$31)+(T404*'UNIT VALUES'!$D$32)+(R404*'UNIT VALUES'!$D$34)))</f>
        <v>25872717.771391507</v>
      </c>
      <c r="W404" s="25">
        <f t="shared" si="18"/>
        <v>25872718</v>
      </c>
      <c r="X404" s="219">
        <f>ROUND(IF(C404="22", W404*'UNIT VALUES'!$D$44, W404*'UNIT VALUES'!$D$36), 0)</f>
        <v>21514435</v>
      </c>
      <c r="Y404" s="87">
        <f>ROUND(IF(C404="22", IF(U404&gt;V404,O404*'UNIT VALUES'!$D$38*'UNIT VALUES'!$D$44,O404*'UNIT VALUES'!$D$41*'UNIT VALUES'!$D$44),IF(U404&gt;V404, O404*'UNIT VALUES'!$D$28*'UNIT VALUES'!$D$36,0)), 0)</f>
        <v>2889091</v>
      </c>
      <c r="Z404" s="87">
        <f>ROUND(IF(C404="22", IF(U404&gt;V404,Q404*'UNIT VALUES'!$D$39*'UNIT VALUES'!$D$44,Q404*'UNIT VALUES'!$D$42*'UNIT VALUES'!$D$44), IF(U404&gt;V404, Q404*'UNIT VALUES'!$D$29*'UNIT VALUES'!$D$36, Q404*'UNIT VALUES'!$D$31*'UNIT VALUES'!$D$36)),0)</f>
        <v>2970138</v>
      </c>
      <c r="AA404" s="87">
        <f>ROUND(IF(C404="22", IF(U404&gt;V404,0,R404*'UNIT VALUES'!$D$43*'UNIT VALUES'!$D$44),IF(CALCS!U404&gt;CALCS!V404,0,CALCS!R404*'UNIT VALUES'!$D$34*'UNIT VALUES'!$D$36)), 0)</f>
        <v>15655206</v>
      </c>
      <c r="AB404" s="87">
        <f>ROUND(IF(C404="22",IF(U404&gt;V404,S404*'UNIT VALUES'!$D$40*'UNIT VALUES'!$D$44,0),IF(U404&gt;V404,S404*'UNIT VALUES'!$D$30*'UNIT VALUES'!$D$36)), 0)</f>
        <v>0</v>
      </c>
      <c r="AC404" s="87">
        <f>ROUND(IF(U404&gt;V404,0,IF(T404&gt;1, IF(C404="66", T404*'UNIT VALUES'!$D$33*'UNIT VALUES'!$D$36,T404*'UNIT VALUES'!$D$32*'UNIT VALUES'!$D$36),0)),0)</f>
        <v>0</v>
      </c>
      <c r="AD404" t="str">
        <f t="shared" si="19"/>
        <v>199999</v>
      </c>
      <c r="AE404">
        <f ca="1">IF(C404="22",OFFSET('National Reallocations'!$L$1,MATCH(AD404,'National Reallocations'!$I$2:$I$52,0),),ROUND((X404/(SUM($X$2:$X$1259)-SUMIF($C$2:$C$1259,"22",$X$2:$X$1259)))*(Reallocations!$F$4+Reallocations!$F$5),0))</f>
        <v>13561</v>
      </c>
      <c r="AF404" s="27">
        <f ca="1">IF(ISERROR(OFFSET('MSA Reallocations'!$I$1,MATCH(AD404,'MSA Reallocations'!$E$2:$E$37,0),)), 0, (OFFSET('MSA Reallocations'!$I$1,MATCH(AD404,'MSA Reallocations'!$E$2:$E$37,0),)))</f>
        <v>0</v>
      </c>
      <c r="AG404" s="181">
        <f ca="1">IF(ISERROR(OFFSET(Reductions!$E$1,MATCH(AD404,Reductions!$F$2:$F$15,0),)), 0, -OFFSET(Reductions!$E$1,MATCH(AD404,Reductions!$F$2:$F$15,0),))</f>
        <v>0</v>
      </c>
      <c r="AH404" s="53">
        <f t="shared" ca="1" si="20"/>
        <v>21527996</v>
      </c>
    </row>
    <row r="405" spans="1:34" x14ac:dyDescent="0.25">
      <c r="A405" s="126" t="s">
        <v>5073</v>
      </c>
      <c r="B405" s="126" t="s">
        <v>1223</v>
      </c>
      <c r="C405" s="126" t="s">
        <v>27</v>
      </c>
      <c r="D405" s="126" t="s">
        <v>28</v>
      </c>
      <c r="E405" s="126" t="s">
        <v>1224</v>
      </c>
      <c r="F405" s="126" t="s">
        <v>1226</v>
      </c>
      <c r="G405" s="126" t="s">
        <v>1227</v>
      </c>
      <c r="H405" s="126" t="s">
        <v>23</v>
      </c>
      <c r="I405" s="126" t="s">
        <v>1228</v>
      </c>
      <c r="J405" s="126" t="s">
        <v>1229</v>
      </c>
      <c r="K405" s="126" t="s">
        <v>293</v>
      </c>
      <c r="L405" s="127">
        <v>27003</v>
      </c>
      <c r="M405" s="127">
        <v>0</v>
      </c>
      <c r="N405" s="127">
        <v>0</v>
      </c>
      <c r="O405" s="127">
        <v>65060</v>
      </c>
      <c r="P405" s="127">
        <v>0</v>
      </c>
      <c r="Q405" s="127">
        <v>15932</v>
      </c>
      <c r="R405" s="127">
        <v>2510</v>
      </c>
      <c r="S405" s="127">
        <v>373</v>
      </c>
      <c r="T405" s="24">
        <f>IF(P405&gt;0, ROUND(IF(IF(OR(C405="51", C405="52", C405="66"), (L405*'UNIT VALUES'!$C$26)-CALCS!P405,0)&gt;0, IF(OR(C405="51", C405="52", C405="66"), (L405*'UNIT VALUES'!$C$26)-CALCS!P405,0), 0), 0), ROUND(IF(IF(OR(C405="51", C405="52", C405="66"), (L405*'UNIT VALUES'!$C$26)-CALCS!O405,0)&gt;0, IF(OR(C405="51", C405="52", C405="66"), (L405*'UNIT VALUES'!$C$26)-CALCS!O405,0), 0), 0))</f>
        <v>0</v>
      </c>
      <c r="U405" s="25">
        <f>IF(C405="22", (O405*'UNIT VALUES'!$D$38)+(Q405*'UNIT VALUES'!$D$39)+(S405*'UNIT VALUES'!$D$40), (O405*'UNIT VALUES'!$D$28)+(Q405*'UNIT VALUES'!$D$29)+(S405*'UNIT VALUES'!$D$30))</f>
        <v>583257.62466945592</v>
      </c>
      <c r="V405" s="25">
        <f>IF(C405="22",(O405*'UNIT VALUES'!$D$41)+(Q405*'UNIT VALUES'!$D$42)+(R405*'UNIT VALUES'!$D$43),IF(C405="66",(Q405*'UNIT VALUES'!$D$31)+(T405*'UNIT VALUES'!$D$33)+(R405*'UNIT VALUES'!$D$34),(Q405*'UNIT VALUES'!$D$31)+(T405*'UNIT VALUES'!$D$32)+(R405*'UNIT VALUES'!$D$34)))</f>
        <v>429118.58040358347</v>
      </c>
      <c r="W405" s="25">
        <f t="shared" si="18"/>
        <v>583258</v>
      </c>
      <c r="X405" s="27">
        <f>ROUND(IF(C405="22", W405*'UNIT VALUES'!$D$44, W405*'UNIT VALUES'!$D$36), 0)</f>
        <v>510472</v>
      </c>
      <c r="Y405" s="87">
        <f>ROUND(IF(C405="22", IF(U405&gt;V405,O405*'UNIT VALUES'!$D$38*'UNIT VALUES'!$D$44,O405*'UNIT VALUES'!$D$41*'UNIT VALUES'!$D$44),IF(U405&gt;V405, O405*'UNIT VALUES'!$D$28*'UNIT VALUES'!$D$36,0)), 0)</f>
        <v>107036</v>
      </c>
      <c r="Z405" s="87">
        <f>ROUND(IF(C405="22", IF(U405&gt;V405,Q405*'UNIT VALUES'!$D$39*'UNIT VALUES'!$D$44,Q405*'UNIT VALUES'!$D$42*'UNIT VALUES'!$D$44), IF(U405&gt;V405, Q405*'UNIT VALUES'!$D$29*'UNIT VALUES'!$D$36, Q405*'UNIT VALUES'!$D$31*'UNIT VALUES'!$D$36)),0)</f>
        <v>354471</v>
      </c>
      <c r="AA405" s="87">
        <f>ROUND(IF(C405="22", IF(U405&gt;V405,0,R405*'UNIT VALUES'!$D$43*'UNIT VALUES'!$D$44),IF(CALCS!U405&gt;CALCS!V405,0,CALCS!R405*'UNIT VALUES'!$D$34*'UNIT VALUES'!$D$36)), 0)</f>
        <v>0</v>
      </c>
      <c r="AB405" s="87">
        <f>ROUND(IF(C405="22",IF(U405&gt;V405,S405*'UNIT VALUES'!$D$40*'UNIT VALUES'!$D$44,0),IF(U405&gt;V405,S405*'UNIT VALUES'!$D$30*'UNIT VALUES'!$D$36)), 0)</f>
        <v>48965</v>
      </c>
      <c r="AC405" s="87">
        <f>ROUND(IF(U405&gt;V405,0,IF(T405&gt;1, IF(C405="66", T405*'UNIT VALUES'!$D$33*'UNIT VALUES'!$D$36,T405*'UNIT VALUES'!$D$32*'UNIT VALUES'!$D$36),0)),0)</f>
        <v>0</v>
      </c>
      <c r="AD405" t="str">
        <f t="shared" si="19"/>
        <v>190138</v>
      </c>
      <c r="AE405">
        <f ca="1">IF(C405="22",OFFSET('National Reallocations'!$L$1,MATCH(AD405,'National Reallocations'!$I$2:$I$52,0),),ROUND((X405/(SUM($X$2:$X$1259)-SUMIF($C$2:$C$1259,"22",$X$2:$X$1259)))*(Reallocations!$F$4+Reallocations!$F$5),0))</f>
        <v>43</v>
      </c>
      <c r="AF405" s="27">
        <f ca="1">IF(ISERROR(OFFSET('MSA Reallocations'!$I$1,MATCH(AD405,'MSA Reallocations'!$E$2:$E$37,0),)), 0, (OFFSET('MSA Reallocations'!$I$1,MATCH(AD405,'MSA Reallocations'!$E$2:$E$37,0),)))</f>
        <v>0</v>
      </c>
      <c r="AG405" s="181">
        <f ca="1">IF(ISERROR(OFFSET(Reductions!$E$1,MATCH(AD405,Reductions!$F$2:$F$15,0),)), 0, -OFFSET(Reductions!$E$1,MATCH(AD405,Reductions!$F$2:$F$15,0),))</f>
        <v>0</v>
      </c>
      <c r="AH405" s="53">
        <f t="shared" ca="1" si="20"/>
        <v>510515</v>
      </c>
    </row>
    <row r="406" spans="1:34" x14ac:dyDescent="0.25">
      <c r="A406" s="126" t="s">
        <v>5384</v>
      </c>
      <c r="B406" s="126" t="s">
        <v>1223</v>
      </c>
      <c r="C406" s="126" t="s">
        <v>27</v>
      </c>
      <c r="D406" s="126" t="s">
        <v>28</v>
      </c>
      <c r="E406" s="126" t="s">
        <v>1224</v>
      </c>
      <c r="F406" s="126" t="s">
        <v>1231</v>
      </c>
      <c r="G406" s="126" t="s">
        <v>170</v>
      </c>
      <c r="H406" s="126" t="s">
        <v>23</v>
      </c>
      <c r="I406" s="126" t="s">
        <v>1232</v>
      </c>
      <c r="J406" s="126" t="s">
        <v>1233</v>
      </c>
      <c r="K406" s="126" t="s">
        <v>293</v>
      </c>
      <c r="L406" s="127">
        <v>21195</v>
      </c>
      <c r="M406" s="127">
        <v>36322</v>
      </c>
      <c r="N406" s="127">
        <v>36322</v>
      </c>
      <c r="O406" s="127">
        <v>41255</v>
      </c>
      <c r="P406" s="127">
        <v>0</v>
      </c>
      <c r="Q406" s="127">
        <v>6964</v>
      </c>
      <c r="R406" s="127">
        <v>2151</v>
      </c>
      <c r="S406" s="127">
        <v>65</v>
      </c>
      <c r="T406" s="24">
        <f>IF(P406&gt;0, ROUND(IF(IF(OR(C406="51", C406="52", C406="66"), (L406*'UNIT VALUES'!$C$26)-CALCS!P406,0)&gt;0, IF(OR(C406="51", C406="52", C406="66"), (L406*'UNIT VALUES'!$C$26)-CALCS!P406,0), 0), 0), ROUND(IF(IF(OR(C406="51", C406="52", C406="66"), (L406*'UNIT VALUES'!$C$26)-CALCS!O406,0)&gt;0, IF(OR(C406="51", C406="52", C406="66"), (L406*'UNIT VALUES'!$C$26)-CALCS!O406,0), 0), 0))</f>
        <v>0</v>
      </c>
      <c r="U406" s="25">
        <f>IF(C406="22", (O406*'UNIT VALUES'!$D$38)+(Q406*'UNIT VALUES'!$D$39)+(S406*'UNIT VALUES'!$D$40), (O406*'UNIT VALUES'!$D$28)+(Q406*'UNIT VALUES'!$D$29)+(S406*'UNIT VALUES'!$D$30))</f>
        <v>264333.57625280204</v>
      </c>
      <c r="V406" s="25">
        <f>IF(C406="22",(O406*'UNIT VALUES'!$D$41)+(Q406*'UNIT VALUES'!$D$42)+(R406*'UNIT VALUES'!$D$43),IF(C406="66",(Q406*'UNIT VALUES'!$D$31)+(T406*'UNIT VALUES'!$D$33)+(R406*'UNIT VALUES'!$D$34),(Q406*'UNIT VALUES'!$D$31)+(T406*'UNIT VALUES'!$D$32)+(R406*'UNIT VALUES'!$D$34)))</f>
        <v>265712.21771095425</v>
      </c>
      <c r="W406" s="25">
        <f t="shared" si="18"/>
        <v>265712</v>
      </c>
      <c r="X406" s="27">
        <f>ROUND(IF(C406="22", W406*'UNIT VALUES'!$D$44, W406*'UNIT VALUES'!$D$36), 0)</f>
        <v>232553</v>
      </c>
      <c r="Y406" s="87">
        <f>ROUND(IF(C406="22", IF(U406&gt;V406,O406*'UNIT VALUES'!$D$38*'UNIT VALUES'!$D$44,O406*'UNIT VALUES'!$D$41*'UNIT VALUES'!$D$44),IF(U406&gt;V406, O406*'UNIT VALUES'!$D$28*'UNIT VALUES'!$D$36,0)), 0)</f>
        <v>0</v>
      </c>
      <c r="Z406" s="87">
        <f>ROUND(IF(C406="22", IF(U406&gt;V406,Q406*'UNIT VALUES'!$D$39*'UNIT VALUES'!$D$44,Q406*'UNIT VALUES'!$D$42*'UNIT VALUES'!$D$44), IF(U406&gt;V406, Q406*'UNIT VALUES'!$D$29*'UNIT VALUES'!$D$36, Q406*'UNIT VALUES'!$D$31*'UNIT VALUES'!$D$36)),0)</f>
        <v>92965</v>
      </c>
      <c r="AA406" s="87">
        <f>ROUND(IF(C406="22", IF(U406&gt;V406,0,R406*'UNIT VALUES'!$D$43*'UNIT VALUES'!$D$44),IF(CALCS!U406&gt;CALCS!V406,0,CALCS!R406*'UNIT VALUES'!$D$34*'UNIT VALUES'!$D$36)), 0)</f>
        <v>139588</v>
      </c>
      <c r="AB406" s="87">
        <f>ROUND(IF(C406="22",IF(U406&gt;V406,S406*'UNIT VALUES'!$D$40*'UNIT VALUES'!$D$44,0),IF(U406&gt;V406,S406*'UNIT VALUES'!$D$30*'UNIT VALUES'!$D$36)), 0)</f>
        <v>0</v>
      </c>
      <c r="AC406" s="87">
        <f>ROUND(IF(U406&gt;V406,0,IF(T406&gt;1, IF(C406="66", T406*'UNIT VALUES'!$D$33*'UNIT VALUES'!$D$36,T406*'UNIT VALUES'!$D$32*'UNIT VALUES'!$D$36),0)),0)</f>
        <v>0</v>
      </c>
      <c r="AD406" t="str">
        <f t="shared" si="19"/>
        <v>190798</v>
      </c>
      <c r="AE406">
        <f ca="1">IF(C406="22",OFFSET('National Reallocations'!$L$1,MATCH(AD406,'National Reallocations'!$I$2:$I$52,0),),ROUND((X406/(SUM($X$2:$X$1259)-SUMIF($C$2:$C$1259,"22",$X$2:$X$1259)))*(Reallocations!$F$4+Reallocations!$F$5),0))</f>
        <v>20</v>
      </c>
      <c r="AF406" s="27">
        <f ca="1">IF(ISERROR(OFFSET('MSA Reallocations'!$I$1,MATCH(AD406,'MSA Reallocations'!$E$2:$E$37,0),)), 0, (OFFSET('MSA Reallocations'!$I$1,MATCH(AD406,'MSA Reallocations'!$E$2:$E$37,0),)))</f>
        <v>0</v>
      </c>
      <c r="AG406" s="181">
        <f ca="1">IF(ISERROR(OFFSET(Reductions!$E$1,MATCH(AD406,Reductions!$F$2:$F$15,0),)), 0, -OFFSET(Reductions!$E$1,MATCH(AD406,Reductions!$F$2:$F$15,0),))</f>
        <v>0</v>
      </c>
      <c r="AH406" s="53">
        <f t="shared" ca="1" si="20"/>
        <v>232573</v>
      </c>
    </row>
    <row r="407" spans="1:34" x14ac:dyDescent="0.25">
      <c r="A407" s="126" t="s">
        <v>5828</v>
      </c>
      <c r="B407" s="126" t="s">
        <v>1223</v>
      </c>
      <c r="C407" s="126" t="s">
        <v>27</v>
      </c>
      <c r="D407" s="126" t="s">
        <v>28</v>
      </c>
      <c r="E407" s="126" t="s">
        <v>1224</v>
      </c>
      <c r="F407" s="126" t="s">
        <v>302</v>
      </c>
      <c r="G407" s="126" t="s">
        <v>322</v>
      </c>
      <c r="H407" s="126" t="s">
        <v>23</v>
      </c>
      <c r="I407" s="126" t="s">
        <v>174</v>
      </c>
      <c r="J407" s="126" t="s">
        <v>1235</v>
      </c>
      <c r="K407" s="126" t="s">
        <v>293</v>
      </c>
      <c r="L407" s="127">
        <v>92035</v>
      </c>
      <c r="M407" s="127">
        <v>110243</v>
      </c>
      <c r="N407" s="127">
        <v>110243</v>
      </c>
      <c r="O407" s="127">
        <v>130405</v>
      </c>
      <c r="P407" s="127">
        <v>0</v>
      </c>
      <c r="Q407" s="127">
        <v>14852</v>
      </c>
      <c r="R407" s="127">
        <v>9637</v>
      </c>
      <c r="S407" s="127">
        <v>763</v>
      </c>
      <c r="T407" s="24">
        <f>IF(P407&gt;0, ROUND(IF(IF(OR(C407="51", C407="52", C407="66"), (L407*'UNIT VALUES'!$C$26)-CALCS!P407,0)&gt;0, IF(OR(C407="51", C407="52", C407="66"), (L407*'UNIT VALUES'!$C$26)-CALCS!P407,0), 0), 0), ROUND(IF(IF(OR(C407="51", C407="52", C407="66"), (L407*'UNIT VALUES'!$C$26)-CALCS!O407,0)&gt;0, IF(OR(C407="51", C407="52", C407="66"), (L407*'UNIT VALUES'!$C$26)-CALCS!O407,0), 0), 0))</f>
        <v>14018</v>
      </c>
      <c r="U407" s="25">
        <f>IF(C407="22", (O407*'UNIT VALUES'!$D$38)+(Q407*'UNIT VALUES'!$D$39)+(S407*'UNIT VALUES'!$D$40), (O407*'UNIT VALUES'!$D$28)+(Q407*'UNIT VALUES'!$D$29)+(S407*'UNIT VALUES'!$D$30))</f>
        <v>737132.29340541409</v>
      </c>
      <c r="V407" s="25">
        <f>IF(C407="22",(O407*'UNIT VALUES'!$D$41)+(Q407*'UNIT VALUES'!$D$42)+(R407*'UNIT VALUES'!$D$43),IF(C407="66",(Q407*'UNIT VALUES'!$D$31)+(T407*'UNIT VALUES'!$D$33)+(R407*'UNIT VALUES'!$D$34),(Q407*'UNIT VALUES'!$D$31)+(T407*'UNIT VALUES'!$D$32)+(R407*'UNIT VALUES'!$D$34)))</f>
        <v>1104646.3388816756</v>
      </c>
      <c r="W407" s="25">
        <f t="shared" si="18"/>
        <v>1104646</v>
      </c>
      <c r="X407" s="27">
        <f>ROUND(IF(C407="22", W407*'UNIT VALUES'!$D$44, W407*'UNIT VALUES'!$D$36), 0)</f>
        <v>966795</v>
      </c>
      <c r="Y407" s="87">
        <f>ROUND(IF(C407="22", IF(U407&gt;V407,O407*'UNIT VALUES'!$D$38*'UNIT VALUES'!$D$44,O407*'UNIT VALUES'!$D$41*'UNIT VALUES'!$D$44),IF(U407&gt;V407, O407*'UNIT VALUES'!$D$28*'UNIT VALUES'!$D$36,0)), 0)</f>
        <v>0</v>
      </c>
      <c r="Z407" s="87">
        <f>ROUND(IF(C407="22", IF(U407&gt;V407,Q407*'UNIT VALUES'!$D$39*'UNIT VALUES'!$D$44,Q407*'UNIT VALUES'!$D$42*'UNIT VALUES'!$D$44), IF(U407&gt;V407, Q407*'UNIT VALUES'!$D$29*'UNIT VALUES'!$D$36, Q407*'UNIT VALUES'!$D$31*'UNIT VALUES'!$D$36)),0)</f>
        <v>198265</v>
      </c>
      <c r="AA407" s="87">
        <f>ROUND(IF(C407="22", IF(U407&gt;V407,0,R407*'UNIT VALUES'!$D$43*'UNIT VALUES'!$D$44),IF(CALCS!U407&gt;CALCS!V407,0,CALCS!R407*'UNIT VALUES'!$D$34*'UNIT VALUES'!$D$36)), 0)</f>
        <v>625389</v>
      </c>
      <c r="AB407" s="87">
        <f>ROUND(IF(C407="22",IF(U407&gt;V407,S407*'UNIT VALUES'!$D$40*'UNIT VALUES'!$D$44,0),IF(U407&gt;V407,S407*'UNIT VALUES'!$D$30*'UNIT VALUES'!$D$36)), 0)</f>
        <v>0</v>
      </c>
      <c r="AC407" s="87">
        <f>ROUND(IF(U407&gt;V407,0,IF(T407&gt;1, IF(C407="66", T407*'UNIT VALUES'!$D$33*'UNIT VALUES'!$D$36,T407*'UNIT VALUES'!$D$32*'UNIT VALUES'!$D$36),0)),0)</f>
        <v>143141</v>
      </c>
      <c r="AD407" t="str">
        <f t="shared" si="19"/>
        <v>190804</v>
      </c>
      <c r="AE407">
        <f ca="1">IF(C407="22",OFFSET('National Reallocations'!$L$1,MATCH(AD407,'National Reallocations'!$I$2:$I$52,0),),ROUND((X407/(SUM($X$2:$X$1259)-SUMIF($C$2:$C$1259,"22",$X$2:$X$1259)))*(Reallocations!$F$4+Reallocations!$F$5),0))</f>
        <v>81</v>
      </c>
      <c r="AF407" s="27">
        <f ca="1">IF(ISERROR(OFFSET('MSA Reallocations'!$I$1,MATCH(AD407,'MSA Reallocations'!$E$2:$E$37,0),)), 0, (OFFSET('MSA Reallocations'!$I$1,MATCH(AD407,'MSA Reallocations'!$E$2:$E$37,0),)))</f>
        <v>0</v>
      </c>
      <c r="AG407" s="181">
        <f ca="1">IF(ISERROR(OFFSET(Reductions!$E$1,MATCH(AD407,Reductions!$F$2:$F$15,0),)), 0, -OFFSET(Reductions!$E$1,MATCH(AD407,Reductions!$F$2:$F$15,0),))</f>
        <v>0</v>
      </c>
      <c r="AH407" s="53">
        <f t="shared" ca="1" si="20"/>
        <v>966876</v>
      </c>
    </row>
    <row r="408" spans="1:34" x14ac:dyDescent="0.25">
      <c r="A408" s="126" t="s">
        <v>5105</v>
      </c>
      <c r="B408" s="126" t="s">
        <v>1223</v>
      </c>
      <c r="C408" s="126" t="s">
        <v>27</v>
      </c>
      <c r="D408" s="126" t="s">
        <v>28</v>
      </c>
      <c r="E408" s="126" t="s">
        <v>1224</v>
      </c>
      <c r="F408" s="126" t="s">
        <v>1237</v>
      </c>
      <c r="G408" s="126" t="s">
        <v>1238</v>
      </c>
      <c r="H408" s="126" t="s">
        <v>23</v>
      </c>
      <c r="I408" s="126" t="s">
        <v>1239</v>
      </c>
      <c r="J408" s="126" t="s">
        <v>1240</v>
      </c>
      <c r="K408" s="126" t="s">
        <v>293</v>
      </c>
      <c r="L408" s="127">
        <v>55641</v>
      </c>
      <c r="M408" s="127">
        <v>56449</v>
      </c>
      <c r="N408" s="127">
        <v>56449</v>
      </c>
      <c r="O408" s="127">
        <v>62597</v>
      </c>
      <c r="P408" s="127">
        <v>0</v>
      </c>
      <c r="Q408" s="127">
        <v>9712</v>
      </c>
      <c r="R408" s="127">
        <v>7154</v>
      </c>
      <c r="S408" s="127">
        <v>557</v>
      </c>
      <c r="T408" s="24">
        <f>IF(P408&gt;0, ROUND(IF(IF(OR(C408="51", C408="52", C408="66"), (L408*'UNIT VALUES'!$C$26)-CALCS!P408,0)&gt;0, IF(OR(C408="51", C408="52", C408="66"), (L408*'UNIT VALUES'!$C$26)-CALCS!P408,0), 0), 0), ROUND(IF(IF(OR(C408="51", C408="52", C408="66"), (L408*'UNIT VALUES'!$C$26)-CALCS!O408,0)&gt;0, IF(OR(C408="51", C408="52", C408="66"), (L408*'UNIT VALUES'!$C$26)-CALCS!O408,0), 0), 0))</f>
        <v>24716</v>
      </c>
      <c r="U408" s="25">
        <f>IF(C408="22", (O408*'UNIT VALUES'!$D$38)+(Q408*'UNIT VALUES'!$D$39)+(S408*'UNIT VALUES'!$D$40), (O408*'UNIT VALUES'!$D$28)+(Q408*'UNIT VALUES'!$D$29)+(S408*'UNIT VALUES'!$D$30))</f>
        <v>448105.18088960642</v>
      </c>
      <c r="V408" s="25">
        <f>IF(C408="22",(O408*'UNIT VALUES'!$D$41)+(Q408*'UNIT VALUES'!$D$42)+(R408*'UNIT VALUES'!$D$43),IF(C408="66",(Q408*'UNIT VALUES'!$D$31)+(T408*'UNIT VALUES'!$D$33)+(R408*'UNIT VALUES'!$D$34),(Q408*'UNIT VALUES'!$D$31)+(T408*'UNIT VALUES'!$D$32)+(R408*'UNIT VALUES'!$D$34)))</f>
        <v>966953.94824122381</v>
      </c>
      <c r="W408" s="25">
        <f t="shared" si="18"/>
        <v>966954</v>
      </c>
      <c r="X408" s="27">
        <f>ROUND(IF(C408="22", W408*'UNIT VALUES'!$D$44, W408*'UNIT VALUES'!$D$36), 0)</f>
        <v>846286</v>
      </c>
      <c r="Y408" s="87">
        <f>ROUND(IF(C408="22", IF(U408&gt;V408,O408*'UNIT VALUES'!$D$38*'UNIT VALUES'!$D$44,O408*'UNIT VALUES'!$D$41*'UNIT VALUES'!$D$44),IF(U408&gt;V408, O408*'UNIT VALUES'!$D$28*'UNIT VALUES'!$D$36,0)), 0)</f>
        <v>0</v>
      </c>
      <c r="Z408" s="87">
        <f>ROUND(IF(C408="22", IF(U408&gt;V408,Q408*'UNIT VALUES'!$D$39*'UNIT VALUES'!$D$44,Q408*'UNIT VALUES'!$D$42*'UNIT VALUES'!$D$44), IF(U408&gt;V408, Q408*'UNIT VALUES'!$D$29*'UNIT VALUES'!$D$36, Q408*'UNIT VALUES'!$D$31*'UNIT VALUES'!$D$36)),0)</f>
        <v>129649</v>
      </c>
      <c r="AA408" s="87">
        <f>ROUND(IF(C408="22", IF(U408&gt;V408,0,R408*'UNIT VALUES'!$D$43*'UNIT VALUES'!$D$44),IF(CALCS!U408&gt;CALCS!V408,0,CALCS!R408*'UNIT VALUES'!$D$34*'UNIT VALUES'!$D$36)), 0)</f>
        <v>464256</v>
      </c>
      <c r="AB408" s="87">
        <f>ROUND(IF(C408="22",IF(U408&gt;V408,S408*'UNIT VALUES'!$D$40*'UNIT VALUES'!$D$44,0),IF(U408&gt;V408,S408*'UNIT VALUES'!$D$30*'UNIT VALUES'!$D$36)), 0)</f>
        <v>0</v>
      </c>
      <c r="AC408" s="87">
        <f>ROUND(IF(U408&gt;V408,0,IF(T408&gt;1, IF(C408="66", T408*'UNIT VALUES'!$D$33*'UNIT VALUES'!$D$36,T408*'UNIT VALUES'!$D$32*'UNIT VALUES'!$D$36),0)),0)</f>
        <v>252381</v>
      </c>
      <c r="AD408" t="str">
        <f t="shared" si="19"/>
        <v>191134</v>
      </c>
      <c r="AE408">
        <f ca="1">IF(C408="22",OFFSET('National Reallocations'!$L$1,MATCH(AD408,'National Reallocations'!$I$2:$I$52,0),),ROUND((X408/(SUM($X$2:$X$1259)-SUMIF($C$2:$C$1259,"22",$X$2:$X$1259)))*(Reallocations!$F$4+Reallocations!$F$5),0))</f>
        <v>71</v>
      </c>
      <c r="AF408" s="27">
        <f ca="1">IF(ISERROR(OFFSET('MSA Reallocations'!$I$1,MATCH(AD408,'MSA Reallocations'!$E$2:$E$37,0),)), 0, (OFFSET('MSA Reallocations'!$I$1,MATCH(AD408,'MSA Reallocations'!$E$2:$E$37,0),)))</f>
        <v>0</v>
      </c>
      <c r="AG408" s="181">
        <f ca="1">IF(ISERROR(OFFSET(Reductions!$E$1,MATCH(AD408,Reductions!$F$2:$F$15,0),)), 0, -OFFSET(Reductions!$E$1,MATCH(AD408,Reductions!$F$2:$F$15,0),))</f>
        <v>0</v>
      </c>
      <c r="AH408" s="53">
        <f t="shared" ca="1" si="20"/>
        <v>846357</v>
      </c>
    </row>
    <row r="409" spans="1:34" x14ac:dyDescent="0.25">
      <c r="A409" s="126" t="s">
        <v>5917</v>
      </c>
      <c r="B409" s="126" t="s">
        <v>1223</v>
      </c>
      <c r="C409" s="126" t="s">
        <v>27</v>
      </c>
      <c r="D409" s="126" t="s">
        <v>28</v>
      </c>
      <c r="E409" s="126" t="s">
        <v>1224</v>
      </c>
      <c r="F409" s="126" t="s">
        <v>1242</v>
      </c>
      <c r="G409" s="126" t="s">
        <v>1243</v>
      </c>
      <c r="H409" s="126" t="s">
        <v>23</v>
      </c>
      <c r="I409" s="126" t="s">
        <v>1244</v>
      </c>
      <c r="J409" s="126" t="s">
        <v>1245</v>
      </c>
      <c r="K409" s="126" t="s">
        <v>293</v>
      </c>
      <c r="L409" s="127">
        <v>88981</v>
      </c>
      <c r="M409" s="127">
        <v>103264</v>
      </c>
      <c r="N409" s="127">
        <v>103264</v>
      </c>
      <c r="O409" s="127">
        <v>102582</v>
      </c>
      <c r="P409" s="127">
        <v>0</v>
      </c>
      <c r="Q409" s="127">
        <v>17503</v>
      </c>
      <c r="R409" s="127">
        <v>9525</v>
      </c>
      <c r="S409" s="127">
        <v>566</v>
      </c>
      <c r="T409" s="24">
        <f>IF(P409&gt;0, ROUND(IF(IF(OR(C409="51", C409="52", C409="66"), (L409*'UNIT VALUES'!$C$26)-CALCS!P409,0)&gt;0, IF(OR(C409="51", C409="52", C409="66"), (L409*'UNIT VALUES'!$C$26)-CALCS!P409,0), 0), 0), ROUND(IF(IF(OR(C409="51", C409="52", C409="66"), (L409*'UNIT VALUES'!$C$26)-CALCS!O409,0)&gt;0, IF(OR(C409="51", C409="52", C409="66"), (L409*'UNIT VALUES'!$C$26)-CALCS!O409,0), 0), 0))</f>
        <v>37048</v>
      </c>
      <c r="U409" s="25">
        <f>IF(C409="22", (O409*'UNIT VALUES'!$D$38)+(Q409*'UNIT VALUES'!$D$39)+(S409*'UNIT VALUES'!$D$40), (O409*'UNIT VALUES'!$D$28)+(Q409*'UNIT VALUES'!$D$29)+(S409*'UNIT VALUES'!$D$30))</f>
        <v>722675.42519321898</v>
      </c>
      <c r="V409" s="25">
        <f>IF(C409="22",(O409*'UNIT VALUES'!$D$41)+(Q409*'UNIT VALUES'!$D$42)+(R409*'UNIT VALUES'!$D$43),IF(C409="66",(Q409*'UNIT VALUES'!$D$31)+(T409*'UNIT VALUES'!$D$33)+(R409*'UNIT VALUES'!$D$34),(Q409*'UNIT VALUES'!$D$31)+(T409*'UNIT VALUES'!$D$32)+(R409*'UNIT VALUES'!$D$34)))</f>
        <v>1405472.6056303312</v>
      </c>
      <c r="W409" s="25">
        <f t="shared" si="18"/>
        <v>1405473</v>
      </c>
      <c r="X409" s="27">
        <f>ROUND(IF(C409="22", W409*'UNIT VALUES'!$D$44, W409*'UNIT VALUES'!$D$36), 0)</f>
        <v>1230082</v>
      </c>
      <c r="Y409" s="87">
        <f>ROUND(IF(C409="22", IF(U409&gt;V409,O409*'UNIT VALUES'!$D$38*'UNIT VALUES'!$D$44,O409*'UNIT VALUES'!$D$41*'UNIT VALUES'!$D$44),IF(U409&gt;V409, O409*'UNIT VALUES'!$D$28*'UNIT VALUES'!$D$36,0)), 0)</f>
        <v>0</v>
      </c>
      <c r="Z409" s="87">
        <f>ROUND(IF(C409="22", IF(U409&gt;V409,Q409*'UNIT VALUES'!$D$39*'UNIT VALUES'!$D$44,Q409*'UNIT VALUES'!$D$42*'UNIT VALUES'!$D$44), IF(U409&gt;V409, Q409*'UNIT VALUES'!$D$29*'UNIT VALUES'!$D$36, Q409*'UNIT VALUES'!$D$31*'UNIT VALUES'!$D$36)),0)</f>
        <v>233655</v>
      </c>
      <c r="AA409" s="87">
        <f>ROUND(IF(C409="22", IF(U409&gt;V409,0,R409*'UNIT VALUES'!$D$43*'UNIT VALUES'!$D$44),IF(CALCS!U409&gt;CALCS!V409,0,CALCS!R409*'UNIT VALUES'!$D$34*'UNIT VALUES'!$D$36)), 0)</f>
        <v>618121</v>
      </c>
      <c r="AB409" s="87">
        <f>ROUND(IF(C409="22",IF(U409&gt;V409,S409*'UNIT VALUES'!$D$40*'UNIT VALUES'!$D$44,0),IF(U409&gt;V409,S409*'UNIT VALUES'!$D$30*'UNIT VALUES'!$D$36)), 0)</f>
        <v>0</v>
      </c>
      <c r="AC409" s="87">
        <f>ROUND(IF(U409&gt;V409,0,IF(T409&gt;1, IF(C409="66", T409*'UNIT VALUES'!$D$33*'UNIT VALUES'!$D$36,T409*'UNIT VALUES'!$D$32*'UNIT VALUES'!$D$36),0)),0)</f>
        <v>378306</v>
      </c>
      <c r="AD409" t="str">
        <f t="shared" si="19"/>
        <v>191254</v>
      </c>
      <c r="AE409">
        <f ca="1">IF(C409="22",OFFSET('National Reallocations'!$L$1,MATCH(AD409,'National Reallocations'!$I$2:$I$52,0),),ROUND((X409/(SUM($X$2:$X$1259)-SUMIF($C$2:$C$1259,"22",$X$2:$X$1259)))*(Reallocations!$F$4+Reallocations!$F$5),0))</f>
        <v>103</v>
      </c>
      <c r="AF409" s="27">
        <f ca="1">IF(ISERROR(OFFSET('MSA Reallocations'!$I$1,MATCH(AD409,'MSA Reallocations'!$E$2:$E$37,0),)), 0, (OFFSET('MSA Reallocations'!$I$1,MATCH(AD409,'MSA Reallocations'!$E$2:$E$37,0),)))</f>
        <v>0</v>
      </c>
      <c r="AG409" s="181">
        <f ca="1">IF(ISERROR(OFFSET(Reductions!$E$1,MATCH(AD409,Reductions!$F$2:$F$15,0),)), 0, -OFFSET(Reductions!$E$1,MATCH(AD409,Reductions!$F$2:$F$15,0),))</f>
        <v>0</v>
      </c>
      <c r="AH409" s="53">
        <f t="shared" ca="1" si="20"/>
        <v>1230185</v>
      </c>
    </row>
    <row r="410" spans="1:34" x14ac:dyDescent="0.25">
      <c r="A410" s="126" t="s">
        <v>5687</v>
      </c>
      <c r="B410" s="126" t="s">
        <v>1223</v>
      </c>
      <c r="C410" s="126" t="s">
        <v>27</v>
      </c>
      <c r="D410" s="126" t="s">
        <v>28</v>
      </c>
      <c r="E410" s="126" t="s">
        <v>1224</v>
      </c>
      <c r="F410" s="126" t="s">
        <v>1247</v>
      </c>
      <c r="G410" s="126" t="s">
        <v>22</v>
      </c>
      <c r="H410" s="126" t="s">
        <v>23</v>
      </c>
      <c r="I410" s="126" t="s">
        <v>1248</v>
      </c>
      <c r="J410" s="126" t="s">
        <v>1249</v>
      </c>
      <c r="K410" s="126" t="s">
        <v>293</v>
      </c>
      <c r="L410" s="127">
        <v>208982</v>
      </c>
      <c r="M410" s="127">
        <v>191003</v>
      </c>
      <c r="N410" s="127">
        <v>191003</v>
      </c>
      <c r="O410" s="127">
        <v>210330</v>
      </c>
      <c r="P410" s="127">
        <v>0</v>
      </c>
      <c r="Q410" s="127">
        <v>39969</v>
      </c>
      <c r="R410" s="127">
        <v>25721</v>
      </c>
      <c r="S410" s="127">
        <v>2849</v>
      </c>
      <c r="T410" s="24">
        <f>IF(P410&gt;0, ROUND(IF(IF(OR(C410="51", C410="52", C410="66"), (L410*'UNIT VALUES'!$C$26)-CALCS!P410,0)&gt;0, IF(OR(C410="51", C410="52", C410="66"), (L410*'UNIT VALUES'!$C$26)-CALCS!P410,0), 0), 0), ROUND(IF(IF(OR(C410="51", C410="52", C410="66"), (L410*'UNIT VALUES'!$C$26)-CALCS!O410,0)&gt;0, IF(OR(C410="51", C410="52", C410="66"), (L410*'UNIT VALUES'!$C$26)-CALCS!O410,0), 0), 0))</f>
        <v>117608</v>
      </c>
      <c r="U410" s="25">
        <f>IF(C410="22", (O410*'UNIT VALUES'!$D$38)+(Q410*'UNIT VALUES'!$D$39)+(S410*'UNIT VALUES'!$D$40), (O410*'UNIT VALUES'!$D$28)+(Q410*'UNIT VALUES'!$D$29)+(S410*'UNIT VALUES'!$D$30))</f>
        <v>1838763.1505951425</v>
      </c>
      <c r="V410" s="25">
        <f>IF(C410="22",(O410*'UNIT VALUES'!$D$41)+(Q410*'UNIT VALUES'!$D$42)+(R410*'UNIT VALUES'!$D$43),IF(C410="66",(Q410*'UNIT VALUES'!$D$31)+(T410*'UNIT VALUES'!$D$33)+(R410*'UNIT VALUES'!$D$34),(Q410*'UNIT VALUES'!$D$31)+(T410*'UNIT VALUES'!$D$32)+(R410*'UNIT VALUES'!$D$34)))</f>
        <v>3888946.8151630955</v>
      </c>
      <c r="W410" s="25">
        <f t="shared" si="18"/>
        <v>3888947</v>
      </c>
      <c r="X410" s="27">
        <f>ROUND(IF(C410="22", W410*'UNIT VALUES'!$D$44, W410*'UNIT VALUES'!$D$36), 0)</f>
        <v>3403638</v>
      </c>
      <c r="Y410" s="87">
        <f>ROUND(IF(C410="22", IF(U410&gt;V410,O410*'UNIT VALUES'!$D$38*'UNIT VALUES'!$D$44,O410*'UNIT VALUES'!$D$41*'UNIT VALUES'!$D$44),IF(U410&gt;V410, O410*'UNIT VALUES'!$D$28*'UNIT VALUES'!$D$36,0)), 0)</f>
        <v>0</v>
      </c>
      <c r="Z410" s="87">
        <f>ROUND(IF(C410="22", IF(U410&gt;V410,Q410*'UNIT VALUES'!$D$39*'UNIT VALUES'!$D$44,Q410*'UNIT VALUES'!$D$42*'UNIT VALUES'!$D$44), IF(U410&gt;V410, Q410*'UNIT VALUES'!$D$29*'UNIT VALUES'!$D$36, Q410*'UNIT VALUES'!$D$31*'UNIT VALUES'!$D$36)),0)</f>
        <v>533562</v>
      </c>
      <c r="AA410" s="87">
        <f>ROUND(IF(C410="22", IF(U410&gt;V410,0,R410*'UNIT VALUES'!$D$43*'UNIT VALUES'!$D$44),IF(CALCS!U410&gt;CALCS!V410,0,CALCS!R410*'UNIT VALUES'!$D$34*'UNIT VALUES'!$D$36)), 0)</f>
        <v>1669154</v>
      </c>
      <c r="AB410" s="87">
        <f>ROUND(IF(C410="22",IF(U410&gt;V410,S410*'UNIT VALUES'!$D$40*'UNIT VALUES'!$D$44,0),IF(U410&gt;V410,S410*'UNIT VALUES'!$D$30*'UNIT VALUES'!$D$36)), 0)</f>
        <v>0</v>
      </c>
      <c r="AC410" s="87">
        <f>ROUND(IF(U410&gt;V410,0,IF(T410&gt;1, IF(C410="66", T410*'UNIT VALUES'!$D$33*'UNIT VALUES'!$D$36,T410*'UNIT VALUES'!$D$32*'UNIT VALUES'!$D$36),0)),0)</f>
        <v>1200922</v>
      </c>
      <c r="AD410" t="str">
        <f t="shared" si="19"/>
        <v>191362</v>
      </c>
      <c r="AE410">
        <f ca="1">IF(C410="22",OFFSET('National Reallocations'!$L$1,MATCH(AD410,'National Reallocations'!$I$2:$I$52,0),),ROUND((X410/(SUM($X$2:$X$1259)-SUMIF($C$2:$C$1259,"22",$X$2:$X$1259)))*(Reallocations!$F$4+Reallocations!$F$5),0))</f>
        <v>286</v>
      </c>
      <c r="AF410" s="27">
        <f ca="1">IF(ISERROR(OFFSET('MSA Reallocations'!$I$1,MATCH(AD410,'MSA Reallocations'!$E$2:$E$37,0),)), 0, (OFFSET('MSA Reallocations'!$I$1,MATCH(AD410,'MSA Reallocations'!$E$2:$E$37,0),)))</f>
        <v>0</v>
      </c>
      <c r="AG410" s="181">
        <f ca="1">IF(ISERROR(OFFSET(Reductions!$E$1,MATCH(AD410,Reductions!$F$2:$F$15,0),)), 0, -OFFSET(Reductions!$E$1,MATCH(AD410,Reductions!$F$2:$F$15,0),))</f>
        <v>0</v>
      </c>
      <c r="AH410" s="53">
        <f t="shared" ca="1" si="20"/>
        <v>3403924</v>
      </c>
    </row>
    <row r="411" spans="1:34" x14ac:dyDescent="0.25">
      <c r="A411" s="126" t="s">
        <v>5159</v>
      </c>
      <c r="B411" s="126" t="s">
        <v>1223</v>
      </c>
      <c r="C411" s="126" t="s">
        <v>27</v>
      </c>
      <c r="D411" s="126" t="s">
        <v>28</v>
      </c>
      <c r="E411" s="126" t="s">
        <v>1224</v>
      </c>
      <c r="F411" s="126" t="s">
        <v>377</v>
      </c>
      <c r="G411" s="126" t="s">
        <v>594</v>
      </c>
      <c r="H411" s="126" t="s">
        <v>23</v>
      </c>
      <c r="I411" s="126" t="s">
        <v>1251</v>
      </c>
      <c r="J411" s="126" t="s">
        <v>1252</v>
      </c>
      <c r="K411" s="126" t="s">
        <v>293</v>
      </c>
      <c r="L411" s="127">
        <v>56606</v>
      </c>
      <c r="M411" s="127">
        <v>62374</v>
      </c>
      <c r="N411" s="127">
        <v>62321</v>
      </c>
      <c r="O411" s="127">
        <v>58799</v>
      </c>
      <c r="P411" s="127">
        <v>0</v>
      </c>
      <c r="Q411" s="127">
        <v>8045</v>
      </c>
      <c r="R411" s="127">
        <v>8539</v>
      </c>
      <c r="S411" s="127">
        <v>291</v>
      </c>
      <c r="T411" s="24">
        <f>IF(P411&gt;0, ROUND(IF(IF(OR(C411="51", C411="52", C411="66"), (L411*'UNIT VALUES'!$C$26)-CALCS!P411,0)&gt;0, IF(OR(C411="51", C411="52", C411="66"), (L411*'UNIT VALUES'!$C$26)-CALCS!P411,0), 0), 0), ROUND(IF(IF(OR(C411="51", C411="52", C411="66"), (L411*'UNIT VALUES'!$C$26)-CALCS!O411,0)&gt;0, IF(OR(C411="51", C411="52", C411="66"), (L411*'UNIT VALUES'!$C$26)-CALCS!O411,0), 0), 0))</f>
        <v>30028</v>
      </c>
      <c r="U411" s="25">
        <f>IF(C411="22", (O411*'UNIT VALUES'!$D$38)+(Q411*'UNIT VALUES'!$D$39)+(S411*'UNIT VALUES'!$D$40), (O411*'UNIT VALUES'!$D$28)+(Q411*'UNIT VALUES'!$D$29)+(S411*'UNIT VALUES'!$D$30))</f>
        <v>358690.70087762142</v>
      </c>
      <c r="V411" s="25">
        <f>IF(C411="22",(O411*'UNIT VALUES'!$D$41)+(Q411*'UNIT VALUES'!$D$42)+(R411*'UNIT VALUES'!$D$43),IF(C411="66",(Q411*'UNIT VALUES'!$D$31)+(T411*'UNIT VALUES'!$D$33)+(R411*'UNIT VALUES'!$D$34),(Q411*'UNIT VALUES'!$D$31)+(T411*'UNIT VALUES'!$D$32)+(R411*'UNIT VALUES'!$D$34)))</f>
        <v>1106198.0789548175</v>
      </c>
      <c r="W411" s="25">
        <f t="shared" si="18"/>
        <v>1106198</v>
      </c>
      <c r="X411" s="27">
        <f>ROUND(IF(C411="22", W411*'UNIT VALUES'!$D$44, W411*'UNIT VALUES'!$D$36), 0)</f>
        <v>968154</v>
      </c>
      <c r="Y411" s="87">
        <f>ROUND(IF(C411="22", IF(U411&gt;V411,O411*'UNIT VALUES'!$D$38*'UNIT VALUES'!$D$44,O411*'UNIT VALUES'!$D$41*'UNIT VALUES'!$D$44),IF(U411&gt;V411, O411*'UNIT VALUES'!$D$28*'UNIT VALUES'!$D$36,0)), 0)</f>
        <v>0</v>
      </c>
      <c r="Z411" s="87">
        <f>ROUND(IF(C411="22", IF(U411&gt;V411,Q411*'UNIT VALUES'!$D$39*'UNIT VALUES'!$D$44,Q411*'UNIT VALUES'!$D$42*'UNIT VALUES'!$D$44), IF(U411&gt;V411, Q411*'UNIT VALUES'!$D$29*'UNIT VALUES'!$D$36, Q411*'UNIT VALUES'!$D$31*'UNIT VALUES'!$D$36)),0)</f>
        <v>107396</v>
      </c>
      <c r="AA411" s="87">
        <f>ROUND(IF(C411="22", IF(U411&gt;V411,0,R411*'UNIT VALUES'!$D$43*'UNIT VALUES'!$D$44),IF(CALCS!U411&gt;CALCS!V411,0,CALCS!R411*'UNIT VALUES'!$D$34*'UNIT VALUES'!$D$36)), 0)</f>
        <v>554135</v>
      </c>
      <c r="AB411" s="87">
        <f>ROUND(IF(C411="22",IF(U411&gt;V411,S411*'UNIT VALUES'!$D$40*'UNIT VALUES'!$D$44,0),IF(U411&gt;V411,S411*'UNIT VALUES'!$D$30*'UNIT VALUES'!$D$36)), 0)</f>
        <v>0</v>
      </c>
      <c r="AC411" s="87">
        <f>ROUND(IF(U411&gt;V411,0,IF(T411&gt;1, IF(C411="66", T411*'UNIT VALUES'!$D$33*'UNIT VALUES'!$D$36,T411*'UNIT VALUES'!$D$32*'UNIT VALUES'!$D$36),0)),0)</f>
        <v>306623</v>
      </c>
      <c r="AD411" t="str">
        <f t="shared" si="19"/>
        <v>191464</v>
      </c>
      <c r="AE411">
        <f ca="1">IF(C411="22",OFFSET('National Reallocations'!$L$1,MATCH(AD411,'National Reallocations'!$I$2:$I$52,0),),ROUND((X411/(SUM($X$2:$X$1259)-SUMIF($C$2:$C$1259,"22",$X$2:$X$1259)))*(Reallocations!$F$4+Reallocations!$F$5),0))</f>
        <v>81</v>
      </c>
      <c r="AF411" s="27">
        <f ca="1">IF(ISERROR(OFFSET('MSA Reallocations'!$I$1,MATCH(AD411,'MSA Reallocations'!$E$2:$E$37,0),)), 0, (OFFSET('MSA Reallocations'!$I$1,MATCH(AD411,'MSA Reallocations'!$E$2:$E$37,0),)))</f>
        <v>0</v>
      </c>
      <c r="AG411" s="181">
        <f ca="1">IF(ISERROR(OFFSET(Reductions!$E$1,MATCH(AD411,Reductions!$F$2:$F$15,0),)), 0, -OFFSET(Reductions!$E$1,MATCH(AD411,Reductions!$F$2:$F$15,0),))</f>
        <v>0</v>
      </c>
      <c r="AH411" s="53">
        <f t="shared" ca="1" si="20"/>
        <v>968235</v>
      </c>
    </row>
    <row r="412" spans="1:34" x14ac:dyDescent="0.25">
      <c r="A412" s="126" t="s">
        <v>4973</v>
      </c>
      <c r="B412" s="126" t="s">
        <v>1223</v>
      </c>
      <c r="C412" s="126" t="s">
        <v>27</v>
      </c>
      <c r="D412" s="126" t="s">
        <v>28</v>
      </c>
      <c r="E412" s="126" t="s">
        <v>1224</v>
      </c>
      <c r="F412" s="126" t="s">
        <v>152</v>
      </c>
      <c r="G412" s="126" t="s">
        <v>944</v>
      </c>
      <c r="H412" s="126" t="s">
        <v>23</v>
      </c>
      <c r="I412" s="126" t="s">
        <v>1254</v>
      </c>
      <c r="J412" s="126" t="s">
        <v>1255</v>
      </c>
      <c r="K412" s="126" t="s">
        <v>293</v>
      </c>
      <c r="L412" s="127">
        <v>33443</v>
      </c>
      <c r="M412" s="127">
        <v>50508</v>
      </c>
      <c r="N412" s="127">
        <v>50508</v>
      </c>
      <c r="O412" s="127">
        <v>74220</v>
      </c>
      <c r="P412" s="127">
        <v>0</v>
      </c>
      <c r="Q412" s="127">
        <v>17639</v>
      </c>
      <c r="R412" s="127">
        <v>4406</v>
      </c>
      <c r="S412" s="127">
        <v>403</v>
      </c>
      <c r="T412" s="24">
        <f>IF(P412&gt;0, ROUND(IF(IF(OR(C412="51", C412="52", C412="66"), (L412*'UNIT VALUES'!$C$26)-CALCS!P412,0)&gt;0, IF(OR(C412="51", C412="52", C412="66"), (L412*'UNIT VALUES'!$C$26)-CALCS!P412,0), 0), 0), ROUND(IF(IF(OR(C412="51", C412="52", C412="66"), (L412*'UNIT VALUES'!$C$26)-CALCS!O412,0)&gt;0, IF(OR(C412="51", C412="52", C412="66"), (L412*'UNIT VALUES'!$C$26)-CALCS!O412,0), 0), 0))</f>
        <v>0</v>
      </c>
      <c r="U412" s="25">
        <f>IF(C412="22", (O412*'UNIT VALUES'!$D$38)+(Q412*'UNIT VALUES'!$D$39)+(S412*'UNIT VALUES'!$D$40), (O412*'UNIT VALUES'!$D$28)+(Q412*'UNIT VALUES'!$D$29)+(S412*'UNIT VALUES'!$D$30))</f>
        <v>648370.29563496797</v>
      </c>
      <c r="V412" s="25">
        <f>IF(C412="22",(O412*'UNIT VALUES'!$D$41)+(Q412*'UNIT VALUES'!$D$42)+(R412*'UNIT VALUES'!$D$43),IF(C412="66",(Q412*'UNIT VALUES'!$D$31)+(T412*'UNIT VALUES'!$D$33)+(R412*'UNIT VALUES'!$D$34),(Q412*'UNIT VALUES'!$D$31)+(T412*'UNIT VALUES'!$D$32)+(R412*'UNIT VALUES'!$D$34)))</f>
        <v>595739.03520342824</v>
      </c>
      <c r="W412" s="25">
        <f t="shared" si="18"/>
        <v>648370</v>
      </c>
      <c r="X412" s="27">
        <f>ROUND(IF(C412="22", W412*'UNIT VALUES'!$D$44, W412*'UNIT VALUES'!$D$36), 0)</f>
        <v>567459</v>
      </c>
      <c r="Y412" s="87">
        <f>ROUND(IF(C412="22", IF(U412&gt;V412,O412*'UNIT VALUES'!$D$38*'UNIT VALUES'!$D$44,O412*'UNIT VALUES'!$D$41*'UNIT VALUES'!$D$44),IF(U412&gt;V412, O412*'UNIT VALUES'!$D$28*'UNIT VALUES'!$D$36,0)), 0)</f>
        <v>122106</v>
      </c>
      <c r="Z412" s="87">
        <f>ROUND(IF(C412="22", IF(U412&gt;V412,Q412*'UNIT VALUES'!$D$39*'UNIT VALUES'!$D$44,Q412*'UNIT VALUES'!$D$42*'UNIT VALUES'!$D$44), IF(U412&gt;V412, Q412*'UNIT VALUES'!$D$29*'UNIT VALUES'!$D$36, Q412*'UNIT VALUES'!$D$31*'UNIT VALUES'!$D$36)),0)</f>
        <v>392450</v>
      </c>
      <c r="AA412" s="87">
        <f>ROUND(IF(C412="22", IF(U412&gt;V412,0,R412*'UNIT VALUES'!$D$43*'UNIT VALUES'!$D$44),IF(CALCS!U412&gt;CALCS!V412,0,CALCS!R412*'UNIT VALUES'!$D$34*'UNIT VALUES'!$D$36)), 0)</f>
        <v>0</v>
      </c>
      <c r="AB412" s="87">
        <f>ROUND(IF(C412="22",IF(U412&gt;V412,S412*'UNIT VALUES'!$D$40*'UNIT VALUES'!$D$44,0),IF(U412&gt;V412,S412*'UNIT VALUES'!$D$30*'UNIT VALUES'!$D$36)), 0)</f>
        <v>52903</v>
      </c>
      <c r="AC412" s="87">
        <f>ROUND(IF(U412&gt;V412,0,IF(T412&gt;1, IF(C412="66", T412*'UNIT VALUES'!$D$33*'UNIT VALUES'!$D$36,T412*'UNIT VALUES'!$D$32*'UNIT VALUES'!$D$36),0)),0)</f>
        <v>0</v>
      </c>
      <c r="AD412" t="str">
        <f t="shared" si="19"/>
        <v>192466</v>
      </c>
      <c r="AE412">
        <f ca="1">IF(C412="22",OFFSET('National Reallocations'!$L$1,MATCH(AD412,'National Reallocations'!$I$2:$I$52,0),),ROUND((X412/(SUM($X$2:$X$1259)-SUMIF($C$2:$C$1259,"22",$X$2:$X$1259)))*(Reallocations!$F$4+Reallocations!$F$5),0))</f>
        <v>48</v>
      </c>
      <c r="AF412" s="27">
        <f ca="1">IF(ISERROR(OFFSET('MSA Reallocations'!$I$1,MATCH(AD412,'MSA Reallocations'!$E$2:$E$37,0),)), 0, (OFFSET('MSA Reallocations'!$I$1,MATCH(AD412,'MSA Reallocations'!$E$2:$E$37,0),)))</f>
        <v>0</v>
      </c>
      <c r="AG412" s="181">
        <f ca="1">IF(ISERROR(OFFSET(Reductions!$E$1,MATCH(AD412,Reductions!$F$2:$F$15,0),)), 0, -OFFSET(Reductions!$E$1,MATCH(AD412,Reductions!$F$2:$F$15,0),))</f>
        <v>0</v>
      </c>
      <c r="AH412" s="53">
        <f t="shared" ca="1" si="20"/>
        <v>567507</v>
      </c>
    </row>
    <row r="413" spans="1:34" x14ac:dyDescent="0.25">
      <c r="A413" s="126" t="s">
        <v>4911</v>
      </c>
      <c r="B413" s="126" t="s">
        <v>1223</v>
      </c>
      <c r="C413" s="126" t="s">
        <v>27</v>
      </c>
      <c r="D413" s="126" t="s">
        <v>28</v>
      </c>
      <c r="E413" s="126" t="s">
        <v>1224</v>
      </c>
      <c r="F413" s="126" t="s">
        <v>1257</v>
      </c>
      <c r="G413" s="126" t="s">
        <v>22</v>
      </c>
      <c r="H413" s="126" t="s">
        <v>23</v>
      </c>
      <c r="I413" s="126" t="s">
        <v>1258</v>
      </c>
      <c r="J413" s="126" t="s">
        <v>1259</v>
      </c>
      <c r="K413" s="126" t="s">
        <v>293</v>
      </c>
      <c r="L413" s="127">
        <v>89159</v>
      </c>
      <c r="M413" s="127">
        <v>82003</v>
      </c>
      <c r="N413" s="127">
        <v>82003</v>
      </c>
      <c r="O413" s="127">
        <v>82821</v>
      </c>
      <c r="P413" s="127">
        <v>0</v>
      </c>
      <c r="Q413" s="127">
        <v>13272</v>
      </c>
      <c r="R413" s="127">
        <v>11381</v>
      </c>
      <c r="S413" s="127">
        <v>762</v>
      </c>
      <c r="T413" s="24">
        <f>IF(P413&gt;0, ROUND(IF(IF(OR(C413="51", C413="52", C413="66"), (L413*'UNIT VALUES'!$C$26)-CALCS!P413,0)&gt;0, IF(OR(C413="51", C413="52", C413="66"), (L413*'UNIT VALUES'!$C$26)-CALCS!P413,0), 0), 0), ROUND(IF(IF(OR(C413="51", C413="52", C413="66"), (L413*'UNIT VALUES'!$C$26)-CALCS!O413,0)&gt;0, IF(OR(C413="51", C413="52", C413="66"), (L413*'UNIT VALUES'!$C$26)-CALCS!O413,0), 0), 0))</f>
        <v>57089</v>
      </c>
      <c r="U413" s="25">
        <f>IF(C413="22", (O413*'UNIT VALUES'!$D$38)+(Q413*'UNIT VALUES'!$D$39)+(S413*'UNIT VALUES'!$D$40), (O413*'UNIT VALUES'!$D$28)+(Q413*'UNIT VALUES'!$D$29)+(S413*'UNIT VALUES'!$D$30))</f>
        <v>607369.85794546606</v>
      </c>
      <c r="V413" s="25">
        <f>IF(C413="22",(O413*'UNIT VALUES'!$D$41)+(Q413*'UNIT VALUES'!$D$42)+(R413*'UNIT VALUES'!$D$43),IF(C413="66",(Q413*'UNIT VALUES'!$D$31)+(T413*'UNIT VALUES'!$D$33)+(R413*'UNIT VALUES'!$D$34),(Q413*'UNIT VALUES'!$D$31)+(T413*'UNIT VALUES'!$D$32)+(R413*'UNIT VALUES'!$D$34)))</f>
        <v>1712378.1559548809</v>
      </c>
      <c r="W413" s="25">
        <f t="shared" si="18"/>
        <v>1712378</v>
      </c>
      <c r="X413" s="27">
        <f>ROUND(IF(C413="22", W413*'UNIT VALUES'!$D$44, W413*'UNIT VALUES'!$D$36), 0)</f>
        <v>1498687</v>
      </c>
      <c r="Y413" s="87">
        <f>ROUND(IF(C413="22", IF(U413&gt;V413,O413*'UNIT VALUES'!$D$38*'UNIT VALUES'!$D$44,O413*'UNIT VALUES'!$D$41*'UNIT VALUES'!$D$44),IF(U413&gt;V413, O413*'UNIT VALUES'!$D$28*'UNIT VALUES'!$D$36,0)), 0)</f>
        <v>0</v>
      </c>
      <c r="Z413" s="87">
        <f>ROUND(IF(C413="22", IF(U413&gt;V413,Q413*'UNIT VALUES'!$D$39*'UNIT VALUES'!$D$44,Q413*'UNIT VALUES'!$D$42*'UNIT VALUES'!$D$44), IF(U413&gt;V413, Q413*'UNIT VALUES'!$D$29*'UNIT VALUES'!$D$36, Q413*'UNIT VALUES'!$D$31*'UNIT VALUES'!$D$36)),0)</f>
        <v>177173</v>
      </c>
      <c r="AA413" s="87">
        <f>ROUND(IF(C413="22", IF(U413&gt;V413,0,R413*'UNIT VALUES'!$D$43*'UNIT VALUES'!$D$44),IF(CALCS!U413&gt;CALCS!V413,0,CALCS!R413*'UNIT VALUES'!$D$34*'UNIT VALUES'!$D$36)), 0)</f>
        <v>738565</v>
      </c>
      <c r="AB413" s="87">
        <f>ROUND(IF(C413="22",IF(U413&gt;V413,S413*'UNIT VALUES'!$D$40*'UNIT VALUES'!$D$44,0),IF(U413&gt;V413,S413*'UNIT VALUES'!$D$30*'UNIT VALUES'!$D$36)), 0)</f>
        <v>0</v>
      </c>
      <c r="AC413" s="87">
        <f>ROUND(IF(U413&gt;V413,0,IF(T413&gt;1, IF(C413="66", T413*'UNIT VALUES'!$D$33*'UNIT VALUES'!$D$36,T413*'UNIT VALUES'!$D$32*'UNIT VALUES'!$D$36),0)),0)</f>
        <v>582949</v>
      </c>
      <c r="AD413" t="str">
        <f t="shared" si="19"/>
        <v>194812</v>
      </c>
      <c r="AE413">
        <f ca="1">IF(C413="22",OFFSET('National Reallocations'!$L$1,MATCH(AD413,'National Reallocations'!$I$2:$I$52,0),),ROUND((X413/(SUM($X$2:$X$1259)-SUMIF($C$2:$C$1259,"22",$X$2:$X$1259)))*(Reallocations!$F$4+Reallocations!$F$5),0))</f>
        <v>126</v>
      </c>
      <c r="AF413" s="27">
        <f ca="1">IF(ISERROR(OFFSET('MSA Reallocations'!$I$1,MATCH(AD413,'MSA Reallocations'!$E$2:$E$37,0),)), 0, (OFFSET('MSA Reallocations'!$I$1,MATCH(AD413,'MSA Reallocations'!$E$2:$E$37,0),)))</f>
        <v>0</v>
      </c>
      <c r="AG413" s="181">
        <f ca="1">IF(ISERROR(OFFSET(Reductions!$E$1,MATCH(AD413,Reductions!$F$2:$F$15,0),)), 0, -OFFSET(Reductions!$E$1,MATCH(AD413,Reductions!$F$2:$F$15,0),))</f>
        <v>0</v>
      </c>
      <c r="AH413" s="53">
        <f t="shared" ca="1" si="20"/>
        <v>1498813</v>
      </c>
    </row>
    <row r="414" spans="1:34" x14ac:dyDescent="0.25">
      <c r="A414" s="126" t="s">
        <v>5028</v>
      </c>
      <c r="B414" s="126" t="s">
        <v>1223</v>
      </c>
      <c r="C414" s="126" t="s">
        <v>27</v>
      </c>
      <c r="D414" s="126" t="s">
        <v>28</v>
      </c>
      <c r="E414" s="126" t="s">
        <v>1224</v>
      </c>
      <c r="F414" s="126" t="s">
        <v>1261</v>
      </c>
      <c r="G414" s="126" t="s">
        <v>170</v>
      </c>
      <c r="H414" s="126" t="s">
        <v>23</v>
      </c>
      <c r="I414" s="126" t="s">
        <v>1262</v>
      </c>
      <c r="J414" s="126" t="s">
        <v>1233</v>
      </c>
      <c r="K414" s="126" t="s">
        <v>293</v>
      </c>
      <c r="L414" s="127">
        <v>71755</v>
      </c>
      <c r="M414" s="127">
        <v>75985</v>
      </c>
      <c r="N414" s="127">
        <v>75985</v>
      </c>
      <c r="O414" s="127">
        <v>68460</v>
      </c>
      <c r="P414" s="127">
        <v>0</v>
      </c>
      <c r="Q414" s="127">
        <v>12546</v>
      </c>
      <c r="R414" s="127">
        <v>7891</v>
      </c>
      <c r="S414" s="127">
        <v>699</v>
      </c>
      <c r="T414" s="24">
        <f>IF(P414&gt;0, ROUND(IF(IF(OR(C414="51", C414="52", C414="66"), (L414*'UNIT VALUES'!$C$26)-CALCS!P414,0)&gt;0, IF(OR(C414="51", C414="52", C414="66"), (L414*'UNIT VALUES'!$C$26)-CALCS!P414,0), 0), 0), ROUND(IF(IF(OR(C414="51", C414="52", C414="66"), (L414*'UNIT VALUES'!$C$26)-CALCS!O414,0)&gt;0, IF(OR(C414="51", C414="52", C414="66"), (L414*'UNIT VALUES'!$C$26)-CALCS!O414,0), 0), 0))</f>
        <v>44139</v>
      </c>
      <c r="U414" s="25">
        <f>IF(C414="22", (O414*'UNIT VALUES'!$D$38)+(Q414*'UNIT VALUES'!$D$39)+(S414*'UNIT VALUES'!$D$40), (O414*'UNIT VALUES'!$D$28)+(Q414*'UNIT VALUES'!$D$29)+(S414*'UNIT VALUES'!$D$30))</f>
        <v>552469.19862574339</v>
      </c>
      <c r="V414" s="25">
        <f>IF(C414="22",(O414*'UNIT VALUES'!$D$41)+(Q414*'UNIT VALUES'!$D$42)+(R414*'UNIT VALUES'!$D$43),IF(C414="66",(Q414*'UNIT VALUES'!$D$31)+(T414*'UNIT VALUES'!$D$33)+(R414*'UNIT VALUES'!$D$34),(Q414*'UNIT VALUES'!$D$31)+(T414*'UNIT VALUES'!$D$32)+(R414*'UNIT VALUES'!$D$34)))</f>
        <v>1291439.2267687465</v>
      </c>
      <c r="W414" s="25">
        <f t="shared" si="18"/>
        <v>1291439</v>
      </c>
      <c r="X414" s="27">
        <f>ROUND(IF(C414="22", W414*'UNIT VALUES'!$D$44, W414*'UNIT VALUES'!$D$36), 0)</f>
        <v>1130278</v>
      </c>
      <c r="Y414" s="87">
        <f>ROUND(IF(C414="22", IF(U414&gt;V414,O414*'UNIT VALUES'!$D$38*'UNIT VALUES'!$D$44,O414*'UNIT VALUES'!$D$41*'UNIT VALUES'!$D$44),IF(U414&gt;V414, O414*'UNIT VALUES'!$D$28*'UNIT VALUES'!$D$36,0)), 0)</f>
        <v>0</v>
      </c>
      <c r="Z414" s="87">
        <f>ROUND(IF(C414="22", IF(U414&gt;V414,Q414*'UNIT VALUES'!$D$39*'UNIT VALUES'!$D$44,Q414*'UNIT VALUES'!$D$42*'UNIT VALUES'!$D$44), IF(U414&gt;V414, Q414*'UNIT VALUES'!$D$29*'UNIT VALUES'!$D$36, Q414*'UNIT VALUES'!$D$31*'UNIT VALUES'!$D$36)),0)</f>
        <v>167482</v>
      </c>
      <c r="AA414" s="87">
        <f>ROUND(IF(C414="22", IF(U414&gt;V414,0,R414*'UNIT VALUES'!$D$43*'UNIT VALUES'!$D$44),IF(CALCS!U414&gt;CALCS!V414,0,CALCS!R414*'UNIT VALUES'!$D$34*'UNIT VALUES'!$D$36)), 0)</f>
        <v>512083</v>
      </c>
      <c r="AB414" s="87">
        <f>ROUND(IF(C414="22",IF(U414&gt;V414,S414*'UNIT VALUES'!$D$40*'UNIT VALUES'!$D$44,0),IF(U414&gt;V414,S414*'UNIT VALUES'!$D$30*'UNIT VALUES'!$D$36)), 0)</f>
        <v>0</v>
      </c>
      <c r="AC414" s="87">
        <f>ROUND(IF(U414&gt;V414,0,IF(T414&gt;1, IF(C414="66", T414*'UNIT VALUES'!$D$33*'UNIT VALUES'!$D$36,T414*'UNIT VALUES'!$D$32*'UNIT VALUES'!$D$36),0)),0)</f>
        <v>450713</v>
      </c>
      <c r="AD414" t="str">
        <f t="shared" si="19"/>
        <v>195394</v>
      </c>
      <c r="AE414">
        <f ca="1">IF(C414="22",OFFSET('National Reallocations'!$L$1,MATCH(AD414,'National Reallocations'!$I$2:$I$52,0),),ROUND((X414/(SUM($X$2:$X$1259)-SUMIF($C$2:$C$1259,"22",$X$2:$X$1259)))*(Reallocations!$F$4+Reallocations!$F$5),0))</f>
        <v>95</v>
      </c>
      <c r="AF414" s="27">
        <f ca="1">IF(ISERROR(OFFSET('MSA Reallocations'!$I$1,MATCH(AD414,'MSA Reallocations'!$E$2:$E$37,0),)), 0, (OFFSET('MSA Reallocations'!$I$1,MATCH(AD414,'MSA Reallocations'!$E$2:$E$37,0),)))</f>
        <v>0</v>
      </c>
      <c r="AG414" s="181">
        <f ca="1">IF(ISERROR(OFFSET(Reductions!$E$1,MATCH(AD414,Reductions!$F$2:$F$15,0),)), 0, -OFFSET(Reductions!$E$1,MATCH(AD414,Reductions!$F$2:$F$15,0),))</f>
        <v>0</v>
      </c>
      <c r="AH414" s="53">
        <f t="shared" ca="1" si="20"/>
        <v>1130373</v>
      </c>
    </row>
    <row r="415" spans="1:34" x14ac:dyDescent="0.25">
      <c r="A415" s="126" t="s">
        <v>5087</v>
      </c>
      <c r="B415" s="126" t="s">
        <v>1223</v>
      </c>
      <c r="C415" s="126" t="s">
        <v>27</v>
      </c>
      <c r="D415" s="126" t="s">
        <v>28</v>
      </c>
      <c r="E415" s="126" t="s">
        <v>1224</v>
      </c>
      <c r="F415" s="126" t="s">
        <v>1264</v>
      </c>
      <c r="G415" s="126" t="s">
        <v>22</v>
      </c>
      <c r="H415" s="126" t="s">
        <v>23</v>
      </c>
      <c r="I415" s="126" t="s">
        <v>1265</v>
      </c>
      <c r="J415" s="126" t="s">
        <v>1249</v>
      </c>
      <c r="K415" s="126" t="s">
        <v>293</v>
      </c>
      <c r="L415" s="127">
        <v>11949</v>
      </c>
      <c r="M415" s="127">
        <v>0</v>
      </c>
      <c r="N415" s="127">
        <v>0</v>
      </c>
      <c r="O415" s="127">
        <v>64113</v>
      </c>
      <c r="P415" s="127">
        <v>0</v>
      </c>
      <c r="Q415" s="127">
        <v>4564</v>
      </c>
      <c r="R415" s="127">
        <v>1267</v>
      </c>
      <c r="S415" s="127">
        <v>479</v>
      </c>
      <c r="T415" s="24">
        <f>IF(P415&gt;0, ROUND(IF(IF(OR(C415="51", C415="52", C415="66"), (L415*'UNIT VALUES'!$C$26)-CALCS!P415,0)&gt;0, IF(OR(C415="51", C415="52", C415="66"), (L415*'UNIT VALUES'!$C$26)-CALCS!P415,0), 0), 0), ROUND(IF(IF(OR(C415="51", C415="52", C415="66"), (L415*'UNIT VALUES'!$C$26)-CALCS!O415,0)&gt;0, IF(OR(C415="51", C415="52", C415="66"), (L415*'UNIT VALUES'!$C$26)-CALCS!O415,0), 0), 0))</f>
        <v>0</v>
      </c>
      <c r="U415" s="25">
        <f>IF(C415="22", (O415*'UNIT VALUES'!$D$38)+(Q415*'UNIT VALUES'!$D$39)+(S415*'UNIT VALUES'!$D$40), (O415*'UNIT VALUES'!$D$28)+(Q415*'UNIT VALUES'!$D$29)+(S415*'UNIT VALUES'!$D$30))</f>
        <v>308386.30617061065</v>
      </c>
      <c r="V415" s="25">
        <f>IF(C415="22",(O415*'UNIT VALUES'!$D$41)+(Q415*'UNIT VALUES'!$D$42)+(R415*'UNIT VALUES'!$D$43),IF(C415="66",(Q415*'UNIT VALUES'!$D$31)+(T415*'UNIT VALUES'!$D$33)+(R415*'UNIT VALUES'!$D$34),(Q415*'UNIT VALUES'!$D$31)+(T415*'UNIT VALUES'!$D$32)+(R415*'UNIT VALUES'!$D$34)))</f>
        <v>163558.93775139502</v>
      </c>
      <c r="W415" s="25">
        <f t="shared" si="18"/>
        <v>308386</v>
      </c>
      <c r="X415" s="27">
        <f>ROUND(IF(C415="22", W415*'UNIT VALUES'!$D$44, W415*'UNIT VALUES'!$D$36), 0)</f>
        <v>269902</v>
      </c>
      <c r="Y415" s="87">
        <f>ROUND(IF(C415="22", IF(U415&gt;V415,O415*'UNIT VALUES'!$D$38*'UNIT VALUES'!$D$44,O415*'UNIT VALUES'!$D$41*'UNIT VALUES'!$D$44),IF(U415&gt;V415, O415*'UNIT VALUES'!$D$28*'UNIT VALUES'!$D$36,0)), 0)</f>
        <v>105478</v>
      </c>
      <c r="Z415" s="87">
        <f>ROUND(IF(C415="22", IF(U415&gt;V415,Q415*'UNIT VALUES'!$D$39*'UNIT VALUES'!$D$44,Q415*'UNIT VALUES'!$D$42*'UNIT VALUES'!$D$44), IF(U415&gt;V415, Q415*'UNIT VALUES'!$D$29*'UNIT VALUES'!$D$36, Q415*'UNIT VALUES'!$D$31*'UNIT VALUES'!$D$36)),0)</f>
        <v>101544</v>
      </c>
      <c r="AA415" s="87">
        <f>ROUND(IF(C415="22", IF(U415&gt;V415,0,R415*'UNIT VALUES'!$D$43*'UNIT VALUES'!$D$44),IF(CALCS!U415&gt;CALCS!V415,0,CALCS!R415*'UNIT VALUES'!$D$34*'UNIT VALUES'!$D$36)), 0)</f>
        <v>0</v>
      </c>
      <c r="AB415" s="87">
        <f>ROUND(IF(C415="22",IF(U415&gt;V415,S415*'UNIT VALUES'!$D$40*'UNIT VALUES'!$D$44,0),IF(U415&gt;V415,S415*'UNIT VALUES'!$D$30*'UNIT VALUES'!$D$36)), 0)</f>
        <v>62880</v>
      </c>
      <c r="AC415" s="87">
        <f>ROUND(IF(U415&gt;V415,0,IF(T415&gt;1, IF(C415="66", T415*'UNIT VALUES'!$D$33*'UNIT VALUES'!$D$36,T415*'UNIT VALUES'!$D$32*'UNIT VALUES'!$D$36),0)),0)</f>
        <v>0</v>
      </c>
      <c r="AD415" t="str">
        <f t="shared" si="19"/>
        <v>195508</v>
      </c>
      <c r="AE415">
        <f ca="1">IF(C415="22",OFFSET('National Reallocations'!$L$1,MATCH(AD415,'National Reallocations'!$I$2:$I$52,0),),ROUND((X415/(SUM($X$2:$X$1259)-SUMIF($C$2:$C$1259,"22",$X$2:$X$1259)))*(Reallocations!$F$4+Reallocations!$F$5),0))</f>
        <v>23</v>
      </c>
      <c r="AF415" s="27">
        <f ca="1">IF(ISERROR(OFFSET('MSA Reallocations'!$I$1,MATCH(AD415,'MSA Reallocations'!$E$2:$E$37,0),)), 0, (OFFSET('MSA Reallocations'!$I$1,MATCH(AD415,'MSA Reallocations'!$E$2:$E$37,0),)))</f>
        <v>0</v>
      </c>
      <c r="AG415" s="181">
        <f ca="1">IF(ISERROR(OFFSET(Reductions!$E$1,MATCH(AD415,Reductions!$F$2:$F$15,0),)), 0, -OFFSET(Reductions!$E$1,MATCH(AD415,Reductions!$F$2:$F$15,0),))</f>
        <v>0</v>
      </c>
      <c r="AH415" s="53">
        <f t="shared" ca="1" si="20"/>
        <v>269925</v>
      </c>
    </row>
    <row r="416" spans="1:34" x14ac:dyDescent="0.25">
      <c r="A416" s="126" t="s">
        <v>5927</v>
      </c>
      <c r="B416" s="126" t="s">
        <v>1267</v>
      </c>
      <c r="C416" s="126" t="s">
        <v>19</v>
      </c>
      <c r="D416" s="126" t="s">
        <v>20</v>
      </c>
      <c r="E416" s="126" t="s">
        <v>1268</v>
      </c>
      <c r="F416" s="126" t="s">
        <v>4744</v>
      </c>
      <c r="G416" s="126" t="s">
        <v>22</v>
      </c>
      <c r="H416" s="126" t="s">
        <v>23</v>
      </c>
      <c r="I416" s="126" t="s">
        <v>23</v>
      </c>
      <c r="J416" s="126" t="s">
        <v>24</v>
      </c>
      <c r="K416" s="126" t="s">
        <v>3341</v>
      </c>
      <c r="L416" s="127">
        <v>0</v>
      </c>
      <c r="M416" s="127">
        <v>944127</v>
      </c>
      <c r="N416" s="127">
        <v>943935</v>
      </c>
      <c r="O416" s="127">
        <v>1000656</v>
      </c>
      <c r="P416" s="127">
        <v>0</v>
      </c>
      <c r="Q416" s="127">
        <v>145059</v>
      </c>
      <c r="R416" s="127">
        <v>41737</v>
      </c>
      <c r="S416" s="127">
        <v>11352</v>
      </c>
      <c r="T416" s="24">
        <f>IF(P416&gt;0, ROUND(IF(IF(OR(C416="51", C416="52", C416="66"), (L416*'UNIT VALUES'!$C$26)-CALCS!P416,0)&gt;0, IF(OR(C416="51", C416="52", C416="66"), (L416*'UNIT VALUES'!$C$26)-CALCS!P416,0), 0), 0), ROUND(IF(IF(OR(C416="51", C416="52", C416="66"), (L416*'UNIT VALUES'!$C$26)-CALCS!O416,0)&gt;0, IF(OR(C416="51", C416="52", C416="66"), (L416*'UNIT VALUES'!$C$26)-CALCS!O416,0), 0), 0))</f>
        <v>0</v>
      </c>
      <c r="U416" s="25">
        <f>IF(C416="22", (O416*'UNIT VALUES'!$D$38)+(Q416*'UNIT VALUES'!$D$39)+(S416*'UNIT VALUES'!$D$40), (O416*'UNIT VALUES'!$D$28)+(Q416*'UNIT VALUES'!$D$29)+(S416*'UNIT VALUES'!$D$30))</f>
        <v>8957982.587366078</v>
      </c>
      <c r="V416" s="25">
        <f>IF(C416="22",(O416*'UNIT VALUES'!$D$41)+(Q416*'UNIT VALUES'!$D$42)+(R416*'UNIT VALUES'!$D$43),IF(C416="66",(Q416*'UNIT VALUES'!$D$31)+(T416*'UNIT VALUES'!$D$33)+(R416*'UNIT VALUES'!$D$34),(Q416*'UNIT VALUES'!$D$31)+(T416*'UNIT VALUES'!$D$32)+(R416*'UNIT VALUES'!$D$34)))</f>
        <v>6954791.2054146957</v>
      </c>
      <c r="W416" s="25">
        <f t="shared" si="18"/>
        <v>8957983</v>
      </c>
      <c r="X416" s="219">
        <f>ROUND(IF(C416="22", W416*'UNIT VALUES'!$D$44, W416*'UNIT VALUES'!$D$36), 0)</f>
        <v>7449003</v>
      </c>
      <c r="Y416" s="87">
        <f>ROUND(IF(C416="22", IF(U416&gt;V416,O416*'UNIT VALUES'!$D$38*'UNIT VALUES'!$D$44,O416*'UNIT VALUES'!$D$41*'UNIT VALUES'!$D$44),IF(U416&gt;V416, O416*'UNIT VALUES'!$D$28*'UNIT VALUES'!$D$36,0)), 0)</f>
        <v>1671281</v>
      </c>
      <c r="Z416" s="87">
        <f>ROUND(IF(C416="22", IF(U416&gt;V416,Q416*'UNIT VALUES'!$D$39*'UNIT VALUES'!$D$44,Q416*'UNIT VALUES'!$D$42*'UNIT VALUES'!$D$44), IF(U416&gt;V416, Q416*'UNIT VALUES'!$D$29*'UNIT VALUES'!$D$36, Q416*'UNIT VALUES'!$D$31*'UNIT VALUES'!$D$36)),0)</f>
        <v>3377049</v>
      </c>
      <c r="AA416" s="87">
        <f>ROUND(IF(C416="22", IF(U416&gt;V416,0,R416*'UNIT VALUES'!$D$43*'UNIT VALUES'!$D$44),IF(CALCS!U416&gt;CALCS!V416,0,CALCS!R416*'UNIT VALUES'!$D$34*'UNIT VALUES'!$D$36)), 0)</f>
        <v>0</v>
      </c>
      <c r="AB416" s="87">
        <f>ROUND(IF(C416="22",IF(U416&gt;V416,S416*'UNIT VALUES'!$D$40*'UNIT VALUES'!$D$44,0),IF(U416&gt;V416,S416*'UNIT VALUES'!$D$30*'UNIT VALUES'!$D$36)), 0)</f>
        <v>2400672</v>
      </c>
      <c r="AC416" s="87">
        <f>ROUND(IF(U416&gt;V416,0,IF(T416&gt;1, IF(C416="66", T416*'UNIT VALUES'!$D$33*'UNIT VALUES'!$D$36,T416*'UNIT VALUES'!$D$32*'UNIT VALUES'!$D$36),0)),0)</f>
        <v>0</v>
      </c>
      <c r="AD416" t="str">
        <f t="shared" si="19"/>
        <v>169999</v>
      </c>
      <c r="AE416">
        <f ca="1">IF(C416="22",OFFSET('National Reallocations'!$L$1,MATCH(AD416,'National Reallocations'!$I$2:$I$52,0),),ROUND((X416/(SUM($X$2:$X$1259)-SUMIF($C$2:$C$1259,"22",$X$2:$X$1259)))*(Reallocations!$F$4+Reallocations!$F$5),0))</f>
        <v>12394</v>
      </c>
      <c r="AF416" s="27">
        <f ca="1">IF(ISERROR(OFFSET('MSA Reallocations'!$I$1,MATCH(AD416,'MSA Reallocations'!$E$2:$E$37,0),)), 0, (OFFSET('MSA Reallocations'!$I$1,MATCH(AD416,'MSA Reallocations'!$E$2:$E$37,0),)))</f>
        <v>0</v>
      </c>
      <c r="AG416" s="181">
        <f ca="1">IF(ISERROR(OFFSET(Reductions!$E$1,MATCH(AD416,Reductions!$F$2:$F$15,0),)), 0, -OFFSET(Reductions!$E$1,MATCH(AD416,Reductions!$F$2:$F$15,0),))</f>
        <v>0</v>
      </c>
      <c r="AH416" s="53">
        <f t="shared" ca="1" si="20"/>
        <v>7461397</v>
      </c>
    </row>
    <row r="417" spans="1:34" x14ac:dyDescent="0.25">
      <c r="A417" s="126" t="s">
        <v>5667</v>
      </c>
      <c r="B417" s="126" t="s">
        <v>1267</v>
      </c>
      <c r="C417" s="126" t="s">
        <v>27</v>
      </c>
      <c r="D417" s="126" t="s">
        <v>28</v>
      </c>
      <c r="E417" s="126" t="s">
        <v>1268</v>
      </c>
      <c r="F417" s="126" t="s">
        <v>239</v>
      </c>
      <c r="G417" s="126" t="s">
        <v>227</v>
      </c>
      <c r="H417" s="126" t="s">
        <v>23</v>
      </c>
      <c r="I417" s="126" t="s">
        <v>1270</v>
      </c>
      <c r="J417" s="126" t="s">
        <v>1271</v>
      </c>
      <c r="K417" s="126" t="s">
        <v>3341</v>
      </c>
      <c r="L417" s="127">
        <v>34481</v>
      </c>
      <c r="M417" s="127">
        <v>105114</v>
      </c>
      <c r="N417" s="127">
        <v>102451</v>
      </c>
      <c r="O417" s="127">
        <v>218281</v>
      </c>
      <c r="P417" s="127">
        <v>0</v>
      </c>
      <c r="Q417" s="127">
        <v>31643</v>
      </c>
      <c r="R417" s="127">
        <v>6358</v>
      </c>
      <c r="S417" s="127">
        <v>1732</v>
      </c>
      <c r="T417" s="24">
        <f>IF(P417&gt;0, ROUND(IF(IF(OR(C417="51", C417="52", C417="66"), (L417*'UNIT VALUES'!$C$26)-CALCS!P417,0)&gt;0, IF(OR(C417="51", C417="52", C417="66"), (L417*'UNIT VALUES'!$C$26)-CALCS!P417,0), 0), 0), ROUND(IF(IF(OR(C417="51", C417="52", C417="66"), (L417*'UNIT VALUES'!$C$26)-CALCS!O417,0)&gt;0, IF(OR(C417="51", C417="52", C417="66"), (L417*'UNIT VALUES'!$C$26)-CALCS!O417,0), 0), 0))</f>
        <v>0</v>
      </c>
      <c r="U417" s="25">
        <f>IF(C417="22", (O417*'UNIT VALUES'!$D$38)+(Q417*'UNIT VALUES'!$D$39)+(S417*'UNIT VALUES'!$D$40), (O417*'UNIT VALUES'!$D$28)+(Q417*'UNIT VALUES'!$D$29)+(S417*'UNIT VALUES'!$D$30))</f>
        <v>1474510.4034896963</v>
      </c>
      <c r="V417" s="25">
        <f>IF(C417="22",(O417*'UNIT VALUES'!$D$41)+(Q417*'UNIT VALUES'!$D$42)+(R417*'UNIT VALUES'!$D$43),IF(C417="66",(Q417*'UNIT VALUES'!$D$31)+(T417*'UNIT VALUES'!$D$33)+(R417*'UNIT VALUES'!$D$34),(Q417*'UNIT VALUES'!$D$31)+(T417*'UNIT VALUES'!$D$32)+(R417*'UNIT VALUES'!$D$34)))</f>
        <v>954075.792999428</v>
      </c>
      <c r="W417" s="25">
        <f t="shared" si="18"/>
        <v>1474510</v>
      </c>
      <c r="X417" s="27">
        <f>ROUND(IF(C417="22", W417*'UNIT VALUES'!$D$44, W417*'UNIT VALUES'!$D$36), 0)</f>
        <v>1290503</v>
      </c>
      <c r="Y417" s="87">
        <f>ROUND(IF(C417="22", IF(U417&gt;V417,O417*'UNIT VALUES'!$D$38*'UNIT VALUES'!$D$44,O417*'UNIT VALUES'!$D$41*'UNIT VALUES'!$D$44),IF(U417&gt;V417, O417*'UNIT VALUES'!$D$28*'UNIT VALUES'!$D$36,0)), 0)</f>
        <v>359112</v>
      </c>
      <c r="Z417" s="87">
        <f>ROUND(IF(C417="22", IF(U417&gt;V417,Q417*'UNIT VALUES'!$D$39*'UNIT VALUES'!$D$44,Q417*'UNIT VALUES'!$D$42*'UNIT VALUES'!$D$44), IF(U417&gt;V417, Q417*'UNIT VALUES'!$D$29*'UNIT VALUES'!$D$36, Q417*'UNIT VALUES'!$D$31*'UNIT VALUES'!$D$36)),0)</f>
        <v>704025</v>
      </c>
      <c r="AA417" s="87">
        <f>ROUND(IF(C417="22", IF(U417&gt;V417,0,R417*'UNIT VALUES'!$D$43*'UNIT VALUES'!$D$44),IF(CALCS!U417&gt;CALCS!V417,0,CALCS!R417*'UNIT VALUES'!$D$34*'UNIT VALUES'!$D$36)), 0)</f>
        <v>0</v>
      </c>
      <c r="AB417" s="87">
        <f>ROUND(IF(C417="22",IF(U417&gt;V417,S417*'UNIT VALUES'!$D$40*'UNIT VALUES'!$D$44,0),IF(U417&gt;V417,S417*'UNIT VALUES'!$D$30*'UNIT VALUES'!$D$36)), 0)</f>
        <v>227366</v>
      </c>
      <c r="AC417" s="87">
        <f>ROUND(IF(U417&gt;V417,0,IF(T417&gt;1, IF(C417="66", T417*'UNIT VALUES'!$D$33*'UNIT VALUES'!$D$36,T417*'UNIT VALUES'!$D$32*'UNIT VALUES'!$D$36),0)),0)</f>
        <v>0</v>
      </c>
      <c r="AD417" t="str">
        <f t="shared" si="19"/>
        <v>160102</v>
      </c>
      <c r="AE417">
        <f ca="1">IF(C417="22",OFFSET('National Reallocations'!$L$1,MATCH(AD417,'National Reallocations'!$I$2:$I$52,0),),ROUND((X417/(SUM($X$2:$X$1259)-SUMIF($C$2:$C$1259,"22",$X$2:$X$1259)))*(Reallocations!$F$4+Reallocations!$F$5),0))</f>
        <v>109</v>
      </c>
      <c r="AF417" s="27">
        <f ca="1">IF(ISERROR(OFFSET('MSA Reallocations'!$I$1,MATCH(AD417,'MSA Reallocations'!$E$2:$E$37,0),)), 0, (OFFSET('MSA Reallocations'!$I$1,MATCH(AD417,'MSA Reallocations'!$E$2:$E$37,0),)))</f>
        <v>0</v>
      </c>
      <c r="AG417" s="181">
        <f ca="1">IF(ISERROR(OFFSET(Reductions!$E$1,MATCH(AD417,Reductions!$F$2:$F$15,0),)), 0, -OFFSET(Reductions!$E$1,MATCH(AD417,Reductions!$F$2:$F$15,0),))</f>
        <v>0</v>
      </c>
      <c r="AH417" s="53">
        <f t="shared" ca="1" si="20"/>
        <v>1290612</v>
      </c>
    </row>
    <row r="418" spans="1:34" x14ac:dyDescent="0.25">
      <c r="A418" s="126" t="s">
        <v>4759</v>
      </c>
      <c r="B418" s="126" t="s">
        <v>1267</v>
      </c>
      <c r="C418" s="126" t="s">
        <v>47</v>
      </c>
      <c r="D418" s="126" t="s">
        <v>48</v>
      </c>
      <c r="E418" s="126" t="s">
        <v>1268</v>
      </c>
      <c r="F418" s="126" t="s">
        <v>1226</v>
      </c>
      <c r="G418" s="126" t="s">
        <v>22</v>
      </c>
      <c r="H418" s="126" t="s">
        <v>23</v>
      </c>
      <c r="I418" s="126" t="s">
        <v>4760</v>
      </c>
      <c r="J418" s="126" t="s">
        <v>1271</v>
      </c>
      <c r="K418" s="126" t="s">
        <v>3341</v>
      </c>
      <c r="L418" s="127">
        <v>12230</v>
      </c>
      <c r="M418" s="127">
        <v>0</v>
      </c>
      <c r="N418" s="127">
        <v>0</v>
      </c>
      <c r="O418" s="127">
        <v>51686</v>
      </c>
      <c r="P418" s="127">
        <v>0</v>
      </c>
      <c r="Q418" s="127">
        <v>10139</v>
      </c>
      <c r="R418" s="127">
        <v>1054</v>
      </c>
      <c r="S418" s="127">
        <v>746</v>
      </c>
      <c r="T418" s="24">
        <f>IF(P418&gt;0, ROUND(IF(IF(OR(C418="51", C418="52", C418="66"), (L418*'UNIT VALUES'!$C$26)-CALCS!P418,0)&gt;0, IF(OR(C418="51", C418="52", C418="66"), (L418*'UNIT VALUES'!$C$26)-CALCS!P418,0), 0), 0), ROUND(IF(IF(OR(C418="51", C418="52", C418="66"), (L418*'UNIT VALUES'!$C$26)-CALCS!O418,0)&gt;0, IF(OR(C418="51", C418="52", C418="66"), (L418*'UNIT VALUES'!$C$26)-CALCS!O418,0), 0), 0))</f>
        <v>0</v>
      </c>
      <c r="U418" s="25">
        <f>IF(C418="22", (O418*'UNIT VALUES'!$D$38)+(Q418*'UNIT VALUES'!$D$39)+(S418*'UNIT VALUES'!$D$40), (O418*'UNIT VALUES'!$D$28)+(Q418*'UNIT VALUES'!$D$29)+(S418*'UNIT VALUES'!$D$30))</f>
        <v>466798.3751304755</v>
      </c>
      <c r="V418" s="25">
        <f>IF(C418="22",(O418*'UNIT VALUES'!$D$41)+(Q418*'UNIT VALUES'!$D$42)+(R418*'UNIT VALUES'!$D$43),IF(C418="66",(Q418*'UNIT VALUES'!$D$31)+(T418*'UNIT VALUES'!$D$33)+(R418*'UNIT VALUES'!$D$34),(Q418*'UNIT VALUES'!$D$31)+(T418*'UNIT VALUES'!$D$32)+(R418*'UNIT VALUES'!$D$34)))</f>
        <v>232800.01694702974</v>
      </c>
      <c r="W418" s="25">
        <f t="shared" si="18"/>
        <v>466798</v>
      </c>
      <c r="X418" s="27">
        <f>ROUND(IF(C418="22", W418*'UNIT VALUES'!$D$44, W418*'UNIT VALUES'!$D$36), 0)</f>
        <v>408545</v>
      </c>
      <c r="Y418" s="87">
        <f>ROUND(IF(C418="22", IF(U418&gt;V418,O418*'UNIT VALUES'!$D$38*'UNIT VALUES'!$D$44,O418*'UNIT VALUES'!$D$41*'UNIT VALUES'!$D$44),IF(U418&gt;V418, O418*'UNIT VALUES'!$D$28*'UNIT VALUES'!$D$36,0)), 0)</f>
        <v>85033</v>
      </c>
      <c r="Z418" s="87">
        <f>ROUND(IF(C418="22", IF(U418&gt;V418,Q418*'UNIT VALUES'!$D$39*'UNIT VALUES'!$D$44,Q418*'UNIT VALUES'!$D$42*'UNIT VALUES'!$D$44), IF(U418&gt;V418, Q418*'UNIT VALUES'!$D$29*'UNIT VALUES'!$D$36, Q418*'UNIT VALUES'!$D$31*'UNIT VALUES'!$D$36)),0)</f>
        <v>225583</v>
      </c>
      <c r="AA418" s="87">
        <f>ROUND(IF(C418="22", IF(U418&gt;V418,0,R418*'UNIT VALUES'!$D$43*'UNIT VALUES'!$D$44),IF(CALCS!U418&gt;CALCS!V418,0,CALCS!R418*'UNIT VALUES'!$D$34*'UNIT VALUES'!$D$36)), 0)</f>
        <v>0</v>
      </c>
      <c r="AB418" s="87">
        <f>ROUND(IF(C418="22",IF(U418&gt;V418,S418*'UNIT VALUES'!$D$40*'UNIT VALUES'!$D$44,0),IF(U418&gt;V418,S418*'UNIT VALUES'!$D$30*'UNIT VALUES'!$D$36)), 0)</f>
        <v>97930</v>
      </c>
      <c r="AC418" s="87">
        <f>ROUND(IF(U418&gt;V418,0,IF(T418&gt;1, IF(C418="66", T418*'UNIT VALUES'!$D$33*'UNIT VALUES'!$D$36,T418*'UNIT VALUES'!$D$32*'UNIT VALUES'!$D$36),0)),0)</f>
        <v>0</v>
      </c>
      <c r="AD418" t="str">
        <f t="shared" si="19"/>
        <v>160138</v>
      </c>
      <c r="AE418">
        <f ca="1">IF(C418="22",OFFSET('National Reallocations'!$L$1,MATCH(AD418,'National Reallocations'!$I$2:$I$52,0),),ROUND((X418/(SUM($X$2:$X$1259)-SUMIF($C$2:$C$1259,"22",$X$2:$X$1259)))*(Reallocations!$F$4+Reallocations!$F$5),0))</f>
        <v>34</v>
      </c>
      <c r="AF418" s="27">
        <f ca="1">IF(ISERROR(OFFSET('MSA Reallocations'!$I$1,MATCH(AD418,'MSA Reallocations'!$E$2:$E$37,0),)), 0, (OFFSET('MSA Reallocations'!$I$1,MATCH(AD418,'MSA Reallocations'!$E$2:$E$37,0),)))</f>
        <v>0</v>
      </c>
      <c r="AG418" s="181">
        <f ca="1">IF(ISERROR(OFFSET(Reductions!$E$1,MATCH(AD418,Reductions!$F$2:$F$15,0),)), 0, -OFFSET(Reductions!$E$1,MATCH(AD418,Reductions!$F$2:$F$15,0),))</f>
        <v>0</v>
      </c>
      <c r="AH418" s="53">
        <f t="shared" ca="1" si="20"/>
        <v>408579</v>
      </c>
    </row>
    <row r="419" spans="1:34" x14ac:dyDescent="0.25">
      <c r="A419" s="126" t="s">
        <v>5284</v>
      </c>
      <c r="B419" s="126" t="s">
        <v>1267</v>
      </c>
      <c r="C419" s="126" t="s">
        <v>27</v>
      </c>
      <c r="D419" s="126" t="s">
        <v>28</v>
      </c>
      <c r="E419" s="126" t="s">
        <v>1268</v>
      </c>
      <c r="F419" s="126" t="s">
        <v>1273</v>
      </c>
      <c r="G419" s="126" t="s">
        <v>71</v>
      </c>
      <c r="H419" s="126" t="s">
        <v>23</v>
      </c>
      <c r="I419" s="126" t="s">
        <v>1274</v>
      </c>
      <c r="J419" s="126" t="s">
        <v>1275</v>
      </c>
      <c r="K419" s="126" t="s">
        <v>3341</v>
      </c>
      <c r="L419" s="127">
        <v>14291</v>
      </c>
      <c r="M419" s="127">
        <v>0</v>
      </c>
      <c r="N419" s="127">
        <v>0</v>
      </c>
      <c r="O419" s="127">
        <v>49122</v>
      </c>
      <c r="P419" s="127">
        <v>0</v>
      </c>
      <c r="Q419" s="127">
        <v>7125</v>
      </c>
      <c r="R419" s="127">
        <v>2231</v>
      </c>
      <c r="S419" s="127">
        <v>476</v>
      </c>
      <c r="T419" s="24">
        <f>IF(P419&gt;0, ROUND(IF(IF(OR(C419="51", C419="52", C419="66"), (L419*'UNIT VALUES'!$C$26)-CALCS!P419,0)&gt;0, IF(OR(C419="51", C419="52", C419="66"), (L419*'UNIT VALUES'!$C$26)-CALCS!P419,0), 0), 0), ROUND(IF(IF(OR(C419="51", C419="52", C419="66"), (L419*'UNIT VALUES'!$C$26)-CALCS!O419,0)&gt;0, IF(OR(C419="51", C419="52", C419="66"), (L419*'UNIT VALUES'!$C$26)-CALCS!O419,0), 0), 0))</f>
        <v>0</v>
      </c>
      <c r="U419" s="25">
        <f>IF(C419="22", (O419*'UNIT VALUES'!$D$38)+(Q419*'UNIT VALUES'!$D$39)+(S419*'UNIT VALUES'!$D$40), (O419*'UNIT VALUES'!$D$28)+(Q419*'UNIT VALUES'!$D$29)+(S419*'UNIT VALUES'!$D$30))</f>
        <v>344860.95698535565</v>
      </c>
      <c r="V419" s="25">
        <f>IF(C419="22",(O419*'UNIT VALUES'!$D$41)+(Q419*'UNIT VALUES'!$D$42)+(R419*'UNIT VALUES'!$D$43),IF(C419="66",(Q419*'UNIT VALUES'!$D$31)+(T419*'UNIT VALUES'!$D$33)+(R419*'UNIT VALUES'!$D$34),(Q419*'UNIT VALUES'!$D$31)+(T419*'UNIT VALUES'!$D$32)+(R419*'UNIT VALUES'!$D$34)))</f>
        <v>274099.73226955236</v>
      </c>
      <c r="W419" s="25">
        <f t="shared" si="18"/>
        <v>344861</v>
      </c>
      <c r="X419" s="27">
        <f>ROUND(IF(C419="22", W419*'UNIT VALUES'!$D$44, W419*'UNIT VALUES'!$D$36), 0)</f>
        <v>301825</v>
      </c>
      <c r="Y419" s="87">
        <f>ROUND(IF(C419="22", IF(U419&gt;V419,O419*'UNIT VALUES'!$D$38*'UNIT VALUES'!$D$44,O419*'UNIT VALUES'!$D$41*'UNIT VALUES'!$D$44),IF(U419&gt;V419, O419*'UNIT VALUES'!$D$28*'UNIT VALUES'!$D$36,0)), 0)</f>
        <v>80815</v>
      </c>
      <c r="Z419" s="87">
        <f>ROUND(IF(C419="22", IF(U419&gt;V419,Q419*'UNIT VALUES'!$D$39*'UNIT VALUES'!$D$44,Q419*'UNIT VALUES'!$D$42*'UNIT VALUES'!$D$44), IF(U419&gt;V419, Q419*'UNIT VALUES'!$D$29*'UNIT VALUES'!$D$36, Q419*'UNIT VALUES'!$D$31*'UNIT VALUES'!$D$36)),0)</f>
        <v>158524</v>
      </c>
      <c r="AA419" s="87">
        <f>ROUND(IF(C419="22", IF(U419&gt;V419,0,R419*'UNIT VALUES'!$D$43*'UNIT VALUES'!$D$44),IF(CALCS!U419&gt;CALCS!V419,0,CALCS!R419*'UNIT VALUES'!$D$34*'UNIT VALUES'!$D$36)), 0)</f>
        <v>0</v>
      </c>
      <c r="AB419" s="87">
        <f>ROUND(IF(C419="22",IF(U419&gt;V419,S419*'UNIT VALUES'!$D$40*'UNIT VALUES'!$D$44,0),IF(U419&gt;V419,S419*'UNIT VALUES'!$D$30*'UNIT VALUES'!$D$36)), 0)</f>
        <v>62486</v>
      </c>
      <c r="AC419" s="87">
        <f>ROUND(IF(U419&gt;V419,0,IF(T419&gt;1, IF(C419="66", T419*'UNIT VALUES'!$D$33*'UNIT VALUES'!$D$36,T419*'UNIT VALUES'!$D$32*'UNIT VALUES'!$D$36),0)),0)</f>
        <v>0</v>
      </c>
      <c r="AD419" t="str">
        <f t="shared" si="19"/>
        <v>160198</v>
      </c>
      <c r="AE419">
        <f ca="1">IF(C419="22",OFFSET('National Reallocations'!$L$1,MATCH(AD419,'National Reallocations'!$I$2:$I$52,0),),ROUND((X419/(SUM($X$2:$X$1259)-SUMIF($C$2:$C$1259,"22",$X$2:$X$1259)))*(Reallocations!$F$4+Reallocations!$F$5),0))</f>
        <v>25</v>
      </c>
      <c r="AF419" s="27">
        <f ca="1">IF(ISERROR(OFFSET('MSA Reallocations'!$I$1,MATCH(AD419,'MSA Reallocations'!$E$2:$E$37,0),)), 0, (OFFSET('MSA Reallocations'!$I$1,MATCH(AD419,'MSA Reallocations'!$E$2:$E$37,0),)))</f>
        <v>0</v>
      </c>
      <c r="AG419" s="181">
        <f ca="1">IF(ISERROR(OFFSET(Reductions!$E$1,MATCH(AD419,Reductions!$F$2:$F$15,0),)), 0, -OFFSET(Reductions!$E$1,MATCH(AD419,Reductions!$F$2:$F$15,0),))</f>
        <v>0</v>
      </c>
      <c r="AH419" s="53">
        <f t="shared" ca="1" si="20"/>
        <v>301850</v>
      </c>
    </row>
    <row r="420" spans="1:34" x14ac:dyDescent="0.25">
      <c r="A420" s="126" t="s">
        <v>5153</v>
      </c>
      <c r="B420" s="126" t="s">
        <v>1267</v>
      </c>
      <c r="C420" s="126" t="s">
        <v>27</v>
      </c>
      <c r="D420" s="126" t="s">
        <v>28</v>
      </c>
      <c r="E420" s="126" t="s">
        <v>1268</v>
      </c>
      <c r="F420" s="126" t="s">
        <v>1277</v>
      </c>
      <c r="G420" s="126" t="s">
        <v>210</v>
      </c>
      <c r="H420" s="126" t="s">
        <v>23</v>
      </c>
      <c r="I420" s="126" t="s">
        <v>1278</v>
      </c>
      <c r="J420" s="126" t="s">
        <v>1279</v>
      </c>
      <c r="K420" s="126" t="s">
        <v>3341</v>
      </c>
      <c r="L420" s="127">
        <v>33161</v>
      </c>
      <c r="M420" s="127">
        <v>0</v>
      </c>
      <c r="N420" s="127">
        <v>0</v>
      </c>
      <c r="O420" s="127">
        <v>59184</v>
      </c>
      <c r="P420" s="127">
        <v>0</v>
      </c>
      <c r="Q420" s="127">
        <v>8629</v>
      </c>
      <c r="R420" s="127">
        <v>2290</v>
      </c>
      <c r="S420" s="127">
        <v>359</v>
      </c>
      <c r="T420" s="24">
        <f>IF(P420&gt;0, ROUND(IF(IF(OR(C420="51", C420="52", C420="66"), (L420*'UNIT VALUES'!$C$26)-CALCS!P420,0)&gt;0, IF(OR(C420="51", C420="52", C420="66"), (L420*'UNIT VALUES'!$C$26)-CALCS!P420,0), 0), 0), ROUND(IF(IF(OR(C420="51", C420="52", C420="66"), (L420*'UNIT VALUES'!$C$26)-CALCS!O420,0)&gt;0, IF(OR(C420="51", C420="52", C420="66"), (L420*'UNIT VALUES'!$C$26)-CALCS!O420,0), 0), 0))</f>
        <v>0</v>
      </c>
      <c r="U420" s="25">
        <f>IF(C420="22", (O420*'UNIT VALUES'!$D$38)+(Q420*'UNIT VALUES'!$D$39)+(S420*'UNIT VALUES'!$D$40), (O420*'UNIT VALUES'!$D$28)+(Q420*'UNIT VALUES'!$D$29)+(S420*'UNIT VALUES'!$D$30))</f>
        <v>384459.90749738843</v>
      </c>
      <c r="V420" s="25">
        <f>IF(C420="22",(O420*'UNIT VALUES'!$D$41)+(Q420*'UNIT VALUES'!$D$42)+(R420*'UNIT VALUES'!$D$43),IF(C420="66",(Q420*'UNIT VALUES'!$D$31)+(T420*'UNIT VALUES'!$D$33)+(R420*'UNIT VALUES'!$D$34),(Q420*'UNIT VALUES'!$D$31)+(T420*'UNIT VALUES'!$D$32)+(R420*'UNIT VALUES'!$D$34)))</f>
        <v>301414.69610954652</v>
      </c>
      <c r="W420" s="25">
        <f t="shared" si="18"/>
        <v>384460</v>
      </c>
      <c r="X420" s="27">
        <f>ROUND(IF(C420="22", W420*'UNIT VALUES'!$D$44, W420*'UNIT VALUES'!$D$36), 0)</f>
        <v>336483</v>
      </c>
      <c r="Y420" s="87">
        <f>ROUND(IF(C420="22", IF(U420&gt;V420,O420*'UNIT VALUES'!$D$38*'UNIT VALUES'!$D$44,O420*'UNIT VALUES'!$D$41*'UNIT VALUES'!$D$44),IF(U420&gt;V420, O420*'UNIT VALUES'!$D$28*'UNIT VALUES'!$D$36,0)), 0)</f>
        <v>97369</v>
      </c>
      <c r="Z420" s="87">
        <f>ROUND(IF(C420="22", IF(U420&gt;V420,Q420*'UNIT VALUES'!$D$39*'UNIT VALUES'!$D$44,Q420*'UNIT VALUES'!$D$42*'UNIT VALUES'!$D$44), IF(U420&gt;V420, Q420*'UNIT VALUES'!$D$29*'UNIT VALUES'!$D$36, Q420*'UNIT VALUES'!$D$31*'UNIT VALUES'!$D$36)),0)</f>
        <v>191987</v>
      </c>
      <c r="AA420" s="87">
        <f>ROUND(IF(C420="22", IF(U420&gt;V420,0,R420*'UNIT VALUES'!$D$43*'UNIT VALUES'!$D$44),IF(CALCS!U420&gt;CALCS!V420,0,CALCS!R420*'UNIT VALUES'!$D$34*'UNIT VALUES'!$D$36)), 0)</f>
        <v>0</v>
      </c>
      <c r="AB420" s="87">
        <f>ROUND(IF(C420="22",IF(U420&gt;V420,S420*'UNIT VALUES'!$D$40*'UNIT VALUES'!$D$44,0),IF(U420&gt;V420,S420*'UNIT VALUES'!$D$30*'UNIT VALUES'!$D$36)), 0)</f>
        <v>47127</v>
      </c>
      <c r="AC420" s="87">
        <f>ROUND(IF(U420&gt;V420,0,IF(T420&gt;1, IF(C420="66", T420*'UNIT VALUES'!$D$33*'UNIT VALUES'!$D$36,T420*'UNIT VALUES'!$D$32*'UNIT VALUES'!$D$36),0)),0)</f>
        <v>0</v>
      </c>
      <c r="AD420" t="str">
        <f t="shared" si="19"/>
        <v>160510</v>
      </c>
      <c r="AE420">
        <f ca="1">IF(C420="22",OFFSET('National Reallocations'!$L$1,MATCH(AD420,'National Reallocations'!$I$2:$I$52,0),),ROUND((X420/(SUM($X$2:$X$1259)-SUMIF($C$2:$C$1259,"22",$X$2:$X$1259)))*(Reallocations!$F$4+Reallocations!$F$5),0))</f>
        <v>28</v>
      </c>
      <c r="AF420" s="27">
        <f ca="1">IF(ISERROR(OFFSET('MSA Reallocations'!$I$1,MATCH(AD420,'MSA Reallocations'!$E$2:$E$37,0),)), 0, (OFFSET('MSA Reallocations'!$I$1,MATCH(AD420,'MSA Reallocations'!$E$2:$E$37,0),)))</f>
        <v>0</v>
      </c>
      <c r="AG420" s="181">
        <f ca="1">IF(ISERROR(OFFSET(Reductions!$E$1,MATCH(AD420,Reductions!$F$2:$F$15,0),)), 0, -OFFSET(Reductions!$E$1,MATCH(AD420,Reductions!$F$2:$F$15,0),))</f>
        <v>0</v>
      </c>
      <c r="AH420" s="53">
        <f t="shared" ca="1" si="20"/>
        <v>336511</v>
      </c>
    </row>
    <row r="421" spans="1:34" x14ac:dyDescent="0.25">
      <c r="A421" s="126" t="s">
        <v>5447</v>
      </c>
      <c r="B421" s="126" t="s">
        <v>1267</v>
      </c>
      <c r="C421" s="126" t="s">
        <v>27</v>
      </c>
      <c r="D421" s="126" t="s">
        <v>28</v>
      </c>
      <c r="E421" s="126" t="s">
        <v>1268</v>
      </c>
      <c r="F421" s="126" t="s">
        <v>1281</v>
      </c>
      <c r="G421" s="126" t="s">
        <v>145</v>
      </c>
      <c r="H421" s="126" t="s">
        <v>23</v>
      </c>
      <c r="I421" s="126" t="s">
        <v>1282</v>
      </c>
      <c r="J421" s="126" t="s">
        <v>1283</v>
      </c>
      <c r="K421" s="126" t="s">
        <v>3341</v>
      </c>
      <c r="L421" s="127">
        <v>12691</v>
      </c>
      <c r="M421" s="127">
        <v>0</v>
      </c>
      <c r="N421" s="127">
        <v>0</v>
      </c>
      <c r="O421" s="127">
        <v>32544</v>
      </c>
      <c r="P421" s="127">
        <v>0</v>
      </c>
      <c r="Q421" s="127">
        <v>3579</v>
      </c>
      <c r="R421" s="127">
        <v>2073</v>
      </c>
      <c r="S421" s="127">
        <v>139</v>
      </c>
      <c r="T421" s="24">
        <f>IF(P421&gt;0, ROUND(IF(IF(OR(C421="51", C421="52", C421="66"), (L421*'UNIT VALUES'!$C$26)-CALCS!P421,0)&gt;0, IF(OR(C421="51", C421="52", C421="66"), (L421*'UNIT VALUES'!$C$26)-CALCS!P421,0), 0), 0), ROUND(IF(IF(OR(C421="51", C421="52", C421="66"), (L421*'UNIT VALUES'!$C$26)-CALCS!O421,0)&gt;0, IF(OR(C421="51", C421="52", C421="66"), (L421*'UNIT VALUES'!$C$26)-CALCS!O421,0), 0), 0))</f>
        <v>0</v>
      </c>
      <c r="U421" s="25">
        <f>IF(C421="22", (O421*'UNIT VALUES'!$D$38)+(Q421*'UNIT VALUES'!$D$39)+(S421*'UNIT VALUES'!$D$40), (O421*'UNIT VALUES'!$D$28)+(Q421*'UNIT VALUES'!$D$29)+(S421*'UNIT VALUES'!$D$30))</f>
        <v>173006.94007059021</v>
      </c>
      <c r="V421" s="25">
        <f>IF(C421="22",(O421*'UNIT VALUES'!$D$41)+(Q421*'UNIT VALUES'!$D$42)+(R421*'UNIT VALUES'!$D$43),IF(C421="66",(Q421*'UNIT VALUES'!$D$31)+(T421*'UNIT VALUES'!$D$33)+(R421*'UNIT VALUES'!$D$34),(Q421*'UNIT VALUES'!$D$31)+(T421*'UNIT VALUES'!$D$32)+(R421*'UNIT VALUES'!$D$34)))</f>
        <v>208297.87810207496</v>
      </c>
      <c r="W421" s="25">
        <f t="shared" si="18"/>
        <v>208298</v>
      </c>
      <c r="X421" s="27">
        <f>ROUND(IF(C421="22", W421*'UNIT VALUES'!$D$44, W421*'UNIT VALUES'!$D$36), 0)</f>
        <v>182304</v>
      </c>
      <c r="Y421" s="87">
        <f>ROUND(IF(C421="22", IF(U421&gt;V421,O421*'UNIT VALUES'!$D$38*'UNIT VALUES'!$D$44,O421*'UNIT VALUES'!$D$41*'UNIT VALUES'!$D$44),IF(U421&gt;V421, O421*'UNIT VALUES'!$D$28*'UNIT VALUES'!$D$36,0)), 0)</f>
        <v>0</v>
      </c>
      <c r="Z421" s="87">
        <f>ROUND(IF(C421="22", IF(U421&gt;V421,Q421*'UNIT VALUES'!$D$39*'UNIT VALUES'!$D$44,Q421*'UNIT VALUES'!$D$42*'UNIT VALUES'!$D$44), IF(U421&gt;V421, Q421*'UNIT VALUES'!$D$29*'UNIT VALUES'!$D$36, Q421*'UNIT VALUES'!$D$31*'UNIT VALUES'!$D$36)),0)</f>
        <v>47778</v>
      </c>
      <c r="AA421" s="87">
        <f>ROUND(IF(C421="22", IF(U421&gt;V421,0,R421*'UNIT VALUES'!$D$43*'UNIT VALUES'!$D$44),IF(CALCS!U421&gt;CALCS!V421,0,CALCS!R421*'UNIT VALUES'!$D$34*'UNIT VALUES'!$D$36)), 0)</f>
        <v>134527</v>
      </c>
      <c r="AB421" s="87">
        <f>ROUND(IF(C421="22",IF(U421&gt;V421,S421*'UNIT VALUES'!$D$40*'UNIT VALUES'!$D$44,0),IF(U421&gt;V421,S421*'UNIT VALUES'!$D$30*'UNIT VALUES'!$D$36)), 0)</f>
        <v>0</v>
      </c>
      <c r="AC421" s="87">
        <f>ROUND(IF(U421&gt;V421,0,IF(T421&gt;1, IF(C421="66", T421*'UNIT VALUES'!$D$33*'UNIT VALUES'!$D$36,T421*'UNIT VALUES'!$D$32*'UNIT VALUES'!$D$36),0)),0)</f>
        <v>0</v>
      </c>
      <c r="AD421" t="str">
        <f t="shared" si="19"/>
        <v>160618</v>
      </c>
      <c r="AE421">
        <f ca="1">IF(C421="22",OFFSET('National Reallocations'!$L$1,MATCH(AD421,'National Reallocations'!$I$2:$I$52,0),),ROUND((X421/(SUM($X$2:$X$1259)-SUMIF($C$2:$C$1259,"22",$X$2:$X$1259)))*(Reallocations!$F$4+Reallocations!$F$5),0))</f>
        <v>15</v>
      </c>
      <c r="AF421" s="27">
        <f ca="1">IF(ISERROR(OFFSET('MSA Reallocations'!$I$1,MATCH(AD421,'MSA Reallocations'!$E$2:$E$37,0),)), 0, (OFFSET('MSA Reallocations'!$I$1,MATCH(AD421,'MSA Reallocations'!$E$2:$E$37,0),)))</f>
        <v>0</v>
      </c>
      <c r="AG421" s="181">
        <f ca="1">IF(ISERROR(OFFSET(Reductions!$E$1,MATCH(AD421,Reductions!$F$2:$F$15,0),)), 0, -OFFSET(Reductions!$E$1,MATCH(AD421,Reductions!$F$2:$F$15,0),))</f>
        <v>0</v>
      </c>
      <c r="AH421" s="53">
        <f t="shared" ca="1" si="20"/>
        <v>182319</v>
      </c>
    </row>
    <row r="422" spans="1:34" x14ac:dyDescent="0.25">
      <c r="A422" s="126" t="s">
        <v>4845</v>
      </c>
      <c r="B422" s="126" t="s">
        <v>1267</v>
      </c>
      <c r="C422" s="126" t="s">
        <v>47</v>
      </c>
      <c r="D422" s="126" t="s">
        <v>48</v>
      </c>
      <c r="E422" s="126" t="s">
        <v>1268</v>
      </c>
      <c r="F422" s="126" t="s">
        <v>280</v>
      </c>
      <c r="G422" s="126" t="s">
        <v>227</v>
      </c>
      <c r="H422" s="126" t="s">
        <v>23</v>
      </c>
      <c r="I422" s="126" t="s">
        <v>1285</v>
      </c>
      <c r="J422" s="126" t="s">
        <v>1271</v>
      </c>
      <c r="K422" s="126" t="s">
        <v>3341</v>
      </c>
      <c r="L422" s="127">
        <v>2081</v>
      </c>
      <c r="M422" s="127">
        <v>0</v>
      </c>
      <c r="N422" s="127">
        <v>0</v>
      </c>
      <c r="O422" s="127">
        <v>90739</v>
      </c>
      <c r="P422" s="127">
        <v>0</v>
      </c>
      <c r="Q422" s="127">
        <v>6916</v>
      </c>
      <c r="R422" s="127">
        <v>367</v>
      </c>
      <c r="S422" s="127">
        <v>350</v>
      </c>
      <c r="T422" s="24">
        <f>IF(P422&gt;0, ROUND(IF(IF(OR(C422="51", C422="52", C422="66"), (L422*'UNIT VALUES'!$C$26)-CALCS!P422,0)&gt;0, IF(OR(C422="51", C422="52", C422="66"), (L422*'UNIT VALUES'!$C$26)-CALCS!P422,0), 0), 0), ROUND(IF(IF(OR(C422="51", C422="52", C422="66"), (L422*'UNIT VALUES'!$C$26)-CALCS!O422,0)&gt;0, IF(OR(C422="51", C422="52", C422="66"), (L422*'UNIT VALUES'!$C$26)-CALCS!O422,0), 0), 0))</f>
        <v>0</v>
      </c>
      <c r="U422" s="25">
        <f>IF(C422="22", (O422*'UNIT VALUES'!$D$38)+(Q422*'UNIT VALUES'!$D$39)+(S422*'UNIT VALUES'!$D$40), (O422*'UNIT VALUES'!$D$28)+(Q422*'UNIT VALUES'!$D$29)+(S422*'UNIT VALUES'!$D$30))</f>
        <v>398879.092993311</v>
      </c>
      <c r="V422" s="25">
        <f>IF(C422="22",(O422*'UNIT VALUES'!$D$41)+(Q422*'UNIT VALUES'!$D$42)+(R422*'UNIT VALUES'!$D$43),IF(C422="66",(Q422*'UNIT VALUES'!$D$31)+(T422*'UNIT VALUES'!$D$33)+(R422*'UNIT VALUES'!$D$34),(Q422*'UNIT VALUES'!$D$31)+(T422*'UNIT VALUES'!$D$32)+(R422*'UNIT VALUES'!$D$34)))</f>
        <v>132700.73876169597</v>
      </c>
      <c r="W422" s="25">
        <f t="shared" si="18"/>
        <v>398879</v>
      </c>
      <c r="X422" s="27">
        <f>ROUND(IF(C422="22", W422*'UNIT VALUES'!$D$44, W422*'UNIT VALUES'!$D$36), 0)</f>
        <v>349102</v>
      </c>
      <c r="Y422" s="87">
        <f>ROUND(IF(C422="22", IF(U422&gt;V422,O422*'UNIT VALUES'!$D$38*'UNIT VALUES'!$D$44,O422*'UNIT VALUES'!$D$41*'UNIT VALUES'!$D$44),IF(U422&gt;V422, O422*'UNIT VALUES'!$D$28*'UNIT VALUES'!$D$36,0)), 0)</f>
        <v>149282</v>
      </c>
      <c r="Z422" s="87">
        <f>ROUND(IF(C422="22", IF(U422&gt;V422,Q422*'UNIT VALUES'!$D$39*'UNIT VALUES'!$D$44,Q422*'UNIT VALUES'!$D$42*'UNIT VALUES'!$D$44), IF(U422&gt;V422, Q422*'UNIT VALUES'!$D$29*'UNIT VALUES'!$D$36, Q422*'UNIT VALUES'!$D$31*'UNIT VALUES'!$D$36)),0)</f>
        <v>153874</v>
      </c>
      <c r="AA422" s="87">
        <f>ROUND(IF(C422="22", IF(U422&gt;V422,0,R422*'UNIT VALUES'!$D$43*'UNIT VALUES'!$D$44),IF(CALCS!U422&gt;CALCS!V422,0,CALCS!R422*'UNIT VALUES'!$D$34*'UNIT VALUES'!$D$36)), 0)</f>
        <v>0</v>
      </c>
      <c r="AB422" s="87">
        <f>ROUND(IF(C422="22",IF(U422&gt;V422,S422*'UNIT VALUES'!$D$40*'UNIT VALUES'!$D$44,0),IF(U422&gt;V422,S422*'UNIT VALUES'!$D$30*'UNIT VALUES'!$D$36)), 0)</f>
        <v>45946</v>
      </c>
      <c r="AC422" s="87">
        <f>ROUND(IF(U422&gt;V422,0,IF(T422&gt;1, IF(C422="66", T422*'UNIT VALUES'!$D$33*'UNIT VALUES'!$D$36,T422*'UNIT VALUES'!$D$32*'UNIT VALUES'!$D$36),0)),0)</f>
        <v>0</v>
      </c>
      <c r="AD422" t="str">
        <f t="shared" si="19"/>
        <v>160684</v>
      </c>
      <c r="AE422">
        <f ca="1">IF(C422="22",OFFSET('National Reallocations'!$L$1,MATCH(AD422,'National Reallocations'!$I$2:$I$52,0),),ROUND((X422/(SUM($X$2:$X$1259)-SUMIF($C$2:$C$1259,"22",$X$2:$X$1259)))*(Reallocations!$F$4+Reallocations!$F$5),0))</f>
        <v>29</v>
      </c>
      <c r="AF422" s="27">
        <f ca="1">IF(ISERROR(OFFSET('MSA Reallocations'!$I$1,MATCH(AD422,'MSA Reallocations'!$E$2:$E$37,0),)), 0, (OFFSET('MSA Reallocations'!$I$1,MATCH(AD422,'MSA Reallocations'!$E$2:$E$37,0),)))</f>
        <v>0</v>
      </c>
      <c r="AG422" s="181">
        <f ca="1">IF(ISERROR(OFFSET(Reductions!$E$1,MATCH(AD422,Reductions!$F$2:$F$15,0),)), 0, -OFFSET(Reductions!$E$1,MATCH(AD422,Reductions!$F$2:$F$15,0),))</f>
        <v>0</v>
      </c>
      <c r="AH422" s="53">
        <f t="shared" ca="1" si="20"/>
        <v>349131</v>
      </c>
    </row>
    <row r="423" spans="1:34" x14ac:dyDescent="0.25">
      <c r="A423" s="126" t="s">
        <v>4853</v>
      </c>
      <c r="B423" s="126" t="s">
        <v>1267</v>
      </c>
      <c r="C423" s="126" t="s">
        <v>47</v>
      </c>
      <c r="D423" s="126" t="s">
        <v>48</v>
      </c>
      <c r="E423" s="126" t="s">
        <v>1268</v>
      </c>
      <c r="F423" s="126" t="s">
        <v>1287</v>
      </c>
      <c r="G423" s="126" t="s">
        <v>215</v>
      </c>
      <c r="H423" s="126" t="s">
        <v>23</v>
      </c>
      <c r="I423" s="126" t="s">
        <v>1288</v>
      </c>
      <c r="J423" s="126" t="s">
        <v>1271</v>
      </c>
      <c r="K423" s="126" t="s">
        <v>3341</v>
      </c>
      <c r="L423" s="127">
        <v>18897</v>
      </c>
      <c r="M423" s="127">
        <v>25667</v>
      </c>
      <c r="N423" s="127">
        <v>25112</v>
      </c>
      <c r="O423" s="127">
        <v>89839</v>
      </c>
      <c r="P423" s="127">
        <v>0</v>
      </c>
      <c r="Q423" s="127">
        <v>19864</v>
      </c>
      <c r="R423" s="127">
        <v>1597</v>
      </c>
      <c r="S423" s="127">
        <v>1291</v>
      </c>
      <c r="T423" s="24">
        <f>IF(P423&gt;0, ROUND(IF(IF(OR(C423="51", C423="52", C423="66"), (L423*'UNIT VALUES'!$C$26)-CALCS!P423,0)&gt;0, IF(OR(C423="51", C423="52", C423="66"), (L423*'UNIT VALUES'!$C$26)-CALCS!P423,0), 0), 0), ROUND(IF(IF(OR(C423="51", C423="52", C423="66"), (L423*'UNIT VALUES'!$C$26)-CALCS!O423,0)&gt;0, IF(OR(C423="51", C423="52", C423="66"), (L423*'UNIT VALUES'!$C$26)-CALCS!O423,0), 0), 0))</f>
        <v>0</v>
      </c>
      <c r="U423" s="25">
        <f>IF(C423="22", (O423*'UNIT VALUES'!$D$38)+(Q423*'UNIT VALUES'!$D$39)+(S423*'UNIT VALUES'!$D$40), (O423*'UNIT VALUES'!$D$28)+(Q423*'UNIT VALUES'!$D$29)+(S423*'UNIT VALUES'!$D$30))</f>
        <v>867485.20148037584</v>
      </c>
      <c r="V423" s="25">
        <f>IF(C423="22",(O423*'UNIT VALUES'!$D$41)+(Q423*'UNIT VALUES'!$D$42)+(R423*'UNIT VALUES'!$D$43),IF(C423="66",(Q423*'UNIT VALUES'!$D$31)+(T423*'UNIT VALUES'!$D$33)+(R423*'UNIT VALUES'!$D$34),(Q423*'UNIT VALUES'!$D$31)+(T423*'UNIT VALUES'!$D$32)+(R423*'UNIT VALUES'!$D$34)))</f>
        <v>421395.93204860296</v>
      </c>
      <c r="W423" s="25">
        <f t="shared" si="18"/>
        <v>867485</v>
      </c>
      <c r="X423" s="27">
        <f>ROUND(IF(C423="22", W423*'UNIT VALUES'!$D$44, W423*'UNIT VALUES'!$D$36), 0)</f>
        <v>759230</v>
      </c>
      <c r="Y423" s="87">
        <f>ROUND(IF(C423="22", IF(U423&gt;V423,O423*'UNIT VALUES'!$D$38*'UNIT VALUES'!$D$44,O423*'UNIT VALUES'!$D$41*'UNIT VALUES'!$D$44),IF(U423&gt;V423, O423*'UNIT VALUES'!$D$28*'UNIT VALUES'!$D$36,0)), 0)</f>
        <v>147802</v>
      </c>
      <c r="Z423" s="87">
        <f>ROUND(IF(C423="22", IF(U423&gt;V423,Q423*'UNIT VALUES'!$D$39*'UNIT VALUES'!$D$44,Q423*'UNIT VALUES'!$D$42*'UNIT VALUES'!$D$44), IF(U423&gt;V423, Q423*'UNIT VALUES'!$D$29*'UNIT VALUES'!$D$36, Q423*'UNIT VALUES'!$D$31*'UNIT VALUES'!$D$36)),0)</f>
        <v>441954</v>
      </c>
      <c r="AA423" s="87">
        <f>ROUND(IF(C423="22", IF(U423&gt;V423,0,R423*'UNIT VALUES'!$D$43*'UNIT VALUES'!$D$44),IF(CALCS!U423&gt;CALCS!V423,0,CALCS!R423*'UNIT VALUES'!$D$34*'UNIT VALUES'!$D$36)), 0)</f>
        <v>0</v>
      </c>
      <c r="AB423" s="87">
        <f>ROUND(IF(C423="22",IF(U423&gt;V423,S423*'UNIT VALUES'!$D$40*'UNIT VALUES'!$D$44,0),IF(U423&gt;V423,S423*'UNIT VALUES'!$D$30*'UNIT VALUES'!$D$36)), 0)</f>
        <v>169474</v>
      </c>
      <c r="AC423" s="87">
        <f>ROUND(IF(U423&gt;V423,0,IF(T423&gt;1, IF(C423="66", T423*'UNIT VALUES'!$D$33*'UNIT VALUES'!$D$36,T423*'UNIT VALUES'!$D$32*'UNIT VALUES'!$D$36),0)),0)</f>
        <v>0</v>
      </c>
      <c r="AD423" t="str">
        <f t="shared" si="19"/>
        <v>160762</v>
      </c>
      <c r="AE423">
        <f ca="1">IF(C423="22",OFFSET('National Reallocations'!$L$1,MATCH(AD423,'National Reallocations'!$I$2:$I$52,0),),ROUND((X423/(SUM($X$2:$X$1259)-SUMIF($C$2:$C$1259,"22",$X$2:$X$1259)))*(Reallocations!$F$4+Reallocations!$F$5),0))</f>
        <v>64</v>
      </c>
      <c r="AF423" s="27">
        <f ca="1">IF(ISERROR(OFFSET('MSA Reallocations'!$I$1,MATCH(AD423,'MSA Reallocations'!$E$2:$E$37,0),)), 0, (OFFSET('MSA Reallocations'!$I$1,MATCH(AD423,'MSA Reallocations'!$E$2:$E$37,0),)))</f>
        <v>0</v>
      </c>
      <c r="AG423" s="181">
        <f ca="1">IF(ISERROR(OFFSET(Reductions!$E$1,MATCH(AD423,Reductions!$F$2:$F$15,0),)), 0, -OFFSET(Reductions!$E$1,MATCH(AD423,Reductions!$F$2:$F$15,0),))</f>
        <v>0</v>
      </c>
      <c r="AH423" s="53">
        <f t="shared" ca="1" si="20"/>
        <v>759294</v>
      </c>
    </row>
    <row r="424" spans="1:34" x14ac:dyDescent="0.25">
      <c r="A424" s="126" t="s">
        <v>5217</v>
      </c>
      <c r="B424" s="126" t="s">
        <v>1267</v>
      </c>
      <c r="C424" s="126" t="s">
        <v>27</v>
      </c>
      <c r="D424" s="126" t="s">
        <v>28</v>
      </c>
      <c r="E424" s="126" t="s">
        <v>1268</v>
      </c>
      <c r="F424" s="126" t="s">
        <v>313</v>
      </c>
      <c r="G424" s="126" t="s">
        <v>22</v>
      </c>
      <c r="H424" s="126" t="s">
        <v>23</v>
      </c>
      <c r="I424" s="126" t="s">
        <v>1290</v>
      </c>
      <c r="J424" s="126" t="s">
        <v>1291</v>
      </c>
      <c r="K424" s="126" t="s">
        <v>3341</v>
      </c>
      <c r="L424" s="127">
        <v>28534</v>
      </c>
      <c r="M424" s="127">
        <v>0</v>
      </c>
      <c r="N424" s="127">
        <v>0</v>
      </c>
      <c r="O424" s="127">
        <v>54441</v>
      </c>
      <c r="P424" s="127">
        <v>0</v>
      </c>
      <c r="Q424" s="127">
        <v>9938</v>
      </c>
      <c r="R424" s="127">
        <v>3315</v>
      </c>
      <c r="S424" s="127">
        <v>541</v>
      </c>
      <c r="T424" s="24">
        <f>IF(P424&gt;0, ROUND(IF(IF(OR(C424="51", C424="52", C424="66"), (L424*'UNIT VALUES'!$C$26)-CALCS!P424,0)&gt;0, IF(OR(C424="51", C424="52", C424="66"), (L424*'UNIT VALUES'!$C$26)-CALCS!P424,0), 0), 0), ROUND(IF(IF(OR(C424="51", C424="52", C424="66"), (L424*'UNIT VALUES'!$C$26)-CALCS!O424,0)&gt;0, IF(OR(C424="51", C424="52", C424="66"), (L424*'UNIT VALUES'!$C$26)-CALCS!O424,0), 0), 0))</f>
        <v>0</v>
      </c>
      <c r="U424" s="25">
        <f>IF(C424="22", (O424*'UNIT VALUES'!$D$38)+(Q424*'UNIT VALUES'!$D$39)+(S424*'UNIT VALUES'!$D$40), (O424*'UNIT VALUES'!$D$28)+(Q424*'UNIT VALUES'!$D$29)+(S424*'UNIT VALUES'!$D$30))</f>
        <v>436119.20144160191</v>
      </c>
      <c r="V424" s="25">
        <f>IF(C424="22",(O424*'UNIT VALUES'!$D$41)+(Q424*'UNIT VALUES'!$D$42)+(R424*'UNIT VALUES'!$D$43),IF(C424="66",(Q424*'UNIT VALUES'!$D$31)+(T424*'UNIT VALUES'!$D$33)+(R424*'UNIT VALUES'!$D$34),(Q424*'UNIT VALUES'!$D$31)+(T424*'UNIT VALUES'!$D$32)+(R424*'UNIT VALUES'!$D$34)))</f>
        <v>397381.95332874561</v>
      </c>
      <c r="W424" s="25">
        <f t="shared" si="18"/>
        <v>436119</v>
      </c>
      <c r="X424" s="27">
        <f>ROUND(IF(C424="22", W424*'UNIT VALUES'!$D$44, W424*'UNIT VALUES'!$D$36), 0)</f>
        <v>381695</v>
      </c>
      <c r="Y424" s="87">
        <f>ROUND(IF(C424="22", IF(U424&gt;V424,O424*'UNIT VALUES'!$D$38*'UNIT VALUES'!$D$44,O424*'UNIT VALUES'!$D$41*'UNIT VALUES'!$D$44),IF(U424&gt;V424, O424*'UNIT VALUES'!$D$28*'UNIT VALUES'!$D$36,0)), 0)</f>
        <v>89565</v>
      </c>
      <c r="Z424" s="87">
        <f>ROUND(IF(C424="22", IF(U424&gt;V424,Q424*'UNIT VALUES'!$D$39*'UNIT VALUES'!$D$44,Q424*'UNIT VALUES'!$D$42*'UNIT VALUES'!$D$44), IF(U424&gt;V424, Q424*'UNIT VALUES'!$D$29*'UNIT VALUES'!$D$36, Q424*'UNIT VALUES'!$D$31*'UNIT VALUES'!$D$36)),0)</f>
        <v>221111</v>
      </c>
      <c r="AA424" s="87">
        <f>ROUND(IF(C424="22", IF(U424&gt;V424,0,R424*'UNIT VALUES'!$D$43*'UNIT VALUES'!$D$44),IF(CALCS!U424&gt;CALCS!V424,0,CALCS!R424*'UNIT VALUES'!$D$34*'UNIT VALUES'!$D$36)), 0)</f>
        <v>0</v>
      </c>
      <c r="AB424" s="87">
        <f>ROUND(IF(C424="22",IF(U424&gt;V424,S424*'UNIT VALUES'!$D$40*'UNIT VALUES'!$D$44,0),IF(U424&gt;V424,S424*'UNIT VALUES'!$D$30*'UNIT VALUES'!$D$36)), 0)</f>
        <v>71019</v>
      </c>
      <c r="AC424" s="87">
        <f>ROUND(IF(U424&gt;V424,0,IF(T424&gt;1, IF(C424="66", T424*'UNIT VALUES'!$D$33*'UNIT VALUES'!$D$36,T424*'UNIT VALUES'!$D$32*'UNIT VALUES'!$D$36),0)),0)</f>
        <v>0</v>
      </c>
      <c r="AD424" t="str">
        <f t="shared" si="19"/>
        <v>160906</v>
      </c>
      <c r="AE424">
        <f ca="1">IF(C424="22",OFFSET('National Reallocations'!$L$1,MATCH(AD424,'National Reallocations'!$I$2:$I$52,0),),ROUND((X424/(SUM($X$2:$X$1259)-SUMIF($C$2:$C$1259,"22",$X$2:$X$1259)))*(Reallocations!$F$4+Reallocations!$F$5),0))</f>
        <v>32</v>
      </c>
      <c r="AF424" s="27">
        <f ca="1">IF(ISERROR(OFFSET('MSA Reallocations'!$I$1,MATCH(AD424,'MSA Reallocations'!$E$2:$E$37,0),)), 0, (OFFSET('MSA Reallocations'!$I$1,MATCH(AD424,'MSA Reallocations'!$E$2:$E$37,0),)))</f>
        <v>0</v>
      </c>
      <c r="AG424" s="181">
        <f ca="1">IF(ISERROR(OFFSET(Reductions!$E$1,MATCH(AD424,Reductions!$F$2:$F$15,0),)), 0, -OFFSET(Reductions!$E$1,MATCH(AD424,Reductions!$F$2:$F$15,0),))</f>
        <v>0</v>
      </c>
      <c r="AH424" s="53">
        <f t="shared" ca="1" si="20"/>
        <v>381727</v>
      </c>
    </row>
    <row r="425" spans="1:34" x14ac:dyDescent="0.25">
      <c r="A425" s="126" t="s">
        <v>5529</v>
      </c>
      <c r="B425" s="126" t="s">
        <v>1293</v>
      </c>
      <c r="C425" s="126" t="s">
        <v>19</v>
      </c>
      <c r="D425" s="126" t="s">
        <v>20</v>
      </c>
      <c r="E425" s="126" t="s">
        <v>1294</v>
      </c>
      <c r="F425" s="126" t="s">
        <v>4744</v>
      </c>
      <c r="G425" s="126" t="s">
        <v>22</v>
      </c>
      <c r="H425" s="126" t="s">
        <v>23</v>
      </c>
      <c r="I425" s="126" t="s">
        <v>23</v>
      </c>
      <c r="J425" s="126" t="s">
        <v>24</v>
      </c>
      <c r="K425" s="126" t="s">
        <v>3342</v>
      </c>
      <c r="L425" s="127">
        <v>0</v>
      </c>
      <c r="M425" s="127">
        <v>11429159</v>
      </c>
      <c r="N425" s="127">
        <v>11426518</v>
      </c>
      <c r="O425" s="127">
        <v>2971019</v>
      </c>
      <c r="P425" s="127">
        <v>0</v>
      </c>
      <c r="Q425" s="127">
        <v>367083</v>
      </c>
      <c r="R425" s="127">
        <v>298213</v>
      </c>
      <c r="S425" s="127">
        <v>15173</v>
      </c>
      <c r="T425" s="24">
        <f>IF(P425&gt;0, ROUND(IF(IF(OR(C425="51", C425="52", C425="66"), (L425*'UNIT VALUES'!$C$26)-CALCS!P425,0)&gt;0, IF(OR(C425="51", C425="52", C425="66"), (L425*'UNIT VALUES'!$C$26)-CALCS!P425,0), 0), 0), ROUND(IF(IF(OR(C425="51", C425="52", C425="66"), (L425*'UNIT VALUES'!$C$26)-CALCS!O425,0)&gt;0, IF(OR(C425="51", C425="52", C425="66"), (L425*'UNIT VALUES'!$C$26)-CALCS!O425,0), 0), 0))</f>
        <v>0</v>
      </c>
      <c r="U425" s="25">
        <f>IF(C425="22", (O425*'UNIT VALUES'!$D$38)+(Q425*'UNIT VALUES'!$D$39)+(S425*'UNIT VALUES'!$D$40), (O425*'UNIT VALUES'!$D$28)+(Q425*'UNIT VALUES'!$D$29)+(S425*'UNIT VALUES'!$D$30))</f>
        <v>20103151.002051033</v>
      </c>
      <c r="V425" s="25">
        <f>IF(C425="22",(O425*'UNIT VALUES'!$D$41)+(Q425*'UNIT VALUES'!$D$42)+(R425*'UNIT VALUES'!$D$43),IF(C425="66",(Q425*'UNIT VALUES'!$D$31)+(T425*'UNIT VALUES'!$D$33)+(R425*'UNIT VALUES'!$D$34),(Q425*'UNIT VALUES'!$D$31)+(T425*'UNIT VALUES'!$D$32)+(R425*'UNIT VALUES'!$D$34)))</f>
        <v>31733841.726998966</v>
      </c>
      <c r="W425" s="25">
        <f t="shared" si="18"/>
        <v>31733842</v>
      </c>
      <c r="X425" s="219">
        <f>ROUND(IF(C425="22", W425*'UNIT VALUES'!$D$44, W425*'UNIT VALUES'!$D$36), 0)</f>
        <v>26388248</v>
      </c>
      <c r="Y425" s="87">
        <f>ROUND(IF(C425="22", IF(U425&gt;V425,O425*'UNIT VALUES'!$D$38*'UNIT VALUES'!$D$44,O425*'UNIT VALUES'!$D$41*'UNIT VALUES'!$D$44),IF(U425&gt;V425, O425*'UNIT VALUES'!$D$28*'UNIT VALUES'!$D$36,0)), 0)</f>
        <v>3969722</v>
      </c>
      <c r="Z425" s="87">
        <f>ROUND(IF(C425="22", IF(U425&gt;V425,Q425*'UNIT VALUES'!$D$39*'UNIT VALUES'!$D$44,Q425*'UNIT VALUES'!$D$42*'UNIT VALUES'!$D$44), IF(U425&gt;V425, Q425*'UNIT VALUES'!$D$29*'UNIT VALUES'!$D$36, Q425*'UNIT VALUES'!$D$31*'UNIT VALUES'!$D$36)),0)</f>
        <v>5127530</v>
      </c>
      <c r="AA425" s="87">
        <f>ROUND(IF(C425="22", IF(U425&gt;V425,0,R425*'UNIT VALUES'!$D$43*'UNIT VALUES'!$D$44),IF(CALCS!U425&gt;CALCS!V425,0,CALCS!R425*'UNIT VALUES'!$D$34*'UNIT VALUES'!$D$36)), 0)</f>
        <v>17290995</v>
      </c>
      <c r="AB425" s="87">
        <f>ROUND(IF(C425="22",IF(U425&gt;V425,S425*'UNIT VALUES'!$D$40*'UNIT VALUES'!$D$44,0),IF(U425&gt;V425,S425*'UNIT VALUES'!$D$30*'UNIT VALUES'!$D$36)), 0)</f>
        <v>0</v>
      </c>
      <c r="AC425" s="87">
        <f>ROUND(IF(U425&gt;V425,0,IF(T425&gt;1, IF(C425="66", T425*'UNIT VALUES'!$D$33*'UNIT VALUES'!$D$36,T425*'UNIT VALUES'!$D$32*'UNIT VALUES'!$D$36),0)),0)</f>
        <v>0</v>
      </c>
      <c r="AD425" t="str">
        <f t="shared" si="19"/>
        <v>179999</v>
      </c>
      <c r="AE425">
        <f ca="1">IF(C425="22",OFFSET('National Reallocations'!$L$1,MATCH(AD425,'National Reallocations'!$I$2:$I$52,0),),ROUND((X425/(SUM($X$2:$X$1259)-SUMIF($C$2:$C$1259,"22",$X$2:$X$1259)))*(Reallocations!$F$4+Reallocations!$F$5),0))</f>
        <v>197412</v>
      </c>
      <c r="AF425" s="27">
        <f ca="1">IF(ISERROR(OFFSET('MSA Reallocations'!$I$1,MATCH(AD425,'MSA Reallocations'!$E$2:$E$37,0),)), 0, (OFFSET('MSA Reallocations'!$I$1,MATCH(AD425,'MSA Reallocations'!$E$2:$E$37,0),)))</f>
        <v>0</v>
      </c>
      <c r="AG425" s="181">
        <f ca="1">IF(ISERROR(OFFSET(Reductions!$E$1,MATCH(AD425,Reductions!$F$2:$F$15,0),)), 0, -OFFSET(Reductions!$E$1,MATCH(AD425,Reductions!$F$2:$F$15,0),))</f>
        <v>0</v>
      </c>
      <c r="AH425" s="53">
        <f t="shared" ca="1" si="20"/>
        <v>26585660</v>
      </c>
    </row>
    <row r="426" spans="1:34" x14ac:dyDescent="0.25">
      <c r="A426" s="126" t="s">
        <v>5574</v>
      </c>
      <c r="B426" s="126" t="s">
        <v>1293</v>
      </c>
      <c r="C426" s="126" t="s">
        <v>47</v>
      </c>
      <c r="D426" s="126" t="s">
        <v>48</v>
      </c>
      <c r="E426" s="126" t="s">
        <v>1294</v>
      </c>
      <c r="F426" s="126" t="s">
        <v>1296</v>
      </c>
      <c r="G426" s="126" t="s">
        <v>131</v>
      </c>
      <c r="H426" s="126" t="s">
        <v>23</v>
      </c>
      <c r="I426" s="126" t="s">
        <v>1297</v>
      </c>
      <c r="J426" s="126" t="s">
        <v>1298</v>
      </c>
      <c r="K426" s="126" t="s">
        <v>3342</v>
      </c>
      <c r="L426" s="127">
        <v>43047</v>
      </c>
      <c r="M426" s="127">
        <v>35918</v>
      </c>
      <c r="N426" s="127">
        <v>34171</v>
      </c>
      <c r="O426" s="127">
        <v>27003</v>
      </c>
      <c r="P426" s="127">
        <v>0</v>
      </c>
      <c r="Q426" s="127">
        <v>6641</v>
      </c>
      <c r="R426" s="127">
        <v>5045</v>
      </c>
      <c r="S426" s="127">
        <v>167</v>
      </c>
      <c r="T426" s="24">
        <f>IF(P426&gt;0, ROUND(IF(IF(OR(C426="51", C426="52", C426="66"), (L426*'UNIT VALUES'!$C$26)-CALCS!P426,0)&gt;0, IF(OR(C426="51", C426="52", C426="66"), (L426*'UNIT VALUES'!$C$26)-CALCS!P426,0), 0), 0), ROUND(IF(IF(OR(C426="51", C426="52", C426="66"), (L426*'UNIT VALUES'!$C$26)-CALCS!O426,0)&gt;0, IF(OR(C426="51", C426="52", C426="66"), (L426*'UNIT VALUES'!$C$26)-CALCS!O426,0), 0), 0))</f>
        <v>40547</v>
      </c>
      <c r="U426" s="25">
        <f>IF(C426="22", (O426*'UNIT VALUES'!$D$38)+(Q426*'UNIT VALUES'!$D$39)+(S426*'UNIT VALUES'!$D$40), (O426*'UNIT VALUES'!$D$28)+(Q426*'UNIT VALUES'!$D$29)+(S426*'UNIT VALUES'!$D$30))</f>
        <v>244631.1985436629</v>
      </c>
      <c r="V426" s="25">
        <f>IF(C426="22",(O426*'UNIT VALUES'!$D$41)+(Q426*'UNIT VALUES'!$D$42)+(R426*'UNIT VALUES'!$D$43),IF(C426="66",(Q426*'UNIT VALUES'!$D$31)+(T426*'UNIT VALUES'!$D$33)+(R426*'UNIT VALUES'!$D$34),(Q426*'UNIT VALUES'!$D$31)+(T426*'UNIT VALUES'!$D$32)+(R426*'UNIT VALUES'!$D$34)))</f>
        <v>948438.59105214616</v>
      </c>
      <c r="W426" s="25">
        <f t="shared" si="18"/>
        <v>948439</v>
      </c>
      <c r="X426" s="27">
        <f>ROUND(IF(C426="22", W426*'UNIT VALUES'!$D$44, W426*'UNIT VALUES'!$D$36), 0)</f>
        <v>830082</v>
      </c>
      <c r="Y426" s="87">
        <f>ROUND(IF(C426="22", IF(U426&gt;V426,O426*'UNIT VALUES'!$D$38*'UNIT VALUES'!$D$44,O426*'UNIT VALUES'!$D$41*'UNIT VALUES'!$D$44),IF(U426&gt;V426, O426*'UNIT VALUES'!$D$28*'UNIT VALUES'!$D$36,0)), 0)</f>
        <v>0</v>
      </c>
      <c r="Z426" s="87">
        <f>ROUND(IF(C426="22", IF(U426&gt;V426,Q426*'UNIT VALUES'!$D$39*'UNIT VALUES'!$D$44,Q426*'UNIT VALUES'!$D$42*'UNIT VALUES'!$D$44), IF(U426&gt;V426, Q426*'UNIT VALUES'!$D$29*'UNIT VALUES'!$D$36, Q426*'UNIT VALUES'!$D$31*'UNIT VALUES'!$D$36)),0)</f>
        <v>88653</v>
      </c>
      <c r="AA426" s="87">
        <f>ROUND(IF(C426="22", IF(U426&gt;V426,0,R426*'UNIT VALUES'!$D$43*'UNIT VALUES'!$D$44),IF(CALCS!U426&gt;CALCS!V426,0,CALCS!R426*'UNIT VALUES'!$D$34*'UNIT VALUES'!$D$36)), 0)</f>
        <v>327393</v>
      </c>
      <c r="AB426" s="87">
        <f>ROUND(IF(C426="22",IF(U426&gt;V426,S426*'UNIT VALUES'!$D$40*'UNIT VALUES'!$D$44,0),IF(U426&gt;V426,S426*'UNIT VALUES'!$D$30*'UNIT VALUES'!$D$36)), 0)</f>
        <v>0</v>
      </c>
      <c r="AC426" s="87">
        <f>ROUND(IF(U426&gt;V426,0,IF(T426&gt;1, IF(C426="66", T426*'UNIT VALUES'!$D$33*'UNIT VALUES'!$D$36,T426*'UNIT VALUES'!$D$32*'UNIT VALUES'!$D$36),0)),0)</f>
        <v>414035</v>
      </c>
      <c r="AD426" t="str">
        <f t="shared" si="19"/>
        <v>170126</v>
      </c>
      <c r="AE426">
        <f ca="1">IF(C426="22",OFFSET('National Reallocations'!$L$1,MATCH(AD426,'National Reallocations'!$I$2:$I$52,0),),ROUND((X426/(SUM($X$2:$X$1259)-SUMIF($C$2:$C$1259,"22",$X$2:$X$1259)))*(Reallocations!$F$4+Reallocations!$F$5),0))</f>
        <v>70</v>
      </c>
      <c r="AF426" s="27">
        <f ca="1">IF(ISERROR(OFFSET('MSA Reallocations'!$I$1,MATCH(AD426,'MSA Reallocations'!$E$2:$E$37,0),)), 0, (OFFSET('MSA Reallocations'!$I$1,MATCH(AD426,'MSA Reallocations'!$E$2:$E$37,0),)))</f>
        <v>0</v>
      </c>
      <c r="AG426" s="181">
        <f ca="1">IF(ISERROR(OFFSET(Reductions!$E$1,MATCH(AD426,Reductions!$F$2:$F$15,0),)), 0, -OFFSET(Reductions!$E$1,MATCH(AD426,Reductions!$F$2:$F$15,0),))</f>
        <v>0</v>
      </c>
      <c r="AH426" s="53">
        <f t="shared" ca="1" si="20"/>
        <v>830152</v>
      </c>
    </row>
    <row r="427" spans="1:34" x14ac:dyDescent="0.25">
      <c r="A427" s="126" t="s">
        <v>4958</v>
      </c>
      <c r="B427" s="126" t="s">
        <v>1293</v>
      </c>
      <c r="C427" s="126" t="s">
        <v>27</v>
      </c>
      <c r="D427" s="126" t="s">
        <v>28</v>
      </c>
      <c r="E427" s="126" t="s">
        <v>1294</v>
      </c>
      <c r="F427" s="126" t="s">
        <v>1300</v>
      </c>
      <c r="G427" s="126" t="s">
        <v>22</v>
      </c>
      <c r="H427" s="126" t="s">
        <v>23</v>
      </c>
      <c r="I427" s="126" t="s">
        <v>1301</v>
      </c>
      <c r="J427" s="126" t="s">
        <v>1302</v>
      </c>
      <c r="K427" s="126" t="s">
        <v>3342</v>
      </c>
      <c r="L427" s="127">
        <v>27878</v>
      </c>
      <c r="M427" s="127">
        <v>66116</v>
      </c>
      <c r="N427" s="127">
        <v>66116</v>
      </c>
      <c r="O427" s="127">
        <v>75926</v>
      </c>
      <c r="P427" s="127">
        <v>0</v>
      </c>
      <c r="Q427" s="127">
        <v>3529</v>
      </c>
      <c r="R427" s="127">
        <v>1309</v>
      </c>
      <c r="S427" s="127">
        <v>331</v>
      </c>
      <c r="T427" s="24">
        <f>IF(P427&gt;0, ROUND(IF(IF(OR(C427="51", C427="52", C427="66"), (L427*'UNIT VALUES'!$C$26)-CALCS!P427,0)&gt;0, IF(OR(C427="51", C427="52", C427="66"), (L427*'UNIT VALUES'!$C$26)-CALCS!P427,0), 0), 0), ROUND(IF(IF(OR(C427="51", C427="52", C427="66"), (L427*'UNIT VALUES'!$C$26)-CALCS!O427,0)&gt;0, IF(OR(C427="51", C427="52", C427="66"), (L427*'UNIT VALUES'!$C$26)-CALCS!O427,0), 0), 0))</f>
        <v>0</v>
      </c>
      <c r="U427" s="25">
        <f>IF(C427="22", (O427*'UNIT VALUES'!$D$38)+(Q427*'UNIT VALUES'!$D$39)+(S427*'UNIT VALUES'!$D$40), (O427*'UNIT VALUES'!$D$28)+(Q427*'UNIT VALUES'!$D$29)+(S427*'UNIT VALUES'!$D$30))</f>
        <v>282082.10342548118</v>
      </c>
      <c r="V427" s="25">
        <f>IF(C427="22",(O427*'UNIT VALUES'!$D$41)+(Q427*'UNIT VALUES'!$D$42)+(R427*'UNIT VALUES'!$D$43),IF(C427="66",(Q427*'UNIT VALUES'!$D$31)+(T427*'UNIT VALUES'!$D$33)+(R427*'UNIT VALUES'!$D$34),(Q427*'UNIT VALUES'!$D$31)+(T427*'UNIT VALUES'!$D$32)+(R427*'UNIT VALUES'!$D$34)))</f>
        <v>150886.4596535684</v>
      </c>
      <c r="W427" s="25">
        <f t="shared" si="18"/>
        <v>282082</v>
      </c>
      <c r="X427" s="27">
        <f>ROUND(IF(C427="22", W427*'UNIT VALUES'!$D$44, W427*'UNIT VALUES'!$D$36), 0)</f>
        <v>246880</v>
      </c>
      <c r="Y427" s="87">
        <f>ROUND(IF(C427="22", IF(U427&gt;V427,O427*'UNIT VALUES'!$D$38*'UNIT VALUES'!$D$44,O427*'UNIT VALUES'!$D$41*'UNIT VALUES'!$D$44),IF(U427&gt;V427, O427*'UNIT VALUES'!$D$28*'UNIT VALUES'!$D$36,0)), 0)</f>
        <v>124912</v>
      </c>
      <c r="Z427" s="87">
        <f>ROUND(IF(C427="22", IF(U427&gt;V427,Q427*'UNIT VALUES'!$D$39*'UNIT VALUES'!$D$44,Q427*'UNIT VALUES'!$D$42*'UNIT VALUES'!$D$44), IF(U427&gt;V427, Q427*'UNIT VALUES'!$D$29*'UNIT VALUES'!$D$36, Q427*'UNIT VALUES'!$D$31*'UNIT VALUES'!$D$36)),0)</f>
        <v>78517</v>
      </c>
      <c r="AA427" s="87">
        <f>ROUND(IF(C427="22", IF(U427&gt;V427,0,R427*'UNIT VALUES'!$D$43*'UNIT VALUES'!$D$44),IF(CALCS!U427&gt;CALCS!V427,0,CALCS!R427*'UNIT VALUES'!$D$34*'UNIT VALUES'!$D$36)), 0)</f>
        <v>0</v>
      </c>
      <c r="AB427" s="87">
        <f>ROUND(IF(C427="22",IF(U427&gt;V427,S427*'UNIT VALUES'!$D$40*'UNIT VALUES'!$D$44,0),IF(U427&gt;V427,S427*'UNIT VALUES'!$D$30*'UNIT VALUES'!$D$36)), 0)</f>
        <v>43452</v>
      </c>
      <c r="AC427" s="87">
        <f>ROUND(IF(U427&gt;V427,0,IF(T427&gt;1, IF(C427="66", T427*'UNIT VALUES'!$D$33*'UNIT VALUES'!$D$36,T427*'UNIT VALUES'!$D$32*'UNIT VALUES'!$D$36),0)),0)</f>
        <v>0</v>
      </c>
      <c r="AD427" t="str">
        <f t="shared" si="19"/>
        <v>170222</v>
      </c>
      <c r="AE427">
        <f ca="1">IF(C427="22",OFFSET('National Reallocations'!$L$1,MATCH(AD427,'National Reallocations'!$I$2:$I$52,0),),ROUND((X427/(SUM($X$2:$X$1259)-SUMIF($C$2:$C$1259,"22",$X$2:$X$1259)))*(Reallocations!$F$4+Reallocations!$F$5),0))</f>
        <v>21</v>
      </c>
      <c r="AF427" s="27">
        <f ca="1">IF(ISERROR(OFFSET('MSA Reallocations'!$I$1,MATCH(AD427,'MSA Reallocations'!$E$2:$E$37,0),)), 0, (OFFSET('MSA Reallocations'!$I$1,MATCH(AD427,'MSA Reallocations'!$E$2:$E$37,0),)))</f>
        <v>0</v>
      </c>
      <c r="AG427" s="181">
        <f ca="1">IF(ISERROR(OFFSET(Reductions!$E$1,MATCH(AD427,Reductions!$F$2:$F$15,0),)), 0, -OFFSET(Reductions!$E$1,MATCH(AD427,Reductions!$F$2:$F$15,0),))</f>
        <v>0</v>
      </c>
      <c r="AH427" s="53">
        <f t="shared" ca="1" si="20"/>
        <v>246901</v>
      </c>
    </row>
    <row r="428" spans="1:34" x14ac:dyDescent="0.25">
      <c r="A428" s="126" t="s">
        <v>5452</v>
      </c>
      <c r="B428" s="126" t="s">
        <v>1293</v>
      </c>
      <c r="C428" s="126" t="s">
        <v>47</v>
      </c>
      <c r="D428" s="126" t="s">
        <v>48</v>
      </c>
      <c r="E428" s="126" t="s">
        <v>1294</v>
      </c>
      <c r="F428" s="126" t="s">
        <v>1303</v>
      </c>
      <c r="G428" s="126" t="s">
        <v>22</v>
      </c>
      <c r="H428" s="126" t="s">
        <v>23</v>
      </c>
      <c r="I428" s="126" t="s">
        <v>1304</v>
      </c>
      <c r="J428" s="126" t="s">
        <v>4649</v>
      </c>
      <c r="K428" s="126" t="s">
        <v>3342</v>
      </c>
      <c r="L428" s="127">
        <v>63715</v>
      </c>
      <c r="M428" s="127">
        <v>81293</v>
      </c>
      <c r="N428" s="127">
        <v>81293</v>
      </c>
      <c r="O428" s="127">
        <v>200661</v>
      </c>
      <c r="P428" s="127">
        <v>0</v>
      </c>
      <c r="Q428" s="127">
        <v>29370</v>
      </c>
      <c r="R428" s="127">
        <v>13333</v>
      </c>
      <c r="S428" s="127">
        <v>4039</v>
      </c>
      <c r="T428" s="24">
        <f>IF(P428&gt;0, ROUND(IF(IF(OR(C428="51", C428="52", C428="66"), (L428*'UNIT VALUES'!$C$26)-CALCS!P428,0)&gt;0, IF(OR(C428="51", C428="52", C428="66"), (L428*'UNIT VALUES'!$C$26)-CALCS!P428,0), 0), 0), ROUND(IF(IF(OR(C428="51", C428="52", C428="66"), (L428*'UNIT VALUES'!$C$26)-CALCS!O428,0)&gt;0, IF(OR(C428="51", C428="52", C428="66"), (L428*'UNIT VALUES'!$C$26)-CALCS!O428,0), 0), 0))</f>
        <v>0</v>
      </c>
      <c r="U428" s="25">
        <f>IF(C428="22", (O428*'UNIT VALUES'!$D$38)+(Q428*'UNIT VALUES'!$D$39)+(S428*'UNIT VALUES'!$D$40), (O428*'UNIT VALUES'!$D$28)+(Q428*'UNIT VALUES'!$D$29)+(S428*'UNIT VALUES'!$D$30))</f>
        <v>1729636.1878661427</v>
      </c>
      <c r="V428" s="25">
        <f>IF(C428="22",(O428*'UNIT VALUES'!$D$41)+(Q428*'UNIT VALUES'!$D$42)+(R428*'UNIT VALUES'!$D$43),IF(C428="66",(Q428*'UNIT VALUES'!$D$31)+(T428*'UNIT VALUES'!$D$33)+(R428*'UNIT VALUES'!$D$34),(Q428*'UNIT VALUES'!$D$31)+(T428*'UNIT VALUES'!$D$32)+(R428*'UNIT VALUES'!$D$34)))</f>
        <v>1436585.719796201</v>
      </c>
      <c r="W428" s="25">
        <f t="shared" si="18"/>
        <v>1729636</v>
      </c>
      <c r="X428" s="27">
        <f>ROUND(IF(C428="22", W428*'UNIT VALUES'!$D$44, W428*'UNIT VALUES'!$D$36), 0)</f>
        <v>1513792</v>
      </c>
      <c r="Y428" s="87">
        <f>ROUND(IF(C428="22", IF(U428&gt;V428,O428*'UNIT VALUES'!$D$38*'UNIT VALUES'!$D$44,O428*'UNIT VALUES'!$D$41*'UNIT VALUES'!$D$44),IF(U428&gt;V428, O428*'UNIT VALUES'!$D$28*'UNIT VALUES'!$D$36,0)), 0)</f>
        <v>330124</v>
      </c>
      <c r="Z428" s="87">
        <f>ROUND(IF(C428="22", IF(U428&gt;V428,Q428*'UNIT VALUES'!$D$39*'UNIT VALUES'!$D$44,Q428*'UNIT VALUES'!$D$42*'UNIT VALUES'!$D$44), IF(U428&gt;V428, Q428*'UNIT VALUES'!$D$29*'UNIT VALUES'!$D$36, Q428*'UNIT VALUES'!$D$31*'UNIT VALUES'!$D$36)),0)</f>
        <v>653453</v>
      </c>
      <c r="AA428" s="87">
        <f>ROUND(IF(C428="22", IF(U428&gt;V428,0,R428*'UNIT VALUES'!$D$43*'UNIT VALUES'!$D$44),IF(CALCS!U428&gt;CALCS!V428,0,CALCS!R428*'UNIT VALUES'!$D$34*'UNIT VALUES'!$D$36)), 0)</f>
        <v>0</v>
      </c>
      <c r="AB428" s="87">
        <f>ROUND(IF(C428="22",IF(U428&gt;V428,S428*'UNIT VALUES'!$D$40*'UNIT VALUES'!$D$44,0),IF(U428&gt;V428,S428*'UNIT VALUES'!$D$30*'UNIT VALUES'!$D$36)), 0)</f>
        <v>530214</v>
      </c>
      <c r="AC428" s="87">
        <f>ROUND(IF(U428&gt;V428,0,IF(T428&gt;1, IF(C428="66", T428*'UNIT VALUES'!$D$33*'UNIT VALUES'!$D$36,T428*'UNIT VALUES'!$D$32*'UNIT VALUES'!$D$36),0)),0)</f>
        <v>0</v>
      </c>
      <c r="AD428" t="str">
        <f t="shared" si="19"/>
        <v>170342</v>
      </c>
      <c r="AE428">
        <f ca="1">IF(C428="22",OFFSET('National Reallocations'!$L$1,MATCH(AD428,'National Reallocations'!$I$2:$I$52,0),),ROUND((X428/(SUM($X$2:$X$1259)-SUMIF($C$2:$C$1259,"22",$X$2:$X$1259)))*(Reallocations!$F$4+Reallocations!$F$5),0))</f>
        <v>127</v>
      </c>
      <c r="AF428" s="27">
        <f ca="1">IF(ISERROR(OFFSET('MSA Reallocations'!$I$1,MATCH(AD428,'MSA Reallocations'!$E$2:$E$37,0),)), 0, (OFFSET('MSA Reallocations'!$I$1,MATCH(AD428,'MSA Reallocations'!$E$2:$E$37,0),)))</f>
        <v>0</v>
      </c>
      <c r="AG428" s="181">
        <f ca="1">IF(ISERROR(OFFSET(Reductions!$E$1,MATCH(AD428,Reductions!$F$2:$F$15,0),)), 0, -OFFSET(Reductions!$E$1,MATCH(AD428,Reductions!$F$2:$F$15,0),))</f>
        <v>0</v>
      </c>
      <c r="AH428" s="53">
        <f t="shared" ca="1" si="20"/>
        <v>1513919</v>
      </c>
    </row>
    <row r="429" spans="1:34" x14ac:dyDescent="0.25">
      <c r="A429" s="126" t="s">
        <v>5375</v>
      </c>
      <c r="B429" s="126" t="s">
        <v>1293</v>
      </c>
      <c r="C429" s="126" t="s">
        <v>47</v>
      </c>
      <c r="D429" s="126" t="s">
        <v>48</v>
      </c>
      <c r="E429" s="126" t="s">
        <v>1294</v>
      </c>
      <c r="F429" s="126" t="s">
        <v>1306</v>
      </c>
      <c r="G429" s="126" t="s">
        <v>1243</v>
      </c>
      <c r="H429" s="126" t="s">
        <v>23</v>
      </c>
      <c r="I429" s="126" t="s">
        <v>1307</v>
      </c>
      <c r="J429" s="126" t="s">
        <v>1298</v>
      </c>
      <c r="K429" s="126" t="s">
        <v>3342</v>
      </c>
      <c r="L429" s="127">
        <v>37264</v>
      </c>
      <c r="M429" s="127">
        <v>41580</v>
      </c>
      <c r="N429" s="127">
        <v>41580</v>
      </c>
      <c r="O429" s="127">
        <v>42034</v>
      </c>
      <c r="P429" s="127">
        <v>0</v>
      </c>
      <c r="Q429" s="127">
        <v>7258</v>
      </c>
      <c r="R429" s="127">
        <v>5517</v>
      </c>
      <c r="S429" s="127">
        <v>117</v>
      </c>
      <c r="T429" s="24">
        <f>IF(P429&gt;0, ROUND(IF(IF(OR(C429="51", C429="52", C429="66"), (L429*'UNIT VALUES'!$C$26)-CALCS!P429,0)&gt;0, IF(OR(C429="51", C429="52", C429="66"), (L429*'UNIT VALUES'!$C$26)-CALCS!P429,0), 0), 0), ROUND(IF(IF(OR(C429="51", C429="52", C429="66"), (L429*'UNIT VALUES'!$C$26)-CALCS!O429,0)&gt;0, IF(OR(C429="51", C429="52", C429="66"), (L429*'UNIT VALUES'!$C$26)-CALCS!O429,0), 0), 0))</f>
        <v>16441</v>
      </c>
      <c r="U429" s="25">
        <f>IF(C429="22", (O429*'UNIT VALUES'!$D$38)+(Q429*'UNIT VALUES'!$D$39)+(S429*'UNIT VALUES'!$D$40), (O429*'UNIT VALUES'!$D$28)+(Q429*'UNIT VALUES'!$D$29)+(S429*'UNIT VALUES'!$D$30))</f>
        <v>281071.34763101063</v>
      </c>
      <c r="V429" s="25">
        <f>IF(C429="22",(O429*'UNIT VALUES'!$D$41)+(Q429*'UNIT VALUES'!$D$42)+(R429*'UNIT VALUES'!$D$43),IF(C429="66",(Q429*'UNIT VALUES'!$D$31)+(T429*'UNIT VALUES'!$D$33)+(R429*'UNIT VALUES'!$D$34),(Q429*'UNIT VALUES'!$D$31)+(T429*'UNIT VALUES'!$D$32)+(R429*'UNIT VALUES'!$D$34)))</f>
        <v>711597.80592472607</v>
      </c>
      <c r="W429" s="25">
        <f t="shared" si="18"/>
        <v>711598</v>
      </c>
      <c r="X429" s="27">
        <f>ROUND(IF(C429="22", W429*'UNIT VALUES'!$D$44, W429*'UNIT VALUES'!$D$36), 0)</f>
        <v>622796</v>
      </c>
      <c r="Y429" s="87">
        <f>ROUND(IF(C429="22", IF(U429&gt;V429,O429*'UNIT VALUES'!$D$38*'UNIT VALUES'!$D$44,O429*'UNIT VALUES'!$D$41*'UNIT VALUES'!$D$44),IF(U429&gt;V429, O429*'UNIT VALUES'!$D$28*'UNIT VALUES'!$D$36,0)), 0)</f>
        <v>0</v>
      </c>
      <c r="Z429" s="87">
        <f>ROUND(IF(C429="22", IF(U429&gt;V429,Q429*'UNIT VALUES'!$D$39*'UNIT VALUES'!$D$44,Q429*'UNIT VALUES'!$D$42*'UNIT VALUES'!$D$44), IF(U429&gt;V429, Q429*'UNIT VALUES'!$D$29*'UNIT VALUES'!$D$36, Q429*'UNIT VALUES'!$D$31*'UNIT VALUES'!$D$36)),0)</f>
        <v>96890</v>
      </c>
      <c r="AA429" s="87">
        <f>ROUND(IF(C429="22", IF(U429&gt;V429,0,R429*'UNIT VALUES'!$D$43*'UNIT VALUES'!$D$44),IF(CALCS!U429&gt;CALCS!V429,0,CALCS!R429*'UNIT VALUES'!$D$34*'UNIT VALUES'!$D$36)), 0)</f>
        <v>358024</v>
      </c>
      <c r="AB429" s="87">
        <f>ROUND(IF(C429="22",IF(U429&gt;V429,S429*'UNIT VALUES'!$D$40*'UNIT VALUES'!$D$44,0),IF(U429&gt;V429,S429*'UNIT VALUES'!$D$30*'UNIT VALUES'!$D$36)), 0)</f>
        <v>0</v>
      </c>
      <c r="AC429" s="87">
        <f>ROUND(IF(U429&gt;V429,0,IF(T429&gt;1, IF(C429="66", T429*'UNIT VALUES'!$D$33*'UNIT VALUES'!$D$36,T429*'UNIT VALUES'!$D$32*'UNIT VALUES'!$D$36),0)),0)</f>
        <v>167883</v>
      </c>
      <c r="AD429" t="str">
        <f t="shared" si="19"/>
        <v>170522</v>
      </c>
      <c r="AE429">
        <f ca="1">IF(C429="22",OFFSET('National Reallocations'!$L$1,MATCH(AD429,'National Reallocations'!$I$2:$I$52,0),),ROUND((X429/(SUM($X$2:$X$1259)-SUMIF($C$2:$C$1259,"22",$X$2:$X$1259)))*(Reallocations!$F$4+Reallocations!$F$5),0))</f>
        <v>52</v>
      </c>
      <c r="AF429" s="27">
        <f ca="1">IF(ISERROR(OFFSET('MSA Reallocations'!$I$1,MATCH(AD429,'MSA Reallocations'!$E$2:$E$37,0),)), 0, (OFFSET('MSA Reallocations'!$I$1,MATCH(AD429,'MSA Reallocations'!$E$2:$E$37,0),)))</f>
        <v>0</v>
      </c>
      <c r="AG429" s="181">
        <f ca="1">IF(ISERROR(OFFSET(Reductions!$E$1,MATCH(AD429,Reductions!$F$2:$F$15,0),)), 0, -OFFSET(Reductions!$E$1,MATCH(AD429,Reductions!$F$2:$F$15,0),))</f>
        <v>0</v>
      </c>
      <c r="AH429" s="53">
        <f t="shared" ca="1" si="20"/>
        <v>622848</v>
      </c>
    </row>
    <row r="430" spans="1:34" x14ac:dyDescent="0.25">
      <c r="A430" s="126" t="s">
        <v>5186</v>
      </c>
      <c r="B430" s="126" t="s">
        <v>1293</v>
      </c>
      <c r="C430" s="126" t="s">
        <v>47</v>
      </c>
      <c r="D430" s="126" t="s">
        <v>48</v>
      </c>
      <c r="E430" s="126" t="s">
        <v>1294</v>
      </c>
      <c r="F430" s="126" t="s">
        <v>25</v>
      </c>
      <c r="G430" s="126" t="s">
        <v>135</v>
      </c>
      <c r="H430" s="126" t="s">
        <v>23</v>
      </c>
      <c r="I430" s="126" t="s">
        <v>1309</v>
      </c>
      <c r="J430" s="126" t="s">
        <v>1302</v>
      </c>
      <c r="K430" s="126" t="s">
        <v>3342</v>
      </c>
      <c r="L430" s="127">
        <v>54224</v>
      </c>
      <c r="M430" s="127">
        <v>46849</v>
      </c>
      <c r="N430" s="127">
        <v>46849</v>
      </c>
      <c r="O430" s="127">
        <v>56368</v>
      </c>
      <c r="P430" s="127">
        <v>0</v>
      </c>
      <c r="Q430" s="127">
        <v>8770</v>
      </c>
      <c r="R430" s="127">
        <v>11891</v>
      </c>
      <c r="S430" s="127">
        <v>891</v>
      </c>
      <c r="T430" s="24">
        <f>IF(P430&gt;0, ROUND(IF(IF(OR(C430="51", C430="52", C430="66"), (L430*'UNIT VALUES'!$C$26)-CALCS!P430,0)&gt;0, IF(OR(C430="51", C430="52", C430="66"), (L430*'UNIT VALUES'!$C$26)-CALCS!P430,0), 0), 0), ROUND(IF(IF(OR(C430="51", C430="52", C430="66"), (L430*'UNIT VALUES'!$C$26)-CALCS!O430,0)&gt;0, IF(OR(C430="51", C430="52", C430="66"), (L430*'UNIT VALUES'!$C$26)-CALCS!O430,0), 0), 0))</f>
        <v>28721</v>
      </c>
      <c r="U430" s="25">
        <f>IF(C430="22", (O430*'UNIT VALUES'!$D$38)+(Q430*'UNIT VALUES'!$D$39)+(S430*'UNIT VALUES'!$D$40), (O430*'UNIT VALUES'!$D$28)+(Q430*'UNIT VALUES'!$D$29)+(S430*'UNIT VALUES'!$D$30))</f>
        <v>462546.30007146404</v>
      </c>
      <c r="V430" s="25">
        <f>IF(C430="22",(O430*'UNIT VALUES'!$D$41)+(Q430*'UNIT VALUES'!$D$42)+(R430*'UNIT VALUES'!$D$43),IF(C430="66",(Q430*'UNIT VALUES'!$D$31)+(T430*'UNIT VALUES'!$D$33)+(R430*'UNIT VALUES'!$D$34),(Q430*'UNIT VALUES'!$D$31)+(T430*'UNIT VALUES'!$D$32)+(R430*'UNIT VALUES'!$D$34)))</f>
        <v>1350550.1549506246</v>
      </c>
      <c r="W430" s="25">
        <f t="shared" si="18"/>
        <v>1350550</v>
      </c>
      <c r="X430" s="27">
        <f>ROUND(IF(C430="22", W430*'UNIT VALUES'!$D$44, W430*'UNIT VALUES'!$D$36), 0)</f>
        <v>1182012</v>
      </c>
      <c r="Y430" s="87">
        <f>ROUND(IF(C430="22", IF(U430&gt;V430,O430*'UNIT VALUES'!$D$38*'UNIT VALUES'!$D$44,O430*'UNIT VALUES'!$D$41*'UNIT VALUES'!$D$44),IF(U430&gt;V430, O430*'UNIT VALUES'!$D$28*'UNIT VALUES'!$D$36,0)), 0)</f>
        <v>0</v>
      </c>
      <c r="Z430" s="87">
        <f>ROUND(IF(C430="22", IF(U430&gt;V430,Q430*'UNIT VALUES'!$D$39*'UNIT VALUES'!$D$44,Q430*'UNIT VALUES'!$D$42*'UNIT VALUES'!$D$44), IF(U430&gt;V430, Q430*'UNIT VALUES'!$D$29*'UNIT VALUES'!$D$36, Q430*'UNIT VALUES'!$D$31*'UNIT VALUES'!$D$36)),0)</f>
        <v>117074</v>
      </c>
      <c r="AA430" s="87">
        <f>ROUND(IF(C430="22", IF(U430&gt;V430,0,R430*'UNIT VALUES'!$D$43*'UNIT VALUES'!$D$44),IF(CALCS!U430&gt;CALCS!V430,0,CALCS!R430*'UNIT VALUES'!$D$34*'UNIT VALUES'!$D$36)), 0)</f>
        <v>771662</v>
      </c>
      <c r="AB430" s="87">
        <f>ROUND(IF(C430="22",IF(U430&gt;V430,S430*'UNIT VALUES'!$D$40*'UNIT VALUES'!$D$44,0),IF(U430&gt;V430,S430*'UNIT VALUES'!$D$30*'UNIT VALUES'!$D$36)), 0)</f>
        <v>0</v>
      </c>
      <c r="AC430" s="87">
        <f>ROUND(IF(U430&gt;V430,0,IF(T430&gt;1, IF(C430="66", T430*'UNIT VALUES'!$D$33*'UNIT VALUES'!$D$36,T430*'UNIT VALUES'!$D$32*'UNIT VALUES'!$D$36),0)),0)</f>
        <v>293277</v>
      </c>
      <c r="AD430" t="str">
        <f t="shared" si="19"/>
        <v>170606</v>
      </c>
      <c r="AE430">
        <f ca="1">IF(C430="22",OFFSET('National Reallocations'!$L$1,MATCH(AD430,'National Reallocations'!$I$2:$I$52,0),),ROUND((X430/(SUM($X$2:$X$1259)-SUMIF($C$2:$C$1259,"22",$X$2:$X$1259)))*(Reallocations!$F$4+Reallocations!$F$5),0))</f>
        <v>99</v>
      </c>
      <c r="AF430" s="27">
        <f ca="1">IF(ISERROR(OFFSET('MSA Reallocations'!$I$1,MATCH(AD430,'MSA Reallocations'!$E$2:$E$37,0),)), 0, (OFFSET('MSA Reallocations'!$I$1,MATCH(AD430,'MSA Reallocations'!$E$2:$E$37,0),)))</f>
        <v>0</v>
      </c>
      <c r="AG430" s="181">
        <f ca="1">IF(ISERROR(OFFSET(Reductions!$E$1,MATCH(AD430,Reductions!$F$2:$F$15,0),)), 0, -OFFSET(Reductions!$E$1,MATCH(AD430,Reductions!$F$2:$F$15,0),))</f>
        <v>0</v>
      </c>
      <c r="AH430" s="53">
        <f t="shared" ca="1" si="20"/>
        <v>1182111</v>
      </c>
    </row>
    <row r="431" spans="1:34" x14ac:dyDescent="0.25">
      <c r="A431" s="126" t="s">
        <v>4881</v>
      </c>
      <c r="B431" s="126" t="s">
        <v>1293</v>
      </c>
      <c r="C431" s="126" t="s">
        <v>27</v>
      </c>
      <c r="D431" s="126" t="s">
        <v>28</v>
      </c>
      <c r="E431" s="126" t="s">
        <v>1294</v>
      </c>
      <c r="F431" s="126" t="s">
        <v>1311</v>
      </c>
      <c r="G431" s="126" t="s">
        <v>322</v>
      </c>
      <c r="H431" s="126" t="s">
        <v>23</v>
      </c>
      <c r="I431" s="126" t="s">
        <v>1312</v>
      </c>
      <c r="J431" s="126" t="s">
        <v>4648</v>
      </c>
      <c r="K431" s="126" t="s">
        <v>3342</v>
      </c>
      <c r="L431" s="127">
        <v>36271</v>
      </c>
      <c r="M431" s="127">
        <v>44189</v>
      </c>
      <c r="N431" s="127">
        <v>44189</v>
      </c>
      <c r="O431" s="127">
        <v>78292</v>
      </c>
      <c r="P431" s="127">
        <v>0</v>
      </c>
      <c r="Q431" s="127">
        <v>9676</v>
      </c>
      <c r="R431" s="127">
        <v>5794</v>
      </c>
      <c r="S431" s="127">
        <v>675</v>
      </c>
      <c r="T431" s="24">
        <f>IF(P431&gt;0, ROUND(IF(IF(OR(C431="51", C431="52", C431="66"), (L431*'UNIT VALUES'!$C$26)-CALCS!P431,0)&gt;0, IF(OR(C431="51", C431="52", C431="66"), (L431*'UNIT VALUES'!$C$26)-CALCS!P431,0), 0), 0), ROUND(IF(IF(OR(C431="51", C431="52", C431="66"), (L431*'UNIT VALUES'!$C$26)-CALCS!O431,0)&gt;0, IF(OR(C431="51", C431="52", C431="66"), (L431*'UNIT VALUES'!$C$26)-CALCS!O431,0), 0), 0))</f>
        <v>0</v>
      </c>
      <c r="U431" s="25">
        <f>IF(C431="22", (O431*'UNIT VALUES'!$D$38)+(Q431*'UNIT VALUES'!$D$39)+(S431*'UNIT VALUES'!$D$40), (O431*'UNIT VALUES'!$D$28)+(Q431*'UNIT VALUES'!$D$29)+(S431*'UNIT VALUES'!$D$30))</f>
        <v>494391.87547271594</v>
      </c>
      <c r="V431" s="25">
        <f>IF(C431="22",(O431*'UNIT VALUES'!$D$41)+(Q431*'UNIT VALUES'!$D$42)+(R431*'UNIT VALUES'!$D$43),IF(C431="66",(Q431*'UNIT VALUES'!$D$31)+(T431*'UNIT VALUES'!$D$33)+(R431*'UNIT VALUES'!$D$34),(Q431*'UNIT VALUES'!$D$31)+(T431*'UNIT VALUES'!$D$32)+(R431*'UNIT VALUES'!$D$34)))</f>
        <v>577197.64697540016</v>
      </c>
      <c r="W431" s="25">
        <f t="shared" si="18"/>
        <v>577198</v>
      </c>
      <c r="X431" s="27">
        <f>ROUND(IF(C431="22", W431*'UNIT VALUES'!$D$44, W431*'UNIT VALUES'!$D$36), 0)</f>
        <v>505168</v>
      </c>
      <c r="Y431" s="87">
        <f>ROUND(IF(C431="22", IF(U431&gt;V431,O431*'UNIT VALUES'!$D$38*'UNIT VALUES'!$D$44,O431*'UNIT VALUES'!$D$41*'UNIT VALUES'!$D$44),IF(U431&gt;V431, O431*'UNIT VALUES'!$D$28*'UNIT VALUES'!$D$36,0)), 0)</f>
        <v>0</v>
      </c>
      <c r="Z431" s="87">
        <f>ROUND(IF(C431="22", IF(U431&gt;V431,Q431*'UNIT VALUES'!$D$39*'UNIT VALUES'!$D$44,Q431*'UNIT VALUES'!$D$42*'UNIT VALUES'!$D$44), IF(U431&gt;V431, Q431*'UNIT VALUES'!$D$29*'UNIT VALUES'!$D$36, Q431*'UNIT VALUES'!$D$31*'UNIT VALUES'!$D$36)),0)</f>
        <v>129169</v>
      </c>
      <c r="AA431" s="87">
        <f>ROUND(IF(C431="22", IF(U431&gt;V431,0,R431*'UNIT VALUES'!$D$43*'UNIT VALUES'!$D$44),IF(CALCS!U431&gt;CALCS!V431,0,CALCS!R431*'UNIT VALUES'!$D$34*'UNIT VALUES'!$D$36)), 0)</f>
        <v>375999</v>
      </c>
      <c r="AB431" s="87">
        <f>ROUND(IF(C431="22",IF(U431&gt;V431,S431*'UNIT VALUES'!$D$40*'UNIT VALUES'!$D$44,0),IF(U431&gt;V431,S431*'UNIT VALUES'!$D$30*'UNIT VALUES'!$D$36)), 0)</f>
        <v>0</v>
      </c>
      <c r="AC431" s="87">
        <f>ROUND(IF(U431&gt;V431,0,IF(T431&gt;1, IF(C431="66", T431*'UNIT VALUES'!$D$33*'UNIT VALUES'!$D$36,T431*'UNIT VALUES'!$D$32*'UNIT VALUES'!$D$36),0)),0)</f>
        <v>0</v>
      </c>
      <c r="AD431" t="str">
        <f t="shared" si="19"/>
        <v>170660</v>
      </c>
      <c r="AE431">
        <f ca="1">IF(C431="22",OFFSET('National Reallocations'!$L$1,MATCH(AD431,'National Reallocations'!$I$2:$I$52,0),),ROUND((X431/(SUM($X$2:$X$1259)-SUMIF($C$2:$C$1259,"22",$X$2:$X$1259)))*(Reallocations!$F$4+Reallocations!$F$5),0))</f>
        <v>42</v>
      </c>
      <c r="AF431" s="27">
        <f ca="1">IF(ISERROR(OFFSET('MSA Reallocations'!$I$1,MATCH(AD431,'MSA Reallocations'!$E$2:$E$37,0),)), 0, (OFFSET('MSA Reallocations'!$I$1,MATCH(AD431,'MSA Reallocations'!$E$2:$E$37,0),)))</f>
        <v>0</v>
      </c>
      <c r="AG431" s="181">
        <f ca="1">IF(ISERROR(OFFSET(Reductions!$E$1,MATCH(AD431,Reductions!$F$2:$F$15,0),)), 0, -OFFSET(Reductions!$E$1,MATCH(AD431,Reductions!$F$2:$F$15,0),))</f>
        <v>0</v>
      </c>
      <c r="AH431" s="53">
        <f t="shared" ca="1" si="20"/>
        <v>505210</v>
      </c>
    </row>
    <row r="432" spans="1:34" x14ac:dyDescent="0.25">
      <c r="A432" s="126" t="s">
        <v>4972</v>
      </c>
      <c r="B432" s="126" t="s">
        <v>1293</v>
      </c>
      <c r="C432" s="126" t="s">
        <v>47</v>
      </c>
      <c r="D432" s="126" t="s">
        <v>48</v>
      </c>
      <c r="E432" s="126" t="s">
        <v>1294</v>
      </c>
      <c r="F432" s="126" t="s">
        <v>812</v>
      </c>
      <c r="G432" s="126" t="s">
        <v>22</v>
      </c>
      <c r="H432" s="126" t="s">
        <v>23</v>
      </c>
      <c r="I432" s="126" t="s">
        <v>1314</v>
      </c>
      <c r="J432" s="126" t="s">
        <v>1302</v>
      </c>
      <c r="K432" s="126" t="s">
        <v>3342</v>
      </c>
      <c r="L432" s="127">
        <v>1</v>
      </c>
      <c r="M432" s="127">
        <v>37261</v>
      </c>
      <c r="N432" s="127">
        <v>37261</v>
      </c>
      <c r="O432" s="127">
        <v>74306</v>
      </c>
      <c r="P432" s="127">
        <v>0</v>
      </c>
      <c r="Q432" s="127">
        <v>6784</v>
      </c>
      <c r="R432" s="127">
        <v>385</v>
      </c>
      <c r="S432" s="127">
        <v>789</v>
      </c>
      <c r="T432" s="24">
        <f>IF(P432&gt;0, ROUND(IF(IF(OR(C432="51", C432="52", C432="66"), (L432*'UNIT VALUES'!$C$26)-CALCS!P432,0)&gt;0, IF(OR(C432="51", C432="52", C432="66"), (L432*'UNIT VALUES'!$C$26)-CALCS!P432,0), 0), 0), ROUND(IF(IF(OR(C432="51", C432="52", C432="66"), (L432*'UNIT VALUES'!$C$26)-CALCS!O432,0)&gt;0, IF(OR(C432="51", C432="52", C432="66"), (L432*'UNIT VALUES'!$C$26)-CALCS!O432,0), 0), 0))</f>
        <v>0</v>
      </c>
      <c r="U432" s="25">
        <f>IF(C432="22", (O432*'UNIT VALUES'!$D$38)+(Q432*'UNIT VALUES'!$D$39)+(S432*'UNIT VALUES'!$D$40), (O432*'UNIT VALUES'!$D$28)+(Q432*'UNIT VALUES'!$D$29)+(S432*'UNIT VALUES'!$D$30))</f>
        <v>430479.51588845719</v>
      </c>
      <c r="V432" s="25">
        <f>IF(C432="22",(O432*'UNIT VALUES'!$D$41)+(Q432*'UNIT VALUES'!$D$42)+(R432*'UNIT VALUES'!$D$43),IF(C432="66",(Q432*'UNIT VALUES'!$D$31)+(T432*'UNIT VALUES'!$D$33)+(R432*'UNIT VALUES'!$D$34),(Q432*'UNIT VALUES'!$D$31)+(T432*'UNIT VALUES'!$D$32)+(R432*'UNIT VALUES'!$D$34)))</f>
        <v>132022.02240066408</v>
      </c>
      <c r="W432" s="25">
        <f t="shared" si="18"/>
        <v>430480</v>
      </c>
      <c r="X432" s="27">
        <f>ROUND(IF(C432="22", W432*'UNIT VALUES'!$D$44, W432*'UNIT VALUES'!$D$36), 0)</f>
        <v>376760</v>
      </c>
      <c r="Y432" s="87">
        <f>ROUND(IF(C432="22", IF(U432&gt;V432,O432*'UNIT VALUES'!$D$38*'UNIT VALUES'!$D$44,O432*'UNIT VALUES'!$D$41*'UNIT VALUES'!$D$44),IF(U432&gt;V432, O432*'UNIT VALUES'!$D$28*'UNIT VALUES'!$D$36,0)), 0)</f>
        <v>122247</v>
      </c>
      <c r="Z432" s="87">
        <f>ROUND(IF(C432="22", IF(U432&gt;V432,Q432*'UNIT VALUES'!$D$39*'UNIT VALUES'!$D$44,Q432*'UNIT VALUES'!$D$42*'UNIT VALUES'!$D$44), IF(U432&gt;V432, Q432*'UNIT VALUES'!$D$29*'UNIT VALUES'!$D$36, Q432*'UNIT VALUES'!$D$31*'UNIT VALUES'!$D$36)),0)</f>
        <v>150937</v>
      </c>
      <c r="AA432" s="87">
        <f>ROUND(IF(C432="22", IF(U432&gt;V432,0,R432*'UNIT VALUES'!$D$43*'UNIT VALUES'!$D$44),IF(CALCS!U432&gt;CALCS!V432,0,CALCS!R432*'UNIT VALUES'!$D$34*'UNIT VALUES'!$D$36)), 0)</f>
        <v>0</v>
      </c>
      <c r="AB432" s="87">
        <f>ROUND(IF(C432="22",IF(U432&gt;V432,S432*'UNIT VALUES'!$D$40*'UNIT VALUES'!$D$44,0),IF(U432&gt;V432,S432*'UNIT VALUES'!$D$30*'UNIT VALUES'!$D$36)), 0)</f>
        <v>103575</v>
      </c>
      <c r="AC432" s="87">
        <f>ROUND(IF(U432&gt;V432,0,IF(T432&gt;1, IF(C432="66", T432*'UNIT VALUES'!$D$33*'UNIT VALUES'!$D$36,T432*'UNIT VALUES'!$D$32*'UNIT VALUES'!$D$36),0)),0)</f>
        <v>0</v>
      </c>
      <c r="AD432" t="str">
        <f t="shared" si="19"/>
        <v>170690</v>
      </c>
      <c r="AE432">
        <f ca="1">IF(C432="22",OFFSET('National Reallocations'!$L$1,MATCH(AD432,'National Reallocations'!$I$2:$I$52,0),),ROUND((X432/(SUM($X$2:$X$1259)-SUMIF($C$2:$C$1259,"22",$X$2:$X$1259)))*(Reallocations!$F$4+Reallocations!$F$5),0))</f>
        <v>32</v>
      </c>
      <c r="AF432" s="27">
        <f ca="1">IF(ISERROR(OFFSET('MSA Reallocations'!$I$1,MATCH(AD432,'MSA Reallocations'!$E$2:$E$37,0),)), 0, (OFFSET('MSA Reallocations'!$I$1,MATCH(AD432,'MSA Reallocations'!$E$2:$E$37,0),)))</f>
        <v>0</v>
      </c>
      <c r="AG432" s="181">
        <f ca="1">IF(ISERROR(OFFSET(Reductions!$E$1,MATCH(AD432,Reductions!$F$2:$F$15,0),)), 0, -OFFSET(Reductions!$E$1,MATCH(AD432,Reductions!$F$2:$F$15,0),))</f>
        <v>0</v>
      </c>
      <c r="AH432" s="53">
        <f t="shared" ca="1" si="20"/>
        <v>376792</v>
      </c>
    </row>
    <row r="433" spans="1:34" x14ac:dyDescent="0.25">
      <c r="A433" s="126" t="s">
        <v>4886</v>
      </c>
      <c r="B433" s="126" t="s">
        <v>1293</v>
      </c>
      <c r="C433" s="126" t="s">
        <v>27</v>
      </c>
      <c r="D433" s="126" t="s">
        <v>28</v>
      </c>
      <c r="E433" s="126" t="s">
        <v>1294</v>
      </c>
      <c r="F433" s="126" t="s">
        <v>77</v>
      </c>
      <c r="G433" s="126" t="s">
        <v>210</v>
      </c>
      <c r="H433" s="126" t="s">
        <v>23</v>
      </c>
      <c r="I433" s="126" t="s">
        <v>1316</v>
      </c>
      <c r="J433" s="126" t="s">
        <v>1317</v>
      </c>
      <c r="K433" s="126" t="s">
        <v>3342</v>
      </c>
      <c r="L433" s="127">
        <v>49583</v>
      </c>
      <c r="M433" s="127">
        <v>58267</v>
      </c>
      <c r="N433" s="127">
        <v>58133</v>
      </c>
      <c r="O433" s="127">
        <v>86096</v>
      </c>
      <c r="P433" s="127">
        <v>0</v>
      </c>
      <c r="Q433" s="127">
        <v>20412</v>
      </c>
      <c r="R433" s="127">
        <v>4658</v>
      </c>
      <c r="S433" s="127">
        <v>481</v>
      </c>
      <c r="T433" s="24">
        <f>IF(P433&gt;0, ROUND(IF(IF(OR(C433="51", C433="52", C433="66"), (L433*'UNIT VALUES'!$C$26)-CALCS!P433,0)&gt;0, IF(OR(C433="51", C433="52", C433="66"), (L433*'UNIT VALUES'!$C$26)-CALCS!P433,0), 0), 0), ROUND(IF(IF(OR(C433="51", C433="52", C433="66"), (L433*'UNIT VALUES'!$C$26)-CALCS!O433,0)&gt;0, IF(OR(C433="51", C433="52", C433="66"), (L433*'UNIT VALUES'!$C$26)-CALCS!O433,0), 0), 0))</f>
        <v>0</v>
      </c>
      <c r="U433" s="25">
        <f>IF(C433="22", (O433*'UNIT VALUES'!$D$38)+(Q433*'UNIT VALUES'!$D$39)+(S433*'UNIT VALUES'!$D$40), (O433*'UNIT VALUES'!$D$28)+(Q433*'UNIT VALUES'!$D$29)+(S433*'UNIT VALUES'!$D$30))</f>
        <v>752887.18080669641</v>
      </c>
      <c r="V433" s="25">
        <f>IF(C433="22",(O433*'UNIT VALUES'!$D$41)+(Q433*'UNIT VALUES'!$D$42)+(R433*'UNIT VALUES'!$D$43),IF(C433="66",(Q433*'UNIT VALUES'!$D$31)+(T433*'UNIT VALUES'!$D$33)+(R433*'UNIT VALUES'!$D$34),(Q433*'UNIT VALUES'!$D$31)+(T433*'UNIT VALUES'!$D$32)+(R433*'UNIT VALUES'!$D$34)))</f>
        <v>656720.32835891901</v>
      </c>
      <c r="W433" s="25">
        <f t="shared" si="18"/>
        <v>752887</v>
      </c>
      <c r="X433" s="27">
        <f>ROUND(IF(C433="22", W433*'UNIT VALUES'!$D$44, W433*'UNIT VALUES'!$D$36), 0)</f>
        <v>658933</v>
      </c>
      <c r="Y433" s="87">
        <f>ROUND(IF(C433="22", IF(U433&gt;V433,O433*'UNIT VALUES'!$D$38*'UNIT VALUES'!$D$44,O433*'UNIT VALUES'!$D$41*'UNIT VALUES'!$D$44),IF(U433&gt;V433, O433*'UNIT VALUES'!$D$28*'UNIT VALUES'!$D$36,0)), 0)</f>
        <v>141644</v>
      </c>
      <c r="Z433" s="87">
        <f>ROUND(IF(C433="22", IF(U433&gt;V433,Q433*'UNIT VALUES'!$D$39*'UNIT VALUES'!$D$44,Q433*'UNIT VALUES'!$D$42*'UNIT VALUES'!$D$44), IF(U433&gt;V433, Q433*'UNIT VALUES'!$D$29*'UNIT VALUES'!$D$36, Q433*'UNIT VALUES'!$D$31*'UNIT VALUES'!$D$36)),0)</f>
        <v>454147</v>
      </c>
      <c r="AA433" s="87">
        <f>ROUND(IF(C433="22", IF(U433&gt;V433,0,R433*'UNIT VALUES'!$D$43*'UNIT VALUES'!$D$44),IF(CALCS!U433&gt;CALCS!V433,0,CALCS!R433*'UNIT VALUES'!$D$34*'UNIT VALUES'!$D$36)), 0)</f>
        <v>0</v>
      </c>
      <c r="AB433" s="87">
        <f>ROUND(IF(C433="22",IF(U433&gt;V433,S433*'UNIT VALUES'!$D$40*'UNIT VALUES'!$D$44,0),IF(U433&gt;V433,S433*'UNIT VALUES'!$D$30*'UNIT VALUES'!$D$36)), 0)</f>
        <v>63143</v>
      </c>
      <c r="AC433" s="87">
        <f>ROUND(IF(U433&gt;V433,0,IF(T433&gt;1, IF(C433="66", T433*'UNIT VALUES'!$D$33*'UNIT VALUES'!$D$36,T433*'UNIT VALUES'!$D$32*'UNIT VALUES'!$D$36),0)),0)</f>
        <v>0</v>
      </c>
      <c r="AD433" t="str">
        <f t="shared" si="19"/>
        <v>171218</v>
      </c>
      <c r="AE433">
        <f ca="1">IF(C433="22",OFFSET('National Reallocations'!$L$1,MATCH(AD433,'National Reallocations'!$I$2:$I$52,0),),ROUND((X433/(SUM($X$2:$X$1259)-SUMIF($C$2:$C$1259,"22",$X$2:$X$1259)))*(Reallocations!$F$4+Reallocations!$F$5),0))</f>
        <v>55</v>
      </c>
      <c r="AF433" s="27">
        <f ca="1">IF(ISERROR(OFFSET('MSA Reallocations'!$I$1,MATCH(AD433,'MSA Reallocations'!$E$2:$E$37,0),)), 0, (OFFSET('MSA Reallocations'!$I$1,MATCH(AD433,'MSA Reallocations'!$E$2:$E$37,0),)))</f>
        <v>0</v>
      </c>
      <c r="AG433" s="181">
        <f ca="1">IF(ISERROR(OFFSET(Reductions!$E$1,MATCH(AD433,Reductions!$F$2:$F$15,0),)), 0, -OFFSET(Reductions!$E$1,MATCH(AD433,Reductions!$F$2:$F$15,0),))</f>
        <v>0</v>
      </c>
      <c r="AH433" s="53">
        <f t="shared" ca="1" si="20"/>
        <v>658988</v>
      </c>
    </row>
    <row r="434" spans="1:34" x14ac:dyDescent="0.25">
      <c r="A434" s="126" t="s">
        <v>5571</v>
      </c>
      <c r="B434" s="126" t="s">
        <v>1293</v>
      </c>
      <c r="C434" s="126" t="s">
        <v>27</v>
      </c>
      <c r="D434" s="126" t="s">
        <v>28</v>
      </c>
      <c r="E434" s="126" t="s">
        <v>1294</v>
      </c>
      <c r="F434" s="126" t="s">
        <v>1319</v>
      </c>
      <c r="G434" s="126" t="s">
        <v>22</v>
      </c>
      <c r="H434" s="126" t="s">
        <v>23</v>
      </c>
      <c r="I434" s="126" t="s">
        <v>1320</v>
      </c>
      <c r="J434" s="126" t="s">
        <v>1302</v>
      </c>
      <c r="K434" s="126" t="s">
        <v>3342</v>
      </c>
      <c r="L434" s="127">
        <v>3550404</v>
      </c>
      <c r="M434" s="127">
        <v>3006472</v>
      </c>
      <c r="N434" s="127">
        <v>3005072</v>
      </c>
      <c r="O434" s="127">
        <v>2720546</v>
      </c>
      <c r="P434" s="127">
        <v>0</v>
      </c>
      <c r="Q434" s="127">
        <v>604568</v>
      </c>
      <c r="R434" s="127">
        <v>537891</v>
      </c>
      <c r="S434" s="127">
        <v>45067</v>
      </c>
      <c r="T434" s="24">
        <f>IF(P434&gt;0, ROUND(IF(IF(OR(C434="51", C434="52", C434="66"), (L434*'UNIT VALUES'!$C$26)-CALCS!P434,0)&gt;0, IF(OR(C434="51", C434="52", C434="66"), (L434*'UNIT VALUES'!$C$26)-CALCS!P434,0), 0), 0), ROUND(IF(IF(OR(C434="51", C434="52", C434="66"), (L434*'UNIT VALUES'!$C$26)-CALCS!O434,0)&gt;0, IF(OR(C434="51", C434="52", C434="66"), (L434*'UNIT VALUES'!$C$26)-CALCS!O434,0), 0), 0))</f>
        <v>2850805</v>
      </c>
      <c r="U434" s="25">
        <f>IF(C434="22", (O434*'UNIT VALUES'!$D$38)+(Q434*'UNIT VALUES'!$D$39)+(S434*'UNIT VALUES'!$D$40), (O434*'UNIT VALUES'!$D$28)+(Q434*'UNIT VALUES'!$D$29)+(S434*'UNIT VALUES'!$D$30))</f>
        <v>27242596.132420078</v>
      </c>
      <c r="V434" s="25">
        <f>IF(C434="22",(O434*'UNIT VALUES'!$D$41)+(Q434*'UNIT VALUES'!$D$42)+(R434*'UNIT VALUES'!$D$43),IF(C434="66",(Q434*'UNIT VALUES'!$D$31)+(T434*'UNIT VALUES'!$D$33)+(R434*'UNIT VALUES'!$D$34),(Q434*'UNIT VALUES'!$D$31)+(T434*'UNIT VALUES'!$D$32)+(R434*'UNIT VALUES'!$D$34)))</f>
        <v>82365610.369374067</v>
      </c>
      <c r="W434" s="25">
        <f t="shared" si="18"/>
        <v>82365610</v>
      </c>
      <c r="X434" s="27">
        <f>ROUND(IF(C434="22", W434*'UNIT VALUES'!$D$44, W434*'UNIT VALUES'!$D$36), 0)</f>
        <v>72087059</v>
      </c>
      <c r="Y434" s="87">
        <f>ROUND(IF(C434="22", IF(U434&gt;V434,O434*'UNIT VALUES'!$D$38*'UNIT VALUES'!$D$44,O434*'UNIT VALUES'!$D$41*'UNIT VALUES'!$D$44),IF(U434&gt;V434, O434*'UNIT VALUES'!$D$28*'UNIT VALUES'!$D$36,0)), 0)</f>
        <v>0</v>
      </c>
      <c r="Z434" s="87">
        <f>ROUND(IF(C434="22", IF(U434&gt;V434,Q434*'UNIT VALUES'!$D$39*'UNIT VALUES'!$D$44,Q434*'UNIT VALUES'!$D$42*'UNIT VALUES'!$D$44), IF(U434&gt;V434, Q434*'UNIT VALUES'!$D$29*'UNIT VALUES'!$D$36, Q434*'UNIT VALUES'!$D$31*'UNIT VALUES'!$D$36)),0)</f>
        <v>8070621</v>
      </c>
      <c r="AA434" s="87">
        <f>ROUND(IF(C434="22", IF(U434&gt;V434,0,R434*'UNIT VALUES'!$D$43*'UNIT VALUES'!$D$44),IF(CALCS!U434&gt;CALCS!V434,0,CALCS!R434*'UNIT VALUES'!$D$34*'UNIT VALUES'!$D$36)), 0)</f>
        <v>34906222</v>
      </c>
      <c r="AB434" s="87">
        <f>ROUND(IF(C434="22",IF(U434&gt;V434,S434*'UNIT VALUES'!$D$40*'UNIT VALUES'!$D$44,0),IF(U434&gt;V434,S434*'UNIT VALUES'!$D$30*'UNIT VALUES'!$D$36)), 0)</f>
        <v>0</v>
      </c>
      <c r="AC434" s="87">
        <f>ROUND(IF(U434&gt;V434,0,IF(T434&gt;1, IF(C434="66", T434*'UNIT VALUES'!$D$33*'UNIT VALUES'!$D$36,T434*'UNIT VALUES'!$D$32*'UNIT VALUES'!$D$36),0)),0)</f>
        <v>29110216</v>
      </c>
      <c r="AD434" t="str">
        <f t="shared" si="19"/>
        <v>171296</v>
      </c>
      <c r="AE434">
        <f ca="1">IF(C434="22",OFFSET('National Reallocations'!$L$1,MATCH(AD434,'National Reallocations'!$I$2:$I$52,0),),ROUND((X434/(SUM($X$2:$X$1259)-SUMIF($C$2:$C$1259,"22",$X$2:$X$1259)))*(Reallocations!$F$4+Reallocations!$F$5),0))</f>
        <v>6063</v>
      </c>
      <c r="AF434" s="27">
        <f ca="1">IF(ISERROR(OFFSET('MSA Reallocations'!$I$1,MATCH(AD434,'MSA Reallocations'!$E$2:$E$37,0),)), 0, (OFFSET('MSA Reallocations'!$I$1,MATCH(AD434,'MSA Reallocations'!$E$2:$E$37,0),)))</f>
        <v>0</v>
      </c>
      <c r="AG434" s="181">
        <f ca="1">IF(ISERROR(OFFSET(Reductions!$E$1,MATCH(AD434,Reductions!$F$2:$F$15,0),)), 0, -OFFSET(Reductions!$E$1,MATCH(AD434,Reductions!$F$2:$F$15,0),))</f>
        <v>0</v>
      </c>
      <c r="AH434" s="53">
        <f t="shared" ca="1" si="20"/>
        <v>72093122</v>
      </c>
    </row>
    <row r="435" spans="1:34" x14ac:dyDescent="0.25">
      <c r="A435" s="126" t="s">
        <v>5516</v>
      </c>
      <c r="B435" s="126" t="s">
        <v>1293</v>
      </c>
      <c r="C435" s="126" t="s">
        <v>47</v>
      </c>
      <c r="D435" s="126" t="s">
        <v>48</v>
      </c>
      <c r="E435" s="126" t="s">
        <v>1294</v>
      </c>
      <c r="F435" s="126" t="s">
        <v>125</v>
      </c>
      <c r="G435" s="126" t="s">
        <v>135</v>
      </c>
      <c r="H435" s="126" t="s">
        <v>23</v>
      </c>
      <c r="I435" s="126" t="s">
        <v>1322</v>
      </c>
      <c r="J435" s="126" t="s">
        <v>1302</v>
      </c>
      <c r="K435" s="126" t="s">
        <v>3342</v>
      </c>
      <c r="L435" s="127">
        <v>34331</v>
      </c>
      <c r="M435" s="127">
        <v>37026</v>
      </c>
      <c r="N435" s="127">
        <v>37026</v>
      </c>
      <c r="O435" s="127">
        <v>30284</v>
      </c>
      <c r="P435" s="127">
        <v>0</v>
      </c>
      <c r="Q435" s="127">
        <v>8726</v>
      </c>
      <c r="R435" s="127">
        <v>2625</v>
      </c>
      <c r="S435" s="127">
        <v>435</v>
      </c>
      <c r="T435" s="24">
        <f>IF(P435&gt;0, ROUND(IF(IF(OR(C435="51", C435="52", C435="66"), (L435*'UNIT VALUES'!$C$26)-CALCS!P435,0)&gt;0, IF(OR(C435="51", C435="52", C435="66"), (L435*'UNIT VALUES'!$C$26)-CALCS!P435,0), 0), 0), ROUND(IF(IF(OR(C435="51", C435="52", C435="66"), (L435*'UNIT VALUES'!$C$26)-CALCS!O435,0)&gt;0, IF(OR(C435="51", C435="52", C435="66"), (L435*'UNIT VALUES'!$C$26)-CALCS!O435,0), 0), 0))</f>
        <v>23589</v>
      </c>
      <c r="U435" s="25">
        <f>IF(C435="22", (O435*'UNIT VALUES'!$D$38)+(Q435*'UNIT VALUES'!$D$39)+(S435*'UNIT VALUES'!$D$40), (O435*'UNIT VALUES'!$D$28)+(Q435*'UNIT VALUES'!$D$29)+(S435*'UNIT VALUES'!$D$30))</f>
        <v>343999.96100117685</v>
      </c>
      <c r="V435" s="25">
        <f>IF(C435="22",(O435*'UNIT VALUES'!$D$41)+(Q435*'UNIT VALUES'!$D$42)+(R435*'UNIT VALUES'!$D$43),IF(C435="66",(Q435*'UNIT VALUES'!$D$31)+(T435*'UNIT VALUES'!$D$33)+(R435*'UNIT VALUES'!$D$34),(Q435*'UNIT VALUES'!$D$31)+(T435*'UNIT VALUES'!$D$32)+(R435*'UNIT VALUES'!$D$34)))</f>
        <v>602951.18453013187</v>
      </c>
      <c r="W435" s="25">
        <f t="shared" si="18"/>
        <v>602951</v>
      </c>
      <c r="X435" s="27">
        <f>ROUND(IF(C435="22", W435*'UNIT VALUES'!$D$44, W435*'UNIT VALUES'!$D$36), 0)</f>
        <v>527708</v>
      </c>
      <c r="Y435" s="87">
        <f>ROUND(IF(C435="22", IF(U435&gt;V435,O435*'UNIT VALUES'!$D$38*'UNIT VALUES'!$D$44,O435*'UNIT VALUES'!$D$41*'UNIT VALUES'!$D$44),IF(U435&gt;V435, O435*'UNIT VALUES'!$D$28*'UNIT VALUES'!$D$36,0)), 0)</f>
        <v>0</v>
      </c>
      <c r="Z435" s="87">
        <f>ROUND(IF(C435="22", IF(U435&gt;V435,Q435*'UNIT VALUES'!$D$39*'UNIT VALUES'!$D$44,Q435*'UNIT VALUES'!$D$42*'UNIT VALUES'!$D$44), IF(U435&gt;V435, Q435*'UNIT VALUES'!$D$29*'UNIT VALUES'!$D$36, Q435*'UNIT VALUES'!$D$31*'UNIT VALUES'!$D$36)),0)</f>
        <v>116487</v>
      </c>
      <c r="AA435" s="87">
        <f>ROUND(IF(C435="22", IF(U435&gt;V435,0,R435*'UNIT VALUES'!$D$43*'UNIT VALUES'!$D$44),IF(CALCS!U435&gt;CALCS!V435,0,CALCS!R435*'UNIT VALUES'!$D$34*'UNIT VALUES'!$D$36)), 0)</f>
        <v>170348</v>
      </c>
      <c r="AB435" s="87">
        <f>ROUND(IF(C435="22",IF(U435&gt;V435,S435*'UNIT VALUES'!$D$40*'UNIT VALUES'!$D$44,0),IF(U435&gt;V435,S435*'UNIT VALUES'!$D$30*'UNIT VALUES'!$D$36)), 0)</f>
        <v>0</v>
      </c>
      <c r="AC435" s="87">
        <f>ROUND(IF(U435&gt;V435,0,IF(T435&gt;1, IF(C435="66", T435*'UNIT VALUES'!$D$33*'UNIT VALUES'!$D$36,T435*'UNIT VALUES'!$D$32*'UNIT VALUES'!$D$36),0)),0)</f>
        <v>240873</v>
      </c>
      <c r="AD435" t="str">
        <f t="shared" si="19"/>
        <v>171302</v>
      </c>
      <c r="AE435">
        <f ca="1">IF(C435="22",OFFSET('National Reallocations'!$L$1,MATCH(AD435,'National Reallocations'!$I$2:$I$52,0),),ROUND((X435/(SUM($X$2:$X$1259)-SUMIF($C$2:$C$1259,"22",$X$2:$X$1259)))*(Reallocations!$F$4+Reallocations!$F$5),0))</f>
        <v>44</v>
      </c>
      <c r="AF435" s="27">
        <f ca="1">IF(ISERROR(OFFSET('MSA Reallocations'!$I$1,MATCH(AD435,'MSA Reallocations'!$E$2:$E$37,0),)), 0, (OFFSET('MSA Reallocations'!$I$1,MATCH(AD435,'MSA Reallocations'!$E$2:$E$37,0),)))</f>
        <v>0</v>
      </c>
      <c r="AG435" s="181">
        <f ca="1">IF(ISERROR(OFFSET(Reductions!$E$1,MATCH(AD435,Reductions!$F$2:$F$15,0),)), 0, -OFFSET(Reductions!$E$1,MATCH(AD435,Reductions!$F$2:$F$15,0),))</f>
        <v>0</v>
      </c>
      <c r="AH435" s="53">
        <f t="shared" ca="1" si="20"/>
        <v>527752</v>
      </c>
    </row>
    <row r="436" spans="1:34" x14ac:dyDescent="0.25">
      <c r="A436" s="126" t="s">
        <v>4900</v>
      </c>
      <c r="B436" s="126" t="s">
        <v>1293</v>
      </c>
      <c r="C436" s="126" t="s">
        <v>47</v>
      </c>
      <c r="D436" s="126" t="s">
        <v>48</v>
      </c>
      <c r="E436" s="126" t="s">
        <v>1294</v>
      </c>
      <c r="F436" s="126" t="s">
        <v>355</v>
      </c>
      <c r="G436" s="126" t="s">
        <v>135</v>
      </c>
      <c r="H436" s="126" t="s">
        <v>23</v>
      </c>
      <c r="I436" s="126" t="s">
        <v>1324</v>
      </c>
      <c r="J436" s="126" t="s">
        <v>1302</v>
      </c>
      <c r="K436" s="126" t="s">
        <v>3342</v>
      </c>
      <c r="L436" s="127">
        <v>69130</v>
      </c>
      <c r="M436" s="127">
        <v>61232</v>
      </c>
      <c r="N436" s="127">
        <v>61232</v>
      </c>
      <c r="O436" s="127">
        <v>83886</v>
      </c>
      <c r="P436" s="127">
        <v>0</v>
      </c>
      <c r="Q436" s="127">
        <v>18375</v>
      </c>
      <c r="R436" s="127">
        <v>16545</v>
      </c>
      <c r="S436" s="127">
        <v>2824</v>
      </c>
      <c r="T436" s="24">
        <f>IF(P436&gt;0, ROUND(IF(IF(OR(C436="51", C436="52", C436="66"), (L436*'UNIT VALUES'!$C$26)-CALCS!P436,0)&gt;0, IF(OR(C436="51", C436="52", C436="66"), (L436*'UNIT VALUES'!$C$26)-CALCS!P436,0), 0), 0), ROUND(IF(IF(OR(C436="51", C436="52", C436="66"), (L436*'UNIT VALUES'!$C$26)-CALCS!O436,0)&gt;0, IF(OR(C436="51", C436="52", C436="66"), (L436*'UNIT VALUES'!$C$26)-CALCS!O436,0), 0), 0))</f>
        <v>24594</v>
      </c>
      <c r="U436" s="25">
        <f>IF(C436="22", (O436*'UNIT VALUES'!$D$38)+(Q436*'UNIT VALUES'!$D$39)+(S436*'UNIT VALUES'!$D$40), (O436*'UNIT VALUES'!$D$28)+(Q436*'UNIT VALUES'!$D$29)+(S436*'UNIT VALUES'!$D$30))</f>
        <v>1048379.2532837796</v>
      </c>
      <c r="V436" s="25">
        <f>IF(C436="22",(O436*'UNIT VALUES'!$D$41)+(Q436*'UNIT VALUES'!$D$42)+(R436*'UNIT VALUES'!$D$43),IF(C436="66",(Q436*'UNIT VALUES'!$D$31)+(T436*'UNIT VALUES'!$D$33)+(R436*'UNIT VALUES'!$D$34),(Q436*'UNIT VALUES'!$D$31)+(T436*'UNIT VALUES'!$D$32)+(R436*'UNIT VALUES'!$D$34)))</f>
        <v>1793986.048649197</v>
      </c>
      <c r="W436" s="25">
        <f t="shared" si="18"/>
        <v>1793986</v>
      </c>
      <c r="X436" s="27">
        <f>ROUND(IF(C436="22", W436*'UNIT VALUES'!$D$44, W436*'UNIT VALUES'!$D$36), 0)</f>
        <v>1570111</v>
      </c>
      <c r="Y436" s="87">
        <f>ROUND(IF(C436="22", IF(U436&gt;V436,O436*'UNIT VALUES'!$D$38*'UNIT VALUES'!$D$44,O436*'UNIT VALUES'!$D$41*'UNIT VALUES'!$D$44),IF(U436&gt;V436, O436*'UNIT VALUES'!$D$28*'UNIT VALUES'!$D$36,0)), 0)</f>
        <v>0</v>
      </c>
      <c r="Z436" s="87">
        <f>ROUND(IF(C436="22", IF(U436&gt;V436,Q436*'UNIT VALUES'!$D$39*'UNIT VALUES'!$D$44,Q436*'UNIT VALUES'!$D$42*'UNIT VALUES'!$D$44), IF(U436&gt;V436, Q436*'UNIT VALUES'!$D$29*'UNIT VALUES'!$D$36, Q436*'UNIT VALUES'!$D$31*'UNIT VALUES'!$D$36)),0)</f>
        <v>245295</v>
      </c>
      <c r="AA436" s="87">
        <f>ROUND(IF(C436="22", IF(U436&gt;V436,0,R436*'UNIT VALUES'!$D$43*'UNIT VALUES'!$D$44),IF(CALCS!U436&gt;CALCS!V436,0,CALCS!R436*'UNIT VALUES'!$D$34*'UNIT VALUES'!$D$36)), 0)</f>
        <v>1073681</v>
      </c>
      <c r="AB436" s="87">
        <f>ROUND(IF(C436="22",IF(U436&gt;V436,S436*'UNIT VALUES'!$D$40*'UNIT VALUES'!$D$44,0),IF(U436&gt;V436,S436*'UNIT VALUES'!$D$30*'UNIT VALUES'!$D$36)), 0)</f>
        <v>0</v>
      </c>
      <c r="AC436" s="87">
        <f>ROUND(IF(U436&gt;V436,0,IF(T436&gt;1, IF(C436="66", T436*'UNIT VALUES'!$D$33*'UNIT VALUES'!$D$36,T436*'UNIT VALUES'!$D$32*'UNIT VALUES'!$D$36),0)),0)</f>
        <v>251135</v>
      </c>
      <c r="AD436" t="str">
        <f t="shared" si="19"/>
        <v>171332</v>
      </c>
      <c r="AE436">
        <f ca="1">IF(C436="22",OFFSET('National Reallocations'!$L$1,MATCH(AD436,'National Reallocations'!$I$2:$I$52,0),),ROUND((X436/(SUM($X$2:$X$1259)-SUMIF($C$2:$C$1259,"22",$X$2:$X$1259)))*(Reallocations!$F$4+Reallocations!$F$5),0))</f>
        <v>132</v>
      </c>
      <c r="AF436" s="27">
        <f ca="1">IF(ISERROR(OFFSET('MSA Reallocations'!$I$1,MATCH(AD436,'MSA Reallocations'!$E$2:$E$37,0),)), 0, (OFFSET('MSA Reallocations'!$I$1,MATCH(AD436,'MSA Reallocations'!$E$2:$E$37,0),)))</f>
        <v>0</v>
      </c>
      <c r="AG436" s="181">
        <f ca="1">IF(ISERROR(OFFSET(Reductions!$E$1,MATCH(AD436,Reductions!$F$2:$F$15,0),)), 0, -OFFSET(Reductions!$E$1,MATCH(AD436,Reductions!$F$2:$F$15,0),))</f>
        <v>0</v>
      </c>
      <c r="AH436" s="53">
        <f t="shared" ca="1" si="20"/>
        <v>1570243</v>
      </c>
    </row>
    <row r="437" spans="1:34" x14ac:dyDescent="0.25">
      <c r="A437" s="126" t="s">
        <v>5374</v>
      </c>
      <c r="B437" s="126" t="s">
        <v>1293</v>
      </c>
      <c r="C437" s="126" t="s">
        <v>27</v>
      </c>
      <c r="D437" s="126" t="s">
        <v>28</v>
      </c>
      <c r="E437" s="126" t="s">
        <v>1294</v>
      </c>
      <c r="F437" s="126" t="s">
        <v>403</v>
      </c>
      <c r="G437" s="126" t="s">
        <v>1326</v>
      </c>
      <c r="H437" s="126" t="s">
        <v>23</v>
      </c>
      <c r="I437" s="126" t="s">
        <v>1327</v>
      </c>
      <c r="J437" s="126" t="s">
        <v>1328</v>
      </c>
      <c r="K437" s="126" t="s">
        <v>3342</v>
      </c>
      <c r="L437" s="127">
        <v>41856</v>
      </c>
      <c r="M437" s="127">
        <v>0</v>
      </c>
      <c r="N437" s="127">
        <v>0</v>
      </c>
      <c r="O437" s="127">
        <v>32108</v>
      </c>
      <c r="P437" s="127">
        <v>0</v>
      </c>
      <c r="Q437" s="127">
        <v>9365</v>
      </c>
      <c r="R437" s="127">
        <v>6137</v>
      </c>
      <c r="S437" s="127">
        <v>196</v>
      </c>
      <c r="T437" s="24">
        <f>IF(P437&gt;0, ROUND(IF(IF(OR(C437="51", C437="52", C437="66"), (L437*'UNIT VALUES'!$C$26)-CALCS!P437,0)&gt;0, IF(OR(C437="51", C437="52", C437="66"), (L437*'UNIT VALUES'!$C$26)-CALCS!P437,0), 0), 0), ROUND(IF(IF(OR(C437="51", C437="52", C437="66"), (L437*'UNIT VALUES'!$C$26)-CALCS!O437,0)&gt;0, IF(OR(C437="51", C437="52", C437="66"), (L437*'UNIT VALUES'!$C$26)-CALCS!O437,0), 0), 0))</f>
        <v>33573</v>
      </c>
      <c r="U437" s="25">
        <f>IF(C437="22", (O437*'UNIT VALUES'!$D$38)+(Q437*'UNIT VALUES'!$D$39)+(S437*'UNIT VALUES'!$D$40), (O437*'UNIT VALUES'!$D$28)+(Q437*'UNIT VALUES'!$D$29)+(S437*'UNIT VALUES'!$D$30))</f>
        <v>327824.98253662721</v>
      </c>
      <c r="V437" s="25">
        <f>IF(C437="22",(O437*'UNIT VALUES'!$D$41)+(Q437*'UNIT VALUES'!$D$42)+(R437*'UNIT VALUES'!$D$43),IF(C437="66",(Q437*'UNIT VALUES'!$D$31)+(T437*'UNIT VALUES'!$D$33)+(R437*'UNIT VALUES'!$D$34),(Q437*'UNIT VALUES'!$D$31)+(T437*'UNIT VALUES'!$D$32)+(R437*'UNIT VALUES'!$D$34)))</f>
        <v>989589.45838833274</v>
      </c>
      <c r="W437" s="25">
        <f t="shared" si="18"/>
        <v>989589</v>
      </c>
      <c r="X437" s="27">
        <f>ROUND(IF(C437="22", W437*'UNIT VALUES'!$D$44, W437*'UNIT VALUES'!$D$36), 0)</f>
        <v>866096</v>
      </c>
      <c r="Y437" s="87">
        <f>ROUND(IF(C437="22", IF(U437&gt;V437,O437*'UNIT VALUES'!$D$38*'UNIT VALUES'!$D$44,O437*'UNIT VALUES'!$D$41*'UNIT VALUES'!$D$44),IF(U437&gt;V437, O437*'UNIT VALUES'!$D$28*'UNIT VALUES'!$D$36,0)), 0)</f>
        <v>0</v>
      </c>
      <c r="Z437" s="87">
        <f>ROUND(IF(C437="22", IF(U437&gt;V437,Q437*'UNIT VALUES'!$D$39*'UNIT VALUES'!$D$44,Q437*'UNIT VALUES'!$D$42*'UNIT VALUES'!$D$44), IF(U437&gt;V437, Q437*'UNIT VALUES'!$D$29*'UNIT VALUES'!$D$36, Q437*'UNIT VALUES'!$D$31*'UNIT VALUES'!$D$36)),0)</f>
        <v>125017</v>
      </c>
      <c r="AA437" s="87">
        <f>ROUND(IF(C437="22", IF(U437&gt;V437,0,R437*'UNIT VALUES'!$D$43*'UNIT VALUES'!$D$44),IF(CALCS!U437&gt;CALCS!V437,0,CALCS!R437*'UNIT VALUES'!$D$34*'UNIT VALUES'!$D$36)), 0)</f>
        <v>398258</v>
      </c>
      <c r="AB437" s="87">
        <f>ROUND(IF(C437="22",IF(U437&gt;V437,S437*'UNIT VALUES'!$D$40*'UNIT VALUES'!$D$44,0),IF(U437&gt;V437,S437*'UNIT VALUES'!$D$30*'UNIT VALUES'!$D$36)), 0)</f>
        <v>0</v>
      </c>
      <c r="AC437" s="87">
        <f>ROUND(IF(U437&gt;V437,0,IF(T437&gt;1, IF(C437="66", T437*'UNIT VALUES'!$D$33*'UNIT VALUES'!$D$36,T437*'UNIT VALUES'!$D$32*'UNIT VALUES'!$D$36),0)),0)</f>
        <v>342822</v>
      </c>
      <c r="AD437" t="str">
        <f t="shared" si="19"/>
        <v>171692</v>
      </c>
      <c r="AE437">
        <f ca="1">IF(C437="22",OFFSET('National Reallocations'!$L$1,MATCH(AD437,'National Reallocations'!$I$2:$I$52,0),),ROUND((X437/(SUM($X$2:$X$1259)-SUMIF($C$2:$C$1259,"22",$X$2:$X$1259)))*(Reallocations!$F$4+Reallocations!$F$5),0))</f>
        <v>73</v>
      </c>
      <c r="AF437" s="27">
        <f ca="1">IF(ISERROR(OFFSET('MSA Reallocations'!$I$1,MATCH(AD437,'MSA Reallocations'!$E$2:$E$37,0),)), 0, (OFFSET('MSA Reallocations'!$I$1,MATCH(AD437,'MSA Reallocations'!$E$2:$E$37,0),)))</f>
        <v>0</v>
      </c>
      <c r="AG437" s="181">
        <f ca="1">IF(ISERROR(OFFSET(Reductions!$E$1,MATCH(AD437,Reductions!$F$2:$F$15,0),)), 0, -OFFSET(Reductions!$E$1,MATCH(AD437,Reductions!$F$2:$F$15,0),))</f>
        <v>0</v>
      </c>
      <c r="AH437" s="53">
        <f t="shared" ca="1" si="20"/>
        <v>866169</v>
      </c>
    </row>
    <row r="438" spans="1:34" x14ac:dyDescent="0.25">
      <c r="A438" s="126" t="s">
        <v>4984</v>
      </c>
      <c r="B438" s="126" t="s">
        <v>1293</v>
      </c>
      <c r="C438" s="126" t="s">
        <v>27</v>
      </c>
      <c r="D438" s="126" t="s">
        <v>28</v>
      </c>
      <c r="E438" s="126" t="s">
        <v>1294</v>
      </c>
      <c r="F438" s="126" t="s">
        <v>1329</v>
      </c>
      <c r="G438" s="126" t="s">
        <v>1080</v>
      </c>
      <c r="H438" s="126" t="s">
        <v>23</v>
      </c>
      <c r="I438" s="126" t="s">
        <v>1330</v>
      </c>
      <c r="J438" s="126" t="s">
        <v>1331</v>
      </c>
      <c r="K438" s="126" t="s">
        <v>3342</v>
      </c>
      <c r="L438" s="127">
        <v>78004</v>
      </c>
      <c r="M438" s="127">
        <v>93939</v>
      </c>
      <c r="N438" s="127">
        <v>94081</v>
      </c>
      <c r="O438" s="127">
        <v>73254</v>
      </c>
      <c r="P438" s="127">
        <v>0</v>
      </c>
      <c r="Q438" s="127">
        <v>17421</v>
      </c>
      <c r="R438" s="127">
        <v>8130</v>
      </c>
      <c r="S438" s="127">
        <v>501</v>
      </c>
      <c r="T438" s="24">
        <f>IF(P438&gt;0, ROUND(IF(IF(OR(C438="51", C438="52", C438="66"), (L438*'UNIT VALUES'!$C$26)-CALCS!P438,0)&gt;0, IF(OR(C438="51", C438="52", C438="66"), (L438*'UNIT VALUES'!$C$26)-CALCS!P438,0), 0), 0), ROUND(IF(IF(OR(C438="51", C438="52", C438="66"), (L438*'UNIT VALUES'!$C$26)-CALCS!O438,0)&gt;0, IF(OR(C438="51", C438="52", C438="66"), (L438*'UNIT VALUES'!$C$26)-CALCS!O438,0), 0), 0))</f>
        <v>49151</v>
      </c>
      <c r="U438" s="25">
        <f>IF(C438="22", (O438*'UNIT VALUES'!$D$38)+(Q438*'UNIT VALUES'!$D$39)+(S438*'UNIT VALUES'!$D$40), (O438*'UNIT VALUES'!$D$28)+(Q438*'UNIT VALUES'!$D$29)+(S438*'UNIT VALUES'!$D$30))</f>
        <v>655711.73410636967</v>
      </c>
      <c r="V438" s="25">
        <f>IF(C438="22",(O438*'UNIT VALUES'!$D$41)+(Q438*'UNIT VALUES'!$D$42)+(R438*'UNIT VALUES'!$D$43),IF(C438="66",(Q438*'UNIT VALUES'!$D$31)+(T438*'UNIT VALUES'!$D$33)+(R438*'UNIT VALUES'!$D$34),(Q438*'UNIT VALUES'!$D$31)+(T438*'UNIT VALUES'!$D$32)+(R438*'UNIT VALUES'!$D$34)))</f>
        <v>1441994.0393023172</v>
      </c>
      <c r="W438" s="25">
        <f t="shared" si="18"/>
        <v>1441994</v>
      </c>
      <c r="X438" s="27">
        <f>ROUND(IF(C438="22", W438*'UNIT VALUES'!$D$44, W438*'UNIT VALUES'!$D$36), 0)</f>
        <v>1262045</v>
      </c>
      <c r="Y438" s="87">
        <f>ROUND(IF(C438="22", IF(U438&gt;V438,O438*'UNIT VALUES'!$D$38*'UNIT VALUES'!$D$44,O438*'UNIT VALUES'!$D$41*'UNIT VALUES'!$D$44),IF(U438&gt;V438, O438*'UNIT VALUES'!$D$28*'UNIT VALUES'!$D$36,0)), 0)</f>
        <v>0</v>
      </c>
      <c r="Z438" s="87">
        <f>ROUND(IF(C438="22", IF(U438&gt;V438,Q438*'UNIT VALUES'!$D$39*'UNIT VALUES'!$D$44,Q438*'UNIT VALUES'!$D$42*'UNIT VALUES'!$D$44), IF(U438&gt;V438, Q438*'UNIT VALUES'!$D$29*'UNIT VALUES'!$D$36, Q438*'UNIT VALUES'!$D$31*'UNIT VALUES'!$D$36)),0)</f>
        <v>232560</v>
      </c>
      <c r="AA438" s="87">
        <f>ROUND(IF(C438="22", IF(U438&gt;V438,0,R438*'UNIT VALUES'!$D$43*'UNIT VALUES'!$D$44),IF(CALCS!U438&gt;CALCS!V438,0,CALCS!R438*'UNIT VALUES'!$D$34*'UNIT VALUES'!$D$36)), 0)</f>
        <v>527593</v>
      </c>
      <c r="AB438" s="87">
        <f>ROUND(IF(C438="22",IF(U438&gt;V438,S438*'UNIT VALUES'!$D$40*'UNIT VALUES'!$D$44,0),IF(U438&gt;V438,S438*'UNIT VALUES'!$D$30*'UNIT VALUES'!$D$36)), 0)</f>
        <v>0</v>
      </c>
      <c r="AC438" s="87">
        <f>ROUND(IF(U438&gt;V438,0,IF(T438&gt;1, IF(C438="66", T438*'UNIT VALUES'!$D$33*'UNIT VALUES'!$D$36,T438*'UNIT VALUES'!$D$32*'UNIT VALUES'!$D$36),0)),0)</f>
        <v>501892</v>
      </c>
      <c r="AD438" t="str">
        <f t="shared" si="19"/>
        <v>171716</v>
      </c>
      <c r="AE438">
        <f ca="1">IF(C438="22",OFFSET('National Reallocations'!$L$1,MATCH(AD438,'National Reallocations'!$I$2:$I$52,0),),ROUND((X438/(SUM($X$2:$X$1259)-SUMIF($C$2:$C$1259,"22",$X$2:$X$1259)))*(Reallocations!$F$4+Reallocations!$F$5),0))</f>
        <v>106</v>
      </c>
      <c r="AF438" s="27">
        <f ca="1">IF(ISERROR(OFFSET('MSA Reallocations'!$I$1,MATCH(AD438,'MSA Reallocations'!$E$2:$E$37,0),)), 0, (OFFSET('MSA Reallocations'!$I$1,MATCH(AD438,'MSA Reallocations'!$E$2:$E$37,0),)))</f>
        <v>0</v>
      </c>
      <c r="AG438" s="181">
        <f ca="1">IF(ISERROR(OFFSET(Reductions!$E$1,MATCH(AD438,Reductions!$F$2:$F$15,0),)), 0, -OFFSET(Reductions!$E$1,MATCH(AD438,Reductions!$F$2:$F$15,0),))</f>
        <v>0</v>
      </c>
      <c r="AH438" s="53">
        <f t="shared" ca="1" si="20"/>
        <v>1262151</v>
      </c>
    </row>
    <row r="439" spans="1:34" x14ac:dyDescent="0.25">
      <c r="A439" s="126" t="s">
        <v>5361</v>
      </c>
      <c r="B439" s="126" t="s">
        <v>1293</v>
      </c>
      <c r="C439" s="126" t="s">
        <v>47</v>
      </c>
      <c r="D439" s="126" t="s">
        <v>48</v>
      </c>
      <c r="E439" s="126" t="s">
        <v>1294</v>
      </c>
      <c r="F439" s="126" t="s">
        <v>1333</v>
      </c>
      <c r="G439" s="126" t="s">
        <v>232</v>
      </c>
      <c r="H439" s="126" t="s">
        <v>23</v>
      </c>
      <c r="I439" s="126" t="s">
        <v>1334</v>
      </c>
      <c r="J439" s="126" t="s">
        <v>4649</v>
      </c>
      <c r="K439" s="126" t="s">
        <v>3342</v>
      </c>
      <c r="L439" s="127">
        <v>18486</v>
      </c>
      <c r="M439" s="127">
        <v>33156</v>
      </c>
      <c r="N439" s="127">
        <v>33099</v>
      </c>
      <c r="O439" s="127">
        <v>43211</v>
      </c>
      <c r="P439" s="127">
        <v>0</v>
      </c>
      <c r="Q439" s="127">
        <v>12295</v>
      </c>
      <c r="R439" s="127">
        <v>2221</v>
      </c>
      <c r="S439" s="127">
        <v>490</v>
      </c>
      <c r="T439" s="24">
        <f>IF(P439&gt;0, ROUND(IF(IF(OR(C439="51", C439="52", C439="66"), (L439*'UNIT VALUES'!$C$26)-CALCS!P439,0)&gt;0, IF(OR(C439="51", C439="52", C439="66"), (L439*'UNIT VALUES'!$C$26)-CALCS!P439,0), 0), 0), ROUND(IF(IF(OR(C439="51", C439="52", C439="66"), (L439*'UNIT VALUES'!$C$26)-CALCS!O439,0)&gt;0, IF(OR(C439="51", C439="52", C439="66"), (L439*'UNIT VALUES'!$C$26)-CALCS!O439,0), 0), 0))</f>
        <v>0</v>
      </c>
      <c r="U439" s="25">
        <f>IF(C439="22", (O439*'UNIT VALUES'!$D$38)+(Q439*'UNIT VALUES'!$D$39)+(S439*'UNIT VALUES'!$D$40), (O439*'UNIT VALUES'!$D$28)+(Q439*'UNIT VALUES'!$D$29)+(S439*'UNIT VALUES'!$D$30))</f>
        <v>467278.09637580172</v>
      </c>
      <c r="V439" s="25">
        <f>IF(C439="22",(O439*'UNIT VALUES'!$D$41)+(Q439*'UNIT VALUES'!$D$42)+(R439*'UNIT VALUES'!$D$43),IF(C439="66",(Q439*'UNIT VALUES'!$D$31)+(T439*'UNIT VALUES'!$D$33)+(R439*'UNIT VALUES'!$D$34),(Q439*'UNIT VALUES'!$D$31)+(T439*'UNIT VALUES'!$D$32)+(R439*'UNIT VALUES'!$D$34)))</f>
        <v>352215.38139050861</v>
      </c>
      <c r="W439" s="25">
        <f t="shared" si="18"/>
        <v>467278</v>
      </c>
      <c r="X439" s="27">
        <f>ROUND(IF(C439="22", W439*'UNIT VALUES'!$D$44, W439*'UNIT VALUES'!$D$36), 0)</f>
        <v>408966</v>
      </c>
      <c r="Y439" s="87">
        <f>ROUND(IF(C439="22", IF(U439&gt;V439,O439*'UNIT VALUES'!$D$38*'UNIT VALUES'!$D$44,O439*'UNIT VALUES'!$D$41*'UNIT VALUES'!$D$44),IF(U439&gt;V439, O439*'UNIT VALUES'!$D$28*'UNIT VALUES'!$D$36,0)), 0)</f>
        <v>71090</v>
      </c>
      <c r="Z439" s="87">
        <f>ROUND(IF(C439="22", IF(U439&gt;V439,Q439*'UNIT VALUES'!$D$39*'UNIT VALUES'!$D$44,Q439*'UNIT VALUES'!$D$42*'UNIT VALUES'!$D$44), IF(U439&gt;V439, Q439*'UNIT VALUES'!$D$29*'UNIT VALUES'!$D$36, Q439*'UNIT VALUES'!$D$31*'UNIT VALUES'!$D$36)),0)</f>
        <v>273551</v>
      </c>
      <c r="AA439" s="87">
        <f>ROUND(IF(C439="22", IF(U439&gt;V439,0,R439*'UNIT VALUES'!$D$43*'UNIT VALUES'!$D$44),IF(CALCS!U439&gt;CALCS!V439,0,CALCS!R439*'UNIT VALUES'!$D$34*'UNIT VALUES'!$D$36)), 0)</f>
        <v>0</v>
      </c>
      <c r="AB439" s="87">
        <f>ROUND(IF(C439="22",IF(U439&gt;V439,S439*'UNIT VALUES'!$D$40*'UNIT VALUES'!$D$44,0),IF(U439&gt;V439,S439*'UNIT VALUES'!$D$30*'UNIT VALUES'!$D$36)), 0)</f>
        <v>64324</v>
      </c>
      <c r="AC439" s="87">
        <f>ROUND(IF(U439&gt;V439,0,IF(T439&gt;1, IF(C439="66", T439*'UNIT VALUES'!$D$33*'UNIT VALUES'!$D$36,T439*'UNIT VALUES'!$D$32*'UNIT VALUES'!$D$36),0)),0)</f>
        <v>0</v>
      </c>
      <c r="AD439" t="str">
        <f t="shared" si="19"/>
        <v>171746</v>
      </c>
      <c r="AE439">
        <f ca="1">IF(C439="22",OFFSET('National Reallocations'!$L$1,MATCH(AD439,'National Reallocations'!$I$2:$I$52,0),),ROUND((X439/(SUM($X$2:$X$1259)-SUMIF($C$2:$C$1259,"22",$X$2:$X$1259)))*(Reallocations!$F$4+Reallocations!$F$5),0))</f>
        <v>34</v>
      </c>
      <c r="AF439" s="27">
        <f ca="1">IF(ISERROR(OFFSET('MSA Reallocations'!$I$1,MATCH(AD439,'MSA Reallocations'!$E$2:$E$37,0),)), 0, (OFFSET('MSA Reallocations'!$I$1,MATCH(AD439,'MSA Reallocations'!$E$2:$E$37,0),)))</f>
        <v>0</v>
      </c>
      <c r="AG439" s="181">
        <f ca="1">IF(ISERROR(OFFSET(Reductions!$E$1,MATCH(AD439,Reductions!$F$2:$F$15,0),)), 0, -OFFSET(Reductions!$E$1,MATCH(AD439,Reductions!$F$2:$F$15,0),))</f>
        <v>0</v>
      </c>
      <c r="AH439" s="53">
        <f t="shared" ca="1" si="20"/>
        <v>409000</v>
      </c>
    </row>
    <row r="440" spans="1:34" x14ac:dyDescent="0.25">
      <c r="A440" s="126" t="s">
        <v>5160</v>
      </c>
      <c r="B440" s="126" t="s">
        <v>1293</v>
      </c>
      <c r="C440" s="126" t="s">
        <v>27</v>
      </c>
      <c r="D440" s="126" t="s">
        <v>28</v>
      </c>
      <c r="E440" s="126" t="s">
        <v>1294</v>
      </c>
      <c r="F440" s="126" t="s">
        <v>1336</v>
      </c>
      <c r="G440" s="126" t="s">
        <v>135</v>
      </c>
      <c r="H440" s="126" t="s">
        <v>23</v>
      </c>
      <c r="I440" s="126" t="s">
        <v>1337</v>
      </c>
      <c r="J440" s="126" t="s">
        <v>1302</v>
      </c>
      <c r="K440" s="126" t="s">
        <v>3342</v>
      </c>
      <c r="L440" s="127">
        <v>34886</v>
      </c>
      <c r="M440" s="127">
        <v>55374</v>
      </c>
      <c r="N440" s="127">
        <v>53568</v>
      </c>
      <c r="O440" s="127">
        <v>58677</v>
      </c>
      <c r="P440" s="127">
        <v>0</v>
      </c>
      <c r="Q440" s="127">
        <v>4254</v>
      </c>
      <c r="R440" s="127">
        <v>2340</v>
      </c>
      <c r="S440" s="127">
        <v>658</v>
      </c>
      <c r="T440" s="24">
        <f>IF(P440&gt;0, ROUND(IF(IF(OR(C440="51", C440="52", C440="66"), (L440*'UNIT VALUES'!$C$26)-CALCS!P440,0)&gt;0, IF(OR(C440="51", C440="52", C440="66"), (L440*'UNIT VALUES'!$C$26)-CALCS!P440,0), 0), 0), ROUND(IF(IF(OR(C440="51", C440="52", C440="66"), (L440*'UNIT VALUES'!$C$26)-CALCS!O440,0)&gt;0, IF(OR(C440="51", C440="52", C440="66"), (L440*'UNIT VALUES'!$C$26)-CALCS!O440,0), 0), 0))</f>
        <v>0</v>
      </c>
      <c r="U440" s="25">
        <f>IF(C440="22", (O440*'UNIT VALUES'!$D$38)+(Q440*'UNIT VALUES'!$D$39)+(S440*'UNIT VALUES'!$D$40), (O440*'UNIT VALUES'!$D$28)+(Q440*'UNIT VALUES'!$D$29)+(S440*'UNIT VALUES'!$D$30))</f>
        <v>317135.73350065318</v>
      </c>
      <c r="V440" s="25">
        <f>IF(C440="22",(O440*'UNIT VALUES'!$D$41)+(Q440*'UNIT VALUES'!$D$42)+(R440*'UNIT VALUES'!$D$43),IF(C440="66",(Q440*'UNIT VALUES'!$D$31)+(T440*'UNIT VALUES'!$D$33)+(R440*'UNIT VALUES'!$D$34),(Q440*'UNIT VALUES'!$D$31)+(T440*'UNIT VALUES'!$D$32)+(R440*'UNIT VALUES'!$D$34)))</f>
        <v>238390.95049576205</v>
      </c>
      <c r="W440" s="25">
        <f t="shared" si="18"/>
        <v>317136</v>
      </c>
      <c r="X440" s="27">
        <f>ROUND(IF(C440="22", W440*'UNIT VALUES'!$D$44, W440*'UNIT VALUES'!$D$36), 0)</f>
        <v>277560</v>
      </c>
      <c r="Y440" s="87">
        <f>ROUND(IF(C440="22", IF(U440&gt;V440,O440*'UNIT VALUES'!$D$38*'UNIT VALUES'!$D$44,O440*'UNIT VALUES'!$D$41*'UNIT VALUES'!$D$44),IF(U440&gt;V440, O440*'UNIT VALUES'!$D$28*'UNIT VALUES'!$D$36,0)), 0)</f>
        <v>96534</v>
      </c>
      <c r="Z440" s="87">
        <f>ROUND(IF(C440="22", IF(U440&gt;V440,Q440*'UNIT VALUES'!$D$39*'UNIT VALUES'!$D$44,Q440*'UNIT VALUES'!$D$42*'UNIT VALUES'!$D$44), IF(U440&gt;V440, Q440*'UNIT VALUES'!$D$29*'UNIT VALUES'!$D$36, Q440*'UNIT VALUES'!$D$31*'UNIT VALUES'!$D$36)),0)</f>
        <v>94647</v>
      </c>
      <c r="AA440" s="87">
        <f>ROUND(IF(C440="22", IF(U440&gt;V440,0,R440*'UNIT VALUES'!$D$43*'UNIT VALUES'!$D$44),IF(CALCS!U440&gt;CALCS!V440,0,CALCS!R440*'UNIT VALUES'!$D$34*'UNIT VALUES'!$D$36)), 0)</f>
        <v>0</v>
      </c>
      <c r="AB440" s="87">
        <f>ROUND(IF(C440="22",IF(U440&gt;V440,S440*'UNIT VALUES'!$D$40*'UNIT VALUES'!$D$44,0),IF(U440&gt;V440,S440*'UNIT VALUES'!$D$30*'UNIT VALUES'!$D$36)), 0)</f>
        <v>86378</v>
      </c>
      <c r="AC440" s="87">
        <f>ROUND(IF(U440&gt;V440,0,IF(T440&gt;1, IF(C440="66", T440*'UNIT VALUES'!$D$33*'UNIT VALUES'!$D$36,T440*'UNIT VALUES'!$D$32*'UNIT VALUES'!$D$36),0)),0)</f>
        <v>0</v>
      </c>
      <c r="AD440" t="str">
        <f t="shared" si="19"/>
        <v>171776</v>
      </c>
      <c r="AE440">
        <f ca="1">IF(C440="22",OFFSET('National Reallocations'!$L$1,MATCH(AD440,'National Reallocations'!$I$2:$I$52,0),),ROUND((X440/(SUM($X$2:$X$1259)-SUMIF($C$2:$C$1259,"22",$X$2:$X$1259)))*(Reallocations!$F$4+Reallocations!$F$5),0))</f>
        <v>23</v>
      </c>
      <c r="AF440" s="27">
        <f ca="1">IF(ISERROR(OFFSET('MSA Reallocations'!$I$1,MATCH(AD440,'MSA Reallocations'!$E$2:$E$37,0),)), 0, (OFFSET('MSA Reallocations'!$I$1,MATCH(AD440,'MSA Reallocations'!$E$2:$E$37,0),)))</f>
        <v>0</v>
      </c>
      <c r="AG440" s="181">
        <f ca="1">IF(ISERROR(OFFSET(Reductions!$E$1,MATCH(AD440,Reductions!$F$2:$F$15,0),)), 0, -OFFSET(Reductions!$E$1,MATCH(AD440,Reductions!$F$2:$F$15,0),))</f>
        <v>0</v>
      </c>
      <c r="AH440" s="53">
        <f t="shared" ca="1" si="20"/>
        <v>277583</v>
      </c>
    </row>
    <row r="441" spans="1:34" x14ac:dyDescent="0.25">
      <c r="A441" s="126" t="s">
        <v>5277</v>
      </c>
      <c r="B441" s="126" t="s">
        <v>1293</v>
      </c>
      <c r="C441" s="126" t="s">
        <v>47</v>
      </c>
      <c r="D441" s="126" t="s">
        <v>48</v>
      </c>
      <c r="E441" s="126" t="s">
        <v>1294</v>
      </c>
      <c r="F441" s="126" t="s">
        <v>1018</v>
      </c>
      <c r="G441" s="126" t="s">
        <v>1339</v>
      </c>
      <c r="H441" s="126" t="s">
        <v>23</v>
      </c>
      <c r="I441" s="126" t="s">
        <v>1340</v>
      </c>
      <c r="J441" s="126" t="s">
        <v>1302</v>
      </c>
      <c r="K441" s="126" t="s">
        <v>3342</v>
      </c>
      <c r="L441" s="127">
        <v>21154</v>
      </c>
      <c r="M441" s="127">
        <v>0</v>
      </c>
      <c r="N441" s="127">
        <v>0</v>
      </c>
      <c r="O441" s="127">
        <v>49732</v>
      </c>
      <c r="P441" s="127">
        <v>0</v>
      </c>
      <c r="Q441" s="127">
        <v>2424</v>
      </c>
      <c r="R441" s="127">
        <v>1945</v>
      </c>
      <c r="S441" s="127">
        <v>79</v>
      </c>
      <c r="T441" s="24">
        <f>IF(P441&gt;0, ROUND(IF(IF(OR(C441="51", C441="52", C441="66"), (L441*'UNIT VALUES'!$C$26)-CALCS!P441,0)&gt;0, IF(OR(C441="51", C441="52", C441="66"), (L441*'UNIT VALUES'!$C$26)-CALCS!P441,0), 0), 0), ROUND(IF(IF(OR(C441="51", C441="52", C441="66"), (L441*'UNIT VALUES'!$C$26)-CALCS!O441,0)&gt;0, IF(OR(C441="51", C441="52", C441="66"), (L441*'UNIT VALUES'!$C$26)-CALCS!O441,0), 0), 0))</f>
        <v>0</v>
      </c>
      <c r="U441" s="25">
        <f>IF(C441="22", (O441*'UNIT VALUES'!$D$38)+(Q441*'UNIT VALUES'!$D$39)+(S441*'UNIT VALUES'!$D$40), (O441*'UNIT VALUES'!$D$28)+(Q441*'UNIT VALUES'!$D$29)+(S441*'UNIT VALUES'!$D$30))</f>
        <v>166955.13749813853</v>
      </c>
      <c r="V441" s="25">
        <f>IF(C441="22",(O441*'UNIT VALUES'!$D$41)+(Q441*'UNIT VALUES'!$D$42)+(R441*'UNIT VALUES'!$D$43),IF(C441="66",(Q441*'UNIT VALUES'!$D$31)+(T441*'UNIT VALUES'!$D$33)+(R441*'UNIT VALUES'!$D$34),(Q441*'UNIT VALUES'!$D$31)+(T441*'UNIT VALUES'!$D$32)+(R441*'UNIT VALUES'!$D$34)))</f>
        <v>181189.9661800563</v>
      </c>
      <c r="W441" s="25">
        <f t="shared" si="18"/>
        <v>181190</v>
      </c>
      <c r="X441" s="27">
        <f>ROUND(IF(C441="22", W441*'UNIT VALUES'!$D$44, W441*'UNIT VALUES'!$D$36), 0)</f>
        <v>158579</v>
      </c>
      <c r="Y441" s="87">
        <f>ROUND(IF(C441="22", IF(U441&gt;V441,O441*'UNIT VALUES'!$D$38*'UNIT VALUES'!$D$44,O441*'UNIT VALUES'!$D$41*'UNIT VALUES'!$D$44),IF(U441&gt;V441, O441*'UNIT VALUES'!$D$28*'UNIT VALUES'!$D$36,0)), 0)</f>
        <v>0</v>
      </c>
      <c r="Z441" s="87">
        <f>ROUND(IF(C441="22", IF(U441&gt;V441,Q441*'UNIT VALUES'!$D$39*'UNIT VALUES'!$D$44,Q441*'UNIT VALUES'!$D$42*'UNIT VALUES'!$D$44), IF(U441&gt;V441, Q441*'UNIT VALUES'!$D$29*'UNIT VALUES'!$D$36, Q441*'UNIT VALUES'!$D$31*'UNIT VALUES'!$D$36)),0)</f>
        <v>32359</v>
      </c>
      <c r="AA441" s="87">
        <f>ROUND(IF(C441="22", IF(U441&gt;V441,0,R441*'UNIT VALUES'!$D$43*'UNIT VALUES'!$D$44),IF(CALCS!U441&gt;CALCS!V441,0,CALCS!R441*'UNIT VALUES'!$D$34*'UNIT VALUES'!$D$36)), 0)</f>
        <v>126220</v>
      </c>
      <c r="AB441" s="87">
        <f>ROUND(IF(C441="22",IF(U441&gt;V441,S441*'UNIT VALUES'!$D$40*'UNIT VALUES'!$D$44,0),IF(U441&gt;V441,S441*'UNIT VALUES'!$D$30*'UNIT VALUES'!$D$36)), 0)</f>
        <v>0</v>
      </c>
      <c r="AC441" s="87">
        <f>ROUND(IF(U441&gt;V441,0,IF(T441&gt;1, IF(C441="66", T441*'UNIT VALUES'!$D$33*'UNIT VALUES'!$D$36,T441*'UNIT VALUES'!$D$32*'UNIT VALUES'!$D$36),0)),0)</f>
        <v>0</v>
      </c>
      <c r="AD441" t="str">
        <f t="shared" si="19"/>
        <v>171878</v>
      </c>
      <c r="AE441">
        <f ca="1">IF(C441="22",OFFSET('National Reallocations'!$L$1,MATCH(AD441,'National Reallocations'!$I$2:$I$52,0),),ROUND((X441/(SUM($X$2:$X$1259)-SUMIF($C$2:$C$1259,"22",$X$2:$X$1259)))*(Reallocations!$F$4+Reallocations!$F$5),0))</f>
        <v>13</v>
      </c>
      <c r="AF441" s="27">
        <f ca="1">IF(ISERROR(OFFSET('MSA Reallocations'!$I$1,MATCH(AD441,'MSA Reallocations'!$E$2:$E$37,0),)), 0, (OFFSET('MSA Reallocations'!$I$1,MATCH(AD441,'MSA Reallocations'!$E$2:$E$37,0),)))</f>
        <v>0</v>
      </c>
      <c r="AG441" s="181">
        <f ca="1">IF(ISERROR(OFFSET(Reductions!$E$1,MATCH(AD441,Reductions!$F$2:$F$15,0),)), 0, -OFFSET(Reductions!$E$1,MATCH(AD441,Reductions!$F$2:$F$15,0),))</f>
        <v>0</v>
      </c>
      <c r="AH441" s="53">
        <f t="shared" ca="1" si="20"/>
        <v>158592</v>
      </c>
    </row>
    <row r="442" spans="1:34" x14ac:dyDescent="0.25">
      <c r="A442" s="126" t="s">
        <v>5576</v>
      </c>
      <c r="B442" s="126" t="s">
        <v>1293</v>
      </c>
      <c r="C442" s="126" t="s">
        <v>47</v>
      </c>
      <c r="D442" s="126" t="s">
        <v>48</v>
      </c>
      <c r="E442" s="126" t="s">
        <v>1294</v>
      </c>
      <c r="F442" s="126" t="s">
        <v>1033</v>
      </c>
      <c r="G442" s="126" t="s">
        <v>1243</v>
      </c>
      <c r="H442" s="126" t="s">
        <v>23</v>
      </c>
      <c r="I442" s="126" t="s">
        <v>1342</v>
      </c>
      <c r="J442" s="126" t="s">
        <v>1298</v>
      </c>
      <c r="K442" s="126" t="s">
        <v>3342</v>
      </c>
      <c r="L442" s="127">
        <v>81712</v>
      </c>
      <c r="M442" s="127">
        <v>55200</v>
      </c>
      <c r="N442" s="127">
        <v>55200</v>
      </c>
      <c r="O442" s="127">
        <v>26790</v>
      </c>
      <c r="P442" s="127">
        <v>0</v>
      </c>
      <c r="Q442" s="127">
        <v>12041</v>
      </c>
      <c r="R442" s="127">
        <v>3404</v>
      </c>
      <c r="S442" s="127">
        <v>303</v>
      </c>
      <c r="T442" s="24">
        <f>IF(P442&gt;0, ROUND(IF(IF(OR(C442="51", C442="52", C442="66"), (L442*'UNIT VALUES'!$C$26)-CALCS!P442,0)&gt;0, IF(OR(C442="51", C442="52", C442="66"), (L442*'UNIT VALUES'!$C$26)-CALCS!P442,0), 0), 0), ROUND(IF(IF(OR(C442="51", C442="52", C442="66"), (L442*'UNIT VALUES'!$C$26)-CALCS!O442,0)&gt;0, IF(OR(C442="51", C442="52", C442="66"), (L442*'UNIT VALUES'!$C$26)-CALCS!O442,0), 0), 0))</f>
        <v>101434</v>
      </c>
      <c r="U442" s="25">
        <f>IF(C442="22", (O442*'UNIT VALUES'!$D$38)+(Q442*'UNIT VALUES'!$D$39)+(S442*'UNIT VALUES'!$D$40), (O442*'UNIT VALUES'!$D$28)+(Q442*'UNIT VALUES'!$D$29)+(S442*'UNIT VALUES'!$D$30))</f>
        <v>401905.09066397027</v>
      </c>
      <c r="V442" s="25">
        <f>IF(C442="22",(O442*'UNIT VALUES'!$D$41)+(Q442*'UNIT VALUES'!$D$42)+(R442*'UNIT VALUES'!$D$43),IF(C442="66",(Q442*'UNIT VALUES'!$D$31)+(T442*'UNIT VALUES'!$D$33)+(R442*'UNIT VALUES'!$D$34),(Q442*'UNIT VALUES'!$D$31)+(T442*'UNIT VALUES'!$D$32)+(R442*'UNIT VALUES'!$D$34)))</f>
        <v>1619508.2649260852</v>
      </c>
      <c r="W442" s="25">
        <f t="shared" si="18"/>
        <v>1619508</v>
      </c>
      <c r="X442" s="27">
        <f>ROUND(IF(C442="22", W442*'UNIT VALUES'!$D$44, W442*'UNIT VALUES'!$D$36), 0)</f>
        <v>1417407</v>
      </c>
      <c r="Y442" s="87">
        <f>ROUND(IF(C442="22", IF(U442&gt;V442,O442*'UNIT VALUES'!$D$38*'UNIT VALUES'!$D$44,O442*'UNIT VALUES'!$D$41*'UNIT VALUES'!$D$44),IF(U442&gt;V442, O442*'UNIT VALUES'!$D$28*'UNIT VALUES'!$D$36,0)), 0)</f>
        <v>0</v>
      </c>
      <c r="Z442" s="87">
        <f>ROUND(IF(C442="22", IF(U442&gt;V442,Q442*'UNIT VALUES'!$D$39*'UNIT VALUES'!$D$44,Q442*'UNIT VALUES'!$D$42*'UNIT VALUES'!$D$44), IF(U442&gt;V442, Q442*'UNIT VALUES'!$D$29*'UNIT VALUES'!$D$36, Q442*'UNIT VALUES'!$D$31*'UNIT VALUES'!$D$36)),0)</f>
        <v>160740</v>
      </c>
      <c r="AA442" s="87">
        <f>ROUND(IF(C442="22", IF(U442&gt;V442,0,R442*'UNIT VALUES'!$D$43*'UNIT VALUES'!$D$44),IF(CALCS!U442&gt;CALCS!V442,0,CALCS!R442*'UNIT VALUES'!$D$34*'UNIT VALUES'!$D$36)), 0)</f>
        <v>220901</v>
      </c>
      <c r="AB442" s="87">
        <f>ROUND(IF(C442="22",IF(U442&gt;V442,S442*'UNIT VALUES'!$D$40*'UNIT VALUES'!$D$44,0),IF(U442&gt;V442,S442*'UNIT VALUES'!$D$30*'UNIT VALUES'!$D$36)), 0)</f>
        <v>0</v>
      </c>
      <c r="AC442" s="87">
        <f>ROUND(IF(U442&gt;V442,0,IF(T442&gt;1, IF(C442="66", T442*'UNIT VALUES'!$D$33*'UNIT VALUES'!$D$36,T442*'UNIT VALUES'!$D$32*'UNIT VALUES'!$D$36),0)),0)</f>
        <v>1035766</v>
      </c>
      <c r="AD442" t="str">
        <f t="shared" si="19"/>
        <v>172022</v>
      </c>
      <c r="AE442">
        <f ca="1">IF(C442="22",OFFSET('National Reallocations'!$L$1,MATCH(AD442,'National Reallocations'!$I$2:$I$52,0),),ROUND((X442/(SUM($X$2:$X$1259)-SUMIF($C$2:$C$1259,"22",$X$2:$X$1259)))*(Reallocations!$F$4+Reallocations!$F$5),0))</f>
        <v>119</v>
      </c>
      <c r="AF442" s="27">
        <f ca="1">IF(ISERROR(OFFSET('MSA Reallocations'!$I$1,MATCH(AD442,'MSA Reallocations'!$E$2:$E$37,0),)), 0, (OFFSET('MSA Reallocations'!$I$1,MATCH(AD442,'MSA Reallocations'!$E$2:$E$37,0),)))</f>
        <v>0</v>
      </c>
      <c r="AG442" s="181">
        <f ca="1">IF(ISERROR(OFFSET(Reductions!$E$1,MATCH(AD442,Reductions!$F$2:$F$15,0),)), 0, -OFFSET(Reductions!$E$1,MATCH(AD442,Reductions!$F$2:$F$15,0),))</f>
        <v>0</v>
      </c>
      <c r="AH442" s="53">
        <f t="shared" ca="1" si="20"/>
        <v>1417526</v>
      </c>
    </row>
    <row r="443" spans="1:34" x14ac:dyDescent="0.25">
      <c r="A443" s="126" t="s">
        <v>5875</v>
      </c>
      <c r="B443" s="126" t="s">
        <v>1293</v>
      </c>
      <c r="C443" s="126" t="s">
        <v>27</v>
      </c>
      <c r="D443" s="126" t="s">
        <v>28</v>
      </c>
      <c r="E443" s="126" t="s">
        <v>1294</v>
      </c>
      <c r="F443" s="126" t="s">
        <v>1344</v>
      </c>
      <c r="G443" s="126" t="s">
        <v>22</v>
      </c>
      <c r="H443" s="126" t="s">
        <v>23</v>
      </c>
      <c r="I443" s="126" t="s">
        <v>1345</v>
      </c>
      <c r="J443" s="126" t="s">
        <v>1302</v>
      </c>
      <c r="K443" s="126" t="s">
        <v>3342</v>
      </c>
      <c r="L443" s="127">
        <v>49447</v>
      </c>
      <c r="M443" s="127">
        <v>63668</v>
      </c>
      <c r="N443" s="127">
        <v>63798</v>
      </c>
      <c r="O443" s="127">
        <v>112111</v>
      </c>
      <c r="P443" s="127">
        <v>0</v>
      </c>
      <c r="Q443" s="127">
        <v>15670</v>
      </c>
      <c r="R443" s="127">
        <v>7913</v>
      </c>
      <c r="S443" s="127">
        <v>2117</v>
      </c>
      <c r="T443" s="24">
        <f>IF(P443&gt;0, ROUND(IF(IF(OR(C443="51", C443="52", C443="66"), (L443*'UNIT VALUES'!$C$26)-CALCS!P443,0)&gt;0, IF(OR(C443="51", C443="52", C443="66"), (L443*'UNIT VALUES'!$C$26)-CALCS!P443,0), 0), 0), ROUND(IF(IF(OR(C443="51", C443="52", C443="66"), (L443*'UNIT VALUES'!$C$26)-CALCS!O443,0)&gt;0, IF(OR(C443="51", C443="52", C443="66"), (L443*'UNIT VALUES'!$C$26)-CALCS!O443,0), 0), 0))</f>
        <v>0</v>
      </c>
      <c r="U443" s="25">
        <f>IF(C443="22", (O443*'UNIT VALUES'!$D$38)+(Q443*'UNIT VALUES'!$D$39)+(S443*'UNIT VALUES'!$D$40), (O443*'UNIT VALUES'!$D$28)+(Q443*'UNIT VALUES'!$D$29)+(S443*'UNIT VALUES'!$D$30))</f>
        <v>926626.86274668807</v>
      </c>
      <c r="V443" s="25">
        <f>IF(C443="22",(O443*'UNIT VALUES'!$D$41)+(Q443*'UNIT VALUES'!$D$42)+(R443*'UNIT VALUES'!$D$43),IF(C443="66",(Q443*'UNIT VALUES'!$D$31)+(T443*'UNIT VALUES'!$D$33)+(R443*'UNIT VALUES'!$D$34),(Q443*'UNIT VALUES'!$D$31)+(T443*'UNIT VALUES'!$D$32)+(R443*'UNIT VALUES'!$D$34)))</f>
        <v>825741.89703791658</v>
      </c>
      <c r="W443" s="25">
        <f t="shared" si="18"/>
        <v>926627</v>
      </c>
      <c r="X443" s="27">
        <f>ROUND(IF(C443="22", W443*'UNIT VALUES'!$D$44, W443*'UNIT VALUES'!$D$36), 0)</f>
        <v>810992</v>
      </c>
      <c r="Y443" s="87">
        <f>ROUND(IF(C443="22", IF(U443&gt;V443,O443*'UNIT VALUES'!$D$38*'UNIT VALUES'!$D$44,O443*'UNIT VALUES'!$D$41*'UNIT VALUES'!$D$44),IF(U443&gt;V443, O443*'UNIT VALUES'!$D$28*'UNIT VALUES'!$D$36,0)), 0)</f>
        <v>184443</v>
      </c>
      <c r="Z443" s="87">
        <f>ROUND(IF(C443="22", IF(U443&gt;V443,Q443*'UNIT VALUES'!$D$39*'UNIT VALUES'!$D$44,Q443*'UNIT VALUES'!$D$42*'UNIT VALUES'!$D$44), IF(U443&gt;V443, Q443*'UNIT VALUES'!$D$29*'UNIT VALUES'!$D$36, Q443*'UNIT VALUES'!$D$31*'UNIT VALUES'!$D$36)),0)</f>
        <v>348642</v>
      </c>
      <c r="AA443" s="87">
        <f>ROUND(IF(C443="22", IF(U443&gt;V443,0,R443*'UNIT VALUES'!$D$43*'UNIT VALUES'!$D$44),IF(CALCS!U443&gt;CALCS!V443,0,CALCS!R443*'UNIT VALUES'!$D$34*'UNIT VALUES'!$D$36)), 0)</f>
        <v>0</v>
      </c>
      <c r="AB443" s="87">
        <f>ROUND(IF(C443="22",IF(U443&gt;V443,S443*'UNIT VALUES'!$D$40*'UNIT VALUES'!$D$44,0),IF(U443&gt;V443,S443*'UNIT VALUES'!$D$30*'UNIT VALUES'!$D$36)), 0)</f>
        <v>277906</v>
      </c>
      <c r="AC443" s="87">
        <f>ROUND(IF(U443&gt;V443,0,IF(T443&gt;1, IF(C443="66", T443*'UNIT VALUES'!$D$33*'UNIT VALUES'!$D$36,T443*'UNIT VALUES'!$D$32*'UNIT VALUES'!$D$36),0)),0)</f>
        <v>0</v>
      </c>
      <c r="AD443" t="str">
        <f t="shared" si="19"/>
        <v>172094</v>
      </c>
      <c r="AE443">
        <f ca="1">IF(C443="22",OFFSET('National Reallocations'!$L$1,MATCH(AD443,'National Reallocations'!$I$2:$I$52,0),),ROUND((X443/(SUM($X$2:$X$1259)-SUMIF($C$2:$C$1259,"22",$X$2:$X$1259)))*(Reallocations!$F$4+Reallocations!$F$5),0))</f>
        <v>68</v>
      </c>
      <c r="AF443" s="27">
        <f ca="1">IF(ISERROR(OFFSET('MSA Reallocations'!$I$1,MATCH(AD443,'MSA Reallocations'!$E$2:$E$37,0),)), 0, (OFFSET('MSA Reallocations'!$I$1,MATCH(AD443,'MSA Reallocations'!$E$2:$E$37,0),)))</f>
        <v>0</v>
      </c>
      <c r="AG443" s="181">
        <f ca="1">IF(ISERROR(OFFSET(Reductions!$E$1,MATCH(AD443,Reductions!$F$2:$F$15,0),)), 0, -OFFSET(Reductions!$E$1,MATCH(AD443,Reductions!$F$2:$F$15,0),))</f>
        <v>0</v>
      </c>
      <c r="AH443" s="53">
        <f t="shared" ca="1" si="20"/>
        <v>811060</v>
      </c>
    </row>
    <row r="444" spans="1:34" x14ac:dyDescent="0.25">
      <c r="A444" s="126" t="s">
        <v>4960</v>
      </c>
      <c r="B444" s="126" t="s">
        <v>1293</v>
      </c>
      <c r="C444" s="126" t="s">
        <v>27</v>
      </c>
      <c r="D444" s="126" t="s">
        <v>28</v>
      </c>
      <c r="E444" s="126" t="s">
        <v>1294</v>
      </c>
      <c r="F444" s="126" t="s">
        <v>1347</v>
      </c>
      <c r="G444" s="126" t="s">
        <v>135</v>
      </c>
      <c r="H444" s="126" t="s">
        <v>23</v>
      </c>
      <c r="I444" s="126" t="s">
        <v>1348</v>
      </c>
      <c r="J444" s="126" t="s">
        <v>1302</v>
      </c>
      <c r="K444" s="126" t="s">
        <v>3342</v>
      </c>
      <c r="L444" s="127">
        <v>79283</v>
      </c>
      <c r="M444" s="127">
        <v>73706</v>
      </c>
      <c r="N444" s="127">
        <v>73706</v>
      </c>
      <c r="O444" s="127">
        <v>75527</v>
      </c>
      <c r="P444" s="127">
        <v>0</v>
      </c>
      <c r="Q444" s="127">
        <v>9529</v>
      </c>
      <c r="R444" s="127">
        <v>15341</v>
      </c>
      <c r="S444" s="127">
        <v>514</v>
      </c>
      <c r="T444" s="24">
        <f>IF(P444&gt;0, ROUND(IF(IF(OR(C444="51", C444="52", C444="66"), (L444*'UNIT VALUES'!$C$26)-CALCS!P444,0)&gt;0, IF(OR(C444="51", C444="52", C444="66"), (L444*'UNIT VALUES'!$C$26)-CALCS!P444,0), 0), 0), ROUND(IF(IF(OR(C444="51", C444="52", C444="66"), (L444*'UNIT VALUES'!$C$26)-CALCS!O444,0)&gt;0, IF(OR(C444="51", C444="52", C444="66"), (L444*'UNIT VALUES'!$C$26)-CALCS!O444,0), 0), 0))</f>
        <v>48885</v>
      </c>
      <c r="U444" s="25">
        <f>IF(C444="22", (O444*'UNIT VALUES'!$D$38)+(Q444*'UNIT VALUES'!$D$39)+(S444*'UNIT VALUES'!$D$40), (O444*'UNIT VALUES'!$D$28)+(Q444*'UNIT VALUES'!$D$29)+(S444*'UNIT VALUES'!$D$30))</f>
        <v>461308.78128368972</v>
      </c>
      <c r="V444" s="25">
        <f>IF(C444="22",(O444*'UNIT VALUES'!$D$41)+(Q444*'UNIT VALUES'!$D$42)+(R444*'UNIT VALUES'!$D$43),IF(C444="66",(Q444*'UNIT VALUES'!$D$31)+(T444*'UNIT VALUES'!$D$33)+(R444*'UNIT VALUES'!$D$34),(Q444*'UNIT VALUES'!$D$31)+(T444*'UNIT VALUES'!$D$32)+(R444*'UNIT VALUES'!$D$34)))</f>
        <v>1853193.6831127894</v>
      </c>
      <c r="W444" s="25">
        <f t="shared" si="18"/>
        <v>1853194</v>
      </c>
      <c r="X444" s="27">
        <f>ROUND(IF(C444="22", W444*'UNIT VALUES'!$D$44, W444*'UNIT VALUES'!$D$36), 0)</f>
        <v>1621931</v>
      </c>
      <c r="Y444" s="87">
        <f>ROUND(IF(C444="22", IF(U444&gt;V444,O444*'UNIT VALUES'!$D$38*'UNIT VALUES'!$D$44,O444*'UNIT VALUES'!$D$41*'UNIT VALUES'!$D$44),IF(U444&gt;V444, O444*'UNIT VALUES'!$D$28*'UNIT VALUES'!$D$36,0)), 0)</f>
        <v>0</v>
      </c>
      <c r="Z444" s="87">
        <f>ROUND(IF(C444="22", IF(U444&gt;V444,Q444*'UNIT VALUES'!$D$39*'UNIT VALUES'!$D$44,Q444*'UNIT VALUES'!$D$42*'UNIT VALUES'!$D$44), IF(U444&gt;V444, Q444*'UNIT VALUES'!$D$29*'UNIT VALUES'!$D$36, Q444*'UNIT VALUES'!$D$31*'UNIT VALUES'!$D$36)),0)</f>
        <v>127206</v>
      </c>
      <c r="AA444" s="87">
        <f>ROUND(IF(C444="22", IF(U444&gt;V444,0,R444*'UNIT VALUES'!$D$43*'UNIT VALUES'!$D$44),IF(CALCS!U444&gt;CALCS!V444,0,CALCS!R444*'UNIT VALUES'!$D$34*'UNIT VALUES'!$D$36)), 0)</f>
        <v>995548</v>
      </c>
      <c r="AB444" s="87">
        <f>ROUND(IF(C444="22",IF(U444&gt;V444,S444*'UNIT VALUES'!$D$40*'UNIT VALUES'!$D$44,0),IF(U444&gt;V444,S444*'UNIT VALUES'!$D$30*'UNIT VALUES'!$D$36)), 0)</f>
        <v>0</v>
      </c>
      <c r="AC444" s="87">
        <f>ROUND(IF(U444&gt;V444,0,IF(T444&gt;1, IF(C444="66", T444*'UNIT VALUES'!$D$33*'UNIT VALUES'!$D$36,T444*'UNIT VALUES'!$D$32*'UNIT VALUES'!$D$36),0)),0)</f>
        <v>499176</v>
      </c>
      <c r="AD444" t="str">
        <f t="shared" si="19"/>
        <v>172238</v>
      </c>
      <c r="AE444">
        <f ca="1">IF(C444="22",OFFSET('National Reallocations'!$L$1,MATCH(AD444,'National Reallocations'!$I$2:$I$52,0),),ROUND((X444/(SUM($X$2:$X$1259)-SUMIF($C$2:$C$1259,"22",$X$2:$X$1259)))*(Reallocations!$F$4+Reallocations!$F$5),0))</f>
        <v>136</v>
      </c>
      <c r="AF444" s="27">
        <f ca="1">IF(ISERROR(OFFSET('MSA Reallocations'!$I$1,MATCH(AD444,'MSA Reallocations'!$E$2:$E$37,0),)), 0, (OFFSET('MSA Reallocations'!$I$1,MATCH(AD444,'MSA Reallocations'!$E$2:$E$37,0),)))</f>
        <v>0</v>
      </c>
      <c r="AG444" s="181">
        <f ca="1">IF(ISERROR(OFFSET(Reductions!$E$1,MATCH(AD444,Reductions!$F$2:$F$15,0),)), 0, -OFFSET(Reductions!$E$1,MATCH(AD444,Reductions!$F$2:$F$15,0),))</f>
        <v>0</v>
      </c>
      <c r="AH444" s="53">
        <f t="shared" ca="1" si="20"/>
        <v>1622067</v>
      </c>
    </row>
    <row r="445" spans="1:34" x14ac:dyDescent="0.25">
      <c r="A445" s="126" t="s">
        <v>5540</v>
      </c>
      <c r="B445" s="126" t="s">
        <v>1293</v>
      </c>
      <c r="C445" s="126" t="s">
        <v>47</v>
      </c>
      <c r="D445" s="126" t="s">
        <v>48</v>
      </c>
      <c r="E445" s="126" t="s">
        <v>1294</v>
      </c>
      <c r="F445" s="126" t="s">
        <v>1184</v>
      </c>
      <c r="G445" s="126" t="s">
        <v>131</v>
      </c>
      <c r="H445" s="126" t="s">
        <v>23</v>
      </c>
      <c r="I445" s="126" t="s">
        <v>1350</v>
      </c>
      <c r="J445" s="126" t="s">
        <v>1298</v>
      </c>
      <c r="K445" s="126" t="s">
        <v>3342</v>
      </c>
      <c r="L445" s="127">
        <v>40073</v>
      </c>
      <c r="M445" s="127">
        <v>36815</v>
      </c>
      <c r="N445" s="127">
        <v>36815</v>
      </c>
      <c r="O445" s="127">
        <v>29054</v>
      </c>
      <c r="P445" s="127">
        <v>0</v>
      </c>
      <c r="Q445" s="127">
        <v>5382</v>
      </c>
      <c r="R445" s="127">
        <v>3173</v>
      </c>
      <c r="S445" s="127">
        <v>124</v>
      </c>
      <c r="T445" s="24">
        <f>IF(P445&gt;0, ROUND(IF(IF(OR(C445="51", C445="52", C445="66"), (L445*'UNIT VALUES'!$C$26)-CALCS!P445,0)&gt;0, IF(OR(C445="51", C445="52", C445="66"), (L445*'UNIT VALUES'!$C$26)-CALCS!P445,0), 0), 0), ROUND(IF(IF(OR(C445="51", C445="52", C445="66"), (L445*'UNIT VALUES'!$C$26)-CALCS!O445,0)&gt;0, IF(OR(C445="51", C445="52", C445="66"), (L445*'UNIT VALUES'!$C$26)-CALCS!O445,0), 0), 0))</f>
        <v>33829</v>
      </c>
      <c r="U445" s="25">
        <f>IF(C445="22", (O445*'UNIT VALUES'!$D$38)+(Q445*'UNIT VALUES'!$D$39)+(S445*'UNIT VALUES'!$D$40), (O445*'UNIT VALUES'!$D$28)+(Q445*'UNIT VALUES'!$D$29)+(S445*'UNIT VALUES'!$D$30))</f>
        <v>210031.44651288877</v>
      </c>
      <c r="V445" s="25">
        <f>IF(C445="22",(O445*'UNIT VALUES'!$D$41)+(Q445*'UNIT VALUES'!$D$42)+(R445*'UNIT VALUES'!$D$43),IF(C445="66",(Q445*'UNIT VALUES'!$D$31)+(T445*'UNIT VALUES'!$D$33)+(R445*'UNIT VALUES'!$D$34),(Q445*'UNIT VALUES'!$D$31)+(T445*'UNIT VALUES'!$D$32)+(R445*'UNIT VALUES'!$D$34)))</f>
        <v>712050.71592298802</v>
      </c>
      <c r="W445" s="25">
        <f t="shared" si="18"/>
        <v>712051</v>
      </c>
      <c r="X445" s="27">
        <f>ROUND(IF(C445="22", W445*'UNIT VALUES'!$D$44, W445*'UNIT VALUES'!$D$36), 0)</f>
        <v>623193</v>
      </c>
      <c r="Y445" s="87">
        <f>ROUND(IF(C445="22", IF(U445&gt;V445,O445*'UNIT VALUES'!$D$38*'UNIT VALUES'!$D$44,O445*'UNIT VALUES'!$D$41*'UNIT VALUES'!$D$44),IF(U445&gt;V445, O445*'UNIT VALUES'!$D$28*'UNIT VALUES'!$D$36,0)), 0)</f>
        <v>0</v>
      </c>
      <c r="Z445" s="87">
        <f>ROUND(IF(C445="22", IF(U445&gt;V445,Q445*'UNIT VALUES'!$D$39*'UNIT VALUES'!$D$44,Q445*'UNIT VALUES'!$D$42*'UNIT VALUES'!$D$44), IF(U445&gt;V445, Q445*'UNIT VALUES'!$D$29*'UNIT VALUES'!$D$36, Q445*'UNIT VALUES'!$D$31*'UNIT VALUES'!$D$36)),0)</f>
        <v>71846</v>
      </c>
      <c r="AA445" s="87">
        <f>ROUND(IF(C445="22", IF(U445&gt;V445,0,R445*'UNIT VALUES'!$D$43*'UNIT VALUES'!$D$44),IF(CALCS!U445&gt;CALCS!V445,0,CALCS!R445*'UNIT VALUES'!$D$34*'UNIT VALUES'!$D$36)), 0)</f>
        <v>205911</v>
      </c>
      <c r="AB445" s="87">
        <f>ROUND(IF(C445="22",IF(U445&gt;V445,S445*'UNIT VALUES'!$D$40*'UNIT VALUES'!$D$44,0),IF(U445&gt;V445,S445*'UNIT VALUES'!$D$30*'UNIT VALUES'!$D$36)), 0)</f>
        <v>0</v>
      </c>
      <c r="AC445" s="87">
        <f>ROUND(IF(U445&gt;V445,0,IF(T445&gt;1, IF(C445="66", T445*'UNIT VALUES'!$D$33*'UNIT VALUES'!$D$36,T445*'UNIT VALUES'!$D$32*'UNIT VALUES'!$D$36),0)),0)</f>
        <v>345436</v>
      </c>
      <c r="AD445" t="str">
        <f t="shared" si="19"/>
        <v>172814</v>
      </c>
      <c r="AE445">
        <f ca="1">IF(C445="22",OFFSET('National Reallocations'!$L$1,MATCH(AD445,'National Reallocations'!$I$2:$I$52,0),),ROUND((X445/(SUM($X$2:$X$1259)-SUMIF($C$2:$C$1259,"22",$X$2:$X$1259)))*(Reallocations!$F$4+Reallocations!$F$5),0))</f>
        <v>52</v>
      </c>
      <c r="AF445" s="27">
        <f ca="1">IF(ISERROR(OFFSET('MSA Reallocations'!$I$1,MATCH(AD445,'MSA Reallocations'!$E$2:$E$37,0),)), 0, (OFFSET('MSA Reallocations'!$I$1,MATCH(AD445,'MSA Reallocations'!$E$2:$E$37,0),)))</f>
        <v>0</v>
      </c>
      <c r="AG445" s="181">
        <f ca="1">IF(ISERROR(OFFSET(Reductions!$E$1,MATCH(AD445,Reductions!$F$2:$F$15,0),)), 0, -OFFSET(Reductions!$E$1,MATCH(AD445,Reductions!$F$2:$F$15,0),))</f>
        <v>0</v>
      </c>
      <c r="AH445" s="53">
        <f t="shared" ca="1" si="20"/>
        <v>623245</v>
      </c>
    </row>
    <row r="446" spans="1:34" x14ac:dyDescent="0.25">
      <c r="A446" s="126" t="s">
        <v>5252</v>
      </c>
      <c r="B446" s="126" t="s">
        <v>1293</v>
      </c>
      <c r="C446" s="126" t="s">
        <v>27</v>
      </c>
      <c r="D446" s="126" t="s">
        <v>28</v>
      </c>
      <c r="E446" s="126" t="s">
        <v>1294</v>
      </c>
      <c r="F446" s="126" t="s">
        <v>617</v>
      </c>
      <c r="G446" s="126" t="s">
        <v>574</v>
      </c>
      <c r="H446" s="126" t="s">
        <v>23</v>
      </c>
      <c r="I446" s="126" t="s">
        <v>1352</v>
      </c>
      <c r="J446" s="126" t="s">
        <v>1302</v>
      </c>
      <c r="K446" s="126" t="s">
        <v>3342</v>
      </c>
      <c r="L446" s="127">
        <v>8296</v>
      </c>
      <c r="M446" s="127">
        <v>0</v>
      </c>
      <c r="N446" s="127">
        <v>0</v>
      </c>
      <c r="O446" s="127">
        <v>52138</v>
      </c>
      <c r="P446" s="127">
        <v>0</v>
      </c>
      <c r="Q446" s="127">
        <v>2811</v>
      </c>
      <c r="R446" s="127">
        <v>308</v>
      </c>
      <c r="S446" s="127">
        <v>686</v>
      </c>
      <c r="T446" s="24">
        <f>IF(P446&gt;0, ROUND(IF(IF(OR(C446="51", C446="52", C446="66"), (L446*'UNIT VALUES'!$C$26)-CALCS!P446,0)&gt;0, IF(OR(C446="51", C446="52", C446="66"), (L446*'UNIT VALUES'!$C$26)-CALCS!P446,0), 0), 0), ROUND(IF(IF(OR(C446="51", C446="52", C446="66"), (L446*'UNIT VALUES'!$C$26)-CALCS!O446,0)&gt;0, IF(OR(C446="51", C446="52", C446="66"), (L446*'UNIT VALUES'!$C$26)-CALCS!O446,0), 0), 0))</f>
        <v>0</v>
      </c>
      <c r="U446" s="25">
        <f>IF(C446="22", (O446*'UNIT VALUES'!$D$38)+(Q446*'UNIT VALUES'!$D$39)+(S446*'UNIT VALUES'!$D$40), (O446*'UNIT VALUES'!$D$28)+(Q446*'UNIT VALUES'!$D$29)+(S446*'UNIT VALUES'!$D$30))</f>
        <v>272360.66466965782</v>
      </c>
      <c r="V446" s="25">
        <f>IF(C446="22",(O446*'UNIT VALUES'!$D$41)+(Q446*'UNIT VALUES'!$D$42)+(R446*'UNIT VALUES'!$D$43),IF(C446="66",(Q446*'UNIT VALUES'!$D$31)+(T446*'UNIT VALUES'!$D$33)+(R446*'UNIT VALUES'!$D$34),(Q446*'UNIT VALUES'!$D$31)+(T446*'UNIT VALUES'!$D$32)+(R446*'UNIT VALUES'!$D$34)))</f>
        <v>65713.167029893521</v>
      </c>
      <c r="W446" s="25">
        <f t="shared" si="18"/>
        <v>272361</v>
      </c>
      <c r="X446" s="27">
        <f>ROUND(IF(C446="22", W446*'UNIT VALUES'!$D$44, W446*'UNIT VALUES'!$D$36), 0)</f>
        <v>238373</v>
      </c>
      <c r="Y446" s="87">
        <f>ROUND(IF(C446="22", IF(U446&gt;V446,O446*'UNIT VALUES'!$D$38*'UNIT VALUES'!$D$44,O446*'UNIT VALUES'!$D$41*'UNIT VALUES'!$D$44),IF(U446&gt;V446, O446*'UNIT VALUES'!$D$28*'UNIT VALUES'!$D$36,0)), 0)</f>
        <v>85777</v>
      </c>
      <c r="Z446" s="87">
        <f>ROUND(IF(C446="22", IF(U446&gt;V446,Q446*'UNIT VALUES'!$D$39*'UNIT VALUES'!$D$44,Q446*'UNIT VALUES'!$D$42*'UNIT VALUES'!$D$44), IF(U446&gt;V446, Q446*'UNIT VALUES'!$D$29*'UNIT VALUES'!$D$36, Q446*'UNIT VALUES'!$D$31*'UNIT VALUES'!$D$36)),0)</f>
        <v>62542</v>
      </c>
      <c r="AA446" s="87">
        <f>ROUND(IF(C446="22", IF(U446&gt;V446,0,R446*'UNIT VALUES'!$D$43*'UNIT VALUES'!$D$44),IF(CALCS!U446&gt;CALCS!V446,0,CALCS!R446*'UNIT VALUES'!$D$34*'UNIT VALUES'!$D$36)), 0)</f>
        <v>0</v>
      </c>
      <c r="AB446" s="87">
        <f>ROUND(IF(C446="22",IF(U446&gt;V446,S446*'UNIT VALUES'!$D$40*'UNIT VALUES'!$D$44,0),IF(U446&gt;V446,S446*'UNIT VALUES'!$D$30*'UNIT VALUES'!$D$36)), 0)</f>
        <v>90054</v>
      </c>
      <c r="AC446" s="87">
        <f>ROUND(IF(U446&gt;V446,0,IF(T446&gt;1, IF(C446="66", T446*'UNIT VALUES'!$D$33*'UNIT VALUES'!$D$36,T446*'UNIT VALUES'!$D$32*'UNIT VALUES'!$D$36),0)),0)</f>
        <v>0</v>
      </c>
      <c r="AD446" t="str">
        <f t="shared" si="19"/>
        <v>173228</v>
      </c>
      <c r="AE446">
        <f ca="1">IF(C446="22",OFFSET('National Reallocations'!$L$1,MATCH(AD446,'National Reallocations'!$I$2:$I$52,0),),ROUND((X446/(SUM($X$2:$X$1259)-SUMIF($C$2:$C$1259,"22",$X$2:$X$1259)))*(Reallocations!$F$4+Reallocations!$F$5),0))</f>
        <v>20</v>
      </c>
      <c r="AF446" s="27">
        <f ca="1">IF(ISERROR(OFFSET('MSA Reallocations'!$I$1,MATCH(AD446,'MSA Reallocations'!$E$2:$E$37,0),)), 0, (OFFSET('MSA Reallocations'!$I$1,MATCH(AD446,'MSA Reallocations'!$E$2:$E$37,0),)))</f>
        <v>0</v>
      </c>
      <c r="AG446" s="181">
        <f ca="1">IF(ISERROR(OFFSET(Reductions!$E$1,MATCH(AD446,Reductions!$F$2:$F$15,0),)), 0, -OFFSET(Reductions!$E$1,MATCH(AD446,Reductions!$F$2:$F$15,0),))</f>
        <v>0</v>
      </c>
      <c r="AH446" s="53">
        <f t="shared" ca="1" si="20"/>
        <v>238393</v>
      </c>
    </row>
    <row r="447" spans="1:34" x14ac:dyDescent="0.25">
      <c r="A447" s="126" t="s">
        <v>5793</v>
      </c>
      <c r="B447" s="126" t="s">
        <v>1293</v>
      </c>
      <c r="C447" s="126" t="s">
        <v>47</v>
      </c>
      <c r="D447" s="126" t="s">
        <v>48</v>
      </c>
      <c r="E447" s="126" t="s">
        <v>1294</v>
      </c>
      <c r="F447" s="126" t="s">
        <v>665</v>
      </c>
      <c r="G447" s="126" t="s">
        <v>22</v>
      </c>
      <c r="H447" s="126" t="s">
        <v>23</v>
      </c>
      <c r="I447" s="126" t="s">
        <v>1354</v>
      </c>
      <c r="J447" s="126" t="s">
        <v>1302</v>
      </c>
      <c r="K447" s="126" t="s">
        <v>3342</v>
      </c>
      <c r="L447" s="127">
        <v>66780</v>
      </c>
      <c r="M447" s="127">
        <v>77956</v>
      </c>
      <c r="N447" s="127">
        <v>77956</v>
      </c>
      <c r="O447" s="127">
        <v>147861</v>
      </c>
      <c r="P447" s="127">
        <v>0</v>
      </c>
      <c r="Q447" s="127">
        <v>18100</v>
      </c>
      <c r="R447" s="127">
        <v>8987</v>
      </c>
      <c r="S447" s="127">
        <v>1842</v>
      </c>
      <c r="T447" s="24">
        <f>IF(P447&gt;0, ROUND(IF(IF(OR(C447="51", C447="52", C447="66"), (L447*'UNIT VALUES'!$C$26)-CALCS!P447,0)&gt;0, IF(OR(C447="51", C447="52", C447="66"), (L447*'UNIT VALUES'!$C$26)-CALCS!P447,0), 0), 0), ROUND(IF(IF(OR(C447="51", C447="52", C447="66"), (L447*'UNIT VALUES'!$C$26)-CALCS!O447,0)&gt;0, IF(OR(C447="51", C447="52", C447="66"), (L447*'UNIT VALUES'!$C$26)-CALCS!O447,0), 0), 0))</f>
        <v>0</v>
      </c>
      <c r="U447" s="25">
        <f>IF(C447="22", (O447*'UNIT VALUES'!$D$38)+(Q447*'UNIT VALUES'!$D$39)+(S447*'UNIT VALUES'!$D$40), (O447*'UNIT VALUES'!$D$28)+(Q447*'UNIT VALUES'!$D$29)+(S447*'UNIT VALUES'!$D$30))</f>
        <v>1014354.743282058</v>
      </c>
      <c r="V447" s="25">
        <f>IF(C447="22",(O447*'UNIT VALUES'!$D$41)+(Q447*'UNIT VALUES'!$D$42)+(R447*'UNIT VALUES'!$D$43),IF(C447="66",(Q447*'UNIT VALUES'!$D$31)+(T447*'UNIT VALUES'!$D$33)+(R447*'UNIT VALUES'!$D$34),(Q447*'UNIT VALUES'!$D$31)+(T447*'UNIT VALUES'!$D$32)+(R447*'UNIT VALUES'!$D$34)))</f>
        <v>942440.8085009529</v>
      </c>
      <c r="W447" s="25">
        <f t="shared" si="18"/>
        <v>1014355</v>
      </c>
      <c r="X447" s="27">
        <f>ROUND(IF(C447="22", W447*'UNIT VALUES'!$D$44, W447*'UNIT VALUES'!$D$36), 0)</f>
        <v>887772</v>
      </c>
      <c r="Y447" s="87">
        <f>ROUND(IF(C447="22", IF(U447&gt;V447,O447*'UNIT VALUES'!$D$38*'UNIT VALUES'!$D$44,O447*'UNIT VALUES'!$D$41*'UNIT VALUES'!$D$44),IF(U447&gt;V447, O447*'UNIT VALUES'!$D$28*'UNIT VALUES'!$D$36,0)), 0)</f>
        <v>243259</v>
      </c>
      <c r="Z447" s="87">
        <f>ROUND(IF(C447="22", IF(U447&gt;V447,Q447*'UNIT VALUES'!$D$39*'UNIT VALUES'!$D$44,Q447*'UNIT VALUES'!$D$42*'UNIT VALUES'!$D$44), IF(U447&gt;V447, Q447*'UNIT VALUES'!$D$29*'UNIT VALUES'!$D$36, Q447*'UNIT VALUES'!$D$31*'UNIT VALUES'!$D$36)),0)</f>
        <v>402707</v>
      </c>
      <c r="AA447" s="87">
        <f>ROUND(IF(C447="22", IF(U447&gt;V447,0,R447*'UNIT VALUES'!$D$43*'UNIT VALUES'!$D$44),IF(CALCS!U447&gt;CALCS!V447,0,CALCS!R447*'UNIT VALUES'!$D$34*'UNIT VALUES'!$D$36)), 0)</f>
        <v>0</v>
      </c>
      <c r="AB447" s="87">
        <f>ROUND(IF(C447="22",IF(U447&gt;V447,S447*'UNIT VALUES'!$D$40*'UNIT VALUES'!$D$44,0),IF(U447&gt;V447,S447*'UNIT VALUES'!$D$30*'UNIT VALUES'!$D$36)), 0)</f>
        <v>241806</v>
      </c>
      <c r="AC447" s="87">
        <f>ROUND(IF(U447&gt;V447,0,IF(T447&gt;1, IF(C447="66", T447*'UNIT VALUES'!$D$33*'UNIT VALUES'!$D$36,T447*'UNIT VALUES'!$D$32*'UNIT VALUES'!$D$36),0)),0)</f>
        <v>0</v>
      </c>
      <c r="AD447" t="str">
        <f t="shared" si="19"/>
        <v>173480</v>
      </c>
      <c r="AE447">
        <f ca="1">IF(C447="22",OFFSET('National Reallocations'!$L$1,MATCH(AD447,'National Reallocations'!$I$2:$I$52,0),),ROUND((X447/(SUM($X$2:$X$1259)-SUMIF($C$2:$C$1259,"22",$X$2:$X$1259)))*(Reallocations!$F$4+Reallocations!$F$5),0))</f>
        <v>75</v>
      </c>
      <c r="AF447" s="27">
        <f ca="1">IF(ISERROR(OFFSET('MSA Reallocations'!$I$1,MATCH(AD447,'MSA Reallocations'!$E$2:$E$37,0),)), 0, (OFFSET('MSA Reallocations'!$I$1,MATCH(AD447,'MSA Reallocations'!$E$2:$E$37,0),)))</f>
        <v>0</v>
      </c>
      <c r="AG447" s="181">
        <f ca="1">IF(ISERROR(OFFSET(Reductions!$E$1,MATCH(AD447,Reductions!$F$2:$F$15,0),)), 0, -OFFSET(Reductions!$E$1,MATCH(AD447,Reductions!$F$2:$F$15,0),))</f>
        <v>0</v>
      </c>
      <c r="AH447" s="53">
        <f t="shared" ca="1" si="20"/>
        <v>887847</v>
      </c>
    </row>
    <row r="448" spans="1:34" x14ac:dyDescent="0.25">
      <c r="A448" s="126" t="s">
        <v>5581</v>
      </c>
      <c r="B448" s="126" t="s">
        <v>1293</v>
      </c>
      <c r="C448" s="126" t="s">
        <v>27</v>
      </c>
      <c r="D448" s="126" t="s">
        <v>28</v>
      </c>
      <c r="E448" s="126" t="s">
        <v>1294</v>
      </c>
      <c r="F448" s="126" t="s">
        <v>1356</v>
      </c>
      <c r="G448" s="126" t="s">
        <v>156</v>
      </c>
      <c r="H448" s="126" t="s">
        <v>23</v>
      </c>
      <c r="I448" s="126" t="s">
        <v>1357</v>
      </c>
      <c r="J448" s="126" t="s">
        <v>1358</v>
      </c>
      <c r="K448" s="126" t="s">
        <v>3342</v>
      </c>
      <c r="L448" s="127">
        <v>27666</v>
      </c>
      <c r="M448" s="127">
        <v>30164</v>
      </c>
      <c r="N448" s="127">
        <v>30141</v>
      </c>
      <c r="O448" s="127">
        <v>26676</v>
      </c>
      <c r="P448" s="127">
        <v>0</v>
      </c>
      <c r="Q448" s="127">
        <v>8409</v>
      </c>
      <c r="R448" s="127">
        <v>2773</v>
      </c>
      <c r="S448" s="127">
        <v>332</v>
      </c>
      <c r="T448" s="24">
        <f>IF(P448&gt;0, ROUND(IF(IF(OR(C448="51", C448="52", C448="66"), (L448*'UNIT VALUES'!$C$26)-CALCS!P448,0)&gt;0, IF(OR(C448="51", C448="52", C448="66"), (L448*'UNIT VALUES'!$C$26)-CALCS!P448,0), 0), 0), ROUND(IF(IF(OR(C448="51", C448="52", C448="66"), (L448*'UNIT VALUES'!$C$26)-CALCS!O448,0)&gt;0, IF(OR(C448="51", C448="52", C448="66"), (L448*'UNIT VALUES'!$C$26)-CALCS!O448,0), 0), 0))</f>
        <v>16738</v>
      </c>
      <c r="U448" s="25">
        <f>IF(C448="22", (O448*'UNIT VALUES'!$D$38)+(Q448*'UNIT VALUES'!$D$39)+(S448*'UNIT VALUES'!$D$40), (O448*'UNIT VALUES'!$D$28)+(Q448*'UNIT VALUES'!$D$29)+(S448*'UNIT VALUES'!$D$30))</f>
        <v>313710.08899370418</v>
      </c>
      <c r="V448" s="25">
        <f>IF(C448="22",(O448*'UNIT VALUES'!$D$41)+(Q448*'UNIT VALUES'!$D$42)+(R448*'UNIT VALUES'!$D$43),IF(C448="66",(Q448*'UNIT VALUES'!$D$31)+(T448*'UNIT VALUES'!$D$33)+(R448*'UNIT VALUES'!$D$34),(Q448*'UNIT VALUES'!$D$31)+(T448*'UNIT VALUES'!$D$32)+(R448*'UNIT VALUES'!$D$34)))</f>
        <v>529157.91701640596</v>
      </c>
      <c r="W448" s="25">
        <f t="shared" si="18"/>
        <v>529158</v>
      </c>
      <c r="X448" s="27">
        <f>ROUND(IF(C448="22", W448*'UNIT VALUES'!$D$44, W448*'UNIT VALUES'!$D$36), 0)</f>
        <v>463123</v>
      </c>
      <c r="Y448" s="87">
        <f>ROUND(IF(C448="22", IF(U448&gt;V448,O448*'UNIT VALUES'!$D$38*'UNIT VALUES'!$D$44,O448*'UNIT VALUES'!$D$41*'UNIT VALUES'!$D$44),IF(U448&gt;V448, O448*'UNIT VALUES'!$D$28*'UNIT VALUES'!$D$36,0)), 0)</f>
        <v>0</v>
      </c>
      <c r="Z448" s="87">
        <f>ROUND(IF(C448="22", IF(U448&gt;V448,Q448*'UNIT VALUES'!$D$39*'UNIT VALUES'!$D$44,Q448*'UNIT VALUES'!$D$42*'UNIT VALUES'!$D$44), IF(U448&gt;V448, Q448*'UNIT VALUES'!$D$29*'UNIT VALUES'!$D$36, Q448*'UNIT VALUES'!$D$31*'UNIT VALUES'!$D$36)),0)</f>
        <v>112255</v>
      </c>
      <c r="AA448" s="87">
        <f>ROUND(IF(C448="22", IF(U448&gt;V448,0,R448*'UNIT VALUES'!$D$43*'UNIT VALUES'!$D$44),IF(CALCS!U448&gt;CALCS!V448,0,CALCS!R448*'UNIT VALUES'!$D$34*'UNIT VALUES'!$D$36)), 0)</f>
        <v>179953</v>
      </c>
      <c r="AB448" s="87">
        <f>ROUND(IF(C448="22",IF(U448&gt;V448,S448*'UNIT VALUES'!$D$40*'UNIT VALUES'!$D$44,0),IF(U448&gt;V448,S448*'UNIT VALUES'!$D$30*'UNIT VALUES'!$D$36)), 0)</f>
        <v>0</v>
      </c>
      <c r="AC448" s="87">
        <f>ROUND(IF(U448&gt;V448,0,IF(T448&gt;1, IF(C448="66", T448*'UNIT VALUES'!$D$33*'UNIT VALUES'!$D$36,T448*'UNIT VALUES'!$D$32*'UNIT VALUES'!$D$36),0)),0)</f>
        <v>170916</v>
      </c>
      <c r="AD448" t="str">
        <f t="shared" si="19"/>
        <v>173540</v>
      </c>
      <c r="AE448">
        <f ca="1">IF(C448="22",OFFSET('National Reallocations'!$L$1,MATCH(AD448,'National Reallocations'!$I$2:$I$52,0),),ROUND((X448/(SUM($X$2:$X$1259)-SUMIF($C$2:$C$1259,"22",$X$2:$X$1259)))*(Reallocations!$F$4+Reallocations!$F$5),0))</f>
        <v>39</v>
      </c>
      <c r="AF448" s="27">
        <f ca="1">IF(ISERROR(OFFSET('MSA Reallocations'!$I$1,MATCH(AD448,'MSA Reallocations'!$E$2:$E$37,0),)), 0, (OFFSET('MSA Reallocations'!$I$1,MATCH(AD448,'MSA Reallocations'!$E$2:$E$37,0),)))</f>
        <v>0</v>
      </c>
      <c r="AG448" s="181">
        <f ca="1">IF(ISERROR(OFFSET(Reductions!$E$1,MATCH(AD448,Reductions!$F$2:$F$15,0),)), 0, -OFFSET(Reductions!$E$1,MATCH(AD448,Reductions!$F$2:$F$15,0),))</f>
        <v>0</v>
      </c>
      <c r="AH448" s="53">
        <f t="shared" ca="1" si="20"/>
        <v>463162</v>
      </c>
    </row>
    <row r="449" spans="1:34" x14ac:dyDescent="0.25">
      <c r="A449" s="126" t="s">
        <v>5368</v>
      </c>
      <c r="B449" s="126" t="s">
        <v>1293</v>
      </c>
      <c r="C449" s="126" t="s">
        <v>27</v>
      </c>
      <c r="D449" s="126" t="s">
        <v>28</v>
      </c>
      <c r="E449" s="126" t="s">
        <v>1294</v>
      </c>
      <c r="F449" s="126" t="s">
        <v>1360</v>
      </c>
      <c r="G449" s="126" t="s">
        <v>1361</v>
      </c>
      <c r="H449" s="126" t="s">
        <v>23</v>
      </c>
      <c r="I449" s="126" t="s">
        <v>1362</v>
      </c>
      <c r="J449" s="126" t="s">
        <v>1245</v>
      </c>
      <c r="K449" s="126" t="s">
        <v>3342</v>
      </c>
      <c r="L449" s="127">
        <v>42705</v>
      </c>
      <c r="M449" s="127">
        <v>46407</v>
      </c>
      <c r="N449" s="127">
        <v>45709</v>
      </c>
      <c r="O449" s="127">
        <v>42681</v>
      </c>
      <c r="P449" s="127">
        <v>0</v>
      </c>
      <c r="Q449" s="127">
        <v>4691</v>
      </c>
      <c r="R449" s="127">
        <v>6097</v>
      </c>
      <c r="S449" s="127">
        <v>271</v>
      </c>
      <c r="T449" s="24">
        <f>IF(P449&gt;0, ROUND(IF(IF(OR(C449="51", C449="52", C449="66"), (L449*'UNIT VALUES'!$C$26)-CALCS!P449,0)&gt;0, IF(OR(C449="51", C449="52", C449="66"), (L449*'UNIT VALUES'!$C$26)-CALCS!P449,0), 0), 0), ROUND(IF(IF(OR(C449="51", C449="52", C449="66"), (L449*'UNIT VALUES'!$C$26)-CALCS!O449,0)&gt;0, IF(OR(C449="51", C449="52", C449="66"), (L449*'UNIT VALUES'!$C$26)-CALCS!O449,0), 0), 0))</f>
        <v>24332</v>
      </c>
      <c r="U449" s="25">
        <f>IF(C449="22", (O449*'UNIT VALUES'!$D$38)+(Q449*'UNIT VALUES'!$D$39)+(S449*'UNIT VALUES'!$D$40), (O449*'UNIT VALUES'!$D$28)+(Q449*'UNIT VALUES'!$D$29)+(S449*'UNIT VALUES'!$D$30))</f>
        <v>240129.53432858092</v>
      </c>
      <c r="V449" s="25">
        <f>IF(C449="22",(O449*'UNIT VALUES'!$D$41)+(Q449*'UNIT VALUES'!$D$42)+(R449*'UNIT VALUES'!$D$43),IF(C449="66",(Q449*'UNIT VALUES'!$D$31)+(T449*'UNIT VALUES'!$D$33)+(R449*'UNIT VALUES'!$D$34),(Q449*'UNIT VALUES'!$D$31)+(T449*'UNIT VALUES'!$D$32)+(R449*'UNIT VALUES'!$D$34)))</f>
        <v>807515.26290873438</v>
      </c>
      <c r="W449" s="25">
        <f t="shared" si="18"/>
        <v>807515</v>
      </c>
      <c r="X449" s="27">
        <f>ROUND(IF(C449="22", W449*'UNIT VALUES'!$D$44, W449*'UNIT VALUES'!$D$36), 0)</f>
        <v>706744</v>
      </c>
      <c r="Y449" s="87">
        <f>ROUND(IF(C449="22", IF(U449&gt;V449,O449*'UNIT VALUES'!$D$38*'UNIT VALUES'!$D$44,O449*'UNIT VALUES'!$D$41*'UNIT VALUES'!$D$44),IF(U449&gt;V449, O449*'UNIT VALUES'!$D$28*'UNIT VALUES'!$D$36,0)), 0)</f>
        <v>0</v>
      </c>
      <c r="Z449" s="87">
        <f>ROUND(IF(C449="22", IF(U449&gt;V449,Q449*'UNIT VALUES'!$D$39*'UNIT VALUES'!$D$44,Q449*'UNIT VALUES'!$D$42*'UNIT VALUES'!$D$44), IF(U449&gt;V449, Q449*'UNIT VALUES'!$D$29*'UNIT VALUES'!$D$36, Q449*'UNIT VALUES'!$D$31*'UNIT VALUES'!$D$36)),0)</f>
        <v>62622</v>
      </c>
      <c r="AA449" s="87">
        <f>ROUND(IF(C449="22", IF(U449&gt;V449,0,R449*'UNIT VALUES'!$D$43*'UNIT VALUES'!$D$44),IF(CALCS!U449&gt;CALCS!V449,0,CALCS!R449*'UNIT VALUES'!$D$34*'UNIT VALUES'!$D$36)), 0)</f>
        <v>395662</v>
      </c>
      <c r="AB449" s="87">
        <f>ROUND(IF(C449="22",IF(U449&gt;V449,S449*'UNIT VALUES'!$D$40*'UNIT VALUES'!$D$44,0),IF(U449&gt;V449,S449*'UNIT VALUES'!$D$30*'UNIT VALUES'!$D$36)), 0)</f>
        <v>0</v>
      </c>
      <c r="AC449" s="87">
        <f>ROUND(IF(U449&gt;V449,0,IF(T449&gt;1, IF(C449="66", T449*'UNIT VALUES'!$D$33*'UNIT VALUES'!$D$36,T449*'UNIT VALUES'!$D$32*'UNIT VALUES'!$D$36),0)),0)</f>
        <v>248460</v>
      </c>
      <c r="AD449" t="str">
        <f t="shared" si="19"/>
        <v>174596</v>
      </c>
      <c r="AE449">
        <f ca="1">IF(C449="22",OFFSET('National Reallocations'!$L$1,MATCH(AD449,'National Reallocations'!$I$2:$I$52,0),),ROUND((X449/(SUM($X$2:$X$1259)-SUMIF($C$2:$C$1259,"22",$X$2:$X$1259)))*(Reallocations!$F$4+Reallocations!$F$5),0))</f>
        <v>59</v>
      </c>
      <c r="AF449" s="27">
        <f ca="1">IF(ISERROR(OFFSET('MSA Reallocations'!$I$1,MATCH(AD449,'MSA Reallocations'!$E$2:$E$37,0),)), 0, (OFFSET('MSA Reallocations'!$I$1,MATCH(AD449,'MSA Reallocations'!$E$2:$E$37,0),)))</f>
        <v>0</v>
      </c>
      <c r="AG449" s="181">
        <f ca="1">IF(ISERROR(OFFSET(Reductions!$E$1,MATCH(AD449,Reductions!$F$2:$F$15,0),)), 0, -OFFSET(Reductions!$E$1,MATCH(AD449,Reductions!$F$2:$F$15,0),))</f>
        <v>0</v>
      </c>
      <c r="AH449" s="53">
        <f t="shared" ca="1" si="20"/>
        <v>706803</v>
      </c>
    </row>
    <row r="450" spans="1:34" x14ac:dyDescent="0.25">
      <c r="A450" s="126" t="s">
        <v>5214</v>
      </c>
      <c r="B450" s="126" t="s">
        <v>1293</v>
      </c>
      <c r="C450" s="126" t="s">
        <v>47</v>
      </c>
      <c r="D450" s="126" t="s">
        <v>48</v>
      </c>
      <c r="E450" s="126" t="s">
        <v>1294</v>
      </c>
      <c r="F450" s="126" t="s">
        <v>1364</v>
      </c>
      <c r="G450" s="126" t="s">
        <v>135</v>
      </c>
      <c r="H450" s="126" t="s">
        <v>23</v>
      </c>
      <c r="I450" s="126" t="s">
        <v>1365</v>
      </c>
      <c r="J450" s="126" t="s">
        <v>1302</v>
      </c>
      <c r="K450" s="126" t="s">
        <v>3342</v>
      </c>
      <c r="L450" s="127">
        <v>18906</v>
      </c>
      <c r="M450" s="127">
        <v>52634</v>
      </c>
      <c r="N450" s="127">
        <v>52634</v>
      </c>
      <c r="O450" s="127">
        <v>54747</v>
      </c>
      <c r="P450" s="127">
        <v>0</v>
      </c>
      <c r="Q450" s="127">
        <v>2343</v>
      </c>
      <c r="R450" s="127">
        <v>790</v>
      </c>
      <c r="S450" s="127">
        <v>621</v>
      </c>
      <c r="T450" s="24">
        <f>IF(P450&gt;0, ROUND(IF(IF(OR(C450="51", C450="52", C450="66"), (L450*'UNIT VALUES'!$C$26)-CALCS!P450,0)&gt;0, IF(OR(C450="51", C450="52", C450="66"), (L450*'UNIT VALUES'!$C$26)-CALCS!P450,0), 0), 0), ROUND(IF(IF(OR(C450="51", C450="52", C450="66"), (L450*'UNIT VALUES'!$C$26)-CALCS!O450,0)&gt;0, IF(OR(C450="51", C450="52", C450="66"), (L450*'UNIT VALUES'!$C$26)-CALCS!O450,0), 0), 0))</f>
        <v>0</v>
      </c>
      <c r="U450" s="25">
        <f>IF(C450="22", (O450*'UNIT VALUES'!$D$38)+(Q450*'UNIT VALUES'!$D$39)+(S450*'UNIT VALUES'!$D$40), (O450*'UNIT VALUES'!$D$28)+(Q450*'UNIT VALUES'!$D$29)+(S450*'UNIT VALUES'!$D$30))</f>
        <v>255618.32391777713</v>
      </c>
      <c r="V450" s="25">
        <f>IF(C450="22",(O450*'UNIT VALUES'!$D$41)+(Q450*'UNIT VALUES'!$D$42)+(R450*'UNIT VALUES'!$D$43),IF(C450="66",(Q450*'UNIT VALUES'!$D$31)+(T450*'UNIT VALUES'!$D$33)+(R450*'UNIT VALUES'!$D$34),(Q450*'UNIT VALUES'!$D$31)+(T450*'UNIT VALUES'!$D$32)+(R450*'UNIT VALUES'!$D$34)))</f>
        <v>94313.993009146448</v>
      </c>
      <c r="W450" s="25">
        <f t="shared" ref="W450:W513" si="21">ROUND(IF(U450&gt;V450,U450,V450), 0)</f>
        <v>255618</v>
      </c>
      <c r="X450" s="27">
        <f>ROUND(IF(C450="22", W450*'UNIT VALUES'!$D$44, W450*'UNIT VALUES'!$D$36), 0)</f>
        <v>223719</v>
      </c>
      <c r="Y450" s="87">
        <f>ROUND(IF(C450="22", IF(U450&gt;V450,O450*'UNIT VALUES'!$D$38*'UNIT VALUES'!$D$44,O450*'UNIT VALUES'!$D$41*'UNIT VALUES'!$D$44),IF(U450&gt;V450, O450*'UNIT VALUES'!$D$28*'UNIT VALUES'!$D$36,0)), 0)</f>
        <v>90069</v>
      </c>
      <c r="Z450" s="87">
        <f>ROUND(IF(C450="22", IF(U450&gt;V450,Q450*'UNIT VALUES'!$D$39*'UNIT VALUES'!$D$44,Q450*'UNIT VALUES'!$D$42*'UNIT VALUES'!$D$44), IF(U450&gt;V450, Q450*'UNIT VALUES'!$D$29*'UNIT VALUES'!$D$36, Q450*'UNIT VALUES'!$D$31*'UNIT VALUES'!$D$36)),0)</f>
        <v>52129</v>
      </c>
      <c r="AA450" s="87">
        <f>ROUND(IF(C450="22", IF(U450&gt;V450,0,R450*'UNIT VALUES'!$D$43*'UNIT VALUES'!$D$44),IF(CALCS!U450&gt;CALCS!V450,0,CALCS!R450*'UNIT VALUES'!$D$34*'UNIT VALUES'!$D$36)), 0)</f>
        <v>0</v>
      </c>
      <c r="AB450" s="87">
        <f>ROUND(IF(C450="22",IF(U450&gt;V450,S450*'UNIT VALUES'!$D$40*'UNIT VALUES'!$D$44,0),IF(U450&gt;V450,S450*'UNIT VALUES'!$D$30*'UNIT VALUES'!$D$36)), 0)</f>
        <v>81521</v>
      </c>
      <c r="AC450" s="87">
        <f>ROUND(IF(U450&gt;V450,0,IF(T450&gt;1, IF(C450="66", T450*'UNIT VALUES'!$D$33*'UNIT VALUES'!$D$36,T450*'UNIT VALUES'!$D$32*'UNIT VALUES'!$D$36),0)),0)</f>
        <v>0</v>
      </c>
      <c r="AD450" t="str">
        <f t="shared" ref="AD450:AD513" si="22">E450&amp;F450</f>
        <v>174734</v>
      </c>
      <c r="AE450">
        <f ca="1">IF(C450="22",OFFSET('National Reallocations'!$L$1,MATCH(AD450,'National Reallocations'!$I$2:$I$52,0),),ROUND((X450/(SUM($X$2:$X$1259)-SUMIF($C$2:$C$1259,"22",$X$2:$X$1259)))*(Reallocations!$F$4+Reallocations!$F$5),0))</f>
        <v>19</v>
      </c>
      <c r="AF450" s="27">
        <f ca="1">IF(ISERROR(OFFSET('MSA Reallocations'!$I$1,MATCH(AD450,'MSA Reallocations'!$E$2:$E$37,0),)), 0, (OFFSET('MSA Reallocations'!$I$1,MATCH(AD450,'MSA Reallocations'!$E$2:$E$37,0),)))</f>
        <v>0</v>
      </c>
      <c r="AG450" s="181">
        <f ca="1">IF(ISERROR(OFFSET(Reductions!$E$1,MATCH(AD450,Reductions!$F$2:$F$15,0),)), 0, -OFFSET(Reductions!$E$1,MATCH(AD450,Reductions!$F$2:$F$15,0),))</f>
        <v>0</v>
      </c>
      <c r="AH450" s="53">
        <f t="shared" ca="1" si="20"/>
        <v>223738</v>
      </c>
    </row>
    <row r="451" spans="1:34" x14ac:dyDescent="0.25">
      <c r="A451" s="126" t="s">
        <v>5797</v>
      </c>
      <c r="B451" s="126" t="s">
        <v>1293</v>
      </c>
      <c r="C451" s="126" t="s">
        <v>27</v>
      </c>
      <c r="D451" s="126" t="s">
        <v>28</v>
      </c>
      <c r="E451" s="126" t="s">
        <v>1294</v>
      </c>
      <c r="F451" s="126" t="s">
        <v>1367</v>
      </c>
      <c r="G451" s="126" t="s">
        <v>22</v>
      </c>
      <c r="H451" s="126" t="s">
        <v>23</v>
      </c>
      <c r="I451" s="126" t="s">
        <v>1368</v>
      </c>
      <c r="J451" s="126" t="s">
        <v>1302</v>
      </c>
      <c r="K451" s="126" t="s">
        <v>3342</v>
      </c>
      <c r="L451" s="127">
        <v>12933</v>
      </c>
      <c r="M451" s="127">
        <v>42601</v>
      </c>
      <c r="N451" s="127">
        <v>42330</v>
      </c>
      <c r="O451" s="127">
        <v>147100</v>
      </c>
      <c r="P451" s="127">
        <v>0</v>
      </c>
      <c r="Q451" s="127">
        <v>6143</v>
      </c>
      <c r="R451" s="127">
        <v>1577</v>
      </c>
      <c r="S451" s="127">
        <v>587</v>
      </c>
      <c r="T451" s="24">
        <f>IF(P451&gt;0, ROUND(IF(IF(OR(C451="51", C451="52", C451="66"), (L451*'UNIT VALUES'!$C$26)-CALCS!P451,0)&gt;0, IF(OR(C451="51", C451="52", C451="66"), (L451*'UNIT VALUES'!$C$26)-CALCS!P451,0), 0), 0), ROUND(IF(IF(OR(C451="51", C451="52", C451="66"), (L451*'UNIT VALUES'!$C$26)-CALCS!O451,0)&gt;0, IF(OR(C451="51", C451="52", C451="66"), (L451*'UNIT VALUES'!$C$26)-CALCS!O451,0), 0), 0))</f>
        <v>0</v>
      </c>
      <c r="U451" s="25">
        <f>IF(C451="22", (O451*'UNIT VALUES'!$D$38)+(Q451*'UNIT VALUES'!$D$39)+(S451*'UNIT VALUES'!$D$40), (O451*'UNIT VALUES'!$D$28)+(Q451*'UNIT VALUES'!$D$29)+(S451*'UNIT VALUES'!$D$30))</f>
        <v>520721.65685914014</v>
      </c>
      <c r="V451" s="25">
        <f>IF(C451="22",(O451*'UNIT VALUES'!$D$41)+(Q451*'UNIT VALUES'!$D$42)+(R451*'UNIT VALUES'!$D$43),IF(C451="66",(Q451*'UNIT VALUES'!$D$31)+(T451*'UNIT VALUES'!$D$33)+(R451*'UNIT VALUES'!$D$34),(Q451*'UNIT VALUES'!$D$31)+(T451*'UNIT VALUES'!$D$32)+(R451*'UNIT VALUES'!$D$34)))</f>
        <v>210628.91484076588</v>
      </c>
      <c r="W451" s="25">
        <f t="shared" si="21"/>
        <v>520722</v>
      </c>
      <c r="X451" s="27">
        <f>ROUND(IF(C451="22", W451*'UNIT VALUES'!$D$44, W451*'UNIT VALUES'!$D$36), 0)</f>
        <v>455740</v>
      </c>
      <c r="Y451" s="87">
        <f>ROUND(IF(C451="22", IF(U451&gt;V451,O451*'UNIT VALUES'!$D$38*'UNIT VALUES'!$D$44,O451*'UNIT VALUES'!$D$41*'UNIT VALUES'!$D$44),IF(U451&gt;V451, O451*'UNIT VALUES'!$D$28*'UNIT VALUES'!$D$36,0)), 0)</f>
        <v>242007</v>
      </c>
      <c r="Z451" s="87">
        <f>ROUND(IF(C451="22", IF(U451&gt;V451,Q451*'UNIT VALUES'!$D$39*'UNIT VALUES'!$D$44,Q451*'UNIT VALUES'!$D$42*'UNIT VALUES'!$D$44), IF(U451&gt;V451, Q451*'UNIT VALUES'!$D$29*'UNIT VALUES'!$D$36, Q451*'UNIT VALUES'!$D$31*'UNIT VALUES'!$D$36)),0)</f>
        <v>136676</v>
      </c>
      <c r="AA451" s="87">
        <f>ROUND(IF(C451="22", IF(U451&gt;V451,0,R451*'UNIT VALUES'!$D$43*'UNIT VALUES'!$D$44),IF(CALCS!U451&gt;CALCS!V451,0,CALCS!R451*'UNIT VALUES'!$D$34*'UNIT VALUES'!$D$36)), 0)</f>
        <v>0</v>
      </c>
      <c r="AB451" s="87">
        <f>ROUND(IF(C451="22",IF(U451&gt;V451,S451*'UNIT VALUES'!$D$40*'UNIT VALUES'!$D$44,0),IF(U451&gt;V451,S451*'UNIT VALUES'!$D$30*'UNIT VALUES'!$D$36)), 0)</f>
        <v>77058</v>
      </c>
      <c r="AC451" s="87">
        <f>ROUND(IF(U451&gt;V451,0,IF(T451&gt;1, IF(C451="66", T451*'UNIT VALUES'!$D$33*'UNIT VALUES'!$D$36,T451*'UNIT VALUES'!$D$32*'UNIT VALUES'!$D$36),0)),0)</f>
        <v>0</v>
      </c>
      <c r="AD451" t="str">
        <f t="shared" si="22"/>
        <v>174806</v>
      </c>
      <c r="AE451">
        <f ca="1">IF(C451="22",OFFSET('National Reallocations'!$L$1,MATCH(AD451,'National Reallocations'!$I$2:$I$52,0),),ROUND((X451/(SUM($X$2:$X$1259)-SUMIF($C$2:$C$1259,"22",$X$2:$X$1259)))*(Reallocations!$F$4+Reallocations!$F$5),0))</f>
        <v>38</v>
      </c>
      <c r="AF451" s="27">
        <f ca="1">IF(ISERROR(OFFSET('MSA Reallocations'!$I$1,MATCH(AD451,'MSA Reallocations'!$E$2:$E$37,0),)), 0, (OFFSET('MSA Reallocations'!$I$1,MATCH(AD451,'MSA Reallocations'!$E$2:$E$37,0),)))</f>
        <v>0</v>
      </c>
      <c r="AG451" s="181">
        <f ca="1">IF(ISERROR(OFFSET(Reductions!$E$1,MATCH(AD451,Reductions!$F$2:$F$15,0),)), 0, -OFFSET(Reductions!$E$1,MATCH(AD451,Reductions!$F$2:$F$15,0),))</f>
        <v>0</v>
      </c>
      <c r="AH451" s="53">
        <f t="shared" ref="AH451:AH514" ca="1" si="23">AG451+AF451+AE451+X451</f>
        <v>455778</v>
      </c>
    </row>
    <row r="452" spans="1:34" x14ac:dyDescent="0.25">
      <c r="A452" s="126" t="s">
        <v>5219</v>
      </c>
      <c r="B452" s="126" t="s">
        <v>1293</v>
      </c>
      <c r="C452" s="126" t="s">
        <v>47</v>
      </c>
      <c r="D452" s="126" t="s">
        <v>48</v>
      </c>
      <c r="E452" s="126" t="s">
        <v>1294</v>
      </c>
      <c r="F452" s="126" t="s">
        <v>1370</v>
      </c>
      <c r="G452" s="126" t="s">
        <v>322</v>
      </c>
      <c r="H452" s="126" t="s">
        <v>23</v>
      </c>
      <c r="I452" s="126" t="s">
        <v>1371</v>
      </c>
      <c r="J452" s="126" t="s">
        <v>4648</v>
      </c>
      <c r="K452" s="126" t="s">
        <v>3342</v>
      </c>
      <c r="L452" s="127">
        <v>13357</v>
      </c>
      <c r="M452" s="127">
        <v>35682</v>
      </c>
      <c r="N452" s="127">
        <v>35672</v>
      </c>
      <c r="O452" s="127">
        <v>54373</v>
      </c>
      <c r="P452" s="127">
        <v>0</v>
      </c>
      <c r="Q452" s="127">
        <v>11881</v>
      </c>
      <c r="R452" s="127">
        <v>1068</v>
      </c>
      <c r="S452" s="127">
        <v>313</v>
      </c>
      <c r="T452" s="24">
        <f>IF(P452&gt;0, ROUND(IF(IF(OR(C452="51", C452="52", C452="66"), (L452*'UNIT VALUES'!$C$26)-CALCS!P452,0)&gt;0, IF(OR(C452="51", C452="52", C452="66"), (L452*'UNIT VALUES'!$C$26)-CALCS!P452,0), 0), 0), ROUND(IF(IF(OR(C452="51", C452="52", C452="66"), (L452*'UNIT VALUES'!$C$26)-CALCS!O452,0)&gt;0, IF(OR(C452="51", C452="52", C452="66"), (L452*'UNIT VALUES'!$C$26)-CALCS!O452,0), 0), 0))</f>
        <v>0</v>
      </c>
      <c r="U452" s="25">
        <f>IF(C452="22", (O452*'UNIT VALUES'!$D$38)+(Q452*'UNIT VALUES'!$D$39)+(S452*'UNIT VALUES'!$D$40), (O452*'UNIT VALUES'!$D$28)+(Q452*'UNIT VALUES'!$D$29)+(S452*'UNIT VALUES'!$D$30))</f>
        <v>451187.09675531351</v>
      </c>
      <c r="V452" s="25">
        <f>IF(C452="22",(O452*'UNIT VALUES'!$D$41)+(Q452*'UNIT VALUES'!$D$42)+(R452*'UNIT VALUES'!$D$43),IF(C452="66",(Q452*'UNIT VALUES'!$D$31)+(T452*'UNIT VALUES'!$D$33)+(R452*'UNIT VALUES'!$D$34),(Q452*'UNIT VALUES'!$D$31)+(T452*'UNIT VALUES'!$D$32)+(R452*'UNIT VALUES'!$D$34)))</f>
        <v>260408.51143353037</v>
      </c>
      <c r="W452" s="25">
        <f t="shared" si="21"/>
        <v>451187</v>
      </c>
      <c r="X452" s="27">
        <f>ROUND(IF(C452="22", W452*'UNIT VALUES'!$D$44, W452*'UNIT VALUES'!$D$36), 0)</f>
        <v>394883</v>
      </c>
      <c r="Y452" s="87">
        <f>ROUND(IF(C452="22", IF(U452&gt;V452,O452*'UNIT VALUES'!$D$38*'UNIT VALUES'!$D$44,O452*'UNIT VALUES'!$D$41*'UNIT VALUES'!$D$44),IF(U452&gt;V452, O452*'UNIT VALUES'!$D$28*'UNIT VALUES'!$D$36,0)), 0)</f>
        <v>89454</v>
      </c>
      <c r="Z452" s="87">
        <f>ROUND(IF(C452="22", IF(U452&gt;V452,Q452*'UNIT VALUES'!$D$39*'UNIT VALUES'!$D$44,Q452*'UNIT VALUES'!$D$42*'UNIT VALUES'!$D$44), IF(U452&gt;V452, Q452*'UNIT VALUES'!$D$29*'UNIT VALUES'!$D$36, Q452*'UNIT VALUES'!$D$31*'UNIT VALUES'!$D$36)),0)</f>
        <v>264340</v>
      </c>
      <c r="AA452" s="87">
        <f>ROUND(IF(C452="22", IF(U452&gt;V452,0,R452*'UNIT VALUES'!$D$43*'UNIT VALUES'!$D$44),IF(CALCS!U452&gt;CALCS!V452,0,CALCS!R452*'UNIT VALUES'!$D$34*'UNIT VALUES'!$D$36)), 0)</f>
        <v>0</v>
      </c>
      <c r="AB452" s="87">
        <f>ROUND(IF(C452="22",IF(U452&gt;V452,S452*'UNIT VALUES'!$D$40*'UNIT VALUES'!$D$44,0),IF(U452&gt;V452,S452*'UNIT VALUES'!$D$30*'UNIT VALUES'!$D$36)), 0)</f>
        <v>41089</v>
      </c>
      <c r="AC452" s="87">
        <f>ROUND(IF(U452&gt;V452,0,IF(T452&gt;1, IF(C452="66", T452*'UNIT VALUES'!$D$33*'UNIT VALUES'!$D$36,T452*'UNIT VALUES'!$D$32*'UNIT VALUES'!$D$36),0)),0)</f>
        <v>0</v>
      </c>
      <c r="AD452" t="str">
        <f t="shared" si="22"/>
        <v>175010</v>
      </c>
      <c r="AE452">
        <f ca="1">IF(C452="22",OFFSET('National Reallocations'!$L$1,MATCH(AD452,'National Reallocations'!$I$2:$I$52,0),),ROUND((X452/(SUM($X$2:$X$1259)-SUMIF($C$2:$C$1259,"22",$X$2:$X$1259)))*(Reallocations!$F$4+Reallocations!$F$5),0))</f>
        <v>33</v>
      </c>
      <c r="AF452" s="27">
        <f ca="1">IF(ISERROR(OFFSET('MSA Reallocations'!$I$1,MATCH(AD452,'MSA Reallocations'!$E$2:$E$37,0),)), 0, (OFFSET('MSA Reallocations'!$I$1,MATCH(AD452,'MSA Reallocations'!$E$2:$E$37,0),)))</f>
        <v>0</v>
      </c>
      <c r="AG452" s="181">
        <f ca="1">IF(ISERROR(OFFSET(Reductions!$E$1,MATCH(AD452,Reductions!$F$2:$F$15,0),)), 0, -OFFSET(Reductions!$E$1,MATCH(AD452,Reductions!$F$2:$F$15,0),))</f>
        <v>0</v>
      </c>
      <c r="AH452" s="53">
        <f t="shared" ca="1" si="23"/>
        <v>394916</v>
      </c>
    </row>
    <row r="453" spans="1:34" x14ac:dyDescent="0.25">
      <c r="A453" s="126" t="s">
        <v>5533</v>
      </c>
      <c r="B453" s="126" t="s">
        <v>1293</v>
      </c>
      <c r="C453" s="126" t="s">
        <v>47</v>
      </c>
      <c r="D453" s="126" t="s">
        <v>48</v>
      </c>
      <c r="E453" s="126" t="s">
        <v>1294</v>
      </c>
      <c r="F453" s="126" t="s">
        <v>1373</v>
      </c>
      <c r="G453" s="126" t="s">
        <v>82</v>
      </c>
      <c r="H453" s="126" t="s">
        <v>23</v>
      </c>
      <c r="I453" s="126" t="s">
        <v>1374</v>
      </c>
      <c r="J453" s="126" t="s">
        <v>1375</v>
      </c>
      <c r="K453" s="126" t="s">
        <v>3342</v>
      </c>
      <c r="L453" s="127">
        <v>22938</v>
      </c>
      <c r="M453" s="127">
        <v>38774</v>
      </c>
      <c r="N453" s="127">
        <v>38774</v>
      </c>
      <c r="O453" s="127">
        <v>29491</v>
      </c>
      <c r="P453" s="127">
        <v>0</v>
      </c>
      <c r="Q453" s="127">
        <v>5099</v>
      </c>
      <c r="R453" s="127">
        <v>1367</v>
      </c>
      <c r="S453" s="127">
        <v>365</v>
      </c>
      <c r="T453" s="24">
        <f>IF(P453&gt;0, ROUND(IF(IF(OR(C453="51", C453="52", C453="66"), (L453*'UNIT VALUES'!$C$26)-CALCS!P453,0)&gt;0, IF(OR(C453="51", C453="52", C453="66"), (L453*'UNIT VALUES'!$C$26)-CALCS!P453,0), 0), 0), ROUND(IF(IF(OR(C453="51", C453="52", C453="66"), (L453*'UNIT VALUES'!$C$26)-CALCS!O453,0)&gt;0, IF(OR(C453="51", C453="52", C453="66"), (L453*'UNIT VALUES'!$C$26)-CALCS!O453,0), 0), 0))</f>
        <v>6504</v>
      </c>
      <c r="U453" s="25">
        <f>IF(C453="22", (O453*'UNIT VALUES'!$D$38)+(Q453*'UNIT VALUES'!$D$39)+(S453*'UNIT VALUES'!$D$40), (O453*'UNIT VALUES'!$D$28)+(Q453*'UNIT VALUES'!$D$29)+(S453*'UNIT VALUES'!$D$30))</f>
        <v>239806.56448684394</v>
      </c>
      <c r="V453" s="25">
        <f>IF(C453="22",(O453*'UNIT VALUES'!$D$41)+(Q453*'UNIT VALUES'!$D$42)+(R453*'UNIT VALUES'!$D$43),IF(C453="66",(Q453*'UNIT VALUES'!$D$31)+(T453*'UNIT VALUES'!$D$33)+(R453*'UNIT VALUES'!$D$34),(Q453*'UNIT VALUES'!$D$31)+(T453*'UNIT VALUES'!$D$32)+(R453*'UNIT VALUES'!$D$34)))</f>
        <v>255017.41279322747</v>
      </c>
      <c r="W453" s="25">
        <f t="shared" si="21"/>
        <v>255017</v>
      </c>
      <c r="X453" s="27">
        <f>ROUND(IF(C453="22", W453*'UNIT VALUES'!$D$44, W453*'UNIT VALUES'!$D$36), 0)</f>
        <v>223193</v>
      </c>
      <c r="Y453" s="87">
        <f>ROUND(IF(C453="22", IF(U453&gt;V453,O453*'UNIT VALUES'!$D$38*'UNIT VALUES'!$D$44,O453*'UNIT VALUES'!$D$41*'UNIT VALUES'!$D$44),IF(U453&gt;V453, O453*'UNIT VALUES'!$D$28*'UNIT VALUES'!$D$36,0)), 0)</f>
        <v>0</v>
      </c>
      <c r="Z453" s="87">
        <f>ROUND(IF(C453="22", IF(U453&gt;V453,Q453*'UNIT VALUES'!$D$39*'UNIT VALUES'!$D$44,Q453*'UNIT VALUES'!$D$42*'UNIT VALUES'!$D$44), IF(U453&gt;V453, Q453*'UNIT VALUES'!$D$29*'UNIT VALUES'!$D$36, Q453*'UNIT VALUES'!$D$31*'UNIT VALUES'!$D$36)),0)</f>
        <v>68069</v>
      </c>
      <c r="AA453" s="87">
        <f>ROUND(IF(C453="22", IF(U453&gt;V453,0,R453*'UNIT VALUES'!$D$43*'UNIT VALUES'!$D$44),IF(CALCS!U453&gt;CALCS!V453,0,CALCS!R453*'UNIT VALUES'!$D$34*'UNIT VALUES'!$D$36)), 0)</f>
        <v>88711</v>
      </c>
      <c r="AB453" s="87">
        <f>ROUND(IF(C453="22",IF(U453&gt;V453,S453*'UNIT VALUES'!$D$40*'UNIT VALUES'!$D$44,0),IF(U453&gt;V453,S453*'UNIT VALUES'!$D$30*'UNIT VALUES'!$D$36)), 0)</f>
        <v>0</v>
      </c>
      <c r="AC453" s="87">
        <f>ROUND(IF(U453&gt;V453,0,IF(T453&gt;1, IF(C453="66", T453*'UNIT VALUES'!$D$33*'UNIT VALUES'!$D$36,T453*'UNIT VALUES'!$D$32*'UNIT VALUES'!$D$36),0)),0)</f>
        <v>66414</v>
      </c>
      <c r="AD453" t="str">
        <f t="shared" si="22"/>
        <v>175052</v>
      </c>
      <c r="AE453">
        <f ca="1">IF(C453="22",OFFSET('National Reallocations'!$L$1,MATCH(AD453,'National Reallocations'!$I$2:$I$52,0),),ROUND((X453/(SUM($X$2:$X$1259)-SUMIF($C$2:$C$1259,"22",$X$2:$X$1259)))*(Reallocations!$F$4+Reallocations!$F$5),0))</f>
        <v>19</v>
      </c>
      <c r="AF453" s="27">
        <f ca="1">IF(ISERROR(OFFSET('MSA Reallocations'!$I$1,MATCH(AD453,'MSA Reallocations'!$E$2:$E$37,0),)), 0, (OFFSET('MSA Reallocations'!$I$1,MATCH(AD453,'MSA Reallocations'!$E$2:$E$37,0),)))</f>
        <v>0</v>
      </c>
      <c r="AG453" s="181">
        <f ca="1">IF(ISERROR(OFFSET(Reductions!$E$1,MATCH(AD453,Reductions!$F$2:$F$15,0),)), 0, -OFFSET(Reductions!$E$1,MATCH(AD453,Reductions!$F$2:$F$15,0),))</f>
        <v>0</v>
      </c>
      <c r="AH453" s="53">
        <f t="shared" ca="1" si="23"/>
        <v>223212</v>
      </c>
    </row>
    <row r="454" spans="1:34" x14ac:dyDescent="0.25">
      <c r="A454" s="126" t="s">
        <v>5182</v>
      </c>
      <c r="B454" s="126" t="s">
        <v>1293</v>
      </c>
      <c r="C454" s="126" t="s">
        <v>47</v>
      </c>
      <c r="D454" s="126" t="s">
        <v>48</v>
      </c>
      <c r="E454" s="126" t="s">
        <v>1294</v>
      </c>
      <c r="F454" s="126" t="s">
        <v>1377</v>
      </c>
      <c r="G454" s="126" t="s">
        <v>135</v>
      </c>
      <c r="H454" s="126" t="s">
        <v>23</v>
      </c>
      <c r="I454" s="126" t="s">
        <v>1378</v>
      </c>
      <c r="J454" s="126" t="s">
        <v>1302</v>
      </c>
      <c r="K454" s="126" t="s">
        <v>3342</v>
      </c>
      <c r="L454" s="127">
        <v>27471</v>
      </c>
      <c r="M454" s="127">
        <v>60590</v>
      </c>
      <c r="N454" s="127">
        <v>60590</v>
      </c>
      <c r="O454" s="127">
        <v>56781</v>
      </c>
      <c r="P454" s="127">
        <v>0</v>
      </c>
      <c r="Q454" s="127">
        <v>5664</v>
      </c>
      <c r="R454" s="127">
        <v>1007</v>
      </c>
      <c r="S454" s="127">
        <v>456</v>
      </c>
      <c r="T454" s="24">
        <f>IF(P454&gt;0, ROUND(IF(IF(OR(C454="51", C454="52", C454="66"), (L454*'UNIT VALUES'!$C$26)-CALCS!P454,0)&gt;0, IF(OR(C454="51", C454="52", C454="66"), (L454*'UNIT VALUES'!$C$26)-CALCS!P454,0), 0), 0), ROUND(IF(IF(OR(C454="51", C454="52", C454="66"), (L454*'UNIT VALUES'!$C$26)-CALCS!O454,0)&gt;0, IF(OR(C454="51", C454="52", C454="66"), (L454*'UNIT VALUES'!$C$26)-CALCS!O454,0), 0), 0))</f>
        <v>0</v>
      </c>
      <c r="U454" s="25">
        <f>IF(C454="22", (O454*'UNIT VALUES'!$D$38)+(Q454*'UNIT VALUES'!$D$39)+(S454*'UNIT VALUES'!$D$40), (O454*'UNIT VALUES'!$D$28)+(Q454*'UNIT VALUES'!$D$29)+(S454*'UNIT VALUES'!$D$30))</f>
        <v>319117.59978664911</v>
      </c>
      <c r="V454" s="25">
        <f>IF(C454="22",(O454*'UNIT VALUES'!$D$41)+(Q454*'UNIT VALUES'!$D$42)+(R454*'UNIT VALUES'!$D$43),IF(C454="66",(Q454*'UNIT VALUES'!$D$31)+(T454*'UNIT VALUES'!$D$33)+(R454*'UNIT VALUES'!$D$34),(Q454*'UNIT VALUES'!$D$31)+(T454*'UNIT VALUES'!$D$32)+(R454*'UNIT VALUES'!$D$34)))</f>
        <v>161058.66989976433</v>
      </c>
      <c r="W454" s="25">
        <f t="shared" si="21"/>
        <v>319118</v>
      </c>
      <c r="X454" s="27">
        <f>ROUND(IF(C454="22", W454*'UNIT VALUES'!$D$44, W454*'UNIT VALUES'!$D$36), 0)</f>
        <v>279295</v>
      </c>
      <c r="Y454" s="87">
        <f>ROUND(IF(C454="22", IF(U454&gt;V454,O454*'UNIT VALUES'!$D$38*'UNIT VALUES'!$D$44,O454*'UNIT VALUES'!$D$41*'UNIT VALUES'!$D$44),IF(U454&gt;V454, O454*'UNIT VALUES'!$D$28*'UNIT VALUES'!$D$36,0)), 0)</f>
        <v>93415</v>
      </c>
      <c r="Z454" s="87">
        <f>ROUND(IF(C454="22", IF(U454&gt;V454,Q454*'UNIT VALUES'!$D$39*'UNIT VALUES'!$D$44,Q454*'UNIT VALUES'!$D$42*'UNIT VALUES'!$D$44), IF(U454&gt;V454, Q454*'UNIT VALUES'!$D$29*'UNIT VALUES'!$D$36, Q454*'UNIT VALUES'!$D$31*'UNIT VALUES'!$D$36)),0)</f>
        <v>126018</v>
      </c>
      <c r="AA454" s="87">
        <f>ROUND(IF(C454="22", IF(U454&gt;V454,0,R454*'UNIT VALUES'!$D$43*'UNIT VALUES'!$D$44),IF(CALCS!U454&gt;CALCS!V454,0,CALCS!R454*'UNIT VALUES'!$D$34*'UNIT VALUES'!$D$36)), 0)</f>
        <v>0</v>
      </c>
      <c r="AB454" s="87">
        <f>ROUND(IF(C454="22",IF(U454&gt;V454,S454*'UNIT VALUES'!$D$40*'UNIT VALUES'!$D$44,0),IF(U454&gt;V454,S454*'UNIT VALUES'!$D$30*'UNIT VALUES'!$D$36)), 0)</f>
        <v>59861</v>
      </c>
      <c r="AC454" s="87">
        <f>ROUND(IF(U454&gt;V454,0,IF(T454&gt;1, IF(C454="66", T454*'UNIT VALUES'!$D$33*'UNIT VALUES'!$D$36,T454*'UNIT VALUES'!$D$32*'UNIT VALUES'!$D$36),0)),0)</f>
        <v>0</v>
      </c>
      <c r="AD454" t="str">
        <f t="shared" si="22"/>
        <v>175148</v>
      </c>
      <c r="AE454">
        <f ca="1">IF(C454="22",OFFSET('National Reallocations'!$L$1,MATCH(AD454,'National Reallocations'!$I$2:$I$52,0),),ROUND((X454/(SUM($X$2:$X$1259)-SUMIF($C$2:$C$1259,"22",$X$2:$X$1259)))*(Reallocations!$F$4+Reallocations!$F$5),0))</f>
        <v>23</v>
      </c>
      <c r="AF454" s="27">
        <f ca="1">IF(ISERROR(OFFSET('MSA Reallocations'!$I$1,MATCH(AD454,'MSA Reallocations'!$E$2:$E$37,0),)), 0, (OFFSET('MSA Reallocations'!$I$1,MATCH(AD454,'MSA Reallocations'!$E$2:$E$37,0),)))</f>
        <v>0</v>
      </c>
      <c r="AG454" s="181">
        <f ca="1">IF(ISERROR(OFFSET(Reductions!$E$1,MATCH(AD454,Reductions!$F$2:$F$15,0),)), 0, -OFFSET(Reductions!$E$1,MATCH(AD454,Reductions!$F$2:$F$15,0),))</f>
        <v>0</v>
      </c>
      <c r="AH454" s="53">
        <f t="shared" ca="1" si="23"/>
        <v>279318</v>
      </c>
    </row>
    <row r="455" spans="1:34" x14ac:dyDescent="0.25">
      <c r="A455" s="126" t="s">
        <v>5250</v>
      </c>
      <c r="B455" s="126" t="s">
        <v>1293</v>
      </c>
      <c r="C455" s="126" t="s">
        <v>47</v>
      </c>
      <c r="D455" s="126" t="s">
        <v>48</v>
      </c>
      <c r="E455" s="126" t="s">
        <v>1294</v>
      </c>
      <c r="F455" s="126" t="s">
        <v>1380</v>
      </c>
      <c r="G455" s="126" t="s">
        <v>135</v>
      </c>
      <c r="H455" s="126" t="s">
        <v>23</v>
      </c>
      <c r="I455" s="126" t="s">
        <v>1381</v>
      </c>
      <c r="J455" s="126" t="s">
        <v>1302</v>
      </c>
      <c r="K455" s="126" t="s">
        <v>3342</v>
      </c>
      <c r="L455" s="127">
        <v>61093</v>
      </c>
      <c r="M455" s="127">
        <v>54887</v>
      </c>
      <c r="N455" s="127">
        <v>54887</v>
      </c>
      <c r="O455" s="127">
        <v>52287</v>
      </c>
      <c r="P455" s="127">
        <v>0</v>
      </c>
      <c r="Q455" s="127">
        <v>4556</v>
      </c>
      <c r="R455" s="127">
        <v>15665</v>
      </c>
      <c r="S455" s="127">
        <v>166</v>
      </c>
      <c r="T455" s="24">
        <f>IF(P455&gt;0, ROUND(IF(IF(OR(C455="51", C455="52", C455="66"), (L455*'UNIT VALUES'!$C$26)-CALCS!P455,0)&gt;0, IF(OR(C455="51", C455="52", C455="66"), (L455*'UNIT VALUES'!$C$26)-CALCS!P455,0), 0), 0), ROUND(IF(IF(OR(C455="51", C455="52", C455="66"), (L455*'UNIT VALUES'!$C$26)-CALCS!O455,0)&gt;0, IF(OR(C455="51", C455="52", C455="66"), (L455*'UNIT VALUES'!$C$26)-CALCS!O455,0), 0), 0))</f>
        <v>43581</v>
      </c>
      <c r="U455" s="25">
        <f>IF(C455="22", (O455*'UNIT VALUES'!$D$38)+(Q455*'UNIT VALUES'!$D$39)+(S455*'UNIT VALUES'!$D$40), (O455*'UNIT VALUES'!$D$28)+(Q455*'UNIT VALUES'!$D$29)+(S455*'UNIT VALUES'!$D$30))</f>
        <v>239005.56458369919</v>
      </c>
      <c r="V455" s="25">
        <f>IF(C455="22",(O455*'UNIT VALUES'!$D$41)+(Q455*'UNIT VALUES'!$D$42)+(R455*'UNIT VALUES'!$D$43),IF(C455="66",(Q455*'UNIT VALUES'!$D$31)+(T455*'UNIT VALUES'!$D$33)+(R455*'UNIT VALUES'!$D$34),(Q455*'UNIT VALUES'!$D$31)+(T455*'UNIT VALUES'!$D$32)+(R455*'UNIT VALUES'!$D$34)))</f>
        <v>1739482.3783995477</v>
      </c>
      <c r="W455" s="25">
        <f t="shared" si="21"/>
        <v>1739482</v>
      </c>
      <c r="X455" s="27">
        <f>ROUND(IF(C455="22", W455*'UNIT VALUES'!$D$44, W455*'UNIT VALUES'!$D$36), 0)</f>
        <v>1522409</v>
      </c>
      <c r="Y455" s="87">
        <f>ROUND(IF(C455="22", IF(U455&gt;V455,O455*'UNIT VALUES'!$D$38*'UNIT VALUES'!$D$44,O455*'UNIT VALUES'!$D$41*'UNIT VALUES'!$D$44),IF(U455&gt;V455, O455*'UNIT VALUES'!$D$28*'UNIT VALUES'!$D$36,0)), 0)</f>
        <v>0</v>
      </c>
      <c r="Z455" s="87">
        <f>ROUND(IF(C455="22", IF(U455&gt;V455,Q455*'UNIT VALUES'!$D$39*'UNIT VALUES'!$D$44,Q455*'UNIT VALUES'!$D$42*'UNIT VALUES'!$D$44), IF(U455&gt;V455, Q455*'UNIT VALUES'!$D$29*'UNIT VALUES'!$D$36, Q455*'UNIT VALUES'!$D$31*'UNIT VALUES'!$D$36)),0)</f>
        <v>60820</v>
      </c>
      <c r="AA455" s="87">
        <f>ROUND(IF(C455="22", IF(U455&gt;V455,0,R455*'UNIT VALUES'!$D$43*'UNIT VALUES'!$D$44),IF(CALCS!U455&gt;CALCS!V455,0,CALCS!R455*'UNIT VALUES'!$D$34*'UNIT VALUES'!$D$36)), 0)</f>
        <v>1016574</v>
      </c>
      <c r="AB455" s="87">
        <f>ROUND(IF(C455="22",IF(U455&gt;V455,S455*'UNIT VALUES'!$D$40*'UNIT VALUES'!$D$44,0),IF(U455&gt;V455,S455*'UNIT VALUES'!$D$30*'UNIT VALUES'!$D$36)), 0)</f>
        <v>0</v>
      </c>
      <c r="AC455" s="87">
        <f>ROUND(IF(U455&gt;V455,0,IF(T455&gt;1, IF(C455="66", T455*'UNIT VALUES'!$D$33*'UNIT VALUES'!$D$36,T455*'UNIT VALUES'!$D$32*'UNIT VALUES'!$D$36),0)),0)</f>
        <v>445015</v>
      </c>
      <c r="AD455" t="str">
        <f t="shared" si="22"/>
        <v>175154</v>
      </c>
      <c r="AE455">
        <f ca="1">IF(C455="22",OFFSET('National Reallocations'!$L$1,MATCH(AD455,'National Reallocations'!$I$2:$I$52,0),),ROUND((X455/(SUM($X$2:$X$1259)-SUMIF($C$2:$C$1259,"22",$X$2:$X$1259)))*(Reallocations!$F$4+Reallocations!$F$5),0))</f>
        <v>128</v>
      </c>
      <c r="AF455" s="27">
        <f ca="1">IF(ISERROR(OFFSET('MSA Reallocations'!$I$1,MATCH(AD455,'MSA Reallocations'!$E$2:$E$37,0),)), 0, (OFFSET('MSA Reallocations'!$I$1,MATCH(AD455,'MSA Reallocations'!$E$2:$E$37,0),)))</f>
        <v>0</v>
      </c>
      <c r="AG455" s="181">
        <f ca="1">IF(ISERROR(OFFSET(Reductions!$E$1,MATCH(AD455,Reductions!$F$2:$F$15,0),)), 0, -OFFSET(Reductions!$E$1,MATCH(AD455,Reductions!$F$2:$F$15,0),))</f>
        <v>0</v>
      </c>
      <c r="AH455" s="53">
        <f t="shared" ca="1" si="23"/>
        <v>1522537</v>
      </c>
    </row>
    <row r="456" spans="1:34" x14ac:dyDescent="0.25">
      <c r="A456" s="126" t="s">
        <v>5019</v>
      </c>
      <c r="B456" s="126" t="s">
        <v>1293</v>
      </c>
      <c r="C456" s="126" t="s">
        <v>47</v>
      </c>
      <c r="D456" s="126" t="s">
        <v>48</v>
      </c>
      <c r="E456" s="126" t="s">
        <v>1294</v>
      </c>
      <c r="F456" s="126" t="s">
        <v>1383</v>
      </c>
      <c r="G456" s="126" t="s">
        <v>22</v>
      </c>
      <c r="H456" s="126" t="s">
        <v>23</v>
      </c>
      <c r="I456" s="126" t="s">
        <v>1384</v>
      </c>
      <c r="J456" s="126" t="s">
        <v>1302</v>
      </c>
      <c r="K456" s="126" t="s">
        <v>3342</v>
      </c>
      <c r="L456" s="127">
        <v>11504</v>
      </c>
      <c r="M456" s="127">
        <v>0</v>
      </c>
      <c r="N456" s="127">
        <v>0</v>
      </c>
      <c r="O456" s="127">
        <v>69308</v>
      </c>
      <c r="P456" s="127">
        <v>0</v>
      </c>
      <c r="Q456" s="127">
        <v>6647</v>
      </c>
      <c r="R456" s="127">
        <v>929</v>
      </c>
      <c r="S456" s="127">
        <v>1201</v>
      </c>
      <c r="T456" s="24">
        <f>IF(P456&gt;0, ROUND(IF(IF(OR(C456="51", C456="52", C456="66"), (L456*'UNIT VALUES'!$C$26)-CALCS!P456,0)&gt;0, IF(OR(C456="51", C456="52", C456="66"), (L456*'UNIT VALUES'!$C$26)-CALCS!P456,0), 0), 0), ROUND(IF(IF(OR(C456="51", C456="52", C456="66"), (L456*'UNIT VALUES'!$C$26)-CALCS!O456,0)&gt;0, IF(OR(C456="51", C456="52", C456="66"), (L456*'UNIT VALUES'!$C$26)-CALCS!O456,0), 0), 0))</f>
        <v>0</v>
      </c>
      <c r="U456" s="25">
        <f>IF(C456="22", (O456*'UNIT VALUES'!$D$38)+(Q456*'UNIT VALUES'!$D$39)+(S456*'UNIT VALUES'!$D$40), (O456*'UNIT VALUES'!$D$28)+(Q456*'UNIT VALUES'!$D$29)+(S456*'UNIT VALUES'!$D$30))</f>
        <v>479398.16019789036</v>
      </c>
      <c r="V456" s="25">
        <f>IF(C456="22",(O456*'UNIT VALUES'!$D$41)+(Q456*'UNIT VALUES'!$D$42)+(R456*'UNIT VALUES'!$D$43),IF(C456="66",(Q456*'UNIT VALUES'!$D$31)+(T456*'UNIT VALUES'!$D$33)+(R456*'UNIT VALUES'!$D$34),(Q456*'UNIT VALUES'!$D$31)+(T456*'UNIT VALUES'!$D$32)+(R456*'UNIT VALUES'!$D$34)))</f>
        <v>170268.68679662066</v>
      </c>
      <c r="W456" s="25">
        <f t="shared" si="21"/>
        <v>479398</v>
      </c>
      <c r="X456" s="27">
        <f>ROUND(IF(C456="22", W456*'UNIT VALUES'!$D$44, W456*'UNIT VALUES'!$D$36), 0)</f>
        <v>419573</v>
      </c>
      <c r="Y456" s="87">
        <f>ROUND(IF(C456="22", IF(U456&gt;V456,O456*'UNIT VALUES'!$D$38*'UNIT VALUES'!$D$44,O456*'UNIT VALUES'!$D$41*'UNIT VALUES'!$D$44),IF(U456&gt;V456, O456*'UNIT VALUES'!$D$28*'UNIT VALUES'!$D$36,0)), 0)</f>
        <v>114024</v>
      </c>
      <c r="Z456" s="87">
        <f>ROUND(IF(C456="22", IF(U456&gt;V456,Q456*'UNIT VALUES'!$D$39*'UNIT VALUES'!$D$44,Q456*'UNIT VALUES'!$D$42*'UNIT VALUES'!$D$44), IF(U456&gt;V456, Q456*'UNIT VALUES'!$D$29*'UNIT VALUES'!$D$36, Q456*'UNIT VALUES'!$D$31*'UNIT VALUES'!$D$36)),0)</f>
        <v>147889</v>
      </c>
      <c r="AA456" s="87">
        <f>ROUND(IF(C456="22", IF(U456&gt;V456,0,R456*'UNIT VALUES'!$D$43*'UNIT VALUES'!$D$44),IF(CALCS!U456&gt;CALCS!V456,0,CALCS!R456*'UNIT VALUES'!$D$34*'UNIT VALUES'!$D$36)), 0)</f>
        <v>0</v>
      </c>
      <c r="AB456" s="87">
        <f>ROUND(IF(C456="22",IF(U456&gt;V456,S456*'UNIT VALUES'!$D$40*'UNIT VALUES'!$D$44,0),IF(U456&gt;V456,S456*'UNIT VALUES'!$D$30*'UNIT VALUES'!$D$36)), 0)</f>
        <v>157660</v>
      </c>
      <c r="AC456" s="87">
        <f>ROUND(IF(U456&gt;V456,0,IF(T456&gt;1, IF(C456="66", T456*'UNIT VALUES'!$D$33*'UNIT VALUES'!$D$36,T456*'UNIT VALUES'!$D$32*'UNIT VALUES'!$D$36),0)),0)</f>
        <v>0</v>
      </c>
      <c r="AD456" t="str">
        <f t="shared" si="22"/>
        <v>175364</v>
      </c>
      <c r="AE456">
        <f ca="1">IF(C456="22",OFFSET('National Reallocations'!$L$1,MATCH(AD456,'National Reallocations'!$I$2:$I$52,0),),ROUND((X456/(SUM($X$2:$X$1259)-SUMIF($C$2:$C$1259,"22",$X$2:$X$1259)))*(Reallocations!$F$4+Reallocations!$F$5),0))</f>
        <v>35</v>
      </c>
      <c r="AF456" s="27">
        <f ca="1">IF(ISERROR(OFFSET('MSA Reallocations'!$I$1,MATCH(AD456,'MSA Reallocations'!$E$2:$E$37,0),)), 0, (OFFSET('MSA Reallocations'!$I$1,MATCH(AD456,'MSA Reallocations'!$E$2:$E$37,0),)))</f>
        <v>0</v>
      </c>
      <c r="AG456" s="181">
        <f ca="1">IF(ISERROR(OFFSET(Reductions!$E$1,MATCH(AD456,Reductions!$F$2:$F$15,0),)), 0, -OFFSET(Reductions!$E$1,MATCH(AD456,Reductions!$F$2:$F$15,0),))</f>
        <v>0</v>
      </c>
      <c r="AH456" s="53">
        <f t="shared" ca="1" si="23"/>
        <v>419608</v>
      </c>
    </row>
    <row r="457" spans="1:34" x14ac:dyDescent="0.25">
      <c r="A457" s="126" t="s">
        <v>5479</v>
      </c>
      <c r="B457" s="126" t="s">
        <v>1293</v>
      </c>
      <c r="C457" s="126" t="s">
        <v>47</v>
      </c>
      <c r="D457" s="126" t="s">
        <v>48</v>
      </c>
      <c r="E457" s="126" t="s">
        <v>1294</v>
      </c>
      <c r="F457" s="126" t="s">
        <v>1386</v>
      </c>
      <c r="G457" s="126" t="s">
        <v>22</v>
      </c>
      <c r="H457" s="126" t="s">
        <v>23</v>
      </c>
      <c r="I457" s="126" t="s">
        <v>1387</v>
      </c>
      <c r="J457" s="126" t="s">
        <v>1388</v>
      </c>
      <c r="K457" s="126" t="s">
        <v>3342</v>
      </c>
      <c r="L457" s="127">
        <v>28146</v>
      </c>
      <c r="M457" s="127">
        <v>33967</v>
      </c>
      <c r="N457" s="127">
        <v>33967</v>
      </c>
      <c r="O457" s="127">
        <v>33223</v>
      </c>
      <c r="P457" s="127">
        <v>0</v>
      </c>
      <c r="Q457" s="127">
        <v>4518</v>
      </c>
      <c r="R457" s="127">
        <v>3230</v>
      </c>
      <c r="S457" s="127">
        <v>217</v>
      </c>
      <c r="T457" s="24">
        <f>IF(P457&gt;0, ROUND(IF(IF(OR(C457="51", C457="52", C457="66"), (L457*'UNIT VALUES'!$C$26)-CALCS!P457,0)&gt;0, IF(OR(C457="51", C457="52", C457="66"), (L457*'UNIT VALUES'!$C$26)-CALCS!P457,0), 0), 0), ROUND(IF(IF(OR(C457="51", C457="52", C457="66"), (L457*'UNIT VALUES'!$C$26)-CALCS!O457,0)&gt;0, IF(OR(C457="51", C457="52", C457="66"), (L457*'UNIT VALUES'!$C$26)-CALCS!O457,0), 0), 0))</f>
        <v>10944</v>
      </c>
      <c r="U457" s="25">
        <f>IF(C457="22", (O457*'UNIT VALUES'!$D$38)+(Q457*'UNIT VALUES'!$D$39)+(S457*'UNIT VALUES'!$D$40), (O457*'UNIT VALUES'!$D$28)+(Q457*'UNIT VALUES'!$D$29)+(S457*'UNIT VALUES'!$D$30))</f>
        <v>209853.30091800881</v>
      </c>
      <c r="V457" s="25">
        <f>IF(C457="22",(O457*'UNIT VALUES'!$D$41)+(Q457*'UNIT VALUES'!$D$42)+(R457*'UNIT VALUES'!$D$43),IF(C457="66",(Q457*'UNIT VALUES'!$D$31)+(T457*'UNIT VALUES'!$D$33)+(R457*'UNIT VALUES'!$D$34),(Q457*'UNIT VALUES'!$D$31)+(T457*'UNIT VALUES'!$D$32)+(R457*'UNIT VALUES'!$D$34)))</f>
        <v>436094.87918773189</v>
      </c>
      <c r="W457" s="25">
        <f t="shared" si="21"/>
        <v>436095</v>
      </c>
      <c r="X457" s="27">
        <f>ROUND(IF(C457="22", W457*'UNIT VALUES'!$D$44, W457*'UNIT VALUES'!$D$36), 0)</f>
        <v>381674</v>
      </c>
      <c r="Y457" s="87">
        <f>ROUND(IF(C457="22", IF(U457&gt;V457,O457*'UNIT VALUES'!$D$38*'UNIT VALUES'!$D$44,O457*'UNIT VALUES'!$D$41*'UNIT VALUES'!$D$44),IF(U457&gt;V457, O457*'UNIT VALUES'!$D$28*'UNIT VALUES'!$D$36,0)), 0)</f>
        <v>0</v>
      </c>
      <c r="Z457" s="87">
        <f>ROUND(IF(C457="22", IF(U457&gt;V457,Q457*'UNIT VALUES'!$D$39*'UNIT VALUES'!$D$44,Q457*'UNIT VALUES'!$D$42*'UNIT VALUES'!$D$44), IF(U457&gt;V457, Q457*'UNIT VALUES'!$D$29*'UNIT VALUES'!$D$36, Q457*'UNIT VALUES'!$D$31*'UNIT VALUES'!$D$36)),0)</f>
        <v>60313</v>
      </c>
      <c r="AA457" s="87">
        <f>ROUND(IF(C457="22", IF(U457&gt;V457,0,R457*'UNIT VALUES'!$D$43*'UNIT VALUES'!$D$44),IF(CALCS!U457&gt;CALCS!V457,0,CALCS!R457*'UNIT VALUES'!$D$34*'UNIT VALUES'!$D$36)), 0)</f>
        <v>209610</v>
      </c>
      <c r="AB457" s="87">
        <f>ROUND(IF(C457="22",IF(U457&gt;V457,S457*'UNIT VALUES'!$D$40*'UNIT VALUES'!$D$44,0),IF(U457&gt;V457,S457*'UNIT VALUES'!$D$30*'UNIT VALUES'!$D$36)), 0)</f>
        <v>0</v>
      </c>
      <c r="AC457" s="87">
        <f>ROUND(IF(U457&gt;V457,0,IF(T457&gt;1, IF(C457="66", T457*'UNIT VALUES'!$D$33*'UNIT VALUES'!$D$36,T457*'UNIT VALUES'!$D$32*'UNIT VALUES'!$D$36),0)),0)</f>
        <v>111752</v>
      </c>
      <c r="AD457" t="str">
        <f t="shared" si="22"/>
        <v>175520</v>
      </c>
      <c r="AE457">
        <f ca="1">IF(C457="22",OFFSET('National Reallocations'!$L$1,MATCH(AD457,'National Reallocations'!$I$2:$I$52,0),),ROUND((X457/(SUM($X$2:$X$1259)-SUMIF($C$2:$C$1259,"22",$X$2:$X$1259)))*(Reallocations!$F$4+Reallocations!$F$5),0))</f>
        <v>32</v>
      </c>
      <c r="AF457" s="27">
        <f ca="1">IF(ISERROR(OFFSET('MSA Reallocations'!$I$1,MATCH(AD457,'MSA Reallocations'!$E$2:$E$37,0),)), 0, (OFFSET('MSA Reallocations'!$I$1,MATCH(AD457,'MSA Reallocations'!$E$2:$E$37,0),)))</f>
        <v>0</v>
      </c>
      <c r="AG457" s="181">
        <f ca="1">IF(ISERROR(OFFSET(Reductions!$E$1,MATCH(AD457,Reductions!$F$2:$F$15,0),)), 0, -OFFSET(Reductions!$E$1,MATCH(AD457,Reductions!$F$2:$F$15,0),))</f>
        <v>0</v>
      </c>
      <c r="AH457" s="53">
        <f t="shared" ca="1" si="23"/>
        <v>381706</v>
      </c>
    </row>
    <row r="458" spans="1:34" x14ac:dyDescent="0.25">
      <c r="A458" s="126" t="s">
        <v>5865</v>
      </c>
      <c r="B458" s="126" t="s">
        <v>1293</v>
      </c>
      <c r="C458" s="126" t="s">
        <v>27</v>
      </c>
      <c r="D458" s="126" t="s">
        <v>28</v>
      </c>
      <c r="E458" s="126" t="s">
        <v>1294</v>
      </c>
      <c r="F458" s="126" t="s">
        <v>1390</v>
      </c>
      <c r="G458" s="126" t="s">
        <v>117</v>
      </c>
      <c r="H458" s="126" t="s">
        <v>23</v>
      </c>
      <c r="I458" s="126" t="s">
        <v>1391</v>
      </c>
      <c r="J458" s="126" t="s">
        <v>1388</v>
      </c>
      <c r="K458" s="126" t="s">
        <v>3342</v>
      </c>
      <c r="L458" s="127">
        <v>103162</v>
      </c>
      <c r="M458" s="127">
        <v>124813</v>
      </c>
      <c r="N458" s="127">
        <v>124160</v>
      </c>
      <c r="O458" s="127">
        <v>115070</v>
      </c>
      <c r="P458" s="127">
        <v>114468</v>
      </c>
      <c r="Q458" s="127">
        <v>24804</v>
      </c>
      <c r="R458" s="127">
        <v>11331</v>
      </c>
      <c r="S458" s="127">
        <v>955</v>
      </c>
      <c r="T458" s="24">
        <f>IF(P458&gt;0, ROUND(IF(IF(OR(C458="51", C458="52", C458="66"), (L458*'UNIT VALUES'!$C$26)-CALCS!P458,0)&gt;0, IF(OR(C458="51", C458="52", C458="66"), (L458*'UNIT VALUES'!$C$26)-CALCS!P458,0), 0), 0), ROUND(IF(IF(OR(C458="51", C458="52", C458="66"), (L458*'UNIT VALUES'!$C$26)-CALCS!O458,0)&gt;0, IF(OR(C458="51", C458="52", C458="66"), (L458*'UNIT VALUES'!$C$26)-CALCS!O458,0), 0), 0))</f>
        <v>47415</v>
      </c>
      <c r="U458" s="25">
        <f>IF(C458="22", (O458*'UNIT VALUES'!$D$38)+(Q458*'UNIT VALUES'!$D$39)+(S458*'UNIT VALUES'!$D$40), (O458*'UNIT VALUES'!$D$28)+(Q458*'UNIT VALUES'!$D$29)+(S458*'UNIT VALUES'!$D$30))</f>
        <v>990098.04671208025</v>
      </c>
      <c r="V458" s="25">
        <f>IF(C458="22",(O458*'UNIT VALUES'!$D$41)+(Q458*'UNIT VALUES'!$D$42)+(R458*'UNIT VALUES'!$D$43),IF(C458="66",(Q458*'UNIT VALUES'!$D$31)+(T458*'UNIT VALUES'!$D$33)+(R458*'UNIT VALUES'!$D$34),(Q458*'UNIT VALUES'!$D$31)+(T458*'UNIT VALUES'!$D$32)+(R458*'UNIT VALUES'!$D$34)))</f>
        <v>1771697.9326472844</v>
      </c>
      <c r="W458" s="25">
        <f t="shared" si="21"/>
        <v>1771698</v>
      </c>
      <c r="X458" s="27">
        <f>ROUND(IF(C458="22", W458*'UNIT VALUES'!$D$44, W458*'UNIT VALUES'!$D$36), 0)</f>
        <v>1550605</v>
      </c>
      <c r="Y458" s="87">
        <f>ROUND(IF(C458="22", IF(U458&gt;V458,O458*'UNIT VALUES'!$D$38*'UNIT VALUES'!$D$44,O458*'UNIT VALUES'!$D$41*'UNIT VALUES'!$D$44),IF(U458&gt;V458, O458*'UNIT VALUES'!$D$28*'UNIT VALUES'!$D$36,0)), 0)</f>
        <v>0</v>
      </c>
      <c r="Z458" s="87">
        <f>ROUND(IF(C458="22", IF(U458&gt;V458,Q458*'UNIT VALUES'!$D$39*'UNIT VALUES'!$D$44,Q458*'UNIT VALUES'!$D$42*'UNIT VALUES'!$D$44), IF(U458&gt;V458, Q458*'UNIT VALUES'!$D$29*'UNIT VALUES'!$D$36, Q458*'UNIT VALUES'!$D$31*'UNIT VALUES'!$D$36)),0)</f>
        <v>331119</v>
      </c>
      <c r="AA458" s="87">
        <f>ROUND(IF(C458="22", IF(U458&gt;V458,0,R458*'UNIT VALUES'!$D$43*'UNIT VALUES'!$D$44),IF(CALCS!U458&gt;CALCS!V458,0,CALCS!R458*'UNIT VALUES'!$D$34*'UNIT VALUES'!$D$36)), 0)</f>
        <v>735321</v>
      </c>
      <c r="AB458" s="87">
        <f>ROUND(IF(C458="22",IF(U458&gt;V458,S458*'UNIT VALUES'!$D$40*'UNIT VALUES'!$D$44,0),IF(U458&gt;V458,S458*'UNIT VALUES'!$D$30*'UNIT VALUES'!$D$36)), 0)</f>
        <v>0</v>
      </c>
      <c r="AC458" s="87">
        <f>ROUND(IF(U458&gt;V458,0,IF(T458&gt;1, IF(C458="66", T458*'UNIT VALUES'!$D$33*'UNIT VALUES'!$D$36,T458*'UNIT VALUES'!$D$32*'UNIT VALUES'!$D$36),0)),0)</f>
        <v>484165</v>
      </c>
      <c r="AD458" t="str">
        <f t="shared" si="22"/>
        <v>175526</v>
      </c>
      <c r="AE458">
        <f ca="1">IF(C458="22",OFFSET('National Reallocations'!$L$1,MATCH(AD458,'National Reallocations'!$I$2:$I$52,0),),ROUND((X458/(SUM($X$2:$X$1259)-SUMIF($C$2:$C$1259,"22",$X$2:$X$1259)))*(Reallocations!$F$4+Reallocations!$F$5),0))</f>
        <v>130</v>
      </c>
      <c r="AF458" s="27">
        <f ca="1">IF(ISERROR(OFFSET('MSA Reallocations'!$I$1,MATCH(AD458,'MSA Reallocations'!$E$2:$E$37,0),)), 0, (OFFSET('MSA Reallocations'!$I$1,MATCH(AD458,'MSA Reallocations'!$E$2:$E$37,0),)))</f>
        <v>0</v>
      </c>
      <c r="AG458" s="181">
        <f ca="1">IF(ISERROR(OFFSET(Reductions!$E$1,MATCH(AD458,Reductions!$F$2:$F$15,0),)), 0, -OFFSET(Reductions!$E$1,MATCH(AD458,Reductions!$F$2:$F$15,0),))</f>
        <v>0</v>
      </c>
      <c r="AH458" s="53">
        <f t="shared" ca="1" si="23"/>
        <v>1550735</v>
      </c>
    </row>
    <row r="459" spans="1:34" x14ac:dyDescent="0.25">
      <c r="A459" s="126" t="s">
        <v>5831</v>
      </c>
      <c r="B459" s="126" t="s">
        <v>1293</v>
      </c>
      <c r="C459" s="126" t="s">
        <v>47</v>
      </c>
      <c r="D459" s="126" t="s">
        <v>48</v>
      </c>
      <c r="E459" s="126" t="s">
        <v>1294</v>
      </c>
      <c r="F459" s="126" t="s">
        <v>1393</v>
      </c>
      <c r="G459" s="126" t="s">
        <v>210</v>
      </c>
      <c r="H459" s="126" t="s">
        <v>23</v>
      </c>
      <c r="I459" s="126" t="s">
        <v>1394</v>
      </c>
      <c r="J459" s="126" t="s">
        <v>1317</v>
      </c>
      <c r="K459" s="126" t="s">
        <v>3342</v>
      </c>
      <c r="L459" s="127">
        <v>22116</v>
      </c>
      <c r="M459" s="127">
        <v>20161</v>
      </c>
      <c r="N459" s="127">
        <v>20161</v>
      </c>
      <c r="O459" s="127">
        <v>13008</v>
      </c>
      <c r="P459" s="127">
        <v>0</v>
      </c>
      <c r="Q459" s="127">
        <v>3471</v>
      </c>
      <c r="R459" s="127">
        <v>458</v>
      </c>
      <c r="S459" s="127">
        <v>107</v>
      </c>
      <c r="T459" s="24">
        <f>IF(P459&gt;0, ROUND(IF(IF(OR(C459="51", C459="52", C459="66"), (L459*'UNIT VALUES'!$C$26)-CALCS!P459,0)&gt;0, IF(OR(C459="51", C459="52", C459="66"), (L459*'UNIT VALUES'!$C$26)-CALCS!P459,0), 0), 0), ROUND(IF(IF(OR(C459="51", C459="52", C459="66"), (L459*'UNIT VALUES'!$C$26)-CALCS!O459,0)&gt;0, IF(OR(C459="51", C459="52", C459="66"), (L459*'UNIT VALUES'!$C$26)-CALCS!O459,0), 0), 0))</f>
        <v>21697</v>
      </c>
      <c r="U459" s="25">
        <f>IF(C459="22", (O459*'UNIT VALUES'!$D$38)+(Q459*'UNIT VALUES'!$D$39)+(S459*'UNIT VALUES'!$D$40), (O459*'UNIT VALUES'!$D$28)+(Q459*'UNIT VALUES'!$D$29)+(S459*'UNIT VALUES'!$D$30))</f>
        <v>128738.65037385869</v>
      </c>
      <c r="V459" s="25">
        <f>IF(C459="22",(O459*'UNIT VALUES'!$D$41)+(Q459*'UNIT VALUES'!$D$42)+(R459*'UNIT VALUES'!$D$43),IF(C459="66",(Q459*'UNIT VALUES'!$D$31)+(T459*'UNIT VALUES'!$D$33)+(R459*'UNIT VALUES'!$D$34),(Q459*'UNIT VALUES'!$D$31)+(T459*'UNIT VALUES'!$D$32)+(R459*'UNIT VALUES'!$D$34)))</f>
        <v>340045.35254487436</v>
      </c>
      <c r="W459" s="25">
        <f t="shared" si="21"/>
        <v>340045</v>
      </c>
      <c r="X459" s="27">
        <f>ROUND(IF(C459="22", W459*'UNIT VALUES'!$D$44, W459*'UNIT VALUES'!$D$36), 0)</f>
        <v>297610</v>
      </c>
      <c r="Y459" s="87">
        <f>ROUND(IF(C459="22", IF(U459&gt;V459,O459*'UNIT VALUES'!$D$38*'UNIT VALUES'!$D$44,O459*'UNIT VALUES'!$D$41*'UNIT VALUES'!$D$44),IF(U459&gt;V459, O459*'UNIT VALUES'!$D$28*'UNIT VALUES'!$D$36,0)), 0)</f>
        <v>0</v>
      </c>
      <c r="Z459" s="87">
        <f>ROUND(IF(C459="22", IF(U459&gt;V459,Q459*'UNIT VALUES'!$D$39*'UNIT VALUES'!$D$44,Q459*'UNIT VALUES'!$D$42*'UNIT VALUES'!$D$44), IF(U459&gt;V459, Q459*'UNIT VALUES'!$D$29*'UNIT VALUES'!$D$36, Q459*'UNIT VALUES'!$D$31*'UNIT VALUES'!$D$36)),0)</f>
        <v>46336</v>
      </c>
      <c r="AA459" s="87">
        <f>ROUND(IF(C459="22", IF(U459&gt;V459,0,R459*'UNIT VALUES'!$D$43*'UNIT VALUES'!$D$44),IF(CALCS!U459&gt;CALCS!V459,0,CALCS!R459*'UNIT VALUES'!$D$34*'UNIT VALUES'!$D$36)), 0)</f>
        <v>29722</v>
      </c>
      <c r="AB459" s="87">
        <f>ROUND(IF(C459="22",IF(U459&gt;V459,S459*'UNIT VALUES'!$D$40*'UNIT VALUES'!$D$44,0),IF(U459&gt;V459,S459*'UNIT VALUES'!$D$30*'UNIT VALUES'!$D$36)), 0)</f>
        <v>0</v>
      </c>
      <c r="AC459" s="87">
        <f>ROUND(IF(U459&gt;V459,0,IF(T459&gt;1, IF(C459="66", T459*'UNIT VALUES'!$D$33*'UNIT VALUES'!$D$36,T459*'UNIT VALUES'!$D$32*'UNIT VALUES'!$D$36),0)),0)</f>
        <v>221553</v>
      </c>
      <c r="AD459" t="str">
        <f t="shared" si="22"/>
        <v>175808</v>
      </c>
      <c r="AE459">
        <f ca="1">IF(C459="22",OFFSET('National Reallocations'!$L$1,MATCH(AD459,'National Reallocations'!$I$2:$I$52,0),),ROUND((X459/(SUM($X$2:$X$1259)-SUMIF($C$2:$C$1259,"22",$X$2:$X$1259)))*(Reallocations!$F$4+Reallocations!$F$5),0))</f>
        <v>25</v>
      </c>
      <c r="AF459" s="27">
        <f ca="1">IF(ISERROR(OFFSET('MSA Reallocations'!$I$1,MATCH(AD459,'MSA Reallocations'!$E$2:$E$37,0),)), 0, (OFFSET('MSA Reallocations'!$I$1,MATCH(AD459,'MSA Reallocations'!$E$2:$E$37,0),)))</f>
        <v>0</v>
      </c>
      <c r="AG459" s="181">
        <f ca="1">IF(ISERROR(OFFSET(Reductions!$E$1,MATCH(AD459,Reductions!$F$2:$F$15,0),)), 0, -OFFSET(Reductions!$E$1,MATCH(AD459,Reductions!$F$2:$F$15,0),))</f>
        <v>0</v>
      </c>
      <c r="AH459" s="53">
        <f t="shared" ca="1" si="23"/>
        <v>297635</v>
      </c>
    </row>
    <row r="460" spans="1:34" x14ac:dyDescent="0.25">
      <c r="A460" s="126" t="s">
        <v>5792</v>
      </c>
      <c r="B460" s="126" t="s">
        <v>1293</v>
      </c>
      <c r="C460" s="126" t="s">
        <v>27</v>
      </c>
      <c r="D460" s="126" t="s">
        <v>28</v>
      </c>
      <c r="E460" s="126" t="s">
        <v>1294</v>
      </c>
      <c r="F460" s="126" t="s">
        <v>1396</v>
      </c>
      <c r="G460" s="126" t="s">
        <v>1397</v>
      </c>
      <c r="H460" s="126" t="s">
        <v>23</v>
      </c>
      <c r="I460" s="126" t="s">
        <v>201</v>
      </c>
      <c r="J460" s="126" t="s">
        <v>1398</v>
      </c>
      <c r="K460" s="126" t="s">
        <v>3342</v>
      </c>
      <c r="L460" s="127">
        <v>126706</v>
      </c>
      <c r="M460" s="127">
        <v>139712</v>
      </c>
      <c r="N460" s="127">
        <v>139712</v>
      </c>
      <c r="O460" s="127">
        <v>148278</v>
      </c>
      <c r="P460" s="127">
        <v>0</v>
      </c>
      <c r="Q460" s="127">
        <v>37505</v>
      </c>
      <c r="R460" s="127">
        <v>14929</v>
      </c>
      <c r="S460" s="127">
        <v>1729</v>
      </c>
      <c r="T460" s="24">
        <f>IF(P460&gt;0, ROUND(IF(IF(OR(C460="51", C460="52", C460="66"), (L460*'UNIT VALUES'!$C$26)-CALCS!P460,0)&gt;0, IF(OR(C460="51", C460="52", C460="66"), (L460*'UNIT VALUES'!$C$26)-CALCS!P460,0), 0), 0), ROUND(IF(IF(OR(C460="51", C460="52", C460="66"), (L460*'UNIT VALUES'!$C$26)-CALCS!O460,0)&gt;0, IF(OR(C460="51", C460="52", C460="66"), (L460*'UNIT VALUES'!$C$26)-CALCS!O460,0), 0), 0))</f>
        <v>50551</v>
      </c>
      <c r="U460" s="25">
        <f>IF(C460="22", (O460*'UNIT VALUES'!$D$38)+(Q460*'UNIT VALUES'!$D$39)+(S460*'UNIT VALUES'!$D$40), (O460*'UNIT VALUES'!$D$28)+(Q460*'UNIT VALUES'!$D$29)+(S460*'UNIT VALUES'!$D$30))</f>
        <v>1491491.4905375522</v>
      </c>
      <c r="V460" s="25">
        <f>IF(C460="22",(O460*'UNIT VALUES'!$D$41)+(Q460*'UNIT VALUES'!$D$42)+(R460*'UNIT VALUES'!$D$43),IF(C460="66",(Q460*'UNIT VALUES'!$D$31)+(T460*'UNIT VALUES'!$D$33)+(R460*'UNIT VALUES'!$D$34),(Q460*'UNIT VALUES'!$D$31)+(T460*'UNIT VALUES'!$D$32)+(R460*'UNIT VALUES'!$D$34)))</f>
        <v>2268795.557108765</v>
      </c>
      <c r="W460" s="25">
        <f t="shared" si="21"/>
        <v>2268796</v>
      </c>
      <c r="X460" s="27">
        <f>ROUND(IF(C460="22", W460*'UNIT VALUES'!$D$44, W460*'UNIT VALUES'!$D$36), 0)</f>
        <v>1985669</v>
      </c>
      <c r="Y460" s="87">
        <f>ROUND(IF(C460="22", IF(U460&gt;V460,O460*'UNIT VALUES'!$D$38*'UNIT VALUES'!$D$44,O460*'UNIT VALUES'!$D$41*'UNIT VALUES'!$D$44),IF(U460&gt;V460, O460*'UNIT VALUES'!$D$28*'UNIT VALUES'!$D$36,0)), 0)</f>
        <v>0</v>
      </c>
      <c r="Z460" s="87">
        <f>ROUND(IF(C460="22", IF(U460&gt;V460,Q460*'UNIT VALUES'!$D$39*'UNIT VALUES'!$D$44,Q460*'UNIT VALUES'!$D$42*'UNIT VALUES'!$D$44), IF(U460&gt;V460, Q460*'UNIT VALUES'!$D$29*'UNIT VALUES'!$D$36, Q460*'UNIT VALUES'!$D$31*'UNIT VALUES'!$D$36)),0)</f>
        <v>500669</v>
      </c>
      <c r="AA460" s="87">
        <f>ROUND(IF(C460="22", IF(U460&gt;V460,0,R460*'UNIT VALUES'!$D$43*'UNIT VALUES'!$D$44),IF(CALCS!U460&gt;CALCS!V460,0,CALCS!R460*'UNIT VALUES'!$D$34*'UNIT VALUES'!$D$36)), 0)</f>
        <v>968811</v>
      </c>
      <c r="AB460" s="87">
        <f>ROUND(IF(C460="22",IF(U460&gt;V460,S460*'UNIT VALUES'!$D$40*'UNIT VALUES'!$D$44,0),IF(U460&gt;V460,S460*'UNIT VALUES'!$D$30*'UNIT VALUES'!$D$36)), 0)</f>
        <v>0</v>
      </c>
      <c r="AC460" s="87">
        <f>ROUND(IF(U460&gt;V460,0,IF(T460&gt;1, IF(C460="66", T460*'UNIT VALUES'!$D$33*'UNIT VALUES'!$D$36,T460*'UNIT VALUES'!$D$32*'UNIT VALUES'!$D$36),0)),0)</f>
        <v>516188</v>
      </c>
      <c r="AD460" t="str">
        <f t="shared" si="22"/>
        <v>176000</v>
      </c>
      <c r="AE460">
        <f ca="1">IF(C460="22",OFFSET('National Reallocations'!$L$1,MATCH(AD460,'National Reallocations'!$I$2:$I$52,0),),ROUND((X460/(SUM($X$2:$X$1259)-SUMIF($C$2:$C$1259,"22",$X$2:$X$1259)))*(Reallocations!$F$4+Reallocations!$F$5),0))</f>
        <v>167</v>
      </c>
      <c r="AF460" s="27">
        <f ca="1">IF(ISERROR(OFFSET('MSA Reallocations'!$I$1,MATCH(AD460,'MSA Reallocations'!$E$2:$E$37,0),)), 0, (OFFSET('MSA Reallocations'!$I$1,MATCH(AD460,'MSA Reallocations'!$E$2:$E$37,0),)))</f>
        <v>0</v>
      </c>
      <c r="AG460" s="181">
        <f ca="1">IF(ISERROR(OFFSET(Reductions!$E$1,MATCH(AD460,Reductions!$F$2:$F$15,0),)), 0, -OFFSET(Reductions!$E$1,MATCH(AD460,Reductions!$F$2:$F$15,0),))</f>
        <v>0</v>
      </c>
      <c r="AH460" s="53">
        <f t="shared" ca="1" si="23"/>
        <v>1985836</v>
      </c>
    </row>
    <row r="461" spans="1:34" x14ac:dyDescent="0.25">
      <c r="A461" s="126" t="s">
        <v>5420</v>
      </c>
      <c r="B461" s="126" t="s">
        <v>1293</v>
      </c>
      <c r="C461" s="126" t="s">
        <v>27</v>
      </c>
      <c r="D461" s="126" t="s">
        <v>28</v>
      </c>
      <c r="E461" s="126" t="s">
        <v>1294</v>
      </c>
      <c r="F461" s="126" t="s">
        <v>1400</v>
      </c>
      <c r="G461" s="126" t="s">
        <v>1361</v>
      </c>
      <c r="H461" s="126" t="s">
        <v>23</v>
      </c>
      <c r="I461" s="126" t="s">
        <v>1401</v>
      </c>
      <c r="J461" s="126" t="s">
        <v>1245</v>
      </c>
      <c r="K461" s="126" t="s">
        <v>3342</v>
      </c>
      <c r="L461" s="127">
        <v>51863</v>
      </c>
      <c r="M461" s="127">
        <v>46828</v>
      </c>
      <c r="N461" s="127">
        <v>46952</v>
      </c>
      <c r="O461" s="127">
        <v>38620</v>
      </c>
      <c r="P461" s="127">
        <v>0</v>
      </c>
      <c r="Q461" s="127">
        <v>7974</v>
      </c>
      <c r="R461" s="127">
        <v>6595</v>
      </c>
      <c r="S461" s="127">
        <v>400</v>
      </c>
      <c r="T461" s="24">
        <f>IF(P461&gt;0, ROUND(IF(IF(OR(C461="51", C461="52", C461="66"), (L461*'UNIT VALUES'!$C$26)-CALCS!P461,0)&gt;0, IF(OR(C461="51", C461="52", C461="66"), (L461*'UNIT VALUES'!$C$26)-CALCS!P461,0), 0), 0), ROUND(IF(IF(OR(C461="51", C461="52", C461="66"), (L461*'UNIT VALUES'!$C$26)-CALCS!O461,0)&gt;0, IF(OR(C461="51", C461="52", C461="66"), (L461*'UNIT VALUES'!$C$26)-CALCS!O461,0), 0), 0))</f>
        <v>42764</v>
      </c>
      <c r="U461" s="25">
        <f>IF(C461="22", (O461*'UNIT VALUES'!$D$38)+(Q461*'UNIT VALUES'!$D$39)+(S461*'UNIT VALUES'!$D$40), (O461*'UNIT VALUES'!$D$28)+(Q461*'UNIT VALUES'!$D$29)+(S461*'UNIT VALUES'!$D$30))</f>
        <v>335303.0930085319</v>
      </c>
      <c r="V461" s="25">
        <f>IF(C461="22",(O461*'UNIT VALUES'!$D$41)+(Q461*'UNIT VALUES'!$D$42)+(R461*'UNIT VALUES'!$D$43),IF(C461="66",(Q461*'UNIT VALUES'!$D$31)+(T461*'UNIT VALUES'!$D$33)+(R461*'UNIT VALUES'!$D$34),(Q461*'UNIT VALUES'!$D$31)+(T461*'UNIT VALUES'!$D$32)+(R461*'UNIT VALUES'!$D$34)))</f>
        <v>1109565.5895143258</v>
      </c>
      <c r="W461" s="25">
        <f t="shared" si="21"/>
        <v>1109566</v>
      </c>
      <c r="X461" s="27">
        <f>ROUND(IF(C461="22", W461*'UNIT VALUES'!$D$44, W461*'UNIT VALUES'!$D$36), 0)</f>
        <v>971101</v>
      </c>
      <c r="Y461" s="87">
        <f>ROUND(IF(C461="22", IF(U461&gt;V461,O461*'UNIT VALUES'!$D$38*'UNIT VALUES'!$D$44,O461*'UNIT VALUES'!$D$41*'UNIT VALUES'!$D$44),IF(U461&gt;V461, O461*'UNIT VALUES'!$D$28*'UNIT VALUES'!$D$36,0)), 0)</f>
        <v>0</v>
      </c>
      <c r="Z461" s="87">
        <f>ROUND(IF(C461="22", IF(U461&gt;V461,Q461*'UNIT VALUES'!$D$39*'UNIT VALUES'!$D$44,Q461*'UNIT VALUES'!$D$42*'UNIT VALUES'!$D$44), IF(U461&gt;V461, Q461*'UNIT VALUES'!$D$29*'UNIT VALUES'!$D$36, Q461*'UNIT VALUES'!$D$31*'UNIT VALUES'!$D$36)),0)</f>
        <v>106448</v>
      </c>
      <c r="AA461" s="87">
        <f>ROUND(IF(C461="22", IF(U461&gt;V461,0,R461*'UNIT VALUES'!$D$43*'UNIT VALUES'!$D$44),IF(CALCS!U461&gt;CALCS!V461,0,CALCS!R461*'UNIT VALUES'!$D$34*'UNIT VALUES'!$D$36)), 0)</f>
        <v>427980</v>
      </c>
      <c r="AB461" s="87">
        <f>ROUND(IF(C461="22",IF(U461&gt;V461,S461*'UNIT VALUES'!$D$40*'UNIT VALUES'!$D$44,0),IF(U461&gt;V461,S461*'UNIT VALUES'!$D$30*'UNIT VALUES'!$D$36)), 0)</f>
        <v>0</v>
      </c>
      <c r="AC461" s="87">
        <f>ROUND(IF(U461&gt;V461,0,IF(T461&gt;1, IF(C461="66", T461*'UNIT VALUES'!$D$33*'UNIT VALUES'!$D$36,T461*'UNIT VALUES'!$D$32*'UNIT VALUES'!$D$36),0)),0)</f>
        <v>436673</v>
      </c>
      <c r="AD461" t="str">
        <f t="shared" si="22"/>
        <v>176006</v>
      </c>
      <c r="AE461">
        <f ca="1">IF(C461="22",OFFSET('National Reallocations'!$L$1,MATCH(AD461,'National Reallocations'!$I$2:$I$52,0),),ROUND((X461/(SUM($X$2:$X$1259)-SUMIF($C$2:$C$1259,"22",$X$2:$X$1259)))*(Reallocations!$F$4+Reallocations!$F$5),0))</f>
        <v>82</v>
      </c>
      <c r="AF461" s="27">
        <f ca="1">IF(ISERROR(OFFSET('MSA Reallocations'!$I$1,MATCH(AD461,'MSA Reallocations'!$E$2:$E$37,0),)), 0, (OFFSET('MSA Reallocations'!$I$1,MATCH(AD461,'MSA Reallocations'!$E$2:$E$37,0),)))</f>
        <v>0</v>
      </c>
      <c r="AG461" s="181">
        <f ca="1">IF(ISERROR(OFFSET(Reductions!$E$1,MATCH(AD461,Reductions!$F$2:$F$15,0),)), 0, -OFFSET(Reductions!$E$1,MATCH(AD461,Reductions!$F$2:$F$15,0),))</f>
        <v>0</v>
      </c>
      <c r="AH461" s="53">
        <f t="shared" ca="1" si="23"/>
        <v>971183</v>
      </c>
    </row>
    <row r="462" spans="1:34" x14ac:dyDescent="0.25">
      <c r="A462" s="126" t="s">
        <v>4968</v>
      </c>
      <c r="B462" s="126" t="s">
        <v>1293</v>
      </c>
      <c r="C462" s="126" t="s">
        <v>27</v>
      </c>
      <c r="D462" s="126" t="s">
        <v>28</v>
      </c>
      <c r="E462" s="126" t="s">
        <v>1294</v>
      </c>
      <c r="F462" s="126" t="s">
        <v>1403</v>
      </c>
      <c r="G462" s="126" t="s">
        <v>22</v>
      </c>
      <c r="H462" s="126" t="s">
        <v>23</v>
      </c>
      <c r="I462" s="126" t="s">
        <v>1404</v>
      </c>
      <c r="J462" s="126" t="s">
        <v>1302</v>
      </c>
      <c r="K462" s="126" t="s">
        <v>3342</v>
      </c>
      <c r="L462" s="127">
        <v>986</v>
      </c>
      <c r="M462" s="127">
        <v>53363</v>
      </c>
      <c r="N462" s="127">
        <v>53305</v>
      </c>
      <c r="O462" s="127">
        <v>74693</v>
      </c>
      <c r="P462" s="127">
        <v>0</v>
      </c>
      <c r="Q462" s="127">
        <v>4831</v>
      </c>
      <c r="R462" s="127">
        <v>457</v>
      </c>
      <c r="S462" s="127">
        <v>559</v>
      </c>
      <c r="T462" s="24">
        <f>IF(P462&gt;0, ROUND(IF(IF(OR(C462="51", C462="52", C462="66"), (L462*'UNIT VALUES'!$C$26)-CALCS!P462,0)&gt;0, IF(OR(C462="51", C462="52", C462="66"), (L462*'UNIT VALUES'!$C$26)-CALCS!P462,0), 0), 0), ROUND(IF(IF(OR(C462="51", C462="52", C462="66"), (L462*'UNIT VALUES'!$C$26)-CALCS!O462,0)&gt;0, IF(OR(C462="51", C462="52", C462="66"), (L462*'UNIT VALUES'!$C$26)-CALCS!O462,0), 0), 0))</f>
        <v>0</v>
      </c>
      <c r="U462" s="25">
        <f>IF(C462="22", (O462*'UNIT VALUES'!$D$38)+(Q462*'UNIT VALUES'!$D$39)+(S462*'UNIT VALUES'!$D$40), (O462*'UNIT VALUES'!$D$28)+(Q462*'UNIT VALUES'!$D$29)+(S462*'UNIT VALUES'!$D$30))</f>
        <v>347061.01874090295</v>
      </c>
      <c r="V462" s="25">
        <f>IF(C462="22",(O462*'UNIT VALUES'!$D$41)+(Q462*'UNIT VALUES'!$D$42)+(R462*'UNIT VALUES'!$D$43),IF(C462="66",(Q462*'UNIT VALUES'!$D$31)+(T462*'UNIT VALUES'!$D$33)+(R462*'UNIT VALUES'!$D$34),(Q462*'UNIT VALUES'!$D$31)+(T462*'UNIT VALUES'!$D$32)+(R462*'UNIT VALUES'!$D$34)))</f>
        <v>107571.87581627259</v>
      </c>
      <c r="W462" s="25">
        <f t="shared" si="21"/>
        <v>347061</v>
      </c>
      <c r="X462" s="27">
        <f>ROUND(IF(C462="22", W462*'UNIT VALUES'!$D$44, W462*'UNIT VALUES'!$D$36), 0)</f>
        <v>303751</v>
      </c>
      <c r="Y462" s="87">
        <f>ROUND(IF(C462="22", IF(U462&gt;V462,O462*'UNIT VALUES'!$D$38*'UNIT VALUES'!$D$44,O462*'UNIT VALUES'!$D$41*'UNIT VALUES'!$D$44),IF(U462&gt;V462, O462*'UNIT VALUES'!$D$28*'UNIT VALUES'!$D$36,0)), 0)</f>
        <v>122884</v>
      </c>
      <c r="Z462" s="87">
        <f>ROUND(IF(C462="22", IF(U462&gt;V462,Q462*'UNIT VALUES'!$D$39*'UNIT VALUES'!$D$44,Q462*'UNIT VALUES'!$D$42*'UNIT VALUES'!$D$44), IF(U462&gt;V462, Q462*'UNIT VALUES'!$D$29*'UNIT VALUES'!$D$36, Q462*'UNIT VALUES'!$D$31*'UNIT VALUES'!$D$36)),0)</f>
        <v>107485</v>
      </c>
      <c r="AA462" s="87">
        <f>ROUND(IF(C462="22", IF(U462&gt;V462,0,R462*'UNIT VALUES'!$D$43*'UNIT VALUES'!$D$44),IF(CALCS!U462&gt;CALCS!V462,0,CALCS!R462*'UNIT VALUES'!$D$34*'UNIT VALUES'!$D$36)), 0)</f>
        <v>0</v>
      </c>
      <c r="AB462" s="87">
        <f>ROUND(IF(C462="22",IF(U462&gt;V462,S462*'UNIT VALUES'!$D$40*'UNIT VALUES'!$D$44,0),IF(U462&gt;V462,S462*'UNIT VALUES'!$D$30*'UNIT VALUES'!$D$36)), 0)</f>
        <v>73382</v>
      </c>
      <c r="AC462" s="87">
        <f>ROUND(IF(U462&gt;V462,0,IF(T462&gt;1, IF(C462="66", T462*'UNIT VALUES'!$D$33*'UNIT VALUES'!$D$36,T462*'UNIT VALUES'!$D$32*'UNIT VALUES'!$D$36),0)),0)</f>
        <v>0</v>
      </c>
      <c r="AD462" t="str">
        <f t="shared" si="22"/>
        <v>176300</v>
      </c>
      <c r="AE462">
        <f ca="1">IF(C462="22",OFFSET('National Reallocations'!$L$1,MATCH(AD462,'National Reallocations'!$I$2:$I$52,0),),ROUND((X462/(SUM($X$2:$X$1259)-SUMIF($C$2:$C$1259,"22",$X$2:$X$1259)))*(Reallocations!$F$4+Reallocations!$F$5),0))</f>
        <v>26</v>
      </c>
      <c r="AF462" s="27">
        <f ca="1">IF(ISERROR(OFFSET('MSA Reallocations'!$I$1,MATCH(AD462,'MSA Reallocations'!$E$2:$E$37,0),)), 0, (OFFSET('MSA Reallocations'!$I$1,MATCH(AD462,'MSA Reallocations'!$E$2:$E$37,0),)))</f>
        <v>0</v>
      </c>
      <c r="AG462" s="181">
        <f ca="1">IF(ISERROR(OFFSET(Reductions!$E$1,MATCH(AD462,Reductions!$F$2:$F$15,0),)), 0, -OFFSET(Reductions!$E$1,MATCH(AD462,Reductions!$F$2:$F$15,0),))</f>
        <v>0</v>
      </c>
      <c r="AH462" s="53">
        <f t="shared" ca="1" si="23"/>
        <v>303777</v>
      </c>
    </row>
    <row r="463" spans="1:34" x14ac:dyDescent="0.25">
      <c r="A463" s="126" t="s">
        <v>5077</v>
      </c>
      <c r="B463" s="126" t="s">
        <v>1293</v>
      </c>
      <c r="C463" s="126" t="s">
        <v>27</v>
      </c>
      <c r="D463" s="126" t="s">
        <v>28</v>
      </c>
      <c r="E463" s="126" t="s">
        <v>1294</v>
      </c>
      <c r="F463" s="126" t="s">
        <v>1406</v>
      </c>
      <c r="G463" s="126" t="s">
        <v>135</v>
      </c>
      <c r="H463" s="126" t="s">
        <v>23</v>
      </c>
      <c r="I463" s="126" t="s">
        <v>1407</v>
      </c>
      <c r="J463" s="126" t="s">
        <v>1302</v>
      </c>
      <c r="K463" s="126" t="s">
        <v>3342</v>
      </c>
      <c r="L463" s="127">
        <v>59364</v>
      </c>
      <c r="M463" s="127">
        <v>60278</v>
      </c>
      <c r="N463" s="127">
        <v>60278</v>
      </c>
      <c r="O463" s="127">
        <v>64821</v>
      </c>
      <c r="P463" s="127">
        <v>0</v>
      </c>
      <c r="Q463" s="127">
        <v>7545</v>
      </c>
      <c r="R463" s="127">
        <v>1982</v>
      </c>
      <c r="S463" s="127">
        <v>973</v>
      </c>
      <c r="T463" s="24">
        <f>IF(P463&gt;0, ROUND(IF(IF(OR(C463="51", C463="52", C463="66"), (L463*'UNIT VALUES'!$C$26)-CALCS!P463,0)&gt;0, IF(OR(C463="51", C463="52", C463="66"), (L463*'UNIT VALUES'!$C$26)-CALCS!P463,0), 0), 0), ROUND(IF(IF(OR(C463="51", C463="52", C463="66"), (L463*'UNIT VALUES'!$C$26)-CALCS!O463,0)&gt;0, IF(OR(C463="51", C463="52", C463="66"), (L463*'UNIT VALUES'!$C$26)-CALCS!O463,0), 0), 0))</f>
        <v>28334</v>
      </c>
      <c r="U463" s="25">
        <f>IF(C463="22", (O463*'UNIT VALUES'!$D$38)+(Q463*'UNIT VALUES'!$D$39)+(S463*'UNIT VALUES'!$D$40), (O463*'UNIT VALUES'!$D$28)+(Q463*'UNIT VALUES'!$D$29)+(S463*'UNIT VALUES'!$D$30))</f>
        <v>459594.0374492358</v>
      </c>
      <c r="V463" s="25">
        <f>IF(C463="22",(O463*'UNIT VALUES'!$D$41)+(Q463*'UNIT VALUES'!$D$42)+(R463*'UNIT VALUES'!$D$43),IF(C463="66",(Q463*'UNIT VALUES'!$D$31)+(T463*'UNIT VALUES'!$D$33)+(R463*'UNIT VALUES'!$D$34),(Q463*'UNIT VALUES'!$D$31)+(T463*'UNIT VALUES'!$D$32)+(R463*'UNIT VALUES'!$D$34)))</f>
        <v>592621.52834509453</v>
      </c>
      <c r="W463" s="25">
        <f t="shared" si="21"/>
        <v>592622</v>
      </c>
      <c r="X463" s="27">
        <f>ROUND(IF(C463="22", W463*'UNIT VALUES'!$D$44, W463*'UNIT VALUES'!$D$36), 0)</f>
        <v>518668</v>
      </c>
      <c r="Y463" s="87">
        <f>ROUND(IF(C463="22", IF(U463&gt;V463,O463*'UNIT VALUES'!$D$38*'UNIT VALUES'!$D$44,O463*'UNIT VALUES'!$D$41*'UNIT VALUES'!$D$44),IF(U463&gt;V463, O463*'UNIT VALUES'!$D$28*'UNIT VALUES'!$D$36,0)), 0)</f>
        <v>0</v>
      </c>
      <c r="Z463" s="87">
        <f>ROUND(IF(C463="22", IF(U463&gt;V463,Q463*'UNIT VALUES'!$D$39*'UNIT VALUES'!$D$44,Q463*'UNIT VALUES'!$D$42*'UNIT VALUES'!$D$44), IF(U463&gt;V463, Q463*'UNIT VALUES'!$D$29*'UNIT VALUES'!$D$36, Q463*'UNIT VALUES'!$D$31*'UNIT VALUES'!$D$36)),0)</f>
        <v>100721</v>
      </c>
      <c r="AA463" s="87">
        <f>ROUND(IF(C463="22", IF(U463&gt;V463,0,R463*'UNIT VALUES'!$D$43*'UNIT VALUES'!$D$44),IF(CALCS!U463&gt;CALCS!V463,0,CALCS!R463*'UNIT VALUES'!$D$34*'UNIT VALUES'!$D$36)), 0)</f>
        <v>128621</v>
      </c>
      <c r="AB463" s="87">
        <f>ROUND(IF(C463="22",IF(U463&gt;V463,S463*'UNIT VALUES'!$D$40*'UNIT VALUES'!$D$44,0),IF(U463&gt;V463,S463*'UNIT VALUES'!$D$30*'UNIT VALUES'!$D$36)), 0)</f>
        <v>0</v>
      </c>
      <c r="AC463" s="87">
        <f>ROUND(IF(U463&gt;V463,0,IF(T463&gt;1, IF(C463="66", T463*'UNIT VALUES'!$D$33*'UNIT VALUES'!$D$36,T463*'UNIT VALUES'!$D$32*'UNIT VALUES'!$D$36),0)),0)</f>
        <v>289325</v>
      </c>
      <c r="AD463" t="str">
        <f t="shared" si="22"/>
        <v>176498</v>
      </c>
      <c r="AE463">
        <f ca="1">IF(C463="22",OFFSET('National Reallocations'!$L$1,MATCH(AD463,'National Reallocations'!$I$2:$I$52,0),),ROUND((X463/(SUM($X$2:$X$1259)-SUMIF($C$2:$C$1259,"22",$X$2:$X$1259)))*(Reallocations!$F$4+Reallocations!$F$5),0))</f>
        <v>44</v>
      </c>
      <c r="AF463" s="27">
        <f ca="1">IF(ISERROR(OFFSET('MSA Reallocations'!$I$1,MATCH(AD463,'MSA Reallocations'!$E$2:$E$37,0),)), 0, (OFFSET('MSA Reallocations'!$I$1,MATCH(AD463,'MSA Reallocations'!$E$2:$E$37,0),)))</f>
        <v>0</v>
      </c>
      <c r="AG463" s="181">
        <f ca="1">IF(ISERROR(OFFSET(Reductions!$E$1,MATCH(AD463,Reductions!$F$2:$F$15,0),)), 0, -OFFSET(Reductions!$E$1,MATCH(AD463,Reductions!$F$2:$F$15,0),))</f>
        <v>0</v>
      </c>
      <c r="AH463" s="53">
        <f t="shared" ca="1" si="23"/>
        <v>518712</v>
      </c>
    </row>
    <row r="464" spans="1:34" x14ac:dyDescent="0.25">
      <c r="A464" s="126" t="s">
        <v>5124</v>
      </c>
      <c r="B464" s="126" t="s">
        <v>1293</v>
      </c>
      <c r="C464" s="126" t="s">
        <v>27</v>
      </c>
      <c r="D464" s="126" t="s">
        <v>28</v>
      </c>
      <c r="E464" s="126" t="s">
        <v>1294</v>
      </c>
      <c r="F464" s="126" t="s">
        <v>1409</v>
      </c>
      <c r="G464" s="126" t="s">
        <v>1410</v>
      </c>
      <c r="H464" s="126" t="s">
        <v>23</v>
      </c>
      <c r="I464" s="126" t="s">
        <v>1411</v>
      </c>
      <c r="J464" s="126" t="s">
        <v>1412</v>
      </c>
      <c r="K464" s="126" t="s">
        <v>3342</v>
      </c>
      <c r="L464" s="127">
        <v>83271</v>
      </c>
      <c r="M464" s="127">
        <v>100033</v>
      </c>
      <c r="N464" s="127">
        <v>99637</v>
      </c>
      <c r="O464" s="127">
        <v>116565</v>
      </c>
      <c r="P464" s="127">
        <v>0</v>
      </c>
      <c r="Q464" s="127">
        <v>21128</v>
      </c>
      <c r="R464" s="127">
        <v>10691</v>
      </c>
      <c r="S464" s="127">
        <v>800</v>
      </c>
      <c r="T464" s="24">
        <f>IF(P464&gt;0, ROUND(IF(IF(OR(C464="51", C464="52", C464="66"), (L464*'UNIT VALUES'!$C$26)-CALCS!P464,0)&gt;0, IF(OR(C464="51", C464="52", C464="66"), (L464*'UNIT VALUES'!$C$26)-CALCS!P464,0), 0), 0), ROUND(IF(IF(OR(C464="51", C464="52", C464="66"), (L464*'UNIT VALUES'!$C$26)-CALCS!O464,0)&gt;0, IF(OR(C464="51", C464="52", C464="66"), (L464*'UNIT VALUES'!$C$26)-CALCS!O464,0), 0), 0))</f>
        <v>14105</v>
      </c>
      <c r="U464" s="25">
        <f>IF(C464="22", (O464*'UNIT VALUES'!$D$38)+(Q464*'UNIT VALUES'!$D$39)+(S464*'UNIT VALUES'!$D$40), (O464*'UNIT VALUES'!$D$28)+(Q464*'UNIT VALUES'!$D$29)+(S464*'UNIT VALUES'!$D$30))</f>
        <v>876210.6374749979</v>
      </c>
      <c r="V464" s="25">
        <f>IF(C464="22",(O464*'UNIT VALUES'!$D$41)+(Q464*'UNIT VALUES'!$D$42)+(R464*'UNIT VALUES'!$D$43),IF(C464="66",(Q464*'UNIT VALUES'!$D$31)+(T464*'UNIT VALUES'!$D$33)+(R464*'UNIT VALUES'!$D$34),(Q464*'UNIT VALUES'!$D$31)+(T464*'UNIT VALUES'!$D$32)+(R464*'UNIT VALUES'!$D$34)))</f>
        <v>1279539.7240538094</v>
      </c>
      <c r="W464" s="25">
        <f t="shared" si="21"/>
        <v>1279540</v>
      </c>
      <c r="X464" s="27">
        <f>ROUND(IF(C464="22", W464*'UNIT VALUES'!$D$44, W464*'UNIT VALUES'!$D$36), 0)</f>
        <v>1119864</v>
      </c>
      <c r="Y464" s="87">
        <f>ROUND(IF(C464="22", IF(U464&gt;V464,O464*'UNIT VALUES'!$D$38*'UNIT VALUES'!$D$44,O464*'UNIT VALUES'!$D$41*'UNIT VALUES'!$D$44),IF(U464&gt;V464, O464*'UNIT VALUES'!$D$28*'UNIT VALUES'!$D$36,0)), 0)</f>
        <v>0</v>
      </c>
      <c r="Z464" s="87">
        <f>ROUND(IF(C464="22", IF(U464&gt;V464,Q464*'UNIT VALUES'!$D$39*'UNIT VALUES'!$D$44,Q464*'UNIT VALUES'!$D$42*'UNIT VALUES'!$D$44), IF(U464&gt;V464, Q464*'UNIT VALUES'!$D$29*'UNIT VALUES'!$D$36, Q464*'UNIT VALUES'!$D$31*'UNIT VALUES'!$D$36)),0)</f>
        <v>282046</v>
      </c>
      <c r="AA464" s="87">
        <f>ROUND(IF(C464="22", IF(U464&gt;V464,0,R464*'UNIT VALUES'!$D$43*'UNIT VALUES'!$D$44),IF(CALCS!U464&gt;CALCS!V464,0,CALCS!R464*'UNIT VALUES'!$D$34*'UNIT VALUES'!$D$36)), 0)</f>
        <v>693788</v>
      </c>
      <c r="AB464" s="87">
        <f>ROUND(IF(C464="22",IF(U464&gt;V464,S464*'UNIT VALUES'!$D$40*'UNIT VALUES'!$D$44,0),IF(U464&gt;V464,S464*'UNIT VALUES'!$D$30*'UNIT VALUES'!$D$36)), 0)</f>
        <v>0</v>
      </c>
      <c r="AC464" s="87">
        <f>ROUND(IF(U464&gt;V464,0,IF(T464&gt;1, IF(C464="66", T464*'UNIT VALUES'!$D$33*'UNIT VALUES'!$D$36,T464*'UNIT VALUES'!$D$32*'UNIT VALUES'!$D$36),0)),0)</f>
        <v>144029</v>
      </c>
      <c r="AD464" t="str">
        <f t="shared" si="22"/>
        <v>176648</v>
      </c>
      <c r="AE464">
        <f ca="1">IF(C464="22",OFFSET('National Reallocations'!$L$1,MATCH(AD464,'National Reallocations'!$I$2:$I$52,0),),ROUND((X464/(SUM($X$2:$X$1259)-SUMIF($C$2:$C$1259,"22",$X$2:$X$1259)))*(Reallocations!$F$4+Reallocations!$F$5),0))</f>
        <v>94</v>
      </c>
      <c r="AF464" s="27">
        <f ca="1">IF(ISERROR(OFFSET('MSA Reallocations'!$I$1,MATCH(AD464,'MSA Reallocations'!$E$2:$E$37,0),)), 0, (OFFSET('MSA Reallocations'!$I$1,MATCH(AD464,'MSA Reallocations'!$E$2:$E$37,0),)))</f>
        <v>0</v>
      </c>
      <c r="AG464" s="181">
        <f ca="1">IF(ISERROR(OFFSET(Reductions!$E$1,MATCH(AD464,Reductions!$F$2:$F$15,0),)), 0, -OFFSET(Reductions!$E$1,MATCH(AD464,Reductions!$F$2:$F$15,0),))</f>
        <v>0</v>
      </c>
      <c r="AH464" s="53">
        <f t="shared" ca="1" si="23"/>
        <v>1119958</v>
      </c>
    </row>
    <row r="465" spans="1:34" x14ac:dyDescent="0.25">
      <c r="A465" s="126" t="s">
        <v>5369</v>
      </c>
      <c r="B465" s="126" t="s">
        <v>1293</v>
      </c>
      <c r="C465" s="126" t="s">
        <v>27</v>
      </c>
      <c r="D465" s="126" t="s">
        <v>28</v>
      </c>
      <c r="E465" s="126" t="s">
        <v>1294</v>
      </c>
      <c r="F465" s="126" t="s">
        <v>1415</v>
      </c>
      <c r="G465" s="126" t="s">
        <v>210</v>
      </c>
      <c r="H465" s="126" t="s">
        <v>23</v>
      </c>
      <c r="I465" s="126" t="s">
        <v>1416</v>
      </c>
      <c r="J465" s="126" t="s">
        <v>1317</v>
      </c>
      <c r="K465" s="126" t="s">
        <v>3342</v>
      </c>
      <c r="L465" s="127">
        <v>27294</v>
      </c>
      <c r="M465" s="127">
        <v>36796</v>
      </c>
      <c r="N465" s="127">
        <v>35978</v>
      </c>
      <c r="O465" s="127">
        <v>42311</v>
      </c>
      <c r="P465" s="127">
        <v>41370</v>
      </c>
      <c r="Q465" s="127">
        <v>12398</v>
      </c>
      <c r="R465" s="127">
        <v>2534</v>
      </c>
      <c r="S465" s="127">
        <v>126</v>
      </c>
      <c r="T465" s="24">
        <f>IF(P465&gt;0, ROUND(IF(IF(OR(C465="51", C465="52", C465="66"), (L465*'UNIT VALUES'!$C$26)-CALCS!P465,0)&gt;0, IF(OR(C465="51", C465="52", C465="66"), (L465*'UNIT VALUES'!$C$26)-CALCS!P465,0), 0), 0), ROUND(IF(IF(OR(C465="51", C465="52", C465="66"), (L465*'UNIT VALUES'!$C$26)-CALCS!O465,0)&gt;0, IF(OR(C465="51", C465="52", C465="66"), (L465*'UNIT VALUES'!$C$26)-CALCS!O465,0), 0), 0))</f>
        <v>1460</v>
      </c>
      <c r="U465" s="25">
        <f>IF(C465="22", (O465*'UNIT VALUES'!$D$38)+(Q465*'UNIT VALUES'!$D$39)+(S465*'UNIT VALUES'!$D$40), (O465*'UNIT VALUES'!$D$28)+(Q465*'UNIT VALUES'!$D$29)+(S465*'UNIT VALUES'!$D$30))</f>
        <v>413607.86478462949</v>
      </c>
      <c r="V465" s="25">
        <f>IF(C465="22",(O465*'UNIT VALUES'!$D$41)+(Q465*'UNIT VALUES'!$D$42)+(R465*'UNIT VALUES'!$D$43),IF(C465="66",(Q465*'UNIT VALUES'!$D$31)+(T465*'UNIT VALUES'!$D$33)+(R465*'UNIT VALUES'!$D$34),(Q465*'UNIT VALUES'!$D$31)+(T465*'UNIT VALUES'!$D$32)+(R465*'UNIT VALUES'!$D$34)))</f>
        <v>394028.73373541154</v>
      </c>
      <c r="W465" s="25">
        <f t="shared" si="21"/>
        <v>413608</v>
      </c>
      <c r="X465" s="27">
        <f>ROUND(IF(C465="22", W465*'UNIT VALUES'!$D$44, W465*'UNIT VALUES'!$D$36), 0)</f>
        <v>361993</v>
      </c>
      <c r="Y465" s="87">
        <f>ROUND(IF(C465="22", IF(U465&gt;V465,O465*'UNIT VALUES'!$D$38*'UNIT VALUES'!$D$44,O465*'UNIT VALUES'!$D$41*'UNIT VALUES'!$D$44),IF(U465&gt;V465, O465*'UNIT VALUES'!$D$28*'UNIT VALUES'!$D$36,0)), 0)</f>
        <v>69609</v>
      </c>
      <c r="Z465" s="87">
        <f>ROUND(IF(C465="22", IF(U465&gt;V465,Q465*'UNIT VALUES'!$D$39*'UNIT VALUES'!$D$44,Q465*'UNIT VALUES'!$D$42*'UNIT VALUES'!$D$44), IF(U465&gt;V465, Q465*'UNIT VALUES'!$D$29*'UNIT VALUES'!$D$36, Q465*'UNIT VALUES'!$D$31*'UNIT VALUES'!$D$36)),0)</f>
        <v>275843</v>
      </c>
      <c r="AA465" s="87">
        <f>ROUND(IF(C465="22", IF(U465&gt;V465,0,R465*'UNIT VALUES'!$D$43*'UNIT VALUES'!$D$44),IF(CALCS!U465&gt;CALCS!V465,0,CALCS!R465*'UNIT VALUES'!$D$34*'UNIT VALUES'!$D$36)), 0)</f>
        <v>0</v>
      </c>
      <c r="AB465" s="87">
        <f>ROUND(IF(C465="22",IF(U465&gt;V465,S465*'UNIT VALUES'!$D$40*'UNIT VALUES'!$D$44,0),IF(U465&gt;V465,S465*'UNIT VALUES'!$D$30*'UNIT VALUES'!$D$36)), 0)</f>
        <v>16540</v>
      </c>
      <c r="AC465" s="87">
        <f>ROUND(IF(U465&gt;V465,0,IF(T465&gt;1, IF(C465="66", T465*'UNIT VALUES'!$D$33*'UNIT VALUES'!$D$36,T465*'UNIT VALUES'!$D$32*'UNIT VALUES'!$D$36),0)),0)</f>
        <v>0</v>
      </c>
      <c r="AD465" t="str">
        <f t="shared" si="22"/>
        <v>177122</v>
      </c>
      <c r="AE465">
        <f ca="1">IF(C465="22",OFFSET('National Reallocations'!$L$1,MATCH(AD465,'National Reallocations'!$I$2:$I$52,0),),ROUND((X465/(SUM($X$2:$X$1259)-SUMIF($C$2:$C$1259,"22",$X$2:$X$1259)))*(Reallocations!$F$4+Reallocations!$F$5),0))</f>
        <v>30</v>
      </c>
      <c r="AF465" s="27">
        <f ca="1">IF(ISERROR(OFFSET('MSA Reallocations'!$I$1,MATCH(AD465,'MSA Reallocations'!$E$2:$E$37,0),)), 0, (OFFSET('MSA Reallocations'!$I$1,MATCH(AD465,'MSA Reallocations'!$E$2:$E$37,0),)))</f>
        <v>0</v>
      </c>
      <c r="AG465" s="181">
        <f ca="1">IF(ISERROR(OFFSET(Reductions!$E$1,MATCH(AD465,Reductions!$F$2:$F$15,0),)), 0, -OFFSET(Reductions!$E$1,MATCH(AD465,Reductions!$F$2:$F$15,0),))</f>
        <v>0</v>
      </c>
      <c r="AH465" s="53">
        <f t="shared" ca="1" si="23"/>
        <v>362023</v>
      </c>
    </row>
    <row r="466" spans="1:34" x14ac:dyDescent="0.25">
      <c r="A466" s="126" t="s">
        <v>4862</v>
      </c>
      <c r="B466" s="126" t="s">
        <v>1293</v>
      </c>
      <c r="C466" s="126" t="s">
        <v>47</v>
      </c>
      <c r="D466" s="126" t="s">
        <v>48</v>
      </c>
      <c r="E466" s="126" t="s">
        <v>1294</v>
      </c>
      <c r="F466" s="126" t="s">
        <v>1418</v>
      </c>
      <c r="G466" s="126" t="s">
        <v>82</v>
      </c>
      <c r="H466" s="126" t="s">
        <v>23</v>
      </c>
      <c r="I466" s="126" t="s">
        <v>1419</v>
      </c>
      <c r="J466" s="126" t="s">
        <v>1375</v>
      </c>
      <c r="K466" s="126" t="s">
        <v>3342</v>
      </c>
      <c r="L466" s="127">
        <v>55719</v>
      </c>
      <c r="M466" s="127">
        <v>67653</v>
      </c>
      <c r="N466" s="127">
        <v>67653</v>
      </c>
      <c r="O466" s="127">
        <v>88475</v>
      </c>
      <c r="P466" s="127">
        <v>0</v>
      </c>
      <c r="Q466" s="127">
        <v>17609</v>
      </c>
      <c r="R466" s="127">
        <v>6200</v>
      </c>
      <c r="S466" s="127">
        <v>1817</v>
      </c>
      <c r="T466" s="24">
        <f>IF(P466&gt;0, ROUND(IF(IF(OR(C466="51", C466="52", C466="66"), (L466*'UNIT VALUES'!$C$26)-CALCS!P466,0)&gt;0, IF(OR(C466="51", C466="52", C466="66"), (L466*'UNIT VALUES'!$C$26)-CALCS!P466,0), 0), 0), ROUND(IF(IF(OR(C466="51", C466="52", C466="66"), (L466*'UNIT VALUES'!$C$26)-CALCS!O466,0)&gt;0, IF(OR(C466="51", C466="52", C466="66"), (L466*'UNIT VALUES'!$C$26)-CALCS!O466,0), 0), 0))</f>
        <v>0</v>
      </c>
      <c r="U466" s="25">
        <f>IF(C466="22", (O466*'UNIT VALUES'!$D$38)+(Q466*'UNIT VALUES'!$D$39)+(S466*'UNIT VALUES'!$D$40), (O466*'UNIT VALUES'!$D$28)+(Q466*'UNIT VALUES'!$D$29)+(S466*'UNIT VALUES'!$D$30))</f>
        <v>886491.43252508366</v>
      </c>
      <c r="V466" s="25">
        <f>IF(C466="22",(O466*'UNIT VALUES'!$D$41)+(Q466*'UNIT VALUES'!$D$42)+(R466*'UNIT VALUES'!$D$43),IF(C466="66",(Q466*'UNIT VALUES'!$D$31)+(T466*'UNIT VALUES'!$D$33)+(R466*'UNIT VALUES'!$D$34),(Q466*'UNIT VALUES'!$D$31)+(T466*'UNIT VALUES'!$D$32)+(R466*'UNIT VALUES'!$D$34)))</f>
        <v>728302.26963960705</v>
      </c>
      <c r="W466" s="25">
        <f t="shared" si="21"/>
        <v>886491</v>
      </c>
      <c r="X466" s="27">
        <f>ROUND(IF(C466="22", W466*'UNIT VALUES'!$D$44, W466*'UNIT VALUES'!$D$36), 0)</f>
        <v>775864</v>
      </c>
      <c r="Y466" s="87">
        <f>ROUND(IF(C466="22", IF(U466&gt;V466,O466*'UNIT VALUES'!$D$38*'UNIT VALUES'!$D$44,O466*'UNIT VALUES'!$D$41*'UNIT VALUES'!$D$44),IF(U466&gt;V466, O466*'UNIT VALUES'!$D$28*'UNIT VALUES'!$D$36,0)), 0)</f>
        <v>145558</v>
      </c>
      <c r="Z466" s="87">
        <f>ROUND(IF(C466="22", IF(U466&gt;V466,Q466*'UNIT VALUES'!$D$39*'UNIT VALUES'!$D$44,Q466*'UNIT VALUES'!$D$42*'UNIT VALUES'!$D$44), IF(U466&gt;V466, Q466*'UNIT VALUES'!$D$29*'UNIT VALUES'!$D$36, Q466*'UNIT VALUES'!$D$31*'UNIT VALUES'!$D$36)),0)</f>
        <v>391783</v>
      </c>
      <c r="AA466" s="87">
        <f>ROUND(IF(C466="22", IF(U466&gt;V466,0,R466*'UNIT VALUES'!$D$43*'UNIT VALUES'!$D$44),IF(CALCS!U466&gt;CALCS!V466,0,CALCS!R466*'UNIT VALUES'!$D$34*'UNIT VALUES'!$D$36)), 0)</f>
        <v>0</v>
      </c>
      <c r="AB466" s="87">
        <f>ROUND(IF(C466="22",IF(U466&gt;V466,S466*'UNIT VALUES'!$D$40*'UNIT VALUES'!$D$44,0),IF(U466&gt;V466,S466*'UNIT VALUES'!$D$30*'UNIT VALUES'!$D$36)), 0)</f>
        <v>238524</v>
      </c>
      <c r="AC466" s="87">
        <f>ROUND(IF(U466&gt;V466,0,IF(T466&gt;1, IF(C466="66", T466*'UNIT VALUES'!$D$33*'UNIT VALUES'!$D$36,T466*'UNIT VALUES'!$D$32*'UNIT VALUES'!$D$36),0)),0)</f>
        <v>0</v>
      </c>
      <c r="AD466" t="str">
        <f t="shared" si="22"/>
        <v>177404</v>
      </c>
      <c r="AE466">
        <f ca="1">IF(C466="22",OFFSET('National Reallocations'!$L$1,MATCH(AD466,'National Reallocations'!$I$2:$I$52,0),),ROUND((X466/(SUM($X$2:$X$1259)-SUMIF($C$2:$C$1259,"22",$X$2:$X$1259)))*(Reallocations!$F$4+Reallocations!$F$5),0))</f>
        <v>65</v>
      </c>
      <c r="AF466" s="27">
        <f ca="1">IF(ISERROR(OFFSET('MSA Reallocations'!$I$1,MATCH(AD466,'MSA Reallocations'!$E$2:$E$37,0),)), 0, (OFFSET('MSA Reallocations'!$I$1,MATCH(AD466,'MSA Reallocations'!$E$2:$E$37,0),)))</f>
        <v>0</v>
      </c>
      <c r="AG466" s="181">
        <f ca="1">IF(ISERROR(OFFSET(Reductions!$E$1,MATCH(AD466,Reductions!$F$2:$F$15,0),)), 0, -OFFSET(Reductions!$E$1,MATCH(AD466,Reductions!$F$2:$F$15,0),))</f>
        <v>0</v>
      </c>
      <c r="AH466" s="53">
        <f t="shared" ca="1" si="23"/>
        <v>775929</v>
      </c>
    </row>
    <row r="467" spans="1:34" x14ac:dyDescent="0.25">
      <c r="A467" s="126" t="s">
        <v>5228</v>
      </c>
      <c r="B467" s="126" t="s">
        <v>1293</v>
      </c>
      <c r="C467" s="126" t="s">
        <v>47</v>
      </c>
      <c r="D467" s="126" t="s">
        <v>48</v>
      </c>
      <c r="E467" s="126" t="s">
        <v>1294</v>
      </c>
      <c r="F467" s="126" t="s">
        <v>1421</v>
      </c>
      <c r="G467" s="126" t="s">
        <v>1339</v>
      </c>
      <c r="H467" s="126" t="s">
        <v>23</v>
      </c>
      <c r="I467" s="126" t="s">
        <v>1422</v>
      </c>
      <c r="J467" s="126" t="s">
        <v>1302</v>
      </c>
      <c r="K467" s="126" t="s">
        <v>3342</v>
      </c>
      <c r="L467" s="127">
        <v>24312</v>
      </c>
      <c r="M467" s="127">
        <v>43043</v>
      </c>
      <c r="N467" s="127">
        <v>43043</v>
      </c>
      <c r="O467" s="127">
        <v>53715</v>
      </c>
      <c r="P467" s="127">
        <v>0</v>
      </c>
      <c r="Q467" s="127">
        <v>3445</v>
      </c>
      <c r="R467" s="127">
        <v>1553</v>
      </c>
      <c r="S467" s="127">
        <v>304</v>
      </c>
      <c r="T467" s="24">
        <f>IF(P467&gt;0, ROUND(IF(IF(OR(C467="51", C467="52", C467="66"), (L467*'UNIT VALUES'!$C$26)-CALCS!P467,0)&gt;0, IF(OR(C467="51", C467="52", C467="66"), (L467*'UNIT VALUES'!$C$26)-CALCS!P467,0), 0), 0), ROUND(IF(IF(OR(C467="51", C467="52", C467="66"), (L467*'UNIT VALUES'!$C$26)-CALCS!O467,0)&gt;0, IF(OR(C467="51", C467="52", C467="66"), (L467*'UNIT VALUES'!$C$26)-CALCS!O467,0), 0), 0))</f>
        <v>0</v>
      </c>
      <c r="U467" s="25">
        <f>IF(C467="22", (O467*'UNIT VALUES'!$D$38)+(Q467*'UNIT VALUES'!$D$39)+(S467*'UNIT VALUES'!$D$40), (O467*'UNIT VALUES'!$D$28)+(Q467*'UNIT VALUES'!$D$29)+(S467*'UNIT VALUES'!$D$30))</f>
        <v>234145.51648667463</v>
      </c>
      <c r="V467" s="25">
        <f>IF(C467="22",(O467*'UNIT VALUES'!$D$41)+(Q467*'UNIT VALUES'!$D$42)+(R467*'UNIT VALUES'!$D$43),IF(C467="66",(Q467*'UNIT VALUES'!$D$31)+(T467*'UNIT VALUES'!$D$33)+(R467*'UNIT VALUES'!$D$34),(Q467*'UNIT VALUES'!$D$31)+(T467*'UNIT VALUES'!$D$32)+(R467*'UNIT VALUES'!$D$34)))</f>
        <v>167697.2398153916</v>
      </c>
      <c r="W467" s="25">
        <f t="shared" si="21"/>
        <v>234146</v>
      </c>
      <c r="X467" s="27">
        <f>ROUND(IF(C467="22", W467*'UNIT VALUES'!$D$44, W467*'UNIT VALUES'!$D$36), 0)</f>
        <v>204927</v>
      </c>
      <c r="Y467" s="87">
        <f>ROUND(IF(C467="22", IF(U467&gt;V467,O467*'UNIT VALUES'!$D$38*'UNIT VALUES'!$D$44,O467*'UNIT VALUES'!$D$41*'UNIT VALUES'!$D$44),IF(U467&gt;V467, O467*'UNIT VALUES'!$D$28*'UNIT VALUES'!$D$36,0)), 0)</f>
        <v>88371</v>
      </c>
      <c r="Z467" s="87">
        <f>ROUND(IF(C467="22", IF(U467&gt;V467,Q467*'UNIT VALUES'!$D$39*'UNIT VALUES'!$D$44,Q467*'UNIT VALUES'!$D$42*'UNIT VALUES'!$D$44), IF(U467&gt;V467, Q467*'UNIT VALUES'!$D$29*'UNIT VALUES'!$D$36, Q467*'UNIT VALUES'!$D$31*'UNIT VALUES'!$D$36)),0)</f>
        <v>76648</v>
      </c>
      <c r="AA467" s="87">
        <f>ROUND(IF(C467="22", IF(U467&gt;V467,0,R467*'UNIT VALUES'!$D$43*'UNIT VALUES'!$D$44),IF(CALCS!U467&gt;CALCS!V467,0,CALCS!R467*'UNIT VALUES'!$D$34*'UNIT VALUES'!$D$36)), 0)</f>
        <v>0</v>
      </c>
      <c r="AB467" s="87">
        <f>ROUND(IF(C467="22",IF(U467&gt;V467,S467*'UNIT VALUES'!$D$40*'UNIT VALUES'!$D$44,0),IF(U467&gt;V467,S467*'UNIT VALUES'!$D$30*'UNIT VALUES'!$D$36)), 0)</f>
        <v>39907</v>
      </c>
      <c r="AC467" s="87">
        <f>ROUND(IF(U467&gt;V467,0,IF(T467&gt;1, IF(C467="66", T467*'UNIT VALUES'!$D$33*'UNIT VALUES'!$D$36,T467*'UNIT VALUES'!$D$32*'UNIT VALUES'!$D$36),0)),0)</f>
        <v>0</v>
      </c>
      <c r="AD467" t="str">
        <f t="shared" si="22"/>
        <v>177548</v>
      </c>
      <c r="AE467">
        <f ca="1">IF(C467="22",OFFSET('National Reallocations'!$L$1,MATCH(AD467,'National Reallocations'!$I$2:$I$52,0),),ROUND((X467/(SUM($X$2:$X$1259)-SUMIF($C$2:$C$1259,"22",$X$2:$X$1259)))*(Reallocations!$F$4+Reallocations!$F$5),0))</f>
        <v>17</v>
      </c>
      <c r="AF467" s="27">
        <f ca="1">IF(ISERROR(OFFSET('MSA Reallocations'!$I$1,MATCH(AD467,'MSA Reallocations'!$E$2:$E$37,0),)), 0, (OFFSET('MSA Reallocations'!$I$1,MATCH(AD467,'MSA Reallocations'!$E$2:$E$37,0),)))</f>
        <v>0</v>
      </c>
      <c r="AG467" s="181">
        <f ca="1">IF(ISERROR(OFFSET(Reductions!$E$1,MATCH(AD467,Reductions!$F$2:$F$15,0),)), 0, -OFFSET(Reductions!$E$1,MATCH(AD467,Reductions!$F$2:$F$15,0),))</f>
        <v>0</v>
      </c>
      <c r="AH467" s="53">
        <f t="shared" ca="1" si="23"/>
        <v>204944</v>
      </c>
    </row>
    <row r="468" spans="1:34" x14ac:dyDescent="0.25">
      <c r="A468" s="126" t="s">
        <v>5757</v>
      </c>
      <c r="B468" s="126" t="s">
        <v>1293</v>
      </c>
      <c r="C468" s="126" t="s">
        <v>99</v>
      </c>
      <c r="D468" s="126" t="s">
        <v>100</v>
      </c>
      <c r="E468" s="126" t="s">
        <v>1294</v>
      </c>
      <c r="F468" s="126" t="s">
        <v>1112</v>
      </c>
      <c r="G468" s="126" t="s">
        <v>135</v>
      </c>
      <c r="H468" s="126" t="s">
        <v>23</v>
      </c>
      <c r="I468" s="126" t="s">
        <v>23</v>
      </c>
      <c r="J468" s="126" t="s">
        <v>1302</v>
      </c>
      <c r="K468" s="126" t="s">
        <v>3342</v>
      </c>
      <c r="L468" s="127">
        <v>1074374</v>
      </c>
      <c r="M468" s="127">
        <v>1477763</v>
      </c>
      <c r="N468" s="127">
        <v>1481748</v>
      </c>
      <c r="O468" s="127">
        <v>1673770</v>
      </c>
      <c r="P468" s="127">
        <v>0</v>
      </c>
      <c r="Q468" s="127">
        <v>190991</v>
      </c>
      <c r="R468" s="127">
        <v>68991</v>
      </c>
      <c r="S468" s="127">
        <v>17295</v>
      </c>
      <c r="T468" s="24">
        <f>IF(P468&gt;0, ROUND(IF(IF(OR(C468="51", C468="52", C468="66"), (L468*'UNIT VALUES'!$C$26)-CALCS!P468,0)&gt;0, IF(OR(C468="51", C468="52", C468="66"), (L468*'UNIT VALUES'!$C$26)-CALCS!P468,0), 0), 0), ROUND(IF(IF(OR(C468="51", C468="52", C468="66"), (L468*'UNIT VALUES'!$C$26)-CALCS!O468,0)&gt;0, IF(OR(C468="51", C468="52", C468="66"), (L468*'UNIT VALUES'!$C$26)-CALCS!O468,0), 0), 0))</f>
        <v>12155</v>
      </c>
      <c r="U468" s="25">
        <f>IF(C468="22", (O468*'UNIT VALUES'!$D$38)+(Q468*'UNIT VALUES'!$D$39)+(S468*'UNIT VALUES'!$D$40), (O468*'UNIT VALUES'!$D$28)+(Q468*'UNIT VALUES'!$D$29)+(S468*'UNIT VALUES'!$D$30))</f>
        <v>10595646.824629655</v>
      </c>
      <c r="V468" s="25">
        <f>IF(C468="22",(O468*'UNIT VALUES'!$D$41)+(Q468*'UNIT VALUES'!$D$42)+(R468*'UNIT VALUES'!$D$43),IF(C468="66",(Q468*'UNIT VALUES'!$D$31)+(T468*'UNIT VALUES'!$D$33)+(R468*'UNIT VALUES'!$D$34),(Q468*'UNIT VALUES'!$D$31)+(T468*'UNIT VALUES'!$D$32)+(R468*'UNIT VALUES'!$D$34)))</f>
        <v>8157582.6379635343</v>
      </c>
      <c r="W468" s="25">
        <f t="shared" si="21"/>
        <v>10595647</v>
      </c>
      <c r="X468" s="27">
        <f>ROUND(IF(C468="22", W468*'UNIT VALUES'!$D$44, W468*'UNIT VALUES'!$D$36), 0)</f>
        <v>9273397</v>
      </c>
      <c r="Y468" s="87">
        <f>ROUND(IF(C468="22", IF(U468&gt;V468,O468*'UNIT VALUES'!$D$38*'UNIT VALUES'!$D$44,O468*'UNIT VALUES'!$D$41*'UNIT VALUES'!$D$44),IF(U468&gt;V468, O468*'UNIT VALUES'!$D$28*'UNIT VALUES'!$D$36,0)), 0)</f>
        <v>2753660</v>
      </c>
      <c r="Z468" s="87">
        <f>ROUND(IF(C468="22", IF(U468&gt;V468,Q468*'UNIT VALUES'!$D$39*'UNIT VALUES'!$D$44,Q468*'UNIT VALUES'!$D$42*'UNIT VALUES'!$D$44), IF(U468&gt;V468, Q468*'UNIT VALUES'!$D$29*'UNIT VALUES'!$D$36, Q468*'UNIT VALUES'!$D$31*'UNIT VALUES'!$D$36)),0)</f>
        <v>4249359</v>
      </c>
      <c r="AA468" s="87">
        <f>ROUND(IF(C468="22", IF(U468&gt;V468,0,R468*'UNIT VALUES'!$D$43*'UNIT VALUES'!$D$44),IF(CALCS!U468&gt;CALCS!V468,0,CALCS!R468*'UNIT VALUES'!$D$34*'UNIT VALUES'!$D$36)), 0)</f>
        <v>0</v>
      </c>
      <c r="AB468" s="87">
        <f>ROUND(IF(C468="22",IF(U468&gt;V468,S468*'UNIT VALUES'!$D$40*'UNIT VALUES'!$D$44,0),IF(U468&gt;V468,S468*'UNIT VALUES'!$D$30*'UNIT VALUES'!$D$36)), 0)</f>
        <v>2270378</v>
      </c>
      <c r="AC468" s="87">
        <f>ROUND(IF(U468&gt;V468,0,IF(T468&gt;1, IF(C468="66", T468*'UNIT VALUES'!$D$33*'UNIT VALUES'!$D$36,T468*'UNIT VALUES'!$D$32*'UNIT VALUES'!$D$36),0)),0)</f>
        <v>0</v>
      </c>
      <c r="AD468" t="str">
        <f t="shared" si="22"/>
        <v>179031</v>
      </c>
      <c r="AE468">
        <f ca="1">IF(C468="22",OFFSET('National Reallocations'!$L$1,MATCH(AD468,'National Reallocations'!$I$2:$I$52,0),),ROUND((X468/(SUM($X$2:$X$1259)-SUMIF($C$2:$C$1259,"22",$X$2:$X$1259)))*(Reallocations!$F$4+Reallocations!$F$5),0))</f>
        <v>780</v>
      </c>
      <c r="AF468" s="27">
        <f ca="1">IF(ISERROR(OFFSET('MSA Reallocations'!$I$1,MATCH(AD468,'MSA Reallocations'!$E$2:$E$37,0),)), 0, (OFFSET('MSA Reallocations'!$I$1,MATCH(AD468,'MSA Reallocations'!$E$2:$E$37,0),)))</f>
        <v>0</v>
      </c>
      <c r="AG468" s="181">
        <f ca="1">IF(ISERROR(OFFSET(Reductions!$E$1,MATCH(AD468,Reductions!$F$2:$F$15,0),)), 0, -OFFSET(Reductions!$E$1,MATCH(AD468,Reductions!$F$2:$F$15,0),))</f>
        <v>0</v>
      </c>
      <c r="AH468" s="53">
        <f t="shared" ca="1" si="23"/>
        <v>9274177</v>
      </c>
    </row>
    <row r="469" spans="1:34" x14ac:dyDescent="0.25">
      <c r="A469" s="126" t="s">
        <v>5030</v>
      </c>
      <c r="B469" s="126" t="s">
        <v>1293</v>
      </c>
      <c r="C469" s="126" t="s">
        <v>99</v>
      </c>
      <c r="D469" s="126" t="s">
        <v>100</v>
      </c>
      <c r="E469" s="126" t="s">
        <v>1294</v>
      </c>
      <c r="F469" s="126" t="s">
        <v>1425</v>
      </c>
      <c r="G469" s="126" t="s">
        <v>1339</v>
      </c>
      <c r="H469" s="126" t="s">
        <v>23</v>
      </c>
      <c r="I469" s="126" t="s">
        <v>23</v>
      </c>
      <c r="J469" s="126" t="s">
        <v>1302</v>
      </c>
      <c r="K469" s="126" t="s">
        <v>3342</v>
      </c>
      <c r="L469" s="127">
        <v>255056</v>
      </c>
      <c r="M469" s="127">
        <v>509723</v>
      </c>
      <c r="N469" s="127">
        <v>509008</v>
      </c>
      <c r="O469" s="127">
        <v>683210</v>
      </c>
      <c r="P469" s="127">
        <v>0</v>
      </c>
      <c r="Q469" s="127">
        <v>52216</v>
      </c>
      <c r="R469" s="127">
        <v>15574</v>
      </c>
      <c r="S469" s="127">
        <v>7158</v>
      </c>
      <c r="T469" s="24">
        <f>IF(P469&gt;0, ROUND(IF(IF(OR(C469="51", C469="52", C469="66"), (L469*'UNIT VALUES'!$C$26)-CALCS!P469,0)&gt;0, IF(OR(C469="51", C469="52", C469="66"), (L469*'UNIT VALUES'!$C$26)-CALCS!P469,0), 0), 0), ROUND(IF(IF(OR(C469="51", C469="52", C469="66"), (L469*'UNIT VALUES'!$C$26)-CALCS!O469,0)&gt;0, IF(OR(C469="51", C469="52", C469="66"), (L469*'UNIT VALUES'!$C$26)-CALCS!O469,0), 0), 0))</f>
        <v>0</v>
      </c>
      <c r="U469" s="25">
        <f>IF(C469="22", (O469*'UNIT VALUES'!$D$38)+(Q469*'UNIT VALUES'!$D$39)+(S469*'UNIT VALUES'!$D$40), (O469*'UNIT VALUES'!$D$28)+(Q469*'UNIT VALUES'!$D$29)+(S469*'UNIT VALUES'!$D$30))</f>
        <v>3685313.9968574205</v>
      </c>
      <c r="V469" s="25">
        <f>IF(C469="22",(O469*'UNIT VALUES'!$D$41)+(Q469*'UNIT VALUES'!$D$42)+(R469*'UNIT VALUES'!$D$43),IF(C469="66",(Q469*'UNIT VALUES'!$D$31)+(T469*'UNIT VALUES'!$D$33)+(R469*'UNIT VALUES'!$D$34),(Q469*'UNIT VALUES'!$D$31)+(T469*'UNIT VALUES'!$D$32)+(R469*'UNIT VALUES'!$D$34)))</f>
        <v>1951216.6508755032</v>
      </c>
      <c r="W469" s="25">
        <f t="shared" si="21"/>
        <v>3685314</v>
      </c>
      <c r="X469" s="27">
        <f>ROUND(IF(C469="22", W469*'UNIT VALUES'!$D$44, W469*'UNIT VALUES'!$D$36), 0)</f>
        <v>3225417</v>
      </c>
      <c r="Y469" s="87">
        <f>ROUND(IF(C469="22", IF(U469&gt;V469,O469*'UNIT VALUES'!$D$38*'UNIT VALUES'!$D$44,O469*'UNIT VALUES'!$D$41*'UNIT VALUES'!$D$44),IF(U469&gt;V469, O469*'UNIT VALUES'!$D$28*'UNIT VALUES'!$D$36,0)), 0)</f>
        <v>1124006</v>
      </c>
      <c r="Z469" s="87">
        <f>ROUND(IF(C469="22", IF(U469&gt;V469,Q469*'UNIT VALUES'!$D$39*'UNIT VALUES'!$D$44,Q469*'UNIT VALUES'!$D$42*'UNIT VALUES'!$D$44), IF(U469&gt;V469, Q469*'UNIT VALUES'!$D$29*'UNIT VALUES'!$D$36, Q469*'UNIT VALUES'!$D$31*'UNIT VALUES'!$D$36)),0)</f>
        <v>1161754</v>
      </c>
      <c r="AA469" s="87">
        <f>ROUND(IF(C469="22", IF(U469&gt;V469,0,R469*'UNIT VALUES'!$D$43*'UNIT VALUES'!$D$44),IF(CALCS!U469&gt;CALCS!V469,0,CALCS!R469*'UNIT VALUES'!$D$34*'UNIT VALUES'!$D$36)), 0)</f>
        <v>0</v>
      </c>
      <c r="AB469" s="87">
        <f>ROUND(IF(C469="22",IF(U469&gt;V469,S469*'UNIT VALUES'!$D$40*'UNIT VALUES'!$D$44,0),IF(U469&gt;V469,S469*'UNIT VALUES'!$D$30*'UNIT VALUES'!$D$36)), 0)</f>
        <v>939657</v>
      </c>
      <c r="AC469" s="87">
        <f>ROUND(IF(U469&gt;V469,0,IF(T469&gt;1, IF(C469="66", T469*'UNIT VALUES'!$D$33*'UNIT VALUES'!$D$36,T469*'UNIT VALUES'!$D$32*'UNIT VALUES'!$D$36),0)),0)</f>
        <v>0</v>
      </c>
      <c r="AD469" t="str">
        <f t="shared" si="22"/>
        <v>179043</v>
      </c>
      <c r="AE469">
        <f ca="1">IF(C469="22",OFFSET('National Reallocations'!$L$1,MATCH(AD469,'National Reallocations'!$I$2:$I$52,0),),ROUND((X469/(SUM($X$2:$X$1259)-SUMIF($C$2:$C$1259,"22",$X$2:$X$1259)))*(Reallocations!$F$4+Reallocations!$F$5),0))</f>
        <v>271</v>
      </c>
      <c r="AF469" s="27">
        <f ca="1">IF(ISERROR(OFFSET('MSA Reallocations'!$I$1,MATCH(AD469,'MSA Reallocations'!$E$2:$E$37,0),)), 0, (OFFSET('MSA Reallocations'!$I$1,MATCH(AD469,'MSA Reallocations'!$E$2:$E$37,0),)))</f>
        <v>0</v>
      </c>
      <c r="AG469" s="181">
        <f ca="1">IF(ISERROR(OFFSET(Reductions!$E$1,MATCH(AD469,Reductions!$F$2:$F$15,0),)), 0, -OFFSET(Reductions!$E$1,MATCH(AD469,Reductions!$F$2:$F$15,0),))</f>
        <v>0</v>
      </c>
      <c r="AH469" s="53">
        <f t="shared" ca="1" si="23"/>
        <v>3225688</v>
      </c>
    </row>
    <row r="470" spans="1:34" x14ac:dyDescent="0.25">
      <c r="A470" s="126" t="s">
        <v>5539</v>
      </c>
      <c r="B470" s="126" t="s">
        <v>1293</v>
      </c>
      <c r="C470" s="126" t="s">
        <v>99</v>
      </c>
      <c r="D470" s="126" t="s">
        <v>100</v>
      </c>
      <c r="E470" s="126" t="s">
        <v>1294</v>
      </c>
      <c r="F470" s="126" t="s">
        <v>1211</v>
      </c>
      <c r="G470" s="126" t="s">
        <v>574</v>
      </c>
      <c r="H470" s="126" t="s">
        <v>23</v>
      </c>
      <c r="I470" s="126" t="s">
        <v>23</v>
      </c>
      <c r="J470" s="126" t="s">
        <v>4649</v>
      </c>
      <c r="K470" s="126" t="s">
        <v>3342</v>
      </c>
      <c r="L470" s="127">
        <v>94519</v>
      </c>
      <c r="M470" s="127">
        <v>0</v>
      </c>
      <c r="N470" s="127">
        <v>0</v>
      </c>
      <c r="O470" s="127">
        <v>291504</v>
      </c>
      <c r="P470" s="127">
        <v>0</v>
      </c>
      <c r="Q470" s="127">
        <v>19805</v>
      </c>
      <c r="R470" s="127">
        <v>8383</v>
      </c>
      <c r="S470" s="127">
        <v>1872</v>
      </c>
      <c r="T470" s="24">
        <f>IF(P470&gt;0, ROUND(IF(IF(OR(C470="51", C470="52", C470="66"), (L470*'UNIT VALUES'!$C$26)-CALCS!P470,0)&gt;0, IF(OR(C470="51", C470="52", C470="66"), (L470*'UNIT VALUES'!$C$26)-CALCS!P470,0), 0), 0), ROUND(IF(IF(OR(C470="51", C470="52", C470="66"), (L470*'UNIT VALUES'!$C$26)-CALCS!O470,0)&gt;0, IF(OR(C470="51", C470="52", C470="66"), (L470*'UNIT VALUES'!$C$26)-CALCS!O470,0), 0), 0))</f>
        <v>0</v>
      </c>
      <c r="U470" s="25">
        <f>IF(C470="22", (O470*'UNIT VALUES'!$D$38)+(Q470*'UNIT VALUES'!$D$39)+(S470*'UNIT VALUES'!$D$40), (O470*'UNIT VALUES'!$D$28)+(Q470*'UNIT VALUES'!$D$29)+(S470*'UNIT VALUES'!$D$30))</f>
        <v>1332212.792255667</v>
      </c>
      <c r="V470" s="25">
        <f>IF(C470="22",(O470*'UNIT VALUES'!$D$41)+(Q470*'UNIT VALUES'!$D$42)+(R470*'UNIT VALUES'!$D$43),IF(C470="66",(Q470*'UNIT VALUES'!$D$31)+(T470*'UNIT VALUES'!$D$33)+(R470*'UNIT VALUES'!$D$34),(Q470*'UNIT VALUES'!$D$31)+(T470*'UNIT VALUES'!$D$32)+(R470*'UNIT VALUES'!$D$34)))</f>
        <v>923661.7229408694</v>
      </c>
      <c r="W470" s="25">
        <f t="shared" si="21"/>
        <v>1332213</v>
      </c>
      <c r="X470" s="27">
        <f>ROUND(IF(C470="22", W470*'UNIT VALUES'!$D$44, W470*'UNIT VALUES'!$D$36), 0)</f>
        <v>1165964</v>
      </c>
      <c r="Y470" s="87">
        <f>ROUND(IF(C470="22", IF(U470&gt;V470,O470*'UNIT VALUES'!$D$38*'UNIT VALUES'!$D$44,O470*'UNIT VALUES'!$D$41*'UNIT VALUES'!$D$44),IF(U470&gt;V470, O470*'UNIT VALUES'!$D$28*'UNIT VALUES'!$D$36,0)), 0)</f>
        <v>479578</v>
      </c>
      <c r="Z470" s="87">
        <f>ROUND(IF(C470="22", IF(U470&gt;V470,Q470*'UNIT VALUES'!$D$39*'UNIT VALUES'!$D$44,Q470*'UNIT VALUES'!$D$42*'UNIT VALUES'!$D$44), IF(U470&gt;V470, Q470*'UNIT VALUES'!$D$29*'UNIT VALUES'!$D$36, Q470*'UNIT VALUES'!$D$31*'UNIT VALUES'!$D$36)),0)</f>
        <v>440641</v>
      </c>
      <c r="AA470" s="87">
        <f>ROUND(IF(C470="22", IF(U470&gt;V470,0,R470*'UNIT VALUES'!$D$43*'UNIT VALUES'!$D$44),IF(CALCS!U470&gt;CALCS!V470,0,CALCS!R470*'UNIT VALUES'!$D$34*'UNIT VALUES'!$D$36)), 0)</f>
        <v>0</v>
      </c>
      <c r="AB470" s="87">
        <f>ROUND(IF(C470="22",IF(U470&gt;V470,S470*'UNIT VALUES'!$D$40*'UNIT VALUES'!$D$44,0),IF(U470&gt;V470,S470*'UNIT VALUES'!$D$30*'UNIT VALUES'!$D$36)), 0)</f>
        <v>245744</v>
      </c>
      <c r="AC470" s="87">
        <f>ROUND(IF(U470&gt;V470,0,IF(T470&gt;1, IF(C470="66", T470*'UNIT VALUES'!$D$33*'UNIT VALUES'!$D$36,T470*'UNIT VALUES'!$D$32*'UNIT VALUES'!$D$36),0)),0)</f>
        <v>0</v>
      </c>
      <c r="AD470" t="str">
        <f t="shared" si="22"/>
        <v>179089</v>
      </c>
      <c r="AE470">
        <f ca="1">IF(C470="22",OFFSET('National Reallocations'!$L$1,MATCH(AD470,'National Reallocations'!$I$2:$I$52,0),),ROUND((X470/(SUM($X$2:$X$1259)-SUMIF($C$2:$C$1259,"22",$X$2:$X$1259)))*(Reallocations!$F$4+Reallocations!$F$5),0))</f>
        <v>98</v>
      </c>
      <c r="AF470" s="27">
        <f ca="1">IF(ISERROR(OFFSET('MSA Reallocations'!$I$1,MATCH(AD470,'MSA Reallocations'!$E$2:$E$37,0),)), 0, (OFFSET('MSA Reallocations'!$I$1,MATCH(AD470,'MSA Reallocations'!$E$2:$E$37,0),)))</f>
        <v>0</v>
      </c>
      <c r="AG470" s="181">
        <f ca="1">IF(ISERROR(OFFSET(Reductions!$E$1,MATCH(AD470,Reductions!$F$2:$F$15,0),)), 0, -OFFSET(Reductions!$E$1,MATCH(AD470,Reductions!$F$2:$F$15,0),))</f>
        <v>0</v>
      </c>
      <c r="AH470" s="53">
        <f t="shared" ca="1" si="23"/>
        <v>1166062</v>
      </c>
    </row>
    <row r="471" spans="1:34" x14ac:dyDescent="0.25">
      <c r="A471" s="126" t="s">
        <v>5156</v>
      </c>
      <c r="B471" s="126" t="s">
        <v>1293</v>
      </c>
      <c r="C471" s="126" t="s">
        <v>99</v>
      </c>
      <c r="D471" s="126" t="s">
        <v>100</v>
      </c>
      <c r="E471" s="126" t="s">
        <v>1294</v>
      </c>
      <c r="F471" s="126" t="s">
        <v>103</v>
      </c>
      <c r="G471" s="126" t="s">
        <v>82</v>
      </c>
      <c r="H471" s="126" t="s">
        <v>23</v>
      </c>
      <c r="I471" s="126" t="s">
        <v>23</v>
      </c>
      <c r="J471" s="126" t="s">
        <v>1375</v>
      </c>
      <c r="K471" s="126" t="s">
        <v>3342</v>
      </c>
      <c r="L471" s="127">
        <v>216439</v>
      </c>
      <c r="M471" s="127">
        <v>337276</v>
      </c>
      <c r="N471" s="127">
        <v>337259</v>
      </c>
      <c r="O471" s="127">
        <v>590257</v>
      </c>
      <c r="P471" s="127">
        <v>0</v>
      </c>
      <c r="Q471" s="127">
        <v>41936</v>
      </c>
      <c r="R471" s="127">
        <v>15699</v>
      </c>
      <c r="S471" s="127">
        <v>3802</v>
      </c>
      <c r="T471" s="24">
        <f>IF(P471&gt;0, ROUND(IF(IF(OR(C471="51", C471="52", C471="66"), (L471*'UNIT VALUES'!$C$26)-CALCS!P471,0)&gt;0, IF(OR(C471="51", C471="52", C471="66"), (L471*'UNIT VALUES'!$C$26)-CALCS!P471,0), 0), 0), ROUND(IF(IF(OR(C471="51", C471="52", C471="66"), (L471*'UNIT VALUES'!$C$26)-CALCS!O471,0)&gt;0, IF(OR(C471="51", C471="52", C471="66"), (L471*'UNIT VALUES'!$C$26)-CALCS!O471,0), 0), 0))</f>
        <v>0</v>
      </c>
      <c r="U471" s="25">
        <f>IF(C471="22", (O471*'UNIT VALUES'!$D$38)+(Q471*'UNIT VALUES'!$D$39)+(S471*'UNIT VALUES'!$D$40), (O471*'UNIT VALUES'!$D$28)+(Q471*'UNIT VALUES'!$D$29)+(S471*'UNIT VALUES'!$D$30))</f>
        <v>2745881.6201932216</v>
      </c>
      <c r="V471" s="25">
        <f>IF(C471="22",(O471*'UNIT VALUES'!$D$41)+(Q471*'UNIT VALUES'!$D$42)+(R471*'UNIT VALUES'!$D$43),IF(C471="66",(Q471*'UNIT VALUES'!$D$31)+(T471*'UNIT VALUES'!$D$33)+(R471*'UNIT VALUES'!$D$34),(Q471*'UNIT VALUES'!$D$31)+(T471*'UNIT VALUES'!$D$32)+(R471*'UNIT VALUES'!$D$34)))</f>
        <v>1803686.0218233042</v>
      </c>
      <c r="W471" s="25">
        <f t="shared" si="21"/>
        <v>2745882</v>
      </c>
      <c r="X471" s="27">
        <f>ROUND(IF(C471="22", W471*'UNIT VALUES'!$D$44, W471*'UNIT VALUES'!$D$36), 0)</f>
        <v>2403218</v>
      </c>
      <c r="Y471" s="87">
        <f>ROUND(IF(C471="22", IF(U471&gt;V471,O471*'UNIT VALUES'!$D$38*'UNIT VALUES'!$D$44,O471*'UNIT VALUES'!$D$41*'UNIT VALUES'!$D$44),IF(U471&gt;V471, O471*'UNIT VALUES'!$D$28*'UNIT VALUES'!$D$36,0)), 0)</f>
        <v>971082</v>
      </c>
      <c r="Z471" s="87">
        <f>ROUND(IF(C471="22", IF(U471&gt;V471,Q471*'UNIT VALUES'!$D$39*'UNIT VALUES'!$D$44,Q471*'UNIT VALUES'!$D$42*'UNIT VALUES'!$D$44), IF(U471&gt;V471, Q471*'UNIT VALUES'!$D$29*'UNIT VALUES'!$D$36, Q471*'UNIT VALUES'!$D$31*'UNIT VALUES'!$D$36)),0)</f>
        <v>933034</v>
      </c>
      <c r="AA471" s="87">
        <f>ROUND(IF(C471="22", IF(U471&gt;V471,0,R471*'UNIT VALUES'!$D$43*'UNIT VALUES'!$D$44),IF(CALCS!U471&gt;CALCS!V471,0,CALCS!R471*'UNIT VALUES'!$D$34*'UNIT VALUES'!$D$36)), 0)</f>
        <v>0</v>
      </c>
      <c r="AB471" s="87">
        <f>ROUND(IF(C471="22",IF(U471&gt;V471,S471*'UNIT VALUES'!$D$40*'UNIT VALUES'!$D$44,0),IF(U471&gt;V471,S471*'UNIT VALUES'!$D$30*'UNIT VALUES'!$D$36)), 0)</f>
        <v>499102</v>
      </c>
      <c r="AC471" s="87">
        <f>ROUND(IF(U471&gt;V471,0,IF(T471&gt;1, IF(C471="66", T471*'UNIT VALUES'!$D$33*'UNIT VALUES'!$D$36,T471*'UNIT VALUES'!$D$32*'UNIT VALUES'!$D$36),0)),0)</f>
        <v>0</v>
      </c>
      <c r="AD471" t="str">
        <f t="shared" si="22"/>
        <v>179097</v>
      </c>
      <c r="AE471">
        <f ca="1">IF(C471="22",OFFSET('National Reallocations'!$L$1,MATCH(AD471,'National Reallocations'!$I$2:$I$52,0),),ROUND((X471/(SUM($X$2:$X$1259)-SUMIF($C$2:$C$1259,"22",$X$2:$X$1259)))*(Reallocations!$F$4+Reallocations!$F$5),0))</f>
        <v>202</v>
      </c>
      <c r="AF471" s="27">
        <f ca="1">IF(ISERROR(OFFSET('MSA Reallocations'!$I$1,MATCH(AD471,'MSA Reallocations'!$E$2:$E$37,0),)), 0, (OFFSET('MSA Reallocations'!$I$1,MATCH(AD471,'MSA Reallocations'!$E$2:$E$37,0),)))</f>
        <v>0</v>
      </c>
      <c r="AG471" s="181">
        <f ca="1">IF(ISERROR(OFFSET(Reductions!$E$1,MATCH(AD471,Reductions!$F$2:$F$15,0),)), 0, -OFFSET(Reductions!$E$1,MATCH(AD471,Reductions!$F$2:$F$15,0),))</f>
        <v>0</v>
      </c>
      <c r="AH471" s="53">
        <f t="shared" ca="1" si="23"/>
        <v>2403420</v>
      </c>
    </row>
    <row r="472" spans="1:34" x14ac:dyDescent="0.25">
      <c r="A472" s="126" t="s">
        <v>5500</v>
      </c>
      <c r="B472" s="126" t="s">
        <v>1293</v>
      </c>
      <c r="C472" s="126" t="s">
        <v>99</v>
      </c>
      <c r="D472" s="126" t="s">
        <v>100</v>
      </c>
      <c r="E472" s="126" t="s">
        <v>1294</v>
      </c>
      <c r="F472" s="126" t="s">
        <v>780</v>
      </c>
      <c r="G472" s="126" t="s">
        <v>265</v>
      </c>
      <c r="H472" s="126" t="s">
        <v>23</v>
      </c>
      <c r="I472" s="126" t="s">
        <v>23</v>
      </c>
      <c r="J472" s="126" t="s">
        <v>1302</v>
      </c>
      <c r="K472" s="126" t="s">
        <v>3342</v>
      </c>
      <c r="L472" s="127">
        <v>83874</v>
      </c>
      <c r="M472" s="127">
        <v>0</v>
      </c>
      <c r="N472" s="127">
        <v>0</v>
      </c>
      <c r="O472" s="127">
        <v>311919</v>
      </c>
      <c r="P472" s="127">
        <v>0</v>
      </c>
      <c r="Q472" s="127">
        <v>23112</v>
      </c>
      <c r="R472" s="127">
        <v>9697</v>
      </c>
      <c r="S472" s="127">
        <v>1898</v>
      </c>
      <c r="T472" s="24">
        <f>IF(P472&gt;0, ROUND(IF(IF(OR(C472="51", C472="52", C472="66"), (L472*'UNIT VALUES'!$C$26)-CALCS!P472,0)&gt;0, IF(OR(C472="51", C472="52", C472="66"), (L472*'UNIT VALUES'!$C$26)-CALCS!P472,0), 0), 0), ROUND(IF(IF(OR(C472="51", C472="52", C472="66"), (L472*'UNIT VALUES'!$C$26)-CALCS!O472,0)&gt;0, IF(OR(C472="51", C472="52", C472="66"), (L472*'UNIT VALUES'!$C$26)-CALCS!O472,0), 0), 0))</f>
        <v>0</v>
      </c>
      <c r="U472" s="25">
        <f>IF(C472="22", (O472*'UNIT VALUES'!$D$38)+(Q472*'UNIT VALUES'!$D$39)+(S472*'UNIT VALUES'!$D$40), (O472*'UNIT VALUES'!$D$28)+(Q472*'UNIT VALUES'!$D$29)+(S472*'UNIT VALUES'!$D$30))</f>
        <v>1458556.4452132932</v>
      </c>
      <c r="V472" s="25">
        <f>IF(C472="22",(O472*'UNIT VALUES'!$D$41)+(Q472*'UNIT VALUES'!$D$42)+(R472*'UNIT VALUES'!$D$43),IF(C472="66",(Q472*'UNIT VALUES'!$D$31)+(T472*'UNIT VALUES'!$D$33)+(R472*'UNIT VALUES'!$D$34),(Q472*'UNIT VALUES'!$D$31)+(T472*'UNIT VALUES'!$D$32)+(R472*'UNIT VALUES'!$D$34)))</f>
        <v>1071532.7926546221</v>
      </c>
      <c r="W472" s="25">
        <f t="shared" si="21"/>
        <v>1458556</v>
      </c>
      <c r="X472" s="27">
        <f>ROUND(IF(C472="22", W472*'UNIT VALUES'!$D$44, W472*'UNIT VALUES'!$D$36), 0)</f>
        <v>1276540</v>
      </c>
      <c r="Y472" s="87">
        <f>ROUND(IF(C472="22", IF(U472&gt;V472,O472*'UNIT VALUES'!$D$38*'UNIT VALUES'!$D$44,O472*'UNIT VALUES'!$D$41*'UNIT VALUES'!$D$44),IF(U472&gt;V472, O472*'UNIT VALUES'!$D$28*'UNIT VALUES'!$D$36,0)), 0)</f>
        <v>513164</v>
      </c>
      <c r="Z472" s="87">
        <f>ROUND(IF(C472="22", IF(U472&gt;V472,Q472*'UNIT VALUES'!$D$39*'UNIT VALUES'!$D$44,Q472*'UNIT VALUES'!$D$42*'UNIT VALUES'!$D$44), IF(U472&gt;V472, Q472*'UNIT VALUES'!$D$29*'UNIT VALUES'!$D$36, Q472*'UNIT VALUES'!$D$31*'UNIT VALUES'!$D$36)),0)</f>
        <v>514219</v>
      </c>
      <c r="AA472" s="87">
        <f>ROUND(IF(C472="22", IF(U472&gt;V472,0,R472*'UNIT VALUES'!$D$43*'UNIT VALUES'!$D$44),IF(CALCS!U472&gt;CALCS!V472,0,CALCS!R472*'UNIT VALUES'!$D$34*'UNIT VALUES'!$D$36)), 0)</f>
        <v>0</v>
      </c>
      <c r="AB472" s="87">
        <f>ROUND(IF(C472="22",IF(U472&gt;V472,S472*'UNIT VALUES'!$D$40*'UNIT VALUES'!$D$44,0),IF(U472&gt;V472,S472*'UNIT VALUES'!$D$30*'UNIT VALUES'!$D$36)), 0)</f>
        <v>249157</v>
      </c>
      <c r="AC472" s="87">
        <f>ROUND(IF(U472&gt;V472,0,IF(T472&gt;1, IF(C472="66", T472*'UNIT VALUES'!$D$33*'UNIT VALUES'!$D$36,T472*'UNIT VALUES'!$D$32*'UNIT VALUES'!$D$36),0)),0)</f>
        <v>0</v>
      </c>
      <c r="AD472" t="str">
        <f t="shared" si="22"/>
        <v>179111</v>
      </c>
      <c r="AE472">
        <f ca="1">IF(C472="22",OFFSET('National Reallocations'!$L$1,MATCH(AD472,'National Reallocations'!$I$2:$I$52,0),),ROUND((X472/(SUM($X$2:$X$1259)-SUMIF($C$2:$C$1259,"22",$X$2:$X$1259)))*(Reallocations!$F$4+Reallocations!$F$5),0))</f>
        <v>107</v>
      </c>
      <c r="AF472" s="27">
        <f ca="1">IF(ISERROR(OFFSET('MSA Reallocations'!$I$1,MATCH(AD472,'MSA Reallocations'!$E$2:$E$37,0),)), 0, (OFFSET('MSA Reallocations'!$I$1,MATCH(AD472,'MSA Reallocations'!$E$2:$E$37,0),)))</f>
        <v>0</v>
      </c>
      <c r="AG472" s="181">
        <f ca="1">IF(ISERROR(OFFSET(Reductions!$E$1,MATCH(AD472,Reductions!$F$2:$F$15,0),)), 0, -OFFSET(Reductions!$E$1,MATCH(AD472,Reductions!$F$2:$F$15,0),))</f>
        <v>0</v>
      </c>
      <c r="AH472" s="53">
        <f t="shared" ca="1" si="23"/>
        <v>1276647</v>
      </c>
    </row>
    <row r="473" spans="1:34" x14ac:dyDescent="0.25">
      <c r="A473" s="126" t="s">
        <v>5681</v>
      </c>
      <c r="B473" s="126" t="s">
        <v>1293</v>
      </c>
      <c r="C473" s="126" t="s">
        <v>99</v>
      </c>
      <c r="D473" s="126" t="s">
        <v>100</v>
      </c>
      <c r="E473" s="126" t="s">
        <v>1294</v>
      </c>
      <c r="F473" s="126" t="s">
        <v>1429</v>
      </c>
      <c r="G473" s="126" t="s">
        <v>131</v>
      </c>
      <c r="H473" s="126" t="s">
        <v>23</v>
      </c>
      <c r="I473" s="126" t="s">
        <v>23</v>
      </c>
      <c r="J473" s="126" t="s">
        <v>1298</v>
      </c>
      <c r="K473" s="126" t="s">
        <v>3342</v>
      </c>
      <c r="L473" s="127">
        <v>142177</v>
      </c>
      <c r="M473" s="127">
        <v>177449</v>
      </c>
      <c r="N473" s="127">
        <v>179223</v>
      </c>
      <c r="O473" s="127">
        <v>213459</v>
      </c>
      <c r="P473" s="127">
        <v>0</v>
      </c>
      <c r="Q473" s="127">
        <v>24890</v>
      </c>
      <c r="R473" s="127">
        <v>12630</v>
      </c>
      <c r="S473" s="127">
        <v>824</v>
      </c>
      <c r="T473" s="24">
        <f>IF(P473&gt;0, ROUND(IF(IF(OR(C473="51", C473="52", C473="66"), (L473*'UNIT VALUES'!$C$26)-CALCS!P473,0)&gt;0, IF(OR(C473="51", C473="52", C473="66"), (L473*'UNIT VALUES'!$C$26)-CALCS!P473,0), 0), 0), ROUND(IF(IF(OR(C473="51", C473="52", C473="66"), (L473*'UNIT VALUES'!$C$26)-CALCS!O473,0)&gt;0, IF(OR(C473="51", C473="52", C473="66"), (L473*'UNIT VALUES'!$C$26)-CALCS!O473,0), 0), 0))</f>
        <v>9647</v>
      </c>
      <c r="U473" s="25">
        <f>IF(C473="22", (O473*'UNIT VALUES'!$D$38)+(Q473*'UNIT VALUES'!$D$39)+(S473*'UNIT VALUES'!$D$40), (O473*'UNIT VALUES'!$D$28)+(Q473*'UNIT VALUES'!$D$29)+(S473*'UNIT VALUES'!$D$30))</f>
        <v>1157583.4610729264</v>
      </c>
      <c r="V473" s="25">
        <f>IF(C473="22",(O473*'UNIT VALUES'!$D$41)+(Q473*'UNIT VALUES'!$D$42)+(R473*'UNIT VALUES'!$D$43),IF(C473="66",(Q473*'UNIT VALUES'!$D$31)+(T473*'UNIT VALUES'!$D$33)+(R473*'UNIT VALUES'!$D$34),(Q473*'UNIT VALUES'!$D$31)+(T473*'UNIT VALUES'!$D$32)+(R473*'UNIT VALUES'!$D$34)))</f>
        <v>1418439.8954623053</v>
      </c>
      <c r="W473" s="25">
        <f t="shared" si="21"/>
        <v>1418440</v>
      </c>
      <c r="X473" s="27">
        <f>ROUND(IF(C473="22", W473*'UNIT VALUES'!$D$44, W473*'UNIT VALUES'!$D$36), 0)</f>
        <v>1241430</v>
      </c>
      <c r="Y473" s="87">
        <f>ROUND(IF(C473="22", IF(U473&gt;V473,O473*'UNIT VALUES'!$D$38*'UNIT VALUES'!$D$44,O473*'UNIT VALUES'!$D$41*'UNIT VALUES'!$D$44),IF(U473&gt;V473, O473*'UNIT VALUES'!$D$28*'UNIT VALUES'!$D$36,0)), 0)</f>
        <v>0</v>
      </c>
      <c r="Z473" s="87">
        <f>ROUND(IF(C473="22", IF(U473&gt;V473,Q473*'UNIT VALUES'!$D$39*'UNIT VALUES'!$D$44,Q473*'UNIT VALUES'!$D$42*'UNIT VALUES'!$D$44), IF(U473&gt;V473, Q473*'UNIT VALUES'!$D$29*'UNIT VALUES'!$D$36, Q473*'UNIT VALUES'!$D$31*'UNIT VALUES'!$D$36)),0)</f>
        <v>332267</v>
      </c>
      <c r="AA473" s="87">
        <f>ROUND(IF(C473="22", IF(U473&gt;V473,0,R473*'UNIT VALUES'!$D$43*'UNIT VALUES'!$D$44),IF(CALCS!U473&gt;CALCS!V473,0,CALCS!R473*'UNIT VALUES'!$D$34*'UNIT VALUES'!$D$36)), 0)</f>
        <v>819619</v>
      </c>
      <c r="AB473" s="87">
        <f>ROUND(IF(C473="22",IF(U473&gt;V473,S473*'UNIT VALUES'!$D$40*'UNIT VALUES'!$D$44,0),IF(U473&gt;V473,S473*'UNIT VALUES'!$D$30*'UNIT VALUES'!$D$36)), 0)</f>
        <v>0</v>
      </c>
      <c r="AC473" s="87">
        <f>ROUND(IF(U473&gt;V473,0,IF(T473&gt;1, IF(C473="66", T473*'UNIT VALUES'!$D$33*'UNIT VALUES'!$D$36,T473*'UNIT VALUES'!$D$32*'UNIT VALUES'!$D$36),0)),0)</f>
        <v>89545</v>
      </c>
      <c r="AD473" t="str">
        <f t="shared" si="22"/>
        <v>179119</v>
      </c>
      <c r="AE473">
        <f ca="1">IF(C473="22",OFFSET('National Reallocations'!$L$1,MATCH(AD473,'National Reallocations'!$I$2:$I$52,0),),ROUND((X473/(SUM($X$2:$X$1259)-SUMIF($C$2:$C$1259,"22",$X$2:$X$1259)))*(Reallocations!$F$4+Reallocations!$F$5),0))</f>
        <v>104</v>
      </c>
      <c r="AF473" s="27">
        <f ca="1">IF(ISERROR(OFFSET('MSA Reallocations'!$I$1,MATCH(AD473,'MSA Reallocations'!$E$2:$E$37,0),)), 0, (OFFSET('MSA Reallocations'!$I$1,MATCH(AD473,'MSA Reallocations'!$E$2:$E$37,0),)))</f>
        <v>0</v>
      </c>
      <c r="AG473" s="181">
        <f ca="1">IF(ISERROR(OFFSET(Reductions!$E$1,MATCH(AD473,Reductions!$F$2:$F$15,0),)), 0, -OFFSET(Reductions!$E$1,MATCH(AD473,Reductions!$F$2:$F$15,0),))</f>
        <v>0</v>
      </c>
      <c r="AH473" s="53">
        <f t="shared" ca="1" si="23"/>
        <v>1241534</v>
      </c>
    </row>
    <row r="474" spans="1:34" x14ac:dyDescent="0.25">
      <c r="A474" s="126" t="s">
        <v>5693</v>
      </c>
      <c r="B474" s="126" t="s">
        <v>1293</v>
      </c>
      <c r="C474" s="126" t="s">
        <v>99</v>
      </c>
      <c r="D474" s="126" t="s">
        <v>100</v>
      </c>
      <c r="E474" s="126" t="s">
        <v>1294</v>
      </c>
      <c r="F474" s="126" t="s">
        <v>1431</v>
      </c>
      <c r="G474" s="126" t="s">
        <v>1243</v>
      </c>
      <c r="H474" s="126" t="s">
        <v>23</v>
      </c>
      <c r="I474" s="126" t="s">
        <v>23</v>
      </c>
      <c r="J474" s="126" t="s">
        <v>1298</v>
      </c>
      <c r="K474" s="126" t="s">
        <v>3342</v>
      </c>
      <c r="L474" s="127">
        <v>147945</v>
      </c>
      <c r="M474" s="127">
        <v>168881</v>
      </c>
      <c r="N474" s="127">
        <v>168881</v>
      </c>
      <c r="O474" s="127">
        <v>205673</v>
      </c>
      <c r="P474" s="127">
        <v>0</v>
      </c>
      <c r="Q474" s="127">
        <v>28134</v>
      </c>
      <c r="R474" s="127">
        <v>8305</v>
      </c>
      <c r="S474" s="127">
        <v>1024</v>
      </c>
      <c r="T474" s="24">
        <f>IF(P474&gt;0, ROUND(IF(IF(OR(C474="51", C474="52", C474="66"), (L474*'UNIT VALUES'!$C$26)-CALCS!P474,0)&gt;0, IF(OR(C474="51", C474="52", C474="66"), (L474*'UNIT VALUES'!$C$26)-CALCS!P474,0), 0), 0), ROUND(IF(IF(OR(C474="51", C474="52", C474="66"), (L474*'UNIT VALUES'!$C$26)-CALCS!O474,0)&gt;0, IF(OR(C474="51", C474="52", C474="66"), (L474*'UNIT VALUES'!$C$26)-CALCS!O474,0), 0), 0))</f>
        <v>26485</v>
      </c>
      <c r="U474" s="25">
        <f>IF(C474="22", (O474*'UNIT VALUES'!$D$38)+(Q474*'UNIT VALUES'!$D$39)+(S474*'UNIT VALUES'!$D$40), (O474*'UNIT VALUES'!$D$28)+(Q474*'UNIT VALUES'!$D$29)+(S474*'UNIT VALUES'!$D$30))</f>
        <v>1255412.8521840533</v>
      </c>
      <c r="V474" s="25">
        <f>IF(C474="22",(O474*'UNIT VALUES'!$D$41)+(Q474*'UNIT VALUES'!$D$42)+(R474*'UNIT VALUES'!$D$43),IF(C474="66",(Q474*'UNIT VALUES'!$D$31)+(T474*'UNIT VALUES'!$D$33)+(R474*'UNIT VALUES'!$D$34),(Q474*'UNIT VALUES'!$D$31)+(T474*'UNIT VALUES'!$D$32)+(R474*'UNIT VALUES'!$D$34)))</f>
        <v>1325809.4303919673</v>
      </c>
      <c r="W474" s="25">
        <f t="shared" si="21"/>
        <v>1325809</v>
      </c>
      <c r="X474" s="27">
        <f>ROUND(IF(C474="22", W474*'UNIT VALUES'!$D$44, W474*'UNIT VALUES'!$D$36), 0)</f>
        <v>1160359</v>
      </c>
      <c r="Y474" s="87">
        <f>ROUND(IF(C474="22", IF(U474&gt;V474,O474*'UNIT VALUES'!$D$38*'UNIT VALUES'!$D$44,O474*'UNIT VALUES'!$D$41*'UNIT VALUES'!$D$44),IF(U474&gt;V474, O474*'UNIT VALUES'!$D$28*'UNIT VALUES'!$D$36,0)), 0)</f>
        <v>0</v>
      </c>
      <c r="Z474" s="87">
        <f>ROUND(IF(C474="22", IF(U474&gt;V474,Q474*'UNIT VALUES'!$D$39*'UNIT VALUES'!$D$44,Q474*'UNIT VALUES'!$D$42*'UNIT VALUES'!$D$44), IF(U474&gt;V474, Q474*'UNIT VALUES'!$D$29*'UNIT VALUES'!$D$36, Q474*'UNIT VALUES'!$D$31*'UNIT VALUES'!$D$36)),0)</f>
        <v>375572</v>
      </c>
      <c r="AA474" s="87">
        <f>ROUND(IF(C474="22", IF(U474&gt;V474,0,R474*'UNIT VALUES'!$D$43*'UNIT VALUES'!$D$44),IF(CALCS!U474&gt;CALCS!V474,0,CALCS!R474*'UNIT VALUES'!$D$34*'UNIT VALUES'!$D$36)), 0)</f>
        <v>538950</v>
      </c>
      <c r="AB474" s="87">
        <f>ROUND(IF(C474="22",IF(U474&gt;V474,S474*'UNIT VALUES'!$D$40*'UNIT VALUES'!$D$44,0),IF(U474&gt;V474,S474*'UNIT VALUES'!$D$30*'UNIT VALUES'!$D$36)), 0)</f>
        <v>0</v>
      </c>
      <c r="AC474" s="87">
        <f>ROUND(IF(U474&gt;V474,0,IF(T474&gt;1, IF(C474="66", T474*'UNIT VALUES'!$D$33*'UNIT VALUES'!$D$36,T474*'UNIT VALUES'!$D$32*'UNIT VALUES'!$D$36),0)),0)</f>
        <v>245838</v>
      </c>
      <c r="AD474" t="str">
        <f t="shared" si="22"/>
        <v>179163</v>
      </c>
      <c r="AE474">
        <f ca="1">IF(C474="22",OFFSET('National Reallocations'!$L$1,MATCH(AD474,'National Reallocations'!$I$2:$I$52,0),),ROUND((X474/(SUM($X$2:$X$1259)-SUMIF($C$2:$C$1259,"22",$X$2:$X$1259)))*(Reallocations!$F$4+Reallocations!$F$5),0))</f>
        <v>98</v>
      </c>
      <c r="AF474" s="27">
        <f ca="1">IF(ISERROR(OFFSET('MSA Reallocations'!$I$1,MATCH(AD474,'MSA Reallocations'!$E$2:$E$37,0),)), 0, (OFFSET('MSA Reallocations'!$I$1,MATCH(AD474,'MSA Reallocations'!$E$2:$E$37,0),)))</f>
        <v>0</v>
      </c>
      <c r="AG474" s="181">
        <f ca="1">IF(ISERROR(OFFSET(Reductions!$E$1,MATCH(AD474,Reductions!$F$2:$F$15,0),)), 0, -OFFSET(Reductions!$E$1,MATCH(AD474,Reductions!$F$2:$F$15,0),))</f>
        <v>0</v>
      </c>
      <c r="AH474" s="53">
        <f t="shared" ca="1" si="23"/>
        <v>1160457</v>
      </c>
    </row>
    <row r="475" spans="1:34" x14ac:dyDescent="0.25">
      <c r="A475" s="126" t="s">
        <v>5373</v>
      </c>
      <c r="B475" s="126" t="s">
        <v>1293</v>
      </c>
      <c r="C475" s="126" t="s">
        <v>99</v>
      </c>
      <c r="D475" s="126" t="s">
        <v>100</v>
      </c>
      <c r="E475" s="126" t="s">
        <v>1294</v>
      </c>
      <c r="F475" s="126" t="s">
        <v>1433</v>
      </c>
      <c r="G475" s="126" t="s">
        <v>1434</v>
      </c>
      <c r="H475" s="126" t="s">
        <v>23</v>
      </c>
      <c r="I475" s="126" t="s">
        <v>23</v>
      </c>
      <c r="J475" s="126" t="s">
        <v>1302</v>
      </c>
      <c r="K475" s="126" t="s">
        <v>3342</v>
      </c>
      <c r="L475" s="127">
        <v>121337</v>
      </c>
      <c r="M475" s="127">
        <v>194219</v>
      </c>
      <c r="N475" s="127">
        <v>194287</v>
      </c>
      <c r="O475" s="127">
        <v>421096</v>
      </c>
      <c r="P475" s="127">
        <v>0</v>
      </c>
      <c r="Q475" s="127">
        <v>28241</v>
      </c>
      <c r="R475" s="127">
        <v>8192</v>
      </c>
      <c r="S475" s="127">
        <v>1944</v>
      </c>
      <c r="T475" s="24">
        <f>IF(P475&gt;0, ROUND(IF(IF(OR(C475="51", C475="52", C475="66"), (L475*'UNIT VALUES'!$C$26)-CALCS!P475,0)&gt;0, IF(OR(C475="51", C475="52", C475="66"), (L475*'UNIT VALUES'!$C$26)-CALCS!P475,0), 0), 0), ROUND(IF(IF(OR(C475="51", C475="52", C475="66"), (L475*'UNIT VALUES'!$C$26)-CALCS!O475,0)&gt;0, IF(OR(C475="51", C475="52", C475="66"), (L475*'UNIT VALUES'!$C$26)-CALCS!O475,0), 0), 0))</f>
        <v>0</v>
      </c>
      <c r="U475" s="25">
        <f>IF(C475="22", (O475*'UNIT VALUES'!$D$38)+(Q475*'UNIT VALUES'!$D$39)+(S475*'UNIT VALUES'!$D$40), (O475*'UNIT VALUES'!$D$28)+(Q475*'UNIT VALUES'!$D$29)+(S475*'UNIT VALUES'!$D$30))</f>
        <v>1801069.2404694948</v>
      </c>
      <c r="V475" s="25">
        <f>IF(C475="22",(O475*'UNIT VALUES'!$D$41)+(Q475*'UNIT VALUES'!$D$42)+(R475*'UNIT VALUES'!$D$43),IF(C475="66",(Q475*'UNIT VALUES'!$D$31)+(T475*'UNIT VALUES'!$D$33)+(R475*'UNIT VALUES'!$D$34),(Q475*'UNIT VALUES'!$D$31)+(T475*'UNIT VALUES'!$D$32)+(R475*'UNIT VALUES'!$D$34)))</f>
        <v>1038172.3930399856</v>
      </c>
      <c r="W475" s="25">
        <f t="shared" si="21"/>
        <v>1801069</v>
      </c>
      <c r="X475" s="27">
        <f>ROUND(IF(C475="22", W475*'UNIT VALUES'!$D$44, W475*'UNIT VALUES'!$D$36), 0)</f>
        <v>1576310</v>
      </c>
      <c r="Y475" s="87">
        <f>ROUND(IF(C475="22", IF(U475&gt;V475,O475*'UNIT VALUES'!$D$38*'UNIT VALUES'!$D$44,O475*'UNIT VALUES'!$D$41*'UNIT VALUES'!$D$44),IF(U475&gt;V475, O475*'UNIT VALUES'!$D$28*'UNIT VALUES'!$D$36,0)), 0)</f>
        <v>692781</v>
      </c>
      <c r="Z475" s="87">
        <f>ROUND(IF(C475="22", IF(U475&gt;V475,Q475*'UNIT VALUES'!$D$39*'UNIT VALUES'!$D$44,Q475*'UNIT VALUES'!$D$42*'UNIT VALUES'!$D$44), IF(U475&gt;V475, Q475*'UNIT VALUES'!$D$29*'UNIT VALUES'!$D$36, Q475*'UNIT VALUES'!$D$31*'UNIT VALUES'!$D$36)),0)</f>
        <v>628334</v>
      </c>
      <c r="AA475" s="87">
        <f>ROUND(IF(C475="22", IF(U475&gt;V475,0,R475*'UNIT VALUES'!$D$43*'UNIT VALUES'!$D$44),IF(CALCS!U475&gt;CALCS!V475,0,CALCS!R475*'UNIT VALUES'!$D$34*'UNIT VALUES'!$D$36)), 0)</f>
        <v>0</v>
      </c>
      <c r="AB475" s="87">
        <f>ROUND(IF(C475="22",IF(U475&gt;V475,S475*'UNIT VALUES'!$D$40*'UNIT VALUES'!$D$44,0),IF(U475&gt;V475,S475*'UNIT VALUES'!$D$30*'UNIT VALUES'!$D$36)), 0)</f>
        <v>255196</v>
      </c>
      <c r="AC475" s="87">
        <f>ROUND(IF(U475&gt;V475,0,IF(T475&gt;1, IF(C475="66", T475*'UNIT VALUES'!$D$33*'UNIT VALUES'!$D$36,T475*'UNIT VALUES'!$D$32*'UNIT VALUES'!$D$36),0)),0)</f>
        <v>0</v>
      </c>
      <c r="AD475" t="str">
        <f t="shared" si="22"/>
        <v>179197</v>
      </c>
      <c r="AE475">
        <f ca="1">IF(C475="22",OFFSET('National Reallocations'!$L$1,MATCH(AD475,'National Reallocations'!$I$2:$I$52,0),),ROUND((X475/(SUM($X$2:$X$1259)-SUMIF($C$2:$C$1259,"22",$X$2:$X$1259)))*(Reallocations!$F$4+Reallocations!$F$5),0))</f>
        <v>133</v>
      </c>
      <c r="AF475" s="27">
        <f ca="1">IF(ISERROR(OFFSET('MSA Reallocations'!$I$1,MATCH(AD475,'MSA Reallocations'!$E$2:$E$37,0),)), 0, (OFFSET('MSA Reallocations'!$I$1,MATCH(AD475,'MSA Reallocations'!$E$2:$E$37,0),)))</f>
        <v>0</v>
      </c>
      <c r="AG475" s="181">
        <f ca="1">IF(ISERROR(OFFSET(Reductions!$E$1,MATCH(AD475,Reductions!$F$2:$F$15,0),)), 0, -OFFSET(Reductions!$E$1,MATCH(AD475,Reductions!$F$2:$F$15,0),))</f>
        <v>0</v>
      </c>
      <c r="AH475" s="53">
        <f t="shared" ca="1" si="23"/>
        <v>1576443</v>
      </c>
    </row>
    <row r="476" spans="1:34" x14ac:dyDescent="0.25">
      <c r="A476" s="126" t="s">
        <v>5428</v>
      </c>
      <c r="B476" s="126" t="s">
        <v>1436</v>
      </c>
      <c r="C476" s="126" t="s">
        <v>19</v>
      </c>
      <c r="D476" s="126" t="s">
        <v>20</v>
      </c>
      <c r="E476" s="126" t="s">
        <v>1437</v>
      </c>
      <c r="F476" s="126" t="s">
        <v>4744</v>
      </c>
      <c r="G476" s="126" t="s">
        <v>22</v>
      </c>
      <c r="H476" s="126" t="s">
        <v>23</v>
      </c>
      <c r="I476" s="126" t="s">
        <v>23</v>
      </c>
      <c r="J476" s="126" t="s">
        <v>24</v>
      </c>
      <c r="K476" s="126" t="s">
        <v>3343</v>
      </c>
      <c r="L476" s="127">
        <v>0</v>
      </c>
      <c r="M476" s="127">
        <v>5490330</v>
      </c>
      <c r="N476" s="127">
        <v>5490224</v>
      </c>
      <c r="O476" s="127">
        <v>3772449</v>
      </c>
      <c r="P476" s="127">
        <v>0</v>
      </c>
      <c r="Q476" s="127">
        <v>440485</v>
      </c>
      <c r="R476" s="127">
        <v>287417</v>
      </c>
      <c r="S476" s="127">
        <v>23563</v>
      </c>
      <c r="T476" s="24">
        <f>IF(P476&gt;0, ROUND(IF(IF(OR(C476="51", C476="52", C476="66"), (L476*'UNIT VALUES'!$C$26)-CALCS!P476,0)&gt;0, IF(OR(C476="51", C476="52", C476="66"), (L476*'UNIT VALUES'!$C$26)-CALCS!P476,0), 0), 0), ROUND(IF(IF(OR(C476="51", C476="52", C476="66"), (L476*'UNIT VALUES'!$C$26)-CALCS!O476,0)&gt;0, IF(OR(C476="51", C476="52", C476="66"), (L476*'UNIT VALUES'!$C$26)-CALCS!O476,0), 0), 0))</f>
        <v>0</v>
      </c>
      <c r="U476" s="25">
        <f>IF(C476="22", (O476*'UNIT VALUES'!$D$38)+(Q476*'UNIT VALUES'!$D$39)+(S476*'UNIT VALUES'!$D$40), (O476*'UNIT VALUES'!$D$28)+(Q476*'UNIT VALUES'!$D$29)+(S476*'UNIT VALUES'!$D$30))</f>
        <v>25901551.443966322</v>
      </c>
      <c r="V476" s="25">
        <f>IF(C476="22",(O476*'UNIT VALUES'!$D$41)+(Q476*'UNIT VALUES'!$D$42)+(R476*'UNIT VALUES'!$D$43),IF(C476="66",(Q476*'UNIT VALUES'!$D$31)+(T476*'UNIT VALUES'!$D$33)+(R476*'UNIT VALUES'!$D$34),(Q476*'UNIT VALUES'!$D$31)+(T476*'UNIT VALUES'!$D$32)+(R476*'UNIT VALUES'!$D$34)))</f>
        <v>33501816.103491869</v>
      </c>
      <c r="W476" s="25">
        <f t="shared" si="21"/>
        <v>33501816</v>
      </c>
      <c r="X476" s="219">
        <f>ROUND(IF(C476="22", W476*'UNIT VALUES'!$D$44, W476*'UNIT VALUES'!$D$36), 0)</f>
        <v>27858405</v>
      </c>
      <c r="Y476" s="87">
        <f>ROUND(IF(C476="22", IF(U476&gt;V476,O476*'UNIT VALUES'!$D$38*'UNIT VALUES'!$D$44,O476*'UNIT VALUES'!$D$41*'UNIT VALUES'!$D$44),IF(U476&gt;V476, O476*'UNIT VALUES'!$D$28*'UNIT VALUES'!$D$36,0)), 0)</f>
        <v>5040552</v>
      </c>
      <c r="Z476" s="87">
        <f>ROUND(IF(C476="22", IF(U476&gt;V476,Q476*'UNIT VALUES'!$D$39*'UNIT VALUES'!$D$44,Q476*'UNIT VALUES'!$D$42*'UNIT VALUES'!$D$44), IF(U476&gt;V476, Q476*'UNIT VALUES'!$D$29*'UNIT VALUES'!$D$36, Q476*'UNIT VALUES'!$D$31*'UNIT VALUES'!$D$36)),0)</f>
        <v>6152832</v>
      </c>
      <c r="AA476" s="87">
        <f>ROUND(IF(C476="22", IF(U476&gt;V476,0,R476*'UNIT VALUES'!$D$43*'UNIT VALUES'!$D$44),IF(CALCS!U476&gt;CALCS!V476,0,CALCS!R476*'UNIT VALUES'!$D$34*'UNIT VALUES'!$D$36)), 0)</f>
        <v>16665021</v>
      </c>
      <c r="AB476" s="87">
        <f>ROUND(IF(C476="22",IF(U476&gt;V476,S476*'UNIT VALUES'!$D$40*'UNIT VALUES'!$D$44,0),IF(U476&gt;V476,S476*'UNIT VALUES'!$D$30*'UNIT VALUES'!$D$36)), 0)</f>
        <v>0</v>
      </c>
      <c r="AC476" s="87">
        <f>ROUND(IF(U476&gt;V476,0,IF(T476&gt;1, IF(C476="66", T476*'UNIT VALUES'!$D$33*'UNIT VALUES'!$D$36,T476*'UNIT VALUES'!$D$32*'UNIT VALUES'!$D$36),0)),0)</f>
        <v>0</v>
      </c>
      <c r="AD476" t="str">
        <f t="shared" si="22"/>
        <v>189999</v>
      </c>
      <c r="AE476">
        <f ca="1">IF(C476="22",OFFSET('National Reallocations'!$L$1,MATCH(AD476,'National Reallocations'!$I$2:$I$52,0),),ROUND((X476/(SUM($X$2:$X$1259)-SUMIF($C$2:$C$1259,"22",$X$2:$X$1259)))*(Reallocations!$F$4+Reallocations!$F$5),0))</f>
        <v>33327</v>
      </c>
      <c r="AF476" s="27">
        <f ca="1">IF(ISERROR(OFFSET('MSA Reallocations'!$I$1,MATCH(AD476,'MSA Reallocations'!$E$2:$E$37,0),)), 0, (OFFSET('MSA Reallocations'!$I$1,MATCH(AD476,'MSA Reallocations'!$E$2:$E$37,0),)))</f>
        <v>0</v>
      </c>
      <c r="AG476" s="181">
        <f ca="1">IF(ISERROR(OFFSET(Reductions!$E$1,MATCH(AD476,Reductions!$F$2:$F$15,0),)), 0, -OFFSET(Reductions!$E$1,MATCH(AD476,Reductions!$F$2:$F$15,0),))</f>
        <v>0</v>
      </c>
      <c r="AH476" s="53">
        <f t="shared" ca="1" si="23"/>
        <v>27891732</v>
      </c>
    </row>
    <row r="477" spans="1:34" x14ac:dyDescent="0.25">
      <c r="A477" s="126" t="s">
        <v>5206</v>
      </c>
      <c r="B477" s="126" t="s">
        <v>1436</v>
      </c>
      <c r="C477" s="126" t="s">
        <v>27</v>
      </c>
      <c r="D477" s="126" t="s">
        <v>28</v>
      </c>
      <c r="E477" s="126" t="s">
        <v>1437</v>
      </c>
      <c r="F477" s="126" t="s">
        <v>1439</v>
      </c>
      <c r="G477" s="126" t="s">
        <v>351</v>
      </c>
      <c r="H477" s="126" t="s">
        <v>23</v>
      </c>
      <c r="I477" s="126" t="s">
        <v>1440</v>
      </c>
      <c r="J477" s="126" t="s">
        <v>1446</v>
      </c>
      <c r="K477" s="126" t="s">
        <v>3343</v>
      </c>
      <c r="L477" s="127">
        <v>49061</v>
      </c>
      <c r="M477" s="127">
        <v>64695</v>
      </c>
      <c r="N477" s="127">
        <v>64695</v>
      </c>
      <c r="O477" s="127">
        <v>55305</v>
      </c>
      <c r="P477" s="127">
        <v>0</v>
      </c>
      <c r="Q477" s="127">
        <v>14397</v>
      </c>
      <c r="R477" s="127">
        <v>6361</v>
      </c>
      <c r="S477" s="127">
        <v>434</v>
      </c>
      <c r="T477" s="24">
        <f>IF(P477&gt;0, ROUND(IF(IF(OR(C477="51", C477="52", C477="66"), (L477*'UNIT VALUES'!$C$26)-CALCS!P477,0)&gt;0, IF(OR(C477="51", C477="52", C477="66"), (L477*'UNIT VALUES'!$C$26)-CALCS!P477,0), 0), 0), ROUND(IF(IF(OR(C477="51", C477="52", C477="66"), (L477*'UNIT VALUES'!$C$26)-CALCS!O477,0)&gt;0, IF(OR(C477="51", C477="52", C477="66"), (L477*'UNIT VALUES'!$C$26)-CALCS!O477,0), 0), 0))</f>
        <v>21682</v>
      </c>
      <c r="U477" s="25">
        <f>IF(C477="22", (O477*'UNIT VALUES'!$D$38)+(Q477*'UNIT VALUES'!$D$39)+(S477*'UNIT VALUES'!$D$40), (O477*'UNIT VALUES'!$D$28)+(Q477*'UNIT VALUES'!$D$29)+(S477*'UNIT VALUES'!$D$30))</f>
        <v>535048.18379895412</v>
      </c>
      <c r="V477" s="25">
        <f>IF(C477="22",(O477*'UNIT VALUES'!$D$41)+(Q477*'UNIT VALUES'!$D$42)+(R477*'UNIT VALUES'!$D$43),IF(C477="66",(Q477*'UNIT VALUES'!$D$31)+(T477*'UNIT VALUES'!$D$33)+(R477*'UNIT VALUES'!$D$34),(Q477*'UNIT VALUES'!$D$31)+(T477*'UNIT VALUES'!$D$32)+(R477*'UNIT VALUES'!$D$34)))</f>
        <v>944216.11756411882</v>
      </c>
      <c r="W477" s="25">
        <f t="shared" si="21"/>
        <v>944216</v>
      </c>
      <c r="X477" s="27">
        <f>ROUND(IF(C477="22", W477*'UNIT VALUES'!$D$44, W477*'UNIT VALUES'!$D$36), 0)</f>
        <v>826386</v>
      </c>
      <c r="Y477" s="87">
        <f>ROUND(IF(C477="22", IF(U477&gt;V477,O477*'UNIT VALUES'!$D$38*'UNIT VALUES'!$D$44,O477*'UNIT VALUES'!$D$41*'UNIT VALUES'!$D$44),IF(U477&gt;V477, O477*'UNIT VALUES'!$D$28*'UNIT VALUES'!$D$36,0)), 0)</f>
        <v>0</v>
      </c>
      <c r="Z477" s="87">
        <f>ROUND(IF(C477="22", IF(U477&gt;V477,Q477*'UNIT VALUES'!$D$39*'UNIT VALUES'!$D$44,Q477*'UNIT VALUES'!$D$42*'UNIT VALUES'!$D$44), IF(U477&gt;V477, Q477*'UNIT VALUES'!$D$29*'UNIT VALUES'!$D$36, Q477*'UNIT VALUES'!$D$31*'UNIT VALUES'!$D$36)),0)</f>
        <v>192191</v>
      </c>
      <c r="AA477" s="87">
        <f>ROUND(IF(C477="22", IF(U477&gt;V477,0,R477*'UNIT VALUES'!$D$43*'UNIT VALUES'!$D$44),IF(CALCS!U477&gt;CALCS!V477,0,CALCS!R477*'UNIT VALUES'!$D$34*'UNIT VALUES'!$D$36)), 0)</f>
        <v>412795</v>
      </c>
      <c r="AB477" s="87">
        <f>ROUND(IF(C477="22",IF(U477&gt;V477,S477*'UNIT VALUES'!$D$40*'UNIT VALUES'!$D$44,0),IF(U477&gt;V477,S477*'UNIT VALUES'!$D$30*'UNIT VALUES'!$D$36)), 0)</f>
        <v>0</v>
      </c>
      <c r="AC477" s="87">
        <f>ROUND(IF(U477&gt;V477,0,IF(T477&gt;1, IF(C477="66", T477*'UNIT VALUES'!$D$33*'UNIT VALUES'!$D$36,T477*'UNIT VALUES'!$D$32*'UNIT VALUES'!$D$36),0)),0)</f>
        <v>221400</v>
      </c>
      <c r="AD477" t="str">
        <f t="shared" si="22"/>
        <v>180084</v>
      </c>
      <c r="AE477">
        <f ca="1">IF(C477="22",OFFSET('National Reallocations'!$L$1,MATCH(AD477,'National Reallocations'!$I$2:$I$52,0),),ROUND((X477/(SUM($X$2:$X$1259)-SUMIF($C$2:$C$1259,"22",$X$2:$X$1259)))*(Reallocations!$F$4+Reallocations!$F$5),0))</f>
        <v>70</v>
      </c>
      <c r="AF477" s="27">
        <f ca="1">IF(ISERROR(OFFSET('MSA Reallocations'!$I$1,MATCH(AD477,'MSA Reallocations'!$E$2:$E$37,0),)), 0, (OFFSET('MSA Reallocations'!$I$1,MATCH(AD477,'MSA Reallocations'!$E$2:$E$37,0),)))</f>
        <v>0</v>
      </c>
      <c r="AG477" s="181">
        <f ca="1">IF(ISERROR(OFFSET(Reductions!$E$1,MATCH(AD477,Reductions!$F$2:$F$15,0),)), 0, -OFFSET(Reductions!$E$1,MATCH(AD477,Reductions!$F$2:$F$15,0),))</f>
        <v>0</v>
      </c>
      <c r="AH477" s="53">
        <f t="shared" ca="1" si="23"/>
        <v>826456</v>
      </c>
    </row>
    <row r="478" spans="1:34" x14ac:dyDescent="0.25">
      <c r="A478" s="126" t="s">
        <v>4881</v>
      </c>
      <c r="B478" s="126" t="s">
        <v>1436</v>
      </c>
      <c r="C478" s="126" t="s">
        <v>27</v>
      </c>
      <c r="D478" s="126" t="s">
        <v>28</v>
      </c>
      <c r="E478" s="126" t="s">
        <v>1437</v>
      </c>
      <c r="F478" s="126" t="s">
        <v>1441</v>
      </c>
      <c r="G478" s="126" t="s">
        <v>1004</v>
      </c>
      <c r="H478" s="126" t="s">
        <v>23</v>
      </c>
      <c r="I478" s="126" t="s">
        <v>1442</v>
      </c>
      <c r="J478" s="126" t="s">
        <v>1443</v>
      </c>
      <c r="K478" s="126" t="s">
        <v>3343</v>
      </c>
      <c r="L478" s="127">
        <v>31357</v>
      </c>
      <c r="M478" s="127">
        <v>53813</v>
      </c>
      <c r="N478" s="127">
        <v>52044</v>
      </c>
      <c r="O478" s="127">
        <v>84067</v>
      </c>
      <c r="P478" s="127">
        <v>0</v>
      </c>
      <c r="Q478" s="127">
        <v>26483</v>
      </c>
      <c r="R478" s="127">
        <v>3478</v>
      </c>
      <c r="S478" s="127">
        <v>316</v>
      </c>
      <c r="T478" s="24">
        <f>IF(P478&gt;0, ROUND(IF(IF(OR(C478="51", C478="52", C478="66"), (L478*'UNIT VALUES'!$C$26)-CALCS!P478,0)&gt;0, IF(OR(C478="51", C478="52", C478="66"), (L478*'UNIT VALUES'!$C$26)-CALCS!P478,0), 0), 0), ROUND(IF(IF(OR(C478="51", C478="52", C478="66"), (L478*'UNIT VALUES'!$C$26)-CALCS!O478,0)&gt;0, IF(OR(C478="51", C478="52", C478="66"), (L478*'UNIT VALUES'!$C$26)-CALCS!O478,0), 0), 0))</f>
        <v>0</v>
      </c>
      <c r="U478" s="25">
        <f>IF(C478="22", (O478*'UNIT VALUES'!$D$38)+(Q478*'UNIT VALUES'!$D$39)+(S478*'UNIT VALUES'!$D$40), (O478*'UNIT VALUES'!$D$28)+(Q478*'UNIT VALUES'!$D$29)+(S478*'UNIT VALUES'!$D$30))</f>
        <v>878657.77698717464</v>
      </c>
      <c r="V478" s="25">
        <f>IF(C478="22",(O478*'UNIT VALUES'!$D$41)+(Q478*'UNIT VALUES'!$D$42)+(R478*'UNIT VALUES'!$D$43),IF(C478="66",(Q478*'UNIT VALUES'!$D$31)+(T478*'UNIT VALUES'!$D$33)+(R478*'UNIT VALUES'!$D$34),(Q478*'UNIT VALUES'!$D$31)+(T478*'UNIT VALUES'!$D$32)+(R478*'UNIT VALUES'!$D$34)))</f>
        <v>661826.06805144658</v>
      </c>
      <c r="W478" s="25">
        <f t="shared" si="21"/>
        <v>878658</v>
      </c>
      <c r="X478" s="27">
        <f>ROUND(IF(C478="22", W478*'UNIT VALUES'!$D$44, W478*'UNIT VALUES'!$D$36), 0)</f>
        <v>769009</v>
      </c>
      <c r="Y478" s="87">
        <f>ROUND(IF(C478="22", IF(U478&gt;V478,O478*'UNIT VALUES'!$D$38*'UNIT VALUES'!$D$44,O478*'UNIT VALUES'!$D$41*'UNIT VALUES'!$D$44),IF(U478&gt;V478, O478*'UNIT VALUES'!$D$28*'UNIT VALUES'!$D$36,0)), 0)</f>
        <v>138306</v>
      </c>
      <c r="Z478" s="87">
        <f>ROUND(IF(C478="22", IF(U478&gt;V478,Q478*'UNIT VALUES'!$D$39*'UNIT VALUES'!$D$44,Q478*'UNIT VALUES'!$D$42*'UNIT VALUES'!$D$44), IF(U478&gt;V478, Q478*'UNIT VALUES'!$D$29*'UNIT VALUES'!$D$36, Q478*'UNIT VALUES'!$D$31*'UNIT VALUES'!$D$36)),0)</f>
        <v>589220</v>
      </c>
      <c r="AA478" s="87">
        <f>ROUND(IF(C478="22", IF(U478&gt;V478,0,R478*'UNIT VALUES'!$D$43*'UNIT VALUES'!$D$44),IF(CALCS!U478&gt;CALCS!V478,0,CALCS!R478*'UNIT VALUES'!$D$34*'UNIT VALUES'!$D$36)), 0)</f>
        <v>0</v>
      </c>
      <c r="AB478" s="87">
        <f>ROUND(IF(C478="22",IF(U478&gt;V478,S478*'UNIT VALUES'!$D$40*'UNIT VALUES'!$D$44,0),IF(U478&gt;V478,S478*'UNIT VALUES'!$D$30*'UNIT VALUES'!$D$36)), 0)</f>
        <v>41482</v>
      </c>
      <c r="AC478" s="87">
        <f>ROUND(IF(U478&gt;V478,0,IF(T478&gt;1, IF(C478="66", T478*'UNIT VALUES'!$D$33*'UNIT VALUES'!$D$36,T478*'UNIT VALUES'!$D$32*'UNIT VALUES'!$D$36),0)),0)</f>
        <v>0</v>
      </c>
      <c r="AD478" t="str">
        <f t="shared" si="22"/>
        <v>180246</v>
      </c>
      <c r="AE478">
        <f ca="1">IF(C478="22",OFFSET('National Reallocations'!$L$1,MATCH(AD478,'National Reallocations'!$I$2:$I$52,0),),ROUND((X478/(SUM($X$2:$X$1259)-SUMIF($C$2:$C$1259,"22",$X$2:$X$1259)))*(Reallocations!$F$4+Reallocations!$F$5),0))</f>
        <v>65</v>
      </c>
      <c r="AF478" s="27">
        <f ca="1">IF(ISERROR(OFFSET('MSA Reallocations'!$I$1,MATCH(AD478,'MSA Reallocations'!$E$2:$E$37,0),)), 0, (OFFSET('MSA Reallocations'!$I$1,MATCH(AD478,'MSA Reallocations'!$E$2:$E$37,0),)))</f>
        <v>0</v>
      </c>
      <c r="AG478" s="181">
        <f ca="1">IF(ISERROR(OFFSET(Reductions!$E$1,MATCH(AD478,Reductions!$F$2:$F$15,0),)), 0, -OFFSET(Reductions!$E$1,MATCH(AD478,Reductions!$F$2:$F$15,0),))</f>
        <v>0</v>
      </c>
      <c r="AH478" s="53">
        <f t="shared" ca="1" si="23"/>
        <v>769074</v>
      </c>
    </row>
    <row r="479" spans="1:34" x14ac:dyDescent="0.25">
      <c r="A479" s="126" t="s">
        <v>4859</v>
      </c>
      <c r="B479" s="126" t="s">
        <v>1436</v>
      </c>
      <c r="C479" s="126" t="s">
        <v>27</v>
      </c>
      <c r="D479" s="126" t="s">
        <v>28</v>
      </c>
      <c r="E479" s="126" t="s">
        <v>1437</v>
      </c>
      <c r="F479" s="126" t="s">
        <v>259</v>
      </c>
      <c r="G479" s="126" t="s">
        <v>1092</v>
      </c>
      <c r="H479" s="126" t="s">
        <v>23</v>
      </c>
      <c r="I479" s="126" t="s">
        <v>1445</v>
      </c>
      <c r="J479" s="126" t="s">
        <v>1446</v>
      </c>
      <c r="K479" s="126" t="s">
        <v>3343</v>
      </c>
      <c r="L479" s="127">
        <v>1442</v>
      </c>
      <c r="M479" s="127">
        <v>0</v>
      </c>
      <c r="N479" s="127">
        <v>0</v>
      </c>
      <c r="O479" s="127">
        <v>88713</v>
      </c>
      <c r="P479" s="127">
        <v>0</v>
      </c>
      <c r="Q479" s="127">
        <v>3017</v>
      </c>
      <c r="R479" s="127">
        <v>283</v>
      </c>
      <c r="S479" s="127">
        <v>170</v>
      </c>
      <c r="T479" s="24">
        <f>IF(P479&gt;0, ROUND(IF(IF(OR(C479="51", C479="52", C479="66"), (L479*'UNIT VALUES'!$C$26)-CALCS!P479,0)&gt;0, IF(OR(C479="51", C479="52", C479="66"), (L479*'UNIT VALUES'!$C$26)-CALCS!P479,0), 0), 0), ROUND(IF(IF(OR(C479="51", C479="52", C479="66"), (L479*'UNIT VALUES'!$C$26)-CALCS!O479,0)&gt;0, IF(OR(C479="51", C479="52", C479="66"), (L479*'UNIT VALUES'!$C$26)-CALCS!O479,0), 0), 0))</f>
        <v>0</v>
      </c>
      <c r="U479" s="25">
        <f>IF(C479="22", (O479*'UNIT VALUES'!$D$38)+(Q479*'UNIT VALUES'!$D$39)+(S479*'UNIT VALUES'!$D$40), (O479*'UNIT VALUES'!$D$28)+(Q479*'UNIT VALUES'!$D$29)+(S479*'UNIT VALUES'!$D$30))</f>
        <v>268954.2853400429</v>
      </c>
      <c r="V479" s="25">
        <f>IF(C479="22",(O479*'UNIT VALUES'!$D$41)+(Q479*'UNIT VALUES'!$D$42)+(R479*'UNIT VALUES'!$D$43),IF(C479="66",(Q479*'UNIT VALUES'!$D$31)+(T479*'UNIT VALUES'!$D$33)+(R479*'UNIT VALUES'!$D$34),(Q479*'UNIT VALUES'!$D$31)+(T479*'UNIT VALUES'!$D$32)+(R479*'UNIT VALUES'!$D$34)))</f>
        <v>67001.559430165958</v>
      </c>
      <c r="W479" s="25">
        <f t="shared" si="21"/>
        <v>268954</v>
      </c>
      <c r="X479" s="27">
        <f>ROUND(IF(C479="22", W479*'UNIT VALUES'!$D$44, W479*'UNIT VALUES'!$D$36), 0)</f>
        <v>235391</v>
      </c>
      <c r="Y479" s="87">
        <f>ROUND(IF(C479="22", IF(U479&gt;V479,O479*'UNIT VALUES'!$D$38*'UNIT VALUES'!$D$44,O479*'UNIT VALUES'!$D$41*'UNIT VALUES'!$D$44),IF(U479&gt;V479, O479*'UNIT VALUES'!$D$28*'UNIT VALUES'!$D$36,0)), 0)</f>
        <v>145949</v>
      </c>
      <c r="Z479" s="87">
        <f>ROUND(IF(C479="22", IF(U479&gt;V479,Q479*'UNIT VALUES'!$D$39*'UNIT VALUES'!$D$44,Q479*'UNIT VALUES'!$D$42*'UNIT VALUES'!$D$44), IF(U479&gt;V479, Q479*'UNIT VALUES'!$D$29*'UNIT VALUES'!$D$36, Q479*'UNIT VALUES'!$D$31*'UNIT VALUES'!$D$36)),0)</f>
        <v>67125</v>
      </c>
      <c r="AA479" s="87">
        <f>ROUND(IF(C479="22", IF(U479&gt;V479,0,R479*'UNIT VALUES'!$D$43*'UNIT VALUES'!$D$44),IF(CALCS!U479&gt;CALCS!V479,0,CALCS!R479*'UNIT VALUES'!$D$34*'UNIT VALUES'!$D$36)), 0)</f>
        <v>0</v>
      </c>
      <c r="AB479" s="87">
        <f>ROUND(IF(C479="22",IF(U479&gt;V479,S479*'UNIT VALUES'!$D$40*'UNIT VALUES'!$D$44,0),IF(U479&gt;V479,S479*'UNIT VALUES'!$D$30*'UNIT VALUES'!$D$36)), 0)</f>
        <v>22317</v>
      </c>
      <c r="AC479" s="87">
        <f>ROUND(IF(U479&gt;V479,0,IF(T479&gt;1, IF(C479="66", T479*'UNIT VALUES'!$D$33*'UNIT VALUES'!$D$36,T479*'UNIT VALUES'!$D$32*'UNIT VALUES'!$D$36),0)),0)</f>
        <v>0</v>
      </c>
      <c r="AD479" t="str">
        <f t="shared" si="22"/>
        <v>180450</v>
      </c>
      <c r="AE479">
        <f ca="1">IF(C479="22",OFFSET('National Reallocations'!$L$1,MATCH(AD479,'National Reallocations'!$I$2:$I$52,0),),ROUND((X479/(SUM($X$2:$X$1259)-SUMIF($C$2:$C$1259,"22",$X$2:$X$1259)))*(Reallocations!$F$4+Reallocations!$F$5),0))</f>
        <v>20</v>
      </c>
      <c r="AF479" s="27">
        <f ca="1">IF(ISERROR(OFFSET('MSA Reallocations'!$I$1,MATCH(AD479,'MSA Reallocations'!$E$2:$E$37,0),)), 0, (OFFSET('MSA Reallocations'!$I$1,MATCH(AD479,'MSA Reallocations'!$E$2:$E$37,0),)))</f>
        <v>0</v>
      </c>
      <c r="AG479" s="181">
        <f ca="1">IF(ISERROR(OFFSET(Reductions!$E$1,MATCH(AD479,Reductions!$F$2:$F$15,0),)), 0, -OFFSET(Reductions!$E$1,MATCH(AD479,Reductions!$F$2:$F$15,0),))</f>
        <v>0</v>
      </c>
      <c r="AH479" s="53">
        <f t="shared" ca="1" si="23"/>
        <v>235411</v>
      </c>
    </row>
    <row r="480" spans="1:34" x14ac:dyDescent="0.25">
      <c r="A480" s="126" t="s">
        <v>4895</v>
      </c>
      <c r="B480" s="126" t="s">
        <v>1436</v>
      </c>
      <c r="C480" s="126" t="s">
        <v>27</v>
      </c>
      <c r="D480" s="126" t="s">
        <v>28</v>
      </c>
      <c r="E480" s="126" t="s">
        <v>1437</v>
      </c>
      <c r="F480" s="126" t="s">
        <v>61</v>
      </c>
      <c r="G480" s="126" t="s">
        <v>176</v>
      </c>
      <c r="H480" s="126" t="s">
        <v>23</v>
      </c>
      <c r="I480" s="126" t="s">
        <v>1448</v>
      </c>
      <c r="J480" s="126" t="s">
        <v>1449</v>
      </c>
      <c r="K480" s="126" t="s">
        <v>3343</v>
      </c>
      <c r="L480" s="127">
        <v>20778</v>
      </c>
      <c r="M480" s="127">
        <v>0</v>
      </c>
      <c r="N480" s="127">
        <v>0</v>
      </c>
      <c r="O480" s="127">
        <v>46690</v>
      </c>
      <c r="P480" s="127">
        <v>0</v>
      </c>
      <c r="Q480" s="127">
        <v>5208</v>
      </c>
      <c r="R480" s="127">
        <v>2437</v>
      </c>
      <c r="S480" s="127">
        <v>296</v>
      </c>
      <c r="T480" s="24">
        <f>IF(P480&gt;0, ROUND(IF(IF(OR(C480="51", C480="52", C480="66"), (L480*'UNIT VALUES'!$C$26)-CALCS!P480,0)&gt;0, IF(OR(C480="51", C480="52", C480="66"), (L480*'UNIT VALUES'!$C$26)-CALCS!P480,0), 0), 0), ROUND(IF(IF(OR(C480="51", C480="52", C480="66"), (L480*'UNIT VALUES'!$C$26)-CALCS!O480,0)&gt;0, IF(OR(C480="51", C480="52", C480="66"), (L480*'UNIT VALUES'!$C$26)-CALCS!O480,0), 0), 0))</f>
        <v>0</v>
      </c>
      <c r="U480" s="25">
        <f>IF(C480="22", (O480*'UNIT VALUES'!$D$38)+(Q480*'UNIT VALUES'!$D$39)+(S480*'UNIT VALUES'!$D$40), (O480*'UNIT VALUES'!$D$28)+(Q480*'UNIT VALUES'!$D$29)+(S480*'UNIT VALUES'!$D$30))</f>
        <v>264558.14342844323</v>
      </c>
      <c r="V480" s="25">
        <f>IF(C480="22",(O480*'UNIT VALUES'!$D$41)+(Q480*'UNIT VALUES'!$D$42)+(R480*'UNIT VALUES'!$D$43),IF(C480="66",(Q480*'UNIT VALUES'!$D$31)+(T480*'UNIT VALUES'!$D$33)+(R480*'UNIT VALUES'!$D$34),(Q480*'UNIT VALUES'!$D$31)+(T480*'UNIT VALUES'!$D$32)+(R480*'UNIT VALUES'!$D$34)))</f>
        <v>260134.46778453107</v>
      </c>
      <c r="W480" s="25">
        <f t="shared" si="21"/>
        <v>264558</v>
      </c>
      <c r="X480" s="27">
        <f>ROUND(IF(C480="22", W480*'UNIT VALUES'!$D$44, W480*'UNIT VALUES'!$D$36), 0)</f>
        <v>231543</v>
      </c>
      <c r="Y480" s="87">
        <f>ROUND(IF(C480="22", IF(U480&gt;V480,O480*'UNIT VALUES'!$D$38*'UNIT VALUES'!$D$44,O480*'UNIT VALUES'!$D$41*'UNIT VALUES'!$D$44),IF(U480&gt;V480, O480*'UNIT VALUES'!$D$28*'UNIT VALUES'!$D$36,0)), 0)</f>
        <v>76814</v>
      </c>
      <c r="Z480" s="87">
        <f>ROUND(IF(C480="22", IF(U480&gt;V480,Q480*'UNIT VALUES'!$D$39*'UNIT VALUES'!$D$44,Q480*'UNIT VALUES'!$D$42*'UNIT VALUES'!$D$44), IF(U480&gt;V480, Q480*'UNIT VALUES'!$D$29*'UNIT VALUES'!$D$36, Q480*'UNIT VALUES'!$D$31*'UNIT VALUES'!$D$36)),0)</f>
        <v>115873</v>
      </c>
      <c r="AA480" s="87">
        <f>ROUND(IF(C480="22", IF(U480&gt;V480,0,R480*'UNIT VALUES'!$D$43*'UNIT VALUES'!$D$44),IF(CALCS!U480&gt;CALCS!V480,0,CALCS!R480*'UNIT VALUES'!$D$34*'UNIT VALUES'!$D$36)), 0)</f>
        <v>0</v>
      </c>
      <c r="AB480" s="87">
        <f>ROUND(IF(C480="22",IF(U480&gt;V480,S480*'UNIT VALUES'!$D$40*'UNIT VALUES'!$D$44,0),IF(U480&gt;V480,S480*'UNIT VALUES'!$D$30*'UNIT VALUES'!$D$36)), 0)</f>
        <v>38857</v>
      </c>
      <c r="AC480" s="87">
        <f>ROUND(IF(U480&gt;V480,0,IF(T480&gt;1, IF(C480="66", T480*'UNIT VALUES'!$D$33*'UNIT VALUES'!$D$36,T480*'UNIT VALUES'!$D$32*'UNIT VALUES'!$D$36),0)),0)</f>
        <v>0</v>
      </c>
      <c r="AD480" t="str">
        <f t="shared" si="22"/>
        <v>180624</v>
      </c>
      <c r="AE480">
        <f ca="1">IF(C480="22",OFFSET('National Reallocations'!$L$1,MATCH(AD480,'National Reallocations'!$I$2:$I$52,0),),ROUND((X480/(SUM($X$2:$X$1259)-SUMIF($C$2:$C$1259,"22",$X$2:$X$1259)))*(Reallocations!$F$4+Reallocations!$F$5),0))</f>
        <v>19</v>
      </c>
      <c r="AF480" s="27">
        <f ca="1">IF(ISERROR(OFFSET('MSA Reallocations'!$I$1,MATCH(AD480,'MSA Reallocations'!$E$2:$E$37,0),)), 0, (OFFSET('MSA Reallocations'!$I$1,MATCH(AD480,'MSA Reallocations'!$E$2:$E$37,0),)))</f>
        <v>0</v>
      </c>
      <c r="AG480" s="181">
        <f ca="1">IF(ISERROR(OFFSET(Reductions!$E$1,MATCH(AD480,Reductions!$F$2:$F$15,0),)), 0, -OFFSET(Reductions!$E$1,MATCH(AD480,Reductions!$F$2:$F$15,0),))</f>
        <v>0</v>
      </c>
      <c r="AH480" s="53">
        <f t="shared" ca="1" si="23"/>
        <v>231562</v>
      </c>
    </row>
    <row r="481" spans="1:34" x14ac:dyDescent="0.25">
      <c r="A481" s="126" t="s">
        <v>5545</v>
      </c>
      <c r="B481" s="126" t="s">
        <v>1436</v>
      </c>
      <c r="C481" s="126" t="s">
        <v>47</v>
      </c>
      <c r="D481" s="126" t="s">
        <v>48</v>
      </c>
      <c r="E481" s="126" t="s">
        <v>1437</v>
      </c>
      <c r="F481" s="126" t="s">
        <v>310</v>
      </c>
      <c r="G481" s="126" t="s">
        <v>574</v>
      </c>
      <c r="H481" s="126" t="s">
        <v>23</v>
      </c>
      <c r="I481" s="126" t="s">
        <v>1451</v>
      </c>
      <c r="J481" s="126" t="s">
        <v>1452</v>
      </c>
      <c r="K481" s="126" t="s">
        <v>3343</v>
      </c>
      <c r="L481" s="127">
        <v>57669</v>
      </c>
      <c r="M481" s="127">
        <v>39786</v>
      </c>
      <c r="N481" s="127">
        <v>39786</v>
      </c>
      <c r="O481" s="127">
        <v>28699</v>
      </c>
      <c r="P481" s="127">
        <v>0</v>
      </c>
      <c r="Q481" s="127">
        <v>10371</v>
      </c>
      <c r="R481" s="127">
        <v>6626</v>
      </c>
      <c r="S481" s="127">
        <v>503</v>
      </c>
      <c r="T481" s="24">
        <f>IF(P481&gt;0, ROUND(IF(IF(OR(C481="51", C481="52", C481="66"), (L481*'UNIT VALUES'!$C$26)-CALCS!P481,0)&gt;0, IF(OR(C481="51", C481="52", C481="66"), (L481*'UNIT VALUES'!$C$26)-CALCS!P481,0), 0), 0), ROUND(IF(IF(OR(C481="51", C481="52", C481="66"), (L481*'UNIT VALUES'!$C$26)-CALCS!O481,0)&gt;0, IF(OR(C481="51", C481="52", C481="66"), (L481*'UNIT VALUES'!$C$26)-CALCS!O481,0), 0), 0))</f>
        <v>61796</v>
      </c>
      <c r="U481" s="25">
        <f>IF(C481="22", (O481*'UNIT VALUES'!$D$38)+(Q481*'UNIT VALUES'!$D$39)+(S481*'UNIT VALUES'!$D$40), (O481*'UNIT VALUES'!$D$28)+(Q481*'UNIT VALUES'!$D$29)+(S481*'UNIT VALUES'!$D$30))</f>
        <v>393038.11945010605</v>
      </c>
      <c r="V481" s="25">
        <f>IF(C481="22",(O481*'UNIT VALUES'!$D$41)+(Q481*'UNIT VALUES'!$D$42)+(R481*'UNIT VALUES'!$D$43),IF(C481="66",(Q481*'UNIT VALUES'!$D$31)+(T481*'UNIT VALUES'!$D$33)+(R481*'UNIT VALUES'!$D$34),(Q481*'UNIT VALUES'!$D$31)+(T481*'UNIT VALUES'!$D$32)+(R481*'UNIT VALUES'!$D$34)))</f>
        <v>1370475.2923432894</v>
      </c>
      <c r="W481" s="25">
        <f t="shared" si="21"/>
        <v>1370475</v>
      </c>
      <c r="X481" s="27">
        <f>ROUND(IF(C481="22", W481*'UNIT VALUES'!$D$44, W481*'UNIT VALUES'!$D$36), 0)</f>
        <v>1199451</v>
      </c>
      <c r="Y481" s="87">
        <f>ROUND(IF(C481="22", IF(U481&gt;V481,O481*'UNIT VALUES'!$D$38*'UNIT VALUES'!$D$44,O481*'UNIT VALUES'!$D$41*'UNIT VALUES'!$D$44),IF(U481&gt;V481, O481*'UNIT VALUES'!$D$28*'UNIT VALUES'!$D$36,0)), 0)</f>
        <v>0</v>
      </c>
      <c r="Z481" s="87">
        <f>ROUND(IF(C481="22", IF(U481&gt;V481,Q481*'UNIT VALUES'!$D$39*'UNIT VALUES'!$D$44,Q481*'UNIT VALUES'!$D$42*'UNIT VALUES'!$D$44), IF(U481&gt;V481, Q481*'UNIT VALUES'!$D$29*'UNIT VALUES'!$D$36, Q481*'UNIT VALUES'!$D$31*'UNIT VALUES'!$D$36)),0)</f>
        <v>138447</v>
      </c>
      <c r="AA481" s="87">
        <f>ROUND(IF(C481="22", IF(U481&gt;V481,0,R481*'UNIT VALUES'!$D$43*'UNIT VALUES'!$D$44),IF(CALCS!U481&gt;CALCS!V481,0,CALCS!R481*'UNIT VALUES'!$D$34*'UNIT VALUES'!$D$36)), 0)</f>
        <v>429992</v>
      </c>
      <c r="AB481" s="87">
        <f>ROUND(IF(C481="22",IF(U481&gt;V481,S481*'UNIT VALUES'!$D$40*'UNIT VALUES'!$D$44,0),IF(U481&gt;V481,S481*'UNIT VALUES'!$D$30*'UNIT VALUES'!$D$36)), 0)</f>
        <v>0</v>
      </c>
      <c r="AC481" s="87">
        <f>ROUND(IF(U481&gt;V481,0,IF(T481&gt;1, IF(C481="66", T481*'UNIT VALUES'!$D$33*'UNIT VALUES'!$D$36,T481*'UNIT VALUES'!$D$32*'UNIT VALUES'!$D$36),0)),0)</f>
        <v>631013</v>
      </c>
      <c r="AD481" t="str">
        <f t="shared" si="22"/>
        <v>180846</v>
      </c>
      <c r="AE481">
        <f ca="1">IF(C481="22",OFFSET('National Reallocations'!$L$1,MATCH(AD481,'National Reallocations'!$I$2:$I$52,0),),ROUND((X481/(SUM($X$2:$X$1259)-SUMIF($C$2:$C$1259,"22",$X$2:$X$1259)))*(Reallocations!$F$4+Reallocations!$F$5),0))</f>
        <v>101</v>
      </c>
      <c r="AF481" s="27">
        <f ca="1">IF(ISERROR(OFFSET('MSA Reallocations'!$I$1,MATCH(AD481,'MSA Reallocations'!$E$2:$E$37,0),)), 0, (OFFSET('MSA Reallocations'!$I$1,MATCH(AD481,'MSA Reallocations'!$E$2:$E$37,0),)))</f>
        <v>0</v>
      </c>
      <c r="AG481" s="181">
        <f ca="1">IF(ISERROR(OFFSET(Reductions!$E$1,MATCH(AD481,Reductions!$F$2:$F$15,0),)), 0, -OFFSET(Reductions!$E$1,MATCH(AD481,Reductions!$F$2:$F$15,0),))</f>
        <v>0</v>
      </c>
      <c r="AH481" s="53">
        <f t="shared" ca="1" si="23"/>
        <v>1199552</v>
      </c>
    </row>
    <row r="482" spans="1:34" x14ac:dyDescent="0.25">
      <c r="A482" s="126" t="s">
        <v>5248</v>
      </c>
      <c r="B482" s="126" t="s">
        <v>1436</v>
      </c>
      <c r="C482" s="126" t="s">
        <v>27</v>
      </c>
      <c r="D482" s="126" t="s">
        <v>28</v>
      </c>
      <c r="E482" s="126" t="s">
        <v>1437</v>
      </c>
      <c r="F482" s="126" t="s">
        <v>1454</v>
      </c>
      <c r="G482" s="126" t="s">
        <v>454</v>
      </c>
      <c r="H482" s="126" t="s">
        <v>23</v>
      </c>
      <c r="I482" s="126" t="s">
        <v>1455</v>
      </c>
      <c r="J482" s="126" t="s">
        <v>1456</v>
      </c>
      <c r="K482" s="126" t="s">
        <v>3343</v>
      </c>
      <c r="L482" s="127">
        <v>40274</v>
      </c>
      <c r="M482" s="127">
        <v>41305</v>
      </c>
      <c r="N482" s="127">
        <v>41305</v>
      </c>
      <c r="O482" s="127">
        <v>52348</v>
      </c>
      <c r="P482" s="127">
        <v>0</v>
      </c>
      <c r="Q482" s="127">
        <v>13385</v>
      </c>
      <c r="R482" s="127">
        <v>6454</v>
      </c>
      <c r="S482" s="127">
        <v>840</v>
      </c>
      <c r="T482" s="24">
        <f>IF(P482&gt;0, ROUND(IF(IF(OR(C482="51", C482="52", C482="66"), (L482*'UNIT VALUES'!$C$26)-CALCS!P482,0)&gt;0, IF(OR(C482="51", C482="52", C482="66"), (L482*'UNIT VALUES'!$C$26)-CALCS!P482,0), 0), 0), ROUND(IF(IF(OR(C482="51", C482="52", C482="66"), (L482*'UNIT VALUES'!$C$26)-CALCS!O482,0)&gt;0, IF(OR(C482="51", C482="52", C482="66"), (L482*'UNIT VALUES'!$C$26)-CALCS!O482,0), 0), 0))</f>
        <v>10851</v>
      </c>
      <c r="U482" s="25">
        <f>IF(C482="22", (O482*'UNIT VALUES'!$D$38)+(Q482*'UNIT VALUES'!$D$39)+(S482*'UNIT VALUES'!$D$40), (O482*'UNIT VALUES'!$D$28)+(Q482*'UNIT VALUES'!$D$29)+(S482*'UNIT VALUES'!$D$30))</f>
        <v>564659.76840556995</v>
      </c>
      <c r="V482" s="25">
        <f>IF(C482="22",(O482*'UNIT VALUES'!$D$41)+(Q482*'UNIT VALUES'!$D$42)+(R482*'UNIT VALUES'!$D$43),IF(C482="66",(Q482*'UNIT VALUES'!$D$31)+(T482*'UNIT VALUES'!$D$33)+(R482*'UNIT VALUES'!$D$34),(Q482*'UNIT VALUES'!$D$31)+(T482*'UNIT VALUES'!$D$32)+(R482*'UNIT VALUES'!$D$34)))</f>
        <v>809308.57059900509</v>
      </c>
      <c r="W482" s="25">
        <f t="shared" si="21"/>
        <v>809309</v>
      </c>
      <c r="X482" s="27">
        <f>ROUND(IF(C482="22", W482*'UNIT VALUES'!$D$44, W482*'UNIT VALUES'!$D$36), 0)</f>
        <v>708314</v>
      </c>
      <c r="Y482" s="87">
        <f>ROUND(IF(C482="22", IF(U482&gt;V482,O482*'UNIT VALUES'!$D$38*'UNIT VALUES'!$D$44,O482*'UNIT VALUES'!$D$41*'UNIT VALUES'!$D$44),IF(U482&gt;V482, O482*'UNIT VALUES'!$D$28*'UNIT VALUES'!$D$36,0)), 0)</f>
        <v>0</v>
      </c>
      <c r="Z482" s="87">
        <f>ROUND(IF(C482="22", IF(U482&gt;V482,Q482*'UNIT VALUES'!$D$39*'UNIT VALUES'!$D$44,Q482*'UNIT VALUES'!$D$42*'UNIT VALUES'!$D$44), IF(U482&gt;V482, Q482*'UNIT VALUES'!$D$29*'UNIT VALUES'!$D$36, Q482*'UNIT VALUES'!$D$31*'UNIT VALUES'!$D$36)),0)</f>
        <v>178682</v>
      </c>
      <c r="AA482" s="87">
        <f>ROUND(IF(C482="22", IF(U482&gt;V482,0,R482*'UNIT VALUES'!$D$43*'UNIT VALUES'!$D$44),IF(CALCS!U482&gt;CALCS!V482,0,CALCS!R482*'UNIT VALUES'!$D$34*'UNIT VALUES'!$D$36)), 0)</f>
        <v>418830</v>
      </c>
      <c r="AB482" s="87">
        <f>ROUND(IF(C482="22",IF(U482&gt;V482,S482*'UNIT VALUES'!$D$40*'UNIT VALUES'!$D$44,0),IF(U482&gt;V482,S482*'UNIT VALUES'!$D$30*'UNIT VALUES'!$D$36)), 0)</f>
        <v>0</v>
      </c>
      <c r="AC482" s="87">
        <f>ROUND(IF(U482&gt;V482,0,IF(T482&gt;1, IF(C482="66", T482*'UNIT VALUES'!$D$33*'UNIT VALUES'!$D$36,T482*'UNIT VALUES'!$D$32*'UNIT VALUES'!$D$36),0)),0)</f>
        <v>110802</v>
      </c>
      <c r="AD482" t="str">
        <f t="shared" si="22"/>
        <v>180912</v>
      </c>
      <c r="AE482">
        <f ca="1">IF(C482="22",OFFSET('National Reallocations'!$L$1,MATCH(AD482,'National Reallocations'!$I$2:$I$52,0),),ROUND((X482/(SUM($X$2:$X$1259)-SUMIF($C$2:$C$1259,"22",$X$2:$X$1259)))*(Reallocations!$F$4+Reallocations!$F$5),0))</f>
        <v>60</v>
      </c>
      <c r="AF482" s="27">
        <f ca="1">IF(ISERROR(OFFSET('MSA Reallocations'!$I$1,MATCH(AD482,'MSA Reallocations'!$E$2:$E$37,0),)), 0, (OFFSET('MSA Reallocations'!$I$1,MATCH(AD482,'MSA Reallocations'!$E$2:$E$37,0),)))</f>
        <v>0</v>
      </c>
      <c r="AG482" s="181">
        <f ca="1">IF(ISERROR(OFFSET(Reductions!$E$1,MATCH(AD482,Reductions!$F$2:$F$15,0),)), 0, -OFFSET(Reductions!$E$1,MATCH(AD482,Reductions!$F$2:$F$15,0),))</f>
        <v>0</v>
      </c>
      <c r="AH482" s="53">
        <f t="shared" ca="1" si="23"/>
        <v>708374</v>
      </c>
    </row>
    <row r="483" spans="1:34" x14ac:dyDescent="0.25">
      <c r="A483" s="126" t="s">
        <v>5855</v>
      </c>
      <c r="B483" s="126" t="s">
        <v>1436</v>
      </c>
      <c r="C483" s="126" t="s">
        <v>27</v>
      </c>
      <c r="D483" s="126" t="s">
        <v>28</v>
      </c>
      <c r="E483" s="126" t="s">
        <v>1437</v>
      </c>
      <c r="F483" s="126" t="s">
        <v>971</v>
      </c>
      <c r="G483" s="126" t="s">
        <v>1243</v>
      </c>
      <c r="H483" s="126" t="s">
        <v>23</v>
      </c>
      <c r="I483" s="126" t="s">
        <v>1458</v>
      </c>
      <c r="J483" s="126" t="s">
        <v>1459</v>
      </c>
      <c r="K483" s="126" t="s">
        <v>3343</v>
      </c>
      <c r="L483" s="127">
        <v>141543</v>
      </c>
      <c r="M483" s="127">
        <v>134206</v>
      </c>
      <c r="N483" s="127">
        <v>130496</v>
      </c>
      <c r="O483" s="127">
        <v>119943</v>
      </c>
      <c r="P483" s="127">
        <v>116627</v>
      </c>
      <c r="Q483" s="127">
        <v>23756</v>
      </c>
      <c r="R483" s="127">
        <v>15694</v>
      </c>
      <c r="S483" s="127">
        <v>1354</v>
      </c>
      <c r="T483" s="24">
        <f>IF(P483&gt;0, ROUND(IF(IF(OR(C483="51", C483="52", C483="66"), (L483*'UNIT VALUES'!$C$26)-CALCS!P483,0)&gt;0, IF(OR(C483="51", C483="52", C483="66"), (L483*'UNIT VALUES'!$C$26)-CALCS!P483,0), 0), 0), ROUND(IF(IF(OR(C483="51", C483="52", C483="66"), (L483*'UNIT VALUES'!$C$26)-CALCS!O483,0)&gt;0, IF(OR(C483="51", C483="52", C483="66"), (L483*'UNIT VALUES'!$C$26)-CALCS!O483,0), 0), 0))</f>
        <v>105485</v>
      </c>
      <c r="U483" s="25">
        <f>IF(C483="22", (O483*'UNIT VALUES'!$D$38)+(Q483*'UNIT VALUES'!$D$39)+(S483*'UNIT VALUES'!$D$40), (O483*'UNIT VALUES'!$D$28)+(Q483*'UNIT VALUES'!$D$29)+(S483*'UNIT VALUES'!$D$30))</f>
        <v>1032463.0696143765</v>
      </c>
      <c r="V483" s="25">
        <f>IF(C483="22",(O483*'UNIT VALUES'!$D$41)+(Q483*'UNIT VALUES'!$D$42)+(R483*'UNIT VALUES'!$D$43),IF(C483="66",(Q483*'UNIT VALUES'!$D$31)+(T483*'UNIT VALUES'!$D$33)+(R483*'UNIT VALUES'!$D$34),(Q483*'UNIT VALUES'!$D$31)+(T483*'UNIT VALUES'!$D$32)+(R483*'UNIT VALUES'!$D$34)))</f>
        <v>2756733.1453583976</v>
      </c>
      <c r="W483" s="25">
        <f t="shared" si="21"/>
        <v>2756733</v>
      </c>
      <c r="X483" s="27">
        <f>ROUND(IF(C483="22", W483*'UNIT VALUES'!$D$44, W483*'UNIT VALUES'!$D$36), 0)</f>
        <v>2412715</v>
      </c>
      <c r="Y483" s="87">
        <f>ROUND(IF(C483="22", IF(U483&gt;V483,O483*'UNIT VALUES'!$D$38*'UNIT VALUES'!$D$44,O483*'UNIT VALUES'!$D$41*'UNIT VALUES'!$D$44),IF(U483&gt;V483, O483*'UNIT VALUES'!$D$28*'UNIT VALUES'!$D$36,0)), 0)</f>
        <v>0</v>
      </c>
      <c r="Z483" s="87">
        <f>ROUND(IF(C483="22", IF(U483&gt;V483,Q483*'UNIT VALUES'!$D$39*'UNIT VALUES'!$D$44,Q483*'UNIT VALUES'!$D$42*'UNIT VALUES'!$D$44), IF(U483&gt;V483, Q483*'UNIT VALUES'!$D$29*'UNIT VALUES'!$D$36, Q483*'UNIT VALUES'!$D$31*'UNIT VALUES'!$D$36)),0)</f>
        <v>317128</v>
      </c>
      <c r="AA483" s="87">
        <f>ROUND(IF(C483="22", IF(U483&gt;V483,0,R483*'UNIT VALUES'!$D$43*'UNIT VALUES'!$D$44),IF(CALCS!U483&gt;CALCS!V483,0,CALCS!R483*'UNIT VALUES'!$D$34*'UNIT VALUES'!$D$36)), 0)</f>
        <v>1018456</v>
      </c>
      <c r="AB483" s="87">
        <f>ROUND(IF(C483="22",IF(U483&gt;V483,S483*'UNIT VALUES'!$D$40*'UNIT VALUES'!$D$44,0),IF(U483&gt;V483,S483*'UNIT VALUES'!$D$30*'UNIT VALUES'!$D$36)), 0)</f>
        <v>0</v>
      </c>
      <c r="AC483" s="87">
        <f>ROUND(IF(U483&gt;V483,0,IF(T483&gt;1, IF(C483="66", T483*'UNIT VALUES'!$D$33*'UNIT VALUES'!$D$36,T483*'UNIT VALUES'!$D$32*'UNIT VALUES'!$D$36),0)),0)</f>
        <v>1077131</v>
      </c>
      <c r="AD483" t="str">
        <f t="shared" si="22"/>
        <v>180954</v>
      </c>
      <c r="AE483">
        <f ca="1">IF(C483="22",OFFSET('National Reallocations'!$L$1,MATCH(AD483,'National Reallocations'!$I$2:$I$52,0),),ROUND((X483/(SUM($X$2:$X$1259)-SUMIF($C$2:$C$1259,"22",$X$2:$X$1259)))*(Reallocations!$F$4+Reallocations!$F$5),0))</f>
        <v>203</v>
      </c>
      <c r="AF483" s="27">
        <f ca="1">IF(ISERROR(OFFSET('MSA Reallocations'!$I$1,MATCH(AD483,'MSA Reallocations'!$E$2:$E$37,0),)), 0, (OFFSET('MSA Reallocations'!$I$1,MATCH(AD483,'MSA Reallocations'!$E$2:$E$37,0),)))</f>
        <v>0</v>
      </c>
      <c r="AG483" s="181">
        <f ca="1">IF(ISERROR(OFFSET(Reductions!$E$1,MATCH(AD483,Reductions!$F$2:$F$15,0),)), 0, -OFFSET(Reductions!$E$1,MATCH(AD483,Reductions!$F$2:$F$15,0),))</f>
        <v>0</v>
      </c>
      <c r="AH483" s="53">
        <f t="shared" ca="1" si="23"/>
        <v>2412918</v>
      </c>
    </row>
    <row r="484" spans="1:34" x14ac:dyDescent="0.25">
      <c r="A484" s="126" t="s">
        <v>5597</v>
      </c>
      <c r="B484" s="126" t="s">
        <v>1436</v>
      </c>
      <c r="C484" s="126" t="s">
        <v>27</v>
      </c>
      <c r="D484" s="126" t="s">
        <v>28</v>
      </c>
      <c r="E484" s="126" t="s">
        <v>1437</v>
      </c>
      <c r="F484" s="126" t="s">
        <v>1461</v>
      </c>
      <c r="G484" s="126" t="s">
        <v>844</v>
      </c>
      <c r="H484" s="126" t="s">
        <v>23</v>
      </c>
      <c r="I484" s="126" t="s">
        <v>1462</v>
      </c>
      <c r="J484" s="126" t="s">
        <v>1463</v>
      </c>
      <c r="K484" s="126" t="s">
        <v>3343</v>
      </c>
      <c r="L484" s="127">
        <v>161776</v>
      </c>
      <c r="M484" s="127">
        <v>179071</v>
      </c>
      <c r="N484" s="127">
        <v>172391</v>
      </c>
      <c r="O484" s="127">
        <v>260326</v>
      </c>
      <c r="P484" s="127">
        <v>250615</v>
      </c>
      <c r="Q484" s="127">
        <v>47337</v>
      </c>
      <c r="R484" s="127">
        <v>18209</v>
      </c>
      <c r="S484" s="127">
        <v>1828</v>
      </c>
      <c r="T484" s="24">
        <f>IF(P484&gt;0, ROUND(IF(IF(OR(C484="51", C484="52", C484="66"), (L484*'UNIT VALUES'!$C$26)-CALCS!P484,0)&gt;0, IF(OR(C484="51", C484="52", C484="66"), (L484*'UNIT VALUES'!$C$26)-CALCS!P484,0), 0), 0), ROUND(IF(IF(OR(C484="51", C484="52", C484="66"), (L484*'UNIT VALUES'!$C$26)-CALCS!O484,0)&gt;0, IF(OR(C484="51", C484="52", C484="66"), (L484*'UNIT VALUES'!$C$26)-CALCS!O484,0), 0), 0))</f>
        <v>3247</v>
      </c>
      <c r="U484" s="25">
        <f>IF(C484="22", (O484*'UNIT VALUES'!$D$38)+(Q484*'UNIT VALUES'!$D$39)+(S484*'UNIT VALUES'!$D$40), (O484*'UNIT VALUES'!$D$28)+(Q484*'UNIT VALUES'!$D$29)+(S484*'UNIT VALUES'!$D$30))</f>
        <v>1966907.3843493182</v>
      </c>
      <c r="V484" s="25">
        <f>IF(C484="22",(O484*'UNIT VALUES'!$D$41)+(Q484*'UNIT VALUES'!$D$42)+(R484*'UNIT VALUES'!$D$43),IF(C484="66",(Q484*'UNIT VALUES'!$D$31)+(T484*'UNIT VALUES'!$D$33)+(R484*'UNIT VALUES'!$D$34),(Q484*'UNIT VALUES'!$D$31)+(T484*'UNIT VALUES'!$D$32)+(R484*'UNIT VALUES'!$D$34)))</f>
        <v>2110060.450511463</v>
      </c>
      <c r="W484" s="25">
        <f t="shared" si="21"/>
        <v>2110060</v>
      </c>
      <c r="X484" s="27">
        <f>ROUND(IF(C484="22", W484*'UNIT VALUES'!$D$44, W484*'UNIT VALUES'!$D$36), 0)</f>
        <v>1846742</v>
      </c>
      <c r="Y484" s="87">
        <f>ROUND(IF(C484="22", IF(U484&gt;V484,O484*'UNIT VALUES'!$D$38*'UNIT VALUES'!$D$44,O484*'UNIT VALUES'!$D$41*'UNIT VALUES'!$D$44),IF(U484&gt;V484, O484*'UNIT VALUES'!$D$28*'UNIT VALUES'!$D$36,0)), 0)</f>
        <v>0</v>
      </c>
      <c r="Z484" s="87">
        <f>ROUND(IF(C484="22", IF(U484&gt;V484,Q484*'UNIT VALUES'!$D$39*'UNIT VALUES'!$D$44,Q484*'UNIT VALUES'!$D$42*'UNIT VALUES'!$D$44), IF(U484&gt;V484, Q484*'UNIT VALUES'!$D$29*'UNIT VALUES'!$D$36, Q484*'UNIT VALUES'!$D$31*'UNIT VALUES'!$D$36)),0)</f>
        <v>631921</v>
      </c>
      <c r="AA484" s="87">
        <f>ROUND(IF(C484="22", IF(U484&gt;V484,0,R484*'UNIT VALUES'!$D$43*'UNIT VALUES'!$D$44),IF(CALCS!U484&gt;CALCS!V484,0,CALCS!R484*'UNIT VALUES'!$D$34*'UNIT VALUES'!$D$36)), 0)</f>
        <v>1181666</v>
      </c>
      <c r="AB484" s="87">
        <f>ROUND(IF(C484="22",IF(U484&gt;V484,S484*'UNIT VALUES'!$D$40*'UNIT VALUES'!$D$44,0),IF(U484&gt;V484,S484*'UNIT VALUES'!$D$30*'UNIT VALUES'!$D$36)), 0)</f>
        <v>0</v>
      </c>
      <c r="AC484" s="87">
        <f>ROUND(IF(U484&gt;V484,0,IF(T484&gt;1, IF(C484="66", T484*'UNIT VALUES'!$D$33*'UNIT VALUES'!$D$36,T484*'UNIT VALUES'!$D$32*'UNIT VALUES'!$D$36),0)),0)</f>
        <v>33156</v>
      </c>
      <c r="AD484" t="str">
        <f t="shared" si="22"/>
        <v>181014</v>
      </c>
      <c r="AE484">
        <f ca="1">IF(C484="22",OFFSET('National Reallocations'!$L$1,MATCH(AD484,'National Reallocations'!$I$2:$I$52,0),),ROUND((X484/(SUM($X$2:$X$1259)-SUMIF($C$2:$C$1259,"22",$X$2:$X$1259)))*(Reallocations!$F$4+Reallocations!$F$5),0))</f>
        <v>155</v>
      </c>
      <c r="AF484" s="27">
        <f ca="1">IF(ISERROR(OFFSET('MSA Reallocations'!$I$1,MATCH(AD484,'MSA Reallocations'!$E$2:$E$37,0),)), 0, (OFFSET('MSA Reallocations'!$I$1,MATCH(AD484,'MSA Reallocations'!$E$2:$E$37,0),)))</f>
        <v>0</v>
      </c>
      <c r="AG484" s="181">
        <f ca="1">IF(ISERROR(OFFSET(Reductions!$E$1,MATCH(AD484,Reductions!$F$2:$F$15,0),)), 0, -OFFSET(Reductions!$E$1,MATCH(AD484,Reductions!$F$2:$F$15,0),))</f>
        <v>0</v>
      </c>
      <c r="AH484" s="53">
        <f t="shared" ca="1" si="23"/>
        <v>1846897</v>
      </c>
    </row>
    <row r="485" spans="1:34" x14ac:dyDescent="0.25">
      <c r="A485" s="126" t="s">
        <v>4947</v>
      </c>
      <c r="B485" s="126" t="s">
        <v>1436</v>
      </c>
      <c r="C485" s="126" t="s">
        <v>27</v>
      </c>
      <c r="D485" s="126" t="s">
        <v>28</v>
      </c>
      <c r="E485" s="126" t="s">
        <v>1437</v>
      </c>
      <c r="F485" s="126" t="s">
        <v>900</v>
      </c>
      <c r="G485" s="126" t="s">
        <v>574</v>
      </c>
      <c r="H485" s="126" t="s">
        <v>23</v>
      </c>
      <c r="I485" s="126" t="s">
        <v>364</v>
      </c>
      <c r="J485" s="126" t="s">
        <v>1452</v>
      </c>
      <c r="K485" s="126" t="s">
        <v>3343</v>
      </c>
      <c r="L485" s="127">
        <v>178320</v>
      </c>
      <c r="M485" s="127">
        <v>151968</v>
      </c>
      <c r="N485" s="127">
        <v>151953</v>
      </c>
      <c r="O485" s="127">
        <v>77156</v>
      </c>
      <c r="P485" s="127">
        <v>0</v>
      </c>
      <c r="Q485" s="127">
        <v>30390</v>
      </c>
      <c r="R485" s="127">
        <v>8484</v>
      </c>
      <c r="S485" s="127">
        <v>956</v>
      </c>
      <c r="T485" s="24">
        <f>IF(P485&gt;0, ROUND(IF(IF(OR(C485="51", C485="52", C485="66"), (L485*'UNIT VALUES'!$C$26)-CALCS!P485,0)&gt;0, IF(OR(C485="51", C485="52", C485="66"), (L485*'UNIT VALUES'!$C$26)-CALCS!P485,0), 0), 0), ROUND(IF(IF(OR(C485="51", C485="52", C485="66"), (L485*'UNIT VALUES'!$C$26)-CALCS!O485,0)&gt;0, IF(OR(C485="51", C485="52", C485="66"), (L485*'UNIT VALUES'!$C$26)-CALCS!O485,0), 0), 0))</f>
        <v>202667</v>
      </c>
      <c r="U485" s="25">
        <f>IF(C485="22", (O485*'UNIT VALUES'!$D$38)+(Q485*'UNIT VALUES'!$D$39)+(S485*'UNIT VALUES'!$D$40), (O485*'UNIT VALUES'!$D$28)+(Q485*'UNIT VALUES'!$D$29)+(S485*'UNIT VALUES'!$D$30))</f>
        <v>1060982.5254403651</v>
      </c>
      <c r="V485" s="25">
        <f>IF(C485="22",(O485*'UNIT VALUES'!$D$41)+(Q485*'UNIT VALUES'!$D$42)+(R485*'UNIT VALUES'!$D$43),IF(C485="66",(Q485*'UNIT VALUES'!$D$31)+(T485*'UNIT VALUES'!$D$33)+(R485*'UNIT VALUES'!$D$34),(Q485*'UNIT VALUES'!$D$31)+(T485*'UNIT VALUES'!$D$32)+(R485*'UNIT VALUES'!$D$34)))</f>
        <v>3457157.6686053174</v>
      </c>
      <c r="W485" s="25">
        <f t="shared" si="21"/>
        <v>3457158</v>
      </c>
      <c r="X485" s="27">
        <f>ROUND(IF(C485="22", W485*'UNIT VALUES'!$D$44, W485*'UNIT VALUES'!$D$36), 0)</f>
        <v>3025733</v>
      </c>
      <c r="Y485" s="87">
        <f>ROUND(IF(C485="22", IF(U485&gt;V485,O485*'UNIT VALUES'!$D$38*'UNIT VALUES'!$D$44,O485*'UNIT VALUES'!$D$41*'UNIT VALUES'!$D$44),IF(U485&gt;V485, O485*'UNIT VALUES'!$D$28*'UNIT VALUES'!$D$36,0)), 0)</f>
        <v>0</v>
      </c>
      <c r="Z485" s="87">
        <f>ROUND(IF(C485="22", IF(U485&gt;V485,Q485*'UNIT VALUES'!$D$39*'UNIT VALUES'!$D$44,Q485*'UNIT VALUES'!$D$42*'UNIT VALUES'!$D$44), IF(U485&gt;V485, Q485*'UNIT VALUES'!$D$29*'UNIT VALUES'!$D$36, Q485*'UNIT VALUES'!$D$31*'UNIT VALUES'!$D$36)),0)</f>
        <v>405688</v>
      </c>
      <c r="AA485" s="87">
        <f>ROUND(IF(C485="22", IF(U485&gt;V485,0,R485*'UNIT VALUES'!$D$43*'UNIT VALUES'!$D$44),IF(CALCS!U485&gt;CALCS!V485,0,CALCS!R485*'UNIT VALUES'!$D$34*'UNIT VALUES'!$D$36)), 0)</f>
        <v>550566</v>
      </c>
      <c r="AB485" s="87">
        <f>ROUND(IF(C485="22",IF(U485&gt;V485,S485*'UNIT VALUES'!$D$40*'UNIT VALUES'!$D$44,0),IF(U485&gt;V485,S485*'UNIT VALUES'!$D$30*'UNIT VALUES'!$D$36)), 0)</f>
        <v>0</v>
      </c>
      <c r="AC485" s="87">
        <f>ROUND(IF(U485&gt;V485,0,IF(T485&gt;1, IF(C485="66", T485*'UNIT VALUES'!$D$33*'UNIT VALUES'!$D$36,T485*'UNIT VALUES'!$D$32*'UNIT VALUES'!$D$36),0)),0)</f>
        <v>2069479</v>
      </c>
      <c r="AD485" t="str">
        <f t="shared" si="22"/>
        <v>181104</v>
      </c>
      <c r="AE485">
        <f ca="1">IF(C485="22",OFFSET('National Reallocations'!$L$1,MATCH(AD485,'National Reallocations'!$I$2:$I$52,0),),ROUND((X485/(SUM($X$2:$X$1259)-SUMIF($C$2:$C$1259,"22",$X$2:$X$1259)))*(Reallocations!$F$4+Reallocations!$F$5),0))</f>
        <v>254</v>
      </c>
      <c r="AF485" s="27">
        <f ca="1">IF(ISERROR(OFFSET('MSA Reallocations'!$I$1,MATCH(AD485,'MSA Reallocations'!$E$2:$E$37,0),)), 0, (OFFSET('MSA Reallocations'!$I$1,MATCH(AD485,'MSA Reallocations'!$E$2:$E$37,0),)))</f>
        <v>0</v>
      </c>
      <c r="AG485" s="181">
        <f ca="1">IF(ISERROR(OFFSET(Reductions!$E$1,MATCH(AD485,Reductions!$F$2:$F$15,0),)), 0, -OFFSET(Reductions!$E$1,MATCH(AD485,Reductions!$F$2:$F$15,0),))</f>
        <v>0</v>
      </c>
      <c r="AH485" s="53">
        <f t="shared" ca="1" si="23"/>
        <v>3025987</v>
      </c>
    </row>
    <row r="486" spans="1:34" x14ac:dyDescent="0.25">
      <c r="A486" s="126" t="s">
        <v>5481</v>
      </c>
      <c r="B486" s="126" t="s">
        <v>1436</v>
      </c>
      <c r="C486" s="126" t="s">
        <v>27</v>
      </c>
      <c r="D486" s="126" t="s">
        <v>28</v>
      </c>
      <c r="E486" s="126" t="s">
        <v>1437</v>
      </c>
      <c r="F486" s="126" t="s">
        <v>1466</v>
      </c>
      <c r="G486" s="126" t="s">
        <v>454</v>
      </c>
      <c r="H486" s="126" t="s">
        <v>23</v>
      </c>
      <c r="I486" s="126" t="s">
        <v>1467</v>
      </c>
      <c r="J486" s="126" t="s">
        <v>1456</v>
      </c>
      <c r="K486" s="126" t="s">
        <v>3343</v>
      </c>
      <c r="L486" s="127">
        <v>13718</v>
      </c>
      <c r="M486" s="127">
        <v>19665</v>
      </c>
      <c r="N486" s="127">
        <v>19665</v>
      </c>
      <c r="O486" s="127">
        <v>32983</v>
      </c>
      <c r="P486" s="127">
        <v>0</v>
      </c>
      <c r="Q486" s="127">
        <v>7497</v>
      </c>
      <c r="R486" s="127">
        <v>2524</v>
      </c>
      <c r="S486" s="127">
        <v>390</v>
      </c>
      <c r="T486" s="24">
        <f>IF(P486&gt;0, ROUND(IF(IF(OR(C486="51", C486="52", C486="66"), (L486*'UNIT VALUES'!$C$26)-CALCS!P486,0)&gt;0, IF(OR(C486="51", C486="52", C486="66"), (L486*'UNIT VALUES'!$C$26)-CALCS!P486,0), 0), 0), ROUND(IF(IF(OR(C486="51", C486="52", C486="66"), (L486*'UNIT VALUES'!$C$26)-CALCS!O486,0)&gt;0, IF(OR(C486="51", C486="52", C486="66"), (L486*'UNIT VALUES'!$C$26)-CALCS!O486,0), 0), 0))</f>
        <v>0</v>
      </c>
      <c r="U486" s="25">
        <f>IF(C486="22", (O486*'UNIT VALUES'!$D$38)+(Q486*'UNIT VALUES'!$D$39)+(S486*'UNIT VALUES'!$D$40), (O486*'UNIT VALUES'!$D$28)+(Q486*'UNIT VALUES'!$D$29)+(S486*'UNIT VALUES'!$D$30))</f>
        <v>311080.95441960613</v>
      </c>
      <c r="V486" s="25">
        <f>IF(C486="22",(O486*'UNIT VALUES'!$D$41)+(Q486*'UNIT VALUES'!$D$42)+(R486*'UNIT VALUES'!$D$43),IF(C486="66",(Q486*'UNIT VALUES'!$D$31)+(T486*'UNIT VALUES'!$D$33)+(R486*'UNIT VALUES'!$D$34),(Q486*'UNIT VALUES'!$D$31)+(T486*'UNIT VALUES'!$D$32)+(R486*'UNIT VALUES'!$D$34)))</f>
        <v>301499.03547642293</v>
      </c>
      <c r="W486" s="25">
        <f t="shared" si="21"/>
        <v>311081</v>
      </c>
      <c r="X486" s="27">
        <f>ROUND(IF(C486="22", W486*'UNIT VALUES'!$D$44, W486*'UNIT VALUES'!$D$36), 0)</f>
        <v>272261</v>
      </c>
      <c r="Y486" s="87">
        <f>ROUND(IF(C486="22", IF(U486&gt;V486,O486*'UNIT VALUES'!$D$38*'UNIT VALUES'!$D$44,O486*'UNIT VALUES'!$D$41*'UNIT VALUES'!$D$44),IF(U486&gt;V486, O486*'UNIT VALUES'!$D$28*'UNIT VALUES'!$D$36,0)), 0)</f>
        <v>54263</v>
      </c>
      <c r="Z486" s="87">
        <f>ROUND(IF(C486="22", IF(U486&gt;V486,Q486*'UNIT VALUES'!$D$39*'UNIT VALUES'!$D$44,Q486*'UNIT VALUES'!$D$42*'UNIT VALUES'!$D$44), IF(U486&gt;V486, Q486*'UNIT VALUES'!$D$29*'UNIT VALUES'!$D$36, Q486*'UNIT VALUES'!$D$31*'UNIT VALUES'!$D$36)),0)</f>
        <v>166801</v>
      </c>
      <c r="AA486" s="87">
        <f>ROUND(IF(C486="22", IF(U486&gt;V486,0,R486*'UNIT VALUES'!$D$43*'UNIT VALUES'!$D$44),IF(CALCS!U486&gt;CALCS!V486,0,CALCS!R486*'UNIT VALUES'!$D$34*'UNIT VALUES'!$D$36)), 0)</f>
        <v>0</v>
      </c>
      <c r="AB486" s="87">
        <f>ROUND(IF(C486="22",IF(U486&gt;V486,S486*'UNIT VALUES'!$D$40*'UNIT VALUES'!$D$44,0),IF(U486&gt;V486,S486*'UNIT VALUES'!$D$30*'UNIT VALUES'!$D$36)), 0)</f>
        <v>51197</v>
      </c>
      <c r="AC486" s="87">
        <f>ROUND(IF(U486&gt;V486,0,IF(T486&gt;1, IF(C486="66", T486*'UNIT VALUES'!$D$33*'UNIT VALUES'!$D$36,T486*'UNIT VALUES'!$D$32*'UNIT VALUES'!$D$36),0)),0)</f>
        <v>0</v>
      </c>
      <c r="AD486" t="str">
        <f t="shared" si="22"/>
        <v>181158</v>
      </c>
      <c r="AE486">
        <f ca="1">IF(C486="22",OFFSET('National Reallocations'!$L$1,MATCH(AD486,'National Reallocations'!$I$2:$I$52,0),),ROUND((X486/(SUM($X$2:$X$1259)-SUMIF($C$2:$C$1259,"22",$X$2:$X$1259)))*(Reallocations!$F$4+Reallocations!$F$5),0))</f>
        <v>23</v>
      </c>
      <c r="AF486" s="27">
        <f ca="1">IF(ISERROR(OFFSET('MSA Reallocations'!$I$1,MATCH(AD486,'MSA Reallocations'!$E$2:$E$37,0),)), 0, (OFFSET('MSA Reallocations'!$I$1,MATCH(AD486,'MSA Reallocations'!$E$2:$E$37,0),)))</f>
        <v>0</v>
      </c>
      <c r="AG486" s="181">
        <f ca="1">IF(ISERROR(OFFSET(Reductions!$E$1,MATCH(AD486,Reductions!$F$2:$F$15,0),)), 0, -OFFSET(Reductions!$E$1,MATCH(AD486,Reductions!$F$2:$F$15,0),))</f>
        <v>0</v>
      </c>
      <c r="AH486" s="53">
        <f t="shared" ca="1" si="23"/>
        <v>272284</v>
      </c>
    </row>
    <row r="487" spans="1:34" x14ac:dyDescent="0.25">
      <c r="A487" s="126" t="s">
        <v>4945</v>
      </c>
      <c r="B487" s="126" t="s">
        <v>1436</v>
      </c>
      <c r="C487" s="126" t="s">
        <v>47</v>
      </c>
      <c r="D487" s="126" t="s">
        <v>48</v>
      </c>
      <c r="E487" s="126" t="s">
        <v>1437</v>
      </c>
      <c r="F487" s="126" t="s">
        <v>1469</v>
      </c>
      <c r="G487" s="126" t="s">
        <v>574</v>
      </c>
      <c r="H487" s="126" t="s">
        <v>23</v>
      </c>
      <c r="I487" s="126" t="s">
        <v>1470</v>
      </c>
      <c r="J487" s="126" t="s">
        <v>1452</v>
      </c>
      <c r="K487" s="126" t="s">
        <v>3343</v>
      </c>
      <c r="L487" s="127">
        <v>111698</v>
      </c>
      <c r="M487" s="127">
        <v>93714</v>
      </c>
      <c r="N487" s="127">
        <v>93714</v>
      </c>
      <c r="O487" s="127">
        <v>77614</v>
      </c>
      <c r="P487" s="127">
        <v>0</v>
      </c>
      <c r="Q487" s="127">
        <v>18747</v>
      </c>
      <c r="R487" s="127">
        <v>10971</v>
      </c>
      <c r="S487" s="127">
        <v>1002</v>
      </c>
      <c r="T487" s="24">
        <f>IF(P487&gt;0, ROUND(IF(IF(OR(C487="51", C487="52", C487="66"), (L487*'UNIT VALUES'!$C$26)-CALCS!P487,0)&gt;0, IF(OR(C487="51", C487="52", C487="66"), (L487*'UNIT VALUES'!$C$26)-CALCS!P487,0), 0), 0), ROUND(IF(IF(OR(C487="51", C487="52", C487="66"), (L487*'UNIT VALUES'!$C$26)-CALCS!O487,0)&gt;0, IF(OR(C487="51", C487="52", C487="66"), (L487*'UNIT VALUES'!$C$26)-CALCS!O487,0), 0), 0))</f>
        <v>97664</v>
      </c>
      <c r="U487" s="25">
        <f>IF(C487="22", (O487*'UNIT VALUES'!$D$38)+(Q487*'UNIT VALUES'!$D$39)+(S487*'UNIT VALUES'!$D$40), (O487*'UNIT VALUES'!$D$28)+(Q487*'UNIT VALUES'!$D$29)+(S487*'UNIT VALUES'!$D$30))</f>
        <v>772761.91436808673</v>
      </c>
      <c r="V487" s="25">
        <f>IF(C487="22",(O487*'UNIT VALUES'!$D$41)+(Q487*'UNIT VALUES'!$D$42)+(R487*'UNIT VALUES'!$D$43),IF(C487="66",(Q487*'UNIT VALUES'!$D$31)+(T487*'UNIT VALUES'!$D$33)+(R487*'UNIT VALUES'!$D$34),(Q487*'UNIT VALUES'!$D$31)+(T487*'UNIT VALUES'!$D$32)+(R487*'UNIT VALUES'!$D$34)))</f>
        <v>2238883.3963439744</v>
      </c>
      <c r="W487" s="25">
        <f t="shared" si="21"/>
        <v>2238883</v>
      </c>
      <c r="X487" s="27">
        <f>ROUND(IF(C487="22", W487*'UNIT VALUES'!$D$44, W487*'UNIT VALUES'!$D$36), 0)</f>
        <v>1959489</v>
      </c>
      <c r="Y487" s="87">
        <f>ROUND(IF(C487="22", IF(U487&gt;V487,O487*'UNIT VALUES'!$D$38*'UNIT VALUES'!$D$44,O487*'UNIT VALUES'!$D$41*'UNIT VALUES'!$D$44),IF(U487&gt;V487, O487*'UNIT VALUES'!$D$28*'UNIT VALUES'!$D$36,0)), 0)</f>
        <v>0</v>
      </c>
      <c r="Z487" s="87">
        <f>ROUND(IF(C487="22", IF(U487&gt;V487,Q487*'UNIT VALUES'!$D$39*'UNIT VALUES'!$D$44,Q487*'UNIT VALUES'!$D$42*'UNIT VALUES'!$D$44), IF(U487&gt;V487, Q487*'UNIT VALUES'!$D$29*'UNIT VALUES'!$D$36, Q487*'UNIT VALUES'!$D$31*'UNIT VALUES'!$D$36)),0)</f>
        <v>250261</v>
      </c>
      <c r="AA487" s="87">
        <f>ROUND(IF(C487="22", IF(U487&gt;V487,0,R487*'UNIT VALUES'!$D$43*'UNIT VALUES'!$D$44),IF(CALCS!U487&gt;CALCS!V487,0,CALCS!R487*'UNIT VALUES'!$D$34*'UNIT VALUES'!$D$36)), 0)</f>
        <v>711959</v>
      </c>
      <c r="AB487" s="87">
        <f>ROUND(IF(C487="22",IF(U487&gt;V487,S487*'UNIT VALUES'!$D$40*'UNIT VALUES'!$D$44,0),IF(U487&gt;V487,S487*'UNIT VALUES'!$D$30*'UNIT VALUES'!$D$36)), 0)</f>
        <v>0</v>
      </c>
      <c r="AC487" s="87">
        <f>ROUND(IF(U487&gt;V487,0,IF(T487&gt;1, IF(C487="66", T487*'UNIT VALUES'!$D$33*'UNIT VALUES'!$D$36,T487*'UNIT VALUES'!$D$32*'UNIT VALUES'!$D$36),0)),0)</f>
        <v>997269</v>
      </c>
      <c r="AD487" t="str">
        <f t="shared" si="22"/>
        <v>181272</v>
      </c>
      <c r="AE487">
        <f ca="1">IF(C487="22",OFFSET('National Reallocations'!$L$1,MATCH(AD487,'National Reallocations'!$I$2:$I$52,0),),ROUND((X487/(SUM($X$2:$X$1259)-SUMIF($C$2:$C$1259,"22",$X$2:$X$1259)))*(Reallocations!$F$4+Reallocations!$F$5),0))</f>
        <v>165</v>
      </c>
      <c r="AF487" s="27">
        <f ca="1">IF(ISERROR(OFFSET('MSA Reallocations'!$I$1,MATCH(AD487,'MSA Reallocations'!$E$2:$E$37,0),)), 0, (OFFSET('MSA Reallocations'!$I$1,MATCH(AD487,'MSA Reallocations'!$E$2:$E$37,0),)))</f>
        <v>0</v>
      </c>
      <c r="AG487" s="181">
        <f ca="1">IF(ISERROR(OFFSET(Reductions!$E$1,MATCH(AD487,Reductions!$F$2:$F$15,0),)), 0, -OFFSET(Reductions!$E$1,MATCH(AD487,Reductions!$F$2:$F$15,0),))</f>
        <v>0</v>
      </c>
      <c r="AH487" s="53">
        <f t="shared" ca="1" si="23"/>
        <v>1959654</v>
      </c>
    </row>
    <row r="488" spans="1:34" x14ac:dyDescent="0.25">
      <c r="A488" s="126" t="s">
        <v>4884</v>
      </c>
      <c r="B488" s="126" t="s">
        <v>1436</v>
      </c>
      <c r="C488" s="126" t="s">
        <v>27</v>
      </c>
      <c r="D488" s="126" t="s">
        <v>28</v>
      </c>
      <c r="E488" s="126" t="s">
        <v>1437</v>
      </c>
      <c r="F488" s="126" t="s">
        <v>361</v>
      </c>
      <c r="G488" s="126" t="s">
        <v>82</v>
      </c>
      <c r="H488" s="126" t="s">
        <v>1472</v>
      </c>
      <c r="I488" s="126" t="s">
        <v>404</v>
      </c>
      <c r="J488" s="126" t="s">
        <v>1446</v>
      </c>
      <c r="K488" s="126" t="s">
        <v>3343</v>
      </c>
      <c r="L488" s="127">
        <v>665975</v>
      </c>
      <c r="M488" s="127">
        <v>711541</v>
      </c>
      <c r="N488" s="127">
        <v>711374</v>
      </c>
      <c r="O488" s="127">
        <v>862781</v>
      </c>
      <c r="P488" s="127">
        <v>0</v>
      </c>
      <c r="Q488" s="127">
        <v>176042</v>
      </c>
      <c r="R488" s="127">
        <v>62405</v>
      </c>
      <c r="S488" s="127">
        <v>7530</v>
      </c>
      <c r="T488" s="24">
        <f>IF(P488&gt;0, ROUND(IF(IF(OR(C488="51", C488="52", C488="66"), (L488*'UNIT VALUES'!$C$26)-CALCS!P488,0)&gt;0, IF(OR(C488="51", C488="52", C488="66"), (L488*'UNIT VALUES'!$C$26)-CALCS!P488,0), 0), 0), ROUND(IF(IF(OR(C488="51", C488="52", C488="66"), (L488*'UNIT VALUES'!$C$26)-CALCS!O488,0)&gt;0, IF(OR(C488="51", C488="52", C488="66"), (L488*'UNIT VALUES'!$C$26)-CALCS!O488,0), 0), 0))</f>
        <v>182278</v>
      </c>
      <c r="U488" s="25">
        <f>IF(C488="22", (O488*'UNIT VALUES'!$D$38)+(Q488*'UNIT VALUES'!$D$39)+(S488*'UNIT VALUES'!$D$40), (O488*'UNIT VALUES'!$D$28)+(Q488*'UNIT VALUES'!$D$29)+(S488*'UNIT VALUES'!$D$30))</f>
        <v>7226489.7466486739</v>
      </c>
      <c r="V488" s="25">
        <f>IF(C488="22",(O488*'UNIT VALUES'!$D$41)+(Q488*'UNIT VALUES'!$D$42)+(R488*'UNIT VALUES'!$D$43),IF(C488="66",(Q488*'UNIT VALUES'!$D$31)+(T488*'UNIT VALUES'!$D$33)+(R488*'UNIT VALUES'!$D$34),(Q488*'UNIT VALUES'!$D$31)+(T488*'UNIT VALUES'!$D$32)+(R488*'UNIT VALUES'!$D$34)))</f>
        <v>9438993.7047843859</v>
      </c>
      <c r="W488" s="25">
        <f t="shared" si="21"/>
        <v>9438994</v>
      </c>
      <c r="X488" s="27">
        <f>ROUND(IF(C488="22", W488*'UNIT VALUES'!$D$44, W488*'UNIT VALUES'!$D$36), 0)</f>
        <v>8261085</v>
      </c>
      <c r="Y488" s="87">
        <f>ROUND(IF(C488="22", IF(U488&gt;V488,O488*'UNIT VALUES'!$D$38*'UNIT VALUES'!$D$44,O488*'UNIT VALUES'!$D$41*'UNIT VALUES'!$D$44),IF(U488&gt;V488, O488*'UNIT VALUES'!$D$28*'UNIT VALUES'!$D$36,0)), 0)</f>
        <v>0</v>
      </c>
      <c r="Z488" s="87">
        <f>ROUND(IF(C488="22", IF(U488&gt;V488,Q488*'UNIT VALUES'!$D$39*'UNIT VALUES'!$D$44,Q488*'UNIT VALUES'!$D$42*'UNIT VALUES'!$D$44), IF(U488&gt;V488, Q488*'UNIT VALUES'!$D$29*'UNIT VALUES'!$D$36, Q488*'UNIT VALUES'!$D$31*'UNIT VALUES'!$D$36)),0)</f>
        <v>2350055</v>
      </c>
      <c r="AA488" s="87">
        <f>ROUND(IF(C488="22", IF(U488&gt;V488,0,R488*'UNIT VALUES'!$D$43*'UNIT VALUES'!$D$44),IF(CALCS!U488&gt;CALCS!V488,0,CALCS!R488*'UNIT VALUES'!$D$34*'UNIT VALUES'!$D$36)), 0)</f>
        <v>4049748</v>
      </c>
      <c r="AB488" s="87">
        <f>ROUND(IF(C488="22",IF(U488&gt;V488,S488*'UNIT VALUES'!$D$40*'UNIT VALUES'!$D$44,0),IF(U488&gt;V488,S488*'UNIT VALUES'!$D$30*'UNIT VALUES'!$D$36)), 0)</f>
        <v>0</v>
      </c>
      <c r="AC488" s="87">
        <f>ROUND(IF(U488&gt;V488,0,IF(T488&gt;1, IF(C488="66", T488*'UNIT VALUES'!$D$33*'UNIT VALUES'!$D$36,T488*'UNIT VALUES'!$D$32*'UNIT VALUES'!$D$36),0)),0)</f>
        <v>1861282</v>
      </c>
      <c r="AD488" t="str">
        <f t="shared" si="22"/>
        <v>181404</v>
      </c>
      <c r="AE488">
        <f ca="1">IF(C488="22",OFFSET('National Reallocations'!$L$1,MATCH(AD488,'National Reallocations'!$I$2:$I$52,0),),ROUND((X488/(SUM($X$2:$X$1259)-SUMIF($C$2:$C$1259,"22",$X$2:$X$1259)))*(Reallocations!$F$4+Reallocations!$F$5),0))</f>
        <v>695</v>
      </c>
      <c r="AF488" s="27">
        <f ca="1">IF(ISERROR(OFFSET('MSA Reallocations'!$I$1,MATCH(AD488,'MSA Reallocations'!$E$2:$E$37,0),)), 0, (OFFSET('MSA Reallocations'!$I$1,MATCH(AD488,'MSA Reallocations'!$E$2:$E$37,0),)))</f>
        <v>0</v>
      </c>
      <c r="AG488" s="181">
        <f ca="1">IF(ISERROR(OFFSET(Reductions!$E$1,MATCH(AD488,Reductions!$F$2:$F$15,0),)), 0, -OFFSET(Reductions!$E$1,MATCH(AD488,Reductions!$F$2:$F$15,0),))</f>
        <v>0</v>
      </c>
      <c r="AH488" s="53">
        <f t="shared" ca="1" si="23"/>
        <v>8261780</v>
      </c>
    </row>
    <row r="489" spans="1:34" x14ac:dyDescent="0.25">
      <c r="A489" s="126" t="s">
        <v>5172</v>
      </c>
      <c r="B489" s="126" t="s">
        <v>1436</v>
      </c>
      <c r="C489" s="126" t="s">
        <v>27</v>
      </c>
      <c r="D489" s="126" t="s">
        <v>28</v>
      </c>
      <c r="E489" s="126" t="s">
        <v>1437</v>
      </c>
      <c r="F489" s="126" t="s">
        <v>1474</v>
      </c>
      <c r="G489" s="126" t="s">
        <v>294</v>
      </c>
      <c r="H489" s="126" t="s">
        <v>23</v>
      </c>
      <c r="I489" s="126" t="s">
        <v>1475</v>
      </c>
      <c r="J489" s="126" t="s">
        <v>1476</v>
      </c>
      <c r="K489" s="126" t="s">
        <v>3343</v>
      </c>
      <c r="L489" s="127">
        <v>47197</v>
      </c>
      <c r="M489" s="127">
        <v>47808</v>
      </c>
      <c r="N489" s="127">
        <v>47808</v>
      </c>
      <c r="O489" s="127">
        <v>57995</v>
      </c>
      <c r="P489" s="127">
        <v>0</v>
      </c>
      <c r="Q489" s="127">
        <v>11755</v>
      </c>
      <c r="R489" s="127">
        <v>6394</v>
      </c>
      <c r="S489" s="127">
        <v>208</v>
      </c>
      <c r="T489" s="24">
        <f>IF(P489&gt;0, ROUND(IF(IF(OR(C489="51", C489="52", C489="66"), (L489*'UNIT VALUES'!$C$26)-CALCS!P489,0)&gt;0, IF(OR(C489="51", C489="52", C489="66"), (L489*'UNIT VALUES'!$C$26)-CALCS!P489,0), 0), 0), ROUND(IF(IF(OR(C489="51", C489="52", C489="66"), (L489*'UNIT VALUES'!$C$26)-CALCS!O489,0)&gt;0, IF(OR(C489="51", C489="52", C489="66"), (L489*'UNIT VALUES'!$C$26)-CALCS!O489,0), 0), 0))</f>
        <v>16067</v>
      </c>
      <c r="U489" s="25">
        <f>IF(C489="22", (O489*'UNIT VALUES'!$D$38)+(Q489*'UNIT VALUES'!$D$39)+(S489*'UNIT VALUES'!$D$40), (O489*'UNIT VALUES'!$D$28)+(Q489*'UNIT VALUES'!$D$29)+(S489*'UNIT VALUES'!$D$30))</f>
        <v>439043.4152824136</v>
      </c>
      <c r="V489" s="25">
        <f>IF(C489="22",(O489*'UNIT VALUES'!$D$41)+(Q489*'UNIT VALUES'!$D$42)+(R489*'UNIT VALUES'!$D$43),IF(C489="66",(Q489*'UNIT VALUES'!$D$31)+(T489*'UNIT VALUES'!$D$33)+(R489*'UNIT VALUES'!$D$34),(Q489*'UNIT VALUES'!$D$31)+(T489*'UNIT VALUES'!$D$32)+(R489*'UNIT VALUES'!$D$34)))</f>
        <v>840853.70299735689</v>
      </c>
      <c r="W489" s="25">
        <f t="shared" si="21"/>
        <v>840854</v>
      </c>
      <c r="X489" s="27">
        <f>ROUND(IF(C489="22", W489*'UNIT VALUES'!$D$44, W489*'UNIT VALUES'!$D$36), 0)</f>
        <v>735922</v>
      </c>
      <c r="Y489" s="87">
        <f>ROUND(IF(C489="22", IF(U489&gt;V489,O489*'UNIT VALUES'!$D$38*'UNIT VALUES'!$D$44,O489*'UNIT VALUES'!$D$41*'UNIT VALUES'!$D$44),IF(U489&gt;V489, O489*'UNIT VALUES'!$D$28*'UNIT VALUES'!$D$36,0)), 0)</f>
        <v>0</v>
      </c>
      <c r="Z489" s="87">
        <f>ROUND(IF(C489="22", IF(U489&gt;V489,Q489*'UNIT VALUES'!$D$39*'UNIT VALUES'!$D$44,Q489*'UNIT VALUES'!$D$42*'UNIT VALUES'!$D$44), IF(U489&gt;V489, Q489*'UNIT VALUES'!$D$29*'UNIT VALUES'!$D$36, Q489*'UNIT VALUES'!$D$31*'UNIT VALUES'!$D$36)),0)</f>
        <v>156922</v>
      </c>
      <c r="AA489" s="87">
        <f>ROUND(IF(C489="22", IF(U489&gt;V489,0,R489*'UNIT VALUES'!$D$43*'UNIT VALUES'!$D$44),IF(CALCS!U489&gt;CALCS!V489,0,CALCS!R489*'UNIT VALUES'!$D$34*'UNIT VALUES'!$D$36)), 0)</f>
        <v>414936</v>
      </c>
      <c r="AB489" s="87">
        <f>ROUND(IF(C489="22",IF(U489&gt;V489,S489*'UNIT VALUES'!$D$40*'UNIT VALUES'!$D$44,0),IF(U489&gt;V489,S489*'UNIT VALUES'!$D$30*'UNIT VALUES'!$D$36)), 0)</f>
        <v>0</v>
      </c>
      <c r="AC489" s="87">
        <f>ROUND(IF(U489&gt;V489,0,IF(T489&gt;1, IF(C489="66", T489*'UNIT VALUES'!$D$33*'UNIT VALUES'!$D$36,T489*'UNIT VALUES'!$D$32*'UNIT VALUES'!$D$36),0)),0)</f>
        <v>164064</v>
      </c>
      <c r="AD489" t="str">
        <f t="shared" si="22"/>
        <v>181536</v>
      </c>
      <c r="AE489">
        <f ca="1">IF(C489="22",OFFSET('National Reallocations'!$L$1,MATCH(AD489,'National Reallocations'!$I$2:$I$52,0),),ROUND((X489/(SUM($X$2:$X$1259)-SUMIF($C$2:$C$1259,"22",$X$2:$X$1259)))*(Reallocations!$F$4+Reallocations!$F$5),0))</f>
        <v>62</v>
      </c>
      <c r="AF489" s="27">
        <f ca="1">IF(ISERROR(OFFSET('MSA Reallocations'!$I$1,MATCH(AD489,'MSA Reallocations'!$E$2:$E$37,0),)), 0, (OFFSET('MSA Reallocations'!$I$1,MATCH(AD489,'MSA Reallocations'!$E$2:$E$37,0),)))</f>
        <v>0</v>
      </c>
      <c r="AG489" s="181">
        <f ca="1">IF(ISERROR(OFFSET(Reductions!$E$1,MATCH(AD489,Reductions!$F$2:$F$15,0),)), 0, -OFFSET(Reductions!$E$1,MATCH(AD489,Reductions!$F$2:$F$15,0),))</f>
        <v>0</v>
      </c>
      <c r="AH489" s="53">
        <f t="shared" ca="1" si="23"/>
        <v>735984</v>
      </c>
    </row>
    <row r="490" spans="1:34" x14ac:dyDescent="0.25">
      <c r="A490" s="126" t="s">
        <v>5006</v>
      </c>
      <c r="B490" s="126" t="s">
        <v>1436</v>
      </c>
      <c r="C490" s="126" t="s">
        <v>27</v>
      </c>
      <c r="D490" s="126" t="s">
        <v>28</v>
      </c>
      <c r="E490" s="126" t="s">
        <v>1437</v>
      </c>
      <c r="F490" s="126" t="s">
        <v>387</v>
      </c>
      <c r="G490" s="126" t="s">
        <v>1478</v>
      </c>
      <c r="H490" s="126" t="s">
        <v>23</v>
      </c>
      <c r="I490" s="126" t="s">
        <v>1479</v>
      </c>
      <c r="J490" s="126" t="s">
        <v>4651</v>
      </c>
      <c r="K490" s="126" t="s">
        <v>3343</v>
      </c>
      <c r="L490" s="127">
        <v>42330</v>
      </c>
      <c r="M490" s="127">
        <v>43011</v>
      </c>
      <c r="N490" s="127">
        <v>43011</v>
      </c>
      <c r="O490" s="127">
        <v>71111</v>
      </c>
      <c r="P490" s="127">
        <v>0</v>
      </c>
      <c r="Q490" s="127">
        <v>14016</v>
      </c>
      <c r="R490" s="127">
        <v>6330</v>
      </c>
      <c r="S490" s="127">
        <v>841</v>
      </c>
      <c r="T490" s="24">
        <f>IF(P490&gt;0, ROUND(IF(IF(OR(C490="51", C490="52", C490="66"), (L490*'UNIT VALUES'!$C$26)-CALCS!P490,0)&gt;0, IF(OR(C490="51", C490="52", C490="66"), (L490*'UNIT VALUES'!$C$26)-CALCS!P490,0), 0), 0), ROUND(IF(IF(OR(C490="51", C490="52", C490="66"), (L490*'UNIT VALUES'!$C$26)-CALCS!O490,0)&gt;0, IF(OR(C490="51", C490="52", C490="66"), (L490*'UNIT VALUES'!$C$26)-CALCS!O490,0), 0), 0))</f>
        <v>0</v>
      </c>
      <c r="U490" s="25">
        <f>IF(C490="22", (O490*'UNIT VALUES'!$D$38)+(Q490*'UNIT VALUES'!$D$39)+(S490*'UNIT VALUES'!$D$40), (O490*'UNIT VALUES'!$D$28)+(Q490*'UNIT VALUES'!$D$29)+(S490*'UNIT VALUES'!$D$30))</f>
        <v>616120.65203562519</v>
      </c>
      <c r="V490" s="25">
        <f>IF(C490="22",(O490*'UNIT VALUES'!$D$41)+(Q490*'UNIT VALUES'!$D$42)+(R490*'UNIT VALUES'!$D$43),IF(C490="66",(Q490*'UNIT VALUES'!$D$31)+(T490*'UNIT VALUES'!$D$33)+(R490*'UNIT VALUES'!$D$34),(Q490*'UNIT VALUES'!$D$31)+(T490*'UNIT VALUES'!$D$32)+(R490*'UNIT VALUES'!$D$34)))</f>
        <v>683138.04531291476</v>
      </c>
      <c r="W490" s="25">
        <f t="shared" si="21"/>
        <v>683138</v>
      </c>
      <c r="X490" s="27">
        <f>ROUND(IF(C490="22", W490*'UNIT VALUES'!$D$44, W490*'UNIT VALUES'!$D$36), 0)</f>
        <v>597888</v>
      </c>
      <c r="Y490" s="87">
        <f>ROUND(IF(C490="22", IF(U490&gt;V490,O490*'UNIT VALUES'!$D$38*'UNIT VALUES'!$D$44,O490*'UNIT VALUES'!$D$41*'UNIT VALUES'!$D$44),IF(U490&gt;V490, O490*'UNIT VALUES'!$D$28*'UNIT VALUES'!$D$36,0)), 0)</f>
        <v>0</v>
      </c>
      <c r="Z490" s="87">
        <f>ROUND(IF(C490="22", IF(U490&gt;V490,Q490*'UNIT VALUES'!$D$39*'UNIT VALUES'!$D$44,Q490*'UNIT VALUES'!$D$42*'UNIT VALUES'!$D$44), IF(U490&gt;V490, Q490*'UNIT VALUES'!$D$29*'UNIT VALUES'!$D$36, Q490*'UNIT VALUES'!$D$31*'UNIT VALUES'!$D$36)),0)</f>
        <v>187105</v>
      </c>
      <c r="AA490" s="87">
        <f>ROUND(IF(C490="22", IF(U490&gt;V490,0,R490*'UNIT VALUES'!$D$43*'UNIT VALUES'!$D$44),IF(CALCS!U490&gt;CALCS!V490,0,CALCS!R490*'UNIT VALUES'!$D$34*'UNIT VALUES'!$D$36)), 0)</f>
        <v>410783</v>
      </c>
      <c r="AB490" s="87">
        <f>ROUND(IF(C490="22",IF(U490&gt;V490,S490*'UNIT VALUES'!$D$40*'UNIT VALUES'!$D$44,0),IF(U490&gt;V490,S490*'UNIT VALUES'!$D$30*'UNIT VALUES'!$D$36)), 0)</f>
        <v>0</v>
      </c>
      <c r="AC490" s="87">
        <f>ROUND(IF(U490&gt;V490,0,IF(T490&gt;1, IF(C490="66", T490*'UNIT VALUES'!$D$33*'UNIT VALUES'!$D$36,T490*'UNIT VALUES'!$D$32*'UNIT VALUES'!$D$36),0)),0)</f>
        <v>0</v>
      </c>
      <c r="AD490" t="str">
        <f t="shared" si="22"/>
        <v>181566</v>
      </c>
      <c r="AE490">
        <f ca="1">IF(C490="22",OFFSET('National Reallocations'!$L$1,MATCH(AD490,'National Reallocations'!$I$2:$I$52,0),),ROUND((X490/(SUM($X$2:$X$1259)-SUMIF($C$2:$C$1259,"22",$X$2:$X$1259)))*(Reallocations!$F$4+Reallocations!$F$5),0))</f>
        <v>50</v>
      </c>
      <c r="AF490" s="27">
        <f ca="1">IF(ISERROR(OFFSET('MSA Reallocations'!$I$1,MATCH(AD490,'MSA Reallocations'!$E$2:$E$37,0),)), 0, (OFFSET('MSA Reallocations'!$I$1,MATCH(AD490,'MSA Reallocations'!$E$2:$E$37,0),)))</f>
        <v>0</v>
      </c>
      <c r="AG490" s="181">
        <f ca="1">IF(ISERROR(OFFSET(Reductions!$E$1,MATCH(AD490,Reductions!$F$2:$F$15,0),)), 0, -OFFSET(Reductions!$E$1,MATCH(AD490,Reductions!$F$2:$F$15,0),))</f>
        <v>0</v>
      </c>
      <c r="AH490" s="53">
        <f t="shared" ca="1" si="23"/>
        <v>597938</v>
      </c>
    </row>
    <row r="491" spans="1:34" x14ac:dyDescent="0.25">
      <c r="A491" s="126" t="s">
        <v>5663</v>
      </c>
      <c r="B491" s="126" t="s">
        <v>1436</v>
      </c>
      <c r="C491" s="126" t="s">
        <v>27</v>
      </c>
      <c r="D491" s="126" t="s">
        <v>28</v>
      </c>
      <c r="E491" s="126" t="s">
        <v>1437</v>
      </c>
      <c r="F491" s="126" t="s">
        <v>394</v>
      </c>
      <c r="G491" s="126" t="s">
        <v>156</v>
      </c>
      <c r="H491" s="126" t="s">
        <v>23</v>
      </c>
      <c r="I491" s="126" t="s">
        <v>1481</v>
      </c>
      <c r="J491" s="126" t="s">
        <v>1482</v>
      </c>
      <c r="K491" s="126" t="s">
        <v>3343</v>
      </c>
      <c r="L491" s="127">
        <v>21157</v>
      </c>
      <c r="M491" s="127">
        <v>0</v>
      </c>
      <c r="N491" s="127">
        <v>0</v>
      </c>
      <c r="O491" s="127">
        <v>21916</v>
      </c>
      <c r="P491" s="127">
        <v>0</v>
      </c>
      <c r="Q491" s="127">
        <v>4584</v>
      </c>
      <c r="R491" s="127">
        <v>3539</v>
      </c>
      <c r="S491" s="127">
        <v>325</v>
      </c>
      <c r="T491" s="24">
        <f>IF(P491&gt;0, ROUND(IF(IF(OR(C491="51", C491="52", C491="66"), (L491*'UNIT VALUES'!$C$26)-CALCS!P491,0)&gt;0, IF(OR(C491="51", C491="52", C491="66"), (L491*'UNIT VALUES'!$C$26)-CALCS!P491,0), 0), 0), ROUND(IF(IF(OR(C491="51", C491="52", C491="66"), (L491*'UNIT VALUES'!$C$26)-CALCS!O491,0)&gt;0, IF(OR(C491="51", C491="52", C491="66"), (L491*'UNIT VALUES'!$C$26)-CALCS!O491,0), 0), 0))</f>
        <v>11284</v>
      </c>
      <c r="U491" s="25">
        <f>IF(C491="22", (O491*'UNIT VALUES'!$D$38)+(Q491*'UNIT VALUES'!$D$39)+(S491*'UNIT VALUES'!$D$40), (O491*'UNIT VALUES'!$D$28)+(Q491*'UNIT VALUES'!$D$29)+(S491*'UNIT VALUES'!$D$30))</f>
        <v>206475.69181865893</v>
      </c>
      <c r="V491" s="25">
        <f>IF(C491="22",(O491*'UNIT VALUES'!$D$41)+(Q491*'UNIT VALUES'!$D$42)+(R491*'UNIT VALUES'!$D$43),IF(C491="66",(Q491*'UNIT VALUES'!$D$31)+(T491*'UNIT VALUES'!$D$33)+(R491*'UNIT VALUES'!$D$34),(Q491*'UNIT VALUES'!$D$31)+(T491*'UNIT VALUES'!$D$32)+(R491*'UNIT VALUES'!$D$34)))</f>
        <v>463980.02561046486</v>
      </c>
      <c r="W491" s="25">
        <f t="shared" si="21"/>
        <v>463980</v>
      </c>
      <c r="X491" s="27">
        <f>ROUND(IF(C491="22", W491*'UNIT VALUES'!$D$44, W491*'UNIT VALUES'!$D$36), 0)</f>
        <v>406079</v>
      </c>
      <c r="Y491" s="87">
        <f>ROUND(IF(C491="22", IF(U491&gt;V491,O491*'UNIT VALUES'!$D$38*'UNIT VALUES'!$D$44,O491*'UNIT VALUES'!$D$41*'UNIT VALUES'!$D$44),IF(U491&gt;V491, O491*'UNIT VALUES'!$D$28*'UNIT VALUES'!$D$36,0)), 0)</f>
        <v>0</v>
      </c>
      <c r="Z491" s="87">
        <f>ROUND(IF(C491="22", IF(U491&gt;V491,Q491*'UNIT VALUES'!$D$39*'UNIT VALUES'!$D$44,Q491*'UNIT VALUES'!$D$42*'UNIT VALUES'!$D$44), IF(U491&gt;V491, Q491*'UNIT VALUES'!$D$29*'UNIT VALUES'!$D$36, Q491*'UNIT VALUES'!$D$31*'UNIT VALUES'!$D$36)),0)</f>
        <v>61194</v>
      </c>
      <c r="AA491" s="87">
        <f>ROUND(IF(C491="22", IF(U491&gt;V491,0,R491*'UNIT VALUES'!$D$43*'UNIT VALUES'!$D$44),IF(CALCS!U491&gt;CALCS!V491,0,CALCS!R491*'UNIT VALUES'!$D$34*'UNIT VALUES'!$D$36)), 0)</f>
        <v>229662</v>
      </c>
      <c r="AB491" s="87">
        <f>ROUND(IF(C491="22",IF(U491&gt;V491,S491*'UNIT VALUES'!$D$40*'UNIT VALUES'!$D$44,0),IF(U491&gt;V491,S491*'UNIT VALUES'!$D$30*'UNIT VALUES'!$D$36)), 0)</f>
        <v>0</v>
      </c>
      <c r="AC491" s="87">
        <f>ROUND(IF(U491&gt;V491,0,IF(T491&gt;1, IF(C491="66", T491*'UNIT VALUES'!$D$33*'UNIT VALUES'!$D$36,T491*'UNIT VALUES'!$D$32*'UNIT VALUES'!$D$36),0)),0)</f>
        <v>115223</v>
      </c>
      <c r="AD491" t="str">
        <f t="shared" si="22"/>
        <v>181602</v>
      </c>
      <c r="AE491">
        <f ca="1">IF(C491="22",OFFSET('National Reallocations'!$L$1,MATCH(AD491,'National Reallocations'!$I$2:$I$52,0),),ROUND((X491/(SUM($X$2:$X$1259)-SUMIF($C$2:$C$1259,"22",$X$2:$X$1259)))*(Reallocations!$F$4+Reallocations!$F$5),0))</f>
        <v>34</v>
      </c>
      <c r="AF491" s="27">
        <f ca="1">IF(ISERROR(OFFSET('MSA Reallocations'!$I$1,MATCH(AD491,'MSA Reallocations'!$E$2:$E$37,0),)), 0, (OFFSET('MSA Reallocations'!$I$1,MATCH(AD491,'MSA Reallocations'!$E$2:$E$37,0),)))</f>
        <v>0</v>
      </c>
      <c r="AG491" s="181">
        <f ca="1">IF(ISERROR(OFFSET(Reductions!$E$1,MATCH(AD491,Reductions!$F$2:$F$15,0),)), 0, -OFFSET(Reductions!$E$1,MATCH(AD491,Reductions!$F$2:$F$15,0),))</f>
        <v>0</v>
      </c>
      <c r="AH491" s="53">
        <f t="shared" ca="1" si="23"/>
        <v>406113</v>
      </c>
    </row>
    <row r="492" spans="1:34" x14ac:dyDescent="0.25">
      <c r="A492" s="126" t="s">
        <v>5497</v>
      </c>
      <c r="B492" s="126" t="s">
        <v>1436</v>
      </c>
      <c r="C492" s="126" t="s">
        <v>27</v>
      </c>
      <c r="D492" s="126" t="s">
        <v>28</v>
      </c>
      <c r="E492" s="126" t="s">
        <v>1437</v>
      </c>
      <c r="F492" s="126" t="s">
        <v>1484</v>
      </c>
      <c r="G492" s="126" t="s">
        <v>156</v>
      </c>
      <c r="H492" s="126" t="s">
        <v>23</v>
      </c>
      <c r="I492" s="126" t="s">
        <v>1485</v>
      </c>
      <c r="J492" s="126" t="s">
        <v>1482</v>
      </c>
      <c r="K492" s="126" t="s">
        <v>3343</v>
      </c>
      <c r="L492" s="127">
        <v>36653</v>
      </c>
      <c r="M492" s="127">
        <v>0</v>
      </c>
      <c r="N492" s="127">
        <v>0</v>
      </c>
      <c r="O492" s="127">
        <v>31459</v>
      </c>
      <c r="P492" s="127">
        <v>0</v>
      </c>
      <c r="Q492" s="127">
        <v>8049</v>
      </c>
      <c r="R492" s="127">
        <v>3684</v>
      </c>
      <c r="S492" s="127">
        <v>195</v>
      </c>
      <c r="T492" s="24">
        <f>IF(P492&gt;0, ROUND(IF(IF(OR(C492="51", C492="52", C492="66"), (L492*'UNIT VALUES'!$C$26)-CALCS!P492,0)&gt;0, IF(OR(C492="51", C492="52", C492="66"), (L492*'UNIT VALUES'!$C$26)-CALCS!P492,0), 0), 0), ROUND(IF(IF(OR(C492="51", C492="52", C492="66"), (L492*'UNIT VALUES'!$C$26)-CALCS!O492,0)&gt;0, IF(OR(C492="51", C492="52", C492="66"), (L492*'UNIT VALUES'!$C$26)-CALCS!O492,0), 0), 0))</f>
        <v>26057</v>
      </c>
      <c r="U492" s="25">
        <f>IF(C492="22", (O492*'UNIT VALUES'!$D$38)+(Q492*'UNIT VALUES'!$D$39)+(S492*'UNIT VALUES'!$D$40), (O492*'UNIT VALUES'!$D$28)+(Q492*'UNIT VALUES'!$D$29)+(S492*'UNIT VALUES'!$D$30))</f>
        <v>293000.48676626675</v>
      </c>
      <c r="V492" s="25">
        <f>IF(C492="22",(O492*'UNIT VALUES'!$D$41)+(Q492*'UNIT VALUES'!$D$42)+(R492*'UNIT VALUES'!$D$43),IF(C492="66",(Q492*'UNIT VALUES'!$D$31)+(T492*'UNIT VALUES'!$D$33)+(R492*'UNIT VALUES'!$D$34),(Q492*'UNIT VALUES'!$D$31)+(T492*'UNIT VALUES'!$D$32)+(R492*'UNIT VALUES'!$D$34)))</f>
        <v>699941.98502988508</v>
      </c>
      <c r="W492" s="25">
        <f t="shared" si="21"/>
        <v>699942</v>
      </c>
      <c r="X492" s="27">
        <f>ROUND(IF(C492="22", W492*'UNIT VALUES'!$D$44, W492*'UNIT VALUES'!$D$36), 0)</f>
        <v>612595</v>
      </c>
      <c r="Y492" s="87">
        <f>ROUND(IF(C492="22", IF(U492&gt;V492,O492*'UNIT VALUES'!$D$38*'UNIT VALUES'!$D$44,O492*'UNIT VALUES'!$D$41*'UNIT VALUES'!$D$44),IF(U492&gt;V492, O492*'UNIT VALUES'!$D$28*'UNIT VALUES'!$D$36,0)), 0)</f>
        <v>0</v>
      </c>
      <c r="Z492" s="87">
        <f>ROUND(IF(C492="22", IF(U492&gt;V492,Q492*'UNIT VALUES'!$D$39*'UNIT VALUES'!$D$44,Q492*'UNIT VALUES'!$D$42*'UNIT VALUES'!$D$44), IF(U492&gt;V492, Q492*'UNIT VALUES'!$D$29*'UNIT VALUES'!$D$36, Q492*'UNIT VALUES'!$D$31*'UNIT VALUES'!$D$36)),0)</f>
        <v>107449</v>
      </c>
      <c r="AA492" s="87">
        <f>ROUND(IF(C492="22", IF(U492&gt;V492,0,R492*'UNIT VALUES'!$D$43*'UNIT VALUES'!$D$44),IF(CALCS!U492&gt;CALCS!V492,0,CALCS!R492*'UNIT VALUES'!$D$34*'UNIT VALUES'!$D$36)), 0)</f>
        <v>239072</v>
      </c>
      <c r="AB492" s="87">
        <f>ROUND(IF(C492="22",IF(U492&gt;V492,S492*'UNIT VALUES'!$D$40*'UNIT VALUES'!$D$44,0),IF(U492&gt;V492,S492*'UNIT VALUES'!$D$30*'UNIT VALUES'!$D$36)), 0)</f>
        <v>0</v>
      </c>
      <c r="AC492" s="87">
        <f>ROUND(IF(U492&gt;V492,0,IF(T492&gt;1, IF(C492="66", T492*'UNIT VALUES'!$D$33*'UNIT VALUES'!$D$36,T492*'UNIT VALUES'!$D$32*'UNIT VALUES'!$D$36),0)),0)</f>
        <v>266074</v>
      </c>
      <c r="AD492" t="str">
        <f t="shared" si="22"/>
        <v>181884</v>
      </c>
      <c r="AE492">
        <f ca="1">IF(C492="22",OFFSET('National Reallocations'!$L$1,MATCH(AD492,'National Reallocations'!$I$2:$I$52,0),),ROUND((X492/(SUM($X$2:$X$1259)-SUMIF($C$2:$C$1259,"22",$X$2:$X$1259)))*(Reallocations!$F$4+Reallocations!$F$5),0))</f>
        <v>52</v>
      </c>
      <c r="AF492" s="27">
        <f ca="1">IF(ISERROR(OFFSET('MSA Reallocations'!$I$1,MATCH(AD492,'MSA Reallocations'!$E$2:$E$37,0),)), 0, (OFFSET('MSA Reallocations'!$I$1,MATCH(AD492,'MSA Reallocations'!$E$2:$E$37,0),)))</f>
        <v>0</v>
      </c>
      <c r="AG492" s="181">
        <f ca="1">IF(ISERROR(OFFSET(Reductions!$E$1,MATCH(AD492,Reductions!$F$2:$F$15,0),)), 0, -OFFSET(Reductions!$E$1,MATCH(AD492,Reductions!$F$2:$F$15,0),))</f>
        <v>0</v>
      </c>
      <c r="AH492" s="53">
        <f t="shared" ca="1" si="23"/>
        <v>612647</v>
      </c>
    </row>
    <row r="493" spans="1:34" x14ac:dyDescent="0.25">
      <c r="A493" s="126" t="s">
        <v>5296</v>
      </c>
      <c r="B493" s="126" t="s">
        <v>1436</v>
      </c>
      <c r="C493" s="126" t="s">
        <v>27</v>
      </c>
      <c r="D493" s="126" t="s">
        <v>28</v>
      </c>
      <c r="E493" s="126" t="s">
        <v>1437</v>
      </c>
      <c r="F493" s="126" t="s">
        <v>1487</v>
      </c>
      <c r="G493" s="126" t="s">
        <v>1488</v>
      </c>
      <c r="H493" s="126" t="s">
        <v>23</v>
      </c>
      <c r="I493" s="126" t="s">
        <v>1489</v>
      </c>
      <c r="J493" s="126" t="s">
        <v>1490</v>
      </c>
      <c r="K493" s="126" t="s">
        <v>3343</v>
      </c>
      <c r="L493" s="127">
        <v>33361</v>
      </c>
      <c r="M493" s="127">
        <v>40201</v>
      </c>
      <c r="N493" s="127">
        <v>40201</v>
      </c>
      <c r="O493" s="127">
        <v>48261</v>
      </c>
      <c r="P493" s="127">
        <v>0</v>
      </c>
      <c r="Q493" s="127">
        <v>9603</v>
      </c>
      <c r="R493" s="127">
        <v>4508</v>
      </c>
      <c r="S493" s="127">
        <v>408</v>
      </c>
      <c r="T493" s="24">
        <f>IF(P493&gt;0, ROUND(IF(IF(OR(C493="51", C493="52", C493="66"), (L493*'UNIT VALUES'!$C$26)-CALCS!P493,0)&gt;0, IF(OR(C493="51", C493="52", C493="66"), (L493*'UNIT VALUES'!$C$26)-CALCS!P493,0), 0), 0), ROUND(IF(IF(OR(C493="51", C493="52", C493="66"), (L493*'UNIT VALUES'!$C$26)-CALCS!O493,0)&gt;0, IF(OR(C493="51", C493="52", C493="66"), (L493*'UNIT VALUES'!$C$26)-CALCS!O493,0), 0), 0))</f>
        <v>4090</v>
      </c>
      <c r="U493" s="25">
        <f>IF(C493="22", (O493*'UNIT VALUES'!$D$38)+(Q493*'UNIT VALUES'!$D$39)+(S493*'UNIT VALUES'!$D$40), (O493*'UNIT VALUES'!$D$28)+(Q493*'UNIT VALUES'!$D$29)+(S493*'UNIT VALUES'!$D$30))</f>
        <v>396037.25299088057</v>
      </c>
      <c r="V493" s="25">
        <f>IF(C493="22",(O493*'UNIT VALUES'!$D$41)+(Q493*'UNIT VALUES'!$D$42)+(R493*'UNIT VALUES'!$D$43),IF(C493="66",(Q493*'UNIT VALUES'!$D$31)+(T493*'UNIT VALUES'!$D$33)+(R493*'UNIT VALUES'!$D$34),(Q493*'UNIT VALUES'!$D$31)+(T493*'UNIT VALUES'!$D$32)+(R493*'UNIT VALUES'!$D$34)))</f>
        <v>528449.19532565901</v>
      </c>
      <c r="W493" s="25">
        <f t="shared" si="21"/>
        <v>528449</v>
      </c>
      <c r="X493" s="27">
        <f>ROUND(IF(C493="22", W493*'UNIT VALUES'!$D$44, W493*'UNIT VALUES'!$D$36), 0)</f>
        <v>462503</v>
      </c>
      <c r="Y493" s="87">
        <f>ROUND(IF(C493="22", IF(U493&gt;V493,O493*'UNIT VALUES'!$D$38*'UNIT VALUES'!$D$44,O493*'UNIT VALUES'!$D$41*'UNIT VALUES'!$D$44),IF(U493&gt;V493, O493*'UNIT VALUES'!$D$28*'UNIT VALUES'!$D$36,0)), 0)</f>
        <v>0</v>
      </c>
      <c r="Z493" s="87">
        <f>ROUND(IF(C493="22", IF(U493&gt;V493,Q493*'UNIT VALUES'!$D$39*'UNIT VALUES'!$D$44,Q493*'UNIT VALUES'!$D$42*'UNIT VALUES'!$D$44), IF(U493&gt;V493, Q493*'UNIT VALUES'!$D$29*'UNIT VALUES'!$D$36, Q493*'UNIT VALUES'!$D$31*'UNIT VALUES'!$D$36)),0)</f>
        <v>128194</v>
      </c>
      <c r="AA493" s="87">
        <f>ROUND(IF(C493="22", IF(U493&gt;V493,0,R493*'UNIT VALUES'!$D$43*'UNIT VALUES'!$D$44),IF(CALCS!U493&gt;CALCS!V493,0,CALCS!R493*'UNIT VALUES'!$D$34*'UNIT VALUES'!$D$36)), 0)</f>
        <v>292545</v>
      </c>
      <c r="AB493" s="87">
        <f>ROUND(IF(C493="22",IF(U493&gt;V493,S493*'UNIT VALUES'!$D$40*'UNIT VALUES'!$D$44,0),IF(U493&gt;V493,S493*'UNIT VALUES'!$D$30*'UNIT VALUES'!$D$36)), 0)</f>
        <v>0</v>
      </c>
      <c r="AC493" s="87">
        <f>ROUND(IF(U493&gt;V493,0,IF(T493&gt;1, IF(C493="66", T493*'UNIT VALUES'!$D$33*'UNIT VALUES'!$D$36,T493*'UNIT VALUES'!$D$32*'UNIT VALUES'!$D$36),0)),0)</f>
        <v>41764</v>
      </c>
      <c r="AD493" t="str">
        <f t="shared" si="22"/>
        <v>181950</v>
      </c>
      <c r="AE493">
        <f ca="1">IF(C493="22",OFFSET('National Reallocations'!$L$1,MATCH(AD493,'National Reallocations'!$I$2:$I$52,0),),ROUND((X493/(SUM($X$2:$X$1259)-SUMIF($C$2:$C$1259,"22",$X$2:$X$1259)))*(Reallocations!$F$4+Reallocations!$F$5),0))</f>
        <v>39</v>
      </c>
      <c r="AF493" s="27">
        <f ca="1">IF(ISERROR(OFFSET('MSA Reallocations'!$I$1,MATCH(AD493,'MSA Reallocations'!$E$2:$E$37,0),)), 0, (OFFSET('MSA Reallocations'!$I$1,MATCH(AD493,'MSA Reallocations'!$E$2:$E$37,0),)))</f>
        <v>0</v>
      </c>
      <c r="AG493" s="181">
        <f ca="1">IF(ISERROR(OFFSET(Reductions!$E$1,MATCH(AD493,Reductions!$F$2:$F$15,0),)), 0, -OFFSET(Reductions!$E$1,MATCH(AD493,Reductions!$F$2:$F$15,0),))</f>
        <v>0</v>
      </c>
      <c r="AH493" s="53">
        <f t="shared" ca="1" si="23"/>
        <v>462542</v>
      </c>
    </row>
    <row r="494" spans="1:34" x14ac:dyDescent="0.25">
      <c r="A494" s="126" t="s">
        <v>5012</v>
      </c>
      <c r="B494" s="126" t="s">
        <v>1436</v>
      </c>
      <c r="C494" s="126" t="s">
        <v>27</v>
      </c>
      <c r="D494" s="126" t="s">
        <v>28</v>
      </c>
      <c r="E494" s="126" t="s">
        <v>1437</v>
      </c>
      <c r="F494" s="126" t="s">
        <v>1492</v>
      </c>
      <c r="G494" s="126" t="s">
        <v>161</v>
      </c>
      <c r="H494" s="126" t="s">
        <v>23</v>
      </c>
      <c r="I494" s="126" t="s">
        <v>1493</v>
      </c>
      <c r="J494" s="126" t="s">
        <v>1494</v>
      </c>
      <c r="K494" s="126" t="s">
        <v>3343</v>
      </c>
      <c r="L494" s="127">
        <v>68603</v>
      </c>
      <c r="M494" s="127">
        <v>77216</v>
      </c>
      <c r="N494" s="127">
        <v>77216</v>
      </c>
      <c r="O494" s="127">
        <v>70087</v>
      </c>
      <c r="P494" s="127">
        <v>0</v>
      </c>
      <c r="Q494" s="127">
        <v>20769</v>
      </c>
      <c r="R494" s="127">
        <v>6509</v>
      </c>
      <c r="S494" s="127">
        <v>463</v>
      </c>
      <c r="T494" s="24">
        <f>IF(P494&gt;0, ROUND(IF(IF(OR(C494="51", C494="52", C494="66"), (L494*'UNIT VALUES'!$C$26)-CALCS!P494,0)&gt;0, IF(OR(C494="51", C494="52", C494="66"), (L494*'UNIT VALUES'!$C$26)-CALCS!P494,0), 0), 0), ROUND(IF(IF(OR(C494="51", C494="52", C494="66"), (L494*'UNIT VALUES'!$C$26)-CALCS!O494,0)&gt;0, IF(OR(C494="51", C494="52", C494="66"), (L494*'UNIT VALUES'!$C$26)-CALCS!O494,0), 0), 0))</f>
        <v>37566</v>
      </c>
      <c r="U494" s="25">
        <f>IF(C494="22", (O494*'UNIT VALUES'!$D$38)+(Q494*'UNIT VALUES'!$D$39)+(S494*'UNIT VALUES'!$D$40), (O494*'UNIT VALUES'!$D$28)+(Q494*'UNIT VALUES'!$D$29)+(S494*'UNIT VALUES'!$D$30))</f>
        <v>729169.6377058489</v>
      </c>
      <c r="V494" s="25">
        <f>IF(C494="22",(O494*'UNIT VALUES'!$D$41)+(Q494*'UNIT VALUES'!$D$42)+(R494*'UNIT VALUES'!$D$43),IF(C494="66",(Q494*'UNIT VALUES'!$D$31)+(T494*'UNIT VALUES'!$D$33)+(R494*'UNIT VALUES'!$D$34),(Q494*'UNIT VALUES'!$D$31)+(T494*'UNIT VALUES'!$D$32)+(R494*'UNIT VALUES'!$D$34)))</f>
        <v>1237702.7493754902</v>
      </c>
      <c r="W494" s="25">
        <f t="shared" si="21"/>
        <v>1237703</v>
      </c>
      <c r="X494" s="27">
        <f>ROUND(IF(C494="22", W494*'UNIT VALUES'!$D$44, W494*'UNIT VALUES'!$D$36), 0)</f>
        <v>1083248</v>
      </c>
      <c r="Y494" s="87">
        <f>ROUND(IF(C494="22", IF(U494&gt;V494,O494*'UNIT VALUES'!$D$38*'UNIT VALUES'!$D$44,O494*'UNIT VALUES'!$D$41*'UNIT VALUES'!$D$44),IF(U494&gt;V494, O494*'UNIT VALUES'!$D$28*'UNIT VALUES'!$D$36,0)), 0)</f>
        <v>0</v>
      </c>
      <c r="Z494" s="87">
        <f>ROUND(IF(C494="22", IF(U494&gt;V494,Q494*'UNIT VALUES'!$D$39*'UNIT VALUES'!$D$44,Q494*'UNIT VALUES'!$D$42*'UNIT VALUES'!$D$44), IF(U494&gt;V494, Q494*'UNIT VALUES'!$D$29*'UNIT VALUES'!$D$36, Q494*'UNIT VALUES'!$D$31*'UNIT VALUES'!$D$36)),0)</f>
        <v>277254</v>
      </c>
      <c r="AA494" s="87">
        <f>ROUND(IF(C494="22", IF(U494&gt;V494,0,R494*'UNIT VALUES'!$D$43*'UNIT VALUES'!$D$44),IF(CALCS!U494&gt;CALCS!V494,0,CALCS!R494*'UNIT VALUES'!$D$34*'UNIT VALUES'!$D$36)), 0)</f>
        <v>422399</v>
      </c>
      <c r="AB494" s="87">
        <f>ROUND(IF(C494="22",IF(U494&gt;V494,S494*'UNIT VALUES'!$D$40*'UNIT VALUES'!$D$44,0),IF(U494&gt;V494,S494*'UNIT VALUES'!$D$30*'UNIT VALUES'!$D$36)), 0)</f>
        <v>0</v>
      </c>
      <c r="AC494" s="87">
        <f>ROUND(IF(U494&gt;V494,0,IF(T494&gt;1, IF(C494="66", T494*'UNIT VALUES'!$D$33*'UNIT VALUES'!$D$36,T494*'UNIT VALUES'!$D$32*'UNIT VALUES'!$D$36),0)),0)</f>
        <v>383595</v>
      </c>
      <c r="AD494" t="str">
        <f t="shared" si="22"/>
        <v>182100</v>
      </c>
      <c r="AE494">
        <f ca="1">IF(C494="22",OFFSET('National Reallocations'!$L$1,MATCH(AD494,'National Reallocations'!$I$2:$I$52,0),),ROUND((X494/(SUM($X$2:$X$1259)-SUMIF($C$2:$C$1259,"22",$X$2:$X$1259)))*(Reallocations!$F$4+Reallocations!$F$5),0))</f>
        <v>91</v>
      </c>
      <c r="AF494" s="27">
        <f ca="1">IF(ISERROR(OFFSET('MSA Reallocations'!$I$1,MATCH(AD494,'MSA Reallocations'!$E$2:$E$37,0),)), 0, (OFFSET('MSA Reallocations'!$I$1,MATCH(AD494,'MSA Reallocations'!$E$2:$E$37,0),)))</f>
        <v>0</v>
      </c>
      <c r="AG494" s="181">
        <f ca="1">IF(ISERROR(OFFSET(Reductions!$E$1,MATCH(AD494,Reductions!$F$2:$F$15,0),)), 0, -OFFSET(Reductions!$E$1,MATCH(AD494,Reductions!$F$2:$F$15,0),))</f>
        <v>0</v>
      </c>
      <c r="AH494" s="53">
        <f t="shared" ca="1" si="23"/>
        <v>1083339</v>
      </c>
    </row>
    <row r="495" spans="1:34" x14ac:dyDescent="0.25">
      <c r="A495" s="126" t="s">
        <v>5442</v>
      </c>
      <c r="B495" s="126" t="s">
        <v>1436</v>
      </c>
      <c r="C495" s="126" t="s">
        <v>47</v>
      </c>
      <c r="D495" s="126" t="s">
        <v>48</v>
      </c>
      <c r="E495" s="126" t="s">
        <v>1437</v>
      </c>
      <c r="F495" s="126" t="s">
        <v>144</v>
      </c>
      <c r="G495" s="126" t="s">
        <v>1339</v>
      </c>
      <c r="H495" s="126" t="s">
        <v>23</v>
      </c>
      <c r="I495" s="126" t="s">
        <v>1496</v>
      </c>
      <c r="J495" s="126" t="s">
        <v>1497</v>
      </c>
      <c r="K495" s="126" t="s">
        <v>3343</v>
      </c>
      <c r="L495" s="127">
        <v>37812</v>
      </c>
      <c r="M495" s="127">
        <v>37103</v>
      </c>
      <c r="N495" s="127">
        <v>37103</v>
      </c>
      <c r="O495" s="127">
        <v>36732</v>
      </c>
      <c r="P495" s="127">
        <v>0</v>
      </c>
      <c r="Q495" s="127">
        <v>7369</v>
      </c>
      <c r="R495" s="127">
        <v>4330</v>
      </c>
      <c r="S495" s="127">
        <v>220</v>
      </c>
      <c r="T495" s="24">
        <f>IF(P495&gt;0, ROUND(IF(IF(OR(C495="51", C495="52", C495="66"), (L495*'UNIT VALUES'!$C$26)-CALCS!P495,0)&gt;0, IF(OR(C495="51", C495="52", C495="66"), (L495*'UNIT VALUES'!$C$26)-CALCS!P495,0), 0), 0), ROUND(IF(IF(OR(C495="51", C495="52", C495="66"), (L495*'UNIT VALUES'!$C$26)-CALCS!O495,0)&gt;0, IF(OR(C495="51", C495="52", C495="66"), (L495*'UNIT VALUES'!$C$26)-CALCS!O495,0), 0), 0))</f>
        <v>22603</v>
      </c>
      <c r="U495" s="25">
        <f>IF(C495="22", (O495*'UNIT VALUES'!$D$38)+(Q495*'UNIT VALUES'!$D$39)+(S495*'UNIT VALUES'!$D$40), (O495*'UNIT VALUES'!$D$28)+(Q495*'UNIT VALUES'!$D$29)+(S495*'UNIT VALUES'!$D$30))</f>
        <v>289375.7232021786</v>
      </c>
      <c r="V495" s="25">
        <f>IF(C495="22",(O495*'UNIT VALUES'!$D$41)+(Q495*'UNIT VALUES'!$D$42)+(R495*'UNIT VALUES'!$D$43),IF(C495="66",(Q495*'UNIT VALUES'!$D$31)+(T495*'UNIT VALUES'!$D$33)+(R495*'UNIT VALUES'!$D$34),(Q495*'UNIT VALUES'!$D$31)+(T495*'UNIT VALUES'!$D$32)+(R495*'UNIT VALUES'!$D$34)))</f>
        <v>697170.92103845766</v>
      </c>
      <c r="W495" s="25">
        <f t="shared" si="21"/>
        <v>697171</v>
      </c>
      <c r="X495" s="27">
        <f>ROUND(IF(C495="22", W495*'UNIT VALUES'!$D$44, W495*'UNIT VALUES'!$D$36), 0)</f>
        <v>610170</v>
      </c>
      <c r="Y495" s="87">
        <f>ROUND(IF(C495="22", IF(U495&gt;V495,O495*'UNIT VALUES'!$D$38*'UNIT VALUES'!$D$44,O495*'UNIT VALUES'!$D$41*'UNIT VALUES'!$D$44),IF(U495&gt;V495, O495*'UNIT VALUES'!$D$28*'UNIT VALUES'!$D$36,0)), 0)</f>
        <v>0</v>
      </c>
      <c r="Z495" s="87">
        <f>ROUND(IF(C495="22", IF(U495&gt;V495,Q495*'UNIT VALUES'!$D$39*'UNIT VALUES'!$D$44,Q495*'UNIT VALUES'!$D$42*'UNIT VALUES'!$D$44), IF(U495&gt;V495, Q495*'UNIT VALUES'!$D$29*'UNIT VALUES'!$D$36, Q495*'UNIT VALUES'!$D$31*'UNIT VALUES'!$D$36)),0)</f>
        <v>98372</v>
      </c>
      <c r="AA495" s="87">
        <f>ROUND(IF(C495="22", IF(U495&gt;V495,0,R495*'UNIT VALUES'!$D$43*'UNIT VALUES'!$D$44),IF(CALCS!U495&gt;CALCS!V495,0,CALCS!R495*'UNIT VALUES'!$D$34*'UNIT VALUES'!$D$36)), 0)</f>
        <v>280994</v>
      </c>
      <c r="AB495" s="87">
        <f>ROUND(IF(C495="22",IF(U495&gt;V495,S495*'UNIT VALUES'!$D$40*'UNIT VALUES'!$D$44,0),IF(U495&gt;V495,S495*'UNIT VALUES'!$D$30*'UNIT VALUES'!$D$36)), 0)</f>
        <v>0</v>
      </c>
      <c r="AC495" s="87">
        <f>ROUND(IF(U495&gt;V495,0,IF(T495&gt;1, IF(C495="66", T495*'UNIT VALUES'!$D$33*'UNIT VALUES'!$D$36,T495*'UNIT VALUES'!$D$32*'UNIT VALUES'!$D$36),0)),0)</f>
        <v>230804</v>
      </c>
      <c r="AD495" t="str">
        <f t="shared" si="22"/>
        <v>182130</v>
      </c>
      <c r="AE495">
        <f ca="1">IF(C495="22",OFFSET('National Reallocations'!$L$1,MATCH(AD495,'National Reallocations'!$I$2:$I$52,0),),ROUND((X495/(SUM($X$2:$X$1259)-SUMIF($C$2:$C$1259,"22",$X$2:$X$1259)))*(Reallocations!$F$4+Reallocations!$F$5),0))</f>
        <v>51</v>
      </c>
      <c r="AF495" s="27">
        <f ca="1">IF(ISERROR(OFFSET('MSA Reallocations'!$I$1,MATCH(AD495,'MSA Reallocations'!$E$2:$E$37,0),)), 0, (OFFSET('MSA Reallocations'!$I$1,MATCH(AD495,'MSA Reallocations'!$E$2:$E$37,0),)))</f>
        <v>0</v>
      </c>
      <c r="AG495" s="181">
        <f ca="1">IF(ISERROR(OFFSET(Reductions!$E$1,MATCH(AD495,Reductions!$F$2:$F$15,0),)), 0, -OFFSET(Reductions!$E$1,MATCH(AD495,Reductions!$F$2:$F$15,0),))</f>
        <v>0</v>
      </c>
      <c r="AH495" s="53">
        <f t="shared" ca="1" si="23"/>
        <v>610221</v>
      </c>
    </row>
    <row r="496" spans="1:34" x14ac:dyDescent="0.25">
      <c r="A496" s="126" t="s">
        <v>5921</v>
      </c>
      <c r="B496" s="126" t="s">
        <v>1436</v>
      </c>
      <c r="C496" s="126" t="s">
        <v>27</v>
      </c>
      <c r="D496" s="126" t="s">
        <v>28</v>
      </c>
      <c r="E496" s="126" t="s">
        <v>1437</v>
      </c>
      <c r="F496" s="126" t="s">
        <v>1499</v>
      </c>
      <c r="G496" s="126" t="s">
        <v>1488</v>
      </c>
      <c r="H496" s="126" t="s">
        <v>23</v>
      </c>
      <c r="I496" s="126" t="s">
        <v>1093</v>
      </c>
      <c r="J496" s="126" t="s">
        <v>1490</v>
      </c>
      <c r="K496" s="126" t="s">
        <v>3343</v>
      </c>
      <c r="L496" s="127">
        <v>132445</v>
      </c>
      <c r="M496" s="127">
        <v>109727</v>
      </c>
      <c r="N496" s="127">
        <v>109727</v>
      </c>
      <c r="O496" s="127">
        <v>101516</v>
      </c>
      <c r="P496" s="127">
        <v>0</v>
      </c>
      <c r="Q496" s="127">
        <v>27329</v>
      </c>
      <c r="R496" s="127">
        <v>14099</v>
      </c>
      <c r="S496" s="127">
        <v>722</v>
      </c>
      <c r="T496" s="24">
        <f>IF(P496&gt;0, ROUND(IF(IF(OR(C496="51", C496="52", C496="66"), (L496*'UNIT VALUES'!$C$26)-CALCS!P496,0)&gt;0, IF(OR(C496="51", C496="52", C496="66"), (L496*'UNIT VALUES'!$C$26)-CALCS!P496,0), 0), 0), ROUND(IF(IF(OR(C496="51", C496="52", C496="66"), (L496*'UNIT VALUES'!$C$26)-CALCS!O496,0)&gt;0, IF(OR(C496="51", C496="52", C496="66"), (L496*'UNIT VALUES'!$C$26)-CALCS!O496,0), 0), 0))</f>
        <v>106319</v>
      </c>
      <c r="U496" s="25">
        <f>IF(C496="22", (O496*'UNIT VALUES'!$D$38)+(Q496*'UNIT VALUES'!$D$39)+(S496*'UNIT VALUES'!$D$40), (O496*'UNIT VALUES'!$D$28)+(Q496*'UNIT VALUES'!$D$29)+(S496*'UNIT VALUES'!$D$30))</f>
        <v>993860.74018576986</v>
      </c>
      <c r="V496" s="25">
        <f>IF(C496="22",(O496*'UNIT VALUES'!$D$41)+(Q496*'UNIT VALUES'!$D$42)+(R496*'UNIT VALUES'!$D$43),IF(C496="66",(Q496*'UNIT VALUES'!$D$31)+(T496*'UNIT VALUES'!$D$33)+(R496*'UNIT VALUES'!$D$34),(Q496*'UNIT VALUES'!$D$31)+(T496*'UNIT VALUES'!$D$32)+(R496*'UNIT VALUES'!$D$34)))</f>
        <v>2702696.5011881851</v>
      </c>
      <c r="W496" s="25">
        <f t="shared" si="21"/>
        <v>2702697</v>
      </c>
      <c r="X496" s="27">
        <f>ROUND(IF(C496="22", W496*'UNIT VALUES'!$D$44, W496*'UNIT VALUES'!$D$36), 0)</f>
        <v>2365423</v>
      </c>
      <c r="Y496" s="87">
        <f>ROUND(IF(C496="22", IF(U496&gt;V496,O496*'UNIT VALUES'!$D$38*'UNIT VALUES'!$D$44,O496*'UNIT VALUES'!$D$41*'UNIT VALUES'!$D$44),IF(U496&gt;V496, O496*'UNIT VALUES'!$D$28*'UNIT VALUES'!$D$36,0)), 0)</f>
        <v>0</v>
      </c>
      <c r="Z496" s="87">
        <f>ROUND(IF(C496="22", IF(U496&gt;V496,Q496*'UNIT VALUES'!$D$39*'UNIT VALUES'!$D$44,Q496*'UNIT VALUES'!$D$42*'UNIT VALUES'!$D$44), IF(U496&gt;V496, Q496*'UNIT VALUES'!$D$29*'UNIT VALUES'!$D$36, Q496*'UNIT VALUES'!$D$31*'UNIT VALUES'!$D$36)),0)</f>
        <v>364826</v>
      </c>
      <c r="AA496" s="87">
        <f>ROUND(IF(C496="22", IF(U496&gt;V496,0,R496*'UNIT VALUES'!$D$43*'UNIT VALUES'!$D$44),IF(CALCS!U496&gt;CALCS!V496,0,CALCS!R496*'UNIT VALUES'!$D$34*'UNIT VALUES'!$D$36)), 0)</f>
        <v>914949</v>
      </c>
      <c r="AB496" s="87">
        <f>ROUND(IF(C496="22",IF(U496&gt;V496,S496*'UNIT VALUES'!$D$40*'UNIT VALUES'!$D$44,0),IF(U496&gt;V496,S496*'UNIT VALUES'!$D$30*'UNIT VALUES'!$D$36)), 0)</f>
        <v>0</v>
      </c>
      <c r="AC496" s="87">
        <f>ROUND(IF(U496&gt;V496,0,IF(T496&gt;1, IF(C496="66", T496*'UNIT VALUES'!$D$33*'UNIT VALUES'!$D$36,T496*'UNIT VALUES'!$D$32*'UNIT VALUES'!$D$36),0)),0)</f>
        <v>1085647</v>
      </c>
      <c r="AD496" t="str">
        <f t="shared" si="22"/>
        <v>182886</v>
      </c>
      <c r="AE496">
        <f ca="1">IF(C496="22",OFFSET('National Reallocations'!$L$1,MATCH(AD496,'National Reallocations'!$I$2:$I$52,0),),ROUND((X496/(SUM($X$2:$X$1259)-SUMIF($C$2:$C$1259,"22",$X$2:$X$1259)))*(Reallocations!$F$4+Reallocations!$F$5),0))</f>
        <v>199</v>
      </c>
      <c r="AF496" s="27">
        <f ca="1">IF(ISERROR(OFFSET('MSA Reallocations'!$I$1,MATCH(AD496,'MSA Reallocations'!$E$2:$E$37,0),)), 0, (OFFSET('MSA Reallocations'!$I$1,MATCH(AD496,'MSA Reallocations'!$E$2:$E$37,0),)))</f>
        <v>0</v>
      </c>
      <c r="AG496" s="181">
        <f ca="1">IF(ISERROR(OFFSET(Reductions!$E$1,MATCH(AD496,Reductions!$F$2:$F$15,0),)), 0, -OFFSET(Reductions!$E$1,MATCH(AD496,Reductions!$F$2:$F$15,0),))</f>
        <v>0</v>
      </c>
      <c r="AH496" s="53">
        <f t="shared" ca="1" si="23"/>
        <v>2365622</v>
      </c>
    </row>
    <row r="497" spans="1:34" x14ac:dyDescent="0.25">
      <c r="A497" s="126" t="s">
        <v>5125</v>
      </c>
      <c r="B497" s="126" t="s">
        <v>1436</v>
      </c>
      <c r="C497" s="126" t="s">
        <v>27</v>
      </c>
      <c r="D497" s="126" t="s">
        <v>28</v>
      </c>
      <c r="E497" s="126" t="s">
        <v>1437</v>
      </c>
      <c r="F497" s="126" t="s">
        <v>1501</v>
      </c>
      <c r="G497" s="126" t="s">
        <v>1410</v>
      </c>
      <c r="H497" s="126" t="s">
        <v>23</v>
      </c>
      <c r="I497" s="126" t="s">
        <v>1502</v>
      </c>
      <c r="J497" s="126" t="s">
        <v>1503</v>
      </c>
      <c r="K497" s="126" t="s">
        <v>3343</v>
      </c>
      <c r="L497" s="127">
        <v>72500</v>
      </c>
      <c r="M497" s="127">
        <v>61125</v>
      </c>
      <c r="N497" s="127">
        <v>61125</v>
      </c>
      <c r="O497" s="127">
        <v>60825</v>
      </c>
      <c r="P497" s="127">
        <v>0</v>
      </c>
      <c r="Q497" s="127">
        <v>13329</v>
      </c>
      <c r="R497" s="127">
        <v>10949</v>
      </c>
      <c r="S497" s="127">
        <v>409</v>
      </c>
      <c r="T497" s="24">
        <f>IF(P497&gt;0, ROUND(IF(IF(OR(C497="51", C497="52", C497="66"), (L497*'UNIT VALUES'!$C$26)-CALCS!P497,0)&gt;0, IF(OR(C497="51", C497="52", C497="66"), (L497*'UNIT VALUES'!$C$26)-CALCS!P497,0), 0), 0), ROUND(IF(IF(OR(C497="51", C497="52", C497="66"), (L497*'UNIT VALUES'!$C$26)-CALCS!O497,0)&gt;0, IF(OR(C497="51", C497="52", C497="66"), (L497*'UNIT VALUES'!$C$26)-CALCS!O497,0), 0), 0))</f>
        <v>52943</v>
      </c>
      <c r="U497" s="25">
        <f>IF(C497="22", (O497*'UNIT VALUES'!$D$38)+(Q497*'UNIT VALUES'!$D$39)+(S497*'UNIT VALUES'!$D$40), (O497*'UNIT VALUES'!$D$28)+(Q497*'UNIT VALUES'!$D$29)+(S497*'UNIT VALUES'!$D$30))</f>
        <v>514524.65891935432</v>
      </c>
      <c r="V497" s="25">
        <f>IF(C497="22",(O497*'UNIT VALUES'!$D$41)+(Q497*'UNIT VALUES'!$D$42)+(R497*'UNIT VALUES'!$D$43),IF(C497="66",(Q497*'UNIT VALUES'!$D$31)+(T497*'UNIT VALUES'!$D$33)+(R497*'UNIT VALUES'!$D$34),(Q497*'UNIT VALUES'!$D$31)+(T497*'UNIT VALUES'!$D$32)+(R497*'UNIT VALUES'!$D$34)))</f>
        <v>1632843.5986554308</v>
      </c>
      <c r="W497" s="25">
        <f t="shared" si="21"/>
        <v>1632844</v>
      </c>
      <c r="X497" s="27">
        <f>ROUND(IF(C497="22", W497*'UNIT VALUES'!$D$44, W497*'UNIT VALUES'!$D$36), 0)</f>
        <v>1429078</v>
      </c>
      <c r="Y497" s="87">
        <f>ROUND(IF(C497="22", IF(U497&gt;V497,O497*'UNIT VALUES'!$D$38*'UNIT VALUES'!$D$44,O497*'UNIT VALUES'!$D$41*'UNIT VALUES'!$D$44),IF(U497&gt;V497, O497*'UNIT VALUES'!$D$28*'UNIT VALUES'!$D$36,0)), 0)</f>
        <v>0</v>
      </c>
      <c r="Z497" s="87">
        <f>ROUND(IF(C497="22", IF(U497&gt;V497,Q497*'UNIT VALUES'!$D$39*'UNIT VALUES'!$D$44,Q497*'UNIT VALUES'!$D$42*'UNIT VALUES'!$D$44), IF(U497&gt;V497, Q497*'UNIT VALUES'!$D$29*'UNIT VALUES'!$D$36, Q497*'UNIT VALUES'!$D$31*'UNIT VALUES'!$D$36)),0)</f>
        <v>177934</v>
      </c>
      <c r="AA497" s="87">
        <f>ROUND(IF(C497="22", IF(U497&gt;V497,0,R497*'UNIT VALUES'!$D$43*'UNIT VALUES'!$D$44),IF(CALCS!U497&gt;CALCS!V497,0,CALCS!R497*'UNIT VALUES'!$D$34*'UNIT VALUES'!$D$36)), 0)</f>
        <v>710531</v>
      </c>
      <c r="AB497" s="87">
        <f>ROUND(IF(C497="22",IF(U497&gt;V497,S497*'UNIT VALUES'!$D$40*'UNIT VALUES'!$D$44,0),IF(U497&gt;V497,S497*'UNIT VALUES'!$D$30*'UNIT VALUES'!$D$36)), 0)</f>
        <v>0</v>
      </c>
      <c r="AC497" s="87">
        <f>ROUND(IF(U497&gt;V497,0,IF(T497&gt;1, IF(C497="66", T497*'UNIT VALUES'!$D$33*'UNIT VALUES'!$D$36,T497*'UNIT VALUES'!$D$32*'UNIT VALUES'!$D$36),0)),0)</f>
        <v>540613</v>
      </c>
      <c r="AD497" t="str">
        <f t="shared" si="22"/>
        <v>183042</v>
      </c>
      <c r="AE497">
        <f ca="1">IF(C497="22",OFFSET('National Reallocations'!$L$1,MATCH(AD497,'National Reallocations'!$I$2:$I$52,0),),ROUND((X497/(SUM($X$2:$X$1259)-SUMIF($C$2:$C$1259,"22",$X$2:$X$1259)))*(Reallocations!$F$4+Reallocations!$F$5),0))</f>
        <v>120</v>
      </c>
      <c r="AF497" s="27">
        <f ca="1">IF(ISERROR(OFFSET('MSA Reallocations'!$I$1,MATCH(AD497,'MSA Reallocations'!$E$2:$E$37,0),)), 0, (OFFSET('MSA Reallocations'!$I$1,MATCH(AD497,'MSA Reallocations'!$E$2:$E$37,0),)))</f>
        <v>0</v>
      </c>
      <c r="AG497" s="181">
        <f ca="1">IF(ISERROR(OFFSET(Reductions!$E$1,MATCH(AD497,Reductions!$F$2:$F$15,0),)), 0, -OFFSET(Reductions!$E$1,MATCH(AD497,Reductions!$F$2:$F$15,0),))</f>
        <v>0</v>
      </c>
      <c r="AH497" s="53">
        <f t="shared" ca="1" si="23"/>
        <v>1429198</v>
      </c>
    </row>
    <row r="498" spans="1:34" x14ac:dyDescent="0.25">
      <c r="A498" s="126" t="s">
        <v>5332</v>
      </c>
      <c r="B498" s="126" t="s">
        <v>1436</v>
      </c>
      <c r="C498" s="126" t="s">
        <v>27</v>
      </c>
      <c r="D498" s="126" t="s">
        <v>28</v>
      </c>
      <c r="E498" s="126" t="s">
        <v>1437</v>
      </c>
      <c r="F498" s="126" t="s">
        <v>1505</v>
      </c>
      <c r="G498" s="126" t="s">
        <v>1478</v>
      </c>
      <c r="H498" s="126" t="s">
        <v>23</v>
      </c>
      <c r="I498" s="126" t="s">
        <v>1506</v>
      </c>
      <c r="J498" s="126" t="s">
        <v>4651</v>
      </c>
      <c r="K498" s="126" t="s">
        <v>3343</v>
      </c>
      <c r="L498" s="127">
        <v>12680</v>
      </c>
      <c r="M498" s="127">
        <v>21247</v>
      </c>
      <c r="N498" s="127">
        <v>21247</v>
      </c>
      <c r="O498" s="127">
        <v>45550</v>
      </c>
      <c r="P498" s="127">
        <v>0</v>
      </c>
      <c r="Q498" s="127">
        <v>10900</v>
      </c>
      <c r="R498" s="127">
        <v>1166</v>
      </c>
      <c r="S498" s="127">
        <v>58</v>
      </c>
      <c r="T498" s="24">
        <f>IF(P498&gt;0, ROUND(IF(IF(OR(C498="51", C498="52", C498="66"), (L498*'UNIT VALUES'!$C$26)-CALCS!P498,0)&gt;0, IF(OR(C498="51", C498="52", C498="66"), (L498*'UNIT VALUES'!$C$26)-CALCS!P498,0), 0), 0), ROUND(IF(IF(OR(C498="51", C498="52", C498="66"), (L498*'UNIT VALUES'!$C$26)-CALCS!O498,0)&gt;0, IF(OR(C498="51", C498="52", C498="66"), (L498*'UNIT VALUES'!$C$26)-CALCS!O498,0), 0), 0))</f>
        <v>0</v>
      </c>
      <c r="U498" s="25">
        <f>IF(C498="22", (O498*'UNIT VALUES'!$D$38)+(Q498*'UNIT VALUES'!$D$39)+(S498*'UNIT VALUES'!$D$40), (O498*'UNIT VALUES'!$D$28)+(Q498*'UNIT VALUES'!$D$29)+(S498*'UNIT VALUES'!$D$30))</f>
        <v>371415.77806575946</v>
      </c>
      <c r="V498" s="25">
        <f>IF(C498="22",(O498*'UNIT VALUES'!$D$41)+(Q498*'UNIT VALUES'!$D$42)+(R498*'UNIT VALUES'!$D$43),IF(C498="66",(Q498*'UNIT VALUES'!$D$31)+(T498*'UNIT VALUES'!$D$33)+(R498*'UNIT VALUES'!$D$34),(Q498*'UNIT VALUES'!$D$31)+(T498*'UNIT VALUES'!$D$32)+(R498*'UNIT VALUES'!$D$34)))</f>
        <v>252711.95247203225</v>
      </c>
      <c r="W498" s="25">
        <f t="shared" si="21"/>
        <v>371416</v>
      </c>
      <c r="X498" s="27">
        <f>ROUND(IF(C498="22", W498*'UNIT VALUES'!$D$44, W498*'UNIT VALUES'!$D$36), 0)</f>
        <v>325066</v>
      </c>
      <c r="Y498" s="87">
        <f>ROUND(IF(C498="22", IF(U498&gt;V498,O498*'UNIT VALUES'!$D$38*'UNIT VALUES'!$D$44,O498*'UNIT VALUES'!$D$41*'UNIT VALUES'!$D$44),IF(U498&gt;V498, O498*'UNIT VALUES'!$D$28*'UNIT VALUES'!$D$36,0)), 0)</f>
        <v>74938</v>
      </c>
      <c r="Z498" s="87">
        <f>ROUND(IF(C498="22", IF(U498&gt;V498,Q498*'UNIT VALUES'!$D$39*'UNIT VALUES'!$D$44,Q498*'UNIT VALUES'!$D$42*'UNIT VALUES'!$D$44), IF(U498&gt;V498, Q498*'UNIT VALUES'!$D$29*'UNIT VALUES'!$D$36, Q498*'UNIT VALUES'!$D$31*'UNIT VALUES'!$D$36)),0)</f>
        <v>242514</v>
      </c>
      <c r="AA498" s="87">
        <f>ROUND(IF(C498="22", IF(U498&gt;V498,0,R498*'UNIT VALUES'!$D$43*'UNIT VALUES'!$D$44),IF(CALCS!U498&gt;CALCS!V498,0,CALCS!R498*'UNIT VALUES'!$D$34*'UNIT VALUES'!$D$36)), 0)</f>
        <v>0</v>
      </c>
      <c r="AB498" s="87">
        <f>ROUND(IF(C498="22",IF(U498&gt;V498,S498*'UNIT VALUES'!$D$40*'UNIT VALUES'!$D$44,0),IF(U498&gt;V498,S498*'UNIT VALUES'!$D$30*'UNIT VALUES'!$D$36)), 0)</f>
        <v>7614</v>
      </c>
      <c r="AC498" s="87">
        <f>ROUND(IF(U498&gt;V498,0,IF(T498&gt;1, IF(C498="66", T498*'UNIT VALUES'!$D$33*'UNIT VALUES'!$D$36,T498*'UNIT VALUES'!$D$32*'UNIT VALUES'!$D$36),0)),0)</f>
        <v>0</v>
      </c>
      <c r="AD498" t="str">
        <f t="shared" si="22"/>
        <v>183282</v>
      </c>
      <c r="AE498">
        <f ca="1">IF(C498="22",OFFSET('National Reallocations'!$L$1,MATCH(AD498,'National Reallocations'!$I$2:$I$52,0),),ROUND((X498/(SUM($X$2:$X$1259)-SUMIF($C$2:$C$1259,"22",$X$2:$X$1259)))*(Reallocations!$F$4+Reallocations!$F$5),0))</f>
        <v>27</v>
      </c>
      <c r="AF498" s="27">
        <f ca="1">IF(ISERROR(OFFSET('MSA Reallocations'!$I$1,MATCH(AD498,'MSA Reallocations'!$E$2:$E$37,0),)), 0, (OFFSET('MSA Reallocations'!$I$1,MATCH(AD498,'MSA Reallocations'!$E$2:$E$37,0),)))</f>
        <v>0</v>
      </c>
      <c r="AG498" s="181">
        <f ca="1">IF(ISERROR(OFFSET(Reductions!$E$1,MATCH(AD498,Reductions!$F$2:$F$15,0),)), 0, -OFFSET(Reductions!$E$1,MATCH(AD498,Reductions!$F$2:$F$15,0),))</f>
        <v>0</v>
      </c>
      <c r="AH498" s="53">
        <f t="shared" ca="1" si="23"/>
        <v>325093</v>
      </c>
    </row>
    <row r="499" spans="1:34" x14ac:dyDescent="0.25">
      <c r="A499" s="126" t="s">
        <v>5325</v>
      </c>
      <c r="B499" s="126" t="s">
        <v>1436</v>
      </c>
      <c r="C499" s="126" t="s">
        <v>99</v>
      </c>
      <c r="D499" s="126" t="s">
        <v>100</v>
      </c>
      <c r="E499" s="126" t="s">
        <v>1437</v>
      </c>
      <c r="F499" s="126" t="s">
        <v>1117</v>
      </c>
      <c r="G499" s="126" t="s">
        <v>1092</v>
      </c>
      <c r="H499" s="126" t="s">
        <v>23</v>
      </c>
      <c r="I499" s="126" t="s">
        <v>23</v>
      </c>
      <c r="J499" s="126" t="s">
        <v>1446</v>
      </c>
      <c r="K499" s="126" t="s">
        <v>3343</v>
      </c>
      <c r="L499" s="127">
        <v>33368</v>
      </c>
      <c r="M499" s="127">
        <v>0</v>
      </c>
      <c r="N499" s="127">
        <v>0</v>
      </c>
      <c r="O499" s="127">
        <v>210758</v>
      </c>
      <c r="P499" s="127">
        <v>0</v>
      </c>
      <c r="Q499" s="127">
        <v>9748</v>
      </c>
      <c r="R499" s="127">
        <v>3433</v>
      </c>
      <c r="S499" s="127">
        <v>399</v>
      </c>
      <c r="T499" s="24">
        <f>IF(P499&gt;0, ROUND(IF(IF(OR(C499="51", C499="52", C499="66"), (L499*'UNIT VALUES'!$C$26)-CALCS!P499,0)&gt;0, IF(OR(C499="51", C499="52", C499="66"), (L499*'UNIT VALUES'!$C$26)-CALCS!P499,0), 0), 0), ROUND(IF(IF(OR(C499="51", C499="52", C499="66"), (L499*'UNIT VALUES'!$C$26)-CALCS!O499,0)&gt;0, IF(OR(C499="51", C499="52", C499="66"), (L499*'UNIT VALUES'!$C$26)-CALCS!O499,0), 0), 0))</f>
        <v>0</v>
      </c>
      <c r="U499" s="25">
        <f>IF(C499="22", (O499*'UNIT VALUES'!$D$38)+(Q499*'UNIT VALUES'!$D$39)+(S499*'UNIT VALUES'!$D$40), (O499*'UNIT VALUES'!$D$28)+(Q499*'UNIT VALUES'!$D$29)+(S499*'UNIT VALUES'!$D$30))</f>
        <v>703829.34380813176</v>
      </c>
      <c r="V499" s="25">
        <f>IF(C499="22",(O499*'UNIT VALUES'!$D$41)+(Q499*'UNIT VALUES'!$D$42)+(R499*'UNIT VALUES'!$D$43),IF(C499="66",(Q499*'UNIT VALUES'!$D$31)+(T499*'UNIT VALUES'!$D$33)+(R499*'UNIT VALUES'!$D$34),(Q499*'UNIT VALUES'!$D$31)+(T499*'UNIT VALUES'!$D$32)+(R499*'UNIT VALUES'!$D$34)))</f>
        <v>403233.33428132033</v>
      </c>
      <c r="W499" s="25">
        <f t="shared" si="21"/>
        <v>703829</v>
      </c>
      <c r="X499" s="27">
        <f>ROUND(IF(C499="22", W499*'UNIT VALUES'!$D$44, W499*'UNIT VALUES'!$D$36), 0)</f>
        <v>615997</v>
      </c>
      <c r="Y499" s="87">
        <f>ROUND(IF(C499="22", IF(U499&gt;V499,O499*'UNIT VALUES'!$D$38*'UNIT VALUES'!$D$44,O499*'UNIT VALUES'!$D$41*'UNIT VALUES'!$D$44),IF(U499&gt;V499, O499*'UNIT VALUES'!$D$28*'UNIT VALUES'!$D$36,0)), 0)</f>
        <v>346736</v>
      </c>
      <c r="Z499" s="87">
        <f>ROUND(IF(C499="22", IF(U499&gt;V499,Q499*'UNIT VALUES'!$D$39*'UNIT VALUES'!$D$44,Q499*'UNIT VALUES'!$D$42*'UNIT VALUES'!$D$44), IF(U499&gt;V499, Q499*'UNIT VALUES'!$D$29*'UNIT VALUES'!$D$36, Q499*'UNIT VALUES'!$D$31*'UNIT VALUES'!$D$36)),0)</f>
        <v>216883</v>
      </c>
      <c r="AA499" s="87">
        <f>ROUND(IF(C499="22", IF(U499&gt;V499,0,R499*'UNIT VALUES'!$D$43*'UNIT VALUES'!$D$44),IF(CALCS!U499&gt;CALCS!V499,0,CALCS!R499*'UNIT VALUES'!$D$34*'UNIT VALUES'!$D$36)), 0)</f>
        <v>0</v>
      </c>
      <c r="AB499" s="87">
        <f>ROUND(IF(C499="22",IF(U499&gt;V499,S499*'UNIT VALUES'!$D$40*'UNIT VALUES'!$D$44,0),IF(U499&gt;V499,S499*'UNIT VALUES'!$D$30*'UNIT VALUES'!$D$36)), 0)</f>
        <v>52378</v>
      </c>
      <c r="AC499" s="87">
        <f>ROUND(IF(U499&gt;V499,0,IF(T499&gt;1, IF(C499="66", T499*'UNIT VALUES'!$D$33*'UNIT VALUES'!$D$36,T499*'UNIT VALUES'!$D$32*'UNIT VALUES'!$D$36),0)),0)</f>
        <v>0</v>
      </c>
      <c r="AD499" t="str">
        <f t="shared" si="22"/>
        <v>189057</v>
      </c>
      <c r="AE499">
        <f ca="1">IF(C499="22",OFFSET('National Reallocations'!$L$1,MATCH(AD499,'National Reallocations'!$I$2:$I$52,0),),ROUND((X499/(SUM($X$2:$X$1259)-SUMIF($C$2:$C$1259,"22",$X$2:$X$1259)))*(Reallocations!$F$4+Reallocations!$F$5),0))</f>
        <v>52</v>
      </c>
      <c r="AF499" s="27">
        <f ca="1">IF(ISERROR(OFFSET('MSA Reallocations'!$I$1,MATCH(AD499,'MSA Reallocations'!$E$2:$E$37,0),)), 0, (OFFSET('MSA Reallocations'!$I$1,MATCH(AD499,'MSA Reallocations'!$E$2:$E$37,0),)))</f>
        <v>0</v>
      </c>
      <c r="AG499" s="181">
        <f ca="1">IF(ISERROR(OFFSET(Reductions!$E$1,MATCH(AD499,Reductions!$F$2:$F$15,0),)), 0, -OFFSET(Reductions!$E$1,MATCH(AD499,Reductions!$F$2:$F$15,0),))</f>
        <v>0</v>
      </c>
      <c r="AH499" s="53">
        <f t="shared" ca="1" si="23"/>
        <v>616049</v>
      </c>
    </row>
    <row r="500" spans="1:34" x14ac:dyDescent="0.25">
      <c r="A500" s="126" t="s">
        <v>5156</v>
      </c>
      <c r="B500" s="126" t="s">
        <v>1436</v>
      </c>
      <c r="C500" s="126" t="s">
        <v>99</v>
      </c>
      <c r="D500" s="126" t="s">
        <v>100</v>
      </c>
      <c r="E500" s="126" t="s">
        <v>1437</v>
      </c>
      <c r="F500" s="126" t="s">
        <v>1211</v>
      </c>
      <c r="G500" s="126" t="s">
        <v>574</v>
      </c>
      <c r="H500" s="126" t="s">
        <v>23</v>
      </c>
      <c r="I500" s="126" t="s">
        <v>23</v>
      </c>
      <c r="J500" s="126" t="s">
        <v>1452</v>
      </c>
      <c r="K500" s="126" t="s">
        <v>3343</v>
      </c>
      <c r="L500" s="127">
        <v>165582</v>
      </c>
      <c r="M500" s="127">
        <v>237449</v>
      </c>
      <c r="N500" s="127">
        <v>237512</v>
      </c>
      <c r="O500" s="127">
        <v>304396</v>
      </c>
      <c r="P500" s="127">
        <v>0</v>
      </c>
      <c r="Q500" s="127">
        <v>29260</v>
      </c>
      <c r="R500" s="127">
        <v>10964</v>
      </c>
      <c r="S500" s="127">
        <v>1850</v>
      </c>
      <c r="T500" s="24">
        <f>IF(P500&gt;0, ROUND(IF(IF(OR(C500="51", C500="52", C500="66"), (L500*'UNIT VALUES'!$C$26)-CALCS!P500,0)&gt;0, IF(OR(C500="51", C500="52", C500="66"), (L500*'UNIT VALUES'!$C$26)-CALCS!P500,0), 0), 0), ROUND(IF(IF(OR(C500="51", C500="52", C500="66"), (L500*'UNIT VALUES'!$C$26)-CALCS!O500,0)&gt;0, IF(OR(C500="51", C500="52", C500="66"), (L500*'UNIT VALUES'!$C$26)-CALCS!O500,0), 0), 0))</f>
        <v>0</v>
      </c>
      <c r="U500" s="25">
        <f>IF(C500="22", (O500*'UNIT VALUES'!$D$38)+(Q500*'UNIT VALUES'!$D$39)+(S500*'UNIT VALUES'!$D$40), (O500*'UNIT VALUES'!$D$28)+(Q500*'UNIT VALUES'!$D$29)+(S500*'UNIT VALUES'!$D$30))</f>
        <v>1593506.0541476165</v>
      </c>
      <c r="V500" s="25">
        <f>IF(C500="22",(O500*'UNIT VALUES'!$D$41)+(Q500*'UNIT VALUES'!$D$42)+(R500*'UNIT VALUES'!$D$43),IF(C500="66",(Q500*'UNIT VALUES'!$D$31)+(T500*'UNIT VALUES'!$D$33)+(R500*'UNIT VALUES'!$D$34),(Q500*'UNIT VALUES'!$D$31)+(T500*'UNIT VALUES'!$D$32)+(R500*'UNIT VALUES'!$D$34)))</f>
        <v>1259252.2113366686</v>
      </c>
      <c r="W500" s="25">
        <f t="shared" si="21"/>
        <v>1593506</v>
      </c>
      <c r="X500" s="27">
        <f>ROUND(IF(C500="22", W500*'UNIT VALUES'!$D$44, W500*'UNIT VALUES'!$D$36), 0)</f>
        <v>1394650</v>
      </c>
      <c r="Y500" s="87">
        <f>ROUND(IF(C500="22", IF(U500&gt;V500,O500*'UNIT VALUES'!$D$38*'UNIT VALUES'!$D$44,O500*'UNIT VALUES'!$D$41*'UNIT VALUES'!$D$44),IF(U500&gt;V500, O500*'UNIT VALUES'!$D$28*'UNIT VALUES'!$D$36,0)), 0)</f>
        <v>500788</v>
      </c>
      <c r="Z500" s="87">
        <f>ROUND(IF(C500="22", IF(U500&gt;V500,Q500*'UNIT VALUES'!$D$39*'UNIT VALUES'!$D$44,Q500*'UNIT VALUES'!$D$42*'UNIT VALUES'!$D$44), IF(U500&gt;V500, Q500*'UNIT VALUES'!$D$29*'UNIT VALUES'!$D$36, Q500*'UNIT VALUES'!$D$31*'UNIT VALUES'!$D$36)),0)</f>
        <v>651006</v>
      </c>
      <c r="AA500" s="87">
        <f>ROUND(IF(C500="22", IF(U500&gt;V500,0,R500*'UNIT VALUES'!$D$43*'UNIT VALUES'!$D$44),IF(CALCS!U500&gt;CALCS!V500,0,CALCS!R500*'UNIT VALUES'!$D$34*'UNIT VALUES'!$D$36)), 0)</f>
        <v>0</v>
      </c>
      <c r="AB500" s="87">
        <f>ROUND(IF(C500="22",IF(U500&gt;V500,S500*'UNIT VALUES'!$D$40*'UNIT VALUES'!$D$44,0),IF(U500&gt;V500,S500*'UNIT VALUES'!$D$30*'UNIT VALUES'!$D$36)), 0)</f>
        <v>242856</v>
      </c>
      <c r="AC500" s="87">
        <f>ROUND(IF(U500&gt;V500,0,IF(T500&gt;1, IF(C500="66", T500*'UNIT VALUES'!$D$33*'UNIT VALUES'!$D$36,T500*'UNIT VALUES'!$D$32*'UNIT VALUES'!$D$36),0)),0)</f>
        <v>0</v>
      </c>
      <c r="AD500" t="str">
        <f t="shared" si="22"/>
        <v>189089</v>
      </c>
      <c r="AE500">
        <f ca="1">IF(C500="22",OFFSET('National Reallocations'!$L$1,MATCH(AD500,'National Reallocations'!$I$2:$I$52,0),),ROUND((X500/(SUM($X$2:$X$1259)-SUMIF($C$2:$C$1259,"22",$X$2:$X$1259)))*(Reallocations!$F$4+Reallocations!$F$5),0))</f>
        <v>117</v>
      </c>
      <c r="AF500" s="27">
        <f ca="1">IF(ISERROR(OFFSET('MSA Reallocations'!$I$1,MATCH(AD500,'MSA Reallocations'!$E$2:$E$37,0),)), 0, (OFFSET('MSA Reallocations'!$I$1,MATCH(AD500,'MSA Reallocations'!$E$2:$E$37,0),)))</f>
        <v>0</v>
      </c>
      <c r="AG500" s="181">
        <f ca="1">IF(ISERROR(OFFSET(Reductions!$E$1,MATCH(AD500,Reductions!$F$2:$F$15,0),)), 0, -OFFSET(Reductions!$E$1,MATCH(AD500,Reductions!$F$2:$F$15,0),))</f>
        <v>0</v>
      </c>
      <c r="AH500" s="53">
        <f t="shared" ca="1" si="23"/>
        <v>1394767</v>
      </c>
    </row>
    <row r="501" spans="1:34" x14ac:dyDescent="0.25">
      <c r="A501" s="126" t="s">
        <v>5796</v>
      </c>
      <c r="B501" s="126" t="s">
        <v>1509</v>
      </c>
      <c r="C501" s="126" t="s">
        <v>19</v>
      </c>
      <c r="D501" s="126" t="s">
        <v>20</v>
      </c>
      <c r="E501" s="126" t="s">
        <v>1510</v>
      </c>
      <c r="F501" s="126" t="s">
        <v>4744</v>
      </c>
      <c r="G501" s="126" t="s">
        <v>22</v>
      </c>
      <c r="H501" s="126" t="s">
        <v>23</v>
      </c>
      <c r="I501" s="126" t="s">
        <v>23</v>
      </c>
      <c r="J501" s="126" t="s">
        <v>24</v>
      </c>
      <c r="K501" s="126" t="s">
        <v>3344</v>
      </c>
      <c r="L501" s="127">
        <v>0</v>
      </c>
      <c r="M501" s="127">
        <v>2364386</v>
      </c>
      <c r="N501" s="127">
        <v>2363679</v>
      </c>
      <c r="O501" s="127">
        <v>1472460</v>
      </c>
      <c r="P501" s="127">
        <v>0</v>
      </c>
      <c r="Q501" s="127">
        <v>186519</v>
      </c>
      <c r="R501" s="127">
        <v>156147</v>
      </c>
      <c r="S501" s="127">
        <v>10922</v>
      </c>
      <c r="T501" s="24">
        <f>IF(P501&gt;0, ROUND(IF(IF(OR(C501="51", C501="52", C501="66"), (L501*'UNIT VALUES'!$C$26)-CALCS!P501,0)&gt;0, IF(OR(C501="51", C501="52", C501="66"), (L501*'UNIT VALUES'!$C$26)-CALCS!P501,0), 0), 0), ROUND(IF(IF(OR(C501="51", C501="52", C501="66"), (L501*'UNIT VALUES'!$C$26)-CALCS!O501,0)&gt;0, IF(OR(C501="51", C501="52", C501="66"), (L501*'UNIT VALUES'!$C$26)-CALCS!O501,0), 0), 0))</f>
        <v>0</v>
      </c>
      <c r="U501" s="25">
        <f>IF(C501="22", (O501*'UNIT VALUES'!$D$38)+(Q501*'UNIT VALUES'!$D$39)+(S501*'UNIT VALUES'!$D$40), (O501*'UNIT VALUES'!$D$28)+(Q501*'UNIT VALUES'!$D$29)+(S501*'UNIT VALUES'!$D$30))</f>
        <v>10956993.896287177</v>
      </c>
      <c r="V501" s="25">
        <f>IF(C501="22",(O501*'UNIT VALUES'!$D$41)+(Q501*'UNIT VALUES'!$D$42)+(R501*'UNIT VALUES'!$D$43),IF(C501="66",(Q501*'UNIT VALUES'!$D$31)+(T501*'UNIT VALUES'!$D$33)+(R501*'UNIT VALUES'!$D$34),(Q501*'UNIT VALUES'!$D$31)+(T501*'UNIT VALUES'!$D$32)+(R501*'UNIT VALUES'!$D$34)))</f>
        <v>16386886.629773961</v>
      </c>
      <c r="W501" s="25">
        <f t="shared" si="21"/>
        <v>16386887</v>
      </c>
      <c r="X501" s="219">
        <f>ROUND(IF(C501="22", W501*'UNIT VALUES'!$D$44, W501*'UNIT VALUES'!$D$36), 0)</f>
        <v>13626501</v>
      </c>
      <c r="Y501" s="87">
        <f>ROUND(IF(C501="22", IF(U501&gt;V501,O501*'UNIT VALUES'!$D$38*'UNIT VALUES'!$D$44,O501*'UNIT VALUES'!$D$41*'UNIT VALUES'!$D$44),IF(U501&gt;V501, O501*'UNIT VALUES'!$D$28*'UNIT VALUES'!$D$36,0)), 0)</f>
        <v>1967425</v>
      </c>
      <c r="Z501" s="87">
        <f>ROUND(IF(C501="22", IF(U501&gt;V501,Q501*'UNIT VALUES'!$D$39*'UNIT VALUES'!$D$44,Q501*'UNIT VALUES'!$D$42*'UNIT VALUES'!$D$44), IF(U501&gt;V501, Q501*'UNIT VALUES'!$D$29*'UNIT VALUES'!$D$36, Q501*'UNIT VALUES'!$D$31*'UNIT VALUES'!$D$36)),0)</f>
        <v>2605356</v>
      </c>
      <c r="AA501" s="87">
        <f>ROUND(IF(C501="22", IF(U501&gt;V501,0,R501*'UNIT VALUES'!$D$43*'UNIT VALUES'!$D$44),IF(CALCS!U501&gt;CALCS!V501,0,CALCS!R501*'UNIT VALUES'!$D$34*'UNIT VALUES'!$D$36)), 0)</f>
        <v>9053720</v>
      </c>
      <c r="AB501" s="87">
        <f>ROUND(IF(C501="22",IF(U501&gt;V501,S501*'UNIT VALUES'!$D$40*'UNIT VALUES'!$D$44,0),IF(U501&gt;V501,S501*'UNIT VALUES'!$D$30*'UNIT VALUES'!$D$36)), 0)</f>
        <v>0</v>
      </c>
      <c r="AC501" s="87">
        <f>ROUND(IF(U501&gt;V501,0,IF(T501&gt;1, IF(C501="66", T501*'UNIT VALUES'!$D$33*'UNIT VALUES'!$D$36,T501*'UNIT VALUES'!$D$32*'UNIT VALUES'!$D$36),0)),0)</f>
        <v>0</v>
      </c>
      <c r="AD501" t="str">
        <f t="shared" si="22"/>
        <v>209999</v>
      </c>
      <c r="AE501">
        <f ca="1">IF(C501="22",OFFSET('National Reallocations'!$L$1,MATCH(AD501,'National Reallocations'!$I$2:$I$52,0),),ROUND((X501/(SUM($X$2:$X$1259)-SUMIF($C$2:$C$1259,"22",$X$2:$X$1259)))*(Reallocations!$F$4+Reallocations!$F$5),0))</f>
        <v>23731</v>
      </c>
      <c r="AF501" s="27">
        <f ca="1">IF(ISERROR(OFFSET('MSA Reallocations'!$I$1,MATCH(AD501,'MSA Reallocations'!$E$2:$E$37,0),)), 0, (OFFSET('MSA Reallocations'!$I$1,MATCH(AD501,'MSA Reallocations'!$E$2:$E$37,0),)))</f>
        <v>0</v>
      </c>
      <c r="AG501" s="181">
        <f ca="1">IF(ISERROR(OFFSET(Reductions!$E$1,MATCH(AD501,Reductions!$F$2:$F$15,0),)), 0, -OFFSET(Reductions!$E$1,MATCH(AD501,Reductions!$F$2:$F$15,0),))</f>
        <v>0</v>
      </c>
      <c r="AH501" s="53">
        <f t="shared" ca="1" si="23"/>
        <v>13650232</v>
      </c>
    </row>
    <row r="502" spans="1:34" x14ac:dyDescent="0.25">
      <c r="A502" s="126" t="s">
        <v>5309</v>
      </c>
      <c r="B502" s="126" t="s">
        <v>1509</v>
      </c>
      <c r="C502" s="126" t="s">
        <v>27</v>
      </c>
      <c r="D502" s="126" t="s">
        <v>28</v>
      </c>
      <c r="E502" s="126" t="s">
        <v>1510</v>
      </c>
      <c r="F502" s="126" t="s">
        <v>1336</v>
      </c>
      <c r="G502" s="126" t="s">
        <v>1512</v>
      </c>
      <c r="H502" s="126" t="s">
        <v>23</v>
      </c>
      <c r="I502" s="126" t="s">
        <v>404</v>
      </c>
      <c r="J502" s="126" t="s">
        <v>1513</v>
      </c>
      <c r="K502" s="126" t="s">
        <v>3344</v>
      </c>
      <c r="L502" s="127">
        <v>140246</v>
      </c>
      <c r="M502" s="127">
        <v>161148</v>
      </c>
      <c r="N502" s="127">
        <v>161087</v>
      </c>
      <c r="O502" s="127">
        <v>151306</v>
      </c>
      <c r="P502" s="127">
        <v>0</v>
      </c>
      <c r="Q502" s="127">
        <v>37105</v>
      </c>
      <c r="R502" s="127">
        <v>12684</v>
      </c>
      <c r="S502" s="127">
        <v>2137</v>
      </c>
      <c r="T502" s="24">
        <f>IF(P502&gt;0, ROUND(IF(IF(OR(C502="51", C502="52", C502="66"), (L502*'UNIT VALUES'!$C$26)-CALCS!P502,0)&gt;0, IF(OR(C502="51", C502="52", C502="66"), (L502*'UNIT VALUES'!$C$26)-CALCS!P502,0), 0), 0), ROUND(IF(IF(OR(C502="51", C502="52", C502="66"), (L502*'UNIT VALUES'!$C$26)-CALCS!O502,0)&gt;0, IF(OR(C502="51", C502="52", C502="66"), (L502*'UNIT VALUES'!$C$26)-CALCS!O502,0), 0), 0))</f>
        <v>68770</v>
      </c>
      <c r="U502" s="25">
        <f>IF(C502="22", (O502*'UNIT VALUES'!$D$38)+(Q502*'UNIT VALUES'!$D$39)+(S502*'UNIT VALUES'!$D$40), (O502*'UNIT VALUES'!$D$28)+(Q502*'UNIT VALUES'!$D$29)+(S502*'UNIT VALUES'!$D$30))</f>
        <v>1548211.3271912641</v>
      </c>
      <c r="V502" s="25">
        <f>IF(C502="22",(O502*'UNIT VALUES'!$D$41)+(Q502*'UNIT VALUES'!$D$42)+(R502*'UNIT VALUES'!$D$43),IF(C502="66",(Q502*'UNIT VALUES'!$D$31)+(T502*'UNIT VALUES'!$D$33)+(R502*'UNIT VALUES'!$D$34),(Q502*'UNIT VALUES'!$D$31)+(T502*'UNIT VALUES'!$D$32)+(R502*'UNIT VALUES'!$D$34)))</f>
        <v>2308797.6971184453</v>
      </c>
      <c r="W502" s="25">
        <f t="shared" si="21"/>
        <v>2308798</v>
      </c>
      <c r="X502" s="27">
        <f>ROUND(IF(C502="22", W502*'UNIT VALUES'!$D$44, W502*'UNIT VALUES'!$D$36), 0)</f>
        <v>2020679</v>
      </c>
      <c r="Y502" s="87">
        <f>ROUND(IF(C502="22", IF(U502&gt;V502,O502*'UNIT VALUES'!$D$38*'UNIT VALUES'!$D$44,O502*'UNIT VALUES'!$D$41*'UNIT VALUES'!$D$44),IF(U502&gt;V502, O502*'UNIT VALUES'!$D$28*'UNIT VALUES'!$D$36,0)), 0)</f>
        <v>0</v>
      </c>
      <c r="Z502" s="87">
        <f>ROUND(IF(C502="22", IF(U502&gt;V502,Q502*'UNIT VALUES'!$D$39*'UNIT VALUES'!$D$44,Q502*'UNIT VALUES'!$D$42*'UNIT VALUES'!$D$44), IF(U502&gt;V502, Q502*'UNIT VALUES'!$D$29*'UNIT VALUES'!$D$36, Q502*'UNIT VALUES'!$D$31*'UNIT VALUES'!$D$36)),0)</f>
        <v>495330</v>
      </c>
      <c r="AA502" s="87">
        <f>ROUND(IF(C502="22", IF(U502&gt;V502,0,R502*'UNIT VALUES'!$D$43*'UNIT VALUES'!$D$44),IF(CALCS!U502&gt;CALCS!V502,0,CALCS!R502*'UNIT VALUES'!$D$34*'UNIT VALUES'!$D$36)), 0)</f>
        <v>823123</v>
      </c>
      <c r="AB502" s="87">
        <f>ROUND(IF(C502="22",IF(U502&gt;V502,S502*'UNIT VALUES'!$D$40*'UNIT VALUES'!$D$44,0),IF(U502&gt;V502,S502*'UNIT VALUES'!$D$30*'UNIT VALUES'!$D$36)), 0)</f>
        <v>0</v>
      </c>
      <c r="AC502" s="87">
        <f>ROUND(IF(U502&gt;V502,0,IF(T502&gt;1, IF(C502="66", T502*'UNIT VALUES'!$D$33*'UNIT VALUES'!$D$36,T502*'UNIT VALUES'!$D$32*'UNIT VALUES'!$D$36),0)),0)</f>
        <v>702226</v>
      </c>
      <c r="AD502" t="str">
        <f t="shared" si="22"/>
        <v>201776</v>
      </c>
      <c r="AE502">
        <f ca="1">IF(C502="22",OFFSET('National Reallocations'!$L$1,MATCH(AD502,'National Reallocations'!$I$2:$I$52,0),),ROUND((X502/(SUM($X$2:$X$1259)-SUMIF($C$2:$C$1259,"22",$X$2:$X$1259)))*(Reallocations!$F$4+Reallocations!$F$5),0))</f>
        <v>170</v>
      </c>
      <c r="AF502" s="27">
        <f ca="1">IF(ISERROR(OFFSET('MSA Reallocations'!$I$1,MATCH(AD502,'MSA Reallocations'!$E$2:$E$37,0),)), 0, (OFFSET('MSA Reallocations'!$I$1,MATCH(AD502,'MSA Reallocations'!$E$2:$E$37,0),)))</f>
        <v>0</v>
      </c>
      <c r="AG502" s="181">
        <f ca="1">IF(ISERROR(OFFSET(Reductions!$E$1,MATCH(AD502,Reductions!$F$2:$F$15,0),)), 0, -OFFSET(Reductions!$E$1,MATCH(AD502,Reductions!$F$2:$F$15,0),))</f>
        <v>0</v>
      </c>
      <c r="AH502" s="53">
        <f t="shared" ca="1" si="23"/>
        <v>2020849</v>
      </c>
    </row>
    <row r="503" spans="1:34" x14ac:dyDescent="0.25">
      <c r="A503" s="126" t="s">
        <v>4821</v>
      </c>
      <c r="B503" s="126" t="s">
        <v>1509</v>
      </c>
      <c r="C503" s="126" t="s">
        <v>27</v>
      </c>
      <c r="D503" s="126" t="s">
        <v>28</v>
      </c>
      <c r="E503" s="126" t="s">
        <v>1510</v>
      </c>
      <c r="F503" s="126" t="s">
        <v>1515</v>
      </c>
      <c r="G503" s="126" t="s">
        <v>112</v>
      </c>
      <c r="H503" s="126" t="s">
        <v>23</v>
      </c>
      <c r="I503" s="126" t="s">
        <v>1516</v>
      </c>
      <c r="J503" s="126" t="s">
        <v>1517</v>
      </c>
      <c r="K503" s="126" t="s">
        <v>3344</v>
      </c>
      <c r="L503" s="127">
        <v>32858</v>
      </c>
      <c r="M503" s="127">
        <v>52738</v>
      </c>
      <c r="N503" s="127">
        <v>52738</v>
      </c>
      <c r="O503" s="127">
        <v>93917</v>
      </c>
      <c r="P503" s="127">
        <v>0</v>
      </c>
      <c r="Q503" s="127">
        <v>17448</v>
      </c>
      <c r="R503" s="127">
        <v>3611</v>
      </c>
      <c r="S503" s="127">
        <v>606</v>
      </c>
      <c r="T503" s="24">
        <f>IF(P503&gt;0, ROUND(IF(IF(OR(C503="51", C503="52", C503="66"), (L503*'UNIT VALUES'!$C$26)-CALCS!P503,0)&gt;0, IF(OR(C503="51", C503="52", C503="66"), (L503*'UNIT VALUES'!$C$26)-CALCS!P503,0), 0), 0), ROUND(IF(IF(OR(C503="51", C503="52", C503="66"), (L503*'UNIT VALUES'!$C$26)-CALCS!O503,0)&gt;0, IF(OR(C503="51", C503="52", C503="66"), (L503*'UNIT VALUES'!$C$26)-CALCS!O503,0), 0), 0))</f>
        <v>0</v>
      </c>
      <c r="U503" s="25">
        <f>IF(C503="22", (O503*'UNIT VALUES'!$D$38)+(Q503*'UNIT VALUES'!$D$39)+(S503*'UNIT VALUES'!$D$40), (O503*'UNIT VALUES'!$D$28)+(Q503*'UNIT VALUES'!$D$29)+(S503*'UNIT VALUES'!$D$30))</f>
        <v>710988.75288512371</v>
      </c>
      <c r="V503" s="25">
        <f>IF(C503="22",(O503*'UNIT VALUES'!$D$41)+(Q503*'UNIT VALUES'!$D$42)+(R503*'UNIT VALUES'!$D$43),IF(C503="66",(Q503*'UNIT VALUES'!$D$31)+(T503*'UNIT VALUES'!$D$33)+(R503*'UNIT VALUES'!$D$34),(Q503*'UNIT VALUES'!$D$31)+(T503*'UNIT VALUES'!$D$32)+(R503*'UNIT VALUES'!$D$34)))</f>
        <v>533878.39185389364</v>
      </c>
      <c r="W503" s="25">
        <f t="shared" si="21"/>
        <v>710989</v>
      </c>
      <c r="X503" s="27">
        <f>ROUND(IF(C503="22", W503*'UNIT VALUES'!$D$44, W503*'UNIT VALUES'!$D$36), 0)</f>
        <v>622263</v>
      </c>
      <c r="Y503" s="87">
        <f>ROUND(IF(C503="22", IF(U503&gt;V503,O503*'UNIT VALUES'!$D$38*'UNIT VALUES'!$D$44,O503*'UNIT VALUES'!$D$41*'UNIT VALUES'!$D$44),IF(U503&gt;V503, O503*'UNIT VALUES'!$D$28*'UNIT VALUES'!$D$36,0)), 0)</f>
        <v>154511</v>
      </c>
      <c r="Z503" s="87">
        <f>ROUND(IF(C503="22", IF(U503&gt;V503,Q503*'UNIT VALUES'!$D$39*'UNIT VALUES'!$D$44,Q503*'UNIT VALUES'!$D$42*'UNIT VALUES'!$D$44), IF(U503&gt;V503, Q503*'UNIT VALUES'!$D$29*'UNIT VALUES'!$D$36, Q503*'UNIT VALUES'!$D$31*'UNIT VALUES'!$D$36)),0)</f>
        <v>388201</v>
      </c>
      <c r="AA503" s="87">
        <f>ROUND(IF(C503="22", IF(U503&gt;V503,0,R503*'UNIT VALUES'!$D$43*'UNIT VALUES'!$D$44),IF(CALCS!U503&gt;CALCS!V503,0,CALCS!R503*'UNIT VALUES'!$D$34*'UNIT VALUES'!$D$36)), 0)</f>
        <v>0</v>
      </c>
      <c r="AB503" s="87">
        <f>ROUND(IF(C503="22",IF(U503&gt;V503,S503*'UNIT VALUES'!$D$40*'UNIT VALUES'!$D$44,0),IF(U503&gt;V503,S503*'UNIT VALUES'!$D$30*'UNIT VALUES'!$D$36)), 0)</f>
        <v>79552</v>
      </c>
      <c r="AC503" s="87">
        <f>ROUND(IF(U503&gt;V503,0,IF(T503&gt;1, IF(C503="66", T503*'UNIT VALUES'!$D$33*'UNIT VALUES'!$D$36,T503*'UNIT VALUES'!$D$32*'UNIT VALUES'!$D$36),0)),0)</f>
        <v>0</v>
      </c>
      <c r="AD503" t="str">
        <f t="shared" si="22"/>
        <v>201902</v>
      </c>
      <c r="AE503">
        <f ca="1">IF(C503="22",OFFSET('National Reallocations'!$L$1,MATCH(AD503,'National Reallocations'!$I$2:$I$52,0),),ROUND((X503/(SUM($X$2:$X$1259)-SUMIF($C$2:$C$1259,"22",$X$2:$X$1259)))*(Reallocations!$F$4+Reallocations!$F$5),0))</f>
        <v>52</v>
      </c>
      <c r="AF503" s="27">
        <f ca="1">IF(ISERROR(OFFSET('MSA Reallocations'!$I$1,MATCH(AD503,'MSA Reallocations'!$E$2:$E$37,0),)), 0, (OFFSET('MSA Reallocations'!$I$1,MATCH(AD503,'MSA Reallocations'!$E$2:$E$37,0),)))</f>
        <v>0</v>
      </c>
      <c r="AG503" s="181">
        <f ca="1">IF(ISERROR(OFFSET(Reductions!$E$1,MATCH(AD503,Reductions!$F$2:$F$15,0),)), 0, -OFFSET(Reductions!$E$1,MATCH(AD503,Reductions!$F$2:$F$15,0),))</f>
        <v>0</v>
      </c>
      <c r="AH503" s="53">
        <f t="shared" ca="1" si="23"/>
        <v>622315</v>
      </c>
    </row>
    <row r="504" spans="1:34" x14ac:dyDescent="0.25">
      <c r="A504" s="126" t="s">
        <v>5451</v>
      </c>
      <c r="B504" s="126" t="s">
        <v>1509</v>
      </c>
      <c r="C504" s="126" t="s">
        <v>47</v>
      </c>
      <c r="D504" s="126" t="s">
        <v>48</v>
      </c>
      <c r="E504" s="126" t="s">
        <v>1510</v>
      </c>
      <c r="F504" s="126" t="s">
        <v>1519</v>
      </c>
      <c r="G504" s="126" t="s">
        <v>944</v>
      </c>
      <c r="H504" s="126" t="s">
        <v>23</v>
      </c>
      <c r="I504" s="126" t="s">
        <v>1520</v>
      </c>
      <c r="J504" s="126" t="s">
        <v>1513</v>
      </c>
      <c r="K504" s="126" t="s">
        <v>3344</v>
      </c>
      <c r="L504" s="127">
        <v>22052</v>
      </c>
      <c r="M504" s="127">
        <v>33656</v>
      </c>
      <c r="N504" s="127">
        <v>33656</v>
      </c>
      <c r="O504" s="127">
        <v>35980</v>
      </c>
      <c r="P504" s="127">
        <v>0</v>
      </c>
      <c r="Q504" s="127">
        <v>4790</v>
      </c>
      <c r="R504" s="127">
        <v>3717</v>
      </c>
      <c r="S504" s="127">
        <v>187</v>
      </c>
      <c r="T504" s="24">
        <f>IF(P504&gt;0, ROUND(IF(IF(OR(C504="51", C504="52", C504="66"), (L504*'UNIT VALUES'!$C$26)-CALCS!P504,0)&gt;0, IF(OR(C504="51", C504="52", C504="66"), (L504*'UNIT VALUES'!$C$26)-CALCS!P504,0), 0), 0), ROUND(IF(IF(OR(C504="51", C504="52", C504="66"), (L504*'UNIT VALUES'!$C$26)-CALCS!O504,0)&gt;0, IF(OR(C504="51", C504="52", C504="66"), (L504*'UNIT VALUES'!$C$26)-CALCS!O504,0), 0), 0))</f>
        <v>0</v>
      </c>
      <c r="U504" s="25">
        <f>IF(C504="22", (O504*'UNIT VALUES'!$D$38)+(Q504*'UNIT VALUES'!$D$39)+(S504*'UNIT VALUES'!$D$40), (O504*'UNIT VALUES'!$D$28)+(Q504*'UNIT VALUES'!$D$29)+(S504*'UNIT VALUES'!$D$30))</f>
        <v>217450.68423219267</v>
      </c>
      <c r="V504" s="25">
        <f>IF(C504="22",(O504*'UNIT VALUES'!$D$41)+(Q504*'UNIT VALUES'!$D$42)+(R504*'UNIT VALUES'!$D$43),IF(C504="66",(Q504*'UNIT VALUES'!$D$31)+(T504*'UNIT VALUES'!$D$33)+(R504*'UNIT VALUES'!$D$34),(Q504*'UNIT VALUES'!$D$31)+(T504*'UNIT VALUES'!$D$32)+(R504*'UNIT VALUES'!$D$34)))</f>
        <v>348667.73108424031</v>
      </c>
      <c r="W504" s="25">
        <f t="shared" si="21"/>
        <v>348668</v>
      </c>
      <c r="X504" s="27">
        <f>ROUND(IF(C504="22", W504*'UNIT VALUES'!$D$44, W504*'UNIT VALUES'!$D$36), 0)</f>
        <v>305157</v>
      </c>
      <c r="Y504" s="87">
        <f>ROUND(IF(C504="22", IF(U504&gt;V504,O504*'UNIT VALUES'!$D$38*'UNIT VALUES'!$D$44,O504*'UNIT VALUES'!$D$41*'UNIT VALUES'!$D$44),IF(U504&gt;V504, O504*'UNIT VALUES'!$D$28*'UNIT VALUES'!$D$36,0)), 0)</f>
        <v>0</v>
      </c>
      <c r="Z504" s="87">
        <f>ROUND(IF(C504="22", IF(U504&gt;V504,Q504*'UNIT VALUES'!$D$39*'UNIT VALUES'!$D$44,Q504*'UNIT VALUES'!$D$42*'UNIT VALUES'!$D$44), IF(U504&gt;V504, Q504*'UNIT VALUES'!$D$29*'UNIT VALUES'!$D$36, Q504*'UNIT VALUES'!$D$31*'UNIT VALUES'!$D$36)),0)</f>
        <v>63944</v>
      </c>
      <c r="AA504" s="87">
        <f>ROUND(IF(C504="22", IF(U504&gt;V504,0,R504*'UNIT VALUES'!$D$43*'UNIT VALUES'!$D$44),IF(CALCS!U504&gt;CALCS!V504,0,CALCS!R504*'UNIT VALUES'!$D$34*'UNIT VALUES'!$D$36)), 0)</f>
        <v>241213</v>
      </c>
      <c r="AB504" s="87">
        <f>ROUND(IF(C504="22",IF(U504&gt;V504,S504*'UNIT VALUES'!$D$40*'UNIT VALUES'!$D$44,0),IF(U504&gt;V504,S504*'UNIT VALUES'!$D$30*'UNIT VALUES'!$D$36)), 0)</f>
        <v>0</v>
      </c>
      <c r="AC504" s="87">
        <f>ROUND(IF(U504&gt;V504,0,IF(T504&gt;1, IF(C504="66", T504*'UNIT VALUES'!$D$33*'UNIT VALUES'!$D$36,T504*'UNIT VALUES'!$D$32*'UNIT VALUES'!$D$36),0)),0)</f>
        <v>0</v>
      </c>
      <c r="AD504" t="str">
        <f t="shared" si="22"/>
        <v>201908</v>
      </c>
      <c r="AE504">
        <f ca="1">IF(C504="22",OFFSET('National Reallocations'!$L$1,MATCH(AD504,'National Reallocations'!$I$2:$I$52,0),),ROUND((X504/(SUM($X$2:$X$1259)-SUMIF($C$2:$C$1259,"22",$X$2:$X$1259)))*(Reallocations!$F$4+Reallocations!$F$5),0))</f>
        <v>26</v>
      </c>
      <c r="AF504" s="27">
        <f ca="1">IF(ISERROR(OFFSET('MSA Reallocations'!$I$1,MATCH(AD504,'MSA Reallocations'!$E$2:$E$37,0),)), 0, (OFFSET('MSA Reallocations'!$I$1,MATCH(AD504,'MSA Reallocations'!$E$2:$E$37,0),)))</f>
        <v>0</v>
      </c>
      <c r="AG504" s="181">
        <f ca="1">IF(ISERROR(OFFSET(Reductions!$E$1,MATCH(AD504,Reductions!$F$2:$F$15,0),)), 0, -OFFSET(Reductions!$E$1,MATCH(AD504,Reductions!$F$2:$F$15,0),))</f>
        <v>0</v>
      </c>
      <c r="AH504" s="53">
        <f t="shared" ca="1" si="23"/>
        <v>305183</v>
      </c>
    </row>
    <row r="505" spans="1:34" x14ac:dyDescent="0.25">
      <c r="A505" s="126" t="s">
        <v>4761</v>
      </c>
      <c r="B505" s="126" t="s">
        <v>1509</v>
      </c>
      <c r="C505" s="126" t="s">
        <v>47</v>
      </c>
      <c r="D505" s="126" t="s">
        <v>48</v>
      </c>
      <c r="E505" s="126" t="s">
        <v>1510</v>
      </c>
      <c r="F505" s="126" t="s">
        <v>2059</v>
      </c>
      <c r="G505" s="126" t="s">
        <v>22</v>
      </c>
      <c r="H505" s="126" t="s">
        <v>23</v>
      </c>
      <c r="I505" s="126" t="s">
        <v>4762</v>
      </c>
      <c r="J505" s="126" t="s">
        <v>1513</v>
      </c>
      <c r="K505" s="126" t="s">
        <v>3344</v>
      </c>
      <c r="L505" s="127">
        <v>2487</v>
      </c>
      <c r="M505" s="127">
        <v>0</v>
      </c>
      <c r="N505" s="127">
        <v>0</v>
      </c>
      <c r="O505" s="127">
        <v>52490</v>
      </c>
      <c r="P505" s="127">
        <v>0</v>
      </c>
      <c r="Q505" s="127">
        <v>3740</v>
      </c>
      <c r="R505" s="127">
        <v>201</v>
      </c>
      <c r="S505" s="127">
        <v>361</v>
      </c>
      <c r="T505" s="24">
        <f>IF(P505&gt;0, ROUND(IF(IF(OR(C505="51", C505="52", C505="66"), (L505*'UNIT VALUES'!$C$26)-CALCS!P505,0)&gt;0, IF(OR(C505="51", C505="52", C505="66"), (L505*'UNIT VALUES'!$C$26)-CALCS!P505,0), 0), 0), ROUND(IF(IF(OR(C505="51", C505="52", C505="66"), (L505*'UNIT VALUES'!$C$26)-CALCS!O505,0)&gt;0, IF(OR(C505="51", C505="52", C505="66"), (L505*'UNIT VALUES'!$C$26)-CALCS!O505,0), 0), 0))</f>
        <v>0</v>
      </c>
      <c r="U505" s="25">
        <f>IF(C505="22", (O505*'UNIT VALUES'!$D$38)+(Q505*'UNIT VALUES'!$D$39)+(S505*'UNIT VALUES'!$D$40), (O505*'UNIT VALUES'!$D$28)+(Q505*'UNIT VALUES'!$D$29)+(S505*'UNIT VALUES'!$D$30))</f>
        <v>247891.62008809423</v>
      </c>
      <c r="V505" s="25">
        <f>IF(C505="22",(O505*'UNIT VALUES'!$D$41)+(Q505*'UNIT VALUES'!$D$42)+(R505*'UNIT VALUES'!$D$43),IF(C505="66",(Q505*'UNIT VALUES'!$D$31)+(T505*'UNIT VALUES'!$D$33)+(R505*'UNIT VALUES'!$D$34),(Q505*'UNIT VALUES'!$D$31)+(T505*'UNIT VALUES'!$D$32)+(R505*'UNIT VALUES'!$D$34)))</f>
        <v>71949.250365205022</v>
      </c>
      <c r="W505" s="25">
        <f t="shared" si="21"/>
        <v>247892</v>
      </c>
      <c r="X505" s="27">
        <f>ROUND(IF(C505="22", W505*'UNIT VALUES'!$D$44, W505*'UNIT VALUES'!$D$36), 0)</f>
        <v>216957</v>
      </c>
      <c r="Y505" s="87">
        <f>ROUND(IF(C505="22", IF(U505&gt;V505,O505*'UNIT VALUES'!$D$38*'UNIT VALUES'!$D$44,O505*'UNIT VALUES'!$D$41*'UNIT VALUES'!$D$44),IF(U505&gt;V505, O505*'UNIT VALUES'!$D$28*'UNIT VALUES'!$D$36,0)), 0)</f>
        <v>86356</v>
      </c>
      <c r="Z505" s="87">
        <f>ROUND(IF(C505="22", IF(U505&gt;V505,Q505*'UNIT VALUES'!$D$39*'UNIT VALUES'!$D$44,Q505*'UNIT VALUES'!$D$42*'UNIT VALUES'!$D$44), IF(U505&gt;V505, Q505*'UNIT VALUES'!$D$29*'UNIT VALUES'!$D$36, Q505*'UNIT VALUES'!$D$31*'UNIT VALUES'!$D$36)),0)</f>
        <v>83211</v>
      </c>
      <c r="AA505" s="87">
        <f>ROUND(IF(C505="22", IF(U505&gt;V505,0,R505*'UNIT VALUES'!$D$43*'UNIT VALUES'!$D$44),IF(CALCS!U505&gt;CALCS!V505,0,CALCS!R505*'UNIT VALUES'!$D$34*'UNIT VALUES'!$D$36)), 0)</f>
        <v>0</v>
      </c>
      <c r="AB505" s="87">
        <f>ROUND(IF(C505="22",IF(U505&gt;V505,S505*'UNIT VALUES'!$D$40*'UNIT VALUES'!$D$44,0),IF(U505&gt;V505,S505*'UNIT VALUES'!$D$30*'UNIT VALUES'!$D$36)), 0)</f>
        <v>47390</v>
      </c>
      <c r="AC505" s="87">
        <f>ROUND(IF(U505&gt;V505,0,IF(T505&gt;1, IF(C505="66", T505*'UNIT VALUES'!$D$33*'UNIT VALUES'!$D$36,T505*'UNIT VALUES'!$D$32*'UNIT VALUES'!$D$36),0)),0)</f>
        <v>0</v>
      </c>
      <c r="AD505" t="str">
        <f t="shared" si="22"/>
        <v>201944</v>
      </c>
      <c r="AE505">
        <f ca="1">IF(C505="22",OFFSET('National Reallocations'!$L$1,MATCH(AD505,'National Reallocations'!$I$2:$I$52,0),),ROUND((X505/(SUM($X$2:$X$1259)-SUMIF($C$2:$C$1259,"22",$X$2:$X$1259)))*(Reallocations!$F$4+Reallocations!$F$5),0))</f>
        <v>18</v>
      </c>
      <c r="AF505" s="27">
        <f ca="1">IF(ISERROR(OFFSET('MSA Reallocations'!$I$1,MATCH(AD505,'MSA Reallocations'!$E$2:$E$37,0),)), 0, (OFFSET('MSA Reallocations'!$I$1,MATCH(AD505,'MSA Reallocations'!$E$2:$E$37,0),)))</f>
        <v>0</v>
      </c>
      <c r="AG505" s="181">
        <f ca="1">IF(ISERROR(OFFSET(Reductions!$E$1,MATCH(AD505,Reductions!$F$2:$F$15,0),)), 0, -OFFSET(Reductions!$E$1,MATCH(AD505,Reductions!$F$2:$F$15,0),))</f>
        <v>0</v>
      </c>
      <c r="AH505" s="53">
        <f t="shared" ca="1" si="23"/>
        <v>216975</v>
      </c>
    </row>
    <row r="506" spans="1:34" x14ac:dyDescent="0.25">
      <c r="A506" s="126" t="s">
        <v>5187</v>
      </c>
      <c r="B506" s="126" t="s">
        <v>1509</v>
      </c>
      <c r="C506" s="126" t="s">
        <v>27</v>
      </c>
      <c r="D506" s="126" t="s">
        <v>28</v>
      </c>
      <c r="E506" s="126" t="s">
        <v>1510</v>
      </c>
      <c r="F506" s="126" t="s">
        <v>1522</v>
      </c>
      <c r="G506" s="126" t="s">
        <v>22</v>
      </c>
      <c r="H506" s="126" t="s">
        <v>23</v>
      </c>
      <c r="I506" s="126" t="s">
        <v>1523</v>
      </c>
      <c r="J506" s="126" t="s">
        <v>1524</v>
      </c>
      <c r="K506" s="126" t="s">
        <v>3344</v>
      </c>
      <c r="L506" s="127">
        <v>22993</v>
      </c>
      <c r="M506" s="127">
        <v>0</v>
      </c>
      <c r="N506" s="127">
        <v>0</v>
      </c>
      <c r="O506" s="127">
        <v>56308</v>
      </c>
      <c r="P506" s="127">
        <v>0</v>
      </c>
      <c r="Q506" s="127">
        <v>12468</v>
      </c>
      <c r="R506" s="127">
        <v>2552</v>
      </c>
      <c r="S506" s="127">
        <v>1942</v>
      </c>
      <c r="T506" s="24">
        <f>IF(P506&gt;0, ROUND(IF(IF(OR(C506="51", C506="52", C506="66"), (L506*'UNIT VALUES'!$C$26)-CALCS!P506,0)&gt;0, IF(OR(C506="51", C506="52", C506="66"), (L506*'UNIT VALUES'!$C$26)-CALCS!P506,0), 0), 0), ROUND(IF(IF(OR(C506="51", C506="52", C506="66"), (L506*'UNIT VALUES'!$C$26)-CALCS!O506,0)&gt;0, IF(OR(C506="51", C506="52", C506="66"), (L506*'UNIT VALUES'!$C$26)-CALCS!O506,0), 0), 0))</f>
        <v>0</v>
      </c>
      <c r="U506" s="25">
        <f>IF(C506="22", (O506*'UNIT VALUES'!$D$38)+(Q506*'UNIT VALUES'!$D$39)+(S506*'UNIT VALUES'!$D$40), (O506*'UNIT VALUES'!$D$28)+(Q506*'UNIT VALUES'!$D$29)+(S506*'UNIT VALUES'!$D$30))</f>
        <v>714082.67851024994</v>
      </c>
      <c r="V506" s="25">
        <f>IF(C506="22",(O506*'UNIT VALUES'!$D$41)+(Q506*'UNIT VALUES'!$D$42)+(R506*'UNIT VALUES'!$D$43),IF(C506="66",(Q506*'UNIT VALUES'!$D$31)+(T506*'UNIT VALUES'!$D$33)+(R506*'UNIT VALUES'!$D$34),(Q506*'UNIT VALUES'!$D$31)+(T506*'UNIT VALUES'!$D$32)+(R506*'UNIT VALUES'!$D$34)))</f>
        <v>379396.98097965063</v>
      </c>
      <c r="W506" s="25">
        <f t="shared" si="21"/>
        <v>714083</v>
      </c>
      <c r="X506" s="27">
        <f>ROUND(IF(C506="22", W506*'UNIT VALUES'!$D$44, W506*'UNIT VALUES'!$D$36), 0)</f>
        <v>624971</v>
      </c>
      <c r="Y506" s="87">
        <f>ROUND(IF(C506="22", IF(U506&gt;V506,O506*'UNIT VALUES'!$D$38*'UNIT VALUES'!$D$44,O506*'UNIT VALUES'!$D$41*'UNIT VALUES'!$D$44),IF(U506&gt;V506, O506*'UNIT VALUES'!$D$28*'UNIT VALUES'!$D$36,0)), 0)</f>
        <v>92637</v>
      </c>
      <c r="Z506" s="87">
        <f>ROUND(IF(C506="22", IF(U506&gt;V506,Q506*'UNIT VALUES'!$D$39*'UNIT VALUES'!$D$44,Q506*'UNIT VALUES'!$D$42*'UNIT VALUES'!$D$44), IF(U506&gt;V506, Q506*'UNIT VALUES'!$D$29*'UNIT VALUES'!$D$36, Q506*'UNIT VALUES'!$D$31*'UNIT VALUES'!$D$36)),0)</f>
        <v>277401</v>
      </c>
      <c r="AA506" s="87">
        <f>ROUND(IF(C506="22", IF(U506&gt;V506,0,R506*'UNIT VALUES'!$D$43*'UNIT VALUES'!$D$44),IF(CALCS!U506&gt;CALCS!V506,0,CALCS!R506*'UNIT VALUES'!$D$34*'UNIT VALUES'!$D$36)), 0)</f>
        <v>0</v>
      </c>
      <c r="AB506" s="87">
        <f>ROUND(IF(C506="22",IF(U506&gt;V506,S506*'UNIT VALUES'!$D$40*'UNIT VALUES'!$D$44,0),IF(U506&gt;V506,S506*'UNIT VALUES'!$D$30*'UNIT VALUES'!$D$36)), 0)</f>
        <v>254933</v>
      </c>
      <c r="AC506" s="87">
        <f>ROUND(IF(U506&gt;V506,0,IF(T506&gt;1, IF(C506="66", T506*'UNIT VALUES'!$D$33*'UNIT VALUES'!$D$36,T506*'UNIT VALUES'!$D$32*'UNIT VALUES'!$D$36),0)),0)</f>
        <v>0</v>
      </c>
      <c r="AD506" t="str">
        <f t="shared" si="22"/>
        <v>202190</v>
      </c>
      <c r="AE506">
        <f ca="1">IF(C506="22",OFFSET('National Reallocations'!$L$1,MATCH(AD506,'National Reallocations'!$I$2:$I$52,0),),ROUND((X506/(SUM($X$2:$X$1259)-SUMIF($C$2:$C$1259,"22",$X$2:$X$1259)))*(Reallocations!$F$4+Reallocations!$F$5),0))</f>
        <v>53</v>
      </c>
      <c r="AF506" s="27">
        <f ca="1">IF(ISERROR(OFFSET('MSA Reallocations'!$I$1,MATCH(AD506,'MSA Reallocations'!$E$2:$E$37,0),)), 0, (OFFSET('MSA Reallocations'!$I$1,MATCH(AD506,'MSA Reallocations'!$E$2:$E$37,0),)))</f>
        <v>0</v>
      </c>
      <c r="AG506" s="181">
        <f ca="1">IF(ISERROR(OFFSET(Reductions!$E$1,MATCH(AD506,Reductions!$F$2:$F$15,0),)), 0, -OFFSET(Reductions!$E$1,MATCH(AD506,Reductions!$F$2:$F$15,0),))</f>
        <v>0</v>
      </c>
      <c r="AH506" s="53">
        <f t="shared" ca="1" si="23"/>
        <v>625024</v>
      </c>
    </row>
    <row r="507" spans="1:34" x14ac:dyDescent="0.25">
      <c r="A507" s="126" t="s">
        <v>5724</v>
      </c>
      <c r="B507" s="126" t="s">
        <v>1509</v>
      </c>
      <c r="C507" s="126" t="s">
        <v>27</v>
      </c>
      <c r="D507" s="126" t="s">
        <v>28</v>
      </c>
      <c r="E507" s="126" t="s">
        <v>1510</v>
      </c>
      <c r="F507" s="126" t="s">
        <v>1526</v>
      </c>
      <c r="G507" s="126" t="s">
        <v>156</v>
      </c>
      <c r="H507" s="126" t="s">
        <v>23</v>
      </c>
      <c r="I507" s="126" t="s">
        <v>1527</v>
      </c>
      <c r="J507" s="126" t="s">
        <v>1513</v>
      </c>
      <c r="K507" s="126" t="s">
        <v>3344</v>
      </c>
      <c r="L507" s="127">
        <v>21110</v>
      </c>
      <c r="M507" s="127">
        <v>82487</v>
      </c>
      <c r="N507" s="127">
        <v>81784</v>
      </c>
      <c r="O507" s="127">
        <v>186515</v>
      </c>
      <c r="P507" s="127">
        <v>0</v>
      </c>
      <c r="Q507" s="127">
        <v>10699</v>
      </c>
      <c r="R507" s="127">
        <v>1435</v>
      </c>
      <c r="S507" s="127">
        <v>891</v>
      </c>
      <c r="T507" s="24">
        <f>IF(P507&gt;0, ROUND(IF(IF(OR(C507="51", C507="52", C507="66"), (L507*'UNIT VALUES'!$C$26)-CALCS!P507,0)&gt;0, IF(OR(C507="51", C507="52", C507="66"), (L507*'UNIT VALUES'!$C$26)-CALCS!P507,0), 0), 0), ROUND(IF(IF(OR(C507="51", C507="52", C507="66"), (L507*'UNIT VALUES'!$C$26)-CALCS!O507,0)&gt;0, IF(OR(C507="51", C507="52", C507="66"), (L507*'UNIT VALUES'!$C$26)-CALCS!O507,0), 0), 0))</f>
        <v>0</v>
      </c>
      <c r="U507" s="25">
        <f>IF(C507="22", (O507*'UNIT VALUES'!$D$38)+(Q507*'UNIT VALUES'!$D$39)+(S507*'UNIT VALUES'!$D$40), (O507*'UNIT VALUES'!$D$28)+(Q507*'UNIT VALUES'!$D$29)+(S507*'UNIT VALUES'!$D$30))</f>
        <v>756229.71157604363</v>
      </c>
      <c r="V507" s="25">
        <f>IF(C507="22",(O507*'UNIT VALUES'!$D$41)+(Q507*'UNIT VALUES'!$D$42)+(R507*'UNIT VALUES'!$D$43),IF(C507="66",(Q507*'UNIT VALUES'!$D$31)+(T507*'UNIT VALUES'!$D$33)+(R507*'UNIT VALUES'!$D$34),(Q507*'UNIT VALUES'!$D$31)+(T507*'UNIT VALUES'!$D$32)+(R507*'UNIT VALUES'!$D$34)))</f>
        <v>269591.84200304514</v>
      </c>
      <c r="W507" s="25">
        <f t="shared" si="21"/>
        <v>756230</v>
      </c>
      <c r="X507" s="27">
        <f>ROUND(IF(C507="22", W507*'UNIT VALUES'!$D$44, W507*'UNIT VALUES'!$D$36), 0)</f>
        <v>661859</v>
      </c>
      <c r="Y507" s="87">
        <f>ROUND(IF(C507="22", IF(U507&gt;V507,O507*'UNIT VALUES'!$D$38*'UNIT VALUES'!$D$44,O507*'UNIT VALUES'!$D$41*'UNIT VALUES'!$D$44),IF(U507&gt;V507, O507*'UNIT VALUES'!$D$28*'UNIT VALUES'!$D$36,0)), 0)</f>
        <v>306852</v>
      </c>
      <c r="Z507" s="87">
        <f>ROUND(IF(C507="22", IF(U507&gt;V507,Q507*'UNIT VALUES'!$D$39*'UNIT VALUES'!$D$44,Q507*'UNIT VALUES'!$D$42*'UNIT VALUES'!$D$44), IF(U507&gt;V507, Q507*'UNIT VALUES'!$D$29*'UNIT VALUES'!$D$36, Q507*'UNIT VALUES'!$D$31*'UNIT VALUES'!$D$36)),0)</f>
        <v>238042</v>
      </c>
      <c r="AA507" s="87">
        <f>ROUND(IF(C507="22", IF(U507&gt;V507,0,R507*'UNIT VALUES'!$D$43*'UNIT VALUES'!$D$44),IF(CALCS!U507&gt;CALCS!V507,0,CALCS!R507*'UNIT VALUES'!$D$34*'UNIT VALUES'!$D$36)), 0)</f>
        <v>0</v>
      </c>
      <c r="AB507" s="87">
        <f>ROUND(IF(C507="22",IF(U507&gt;V507,S507*'UNIT VALUES'!$D$40*'UNIT VALUES'!$D$44,0),IF(U507&gt;V507,S507*'UNIT VALUES'!$D$30*'UNIT VALUES'!$D$36)), 0)</f>
        <v>116965</v>
      </c>
      <c r="AC507" s="87">
        <f>ROUND(IF(U507&gt;V507,0,IF(T507&gt;1, IF(C507="66", T507*'UNIT VALUES'!$D$33*'UNIT VALUES'!$D$36,T507*'UNIT VALUES'!$D$32*'UNIT VALUES'!$D$36),0)),0)</f>
        <v>0</v>
      </c>
      <c r="AD507" t="str">
        <f t="shared" si="22"/>
        <v>202688</v>
      </c>
      <c r="AE507">
        <f ca="1">IF(C507="22",OFFSET('National Reallocations'!$L$1,MATCH(AD507,'National Reallocations'!$I$2:$I$52,0),),ROUND((X507/(SUM($X$2:$X$1259)-SUMIF($C$2:$C$1259,"22",$X$2:$X$1259)))*(Reallocations!$F$4+Reallocations!$F$5),0))</f>
        <v>56</v>
      </c>
      <c r="AF507" s="27">
        <f ca="1">IF(ISERROR(OFFSET('MSA Reallocations'!$I$1,MATCH(AD507,'MSA Reallocations'!$E$2:$E$37,0),)), 0, (OFFSET('MSA Reallocations'!$I$1,MATCH(AD507,'MSA Reallocations'!$E$2:$E$37,0),)))</f>
        <v>0</v>
      </c>
      <c r="AG507" s="181">
        <f ca="1">IF(ISERROR(OFFSET(Reductions!$E$1,MATCH(AD507,Reductions!$F$2:$F$15,0),)), 0, -OFFSET(Reductions!$E$1,MATCH(AD507,Reductions!$F$2:$F$15,0),))</f>
        <v>0</v>
      </c>
      <c r="AH507" s="53">
        <f t="shared" ca="1" si="23"/>
        <v>661915</v>
      </c>
    </row>
    <row r="508" spans="1:34" x14ac:dyDescent="0.25">
      <c r="A508" s="126" t="s">
        <v>5074</v>
      </c>
      <c r="B508" s="126" t="s">
        <v>1509</v>
      </c>
      <c r="C508" s="126" t="s">
        <v>47</v>
      </c>
      <c r="D508" s="126" t="s">
        <v>48</v>
      </c>
      <c r="E508" s="126" t="s">
        <v>1510</v>
      </c>
      <c r="F508" s="126" t="s">
        <v>1529</v>
      </c>
      <c r="G508" s="126" t="s">
        <v>156</v>
      </c>
      <c r="H508" s="126" t="s">
        <v>23</v>
      </c>
      <c r="I508" s="126" t="s">
        <v>1530</v>
      </c>
      <c r="J508" s="126" t="s">
        <v>1513</v>
      </c>
      <c r="K508" s="126" t="s">
        <v>3344</v>
      </c>
      <c r="L508" s="127">
        <v>9072</v>
      </c>
      <c r="M508" s="127">
        <v>31164</v>
      </c>
      <c r="N508" s="127">
        <v>29653</v>
      </c>
      <c r="O508" s="127">
        <v>65046</v>
      </c>
      <c r="P508" s="127">
        <v>0</v>
      </c>
      <c r="Q508" s="127">
        <v>4708</v>
      </c>
      <c r="R508" s="127">
        <v>911</v>
      </c>
      <c r="S508" s="127">
        <v>246</v>
      </c>
      <c r="T508" s="24">
        <f>IF(P508&gt;0, ROUND(IF(IF(OR(C508="51", C508="52", C508="66"), (L508*'UNIT VALUES'!$C$26)-CALCS!P508,0)&gt;0, IF(OR(C508="51", C508="52", C508="66"), (L508*'UNIT VALUES'!$C$26)-CALCS!P508,0), 0), 0), ROUND(IF(IF(OR(C508="51", C508="52", C508="66"), (L508*'UNIT VALUES'!$C$26)-CALCS!O508,0)&gt;0, IF(OR(C508="51", C508="52", C508="66"), (L508*'UNIT VALUES'!$C$26)-CALCS!O508,0), 0), 0))</f>
        <v>0</v>
      </c>
      <c r="U508" s="25">
        <f>IF(C508="22", (O508*'UNIT VALUES'!$D$38)+(Q508*'UNIT VALUES'!$D$39)+(S508*'UNIT VALUES'!$D$40), (O508*'UNIT VALUES'!$D$28)+(Q508*'UNIT VALUES'!$D$29)+(S508*'UNIT VALUES'!$D$30))</f>
        <v>278852.82272684132</v>
      </c>
      <c r="V508" s="25">
        <f>IF(C508="22",(O508*'UNIT VALUES'!$D$41)+(Q508*'UNIT VALUES'!$D$42)+(R508*'UNIT VALUES'!$D$43),IF(C508="66",(Q508*'UNIT VALUES'!$D$31)+(T508*'UNIT VALUES'!$D$33)+(R508*'UNIT VALUES'!$D$34),(Q508*'UNIT VALUES'!$D$31)+(T508*'UNIT VALUES'!$D$32)+(R508*'UNIT VALUES'!$D$34)))</f>
        <v>139358.79456713545</v>
      </c>
      <c r="W508" s="25">
        <f t="shared" si="21"/>
        <v>278853</v>
      </c>
      <c r="X508" s="27">
        <f>ROUND(IF(C508="22", W508*'UNIT VALUES'!$D$44, W508*'UNIT VALUES'!$D$36), 0)</f>
        <v>244054</v>
      </c>
      <c r="Y508" s="87">
        <f>ROUND(IF(C508="22", IF(U508&gt;V508,O508*'UNIT VALUES'!$D$38*'UNIT VALUES'!$D$44,O508*'UNIT VALUES'!$D$41*'UNIT VALUES'!$D$44),IF(U508&gt;V508, O508*'UNIT VALUES'!$D$28*'UNIT VALUES'!$D$36,0)), 0)</f>
        <v>107013</v>
      </c>
      <c r="Z508" s="87">
        <f>ROUND(IF(C508="22", IF(U508&gt;V508,Q508*'UNIT VALUES'!$D$39*'UNIT VALUES'!$D$44,Q508*'UNIT VALUES'!$D$42*'UNIT VALUES'!$D$44), IF(U508&gt;V508, Q508*'UNIT VALUES'!$D$29*'UNIT VALUES'!$D$36, Q508*'UNIT VALUES'!$D$31*'UNIT VALUES'!$D$36)),0)</f>
        <v>104748</v>
      </c>
      <c r="AA508" s="87">
        <f>ROUND(IF(C508="22", IF(U508&gt;V508,0,R508*'UNIT VALUES'!$D$43*'UNIT VALUES'!$D$44),IF(CALCS!U508&gt;CALCS!V508,0,CALCS!R508*'UNIT VALUES'!$D$34*'UNIT VALUES'!$D$36)), 0)</f>
        <v>0</v>
      </c>
      <c r="AB508" s="87">
        <f>ROUND(IF(C508="22",IF(U508&gt;V508,S508*'UNIT VALUES'!$D$40*'UNIT VALUES'!$D$44,0),IF(U508&gt;V508,S508*'UNIT VALUES'!$D$30*'UNIT VALUES'!$D$36)), 0)</f>
        <v>32293</v>
      </c>
      <c r="AC508" s="87">
        <f>ROUND(IF(U508&gt;V508,0,IF(T508&gt;1, IF(C508="66", T508*'UNIT VALUES'!$D$33*'UNIT VALUES'!$D$36,T508*'UNIT VALUES'!$D$32*'UNIT VALUES'!$D$36),0)),0)</f>
        <v>0</v>
      </c>
      <c r="AD508" t="str">
        <f t="shared" si="22"/>
        <v>203216</v>
      </c>
      <c r="AE508">
        <f ca="1">IF(C508="22",OFFSET('National Reallocations'!$L$1,MATCH(AD508,'National Reallocations'!$I$2:$I$52,0),),ROUND((X508/(SUM($X$2:$X$1259)-SUMIF($C$2:$C$1259,"22",$X$2:$X$1259)))*(Reallocations!$F$4+Reallocations!$F$5),0))</f>
        <v>21</v>
      </c>
      <c r="AF508" s="27">
        <f ca="1">IF(ISERROR(OFFSET('MSA Reallocations'!$I$1,MATCH(AD508,'MSA Reallocations'!$E$2:$E$37,0),)), 0, (OFFSET('MSA Reallocations'!$I$1,MATCH(AD508,'MSA Reallocations'!$E$2:$E$37,0),)))</f>
        <v>0</v>
      </c>
      <c r="AG508" s="181">
        <f ca="1">IF(ISERROR(OFFSET(Reductions!$E$1,MATCH(AD508,Reductions!$F$2:$F$15,0),)), 0, -OFFSET(Reductions!$E$1,MATCH(AD508,Reductions!$F$2:$F$15,0),))</f>
        <v>0</v>
      </c>
      <c r="AH508" s="53">
        <f t="shared" ca="1" si="23"/>
        <v>244075</v>
      </c>
    </row>
    <row r="509" spans="1:34" x14ac:dyDescent="0.25">
      <c r="A509" s="126" t="s">
        <v>5838</v>
      </c>
      <c r="B509" s="126" t="s">
        <v>1509</v>
      </c>
      <c r="C509" s="126" t="s">
        <v>27</v>
      </c>
      <c r="D509" s="126" t="s">
        <v>28</v>
      </c>
      <c r="E509" s="126" t="s">
        <v>1510</v>
      </c>
      <c r="F509" s="126" t="s">
        <v>659</v>
      </c>
      <c r="G509" s="126" t="s">
        <v>1532</v>
      </c>
      <c r="H509" s="126" t="s">
        <v>23</v>
      </c>
      <c r="I509" s="126" t="s">
        <v>1093</v>
      </c>
      <c r="J509" s="126" t="s">
        <v>1533</v>
      </c>
      <c r="K509" s="126" t="s">
        <v>3344</v>
      </c>
      <c r="L509" s="127">
        <v>119484</v>
      </c>
      <c r="M509" s="127">
        <v>120993</v>
      </c>
      <c r="N509" s="127">
        <v>118690</v>
      </c>
      <c r="O509" s="127">
        <v>127265</v>
      </c>
      <c r="P509" s="127">
        <v>124843</v>
      </c>
      <c r="Q509" s="127">
        <v>25365</v>
      </c>
      <c r="R509" s="127">
        <v>10122</v>
      </c>
      <c r="S509" s="127">
        <v>1329</v>
      </c>
      <c r="T509" s="24">
        <f>IF(P509&gt;0, ROUND(IF(IF(OR(C509="51", C509="52", C509="66"), (L509*'UNIT VALUES'!$C$26)-CALCS!P509,0)&gt;0, IF(OR(C509="51", C509="52", C509="66"), (L509*'UNIT VALUES'!$C$26)-CALCS!P509,0), 0), 0), ROUND(IF(IF(OR(C509="51", C509="52", C509="66"), (L509*'UNIT VALUES'!$C$26)-CALCS!O509,0)&gt;0, IF(OR(C509="51", C509="52", C509="66"), (L509*'UNIT VALUES'!$C$26)-CALCS!O509,0), 0), 0))</f>
        <v>62653</v>
      </c>
      <c r="U509" s="25">
        <f>IF(C509="22", (O509*'UNIT VALUES'!$D$38)+(Q509*'UNIT VALUES'!$D$39)+(S509*'UNIT VALUES'!$D$40), (O509*'UNIT VALUES'!$D$28)+(Q509*'UNIT VALUES'!$D$29)+(S509*'UNIT VALUES'!$D$30))</f>
        <v>1083379.9165174502</v>
      </c>
      <c r="V509" s="25">
        <f>IF(C509="22",(O509*'UNIT VALUES'!$D$41)+(Q509*'UNIT VALUES'!$D$42)+(R509*'UNIT VALUES'!$D$43),IF(C509="66",(Q509*'UNIT VALUES'!$D$31)+(T509*'UNIT VALUES'!$D$33)+(R509*'UNIT VALUES'!$D$34),(Q509*'UNIT VALUES'!$D$31)+(T509*'UNIT VALUES'!$D$32)+(R509*'UNIT VALUES'!$D$34)))</f>
        <v>1868395.0545032546</v>
      </c>
      <c r="W509" s="25">
        <f t="shared" si="21"/>
        <v>1868395</v>
      </c>
      <c r="X509" s="27">
        <f>ROUND(IF(C509="22", W509*'UNIT VALUES'!$D$44, W509*'UNIT VALUES'!$D$36), 0)</f>
        <v>1635235</v>
      </c>
      <c r="Y509" s="87">
        <f>ROUND(IF(C509="22", IF(U509&gt;V509,O509*'UNIT VALUES'!$D$38*'UNIT VALUES'!$D$44,O509*'UNIT VALUES'!$D$41*'UNIT VALUES'!$D$44),IF(U509&gt;V509, O509*'UNIT VALUES'!$D$28*'UNIT VALUES'!$D$36,0)), 0)</f>
        <v>0</v>
      </c>
      <c r="Z509" s="87">
        <f>ROUND(IF(C509="22", IF(U509&gt;V509,Q509*'UNIT VALUES'!$D$39*'UNIT VALUES'!$D$44,Q509*'UNIT VALUES'!$D$42*'UNIT VALUES'!$D$44), IF(U509&gt;V509, Q509*'UNIT VALUES'!$D$29*'UNIT VALUES'!$D$36, Q509*'UNIT VALUES'!$D$31*'UNIT VALUES'!$D$36)),0)</f>
        <v>338608</v>
      </c>
      <c r="AA509" s="87">
        <f>ROUND(IF(C509="22", IF(U509&gt;V509,0,R509*'UNIT VALUES'!$D$43*'UNIT VALUES'!$D$44),IF(CALCS!U509&gt;CALCS!V509,0,CALCS!R509*'UNIT VALUES'!$D$34*'UNIT VALUES'!$D$36)), 0)</f>
        <v>656863</v>
      </c>
      <c r="AB509" s="87">
        <f>ROUND(IF(C509="22",IF(U509&gt;V509,S509*'UNIT VALUES'!$D$40*'UNIT VALUES'!$D$44,0),IF(U509&gt;V509,S509*'UNIT VALUES'!$D$30*'UNIT VALUES'!$D$36)), 0)</f>
        <v>0</v>
      </c>
      <c r="AC509" s="87">
        <f>ROUND(IF(U509&gt;V509,0,IF(T509&gt;1, IF(C509="66", T509*'UNIT VALUES'!$D$33*'UNIT VALUES'!$D$36,T509*'UNIT VALUES'!$D$32*'UNIT VALUES'!$D$36),0)),0)</f>
        <v>639764</v>
      </c>
      <c r="AD509" t="str">
        <f t="shared" si="22"/>
        <v>203408</v>
      </c>
      <c r="AE509">
        <f ca="1">IF(C509="22",OFFSET('National Reallocations'!$L$1,MATCH(AD509,'National Reallocations'!$I$2:$I$52,0),),ROUND((X509/(SUM($X$2:$X$1259)-SUMIF($C$2:$C$1259,"22",$X$2:$X$1259)))*(Reallocations!$F$4+Reallocations!$F$5),0))</f>
        <v>138</v>
      </c>
      <c r="AF509" s="27">
        <f ca="1">IF(ISERROR(OFFSET('MSA Reallocations'!$I$1,MATCH(AD509,'MSA Reallocations'!$E$2:$E$37,0),)), 0, (OFFSET('MSA Reallocations'!$I$1,MATCH(AD509,'MSA Reallocations'!$E$2:$E$37,0),)))</f>
        <v>0</v>
      </c>
      <c r="AG509" s="181">
        <f ca="1">IF(ISERROR(OFFSET(Reductions!$E$1,MATCH(AD509,Reductions!$F$2:$F$15,0),)), 0, -OFFSET(Reductions!$E$1,MATCH(AD509,Reductions!$F$2:$F$15,0),))</f>
        <v>0</v>
      </c>
      <c r="AH509" s="53">
        <f t="shared" ca="1" si="23"/>
        <v>1635373</v>
      </c>
    </row>
    <row r="510" spans="1:34" x14ac:dyDescent="0.25">
      <c r="A510" s="126" t="s">
        <v>5416</v>
      </c>
      <c r="B510" s="126" t="s">
        <v>1509</v>
      </c>
      <c r="C510" s="126" t="s">
        <v>27</v>
      </c>
      <c r="D510" s="126" t="s">
        <v>28</v>
      </c>
      <c r="E510" s="126" t="s">
        <v>1510</v>
      </c>
      <c r="F510" s="126" t="s">
        <v>1535</v>
      </c>
      <c r="G510" s="126" t="s">
        <v>1536</v>
      </c>
      <c r="H510" s="126" t="s">
        <v>23</v>
      </c>
      <c r="I510" s="126" t="s">
        <v>1537</v>
      </c>
      <c r="J510" s="126" t="s">
        <v>1538</v>
      </c>
      <c r="K510" s="126" t="s">
        <v>3344</v>
      </c>
      <c r="L510" s="127">
        <v>254698</v>
      </c>
      <c r="M510" s="127">
        <v>281807</v>
      </c>
      <c r="N510" s="127">
        <v>279898</v>
      </c>
      <c r="O510" s="127">
        <v>389965</v>
      </c>
      <c r="P510" s="127">
        <v>387323</v>
      </c>
      <c r="Q510" s="127">
        <v>65828</v>
      </c>
      <c r="R510" s="127">
        <v>18619</v>
      </c>
      <c r="S510" s="127">
        <v>3423</v>
      </c>
      <c r="T510" s="24">
        <f>IF(P510&gt;0, ROUND(IF(IF(OR(C510="51", C510="52", C510="66"), (L510*'UNIT VALUES'!$C$26)-CALCS!P510,0)&gt;0, IF(OR(C510="51", C510="52", C510="66"), (L510*'UNIT VALUES'!$C$26)-CALCS!P510,0), 0), 0), ROUND(IF(IF(OR(C510="51", C510="52", C510="66"), (L510*'UNIT VALUES'!$C$26)-CALCS!O510,0)&gt;0, IF(OR(C510="51", C510="52", C510="66"), (L510*'UNIT VALUES'!$C$26)-CALCS!O510,0), 0), 0))</f>
        <v>12353</v>
      </c>
      <c r="U510" s="25">
        <f>IF(C510="22", (O510*'UNIT VALUES'!$D$38)+(Q510*'UNIT VALUES'!$D$39)+(S510*'UNIT VALUES'!$D$40), (O510*'UNIT VALUES'!$D$28)+(Q510*'UNIT VALUES'!$D$29)+(S510*'UNIT VALUES'!$D$30))</f>
        <v>2919900.9788334048</v>
      </c>
      <c r="V510" s="25">
        <f>IF(C510="22",(O510*'UNIT VALUES'!$D$41)+(Q510*'UNIT VALUES'!$D$42)+(R510*'UNIT VALUES'!$D$43),IF(C510="66",(Q510*'UNIT VALUES'!$D$31)+(T510*'UNIT VALUES'!$D$33)+(R510*'UNIT VALUES'!$D$34),(Q510*'UNIT VALUES'!$D$31)+(T510*'UNIT VALUES'!$D$32)+(R510*'UNIT VALUES'!$D$34)))</f>
        <v>2528742.5280146608</v>
      </c>
      <c r="W510" s="25">
        <f t="shared" si="21"/>
        <v>2919901</v>
      </c>
      <c r="X510" s="27">
        <f>ROUND(IF(C510="22", W510*'UNIT VALUES'!$D$44, W510*'UNIT VALUES'!$D$36), 0)</f>
        <v>2555521</v>
      </c>
      <c r="Y510" s="87">
        <f>ROUND(IF(C510="22", IF(U510&gt;V510,O510*'UNIT VALUES'!$D$38*'UNIT VALUES'!$D$44,O510*'UNIT VALUES'!$D$41*'UNIT VALUES'!$D$44),IF(U510&gt;V510, O510*'UNIT VALUES'!$D$28*'UNIT VALUES'!$D$36,0)), 0)</f>
        <v>641564</v>
      </c>
      <c r="Z510" s="87">
        <f>ROUND(IF(C510="22", IF(U510&gt;V510,Q510*'UNIT VALUES'!$D$39*'UNIT VALUES'!$D$44,Q510*'UNIT VALUES'!$D$42*'UNIT VALUES'!$D$44), IF(U510&gt;V510, Q510*'UNIT VALUES'!$D$29*'UNIT VALUES'!$D$36, Q510*'UNIT VALUES'!$D$31*'UNIT VALUES'!$D$36)),0)</f>
        <v>1464607</v>
      </c>
      <c r="AA510" s="87">
        <f>ROUND(IF(C510="22", IF(U510&gt;V510,0,R510*'UNIT VALUES'!$D$43*'UNIT VALUES'!$D$44),IF(CALCS!U510&gt;CALCS!V510,0,CALCS!R510*'UNIT VALUES'!$D$34*'UNIT VALUES'!$D$36)), 0)</f>
        <v>0</v>
      </c>
      <c r="AB510" s="87">
        <f>ROUND(IF(C510="22",IF(U510&gt;V510,S510*'UNIT VALUES'!$D$40*'UNIT VALUES'!$D$44,0),IF(U510&gt;V510,S510*'UNIT VALUES'!$D$30*'UNIT VALUES'!$D$36)), 0)</f>
        <v>449350</v>
      </c>
      <c r="AC510" s="87">
        <f>ROUND(IF(U510&gt;V510,0,IF(T510&gt;1, IF(C510="66", T510*'UNIT VALUES'!$D$33*'UNIT VALUES'!$D$36,T510*'UNIT VALUES'!$D$32*'UNIT VALUES'!$D$36),0)),0)</f>
        <v>0</v>
      </c>
      <c r="AD510" t="str">
        <f t="shared" si="22"/>
        <v>203696</v>
      </c>
      <c r="AE510">
        <f ca="1">IF(C510="22",OFFSET('National Reallocations'!$L$1,MATCH(AD510,'National Reallocations'!$I$2:$I$52,0),),ROUND((X510/(SUM($X$2:$X$1259)-SUMIF($C$2:$C$1259,"22",$X$2:$X$1259)))*(Reallocations!$F$4+Reallocations!$F$5),0))</f>
        <v>215</v>
      </c>
      <c r="AF510" s="27">
        <f ca="1">IF(ISERROR(OFFSET('MSA Reallocations'!$I$1,MATCH(AD510,'MSA Reallocations'!$E$2:$E$37,0),)), 0, (OFFSET('MSA Reallocations'!$I$1,MATCH(AD510,'MSA Reallocations'!$E$2:$E$37,0),)))</f>
        <v>0</v>
      </c>
      <c r="AG510" s="181">
        <f ca="1">IF(ISERROR(OFFSET(Reductions!$E$1,MATCH(AD510,Reductions!$F$2:$F$15,0),)), 0, -OFFSET(Reductions!$E$1,MATCH(AD510,Reductions!$F$2:$F$15,0),))</f>
        <v>0</v>
      </c>
      <c r="AH510" s="53">
        <f t="shared" ca="1" si="23"/>
        <v>2555736</v>
      </c>
    </row>
    <row r="511" spans="1:34" x14ac:dyDescent="0.25">
      <c r="A511" s="126" t="s">
        <v>5560</v>
      </c>
      <c r="B511" s="126" t="s">
        <v>1509</v>
      </c>
      <c r="C511" s="126" t="s">
        <v>99</v>
      </c>
      <c r="D511" s="126" t="s">
        <v>100</v>
      </c>
      <c r="E511" s="126" t="s">
        <v>1510</v>
      </c>
      <c r="F511" s="126" t="s">
        <v>1540</v>
      </c>
      <c r="G511" s="126" t="s">
        <v>156</v>
      </c>
      <c r="H511" s="126" t="s">
        <v>23</v>
      </c>
      <c r="I511" s="126" t="s">
        <v>23</v>
      </c>
      <c r="J511" s="126" t="s">
        <v>1513</v>
      </c>
      <c r="K511" s="126" t="s">
        <v>3344</v>
      </c>
      <c r="L511" s="127">
        <v>111123</v>
      </c>
      <c r="M511" s="127">
        <v>134328</v>
      </c>
      <c r="N511" s="127">
        <v>138232</v>
      </c>
      <c r="O511" s="127">
        <v>278655</v>
      </c>
      <c r="P511" s="127">
        <v>0</v>
      </c>
      <c r="Q511" s="127">
        <v>16890</v>
      </c>
      <c r="R511" s="127">
        <v>4658</v>
      </c>
      <c r="S511" s="127">
        <v>1210</v>
      </c>
      <c r="T511" s="24">
        <f>IF(P511&gt;0, ROUND(IF(IF(OR(C511="51", C511="52", C511="66"), (L511*'UNIT VALUES'!$C$26)-CALCS!P511,0)&gt;0, IF(OR(C511="51", C511="52", C511="66"), (L511*'UNIT VALUES'!$C$26)-CALCS!P511,0), 0), 0), ROUND(IF(IF(OR(C511="51", C511="52", C511="66"), (L511*'UNIT VALUES'!$C$26)-CALCS!O511,0)&gt;0, IF(OR(C511="51", C511="52", C511="66"), (L511*'UNIT VALUES'!$C$26)-CALCS!O511,0), 0), 0))</f>
        <v>0</v>
      </c>
      <c r="U511" s="25">
        <f>IF(C511="22", (O511*'UNIT VALUES'!$D$38)+(Q511*'UNIT VALUES'!$D$39)+(S511*'UNIT VALUES'!$D$40), (O511*'UNIT VALUES'!$D$28)+(Q511*'UNIT VALUES'!$D$29)+(S511*'UNIT VALUES'!$D$30))</f>
        <v>1134662.1200750177</v>
      </c>
      <c r="V511" s="25">
        <f>IF(C511="22",(O511*'UNIT VALUES'!$D$41)+(Q511*'UNIT VALUES'!$D$42)+(R511*'UNIT VALUES'!$D$43),IF(C511="66",(Q511*'UNIT VALUES'!$D$31)+(T511*'UNIT VALUES'!$D$33)+(R511*'UNIT VALUES'!$D$34),(Q511*'UNIT VALUES'!$D$31)+(T511*'UNIT VALUES'!$D$32)+(R511*'UNIT VALUES'!$D$34)))</f>
        <v>602999.8650775085</v>
      </c>
      <c r="W511" s="25">
        <f t="shared" si="21"/>
        <v>1134662</v>
      </c>
      <c r="X511" s="27">
        <f>ROUND(IF(C511="22", W511*'UNIT VALUES'!$D$44, W511*'UNIT VALUES'!$D$36), 0)</f>
        <v>993066</v>
      </c>
      <c r="Y511" s="87">
        <f>ROUND(IF(C511="22", IF(U511&gt;V511,O511*'UNIT VALUES'!$D$38*'UNIT VALUES'!$D$44,O511*'UNIT VALUES'!$D$41*'UNIT VALUES'!$D$44),IF(U511&gt;V511, O511*'UNIT VALUES'!$D$28*'UNIT VALUES'!$D$36,0)), 0)</f>
        <v>458439</v>
      </c>
      <c r="Z511" s="87">
        <f>ROUND(IF(C511="22", IF(U511&gt;V511,Q511*'UNIT VALUES'!$D$39*'UNIT VALUES'!$D$44,Q511*'UNIT VALUES'!$D$42*'UNIT VALUES'!$D$44), IF(U511&gt;V511, Q511*'UNIT VALUES'!$D$29*'UNIT VALUES'!$D$36, Q511*'UNIT VALUES'!$D$31*'UNIT VALUES'!$D$36)),0)</f>
        <v>375786</v>
      </c>
      <c r="AA511" s="87">
        <f>ROUND(IF(C511="22", IF(U511&gt;V511,0,R511*'UNIT VALUES'!$D$43*'UNIT VALUES'!$D$44),IF(CALCS!U511&gt;CALCS!V511,0,CALCS!R511*'UNIT VALUES'!$D$34*'UNIT VALUES'!$D$36)), 0)</f>
        <v>0</v>
      </c>
      <c r="AB511" s="87">
        <f>ROUND(IF(C511="22",IF(U511&gt;V511,S511*'UNIT VALUES'!$D$40*'UNIT VALUES'!$D$44,0),IF(U511&gt;V511,S511*'UNIT VALUES'!$D$30*'UNIT VALUES'!$D$36)), 0)</f>
        <v>158841</v>
      </c>
      <c r="AC511" s="87">
        <f>ROUND(IF(U511&gt;V511,0,IF(T511&gt;1, IF(C511="66", T511*'UNIT VALUES'!$D$33*'UNIT VALUES'!$D$36,T511*'UNIT VALUES'!$D$32*'UNIT VALUES'!$D$36),0)),0)</f>
        <v>0</v>
      </c>
      <c r="AD511" t="str">
        <f t="shared" si="22"/>
        <v>209091</v>
      </c>
      <c r="AE511">
        <f ca="1">IF(C511="22",OFFSET('National Reallocations'!$L$1,MATCH(AD511,'National Reallocations'!$I$2:$I$52,0),),ROUND((X511/(SUM($X$2:$X$1259)-SUMIF($C$2:$C$1259,"22",$X$2:$X$1259)))*(Reallocations!$F$4+Reallocations!$F$5),0))</f>
        <v>84</v>
      </c>
      <c r="AF511" s="27">
        <f ca="1">IF(ISERROR(OFFSET('MSA Reallocations'!$I$1,MATCH(AD511,'MSA Reallocations'!$E$2:$E$37,0),)), 0, (OFFSET('MSA Reallocations'!$I$1,MATCH(AD511,'MSA Reallocations'!$E$2:$E$37,0),)))</f>
        <v>0</v>
      </c>
      <c r="AG511" s="181">
        <f ca="1">IF(ISERROR(OFFSET(Reductions!$E$1,MATCH(AD511,Reductions!$F$2:$F$15,0),)), 0, -OFFSET(Reductions!$E$1,MATCH(AD511,Reductions!$F$2:$F$15,0),))</f>
        <v>0</v>
      </c>
      <c r="AH511" s="53">
        <f t="shared" ca="1" si="23"/>
        <v>993150</v>
      </c>
    </row>
    <row r="512" spans="1:34" x14ac:dyDescent="0.25">
      <c r="A512" s="126" t="s">
        <v>5506</v>
      </c>
      <c r="B512" s="126" t="s">
        <v>1542</v>
      </c>
      <c r="C512" s="126" t="s">
        <v>19</v>
      </c>
      <c r="D512" s="126" t="s">
        <v>20</v>
      </c>
      <c r="E512" s="126" t="s">
        <v>1543</v>
      </c>
      <c r="F512" s="126" t="s">
        <v>4744</v>
      </c>
      <c r="G512" s="126" t="s">
        <v>22</v>
      </c>
      <c r="H512" s="126" t="s">
        <v>23</v>
      </c>
      <c r="I512" s="126" t="s">
        <v>23</v>
      </c>
      <c r="J512" s="126" t="s">
        <v>24</v>
      </c>
      <c r="K512" s="126" t="s">
        <v>3345</v>
      </c>
      <c r="L512" s="127">
        <v>0</v>
      </c>
      <c r="M512" s="127">
        <v>3660334</v>
      </c>
      <c r="N512" s="127">
        <v>3660777</v>
      </c>
      <c r="O512" s="127">
        <v>3071445</v>
      </c>
      <c r="P512" s="127">
        <v>0</v>
      </c>
      <c r="Q512" s="127">
        <v>564282</v>
      </c>
      <c r="R512" s="127">
        <v>121871</v>
      </c>
      <c r="S512" s="127">
        <v>21489</v>
      </c>
      <c r="T512" s="24">
        <f>IF(P512&gt;0, ROUND(IF(IF(OR(C512="51", C512="52", C512="66"), (L512*'UNIT VALUES'!$C$26)-CALCS!P512,0)&gt;0, IF(OR(C512="51", C512="52", C512="66"), (L512*'UNIT VALUES'!$C$26)-CALCS!P512,0), 0), 0), ROUND(IF(IF(OR(C512="51", C512="52", C512="66"), (L512*'UNIT VALUES'!$C$26)-CALCS!O512,0)&gt;0, IF(OR(C512="51", C512="52", C512="66"), (L512*'UNIT VALUES'!$C$26)-CALCS!O512,0), 0), 0))</f>
        <v>0</v>
      </c>
      <c r="U512" s="25">
        <f>IF(C512="22", (O512*'UNIT VALUES'!$D$38)+(Q512*'UNIT VALUES'!$D$39)+(S512*'UNIT VALUES'!$D$40), (O512*'UNIT VALUES'!$D$28)+(Q512*'UNIT VALUES'!$D$29)+(S512*'UNIT VALUES'!$D$30))</f>
        <v>27432009.907343149</v>
      </c>
      <c r="V512" s="25">
        <f>IF(C512="22",(O512*'UNIT VALUES'!$D$41)+(Q512*'UNIT VALUES'!$D$42)+(R512*'UNIT VALUES'!$D$43),IF(C512="66",(Q512*'UNIT VALUES'!$D$31)+(T512*'UNIT VALUES'!$D$33)+(R512*'UNIT VALUES'!$D$34),(Q512*'UNIT VALUES'!$D$31)+(T512*'UNIT VALUES'!$D$32)+(R512*'UNIT VALUES'!$D$34)))</f>
        <v>22911818.087228112</v>
      </c>
      <c r="W512" s="25">
        <f t="shared" si="21"/>
        <v>27432010</v>
      </c>
      <c r="X512" s="219">
        <f>ROUND(IF(C512="22", W512*'UNIT VALUES'!$D$44, W512*'UNIT VALUES'!$D$36), 0)</f>
        <v>22811063</v>
      </c>
      <c r="Y512" s="87">
        <f>ROUND(IF(C512="22", IF(U512&gt;V512,O512*'UNIT VALUES'!$D$38*'UNIT VALUES'!$D$44,O512*'UNIT VALUES'!$D$41*'UNIT VALUES'!$D$44),IF(U512&gt;V512, O512*'UNIT VALUES'!$D$28*'UNIT VALUES'!$D$36,0)), 0)</f>
        <v>5129883</v>
      </c>
      <c r="Z512" s="87">
        <f>ROUND(IF(C512="22", IF(U512&gt;V512,Q512*'UNIT VALUES'!$D$39*'UNIT VALUES'!$D$44,Q512*'UNIT VALUES'!$D$42*'UNIT VALUES'!$D$44), IF(U512&gt;V512, Q512*'UNIT VALUES'!$D$29*'UNIT VALUES'!$D$36, Q512*'UNIT VALUES'!$D$31*'UNIT VALUES'!$D$36)),0)</f>
        <v>13136779</v>
      </c>
      <c r="AA512" s="87">
        <f>ROUND(IF(C512="22", IF(U512&gt;V512,0,R512*'UNIT VALUES'!$D$43*'UNIT VALUES'!$D$44),IF(CALCS!U512&gt;CALCS!V512,0,CALCS!R512*'UNIT VALUES'!$D$34*'UNIT VALUES'!$D$36)), 0)</f>
        <v>0</v>
      </c>
      <c r="AB512" s="87">
        <f>ROUND(IF(C512="22",IF(U512&gt;V512,S512*'UNIT VALUES'!$D$40*'UNIT VALUES'!$D$44,0),IF(U512&gt;V512,S512*'UNIT VALUES'!$D$30*'UNIT VALUES'!$D$36)), 0)</f>
        <v>4544401</v>
      </c>
      <c r="AC512" s="87">
        <f>ROUND(IF(U512&gt;V512,0,IF(T512&gt;1, IF(C512="66", T512*'UNIT VALUES'!$D$33*'UNIT VALUES'!$D$36,T512*'UNIT VALUES'!$D$32*'UNIT VALUES'!$D$36),0)),0)</f>
        <v>0</v>
      </c>
      <c r="AD512" t="str">
        <f t="shared" si="22"/>
        <v>219999</v>
      </c>
      <c r="AE512">
        <f ca="1">IF(C512="22",OFFSET('National Reallocations'!$L$1,MATCH(AD512,'National Reallocations'!$I$2:$I$52,0),),ROUND((X512/(SUM($X$2:$X$1259)-SUMIF($C$2:$C$1259,"22",$X$2:$X$1259)))*(Reallocations!$F$4+Reallocations!$F$5),0))</f>
        <v>59835</v>
      </c>
      <c r="AF512" s="27">
        <f ca="1">IF(ISERROR(OFFSET('MSA Reallocations'!$I$1,MATCH(AD512,'MSA Reallocations'!$E$2:$E$37,0),)), 0, (OFFSET('MSA Reallocations'!$I$1,MATCH(AD512,'MSA Reallocations'!$E$2:$E$37,0),)))</f>
        <v>0</v>
      </c>
      <c r="AG512" s="181">
        <f ca="1">IF(ISERROR(OFFSET(Reductions!$E$1,MATCH(AD512,Reductions!$F$2:$F$15,0),)), 0, -OFFSET(Reductions!$E$1,MATCH(AD512,Reductions!$F$2:$F$15,0),))</f>
        <v>0</v>
      </c>
      <c r="AH512" s="53">
        <f t="shared" ca="1" si="23"/>
        <v>22870898</v>
      </c>
    </row>
    <row r="513" spans="1:34" x14ac:dyDescent="0.25">
      <c r="A513" s="126" t="s">
        <v>5686</v>
      </c>
      <c r="B513" s="126" t="s">
        <v>1542</v>
      </c>
      <c r="C513" s="126" t="s">
        <v>27</v>
      </c>
      <c r="D513" s="126" t="s">
        <v>28</v>
      </c>
      <c r="E513" s="126" t="s">
        <v>1543</v>
      </c>
      <c r="F513" s="126" t="s">
        <v>1545</v>
      </c>
      <c r="G513" s="126" t="s">
        <v>210</v>
      </c>
      <c r="H513" s="126" t="s">
        <v>23</v>
      </c>
      <c r="I513" s="126" t="s">
        <v>1546</v>
      </c>
      <c r="J513" s="126" t="s">
        <v>1547</v>
      </c>
      <c r="K513" s="126" t="s">
        <v>3345</v>
      </c>
      <c r="L513" s="127">
        <v>31283</v>
      </c>
      <c r="M513" s="127">
        <v>27064</v>
      </c>
      <c r="N513" s="127">
        <v>27064</v>
      </c>
      <c r="O513" s="127">
        <v>21108</v>
      </c>
      <c r="P513" s="127">
        <v>0</v>
      </c>
      <c r="Q513" s="127">
        <v>5052</v>
      </c>
      <c r="R513" s="127">
        <v>2709</v>
      </c>
      <c r="S513" s="127">
        <v>123</v>
      </c>
      <c r="T513" s="24">
        <f>IF(P513&gt;0, ROUND(IF(IF(OR(C513="51", C513="52", C513="66"), (L513*'UNIT VALUES'!$C$26)-CALCS!P513,0)&gt;0, IF(OR(C513="51", C513="52", C513="66"), (L513*'UNIT VALUES'!$C$26)-CALCS!P513,0), 0), 0), ROUND(IF(IF(OR(C513="51", C513="52", C513="66"), (L513*'UNIT VALUES'!$C$26)-CALCS!O513,0)&gt;0, IF(OR(C513="51", C513="52", C513="66"), (L513*'UNIT VALUES'!$C$26)-CALCS!O513,0), 0), 0))</f>
        <v>27982</v>
      </c>
      <c r="U513" s="25">
        <f>IF(C513="22", (O513*'UNIT VALUES'!$D$38)+(Q513*'UNIT VALUES'!$D$39)+(S513*'UNIT VALUES'!$D$40), (O513*'UNIT VALUES'!$D$28)+(Q513*'UNIT VALUES'!$D$29)+(S513*'UNIT VALUES'!$D$30))</f>
        <v>186555.79935292911</v>
      </c>
      <c r="V513" s="25">
        <f>IF(C513="22",(O513*'UNIT VALUES'!$D$41)+(Q513*'UNIT VALUES'!$D$42)+(R513*'UNIT VALUES'!$D$43),IF(C513="66",(Q513*'UNIT VALUES'!$D$31)+(T513*'UNIT VALUES'!$D$33)+(R513*'UNIT VALUES'!$D$34),(Q513*'UNIT VALUES'!$D$31)+(T513*'UNIT VALUES'!$D$32)+(R513*'UNIT VALUES'!$D$34)))</f>
        <v>604394.687868885</v>
      </c>
      <c r="W513" s="25">
        <f t="shared" si="21"/>
        <v>604395</v>
      </c>
      <c r="X513" s="27">
        <f>ROUND(IF(C513="22", W513*'UNIT VALUES'!$D$44, W513*'UNIT VALUES'!$D$36), 0)</f>
        <v>528971</v>
      </c>
      <c r="Y513" s="87">
        <f>ROUND(IF(C513="22", IF(U513&gt;V513,O513*'UNIT VALUES'!$D$38*'UNIT VALUES'!$D$44,O513*'UNIT VALUES'!$D$41*'UNIT VALUES'!$D$44),IF(U513&gt;V513, O513*'UNIT VALUES'!$D$28*'UNIT VALUES'!$D$36,0)), 0)</f>
        <v>0</v>
      </c>
      <c r="Z513" s="87">
        <f>ROUND(IF(C513="22", IF(U513&gt;V513,Q513*'UNIT VALUES'!$D$39*'UNIT VALUES'!$D$44,Q513*'UNIT VALUES'!$D$42*'UNIT VALUES'!$D$44), IF(U513&gt;V513, Q513*'UNIT VALUES'!$D$29*'UNIT VALUES'!$D$36, Q513*'UNIT VALUES'!$D$31*'UNIT VALUES'!$D$36)),0)</f>
        <v>67441</v>
      </c>
      <c r="AA513" s="87">
        <f>ROUND(IF(C513="22", IF(U513&gt;V513,0,R513*'UNIT VALUES'!$D$43*'UNIT VALUES'!$D$44),IF(CALCS!U513&gt;CALCS!V513,0,CALCS!R513*'UNIT VALUES'!$D$34*'UNIT VALUES'!$D$36)), 0)</f>
        <v>175799</v>
      </c>
      <c r="AB513" s="87">
        <f>ROUND(IF(C513="22",IF(U513&gt;V513,S513*'UNIT VALUES'!$D$40*'UNIT VALUES'!$D$44,0),IF(U513&gt;V513,S513*'UNIT VALUES'!$D$30*'UNIT VALUES'!$D$36)), 0)</f>
        <v>0</v>
      </c>
      <c r="AC513" s="87">
        <f>ROUND(IF(U513&gt;V513,0,IF(T513&gt;1, IF(C513="66", T513*'UNIT VALUES'!$D$33*'UNIT VALUES'!$D$36,T513*'UNIT VALUES'!$D$32*'UNIT VALUES'!$D$36),0)),0)</f>
        <v>285731</v>
      </c>
      <c r="AD513" t="str">
        <f t="shared" si="22"/>
        <v>210048</v>
      </c>
      <c r="AE513">
        <f ca="1">IF(C513="22",OFFSET('National Reallocations'!$L$1,MATCH(AD513,'National Reallocations'!$I$2:$I$52,0),),ROUND((X513/(SUM($X$2:$X$1259)-SUMIF($C$2:$C$1259,"22",$X$2:$X$1259)))*(Reallocations!$F$4+Reallocations!$F$5),0))</f>
        <v>44</v>
      </c>
      <c r="AF513" s="27">
        <f ca="1">IF(ISERROR(OFFSET('MSA Reallocations'!$I$1,MATCH(AD513,'MSA Reallocations'!$E$2:$E$37,0),)), 0, (OFFSET('MSA Reallocations'!$I$1,MATCH(AD513,'MSA Reallocations'!$E$2:$E$37,0),)))</f>
        <v>0</v>
      </c>
      <c r="AG513" s="181">
        <f ca="1">IF(ISERROR(OFFSET(Reductions!$E$1,MATCH(AD513,Reductions!$F$2:$F$15,0),)), 0, -OFFSET(Reductions!$E$1,MATCH(AD513,Reductions!$F$2:$F$15,0),))</f>
        <v>0</v>
      </c>
      <c r="AH513" s="53">
        <f t="shared" ca="1" si="23"/>
        <v>529015</v>
      </c>
    </row>
    <row r="514" spans="1:34" x14ac:dyDescent="0.25">
      <c r="A514" s="126" t="s">
        <v>5091</v>
      </c>
      <c r="B514" s="126" t="s">
        <v>1542</v>
      </c>
      <c r="C514" s="126" t="s">
        <v>27</v>
      </c>
      <c r="D514" s="126" t="s">
        <v>28</v>
      </c>
      <c r="E514" s="126" t="s">
        <v>1543</v>
      </c>
      <c r="F514" s="126" t="s">
        <v>1549</v>
      </c>
      <c r="G514" s="126" t="s">
        <v>1550</v>
      </c>
      <c r="H514" s="126" t="s">
        <v>23</v>
      </c>
      <c r="I514" s="126" t="s">
        <v>1551</v>
      </c>
      <c r="J514" s="126" t="s">
        <v>1552</v>
      </c>
      <c r="K514" s="126" t="s">
        <v>3345</v>
      </c>
      <c r="L514" s="127">
        <v>28338</v>
      </c>
      <c r="M514" s="127">
        <v>0</v>
      </c>
      <c r="N514" s="127">
        <v>0</v>
      </c>
      <c r="O514" s="127">
        <v>63616</v>
      </c>
      <c r="P514" s="127">
        <v>0</v>
      </c>
      <c r="Q514" s="127">
        <v>15901</v>
      </c>
      <c r="R514" s="127">
        <v>1805</v>
      </c>
      <c r="S514" s="127">
        <v>549</v>
      </c>
      <c r="T514" s="24">
        <f>IF(P514&gt;0, ROUND(IF(IF(OR(C514="51", C514="52", C514="66"), (L514*'UNIT VALUES'!$C$26)-CALCS!P514,0)&gt;0, IF(OR(C514="51", C514="52", C514="66"), (L514*'UNIT VALUES'!$C$26)-CALCS!P514,0), 0), 0), ROUND(IF(IF(OR(C514="51", C514="52", C514="66"), (L514*'UNIT VALUES'!$C$26)-CALCS!O514,0)&gt;0, IF(OR(C514="51", C514="52", C514="66"), (L514*'UNIT VALUES'!$C$26)-CALCS!O514,0), 0), 0))</f>
        <v>0</v>
      </c>
      <c r="U514" s="25">
        <f>IF(C514="22", (O514*'UNIT VALUES'!$D$38)+(Q514*'UNIT VALUES'!$D$39)+(S514*'UNIT VALUES'!$D$40), (O514*'UNIT VALUES'!$D$28)+(Q514*'UNIT VALUES'!$D$29)+(S514*'UNIT VALUES'!$D$30))</f>
        <v>606153.65888836631</v>
      </c>
      <c r="V514" s="25">
        <f>IF(C514="22",(O514*'UNIT VALUES'!$D$41)+(Q514*'UNIT VALUES'!$D$42)+(R514*'UNIT VALUES'!$D$43),IF(C514="66",(Q514*'UNIT VALUES'!$D$31)+(T514*'UNIT VALUES'!$D$33)+(R514*'UNIT VALUES'!$D$34),(Q514*'UNIT VALUES'!$D$31)+(T514*'UNIT VALUES'!$D$32)+(R514*'UNIT VALUES'!$D$34)))</f>
        <v>376371.67492258537</v>
      </c>
      <c r="W514" s="25">
        <f t="shared" ref="W514:W577" si="24">ROUND(IF(U514&gt;V514,U514,V514), 0)</f>
        <v>606154</v>
      </c>
      <c r="X514" s="27">
        <f>ROUND(IF(C514="22", W514*'UNIT VALUES'!$D$44, W514*'UNIT VALUES'!$D$36), 0)</f>
        <v>530511</v>
      </c>
      <c r="Y514" s="87">
        <f>ROUND(IF(C514="22", IF(U514&gt;V514,O514*'UNIT VALUES'!$D$38*'UNIT VALUES'!$D$44,O514*'UNIT VALUES'!$D$41*'UNIT VALUES'!$D$44),IF(U514&gt;V514, O514*'UNIT VALUES'!$D$28*'UNIT VALUES'!$D$36,0)), 0)</f>
        <v>104660</v>
      </c>
      <c r="Z514" s="87">
        <f>ROUND(IF(C514="22", IF(U514&gt;V514,Q514*'UNIT VALUES'!$D$39*'UNIT VALUES'!$D$44,Q514*'UNIT VALUES'!$D$42*'UNIT VALUES'!$D$44), IF(U514&gt;V514, Q514*'UNIT VALUES'!$D$29*'UNIT VALUES'!$D$36, Q514*'UNIT VALUES'!$D$31*'UNIT VALUES'!$D$36)),0)</f>
        <v>353781</v>
      </c>
      <c r="AA514" s="87">
        <f>ROUND(IF(C514="22", IF(U514&gt;V514,0,R514*'UNIT VALUES'!$D$43*'UNIT VALUES'!$D$44),IF(CALCS!U514&gt;CALCS!V514,0,CALCS!R514*'UNIT VALUES'!$D$34*'UNIT VALUES'!$D$36)), 0)</f>
        <v>0</v>
      </c>
      <c r="AB514" s="87">
        <f>ROUND(IF(C514="22",IF(U514&gt;V514,S514*'UNIT VALUES'!$D$40*'UNIT VALUES'!$D$44,0),IF(U514&gt;V514,S514*'UNIT VALUES'!$D$30*'UNIT VALUES'!$D$36)), 0)</f>
        <v>72069</v>
      </c>
      <c r="AC514" s="87">
        <f>ROUND(IF(U514&gt;V514,0,IF(T514&gt;1, IF(C514="66", T514*'UNIT VALUES'!$D$33*'UNIT VALUES'!$D$36,T514*'UNIT VALUES'!$D$32*'UNIT VALUES'!$D$36),0)),0)</f>
        <v>0</v>
      </c>
      <c r="AD514" t="str">
        <f t="shared" ref="AD514:AD577" si="25">E514&amp;F514</f>
        <v>210210</v>
      </c>
      <c r="AE514">
        <f ca="1">IF(C514="22",OFFSET('National Reallocations'!$L$1,MATCH(AD514,'National Reallocations'!$I$2:$I$52,0),),ROUND((X514/(SUM($X$2:$X$1259)-SUMIF($C$2:$C$1259,"22",$X$2:$X$1259)))*(Reallocations!$F$4+Reallocations!$F$5),0))</f>
        <v>45</v>
      </c>
      <c r="AF514" s="27">
        <f ca="1">IF(ISERROR(OFFSET('MSA Reallocations'!$I$1,MATCH(AD514,'MSA Reallocations'!$E$2:$E$37,0),)), 0, (OFFSET('MSA Reallocations'!$I$1,MATCH(AD514,'MSA Reallocations'!$E$2:$E$37,0),)))</f>
        <v>0</v>
      </c>
      <c r="AG514" s="181">
        <f ca="1">IF(ISERROR(OFFSET(Reductions!$E$1,MATCH(AD514,Reductions!$F$2:$F$15,0),)), 0, -OFFSET(Reductions!$E$1,MATCH(AD514,Reductions!$F$2:$F$15,0),))</f>
        <v>0</v>
      </c>
      <c r="AH514" s="53">
        <f t="shared" ca="1" si="23"/>
        <v>530556</v>
      </c>
    </row>
    <row r="515" spans="1:34" x14ac:dyDescent="0.25">
      <c r="A515" s="126" t="s">
        <v>5388</v>
      </c>
      <c r="B515" s="126" t="s">
        <v>1542</v>
      </c>
      <c r="C515" s="126" t="s">
        <v>47</v>
      </c>
      <c r="D515" s="126" t="s">
        <v>48</v>
      </c>
      <c r="E515" s="126" t="s">
        <v>1543</v>
      </c>
      <c r="F515" s="126" t="s">
        <v>951</v>
      </c>
      <c r="G515" s="126" t="s">
        <v>1077</v>
      </c>
      <c r="H515" s="126" t="s">
        <v>23</v>
      </c>
      <c r="I515" s="126" t="s">
        <v>1554</v>
      </c>
      <c r="J515" s="126" t="s">
        <v>1555</v>
      </c>
      <c r="K515" s="126" t="s">
        <v>3345</v>
      </c>
      <c r="L515" s="127">
        <v>60376</v>
      </c>
      <c r="M515" s="127">
        <v>49585</v>
      </c>
      <c r="N515" s="127">
        <v>49563</v>
      </c>
      <c r="O515" s="127">
        <v>40997</v>
      </c>
      <c r="P515" s="127">
        <v>0</v>
      </c>
      <c r="Q515" s="127">
        <v>10141</v>
      </c>
      <c r="R515" s="127">
        <v>10522</v>
      </c>
      <c r="S515" s="127">
        <v>391</v>
      </c>
      <c r="T515" s="24">
        <f>IF(P515&gt;0, ROUND(IF(IF(OR(C515="51", C515="52", C515="66"), (L515*'UNIT VALUES'!$C$26)-CALCS!P515,0)&gt;0, IF(OR(C515="51", C515="52", C515="66"), (L515*'UNIT VALUES'!$C$26)-CALCS!P515,0), 0), 0), ROUND(IF(IF(OR(C515="51", C515="52", C515="66"), (L515*'UNIT VALUES'!$C$26)-CALCS!O515,0)&gt;0, IF(OR(C515="51", C515="52", C515="66"), (L515*'UNIT VALUES'!$C$26)-CALCS!O515,0), 0), 0))</f>
        <v>53746</v>
      </c>
      <c r="U515" s="25">
        <f>IF(C515="22", (O515*'UNIT VALUES'!$D$38)+(Q515*'UNIT VALUES'!$D$39)+(S515*'UNIT VALUES'!$D$40), (O515*'UNIT VALUES'!$D$28)+(Q515*'UNIT VALUES'!$D$29)+(S515*'UNIT VALUES'!$D$30))</f>
        <v>393509.50216717838</v>
      </c>
      <c r="V515" s="25">
        <f>IF(C515="22",(O515*'UNIT VALUES'!$D$41)+(Q515*'UNIT VALUES'!$D$42)+(R515*'UNIT VALUES'!$D$43),IF(C515="66",(Q515*'UNIT VALUES'!$D$31)+(T515*'UNIT VALUES'!$D$33)+(R515*'UNIT VALUES'!$D$34),(Q515*'UNIT VALUES'!$D$31)+(T515*'UNIT VALUES'!$D$32)+(R515*'UNIT VALUES'!$D$34)))</f>
        <v>1561925.3083941853</v>
      </c>
      <c r="W515" s="25">
        <f t="shared" si="24"/>
        <v>1561925</v>
      </c>
      <c r="X515" s="27">
        <f>ROUND(IF(C515="22", W515*'UNIT VALUES'!$D$44, W515*'UNIT VALUES'!$D$36), 0)</f>
        <v>1367010</v>
      </c>
      <c r="Y515" s="87">
        <f>ROUND(IF(C515="22", IF(U515&gt;V515,O515*'UNIT VALUES'!$D$38*'UNIT VALUES'!$D$44,O515*'UNIT VALUES'!$D$41*'UNIT VALUES'!$D$44),IF(U515&gt;V515, O515*'UNIT VALUES'!$D$28*'UNIT VALUES'!$D$36,0)), 0)</f>
        <v>0</v>
      </c>
      <c r="Z515" s="87">
        <f>ROUND(IF(C515="22", IF(U515&gt;V515,Q515*'UNIT VALUES'!$D$39*'UNIT VALUES'!$D$44,Q515*'UNIT VALUES'!$D$42*'UNIT VALUES'!$D$44), IF(U515&gt;V515, Q515*'UNIT VALUES'!$D$29*'UNIT VALUES'!$D$36, Q515*'UNIT VALUES'!$D$31*'UNIT VALUES'!$D$36)),0)</f>
        <v>135376</v>
      </c>
      <c r="AA515" s="87">
        <f>ROUND(IF(C515="22", IF(U515&gt;V515,0,R515*'UNIT VALUES'!$D$43*'UNIT VALUES'!$D$44),IF(CALCS!U515&gt;CALCS!V515,0,CALCS!R515*'UNIT VALUES'!$D$34*'UNIT VALUES'!$D$36)), 0)</f>
        <v>682821</v>
      </c>
      <c r="AB515" s="87">
        <f>ROUND(IF(C515="22",IF(U515&gt;V515,S515*'UNIT VALUES'!$D$40*'UNIT VALUES'!$D$44,0),IF(U515&gt;V515,S515*'UNIT VALUES'!$D$30*'UNIT VALUES'!$D$36)), 0)</f>
        <v>0</v>
      </c>
      <c r="AC515" s="87">
        <f>ROUND(IF(U515&gt;V515,0,IF(T515&gt;1, IF(C515="66", T515*'UNIT VALUES'!$D$33*'UNIT VALUES'!$D$36,T515*'UNIT VALUES'!$D$32*'UNIT VALUES'!$D$36),0)),0)</f>
        <v>548813</v>
      </c>
      <c r="AD515" t="str">
        <f t="shared" si="25"/>
        <v>210534</v>
      </c>
      <c r="AE515">
        <f ca="1">IF(C515="22",OFFSET('National Reallocations'!$L$1,MATCH(AD515,'National Reallocations'!$I$2:$I$52,0),),ROUND((X515/(SUM($X$2:$X$1259)-SUMIF($C$2:$C$1259,"22",$X$2:$X$1259)))*(Reallocations!$F$4+Reallocations!$F$5),0))</f>
        <v>115</v>
      </c>
      <c r="AF515" s="27">
        <f ca="1">IF(ISERROR(OFFSET('MSA Reallocations'!$I$1,MATCH(AD515,'MSA Reallocations'!$E$2:$E$37,0),)), 0, (OFFSET('MSA Reallocations'!$I$1,MATCH(AD515,'MSA Reallocations'!$E$2:$E$37,0),)))</f>
        <v>0</v>
      </c>
      <c r="AG515" s="181">
        <f ca="1">IF(ISERROR(OFFSET(Reductions!$E$1,MATCH(AD515,Reductions!$F$2:$F$15,0),)), 0, -OFFSET(Reductions!$E$1,MATCH(AD515,Reductions!$F$2:$F$15,0),))</f>
        <v>0</v>
      </c>
      <c r="AH515" s="53">
        <f t="shared" ref="AH515:AH578" ca="1" si="26">AG515+AF515+AE515+X515</f>
        <v>1367125</v>
      </c>
    </row>
    <row r="516" spans="1:34" x14ac:dyDescent="0.25">
      <c r="A516" s="126" t="s">
        <v>5530</v>
      </c>
      <c r="B516" s="126" t="s">
        <v>1542</v>
      </c>
      <c r="C516" s="126" t="s">
        <v>27</v>
      </c>
      <c r="D516" s="126" t="s">
        <v>28</v>
      </c>
      <c r="E516" s="126" t="s">
        <v>1543</v>
      </c>
      <c r="F516" s="126" t="s">
        <v>878</v>
      </c>
      <c r="G516" s="126" t="s">
        <v>1557</v>
      </c>
      <c r="H516" s="126" t="s">
        <v>23</v>
      </c>
      <c r="I516" s="126" t="s">
        <v>1558</v>
      </c>
      <c r="J516" s="126" t="s">
        <v>1559</v>
      </c>
      <c r="K516" s="126" t="s">
        <v>3345</v>
      </c>
      <c r="L516" s="127">
        <v>9641</v>
      </c>
      <c r="M516" s="127">
        <v>0</v>
      </c>
      <c r="N516" s="127">
        <v>0</v>
      </c>
      <c r="O516" s="127">
        <v>29678</v>
      </c>
      <c r="P516" s="127">
        <v>0</v>
      </c>
      <c r="Q516" s="127">
        <v>4691</v>
      </c>
      <c r="R516" s="127">
        <v>720</v>
      </c>
      <c r="S516" s="127">
        <v>189</v>
      </c>
      <c r="T516" s="24">
        <f>IF(P516&gt;0, ROUND(IF(IF(OR(C516="51", C516="52", C516="66"), (L516*'UNIT VALUES'!$C$26)-CALCS!P516,0)&gt;0, IF(OR(C516="51", C516="52", C516="66"), (L516*'UNIT VALUES'!$C$26)-CALCS!P516,0), 0), 0), ROUND(IF(IF(OR(C516="51", C516="52", C516="66"), (L516*'UNIT VALUES'!$C$26)-CALCS!O516,0)&gt;0, IF(OR(C516="51", C516="52", C516="66"), (L516*'UNIT VALUES'!$C$26)-CALCS!O516,0), 0), 0))</f>
        <v>0</v>
      </c>
      <c r="U516" s="25">
        <f>IF(C516="22", (O516*'UNIT VALUES'!$D$38)+(Q516*'UNIT VALUES'!$D$39)+(S516*'UNIT VALUES'!$D$40), (O516*'UNIT VALUES'!$D$28)+(Q516*'UNIT VALUES'!$D$29)+(S516*'UNIT VALUES'!$D$30))</f>
        <v>203387.68122247164</v>
      </c>
      <c r="V516" s="25">
        <f>IF(C516="22",(O516*'UNIT VALUES'!$D$41)+(Q516*'UNIT VALUES'!$D$42)+(R516*'UNIT VALUES'!$D$43),IF(C516="66",(Q516*'UNIT VALUES'!$D$31)+(T516*'UNIT VALUES'!$D$33)+(R516*'UNIT VALUES'!$D$34),(Q516*'UNIT VALUES'!$D$31)+(T516*'UNIT VALUES'!$D$32)+(R516*'UNIT VALUES'!$D$34)))</f>
        <v>124937.30222509219</v>
      </c>
      <c r="W516" s="25">
        <f t="shared" si="24"/>
        <v>203388</v>
      </c>
      <c r="X516" s="27">
        <f>ROUND(IF(C516="22", W516*'UNIT VALUES'!$D$44, W516*'UNIT VALUES'!$D$36), 0)</f>
        <v>178007</v>
      </c>
      <c r="Y516" s="87">
        <f>ROUND(IF(C516="22", IF(U516&gt;V516,O516*'UNIT VALUES'!$D$38*'UNIT VALUES'!$D$44,O516*'UNIT VALUES'!$D$41*'UNIT VALUES'!$D$44),IF(U516&gt;V516, O516*'UNIT VALUES'!$D$28*'UNIT VALUES'!$D$36,0)), 0)</f>
        <v>48826</v>
      </c>
      <c r="Z516" s="87">
        <f>ROUND(IF(C516="22", IF(U516&gt;V516,Q516*'UNIT VALUES'!$D$39*'UNIT VALUES'!$D$44,Q516*'UNIT VALUES'!$D$42*'UNIT VALUES'!$D$44), IF(U516&gt;V516, Q516*'UNIT VALUES'!$D$29*'UNIT VALUES'!$D$36, Q516*'UNIT VALUES'!$D$31*'UNIT VALUES'!$D$36)),0)</f>
        <v>104370</v>
      </c>
      <c r="AA516" s="87">
        <f>ROUND(IF(C516="22", IF(U516&gt;V516,0,R516*'UNIT VALUES'!$D$43*'UNIT VALUES'!$D$44),IF(CALCS!U516&gt;CALCS!V516,0,CALCS!R516*'UNIT VALUES'!$D$34*'UNIT VALUES'!$D$36)), 0)</f>
        <v>0</v>
      </c>
      <c r="AB516" s="87">
        <f>ROUND(IF(C516="22",IF(U516&gt;V516,S516*'UNIT VALUES'!$D$40*'UNIT VALUES'!$D$44,0),IF(U516&gt;V516,S516*'UNIT VALUES'!$D$30*'UNIT VALUES'!$D$36)), 0)</f>
        <v>24811</v>
      </c>
      <c r="AC516" s="87">
        <f>ROUND(IF(U516&gt;V516,0,IF(T516&gt;1, IF(C516="66", T516*'UNIT VALUES'!$D$33*'UNIT VALUES'!$D$36,T516*'UNIT VALUES'!$D$32*'UNIT VALUES'!$D$36),0)),0)</f>
        <v>0</v>
      </c>
      <c r="AD516" t="str">
        <f t="shared" si="25"/>
        <v>210696</v>
      </c>
      <c r="AE516">
        <f ca="1">IF(C516="22",OFFSET('National Reallocations'!$L$1,MATCH(AD516,'National Reallocations'!$I$2:$I$52,0),),ROUND((X516/(SUM($X$2:$X$1259)-SUMIF($C$2:$C$1259,"22",$X$2:$X$1259)))*(Reallocations!$F$4+Reallocations!$F$5),0))</f>
        <v>15</v>
      </c>
      <c r="AF516" s="27">
        <f ca="1">IF(ISERROR(OFFSET('MSA Reallocations'!$I$1,MATCH(AD516,'MSA Reallocations'!$E$2:$E$37,0),)), 0, (OFFSET('MSA Reallocations'!$I$1,MATCH(AD516,'MSA Reallocations'!$E$2:$E$37,0),)))</f>
        <v>0</v>
      </c>
      <c r="AG516" s="181">
        <f ca="1">IF(ISERROR(OFFSET(Reductions!$E$1,MATCH(AD516,Reductions!$F$2:$F$15,0),)), 0, -OFFSET(Reductions!$E$1,MATCH(AD516,Reductions!$F$2:$F$15,0),))</f>
        <v>0</v>
      </c>
      <c r="AH516" s="53">
        <f t="shared" ca="1" si="26"/>
        <v>178022</v>
      </c>
    </row>
    <row r="517" spans="1:34" x14ac:dyDescent="0.25">
      <c r="A517" s="126" t="s">
        <v>5543</v>
      </c>
      <c r="B517" s="126" t="s">
        <v>1542</v>
      </c>
      <c r="C517" s="126" t="s">
        <v>47</v>
      </c>
      <c r="D517" s="126" t="s">
        <v>48</v>
      </c>
      <c r="E517" s="126" t="s">
        <v>1543</v>
      </c>
      <c r="F517" s="126" t="s">
        <v>328</v>
      </c>
      <c r="G517" s="126" t="s">
        <v>87</v>
      </c>
      <c r="H517" s="126" t="s">
        <v>23</v>
      </c>
      <c r="I517" s="126" t="s">
        <v>1561</v>
      </c>
      <c r="J517" s="126" t="s">
        <v>1459</v>
      </c>
      <c r="K517" s="126" t="s">
        <v>3345</v>
      </c>
      <c r="L517" s="127">
        <v>16892</v>
      </c>
      <c r="M517" s="127">
        <v>24834</v>
      </c>
      <c r="N517" s="127">
        <v>24834</v>
      </c>
      <c r="O517" s="127">
        <v>28890</v>
      </c>
      <c r="P517" s="127">
        <v>0</v>
      </c>
      <c r="Q517" s="127">
        <v>6354</v>
      </c>
      <c r="R517" s="127">
        <v>1605</v>
      </c>
      <c r="S517" s="127">
        <v>149</v>
      </c>
      <c r="T517" s="24">
        <f>IF(P517&gt;0, ROUND(IF(IF(OR(C517="51", C517="52", C517="66"), (L517*'UNIT VALUES'!$C$26)-CALCS!P517,0)&gt;0, IF(OR(C517="51", C517="52", C517="66"), (L517*'UNIT VALUES'!$C$26)-CALCS!P517,0), 0), 0), ROUND(IF(IF(OR(C517="51", C517="52", C517="66"), (L517*'UNIT VALUES'!$C$26)-CALCS!O517,0)&gt;0, IF(OR(C517="51", C517="52", C517="66"), (L517*'UNIT VALUES'!$C$26)-CALCS!O517,0), 0), 0))</f>
        <v>0</v>
      </c>
      <c r="U517" s="25">
        <f>IF(C517="22", (O517*'UNIT VALUES'!$D$38)+(Q517*'UNIT VALUES'!$D$39)+(S517*'UNIT VALUES'!$D$40), (O517*'UNIT VALUES'!$D$28)+(Q517*'UNIT VALUES'!$D$29)+(S517*'UNIT VALUES'!$D$30))</f>
        <v>238182.53152167841</v>
      </c>
      <c r="V517" s="25">
        <f>IF(C517="22",(O517*'UNIT VALUES'!$D$41)+(Q517*'UNIT VALUES'!$D$42)+(R517*'UNIT VALUES'!$D$43),IF(C517="66",(Q517*'UNIT VALUES'!$D$31)+(T517*'UNIT VALUES'!$D$33)+(R517*'UNIT VALUES'!$D$34),(Q517*'UNIT VALUES'!$D$31)+(T517*'UNIT VALUES'!$D$32)+(R517*'UNIT VALUES'!$D$34)))</f>
        <v>215923.39492107648</v>
      </c>
      <c r="W517" s="25">
        <f t="shared" si="24"/>
        <v>238183</v>
      </c>
      <c r="X517" s="27">
        <f>ROUND(IF(C517="22", W517*'UNIT VALUES'!$D$44, W517*'UNIT VALUES'!$D$36), 0)</f>
        <v>208460</v>
      </c>
      <c r="Y517" s="87">
        <f>ROUND(IF(C517="22", IF(U517&gt;V517,O517*'UNIT VALUES'!$D$38*'UNIT VALUES'!$D$44,O517*'UNIT VALUES'!$D$41*'UNIT VALUES'!$D$44),IF(U517&gt;V517, O517*'UNIT VALUES'!$D$28*'UNIT VALUES'!$D$36,0)), 0)</f>
        <v>47529</v>
      </c>
      <c r="Z517" s="87">
        <f>ROUND(IF(C517="22", IF(U517&gt;V517,Q517*'UNIT VALUES'!$D$39*'UNIT VALUES'!$D$44,Q517*'UNIT VALUES'!$D$42*'UNIT VALUES'!$D$44), IF(U517&gt;V517, Q517*'UNIT VALUES'!$D$29*'UNIT VALUES'!$D$36, Q517*'UNIT VALUES'!$D$31*'UNIT VALUES'!$D$36)),0)</f>
        <v>141370</v>
      </c>
      <c r="AA517" s="87">
        <f>ROUND(IF(C517="22", IF(U517&gt;V517,0,R517*'UNIT VALUES'!$D$43*'UNIT VALUES'!$D$44),IF(CALCS!U517&gt;CALCS!V517,0,CALCS!R517*'UNIT VALUES'!$D$34*'UNIT VALUES'!$D$36)), 0)</f>
        <v>0</v>
      </c>
      <c r="AB517" s="87">
        <f>ROUND(IF(C517="22",IF(U517&gt;V517,S517*'UNIT VALUES'!$D$40*'UNIT VALUES'!$D$44,0),IF(U517&gt;V517,S517*'UNIT VALUES'!$D$30*'UNIT VALUES'!$D$36)), 0)</f>
        <v>19560</v>
      </c>
      <c r="AC517" s="87">
        <f>ROUND(IF(U517&gt;V517,0,IF(T517&gt;1, IF(C517="66", T517*'UNIT VALUES'!$D$33*'UNIT VALUES'!$D$36,T517*'UNIT VALUES'!$D$32*'UNIT VALUES'!$D$36),0)),0)</f>
        <v>0</v>
      </c>
      <c r="AD517" t="str">
        <f t="shared" si="25"/>
        <v>211032</v>
      </c>
      <c r="AE517">
        <f ca="1">IF(C517="22",OFFSET('National Reallocations'!$L$1,MATCH(AD517,'National Reallocations'!$I$2:$I$52,0),),ROUND((X517/(SUM($X$2:$X$1259)-SUMIF($C$2:$C$1259,"22",$X$2:$X$1259)))*(Reallocations!$F$4+Reallocations!$F$5),0))</f>
        <v>18</v>
      </c>
      <c r="AF517" s="27">
        <f ca="1">IF(ISERROR(OFFSET('MSA Reallocations'!$I$1,MATCH(AD517,'MSA Reallocations'!$E$2:$E$37,0),)), 0, (OFFSET('MSA Reallocations'!$I$1,MATCH(AD517,'MSA Reallocations'!$E$2:$E$37,0),)))</f>
        <v>0</v>
      </c>
      <c r="AG517" s="181">
        <f ca="1">IF(ISERROR(OFFSET(Reductions!$E$1,MATCH(AD517,Reductions!$F$2:$F$15,0),)), 0, -OFFSET(Reductions!$E$1,MATCH(AD517,Reductions!$F$2:$F$15,0),))</f>
        <v>0</v>
      </c>
      <c r="AH517" s="53">
        <f t="shared" ca="1" si="26"/>
        <v>208478</v>
      </c>
    </row>
    <row r="518" spans="1:34" x14ac:dyDescent="0.25">
      <c r="A518" s="126" t="s">
        <v>5492</v>
      </c>
      <c r="B518" s="126" t="s">
        <v>1542</v>
      </c>
      <c r="C518" s="126" t="s">
        <v>47</v>
      </c>
      <c r="D518" s="126" t="s">
        <v>48</v>
      </c>
      <c r="E518" s="126" t="s">
        <v>1543</v>
      </c>
      <c r="F518" s="126" t="s">
        <v>1563</v>
      </c>
      <c r="G518" s="126" t="s">
        <v>461</v>
      </c>
      <c r="H518" s="126" t="s">
        <v>23</v>
      </c>
      <c r="I518" s="126" t="s">
        <v>1564</v>
      </c>
      <c r="J518" s="126" t="s">
        <v>1565</v>
      </c>
      <c r="K518" s="126" t="s">
        <v>3345</v>
      </c>
      <c r="L518" s="127">
        <v>19465</v>
      </c>
      <c r="M518" s="127">
        <v>29386</v>
      </c>
      <c r="N518" s="127">
        <v>27318</v>
      </c>
      <c r="O518" s="127">
        <v>32205</v>
      </c>
      <c r="P518" s="127">
        <v>29939</v>
      </c>
      <c r="Q518" s="127">
        <v>7178</v>
      </c>
      <c r="R518" s="127">
        <v>1286</v>
      </c>
      <c r="S518" s="127">
        <v>213</v>
      </c>
      <c r="T518" s="24">
        <f>IF(P518&gt;0, ROUND(IF(IF(OR(C518="51", C518="52", C518="66"), (L518*'UNIT VALUES'!$C$26)-CALCS!P518,0)&gt;0, IF(OR(C518="51", C518="52", C518="66"), (L518*'UNIT VALUES'!$C$26)-CALCS!P518,0), 0), 0), ROUND(IF(IF(OR(C518="51", C518="52", C518="66"), (L518*'UNIT VALUES'!$C$26)-CALCS!O518,0)&gt;0, IF(OR(C518="51", C518="52", C518="66"), (L518*'UNIT VALUES'!$C$26)-CALCS!O518,0), 0), 0))</f>
        <v>606</v>
      </c>
      <c r="U518" s="25">
        <f>IF(C518="22", (O518*'UNIT VALUES'!$D$38)+(Q518*'UNIT VALUES'!$D$39)+(S518*'UNIT VALUES'!$D$40), (O518*'UNIT VALUES'!$D$28)+(Q518*'UNIT VALUES'!$D$29)+(S518*'UNIT VALUES'!$D$30))</f>
        <v>274960.61108986323</v>
      </c>
      <c r="V518" s="25">
        <f>IF(C518="22",(O518*'UNIT VALUES'!$D$41)+(Q518*'UNIT VALUES'!$D$42)+(R518*'UNIT VALUES'!$D$43),IF(C518="66",(Q518*'UNIT VALUES'!$D$31)+(T518*'UNIT VALUES'!$D$33)+(R518*'UNIT VALUES'!$D$34),(Q518*'UNIT VALUES'!$D$31)+(T518*'UNIT VALUES'!$D$32)+(R518*'UNIT VALUES'!$D$34)))</f>
        <v>211908.95854998362</v>
      </c>
      <c r="W518" s="25">
        <f t="shared" si="24"/>
        <v>274961</v>
      </c>
      <c r="X518" s="27">
        <f>ROUND(IF(C518="22", W518*'UNIT VALUES'!$D$44, W518*'UNIT VALUES'!$D$36), 0)</f>
        <v>240648</v>
      </c>
      <c r="Y518" s="87">
        <f>ROUND(IF(C518="22", IF(U518&gt;V518,O518*'UNIT VALUES'!$D$38*'UNIT VALUES'!$D$44,O518*'UNIT VALUES'!$D$41*'UNIT VALUES'!$D$44),IF(U518&gt;V518, O518*'UNIT VALUES'!$D$28*'UNIT VALUES'!$D$36,0)), 0)</f>
        <v>52983</v>
      </c>
      <c r="Z518" s="87">
        <f>ROUND(IF(C518="22", IF(U518&gt;V518,Q518*'UNIT VALUES'!$D$39*'UNIT VALUES'!$D$44,Q518*'UNIT VALUES'!$D$42*'UNIT VALUES'!$D$44), IF(U518&gt;V518, Q518*'UNIT VALUES'!$D$29*'UNIT VALUES'!$D$36, Q518*'UNIT VALUES'!$D$31*'UNIT VALUES'!$D$36)),0)</f>
        <v>159703</v>
      </c>
      <c r="AA518" s="87">
        <f>ROUND(IF(C518="22", IF(U518&gt;V518,0,R518*'UNIT VALUES'!$D$43*'UNIT VALUES'!$D$44),IF(CALCS!U518&gt;CALCS!V518,0,CALCS!R518*'UNIT VALUES'!$D$34*'UNIT VALUES'!$D$36)), 0)</f>
        <v>0</v>
      </c>
      <c r="AB518" s="87">
        <f>ROUND(IF(C518="22",IF(U518&gt;V518,S518*'UNIT VALUES'!$D$40*'UNIT VALUES'!$D$44,0),IF(U518&gt;V518,S518*'UNIT VALUES'!$D$30*'UNIT VALUES'!$D$36)), 0)</f>
        <v>27961</v>
      </c>
      <c r="AC518" s="87">
        <f>ROUND(IF(U518&gt;V518,0,IF(T518&gt;1, IF(C518="66", T518*'UNIT VALUES'!$D$33*'UNIT VALUES'!$D$36,T518*'UNIT VALUES'!$D$32*'UNIT VALUES'!$D$36),0)),0)</f>
        <v>0</v>
      </c>
      <c r="AD518" t="str">
        <f t="shared" si="25"/>
        <v>211086</v>
      </c>
      <c r="AE518">
        <f ca="1">IF(C518="22",OFFSET('National Reallocations'!$L$1,MATCH(AD518,'National Reallocations'!$I$2:$I$52,0),),ROUND((X518/(SUM($X$2:$X$1259)-SUMIF($C$2:$C$1259,"22",$X$2:$X$1259)))*(Reallocations!$F$4+Reallocations!$F$5),0))</f>
        <v>20</v>
      </c>
      <c r="AF518" s="27">
        <f ca="1">IF(ISERROR(OFFSET('MSA Reallocations'!$I$1,MATCH(AD518,'MSA Reallocations'!$E$2:$E$37,0),)), 0, (OFFSET('MSA Reallocations'!$I$1,MATCH(AD518,'MSA Reallocations'!$E$2:$E$37,0),)))</f>
        <v>0</v>
      </c>
      <c r="AG518" s="181">
        <f ca="1">IF(ISERROR(OFFSET(Reductions!$E$1,MATCH(AD518,Reductions!$F$2:$F$15,0),)), 0, -OFFSET(Reductions!$E$1,MATCH(AD518,Reductions!$F$2:$F$15,0),))</f>
        <v>0</v>
      </c>
      <c r="AH518" s="53">
        <f t="shared" ca="1" si="26"/>
        <v>240668</v>
      </c>
    </row>
    <row r="519" spans="1:34" x14ac:dyDescent="0.25">
      <c r="A519" s="126" t="s">
        <v>5498</v>
      </c>
      <c r="B519" s="126" t="s">
        <v>1542</v>
      </c>
      <c r="C519" s="126" t="s">
        <v>27</v>
      </c>
      <c r="D519" s="126" t="s">
        <v>28</v>
      </c>
      <c r="E519" s="126" t="s">
        <v>1543</v>
      </c>
      <c r="F519" s="126" t="s">
        <v>1168</v>
      </c>
      <c r="G519" s="126" t="s">
        <v>294</v>
      </c>
      <c r="H519" s="126" t="s">
        <v>23</v>
      </c>
      <c r="I519" s="126" t="s">
        <v>23</v>
      </c>
      <c r="J519" s="126" t="s">
        <v>1567</v>
      </c>
      <c r="K519" s="126" t="s">
        <v>3345</v>
      </c>
      <c r="L519" s="127">
        <v>131906</v>
      </c>
      <c r="M519" s="127">
        <v>204165</v>
      </c>
      <c r="N519" s="127">
        <v>204165</v>
      </c>
      <c r="O519" s="127">
        <v>314488</v>
      </c>
      <c r="P519" s="127">
        <v>0</v>
      </c>
      <c r="Q519" s="127">
        <v>56186</v>
      </c>
      <c r="R519" s="127">
        <v>10498</v>
      </c>
      <c r="S519" s="127">
        <v>2390</v>
      </c>
      <c r="T519" s="24">
        <f>IF(P519&gt;0, ROUND(IF(IF(OR(C519="51", C519="52", C519="66"), (L519*'UNIT VALUES'!$C$26)-CALCS!P519,0)&gt;0, IF(OR(C519="51", C519="52", C519="66"), (L519*'UNIT VALUES'!$C$26)-CALCS!P519,0), 0), 0), ROUND(IF(IF(OR(C519="51", C519="52", C519="66"), (L519*'UNIT VALUES'!$C$26)-CALCS!O519,0)&gt;0, IF(OR(C519="51", C519="52", C519="66"), (L519*'UNIT VALUES'!$C$26)-CALCS!O519,0), 0), 0))</f>
        <v>0</v>
      </c>
      <c r="U519" s="25">
        <f>IF(C519="22", (O519*'UNIT VALUES'!$D$38)+(Q519*'UNIT VALUES'!$D$39)+(S519*'UNIT VALUES'!$D$40), (O519*'UNIT VALUES'!$D$28)+(Q519*'UNIT VALUES'!$D$29)+(S519*'UNIT VALUES'!$D$30))</f>
        <v>2377968.065489775</v>
      </c>
      <c r="V519" s="25">
        <f>IF(C519="22",(O519*'UNIT VALUES'!$D$41)+(Q519*'UNIT VALUES'!$D$42)+(R519*'UNIT VALUES'!$D$43),IF(C519="66",(Q519*'UNIT VALUES'!$D$31)+(T519*'UNIT VALUES'!$D$33)+(R519*'UNIT VALUES'!$D$34),(Q519*'UNIT VALUES'!$D$31)+(T519*'UNIT VALUES'!$D$32)+(R519*'UNIT VALUES'!$D$34)))</f>
        <v>1635397.093431514</v>
      </c>
      <c r="W519" s="25">
        <f t="shared" si="24"/>
        <v>2377968</v>
      </c>
      <c r="X519" s="27">
        <f>ROUND(IF(C519="22", W519*'UNIT VALUES'!$D$44, W519*'UNIT VALUES'!$D$36), 0)</f>
        <v>2081217</v>
      </c>
      <c r="Y519" s="87">
        <f>ROUND(IF(C519="22", IF(U519&gt;V519,O519*'UNIT VALUES'!$D$38*'UNIT VALUES'!$D$44,O519*'UNIT VALUES'!$D$41*'UNIT VALUES'!$D$44),IF(U519&gt;V519, O519*'UNIT VALUES'!$D$28*'UNIT VALUES'!$D$36,0)), 0)</f>
        <v>517391</v>
      </c>
      <c r="Z519" s="87">
        <f>ROUND(IF(C519="22", IF(U519&gt;V519,Q519*'UNIT VALUES'!$D$39*'UNIT VALUES'!$D$44,Q519*'UNIT VALUES'!$D$42*'UNIT VALUES'!$D$44), IF(U519&gt;V519, Q519*'UNIT VALUES'!$D$29*'UNIT VALUES'!$D$36, Q519*'UNIT VALUES'!$D$31*'UNIT VALUES'!$D$36)),0)</f>
        <v>1250082</v>
      </c>
      <c r="AA519" s="87">
        <f>ROUND(IF(C519="22", IF(U519&gt;V519,0,R519*'UNIT VALUES'!$D$43*'UNIT VALUES'!$D$44),IF(CALCS!U519&gt;CALCS!V519,0,CALCS!R519*'UNIT VALUES'!$D$34*'UNIT VALUES'!$D$36)), 0)</f>
        <v>0</v>
      </c>
      <c r="AB519" s="87">
        <f>ROUND(IF(C519="22",IF(U519&gt;V519,S519*'UNIT VALUES'!$D$40*'UNIT VALUES'!$D$44,0),IF(U519&gt;V519,S519*'UNIT VALUES'!$D$30*'UNIT VALUES'!$D$36)), 0)</f>
        <v>313744</v>
      </c>
      <c r="AC519" s="87">
        <f>ROUND(IF(U519&gt;V519,0,IF(T519&gt;1, IF(C519="66", T519*'UNIT VALUES'!$D$33*'UNIT VALUES'!$D$36,T519*'UNIT VALUES'!$D$32*'UNIT VALUES'!$D$36),0)),0)</f>
        <v>0</v>
      </c>
      <c r="AD519" t="str">
        <f t="shared" si="25"/>
        <v>211314</v>
      </c>
      <c r="AE519">
        <f ca="1">IF(C519="22",OFFSET('National Reallocations'!$L$1,MATCH(AD519,'National Reallocations'!$I$2:$I$52,0),),ROUND((X519/(SUM($X$2:$X$1259)-SUMIF($C$2:$C$1259,"22",$X$2:$X$1259)))*(Reallocations!$F$4+Reallocations!$F$5),0))</f>
        <v>175</v>
      </c>
      <c r="AF519" s="27">
        <f ca="1">IF(ISERROR(OFFSET('MSA Reallocations'!$I$1,MATCH(AD519,'MSA Reallocations'!$E$2:$E$37,0),)), 0, (OFFSET('MSA Reallocations'!$I$1,MATCH(AD519,'MSA Reallocations'!$E$2:$E$37,0),)))</f>
        <v>0</v>
      </c>
      <c r="AG519" s="181">
        <f ca="1">IF(ISERROR(OFFSET(Reductions!$E$1,MATCH(AD519,Reductions!$F$2:$F$15,0),)), 0, -OFFSET(Reductions!$E$1,MATCH(AD519,Reductions!$F$2:$F$15,0),))</f>
        <v>0</v>
      </c>
      <c r="AH519" s="53">
        <f t="shared" ca="1" si="26"/>
        <v>2081392</v>
      </c>
    </row>
    <row r="520" spans="1:34" x14ac:dyDescent="0.25">
      <c r="A520" s="126" t="s">
        <v>5644</v>
      </c>
      <c r="B520" s="126" t="s">
        <v>1542</v>
      </c>
      <c r="C520" s="126" t="s">
        <v>27</v>
      </c>
      <c r="D520" s="126" t="s">
        <v>28</v>
      </c>
      <c r="E520" s="126" t="s">
        <v>1543</v>
      </c>
      <c r="F520" s="126" t="s">
        <v>130</v>
      </c>
      <c r="G520" s="126" t="s">
        <v>265</v>
      </c>
      <c r="H520" s="126" t="s">
        <v>23</v>
      </c>
      <c r="I520" s="126" t="s">
        <v>1472</v>
      </c>
      <c r="J520" s="126" t="s">
        <v>1497</v>
      </c>
      <c r="K520" s="126" t="s">
        <v>3345</v>
      </c>
      <c r="L520" s="127">
        <v>390639</v>
      </c>
      <c r="M520" s="127">
        <v>298694</v>
      </c>
      <c r="N520" s="127">
        <v>298451</v>
      </c>
      <c r="O520" s="127">
        <v>234695</v>
      </c>
      <c r="P520" s="127">
        <v>0</v>
      </c>
      <c r="Q520" s="127">
        <v>65327</v>
      </c>
      <c r="R520" s="127">
        <v>46345</v>
      </c>
      <c r="S520" s="127">
        <v>1968</v>
      </c>
      <c r="T520" s="24">
        <f>IF(P520&gt;0, ROUND(IF(IF(OR(C520="51", C520="52", C520="66"), (L520*'UNIT VALUES'!$C$26)-CALCS!P520,0)&gt;0, IF(OR(C520="51", C520="52", C520="66"), (L520*'UNIT VALUES'!$C$26)-CALCS!P520,0), 0), 0), ROUND(IF(IF(OR(C520="51", C520="52", C520="66"), (L520*'UNIT VALUES'!$C$26)-CALCS!O520,0)&gt;0, IF(OR(C520="51", C520="52", C520="66"), (L520*'UNIT VALUES'!$C$26)-CALCS!O520,0), 0), 0))</f>
        <v>378302</v>
      </c>
      <c r="U520" s="25">
        <f>IF(C520="22", (O520*'UNIT VALUES'!$D$38)+(Q520*'UNIT VALUES'!$D$39)+(S520*'UNIT VALUES'!$D$40), (O520*'UNIT VALUES'!$D$28)+(Q520*'UNIT VALUES'!$D$29)+(S520*'UNIT VALUES'!$D$30))</f>
        <v>2397056.6082853922</v>
      </c>
      <c r="V520" s="25">
        <f>IF(C520="22",(O520*'UNIT VALUES'!$D$41)+(Q520*'UNIT VALUES'!$D$42)+(R520*'UNIT VALUES'!$D$43),IF(C520="66",(Q520*'UNIT VALUES'!$D$31)+(T520*'UNIT VALUES'!$D$33)+(R520*'UNIT VALUES'!$D$34),(Q520*'UNIT VALUES'!$D$31)+(T520*'UNIT VALUES'!$D$32)+(R520*'UNIT VALUES'!$D$34)))</f>
        <v>8846516.7299344912</v>
      </c>
      <c r="W520" s="25">
        <f t="shared" si="24"/>
        <v>8846517</v>
      </c>
      <c r="X520" s="27">
        <f>ROUND(IF(C520="22", W520*'UNIT VALUES'!$D$44, W520*'UNIT VALUES'!$D$36), 0)</f>
        <v>7742544</v>
      </c>
      <c r="Y520" s="87">
        <f>ROUND(IF(C520="22", IF(U520&gt;V520,O520*'UNIT VALUES'!$D$38*'UNIT VALUES'!$D$44,O520*'UNIT VALUES'!$D$41*'UNIT VALUES'!$D$44),IF(U520&gt;V520, O520*'UNIT VALUES'!$D$28*'UNIT VALUES'!$D$36,0)), 0)</f>
        <v>0</v>
      </c>
      <c r="Z520" s="87">
        <f>ROUND(IF(C520="22", IF(U520&gt;V520,Q520*'UNIT VALUES'!$D$39*'UNIT VALUES'!$D$44,Q520*'UNIT VALUES'!$D$42*'UNIT VALUES'!$D$44), IF(U520&gt;V520, Q520*'UNIT VALUES'!$D$29*'UNIT VALUES'!$D$36, Q520*'UNIT VALUES'!$D$31*'UNIT VALUES'!$D$36)),0)</f>
        <v>872076</v>
      </c>
      <c r="AA520" s="87">
        <f>ROUND(IF(C520="22", IF(U520&gt;V520,0,R520*'UNIT VALUES'!$D$43*'UNIT VALUES'!$D$44),IF(CALCS!U520&gt;CALCS!V520,0,CALCS!R520*'UNIT VALUES'!$D$34*'UNIT VALUES'!$D$36)), 0)</f>
        <v>3007540</v>
      </c>
      <c r="AB520" s="87">
        <f>ROUND(IF(C520="22",IF(U520&gt;V520,S520*'UNIT VALUES'!$D$40*'UNIT VALUES'!$D$44,0),IF(U520&gt;V520,S520*'UNIT VALUES'!$D$30*'UNIT VALUES'!$D$36)), 0)</f>
        <v>0</v>
      </c>
      <c r="AC520" s="87">
        <f>ROUND(IF(U520&gt;V520,0,IF(T520&gt;1, IF(C520="66", T520*'UNIT VALUES'!$D$33*'UNIT VALUES'!$D$36,T520*'UNIT VALUES'!$D$32*'UNIT VALUES'!$D$36),0)),0)</f>
        <v>3862928</v>
      </c>
      <c r="AD520" t="str">
        <f t="shared" si="25"/>
        <v>211374</v>
      </c>
      <c r="AE520">
        <f ca="1">IF(C520="22",OFFSET('National Reallocations'!$L$1,MATCH(AD520,'National Reallocations'!$I$2:$I$52,0),),ROUND((X520/(SUM($X$2:$X$1259)-SUMIF($C$2:$C$1259,"22",$X$2:$X$1259)))*(Reallocations!$F$4+Reallocations!$F$5),0))</f>
        <v>651</v>
      </c>
      <c r="AF520" s="27">
        <f ca="1">IF(ISERROR(OFFSET('MSA Reallocations'!$I$1,MATCH(AD520,'MSA Reallocations'!$E$2:$E$37,0),)), 0, (OFFSET('MSA Reallocations'!$I$1,MATCH(AD520,'MSA Reallocations'!$E$2:$E$37,0),)))</f>
        <v>0</v>
      </c>
      <c r="AG520" s="181">
        <f ca="1">IF(ISERROR(OFFSET(Reductions!$E$1,MATCH(AD520,Reductions!$F$2:$F$15,0),)), 0, -OFFSET(Reductions!$E$1,MATCH(AD520,Reductions!$F$2:$F$15,0),))</f>
        <v>0</v>
      </c>
      <c r="AH520" s="53">
        <f t="shared" ca="1" si="26"/>
        <v>7743195</v>
      </c>
    </row>
    <row r="521" spans="1:34" x14ac:dyDescent="0.25">
      <c r="A521" s="126" t="s">
        <v>5155</v>
      </c>
      <c r="B521" s="126" t="s">
        <v>1542</v>
      </c>
      <c r="C521" s="126" t="s">
        <v>27</v>
      </c>
      <c r="D521" s="126" t="s">
        <v>28</v>
      </c>
      <c r="E521" s="126" t="s">
        <v>1543</v>
      </c>
      <c r="F521" s="126" t="s">
        <v>1570</v>
      </c>
      <c r="G521" s="126" t="s">
        <v>236</v>
      </c>
      <c r="H521" s="126" t="s">
        <v>23</v>
      </c>
      <c r="I521" s="126" t="s">
        <v>1571</v>
      </c>
      <c r="J521" s="126" t="s">
        <v>1572</v>
      </c>
      <c r="K521" s="126" t="s">
        <v>3345</v>
      </c>
      <c r="L521" s="127">
        <v>42471</v>
      </c>
      <c r="M521" s="127">
        <v>54959</v>
      </c>
      <c r="N521" s="127">
        <v>54450</v>
      </c>
      <c r="O521" s="127">
        <v>59042</v>
      </c>
      <c r="P521" s="127">
        <v>0</v>
      </c>
      <c r="Q521" s="127">
        <v>10936</v>
      </c>
      <c r="R521" s="127">
        <v>1978</v>
      </c>
      <c r="S521" s="127">
        <v>524</v>
      </c>
      <c r="T521" s="24">
        <f>IF(P521&gt;0, ROUND(IF(IF(OR(C521="51", C521="52", C521="66"), (L521*'UNIT VALUES'!$C$26)-CALCS!P521,0)&gt;0, IF(OR(C521="51", C521="52", C521="66"), (L521*'UNIT VALUES'!$C$26)-CALCS!P521,0), 0), 0), ROUND(IF(IF(OR(C521="51", C521="52", C521="66"), (L521*'UNIT VALUES'!$C$26)-CALCS!O521,0)&gt;0, IF(OR(C521="51", C521="52", C521="66"), (L521*'UNIT VALUES'!$C$26)-CALCS!O521,0), 0), 0))</f>
        <v>7604</v>
      </c>
      <c r="U521" s="25">
        <f>IF(C521="22", (O521*'UNIT VALUES'!$D$38)+(Q521*'UNIT VALUES'!$D$39)+(S521*'UNIT VALUES'!$D$40), (O521*'UNIT VALUES'!$D$28)+(Q521*'UNIT VALUES'!$D$29)+(S521*'UNIT VALUES'!$D$30))</f>
        <v>467588.67877754546</v>
      </c>
      <c r="V521" s="25">
        <f>IF(C521="22",(O521*'UNIT VALUES'!$D$41)+(Q521*'UNIT VALUES'!$D$42)+(R521*'UNIT VALUES'!$D$43),IF(C521="66",(Q521*'UNIT VALUES'!$D$31)+(T521*'UNIT VALUES'!$D$33)+(R521*'UNIT VALUES'!$D$34),(Q521*'UNIT VALUES'!$D$31)+(T521*'UNIT VALUES'!$D$32)+(R521*'UNIT VALUES'!$D$34)))</f>
        <v>402186.28384635149</v>
      </c>
      <c r="W521" s="25">
        <f t="shared" si="24"/>
        <v>467589</v>
      </c>
      <c r="X521" s="27">
        <f>ROUND(IF(C521="22", W521*'UNIT VALUES'!$D$44, W521*'UNIT VALUES'!$D$36), 0)</f>
        <v>409238</v>
      </c>
      <c r="Y521" s="87">
        <f>ROUND(IF(C521="22", IF(U521&gt;V521,O521*'UNIT VALUES'!$D$38*'UNIT VALUES'!$D$44,O521*'UNIT VALUES'!$D$41*'UNIT VALUES'!$D$44),IF(U521&gt;V521, O521*'UNIT VALUES'!$D$28*'UNIT VALUES'!$D$36,0)), 0)</f>
        <v>97135</v>
      </c>
      <c r="Z521" s="87">
        <f>ROUND(IF(C521="22", IF(U521&gt;V521,Q521*'UNIT VALUES'!$D$39*'UNIT VALUES'!$D$44,Q521*'UNIT VALUES'!$D$42*'UNIT VALUES'!$D$44), IF(U521&gt;V521, Q521*'UNIT VALUES'!$D$29*'UNIT VALUES'!$D$36, Q521*'UNIT VALUES'!$D$31*'UNIT VALUES'!$D$36)),0)</f>
        <v>243315</v>
      </c>
      <c r="AA521" s="87">
        <f>ROUND(IF(C521="22", IF(U521&gt;V521,0,R521*'UNIT VALUES'!$D$43*'UNIT VALUES'!$D$44),IF(CALCS!U521&gt;CALCS!V521,0,CALCS!R521*'UNIT VALUES'!$D$34*'UNIT VALUES'!$D$36)), 0)</f>
        <v>0</v>
      </c>
      <c r="AB521" s="87">
        <f>ROUND(IF(C521="22",IF(U521&gt;V521,S521*'UNIT VALUES'!$D$40*'UNIT VALUES'!$D$44,0),IF(U521&gt;V521,S521*'UNIT VALUES'!$D$30*'UNIT VALUES'!$D$36)), 0)</f>
        <v>68787</v>
      </c>
      <c r="AC521" s="87">
        <f>ROUND(IF(U521&gt;V521,0,IF(T521&gt;1, IF(C521="66", T521*'UNIT VALUES'!$D$33*'UNIT VALUES'!$D$36,T521*'UNIT VALUES'!$D$32*'UNIT VALUES'!$D$36),0)),0)</f>
        <v>0</v>
      </c>
      <c r="AD521" t="str">
        <f t="shared" si="25"/>
        <v>211680</v>
      </c>
      <c r="AE521">
        <f ca="1">IF(C521="22",OFFSET('National Reallocations'!$L$1,MATCH(AD521,'National Reallocations'!$I$2:$I$52,0),),ROUND((X521/(SUM($X$2:$X$1259)-SUMIF($C$2:$C$1259,"22",$X$2:$X$1259)))*(Reallocations!$F$4+Reallocations!$F$5),0))</f>
        <v>34</v>
      </c>
      <c r="AF521" s="27">
        <f ca="1">IF(ISERROR(OFFSET('MSA Reallocations'!$I$1,MATCH(AD521,'MSA Reallocations'!$E$2:$E$37,0),)), 0, (OFFSET('MSA Reallocations'!$I$1,MATCH(AD521,'MSA Reallocations'!$E$2:$E$37,0),)))</f>
        <v>0</v>
      </c>
      <c r="AG521" s="181">
        <f ca="1">IF(ISERROR(OFFSET(Reductions!$E$1,MATCH(AD521,Reductions!$F$2:$F$15,0),)), 0, -OFFSET(Reductions!$E$1,MATCH(AD521,Reductions!$F$2:$F$15,0),))</f>
        <v>0</v>
      </c>
      <c r="AH521" s="53">
        <f t="shared" ca="1" si="26"/>
        <v>409272</v>
      </c>
    </row>
    <row r="522" spans="1:34" x14ac:dyDescent="0.25">
      <c r="A522" s="126" t="s">
        <v>5239</v>
      </c>
      <c r="B522" s="126" t="s">
        <v>1542</v>
      </c>
      <c r="C522" s="126" t="s">
        <v>99</v>
      </c>
      <c r="D522" s="126" t="s">
        <v>100</v>
      </c>
      <c r="E522" s="126" t="s">
        <v>1543</v>
      </c>
      <c r="F522" s="126" t="s">
        <v>780</v>
      </c>
      <c r="G522" s="126" t="s">
        <v>265</v>
      </c>
      <c r="H522" s="126" t="s">
        <v>23</v>
      </c>
      <c r="I522" s="126" t="s">
        <v>1568</v>
      </c>
      <c r="J522" s="126" t="s">
        <v>1497</v>
      </c>
      <c r="K522" s="126" t="s">
        <v>3345</v>
      </c>
      <c r="L522" s="127">
        <v>220308</v>
      </c>
      <c r="M522" s="127">
        <v>385954</v>
      </c>
      <c r="N522" s="127">
        <v>386553</v>
      </c>
      <c r="O522" s="127">
        <v>528928</v>
      </c>
      <c r="P522" s="127">
        <v>0</v>
      </c>
      <c r="Q522" s="127">
        <v>57818</v>
      </c>
      <c r="R522" s="127">
        <v>6538</v>
      </c>
      <c r="S522" s="127">
        <v>2646</v>
      </c>
      <c r="T522" s="24">
        <f>IF(P522&gt;0, ROUND(IF(IF(OR(C522="51", C522="52", C522="66"), (L522*'UNIT VALUES'!$C$26)-CALCS!P522,0)&gt;0, IF(OR(C522="51", C522="52", C522="66"), (L522*'UNIT VALUES'!$C$26)-CALCS!P522,0), 0), 0), ROUND(IF(IF(OR(C522="51", C522="52", C522="66"), (L522*'UNIT VALUES'!$C$26)-CALCS!O522,0)&gt;0, IF(OR(C522="51", C522="52", C522="66"), (L522*'UNIT VALUES'!$C$26)-CALCS!O522,0), 0), 0))</f>
        <v>0</v>
      </c>
      <c r="U522" s="25">
        <f>IF(C522="22", (O522*'UNIT VALUES'!$D$38)+(Q522*'UNIT VALUES'!$D$39)+(S522*'UNIT VALUES'!$D$40), (O522*'UNIT VALUES'!$D$28)+(Q522*'UNIT VALUES'!$D$29)+(S522*'UNIT VALUES'!$D$30))</f>
        <v>2860950.0050161425</v>
      </c>
      <c r="V522" s="25">
        <f>IF(C522="22",(O522*'UNIT VALUES'!$D$41)+(Q522*'UNIT VALUES'!$D$42)+(R522*'UNIT VALUES'!$D$43),IF(C522="66",(Q522*'UNIT VALUES'!$D$31)+(T522*'UNIT VALUES'!$D$33)+(R522*'UNIT VALUES'!$D$34),(Q522*'UNIT VALUES'!$D$31)+(T522*'UNIT VALUES'!$D$32)+(R522*'UNIT VALUES'!$D$34)))</f>
        <v>1366665.1591796777</v>
      </c>
      <c r="W522" s="25">
        <f t="shared" si="24"/>
        <v>2860950</v>
      </c>
      <c r="X522" s="27">
        <f>ROUND(IF(C522="22", W522*'UNIT VALUES'!$D$44, W522*'UNIT VALUES'!$D$36), 0)</f>
        <v>2503927</v>
      </c>
      <c r="Y522" s="87">
        <f>ROUND(IF(C522="22", IF(U522&gt;V522,O522*'UNIT VALUES'!$D$38*'UNIT VALUES'!$D$44,O522*'UNIT VALUES'!$D$41*'UNIT VALUES'!$D$44),IF(U522&gt;V522, O522*'UNIT VALUES'!$D$28*'UNIT VALUES'!$D$36,0)), 0)</f>
        <v>870184</v>
      </c>
      <c r="Z522" s="87">
        <f>ROUND(IF(C522="22", IF(U522&gt;V522,Q522*'UNIT VALUES'!$D$39*'UNIT VALUES'!$D$44,Q522*'UNIT VALUES'!$D$42*'UNIT VALUES'!$D$44), IF(U522&gt;V522, Q522*'UNIT VALUES'!$D$29*'UNIT VALUES'!$D$36, Q522*'UNIT VALUES'!$D$31*'UNIT VALUES'!$D$36)),0)</f>
        <v>1286393</v>
      </c>
      <c r="AA522" s="87">
        <f>ROUND(IF(C522="22", IF(U522&gt;V522,0,R522*'UNIT VALUES'!$D$43*'UNIT VALUES'!$D$44),IF(CALCS!U522&gt;CALCS!V522,0,CALCS!R522*'UNIT VALUES'!$D$34*'UNIT VALUES'!$D$36)), 0)</f>
        <v>0</v>
      </c>
      <c r="AB522" s="87">
        <f>ROUND(IF(C522="22",IF(U522&gt;V522,S522*'UNIT VALUES'!$D$40*'UNIT VALUES'!$D$44,0),IF(U522&gt;V522,S522*'UNIT VALUES'!$D$30*'UNIT VALUES'!$D$36)), 0)</f>
        <v>347350</v>
      </c>
      <c r="AC522" s="87">
        <f>ROUND(IF(U522&gt;V522,0,IF(T522&gt;1, IF(C522="66", T522*'UNIT VALUES'!$D$33*'UNIT VALUES'!$D$36,T522*'UNIT VALUES'!$D$32*'UNIT VALUES'!$D$36),0)),0)</f>
        <v>0</v>
      </c>
      <c r="AD522" t="str">
        <f t="shared" si="25"/>
        <v>219111</v>
      </c>
      <c r="AE522">
        <f ca="1">IF(C522="22",OFFSET('National Reallocations'!$L$1,MATCH(AD522,'National Reallocations'!$I$2:$I$52,0),),ROUND((X522/(SUM($X$2:$X$1259)-SUMIF($C$2:$C$1259,"22",$X$2:$X$1259)))*(Reallocations!$F$4+Reallocations!$F$5),0))</f>
        <v>211</v>
      </c>
      <c r="AF522" s="27">
        <f ca="1">IF(ISERROR(OFFSET('MSA Reallocations'!$I$1,MATCH(AD522,'MSA Reallocations'!$E$2:$E$37,0),)), 0, (OFFSET('MSA Reallocations'!$I$1,MATCH(AD522,'MSA Reallocations'!$E$2:$E$37,0),)))</f>
        <v>0</v>
      </c>
      <c r="AG522" s="181">
        <f ca="1">IF(ISERROR(OFFSET(Reductions!$E$1,MATCH(AD522,Reductions!$F$2:$F$15,0),)), 0, -OFFSET(Reductions!$E$1,MATCH(AD522,Reductions!$F$2:$F$15,0),))</f>
        <v>0</v>
      </c>
      <c r="AH522" s="53">
        <f t="shared" ca="1" si="26"/>
        <v>2504138</v>
      </c>
    </row>
    <row r="523" spans="1:34" x14ac:dyDescent="0.25">
      <c r="A523" s="126" t="s">
        <v>5623</v>
      </c>
      <c r="B523" s="126" t="s">
        <v>1574</v>
      </c>
      <c r="C523" s="126" t="s">
        <v>19</v>
      </c>
      <c r="D523" s="126" t="s">
        <v>20</v>
      </c>
      <c r="E523" s="126" t="s">
        <v>19</v>
      </c>
      <c r="F523" s="126" t="s">
        <v>4744</v>
      </c>
      <c r="G523" s="126" t="s">
        <v>22</v>
      </c>
      <c r="H523" s="126" t="s">
        <v>23</v>
      </c>
      <c r="I523" s="126" t="s">
        <v>23</v>
      </c>
      <c r="J523" s="126" t="s">
        <v>24</v>
      </c>
      <c r="K523" s="126" t="s">
        <v>2714</v>
      </c>
      <c r="L523" s="127">
        <v>0</v>
      </c>
      <c r="M523" s="127">
        <v>4206894</v>
      </c>
      <c r="N523" s="127">
        <v>4205900</v>
      </c>
      <c r="O523" s="127">
        <v>2450021</v>
      </c>
      <c r="P523" s="127">
        <v>0</v>
      </c>
      <c r="Q523" s="127">
        <v>443868</v>
      </c>
      <c r="R523" s="127">
        <v>48372</v>
      </c>
      <c r="S523" s="127">
        <v>24729</v>
      </c>
      <c r="T523" s="24">
        <f>IF(P523&gt;0, ROUND(IF(IF(OR(C523="51", C523="52", C523="66"), (L523*'UNIT VALUES'!$C$26)-CALCS!P523,0)&gt;0, IF(OR(C523="51", C523="52", C523="66"), (L523*'UNIT VALUES'!$C$26)-CALCS!P523,0), 0), 0), ROUND(IF(IF(OR(C523="51", C523="52", C523="66"), (L523*'UNIT VALUES'!$C$26)-CALCS!O523,0)&gt;0, IF(OR(C523="51", C523="52", C523="66"), (L523*'UNIT VALUES'!$C$26)-CALCS!O523,0), 0), 0))</f>
        <v>0</v>
      </c>
      <c r="U523" s="25">
        <f>IF(C523="22", (O523*'UNIT VALUES'!$D$38)+(Q523*'UNIT VALUES'!$D$39)+(S523*'UNIT VALUES'!$D$40), (O523*'UNIT VALUES'!$D$28)+(Q523*'UNIT VALUES'!$D$29)+(S523*'UNIT VALUES'!$D$30))</f>
        <v>23636668.46066501</v>
      </c>
      <c r="V523" s="25">
        <f>IF(C523="22",(O523*'UNIT VALUES'!$D$41)+(Q523*'UNIT VALUES'!$D$42)+(R523*'UNIT VALUES'!$D$43),IF(C523="66",(Q523*'UNIT VALUES'!$D$31)+(T523*'UNIT VALUES'!$D$33)+(R523*'UNIT VALUES'!$D$34),(Q523*'UNIT VALUES'!$D$31)+(T523*'UNIT VALUES'!$D$32)+(R523*'UNIT VALUES'!$D$34)))</f>
        <v>14765676.974729959</v>
      </c>
      <c r="W523" s="25">
        <f t="shared" si="24"/>
        <v>23636668</v>
      </c>
      <c r="X523" s="219">
        <f>ROUND(IF(C523="22", W523*'UNIT VALUES'!$D$44, W523*'UNIT VALUES'!$D$36), 0)</f>
        <v>19655050</v>
      </c>
      <c r="Y523" s="87">
        <f>ROUND(IF(C523="22", IF(U523&gt;V523,O523*'UNIT VALUES'!$D$38*'UNIT VALUES'!$D$44,O523*'UNIT VALUES'!$D$41*'UNIT VALUES'!$D$44),IF(U523&gt;V523, O523*'UNIT VALUES'!$D$28*'UNIT VALUES'!$D$36,0)), 0)</f>
        <v>4091990</v>
      </c>
      <c r="Z523" s="87">
        <f>ROUND(IF(C523="22", IF(U523&gt;V523,Q523*'UNIT VALUES'!$D$39*'UNIT VALUES'!$D$44,Q523*'UNIT VALUES'!$D$42*'UNIT VALUES'!$D$44), IF(U523&gt;V523, Q523*'UNIT VALUES'!$D$29*'UNIT VALUES'!$D$36, Q523*'UNIT VALUES'!$D$31*'UNIT VALUES'!$D$36)),0)</f>
        <v>10333478</v>
      </c>
      <c r="AA523" s="87">
        <f>ROUND(IF(C523="22", IF(U523&gt;V523,0,R523*'UNIT VALUES'!$D$43*'UNIT VALUES'!$D$44),IF(CALCS!U523&gt;CALCS!V523,0,CALCS!R523*'UNIT VALUES'!$D$34*'UNIT VALUES'!$D$36)), 0)</f>
        <v>0</v>
      </c>
      <c r="AB523" s="87">
        <f>ROUND(IF(C523="22",IF(U523&gt;V523,S523*'UNIT VALUES'!$D$40*'UNIT VALUES'!$D$44,0),IF(U523&gt;V523,S523*'UNIT VALUES'!$D$30*'UNIT VALUES'!$D$36)), 0)</f>
        <v>5229583</v>
      </c>
      <c r="AC523" s="87">
        <f>ROUND(IF(U523&gt;V523,0,IF(T523&gt;1, IF(C523="66", T523*'UNIT VALUES'!$D$33*'UNIT VALUES'!$D$36,T523*'UNIT VALUES'!$D$32*'UNIT VALUES'!$D$36),0)),0)</f>
        <v>0</v>
      </c>
      <c r="AD523" t="str">
        <f t="shared" si="25"/>
        <v>229999</v>
      </c>
      <c r="AE523">
        <f ca="1">IF(C523="22",OFFSET('National Reallocations'!$L$1,MATCH(AD523,'National Reallocations'!$I$2:$I$52,0),),ROUND((X523/(SUM($X$2:$X$1259)-SUMIF($C$2:$C$1259,"22",$X$2:$X$1259)))*(Reallocations!$F$4+Reallocations!$F$5),0))</f>
        <v>23425</v>
      </c>
      <c r="AF523" s="27">
        <f ca="1">IF(ISERROR(OFFSET('MSA Reallocations'!$I$1,MATCH(AD523,'MSA Reallocations'!$E$2:$E$37,0),)), 0, (OFFSET('MSA Reallocations'!$I$1,MATCH(AD523,'MSA Reallocations'!$E$2:$E$37,0),)))</f>
        <v>0</v>
      </c>
      <c r="AG523" s="181">
        <f ca="1">IF(ISERROR(OFFSET(Reductions!$E$1,MATCH(AD523,Reductions!$F$2:$F$15,0),)), 0, -OFFSET(Reductions!$E$1,MATCH(AD523,Reductions!$F$2:$F$15,0),))</f>
        <v>0</v>
      </c>
      <c r="AH523" s="53">
        <f t="shared" ca="1" si="26"/>
        <v>19678475</v>
      </c>
    </row>
    <row r="524" spans="1:34" x14ac:dyDescent="0.25">
      <c r="A524" s="126" t="s">
        <v>5301</v>
      </c>
      <c r="B524" s="126" t="s">
        <v>1574</v>
      </c>
      <c r="C524" s="126" t="s">
        <v>27</v>
      </c>
      <c r="D524" s="126" t="s">
        <v>28</v>
      </c>
      <c r="E524" s="126" t="s">
        <v>19</v>
      </c>
      <c r="F524" s="126" t="s">
        <v>231</v>
      </c>
      <c r="G524" s="126" t="s">
        <v>768</v>
      </c>
      <c r="H524" s="126" t="s">
        <v>23</v>
      </c>
      <c r="I524" s="126" t="s">
        <v>1576</v>
      </c>
      <c r="J524" s="126" t="s">
        <v>1577</v>
      </c>
      <c r="K524" s="126" t="s">
        <v>2714</v>
      </c>
      <c r="L524" s="127">
        <v>40279</v>
      </c>
      <c r="M524" s="127">
        <v>51648</v>
      </c>
      <c r="N524" s="127">
        <v>51565</v>
      </c>
      <c r="O524" s="127">
        <v>47889</v>
      </c>
      <c r="P524" s="127">
        <v>0</v>
      </c>
      <c r="Q524" s="127">
        <v>12641</v>
      </c>
      <c r="R524" s="127">
        <v>1259</v>
      </c>
      <c r="S524" s="127">
        <v>366</v>
      </c>
      <c r="T524" s="24">
        <f>IF(P524&gt;0, ROUND(IF(IF(OR(C524="51", C524="52", C524="66"), (L524*'UNIT VALUES'!$C$26)-CALCS!P524,0)&gt;0, IF(OR(C524="51", C524="52", C524="66"), (L524*'UNIT VALUES'!$C$26)-CALCS!P524,0), 0), 0), ROUND(IF(IF(OR(C524="51", C524="52", C524="66"), (L524*'UNIT VALUES'!$C$26)-CALCS!O524,0)&gt;0, IF(OR(C524="51", C524="52", C524="66"), (L524*'UNIT VALUES'!$C$26)-CALCS!O524,0), 0), 0))</f>
        <v>15317</v>
      </c>
      <c r="U524" s="25">
        <f>IF(C524="22", (O524*'UNIT VALUES'!$D$38)+(Q524*'UNIT VALUES'!$D$39)+(S524*'UNIT VALUES'!$D$40), (O524*'UNIT VALUES'!$D$28)+(Q524*'UNIT VALUES'!$D$29)+(S524*'UNIT VALUES'!$D$30))</f>
        <v>466268.5016825003</v>
      </c>
      <c r="V524" s="25">
        <f>IF(C524="22",(O524*'UNIT VALUES'!$D$41)+(Q524*'UNIT VALUES'!$D$42)+(R524*'UNIT VALUES'!$D$43),IF(C524="66",(Q524*'UNIT VALUES'!$D$31)+(T524*'UNIT VALUES'!$D$33)+(R524*'UNIT VALUES'!$D$34),(Q524*'UNIT VALUES'!$D$31)+(T524*'UNIT VALUES'!$D$32)+(R524*'UNIT VALUES'!$D$34)))</f>
        <v>464869.31424210314</v>
      </c>
      <c r="W524" s="25">
        <f t="shared" si="24"/>
        <v>466269</v>
      </c>
      <c r="X524" s="27">
        <f>ROUND(IF(C524="22", W524*'UNIT VALUES'!$D$44, W524*'UNIT VALUES'!$D$36), 0)</f>
        <v>408082</v>
      </c>
      <c r="Y524" s="87">
        <f>ROUND(IF(C524="22", IF(U524&gt;V524,O524*'UNIT VALUES'!$D$38*'UNIT VALUES'!$D$44,O524*'UNIT VALUES'!$D$41*'UNIT VALUES'!$D$44),IF(U524&gt;V524, O524*'UNIT VALUES'!$D$28*'UNIT VALUES'!$D$36,0)), 0)</f>
        <v>78786</v>
      </c>
      <c r="Z524" s="87">
        <f>ROUND(IF(C524="22", IF(U524&gt;V524,Q524*'UNIT VALUES'!$D$39*'UNIT VALUES'!$D$44,Q524*'UNIT VALUES'!$D$42*'UNIT VALUES'!$D$44), IF(U524&gt;V524, Q524*'UNIT VALUES'!$D$29*'UNIT VALUES'!$D$36, Q524*'UNIT VALUES'!$D$31*'UNIT VALUES'!$D$36)),0)</f>
        <v>281250</v>
      </c>
      <c r="AA524" s="87">
        <f>ROUND(IF(C524="22", IF(U524&gt;V524,0,R524*'UNIT VALUES'!$D$43*'UNIT VALUES'!$D$44),IF(CALCS!U524&gt;CALCS!V524,0,CALCS!R524*'UNIT VALUES'!$D$34*'UNIT VALUES'!$D$36)), 0)</f>
        <v>0</v>
      </c>
      <c r="AB524" s="87">
        <f>ROUND(IF(C524="22",IF(U524&gt;V524,S524*'UNIT VALUES'!$D$40*'UNIT VALUES'!$D$44,0),IF(U524&gt;V524,S524*'UNIT VALUES'!$D$30*'UNIT VALUES'!$D$36)), 0)</f>
        <v>48046</v>
      </c>
      <c r="AC524" s="87">
        <f>ROUND(IF(U524&gt;V524,0,IF(T524&gt;1, IF(C524="66", T524*'UNIT VALUES'!$D$33*'UNIT VALUES'!$D$36,T524*'UNIT VALUES'!$D$32*'UNIT VALUES'!$D$36),0)),0)</f>
        <v>0</v>
      </c>
      <c r="AD524" t="str">
        <f t="shared" si="25"/>
        <v>220030</v>
      </c>
      <c r="AE524">
        <f ca="1">IF(C524="22",OFFSET('National Reallocations'!$L$1,MATCH(AD524,'National Reallocations'!$I$2:$I$52,0),),ROUND((X524/(SUM($X$2:$X$1259)-SUMIF($C$2:$C$1259,"22",$X$2:$X$1259)))*(Reallocations!$F$4+Reallocations!$F$5),0))</f>
        <v>34</v>
      </c>
      <c r="AF524" s="27">
        <f ca="1">IF(ISERROR(OFFSET('MSA Reallocations'!$I$1,MATCH(AD524,'MSA Reallocations'!$E$2:$E$37,0),)), 0, (OFFSET('MSA Reallocations'!$I$1,MATCH(AD524,'MSA Reallocations'!$E$2:$E$37,0),)))</f>
        <v>0</v>
      </c>
      <c r="AG524" s="181">
        <f ca="1">IF(ISERROR(OFFSET(Reductions!$E$1,MATCH(AD524,Reductions!$F$2:$F$15,0),)), 0, -OFFSET(Reductions!$E$1,MATCH(AD524,Reductions!$F$2:$F$15,0),))</f>
        <v>0</v>
      </c>
      <c r="AH524" s="53">
        <f t="shared" ca="1" si="26"/>
        <v>408116</v>
      </c>
    </row>
    <row r="525" spans="1:34" x14ac:dyDescent="0.25">
      <c r="A525" s="126" t="s">
        <v>5418</v>
      </c>
      <c r="B525" s="126" t="s">
        <v>1574</v>
      </c>
      <c r="C525" s="126" t="s">
        <v>27</v>
      </c>
      <c r="D525" s="126" t="s">
        <v>28</v>
      </c>
      <c r="E525" s="126" t="s">
        <v>19</v>
      </c>
      <c r="F525" s="126" t="s">
        <v>1296</v>
      </c>
      <c r="G525" s="126" t="s">
        <v>1058</v>
      </c>
      <c r="H525" s="126" t="s">
        <v>23</v>
      </c>
      <c r="I525" s="126" t="s">
        <v>23</v>
      </c>
      <c r="J525" s="126" t="s">
        <v>1579</v>
      </c>
      <c r="K525" s="126" t="s">
        <v>2714</v>
      </c>
      <c r="L525" s="127">
        <v>221967</v>
      </c>
      <c r="M525" s="127">
        <v>345618</v>
      </c>
      <c r="N525" s="127">
        <v>219419</v>
      </c>
      <c r="O525" s="127">
        <v>388315</v>
      </c>
      <c r="P525" s="127">
        <v>0</v>
      </c>
      <c r="Q525" s="127">
        <v>77602</v>
      </c>
      <c r="R525" s="127">
        <v>6168</v>
      </c>
      <c r="S525" s="127">
        <v>3670</v>
      </c>
      <c r="T525" s="24">
        <f>IF(P525&gt;0, ROUND(IF(IF(OR(C525="51", C525="52", C525="66"), (L525*'UNIT VALUES'!$C$26)-CALCS!P525,0)&gt;0, IF(OR(C525="51", C525="52", C525="66"), (L525*'UNIT VALUES'!$C$26)-CALCS!P525,0), 0), 0), ROUND(IF(IF(OR(C525="51", C525="52", C525="66"), (L525*'UNIT VALUES'!$C$26)-CALCS!O525,0)&gt;0, IF(OR(C525="51", C525="52", C525="66"), (L525*'UNIT VALUES'!$C$26)-CALCS!O525,0), 0), 0))</f>
        <v>0</v>
      </c>
      <c r="U525" s="25">
        <f>IF(C525="22", (O525*'UNIT VALUES'!$D$38)+(Q525*'UNIT VALUES'!$D$39)+(S525*'UNIT VALUES'!$D$40), (O525*'UNIT VALUES'!$D$28)+(Q525*'UNIT VALUES'!$D$29)+(S525*'UNIT VALUES'!$D$30))</f>
        <v>3253158.5747745894</v>
      </c>
      <c r="V525" s="25">
        <f>IF(C525="22",(O525*'UNIT VALUES'!$D$41)+(Q525*'UNIT VALUES'!$D$42)+(R525*'UNIT VALUES'!$D$43),IF(C525="66",(Q525*'UNIT VALUES'!$D$31)+(T525*'UNIT VALUES'!$D$33)+(R525*'UNIT VALUES'!$D$34),(Q525*'UNIT VALUES'!$D$31)+(T525*'UNIT VALUES'!$D$32)+(R525*'UNIT VALUES'!$D$34)))</f>
        <v>1640992.5084149707</v>
      </c>
      <c r="W525" s="25">
        <f t="shared" si="24"/>
        <v>3253159</v>
      </c>
      <c r="X525" s="27">
        <f>ROUND(IF(C525="22", W525*'UNIT VALUES'!$D$44, W525*'UNIT VALUES'!$D$36), 0)</f>
        <v>2847191</v>
      </c>
      <c r="Y525" s="87">
        <f>ROUND(IF(C525="22", IF(U525&gt;V525,O525*'UNIT VALUES'!$D$38*'UNIT VALUES'!$D$44,O525*'UNIT VALUES'!$D$41*'UNIT VALUES'!$D$44),IF(U525&gt;V525, O525*'UNIT VALUES'!$D$28*'UNIT VALUES'!$D$36,0)), 0)</f>
        <v>638850</v>
      </c>
      <c r="Z525" s="87">
        <f>ROUND(IF(C525="22", IF(U525&gt;V525,Q525*'UNIT VALUES'!$D$39*'UNIT VALUES'!$D$44,Q525*'UNIT VALUES'!$D$42*'UNIT VALUES'!$D$44), IF(U525&gt;V525, Q525*'UNIT VALUES'!$D$29*'UNIT VALUES'!$D$36, Q525*'UNIT VALUES'!$D$31*'UNIT VALUES'!$D$36)),0)</f>
        <v>1726567</v>
      </c>
      <c r="AA525" s="87">
        <f>ROUND(IF(C525="22", IF(U525&gt;V525,0,R525*'UNIT VALUES'!$D$43*'UNIT VALUES'!$D$44),IF(CALCS!U525&gt;CALCS!V525,0,CALCS!R525*'UNIT VALUES'!$D$34*'UNIT VALUES'!$D$36)), 0)</f>
        <v>0</v>
      </c>
      <c r="AB525" s="87">
        <f>ROUND(IF(C525="22",IF(U525&gt;V525,S525*'UNIT VALUES'!$D$40*'UNIT VALUES'!$D$44,0),IF(U525&gt;V525,S525*'UNIT VALUES'!$D$30*'UNIT VALUES'!$D$36)), 0)</f>
        <v>481774</v>
      </c>
      <c r="AC525" s="87">
        <f>ROUND(IF(U525&gt;V525,0,IF(T525&gt;1, IF(C525="66", T525*'UNIT VALUES'!$D$33*'UNIT VALUES'!$D$36,T525*'UNIT VALUES'!$D$32*'UNIT VALUES'!$D$36),0)),0)</f>
        <v>0</v>
      </c>
      <c r="AD525" t="str">
        <f t="shared" si="25"/>
        <v>220126</v>
      </c>
      <c r="AE525">
        <f ca="1">IF(C525="22",OFFSET('National Reallocations'!$L$1,MATCH(AD525,'National Reallocations'!$I$2:$I$52,0),),ROUND((X525/(SUM($X$2:$X$1259)-SUMIF($C$2:$C$1259,"22",$X$2:$X$1259)))*(Reallocations!$F$4+Reallocations!$F$5),0))</f>
        <v>239</v>
      </c>
      <c r="AF525" s="27">
        <f ca="1">IF(ISERROR(OFFSET('MSA Reallocations'!$I$1,MATCH(AD525,'MSA Reallocations'!$E$2:$E$37,0),)), 0, (OFFSET('MSA Reallocations'!$I$1,MATCH(AD525,'MSA Reallocations'!$E$2:$E$37,0),)))</f>
        <v>0</v>
      </c>
      <c r="AG525" s="181">
        <f ca="1">IF(ISERROR(OFFSET(Reductions!$E$1,MATCH(AD525,Reductions!$F$2:$F$15,0),)), 0, -OFFSET(Reductions!$E$1,MATCH(AD525,Reductions!$F$2:$F$15,0),))</f>
        <v>0</v>
      </c>
      <c r="AH525" s="53">
        <f t="shared" ca="1" si="26"/>
        <v>2847430</v>
      </c>
    </row>
    <row r="526" spans="1:34" x14ac:dyDescent="0.25">
      <c r="A526" s="126" t="s">
        <v>5034</v>
      </c>
      <c r="B526" s="126" t="s">
        <v>1574</v>
      </c>
      <c r="C526" s="126" t="s">
        <v>27</v>
      </c>
      <c r="D526" s="126" t="s">
        <v>28</v>
      </c>
      <c r="E526" s="126" t="s">
        <v>19</v>
      </c>
      <c r="F526" s="126" t="s">
        <v>1153</v>
      </c>
      <c r="G526" s="126" t="s">
        <v>38</v>
      </c>
      <c r="H526" s="126" t="s">
        <v>23</v>
      </c>
      <c r="I526" s="126" t="s">
        <v>1581</v>
      </c>
      <c r="J526" s="126" t="s">
        <v>1582</v>
      </c>
      <c r="K526" s="126" t="s">
        <v>2714</v>
      </c>
      <c r="L526" s="127">
        <v>32776</v>
      </c>
      <c r="M526" s="127">
        <v>52128</v>
      </c>
      <c r="N526" s="127">
        <v>50817</v>
      </c>
      <c r="O526" s="127">
        <v>68094</v>
      </c>
      <c r="P526" s="127">
        <v>0</v>
      </c>
      <c r="Q526" s="127">
        <v>10397</v>
      </c>
      <c r="R526" s="127">
        <v>683</v>
      </c>
      <c r="S526" s="127">
        <v>839</v>
      </c>
      <c r="T526" s="24">
        <f>IF(P526&gt;0, ROUND(IF(IF(OR(C526="51", C526="52", C526="66"), (L526*'UNIT VALUES'!$C$26)-CALCS!P526,0)&gt;0, IF(OR(C526="51", C526="52", C526="66"), (L526*'UNIT VALUES'!$C$26)-CALCS!P526,0), 0), 0), ROUND(IF(IF(OR(C526="51", C526="52", C526="66"), (L526*'UNIT VALUES'!$C$26)-CALCS!O526,0)&gt;0, IF(OR(C526="51", C526="52", C526="66"), (L526*'UNIT VALUES'!$C$26)-CALCS!O526,0), 0), 0))</f>
        <v>0</v>
      </c>
      <c r="U526" s="25">
        <f>IF(C526="22", (O526*'UNIT VALUES'!$D$38)+(Q526*'UNIT VALUES'!$D$39)+(S526*'UNIT VALUES'!$D$40), (O526*'UNIT VALUES'!$D$28)+(Q526*'UNIT VALUES'!$D$29)+(S526*'UNIT VALUES'!$D$30))</f>
        <v>518149.44372560643</v>
      </c>
      <c r="V526" s="25">
        <f>IF(C526="22",(O526*'UNIT VALUES'!$D$41)+(Q526*'UNIT VALUES'!$D$42)+(R526*'UNIT VALUES'!$D$43),IF(C526="66",(Q526*'UNIT VALUES'!$D$31)+(T526*'UNIT VALUES'!$D$33)+(R526*'UNIT VALUES'!$D$34),(Q526*'UNIT VALUES'!$D$31)+(T526*'UNIT VALUES'!$D$32)+(R526*'UNIT VALUES'!$D$34)))</f>
        <v>209226.48204577816</v>
      </c>
      <c r="W526" s="25">
        <f t="shared" si="24"/>
        <v>518149</v>
      </c>
      <c r="X526" s="27">
        <f>ROUND(IF(C526="22", W526*'UNIT VALUES'!$D$44, W526*'UNIT VALUES'!$D$36), 0)</f>
        <v>453488</v>
      </c>
      <c r="Y526" s="87">
        <f>ROUND(IF(C526="22", IF(U526&gt;V526,O526*'UNIT VALUES'!$D$38*'UNIT VALUES'!$D$44,O526*'UNIT VALUES'!$D$41*'UNIT VALUES'!$D$44),IF(U526&gt;V526, O526*'UNIT VALUES'!$D$28*'UNIT VALUES'!$D$36,0)), 0)</f>
        <v>112027</v>
      </c>
      <c r="Z526" s="87">
        <f>ROUND(IF(C526="22", IF(U526&gt;V526,Q526*'UNIT VALUES'!$D$39*'UNIT VALUES'!$D$44,Q526*'UNIT VALUES'!$D$42*'UNIT VALUES'!$D$44), IF(U526&gt;V526, Q526*'UNIT VALUES'!$D$29*'UNIT VALUES'!$D$36, Q526*'UNIT VALUES'!$D$31*'UNIT VALUES'!$D$36)),0)</f>
        <v>231323</v>
      </c>
      <c r="AA526" s="87">
        <f>ROUND(IF(C526="22", IF(U526&gt;V526,0,R526*'UNIT VALUES'!$D$43*'UNIT VALUES'!$D$44),IF(CALCS!U526&gt;CALCS!V526,0,CALCS!R526*'UNIT VALUES'!$D$34*'UNIT VALUES'!$D$36)), 0)</f>
        <v>0</v>
      </c>
      <c r="AB526" s="87">
        <f>ROUND(IF(C526="22",IF(U526&gt;V526,S526*'UNIT VALUES'!$D$40*'UNIT VALUES'!$D$44,0),IF(U526&gt;V526,S526*'UNIT VALUES'!$D$30*'UNIT VALUES'!$D$36)), 0)</f>
        <v>110139</v>
      </c>
      <c r="AC526" s="87">
        <f>ROUND(IF(U526&gt;V526,0,IF(T526&gt;1, IF(C526="66", T526*'UNIT VALUES'!$D$33*'UNIT VALUES'!$D$36,T526*'UNIT VALUES'!$D$32*'UNIT VALUES'!$D$36),0)),0)</f>
        <v>0</v>
      </c>
      <c r="AD526" t="str">
        <f t="shared" si="25"/>
        <v>220192</v>
      </c>
      <c r="AE526">
        <f ca="1">IF(C526="22",OFFSET('National Reallocations'!$L$1,MATCH(AD526,'National Reallocations'!$I$2:$I$52,0),),ROUND((X526/(SUM($X$2:$X$1259)-SUMIF($C$2:$C$1259,"22",$X$2:$X$1259)))*(Reallocations!$F$4+Reallocations!$F$5),0))</f>
        <v>38</v>
      </c>
      <c r="AF526" s="27">
        <f ca="1">IF(ISERROR(OFFSET('MSA Reallocations'!$I$1,MATCH(AD526,'MSA Reallocations'!$E$2:$E$37,0),)), 0, (OFFSET('MSA Reallocations'!$I$1,MATCH(AD526,'MSA Reallocations'!$E$2:$E$37,0),)))</f>
        <v>0</v>
      </c>
      <c r="AG526" s="181">
        <f ca="1">IF(ISERROR(OFFSET(Reductions!$E$1,MATCH(AD526,Reductions!$F$2:$F$15,0),)), 0, -OFFSET(Reductions!$E$1,MATCH(AD526,Reductions!$F$2:$F$15,0),))</f>
        <v>0</v>
      </c>
      <c r="AH526" s="53">
        <f t="shared" ca="1" si="26"/>
        <v>453526</v>
      </c>
    </row>
    <row r="527" spans="1:34" x14ac:dyDescent="0.25">
      <c r="A527" s="126" t="s">
        <v>5868</v>
      </c>
      <c r="B527" s="126" t="s">
        <v>1574</v>
      </c>
      <c r="C527" s="126" t="s">
        <v>27</v>
      </c>
      <c r="D527" s="126" t="s">
        <v>28</v>
      </c>
      <c r="E527" s="126" t="s">
        <v>19</v>
      </c>
      <c r="F527" s="126" t="s">
        <v>307</v>
      </c>
      <c r="G527" s="126" t="s">
        <v>1584</v>
      </c>
      <c r="H527" s="126" t="s">
        <v>23</v>
      </c>
      <c r="I527" s="126" t="s">
        <v>23</v>
      </c>
      <c r="J527" s="126" t="s">
        <v>1585</v>
      </c>
      <c r="K527" s="126" t="s">
        <v>2714</v>
      </c>
      <c r="L527" s="127">
        <v>60771</v>
      </c>
      <c r="M527" s="127">
        <v>94393</v>
      </c>
      <c r="N527" s="127">
        <v>32602</v>
      </c>
      <c r="O527" s="127">
        <v>113972</v>
      </c>
      <c r="P527" s="127">
        <v>0</v>
      </c>
      <c r="Q527" s="127">
        <v>20005</v>
      </c>
      <c r="R527" s="127">
        <v>1926</v>
      </c>
      <c r="S527" s="127">
        <v>1667</v>
      </c>
      <c r="T527" s="24">
        <f>IF(P527&gt;0, ROUND(IF(IF(OR(C527="51", C527="52", C527="66"), (L527*'UNIT VALUES'!$C$26)-CALCS!P527,0)&gt;0, IF(OR(C527="51", C527="52", C527="66"), (L527*'UNIT VALUES'!$C$26)-CALCS!P527,0), 0), 0), ROUND(IF(IF(OR(C527="51", C527="52", C527="66"), (L527*'UNIT VALUES'!$C$26)-CALCS!O527,0)&gt;0, IF(OR(C527="51", C527="52", C527="66"), (L527*'UNIT VALUES'!$C$26)-CALCS!O527,0), 0), 0))</f>
        <v>0</v>
      </c>
      <c r="U527" s="25">
        <f>IF(C527="22", (O527*'UNIT VALUES'!$D$38)+(Q527*'UNIT VALUES'!$D$39)+(S527*'UNIT VALUES'!$D$40), (O527*'UNIT VALUES'!$D$28)+(Q527*'UNIT VALUES'!$D$29)+(S527*'UNIT VALUES'!$D$30))</f>
        <v>972830.68917162204</v>
      </c>
      <c r="V527" s="25">
        <f>IF(C527="22",(O527*'UNIT VALUES'!$D$41)+(Q527*'UNIT VALUES'!$D$42)+(R527*'UNIT VALUES'!$D$43),IF(C527="66",(Q527*'UNIT VALUES'!$D$31)+(T527*'UNIT VALUES'!$D$33)+(R527*'UNIT VALUES'!$D$34),(Q527*'UNIT VALUES'!$D$31)+(T527*'UNIT VALUES'!$D$32)+(R527*'UNIT VALUES'!$D$34)))</f>
        <v>447941.14588613174</v>
      </c>
      <c r="W527" s="25">
        <f t="shared" si="24"/>
        <v>972831</v>
      </c>
      <c r="X527" s="27">
        <f>ROUND(IF(C527="22", W527*'UNIT VALUES'!$D$44, W527*'UNIT VALUES'!$D$36), 0)</f>
        <v>851430</v>
      </c>
      <c r="Y527" s="87">
        <f>ROUND(IF(C527="22", IF(U527&gt;V527,O527*'UNIT VALUES'!$D$38*'UNIT VALUES'!$D$44,O527*'UNIT VALUES'!$D$41*'UNIT VALUES'!$D$44),IF(U527&gt;V527, O527*'UNIT VALUES'!$D$28*'UNIT VALUES'!$D$36,0)), 0)</f>
        <v>187505</v>
      </c>
      <c r="Z527" s="87">
        <f>ROUND(IF(C527="22", IF(U527&gt;V527,Q527*'UNIT VALUES'!$D$39*'UNIT VALUES'!$D$44,Q527*'UNIT VALUES'!$D$42*'UNIT VALUES'!$D$44), IF(U527&gt;V527, Q527*'UNIT VALUES'!$D$29*'UNIT VALUES'!$D$36, Q527*'UNIT VALUES'!$D$31*'UNIT VALUES'!$D$36)),0)</f>
        <v>445091</v>
      </c>
      <c r="AA527" s="87">
        <f>ROUND(IF(C527="22", IF(U527&gt;V527,0,R527*'UNIT VALUES'!$D$43*'UNIT VALUES'!$D$44),IF(CALCS!U527&gt;CALCS!V527,0,CALCS!R527*'UNIT VALUES'!$D$34*'UNIT VALUES'!$D$36)), 0)</f>
        <v>0</v>
      </c>
      <c r="AB527" s="87">
        <f>ROUND(IF(C527="22",IF(U527&gt;V527,S527*'UNIT VALUES'!$D$40*'UNIT VALUES'!$D$44,0),IF(U527&gt;V527,S527*'UNIT VALUES'!$D$30*'UNIT VALUES'!$D$36)), 0)</f>
        <v>218833</v>
      </c>
      <c r="AC527" s="87">
        <f>ROUND(IF(U527&gt;V527,0,IF(T527&gt;1, IF(C527="66", T527*'UNIT VALUES'!$D$33*'UNIT VALUES'!$D$36,T527*'UNIT VALUES'!$D$32*'UNIT VALUES'!$D$36),0)),0)</f>
        <v>0</v>
      </c>
      <c r="AD527" t="str">
        <f t="shared" si="25"/>
        <v>220828</v>
      </c>
      <c r="AE527">
        <f ca="1">IF(C527="22",OFFSET('National Reallocations'!$L$1,MATCH(AD527,'National Reallocations'!$I$2:$I$52,0),),ROUND((X527/(SUM($X$2:$X$1259)-SUMIF($C$2:$C$1259,"22",$X$2:$X$1259)))*(Reallocations!$F$4+Reallocations!$F$5),0))</f>
        <v>72</v>
      </c>
      <c r="AF527" s="27">
        <f ca="1">IF(ISERROR(OFFSET('MSA Reallocations'!$I$1,MATCH(AD527,'MSA Reallocations'!$E$2:$E$37,0),)), 0, (OFFSET('MSA Reallocations'!$I$1,MATCH(AD527,'MSA Reallocations'!$E$2:$E$37,0),)))</f>
        <v>0</v>
      </c>
      <c r="AG527" s="181">
        <f ca="1">IF(ISERROR(OFFSET(Reductions!$E$1,MATCH(AD527,Reductions!$F$2:$F$15,0),)), 0, -OFFSET(Reductions!$E$1,MATCH(AD527,Reductions!$F$2:$F$15,0),))</f>
        <v>0</v>
      </c>
      <c r="AH527" s="53">
        <f t="shared" ca="1" si="26"/>
        <v>851502</v>
      </c>
    </row>
    <row r="528" spans="1:34" x14ac:dyDescent="0.25">
      <c r="A528" s="126" t="s">
        <v>5049</v>
      </c>
      <c r="B528" s="126" t="s">
        <v>1574</v>
      </c>
      <c r="C528" s="126" t="s">
        <v>47</v>
      </c>
      <c r="D528" s="126" t="s">
        <v>48</v>
      </c>
      <c r="E528" s="126" t="s">
        <v>19</v>
      </c>
      <c r="F528" s="126" t="s">
        <v>1587</v>
      </c>
      <c r="G528" s="126" t="s">
        <v>126</v>
      </c>
      <c r="H528" s="126" t="s">
        <v>23</v>
      </c>
      <c r="I528" s="126" t="s">
        <v>1588</v>
      </c>
      <c r="J528" s="126" t="s">
        <v>1589</v>
      </c>
      <c r="K528" s="126" t="s">
        <v>2714</v>
      </c>
      <c r="L528" s="127">
        <v>17037</v>
      </c>
      <c r="M528" s="127">
        <v>66472</v>
      </c>
      <c r="N528" s="127">
        <v>66382</v>
      </c>
      <c r="O528" s="127">
        <v>67091</v>
      </c>
      <c r="P528" s="127">
        <v>0</v>
      </c>
      <c r="Q528" s="127">
        <v>9901</v>
      </c>
      <c r="R528" s="127">
        <v>394</v>
      </c>
      <c r="S528" s="127">
        <v>645</v>
      </c>
      <c r="T528" s="24">
        <f>IF(P528&gt;0, ROUND(IF(IF(OR(C528="51", C528="52", C528="66"), (L528*'UNIT VALUES'!$C$26)-CALCS!P528,0)&gt;0, IF(OR(C528="51", C528="52", C528="66"), (L528*'UNIT VALUES'!$C$26)-CALCS!P528,0), 0), 0), ROUND(IF(IF(OR(C528="51", C528="52", C528="66"), (L528*'UNIT VALUES'!$C$26)-CALCS!O528,0)&gt;0, IF(OR(C528="51", C528="52", C528="66"), (L528*'UNIT VALUES'!$C$26)-CALCS!O528,0), 0), 0))</f>
        <v>0</v>
      </c>
      <c r="U528" s="25">
        <f>IF(C528="22", (O528*'UNIT VALUES'!$D$38)+(Q528*'UNIT VALUES'!$D$39)+(S528*'UNIT VALUES'!$D$40), (O528*'UNIT VALUES'!$D$28)+(Q528*'UNIT VALUES'!$D$29)+(S528*'UNIT VALUES'!$D$30))</f>
        <v>474556.71637873084</v>
      </c>
      <c r="V528" s="25">
        <f>IF(C528="22",(O528*'UNIT VALUES'!$D$41)+(Q528*'UNIT VALUES'!$D$42)+(R528*'UNIT VALUES'!$D$43),IF(C528="66",(Q528*'UNIT VALUES'!$D$31)+(T528*'UNIT VALUES'!$D$33)+(R528*'UNIT VALUES'!$D$34),(Q528*'UNIT VALUES'!$D$31)+(T528*'UNIT VALUES'!$D$32)+(R528*'UNIT VALUES'!$D$34)))</f>
        <v>180232.41851450637</v>
      </c>
      <c r="W528" s="25">
        <f t="shared" si="24"/>
        <v>474557</v>
      </c>
      <c r="X528" s="27">
        <f>ROUND(IF(C528="22", W528*'UNIT VALUES'!$D$44, W528*'UNIT VALUES'!$D$36), 0)</f>
        <v>415336</v>
      </c>
      <c r="Y528" s="87">
        <f>ROUND(IF(C528="22", IF(U528&gt;V528,O528*'UNIT VALUES'!$D$38*'UNIT VALUES'!$D$44,O528*'UNIT VALUES'!$D$41*'UNIT VALUES'!$D$44),IF(U528&gt;V528, O528*'UNIT VALUES'!$D$28*'UNIT VALUES'!$D$36,0)), 0)</f>
        <v>110377</v>
      </c>
      <c r="Z528" s="87">
        <f>ROUND(IF(C528="22", IF(U528&gt;V528,Q528*'UNIT VALUES'!$D$39*'UNIT VALUES'!$D$44,Q528*'UNIT VALUES'!$D$42*'UNIT VALUES'!$D$44), IF(U528&gt;V528, Q528*'UNIT VALUES'!$D$29*'UNIT VALUES'!$D$36, Q528*'UNIT VALUES'!$D$31*'UNIT VALUES'!$D$36)),0)</f>
        <v>220287</v>
      </c>
      <c r="AA528" s="87">
        <f>ROUND(IF(C528="22", IF(U528&gt;V528,0,R528*'UNIT VALUES'!$D$43*'UNIT VALUES'!$D$44),IF(CALCS!U528&gt;CALCS!V528,0,CALCS!R528*'UNIT VALUES'!$D$34*'UNIT VALUES'!$D$36)), 0)</f>
        <v>0</v>
      </c>
      <c r="AB528" s="87">
        <f>ROUND(IF(C528="22",IF(U528&gt;V528,S528*'UNIT VALUES'!$D$40*'UNIT VALUES'!$D$44,0),IF(U528&gt;V528,S528*'UNIT VALUES'!$D$30*'UNIT VALUES'!$D$36)), 0)</f>
        <v>84672</v>
      </c>
      <c r="AC528" s="87">
        <f>ROUND(IF(U528&gt;V528,0,IF(T528&gt;1, IF(C528="66", T528*'UNIT VALUES'!$D$33*'UNIT VALUES'!$D$36,T528*'UNIT VALUES'!$D$32*'UNIT VALUES'!$D$36),0)),0)</f>
        <v>0</v>
      </c>
      <c r="AD528" t="str">
        <f t="shared" si="25"/>
        <v>220924</v>
      </c>
      <c r="AE528">
        <f ca="1">IF(C528="22",OFFSET('National Reallocations'!$L$1,MATCH(AD528,'National Reallocations'!$I$2:$I$52,0),),ROUND((X528/(SUM($X$2:$X$1259)-SUMIF($C$2:$C$1259,"22",$X$2:$X$1259)))*(Reallocations!$F$4+Reallocations!$F$5),0))</f>
        <v>35</v>
      </c>
      <c r="AF528" s="27">
        <f ca="1">IF(ISERROR(OFFSET('MSA Reallocations'!$I$1,MATCH(AD528,'MSA Reallocations'!$E$2:$E$37,0),)), 0, (OFFSET('MSA Reallocations'!$I$1,MATCH(AD528,'MSA Reallocations'!$E$2:$E$37,0),)))</f>
        <v>0</v>
      </c>
      <c r="AG528" s="181">
        <f ca="1">IF(ISERROR(OFFSET(Reductions!$E$1,MATCH(AD528,Reductions!$F$2:$F$15,0),)), 0, -OFFSET(Reductions!$E$1,MATCH(AD528,Reductions!$F$2:$F$15,0),))</f>
        <v>0</v>
      </c>
      <c r="AH528" s="53">
        <f t="shared" ca="1" si="26"/>
        <v>415371</v>
      </c>
    </row>
    <row r="529" spans="1:34" x14ac:dyDescent="0.25">
      <c r="A529" s="126" t="s">
        <v>5006</v>
      </c>
      <c r="B529" s="126" t="s">
        <v>1574</v>
      </c>
      <c r="C529" s="126" t="s">
        <v>27</v>
      </c>
      <c r="D529" s="126" t="s">
        <v>28</v>
      </c>
      <c r="E529" s="126" t="s">
        <v>19</v>
      </c>
      <c r="F529" s="126" t="s">
        <v>971</v>
      </c>
      <c r="G529" s="126" t="s">
        <v>71</v>
      </c>
      <c r="H529" s="126" t="s">
        <v>23</v>
      </c>
      <c r="I529" s="126" t="s">
        <v>23</v>
      </c>
      <c r="J529" s="126" t="s">
        <v>1590</v>
      </c>
      <c r="K529" s="126" t="s">
        <v>2714</v>
      </c>
      <c r="L529" s="127">
        <v>40400</v>
      </c>
      <c r="M529" s="127">
        <v>92166</v>
      </c>
      <c r="N529" s="127">
        <v>81961</v>
      </c>
      <c r="O529" s="127">
        <v>197796</v>
      </c>
      <c r="P529" s="127">
        <v>0</v>
      </c>
      <c r="Q529" s="127">
        <v>32888</v>
      </c>
      <c r="R529" s="127">
        <v>2783</v>
      </c>
      <c r="S529" s="127">
        <v>1547</v>
      </c>
      <c r="T529" s="24">
        <f>IF(P529&gt;0, ROUND(IF(IF(OR(C529="51", C529="52", C529="66"), (L529*'UNIT VALUES'!$C$26)-CALCS!P529,0)&gt;0, IF(OR(C529="51", C529="52", C529="66"), (L529*'UNIT VALUES'!$C$26)-CALCS!P529,0), 0), 0), ROUND(IF(IF(OR(C529="51", C529="52", C529="66"), (L529*'UNIT VALUES'!$C$26)-CALCS!O529,0)&gt;0, IF(OR(C529="51", C529="52", C529="66"), (L529*'UNIT VALUES'!$C$26)-CALCS!O529,0), 0), 0))</f>
        <v>0</v>
      </c>
      <c r="U529" s="25">
        <f>IF(C529="22", (O529*'UNIT VALUES'!$D$38)+(Q529*'UNIT VALUES'!$D$39)+(S529*'UNIT VALUES'!$D$40), (O529*'UNIT VALUES'!$D$28)+(Q529*'UNIT VALUES'!$D$29)+(S529*'UNIT VALUES'!$D$30))</f>
        <v>1439904.672806232</v>
      </c>
      <c r="V529" s="25">
        <f>IF(C529="22",(O529*'UNIT VALUES'!$D$41)+(Q529*'UNIT VALUES'!$D$42)+(R529*'UNIT VALUES'!$D$43),IF(C529="66",(Q529*'UNIT VALUES'!$D$31)+(T529*'UNIT VALUES'!$D$33)+(R529*'UNIT VALUES'!$D$34),(Q529*'UNIT VALUES'!$D$31)+(T529*'UNIT VALUES'!$D$32)+(R529*'UNIT VALUES'!$D$34)))</f>
        <v>707987.84531889891</v>
      </c>
      <c r="W529" s="25">
        <f t="shared" si="24"/>
        <v>1439905</v>
      </c>
      <c r="X529" s="27">
        <f>ROUND(IF(C529="22", W529*'UNIT VALUES'!$D$44, W529*'UNIT VALUES'!$D$36), 0)</f>
        <v>1260217</v>
      </c>
      <c r="Y529" s="87">
        <f>ROUND(IF(C529="22", IF(U529&gt;V529,O529*'UNIT VALUES'!$D$38*'UNIT VALUES'!$D$44,O529*'UNIT VALUES'!$D$41*'UNIT VALUES'!$D$44),IF(U529&gt;V529, O529*'UNIT VALUES'!$D$28*'UNIT VALUES'!$D$36,0)), 0)</f>
        <v>325411</v>
      </c>
      <c r="Z529" s="87">
        <f>ROUND(IF(C529="22", IF(U529&gt;V529,Q529*'UNIT VALUES'!$D$39*'UNIT VALUES'!$D$44,Q529*'UNIT VALUES'!$D$42*'UNIT VALUES'!$D$44), IF(U529&gt;V529, Q529*'UNIT VALUES'!$D$29*'UNIT VALUES'!$D$36, Q529*'UNIT VALUES'!$D$31*'UNIT VALUES'!$D$36)),0)</f>
        <v>731725</v>
      </c>
      <c r="AA529" s="87">
        <f>ROUND(IF(C529="22", IF(U529&gt;V529,0,R529*'UNIT VALUES'!$D$43*'UNIT VALUES'!$D$44),IF(CALCS!U529&gt;CALCS!V529,0,CALCS!R529*'UNIT VALUES'!$D$34*'UNIT VALUES'!$D$36)), 0)</f>
        <v>0</v>
      </c>
      <c r="AB529" s="87">
        <f>ROUND(IF(C529="22",IF(U529&gt;V529,S529*'UNIT VALUES'!$D$40*'UNIT VALUES'!$D$44,0),IF(U529&gt;V529,S529*'UNIT VALUES'!$D$30*'UNIT VALUES'!$D$36)), 0)</f>
        <v>203080</v>
      </c>
      <c r="AC529" s="87">
        <f>ROUND(IF(U529&gt;V529,0,IF(T529&gt;1, IF(C529="66", T529*'UNIT VALUES'!$D$33*'UNIT VALUES'!$D$36,T529*'UNIT VALUES'!$D$32*'UNIT VALUES'!$D$36),0)),0)</f>
        <v>0</v>
      </c>
      <c r="AD529" t="str">
        <f t="shared" si="25"/>
        <v>220954</v>
      </c>
      <c r="AE529">
        <f ca="1">IF(C529="22",OFFSET('National Reallocations'!$L$1,MATCH(AD529,'National Reallocations'!$I$2:$I$52,0),),ROUND((X529/(SUM($X$2:$X$1259)-SUMIF($C$2:$C$1259,"22",$X$2:$X$1259)))*(Reallocations!$F$4+Reallocations!$F$5),0))</f>
        <v>106</v>
      </c>
      <c r="AF529" s="27">
        <f ca="1">IF(ISERROR(OFFSET('MSA Reallocations'!$I$1,MATCH(AD529,'MSA Reallocations'!$E$2:$E$37,0),)), 0, (OFFSET('MSA Reallocations'!$I$1,MATCH(AD529,'MSA Reallocations'!$E$2:$E$37,0),)))</f>
        <v>0</v>
      </c>
      <c r="AG529" s="181">
        <f ca="1">IF(ISERROR(OFFSET(Reductions!$E$1,MATCH(AD529,Reductions!$F$2:$F$15,0),)), 0, -OFFSET(Reductions!$E$1,MATCH(AD529,Reductions!$F$2:$F$15,0),))</f>
        <v>0</v>
      </c>
      <c r="AH529" s="53">
        <f t="shared" ca="1" si="26"/>
        <v>1260323</v>
      </c>
    </row>
    <row r="530" spans="1:34" x14ac:dyDescent="0.25">
      <c r="A530" s="126" t="s">
        <v>4956</v>
      </c>
      <c r="B530" s="126" t="s">
        <v>1574</v>
      </c>
      <c r="C530" s="126" t="s">
        <v>27</v>
      </c>
      <c r="D530" s="126" t="s">
        <v>28</v>
      </c>
      <c r="E530" s="126" t="s">
        <v>19</v>
      </c>
      <c r="F530" s="126" t="s">
        <v>817</v>
      </c>
      <c r="G530" s="126" t="s">
        <v>210</v>
      </c>
      <c r="H530" s="126" t="s">
        <v>23</v>
      </c>
      <c r="I530" s="126" t="s">
        <v>1592</v>
      </c>
      <c r="J530" s="126" t="s">
        <v>1593</v>
      </c>
      <c r="K530" s="126" t="s">
        <v>2714</v>
      </c>
      <c r="L530" s="127">
        <v>63392</v>
      </c>
      <c r="M530" s="127">
        <v>76178</v>
      </c>
      <c r="N530" s="127">
        <v>75226</v>
      </c>
      <c r="O530" s="127">
        <v>76070</v>
      </c>
      <c r="P530" s="127">
        <v>0</v>
      </c>
      <c r="Q530" s="127">
        <v>16601</v>
      </c>
      <c r="R530" s="127">
        <v>2369</v>
      </c>
      <c r="S530" s="127">
        <v>440</v>
      </c>
      <c r="T530" s="24">
        <f>IF(P530&gt;0, ROUND(IF(IF(OR(C530="51", C530="52", C530="66"), (L530*'UNIT VALUES'!$C$26)-CALCS!P530,0)&gt;0, IF(OR(C530="51", C530="52", C530="66"), (L530*'UNIT VALUES'!$C$26)-CALCS!P530,0), 0), 0), ROUND(IF(IF(OR(C530="51", C530="52", C530="66"), (L530*'UNIT VALUES'!$C$26)-CALCS!O530,0)&gt;0, IF(OR(C530="51", C530="52", C530="66"), (L530*'UNIT VALUES'!$C$26)-CALCS!O530,0), 0), 0))</f>
        <v>23406</v>
      </c>
      <c r="U530" s="25">
        <f>IF(C530="22", (O530*'UNIT VALUES'!$D$38)+(Q530*'UNIT VALUES'!$D$39)+(S530*'UNIT VALUES'!$D$40), (O530*'UNIT VALUES'!$D$28)+(Q530*'UNIT VALUES'!$D$29)+(S530*'UNIT VALUES'!$D$30))</f>
        <v>631010.14345654624</v>
      </c>
      <c r="V530" s="25">
        <f>IF(C530="22",(O530*'UNIT VALUES'!$D$41)+(Q530*'UNIT VALUES'!$D$42)+(R530*'UNIT VALUES'!$D$43),IF(C530="66",(Q530*'UNIT VALUES'!$D$31)+(T530*'UNIT VALUES'!$D$33)+(R530*'UNIT VALUES'!$D$34),(Q530*'UNIT VALUES'!$D$31)+(T530*'UNIT VALUES'!$D$32)+(R530*'UNIT VALUES'!$D$34)))</f>
        <v>701950.32565383019</v>
      </c>
      <c r="W530" s="25">
        <f t="shared" si="24"/>
        <v>701950</v>
      </c>
      <c r="X530" s="27">
        <f>ROUND(IF(C530="22", W530*'UNIT VALUES'!$D$44, W530*'UNIT VALUES'!$D$36), 0)</f>
        <v>614352</v>
      </c>
      <c r="Y530" s="87">
        <f>ROUND(IF(C530="22", IF(U530&gt;V530,O530*'UNIT VALUES'!$D$38*'UNIT VALUES'!$D$44,O530*'UNIT VALUES'!$D$41*'UNIT VALUES'!$D$44),IF(U530&gt;V530, O530*'UNIT VALUES'!$D$28*'UNIT VALUES'!$D$36,0)), 0)</f>
        <v>0</v>
      </c>
      <c r="Z530" s="87">
        <f>ROUND(IF(C530="22", IF(U530&gt;V530,Q530*'UNIT VALUES'!$D$39*'UNIT VALUES'!$D$44,Q530*'UNIT VALUES'!$D$42*'UNIT VALUES'!$D$44), IF(U530&gt;V530, Q530*'UNIT VALUES'!$D$29*'UNIT VALUES'!$D$36, Q530*'UNIT VALUES'!$D$31*'UNIT VALUES'!$D$36)),0)</f>
        <v>221613</v>
      </c>
      <c r="AA530" s="87">
        <f>ROUND(IF(C530="22", IF(U530&gt;V530,0,R530*'UNIT VALUES'!$D$43*'UNIT VALUES'!$D$44),IF(CALCS!U530&gt;CALCS!V530,0,CALCS!R530*'UNIT VALUES'!$D$34*'UNIT VALUES'!$D$36)), 0)</f>
        <v>153735</v>
      </c>
      <c r="AB530" s="87">
        <f>ROUND(IF(C530="22",IF(U530&gt;V530,S530*'UNIT VALUES'!$D$40*'UNIT VALUES'!$D$44,0),IF(U530&gt;V530,S530*'UNIT VALUES'!$D$30*'UNIT VALUES'!$D$36)), 0)</f>
        <v>0</v>
      </c>
      <c r="AC530" s="87">
        <f>ROUND(IF(U530&gt;V530,0,IF(T530&gt;1, IF(C530="66", T530*'UNIT VALUES'!$D$33*'UNIT VALUES'!$D$36,T530*'UNIT VALUES'!$D$32*'UNIT VALUES'!$D$36),0)),0)</f>
        <v>239004</v>
      </c>
      <c r="AD530" t="str">
        <f t="shared" si="25"/>
        <v>220978</v>
      </c>
      <c r="AE530">
        <f ca="1">IF(C530="22",OFFSET('National Reallocations'!$L$1,MATCH(AD530,'National Reallocations'!$I$2:$I$52,0),),ROUND((X530/(SUM($X$2:$X$1259)-SUMIF($C$2:$C$1259,"22",$X$2:$X$1259)))*(Reallocations!$F$4+Reallocations!$F$5),0))</f>
        <v>52</v>
      </c>
      <c r="AF530" s="27">
        <f ca="1">IF(ISERROR(OFFSET('MSA Reallocations'!$I$1,MATCH(AD530,'MSA Reallocations'!$E$2:$E$37,0),)), 0, (OFFSET('MSA Reallocations'!$I$1,MATCH(AD530,'MSA Reallocations'!$E$2:$E$37,0),)))</f>
        <v>0</v>
      </c>
      <c r="AG530" s="181">
        <f ca="1">IF(ISERROR(OFFSET(Reductions!$E$1,MATCH(AD530,Reductions!$F$2:$F$15,0),)), 0, -OFFSET(Reductions!$E$1,MATCH(AD530,Reductions!$F$2:$F$15,0),))</f>
        <v>0</v>
      </c>
      <c r="AH530" s="53">
        <f t="shared" ca="1" si="26"/>
        <v>614404</v>
      </c>
    </row>
    <row r="531" spans="1:34" x14ac:dyDescent="0.25">
      <c r="A531" s="126" t="s">
        <v>5280</v>
      </c>
      <c r="B531" s="126" t="s">
        <v>1574</v>
      </c>
      <c r="C531" s="126" t="s">
        <v>27</v>
      </c>
      <c r="D531" s="126" t="s">
        <v>28</v>
      </c>
      <c r="E531" s="126" t="s">
        <v>19</v>
      </c>
      <c r="F531" s="126" t="s">
        <v>75</v>
      </c>
      <c r="G531" s="126" t="s">
        <v>50</v>
      </c>
      <c r="H531" s="126" t="s">
        <v>23</v>
      </c>
      <c r="I531" s="126" t="s">
        <v>1595</v>
      </c>
      <c r="J531" s="126" t="s">
        <v>1596</v>
      </c>
      <c r="K531" s="126" t="s">
        <v>2714</v>
      </c>
      <c r="L531" s="127">
        <v>52219</v>
      </c>
      <c r="M531" s="127">
        <v>57597</v>
      </c>
      <c r="N531" s="127">
        <v>57597</v>
      </c>
      <c r="O531" s="127">
        <v>49598</v>
      </c>
      <c r="P531" s="127">
        <v>0</v>
      </c>
      <c r="Q531" s="127">
        <v>16557</v>
      </c>
      <c r="R531" s="127">
        <v>1202</v>
      </c>
      <c r="S531" s="127">
        <v>621</v>
      </c>
      <c r="T531" s="24">
        <f>IF(P531&gt;0, ROUND(IF(IF(OR(C531="51", C531="52", C531="66"), (L531*'UNIT VALUES'!$C$26)-CALCS!P531,0)&gt;0, IF(OR(C531="51", C531="52", C531="66"), (L531*'UNIT VALUES'!$C$26)-CALCS!P531,0), 0), 0), ROUND(IF(IF(OR(C531="51", C531="52", C531="66"), (L531*'UNIT VALUES'!$C$26)-CALCS!O531,0)&gt;0, IF(OR(C531="51", C531="52", C531="66"), (L531*'UNIT VALUES'!$C$26)-CALCS!O531,0), 0), 0))</f>
        <v>32345</v>
      </c>
      <c r="U531" s="25">
        <f>IF(C531="22", (O531*'UNIT VALUES'!$D$38)+(Q531*'UNIT VALUES'!$D$39)+(S531*'UNIT VALUES'!$D$40), (O531*'UNIT VALUES'!$D$28)+(Q531*'UNIT VALUES'!$D$29)+(S531*'UNIT VALUES'!$D$30))</f>
        <v>607278.93813112704</v>
      </c>
      <c r="V531" s="25">
        <f>IF(C531="22",(O531*'UNIT VALUES'!$D$41)+(Q531*'UNIT VALUES'!$D$42)+(R531*'UNIT VALUES'!$D$43),IF(C531="66",(Q531*'UNIT VALUES'!$D$31)+(T531*'UNIT VALUES'!$D$33)+(R531*'UNIT VALUES'!$D$34),(Q531*'UNIT VALUES'!$D$31)+(T531*'UNIT VALUES'!$D$32)+(R531*'UNIT VALUES'!$D$34)))</f>
        <v>719042.01103212754</v>
      </c>
      <c r="W531" s="25">
        <f t="shared" si="24"/>
        <v>719042</v>
      </c>
      <c r="X531" s="27">
        <f>ROUND(IF(C531="22", W531*'UNIT VALUES'!$D$44, W531*'UNIT VALUES'!$D$36), 0)</f>
        <v>629311</v>
      </c>
      <c r="Y531" s="87">
        <f>ROUND(IF(C531="22", IF(U531&gt;V531,O531*'UNIT VALUES'!$D$38*'UNIT VALUES'!$D$44,O531*'UNIT VALUES'!$D$41*'UNIT VALUES'!$D$44),IF(U531&gt;V531, O531*'UNIT VALUES'!$D$28*'UNIT VALUES'!$D$36,0)), 0)</f>
        <v>0</v>
      </c>
      <c r="Z531" s="87">
        <f>ROUND(IF(C531="22", IF(U531&gt;V531,Q531*'UNIT VALUES'!$D$39*'UNIT VALUES'!$D$44,Q531*'UNIT VALUES'!$D$42*'UNIT VALUES'!$D$44), IF(U531&gt;V531, Q531*'UNIT VALUES'!$D$29*'UNIT VALUES'!$D$36, Q531*'UNIT VALUES'!$D$31*'UNIT VALUES'!$D$36)),0)</f>
        <v>221026</v>
      </c>
      <c r="AA531" s="87">
        <f>ROUND(IF(C531="22", IF(U531&gt;V531,0,R531*'UNIT VALUES'!$D$43*'UNIT VALUES'!$D$44),IF(CALCS!U531&gt;CALCS!V531,0,CALCS!R531*'UNIT VALUES'!$D$34*'UNIT VALUES'!$D$36)), 0)</f>
        <v>78003</v>
      </c>
      <c r="AB531" s="87">
        <f>ROUND(IF(C531="22",IF(U531&gt;V531,S531*'UNIT VALUES'!$D$40*'UNIT VALUES'!$D$44,0),IF(U531&gt;V531,S531*'UNIT VALUES'!$D$30*'UNIT VALUES'!$D$36)), 0)</f>
        <v>0</v>
      </c>
      <c r="AC531" s="87">
        <f>ROUND(IF(U531&gt;V531,0,IF(T531&gt;1, IF(C531="66", T531*'UNIT VALUES'!$D$33*'UNIT VALUES'!$D$36,T531*'UNIT VALUES'!$D$32*'UNIT VALUES'!$D$36),0)),0)</f>
        <v>330282</v>
      </c>
      <c r="AD531" t="str">
        <f t="shared" si="25"/>
        <v>221206</v>
      </c>
      <c r="AE531">
        <f ca="1">IF(C531="22",OFFSET('National Reallocations'!$L$1,MATCH(AD531,'National Reallocations'!$I$2:$I$52,0),),ROUND((X531/(SUM($X$2:$X$1259)-SUMIF($C$2:$C$1259,"22",$X$2:$X$1259)))*(Reallocations!$F$4+Reallocations!$F$5),0))</f>
        <v>53</v>
      </c>
      <c r="AF531" s="27">
        <f ca="1">IF(ISERROR(OFFSET('MSA Reallocations'!$I$1,MATCH(AD531,'MSA Reallocations'!$E$2:$E$37,0),)), 0, (OFFSET('MSA Reallocations'!$I$1,MATCH(AD531,'MSA Reallocations'!$E$2:$E$37,0),)))</f>
        <v>0</v>
      </c>
      <c r="AG531" s="181">
        <f ca="1">IF(ISERROR(OFFSET(Reductions!$E$1,MATCH(AD531,Reductions!$F$2:$F$15,0),)), 0, -OFFSET(Reductions!$E$1,MATCH(AD531,Reductions!$F$2:$F$15,0),))</f>
        <v>0</v>
      </c>
      <c r="AH531" s="53">
        <f t="shared" ca="1" si="26"/>
        <v>629364</v>
      </c>
    </row>
    <row r="532" spans="1:34" x14ac:dyDescent="0.25">
      <c r="A532" s="126" t="s">
        <v>5417</v>
      </c>
      <c r="B532" s="126" t="s">
        <v>1574</v>
      </c>
      <c r="C532" s="126" t="s">
        <v>27</v>
      </c>
      <c r="D532" s="126" t="s">
        <v>28</v>
      </c>
      <c r="E532" s="126" t="s">
        <v>19</v>
      </c>
      <c r="F532" s="126" t="s">
        <v>1319</v>
      </c>
      <c r="G532" s="126" t="s">
        <v>243</v>
      </c>
      <c r="H532" s="126" t="s">
        <v>23</v>
      </c>
      <c r="I532" s="126" t="s">
        <v>193</v>
      </c>
      <c r="J532" s="126" t="s">
        <v>1589</v>
      </c>
      <c r="K532" s="126" t="s">
        <v>2714</v>
      </c>
      <c r="L532" s="127">
        <v>627525</v>
      </c>
      <c r="M532" s="127">
        <v>558327</v>
      </c>
      <c r="N532" s="127">
        <v>557515</v>
      </c>
      <c r="O532" s="127">
        <v>389617</v>
      </c>
      <c r="P532" s="127">
        <v>0</v>
      </c>
      <c r="Q532" s="127">
        <v>98937</v>
      </c>
      <c r="R532" s="127">
        <v>59242</v>
      </c>
      <c r="S532" s="127">
        <v>3644</v>
      </c>
      <c r="T532" s="24">
        <f>IF(P532&gt;0, ROUND(IF(IF(OR(C532="51", C532="52", C532="66"), (L532*'UNIT VALUES'!$C$26)-CALCS!P532,0)&gt;0, IF(OR(C532="51", C532="52", C532="66"), (L532*'UNIT VALUES'!$C$26)-CALCS!P532,0), 0), 0), ROUND(IF(IF(OR(C532="51", C532="52", C532="66"), (L532*'UNIT VALUES'!$C$26)-CALCS!O532,0)&gt;0, IF(OR(C532="51", C532="52", C532="66"), (L532*'UNIT VALUES'!$C$26)-CALCS!O532,0), 0), 0))</f>
        <v>595105</v>
      </c>
      <c r="U532" s="25">
        <f>IF(C532="22", (O532*'UNIT VALUES'!$D$38)+(Q532*'UNIT VALUES'!$D$39)+(S532*'UNIT VALUES'!$D$40), (O532*'UNIT VALUES'!$D$28)+(Q532*'UNIT VALUES'!$D$29)+(S532*'UNIT VALUES'!$D$30))</f>
        <v>3794071.4251914676</v>
      </c>
      <c r="V532" s="25">
        <f>IF(C532="22",(O532*'UNIT VALUES'!$D$41)+(Q532*'UNIT VALUES'!$D$42)+(R532*'UNIT VALUES'!$D$43),IF(C532="66",(Q532*'UNIT VALUES'!$D$31)+(T532*'UNIT VALUES'!$D$33)+(R532*'UNIT VALUES'!$D$34),(Q532*'UNIT VALUES'!$D$31)+(T532*'UNIT VALUES'!$D$32)+(R532*'UNIT VALUES'!$D$34)))</f>
        <v>12844929.426350448</v>
      </c>
      <c r="W532" s="25">
        <f t="shared" si="24"/>
        <v>12844929</v>
      </c>
      <c r="X532" s="27">
        <f>ROUND(IF(C532="22", W532*'UNIT VALUES'!$D$44, W532*'UNIT VALUES'!$D$36), 0)</f>
        <v>11241987</v>
      </c>
      <c r="Y532" s="87">
        <f>ROUND(IF(C532="22", IF(U532&gt;V532,O532*'UNIT VALUES'!$D$38*'UNIT VALUES'!$D$44,O532*'UNIT VALUES'!$D$41*'UNIT VALUES'!$D$44),IF(U532&gt;V532, O532*'UNIT VALUES'!$D$28*'UNIT VALUES'!$D$36,0)), 0)</f>
        <v>0</v>
      </c>
      <c r="Z532" s="87">
        <f>ROUND(IF(C532="22", IF(U532&gt;V532,Q532*'UNIT VALUES'!$D$39*'UNIT VALUES'!$D$44,Q532*'UNIT VALUES'!$D$42*'UNIT VALUES'!$D$44), IF(U532&gt;V532, Q532*'UNIT VALUES'!$D$29*'UNIT VALUES'!$D$36, Q532*'UNIT VALUES'!$D$31*'UNIT VALUES'!$D$36)),0)</f>
        <v>1320750</v>
      </c>
      <c r="AA532" s="87">
        <f>ROUND(IF(C532="22", IF(U532&gt;V532,0,R532*'UNIT VALUES'!$D$43*'UNIT VALUES'!$D$44),IF(CALCS!U532&gt;CALCS!V532,0,CALCS!R532*'UNIT VALUES'!$D$34*'UNIT VALUES'!$D$36)), 0)</f>
        <v>3844486</v>
      </c>
      <c r="AB532" s="87">
        <f>ROUND(IF(C532="22",IF(U532&gt;V532,S532*'UNIT VALUES'!$D$40*'UNIT VALUES'!$D$44,0),IF(U532&gt;V532,S532*'UNIT VALUES'!$D$30*'UNIT VALUES'!$D$36)), 0)</f>
        <v>0</v>
      </c>
      <c r="AC532" s="87">
        <f>ROUND(IF(U532&gt;V532,0,IF(T532&gt;1, IF(C532="66", T532*'UNIT VALUES'!$D$33*'UNIT VALUES'!$D$36,T532*'UNIT VALUES'!$D$32*'UNIT VALUES'!$D$36),0)),0)</f>
        <v>6076752</v>
      </c>
      <c r="AD532" t="str">
        <f t="shared" si="25"/>
        <v>221296</v>
      </c>
      <c r="AE532">
        <f ca="1">IF(C532="22",OFFSET('National Reallocations'!$L$1,MATCH(AD532,'National Reallocations'!$I$2:$I$52,0),),ROUND((X532/(SUM($X$2:$X$1259)-SUMIF($C$2:$C$1259,"22",$X$2:$X$1259)))*(Reallocations!$F$4+Reallocations!$F$5),0))</f>
        <v>945</v>
      </c>
      <c r="AF532" s="27">
        <f ca="1">IF(ISERROR(OFFSET('MSA Reallocations'!$I$1,MATCH(AD532,'MSA Reallocations'!$E$2:$E$37,0),)), 0, (OFFSET('MSA Reallocations'!$I$1,MATCH(AD532,'MSA Reallocations'!$E$2:$E$37,0),)))</f>
        <v>0</v>
      </c>
      <c r="AG532" s="181">
        <f ca="1">IF(ISERROR(OFFSET(Reductions!$E$1,MATCH(AD532,Reductions!$F$2:$F$15,0),)), 0, -OFFSET(Reductions!$E$1,MATCH(AD532,Reductions!$F$2:$F$15,0),))</f>
        <v>0</v>
      </c>
      <c r="AH532" s="53">
        <f t="shared" ca="1" si="26"/>
        <v>11242932</v>
      </c>
    </row>
    <row r="533" spans="1:34" x14ac:dyDescent="0.25">
      <c r="A533" s="126" t="s">
        <v>5709</v>
      </c>
      <c r="B533" s="126" t="s">
        <v>1574</v>
      </c>
      <c r="C533" s="126" t="s">
        <v>27</v>
      </c>
      <c r="D533" s="126" t="s">
        <v>28</v>
      </c>
      <c r="E533" s="126" t="s">
        <v>19</v>
      </c>
      <c r="F533" s="126" t="s">
        <v>1599</v>
      </c>
      <c r="G533" s="126" t="s">
        <v>22</v>
      </c>
      <c r="H533" s="126" t="s">
        <v>23</v>
      </c>
      <c r="I533" s="126" t="s">
        <v>654</v>
      </c>
      <c r="J533" s="126" t="s">
        <v>1582</v>
      </c>
      <c r="K533" s="126" t="s">
        <v>2714</v>
      </c>
      <c r="L533" s="127">
        <v>164372</v>
      </c>
      <c r="M533" s="127">
        <v>208118</v>
      </c>
      <c r="N533" s="127">
        <v>205820</v>
      </c>
      <c r="O533" s="127">
        <v>197204</v>
      </c>
      <c r="P533" s="127">
        <v>0</v>
      </c>
      <c r="Q533" s="127">
        <v>45331</v>
      </c>
      <c r="R533" s="127">
        <v>6603</v>
      </c>
      <c r="S533" s="127">
        <v>1697</v>
      </c>
      <c r="T533" s="24">
        <f>IF(P533&gt;0, ROUND(IF(IF(OR(C533="51", C533="52", C533="66"), (L533*'UNIT VALUES'!$C$26)-CALCS!P533,0)&gt;0, IF(OR(C533="51", C533="52", C533="66"), (L533*'UNIT VALUES'!$C$26)-CALCS!P533,0), 0), 0), ROUND(IF(IF(OR(C533="51", C533="52", C533="66"), (L533*'UNIT VALUES'!$C$26)-CALCS!O533,0)&gt;0, IF(OR(C533="51", C533="52", C533="66"), (L533*'UNIT VALUES'!$C$26)-CALCS!O533,0), 0), 0))</f>
        <v>60731</v>
      </c>
      <c r="U533" s="25">
        <f>IF(C533="22", (O533*'UNIT VALUES'!$D$38)+(Q533*'UNIT VALUES'!$D$39)+(S533*'UNIT VALUES'!$D$40), (O533*'UNIT VALUES'!$D$28)+(Q533*'UNIT VALUES'!$D$29)+(S533*'UNIT VALUES'!$D$30))</f>
        <v>1777608.8028800876</v>
      </c>
      <c r="V533" s="25">
        <f>IF(C533="22",(O533*'UNIT VALUES'!$D$41)+(Q533*'UNIT VALUES'!$D$42)+(R533*'UNIT VALUES'!$D$43),IF(C533="66",(Q533*'UNIT VALUES'!$D$31)+(T533*'UNIT VALUES'!$D$33)+(R533*'UNIT VALUES'!$D$34),(Q533*'UNIT VALUES'!$D$31)+(T533*'UNIT VALUES'!$D$32)+(R533*'UNIT VALUES'!$D$34)))</f>
        <v>1889583.2295761781</v>
      </c>
      <c r="W533" s="25">
        <f t="shared" si="24"/>
        <v>1889583</v>
      </c>
      <c r="X533" s="27">
        <f>ROUND(IF(C533="22", W533*'UNIT VALUES'!$D$44, W533*'UNIT VALUES'!$D$36), 0)</f>
        <v>1653779</v>
      </c>
      <c r="Y533" s="87">
        <f>ROUND(IF(C533="22", IF(U533&gt;V533,O533*'UNIT VALUES'!$D$38*'UNIT VALUES'!$D$44,O533*'UNIT VALUES'!$D$41*'UNIT VALUES'!$D$44),IF(U533&gt;V533, O533*'UNIT VALUES'!$D$28*'UNIT VALUES'!$D$36,0)), 0)</f>
        <v>0</v>
      </c>
      <c r="Z533" s="87">
        <f>ROUND(IF(C533="22", IF(U533&gt;V533,Q533*'UNIT VALUES'!$D$39*'UNIT VALUES'!$D$44,Q533*'UNIT VALUES'!$D$42*'UNIT VALUES'!$D$44), IF(U533&gt;V533, Q533*'UNIT VALUES'!$D$29*'UNIT VALUES'!$D$36, Q533*'UNIT VALUES'!$D$31*'UNIT VALUES'!$D$36)),0)</f>
        <v>605142</v>
      </c>
      <c r="AA533" s="87">
        <f>ROUND(IF(C533="22", IF(U533&gt;V533,0,R533*'UNIT VALUES'!$D$43*'UNIT VALUES'!$D$44),IF(CALCS!U533&gt;CALCS!V533,0,CALCS!R533*'UNIT VALUES'!$D$34*'UNIT VALUES'!$D$36)), 0)</f>
        <v>428499</v>
      </c>
      <c r="AB533" s="87">
        <f>ROUND(IF(C533="22",IF(U533&gt;V533,S533*'UNIT VALUES'!$D$40*'UNIT VALUES'!$D$44,0),IF(U533&gt;V533,S533*'UNIT VALUES'!$D$30*'UNIT VALUES'!$D$36)), 0)</f>
        <v>0</v>
      </c>
      <c r="AC533" s="87">
        <f>ROUND(IF(U533&gt;V533,0,IF(T533&gt;1, IF(C533="66", T533*'UNIT VALUES'!$D$33*'UNIT VALUES'!$D$36,T533*'UNIT VALUES'!$D$32*'UNIT VALUES'!$D$36),0)),0)</f>
        <v>620138</v>
      </c>
      <c r="AD533" t="str">
        <f t="shared" si="25"/>
        <v>221650</v>
      </c>
      <c r="AE533">
        <f ca="1">IF(C533="22",OFFSET('National Reallocations'!$L$1,MATCH(AD533,'National Reallocations'!$I$2:$I$52,0),),ROUND((X533/(SUM($X$2:$X$1259)-SUMIF($C$2:$C$1259,"22",$X$2:$X$1259)))*(Reallocations!$F$4+Reallocations!$F$5),0))</f>
        <v>139</v>
      </c>
      <c r="AF533" s="27">
        <f ca="1">IF(ISERROR(OFFSET('MSA Reallocations'!$I$1,MATCH(AD533,'MSA Reallocations'!$E$2:$E$37,0),)), 0, (OFFSET('MSA Reallocations'!$I$1,MATCH(AD533,'MSA Reallocations'!$E$2:$E$37,0),)))</f>
        <v>0</v>
      </c>
      <c r="AG533" s="181">
        <f ca="1">IF(ISERROR(OFFSET(Reductions!$E$1,MATCH(AD533,Reductions!$F$2:$F$15,0),)), 0, -OFFSET(Reductions!$E$1,MATCH(AD533,Reductions!$F$2:$F$15,0),))</f>
        <v>0</v>
      </c>
      <c r="AH533" s="53">
        <f t="shared" ca="1" si="26"/>
        <v>1653918</v>
      </c>
    </row>
    <row r="534" spans="1:34" x14ac:dyDescent="0.25">
      <c r="A534" s="126" t="s">
        <v>5559</v>
      </c>
      <c r="B534" s="126" t="s">
        <v>1574</v>
      </c>
      <c r="C534" s="126" t="s">
        <v>47</v>
      </c>
      <c r="D534" s="126" t="s">
        <v>48</v>
      </c>
      <c r="E534" s="126" t="s">
        <v>19</v>
      </c>
      <c r="F534" s="126" t="s">
        <v>406</v>
      </c>
      <c r="G534" s="126" t="s">
        <v>944</v>
      </c>
      <c r="H534" s="126" t="s">
        <v>23</v>
      </c>
      <c r="I534" s="126" t="s">
        <v>1601</v>
      </c>
      <c r="J534" s="126" t="s">
        <v>1589</v>
      </c>
      <c r="K534" s="126" t="s">
        <v>2714</v>
      </c>
      <c r="L534" s="127">
        <v>6356</v>
      </c>
      <c r="M534" s="127">
        <v>26718</v>
      </c>
      <c r="N534" s="127">
        <v>26718</v>
      </c>
      <c r="O534" s="127">
        <v>27942</v>
      </c>
      <c r="P534" s="127">
        <v>0</v>
      </c>
      <c r="Q534" s="127">
        <v>4031</v>
      </c>
      <c r="R534" s="127">
        <v>249</v>
      </c>
      <c r="S534" s="127">
        <v>150</v>
      </c>
      <c r="T534" s="24">
        <f>IF(P534&gt;0, ROUND(IF(IF(OR(C534="51", C534="52", C534="66"), (L534*'UNIT VALUES'!$C$26)-CALCS!P534,0)&gt;0, IF(OR(C534="51", C534="52", C534="66"), (L534*'UNIT VALUES'!$C$26)-CALCS!P534,0), 0), 0), ROUND(IF(IF(OR(C534="51", C534="52", C534="66"), (L534*'UNIT VALUES'!$C$26)-CALCS!O534,0)&gt;0, IF(OR(C534="51", C534="52", C534="66"), (L534*'UNIT VALUES'!$C$26)-CALCS!O534,0), 0), 0))</f>
        <v>0</v>
      </c>
      <c r="U534" s="25">
        <f>IF(C534="22", (O534*'UNIT VALUES'!$D$38)+(Q534*'UNIT VALUES'!$D$39)+(S534*'UNIT VALUES'!$D$40), (O534*'UNIT VALUES'!$D$28)+(Q534*'UNIT VALUES'!$D$29)+(S534*'UNIT VALUES'!$D$30))</f>
        <v>177496.6380500466</v>
      </c>
      <c r="V534" s="25">
        <f>IF(C534="22",(O534*'UNIT VALUES'!$D$41)+(Q534*'UNIT VALUES'!$D$42)+(R534*'UNIT VALUES'!$D$43),IF(C534="66",(Q534*'UNIT VALUES'!$D$31)+(T534*'UNIT VALUES'!$D$33)+(R534*'UNIT VALUES'!$D$34),(Q534*'UNIT VALUES'!$D$31)+(T534*'UNIT VALUES'!$D$32)+(R534*'UNIT VALUES'!$D$34)))</f>
        <v>79946.909032761992</v>
      </c>
      <c r="W534" s="25">
        <f t="shared" si="24"/>
        <v>177497</v>
      </c>
      <c r="X534" s="27">
        <f>ROUND(IF(C534="22", W534*'UNIT VALUES'!$D$44, W534*'UNIT VALUES'!$D$36), 0)</f>
        <v>155347</v>
      </c>
      <c r="Y534" s="87">
        <f>ROUND(IF(C534="22", IF(U534&gt;V534,O534*'UNIT VALUES'!$D$38*'UNIT VALUES'!$D$44,O534*'UNIT VALUES'!$D$41*'UNIT VALUES'!$D$44),IF(U534&gt;V534, O534*'UNIT VALUES'!$D$28*'UNIT VALUES'!$D$36,0)), 0)</f>
        <v>45970</v>
      </c>
      <c r="Z534" s="87">
        <f>ROUND(IF(C534="22", IF(U534&gt;V534,Q534*'UNIT VALUES'!$D$39*'UNIT VALUES'!$D$44,Q534*'UNIT VALUES'!$D$42*'UNIT VALUES'!$D$44), IF(U534&gt;V534, Q534*'UNIT VALUES'!$D$29*'UNIT VALUES'!$D$36, Q534*'UNIT VALUES'!$D$31*'UNIT VALUES'!$D$36)),0)</f>
        <v>89686</v>
      </c>
      <c r="AA534" s="87">
        <f>ROUND(IF(C534="22", IF(U534&gt;V534,0,R534*'UNIT VALUES'!$D$43*'UNIT VALUES'!$D$44),IF(CALCS!U534&gt;CALCS!V534,0,CALCS!R534*'UNIT VALUES'!$D$34*'UNIT VALUES'!$D$36)), 0)</f>
        <v>0</v>
      </c>
      <c r="AB534" s="87">
        <f>ROUND(IF(C534="22",IF(U534&gt;V534,S534*'UNIT VALUES'!$D$40*'UNIT VALUES'!$D$44,0),IF(U534&gt;V534,S534*'UNIT VALUES'!$D$30*'UNIT VALUES'!$D$36)), 0)</f>
        <v>19691</v>
      </c>
      <c r="AC534" s="87">
        <f>ROUND(IF(U534&gt;V534,0,IF(T534&gt;1, IF(C534="66", T534*'UNIT VALUES'!$D$33*'UNIT VALUES'!$D$36,T534*'UNIT VALUES'!$D$32*'UNIT VALUES'!$D$36),0)),0)</f>
        <v>0</v>
      </c>
      <c r="AD534" t="str">
        <f t="shared" si="25"/>
        <v>221698</v>
      </c>
      <c r="AE534">
        <f ca="1">IF(C534="22",OFFSET('National Reallocations'!$L$1,MATCH(AD534,'National Reallocations'!$I$2:$I$52,0),),ROUND((X534/(SUM($X$2:$X$1259)-SUMIF($C$2:$C$1259,"22",$X$2:$X$1259)))*(Reallocations!$F$4+Reallocations!$F$5),0))</f>
        <v>13</v>
      </c>
      <c r="AF534" s="27">
        <f ca="1">IF(ISERROR(OFFSET('MSA Reallocations'!$I$1,MATCH(AD534,'MSA Reallocations'!$E$2:$E$37,0),)), 0, (OFFSET('MSA Reallocations'!$I$1,MATCH(AD534,'MSA Reallocations'!$E$2:$E$37,0),)))</f>
        <v>0</v>
      </c>
      <c r="AG534" s="181">
        <f ca="1">IF(ISERROR(OFFSET(Reductions!$E$1,MATCH(AD534,Reductions!$F$2:$F$15,0),)), 0, -OFFSET(Reductions!$E$1,MATCH(AD534,Reductions!$F$2:$F$15,0),))</f>
        <v>0</v>
      </c>
      <c r="AH534" s="53">
        <f t="shared" ca="1" si="26"/>
        <v>155360</v>
      </c>
    </row>
    <row r="535" spans="1:34" x14ac:dyDescent="0.25">
      <c r="A535" s="126" t="s">
        <v>5799</v>
      </c>
      <c r="B535" s="126" t="s">
        <v>1574</v>
      </c>
      <c r="C535" s="126" t="s">
        <v>27</v>
      </c>
      <c r="D535" s="126" t="s">
        <v>28</v>
      </c>
      <c r="E535" s="126" t="s">
        <v>19</v>
      </c>
      <c r="F535" s="126" t="s">
        <v>1603</v>
      </c>
      <c r="G535" s="126" t="s">
        <v>1092</v>
      </c>
      <c r="H535" s="126" t="s">
        <v>23</v>
      </c>
      <c r="I535" s="126" t="s">
        <v>1604</v>
      </c>
      <c r="J535" s="126" t="s">
        <v>1585</v>
      </c>
      <c r="K535" s="126" t="s">
        <v>2714</v>
      </c>
      <c r="L535" s="127">
        <v>13403</v>
      </c>
      <c r="M535" s="127">
        <v>15810</v>
      </c>
      <c r="N535" s="127">
        <v>15810</v>
      </c>
      <c r="O535" s="127">
        <v>14584</v>
      </c>
      <c r="P535" s="127">
        <v>0</v>
      </c>
      <c r="Q535" s="127">
        <v>2330</v>
      </c>
      <c r="R535" s="127">
        <v>577</v>
      </c>
      <c r="S535" s="127">
        <v>81</v>
      </c>
      <c r="T535" s="24">
        <f>IF(P535&gt;0, ROUND(IF(IF(OR(C535="51", C535="52", C535="66"), (L535*'UNIT VALUES'!$C$26)-CALCS!P535,0)&gt;0, IF(OR(C535="51", C535="52", C535="66"), (L535*'UNIT VALUES'!$C$26)-CALCS!P535,0), 0), 0), ROUND(IF(IF(OR(C535="51", C535="52", C535="66"), (L535*'UNIT VALUES'!$C$26)-CALCS!O535,0)&gt;0, IF(OR(C535="51", C535="52", C535="66"), (L535*'UNIT VALUES'!$C$26)-CALCS!O535,0), 0), 0))</f>
        <v>6448</v>
      </c>
      <c r="U535" s="25">
        <f>IF(C535="22", (O535*'UNIT VALUES'!$D$38)+(Q535*'UNIT VALUES'!$D$39)+(S535*'UNIT VALUES'!$D$40), (O535*'UNIT VALUES'!$D$28)+(Q535*'UNIT VALUES'!$D$29)+(S535*'UNIT VALUES'!$D$30))</f>
        <v>98795.586477500823</v>
      </c>
      <c r="V535" s="25">
        <f>IF(C535="22",(O535*'UNIT VALUES'!$D$41)+(Q535*'UNIT VALUES'!$D$42)+(R535*'UNIT VALUES'!$D$43),IF(C535="66",(Q535*'UNIT VALUES'!$D$31)+(T535*'UNIT VALUES'!$D$33)+(R535*'UNIT VALUES'!$D$34),(Q535*'UNIT VALUES'!$D$31)+(T535*'UNIT VALUES'!$D$32)+(R535*'UNIT VALUES'!$D$34)))</f>
        <v>153552.35164538521</v>
      </c>
      <c r="W535" s="25">
        <f t="shared" si="24"/>
        <v>153552</v>
      </c>
      <c r="X535" s="27">
        <f>ROUND(IF(C535="22", W535*'UNIT VALUES'!$D$44, W535*'UNIT VALUES'!$D$36), 0)</f>
        <v>134390</v>
      </c>
      <c r="Y535" s="87">
        <f>ROUND(IF(C535="22", IF(U535&gt;V535,O535*'UNIT VALUES'!$D$38*'UNIT VALUES'!$D$44,O535*'UNIT VALUES'!$D$41*'UNIT VALUES'!$D$44),IF(U535&gt;V535, O535*'UNIT VALUES'!$D$28*'UNIT VALUES'!$D$36,0)), 0)</f>
        <v>0</v>
      </c>
      <c r="Z535" s="87">
        <f>ROUND(IF(C535="22", IF(U535&gt;V535,Q535*'UNIT VALUES'!$D$39*'UNIT VALUES'!$D$44,Q535*'UNIT VALUES'!$D$42*'UNIT VALUES'!$D$44), IF(U535&gt;V535, Q535*'UNIT VALUES'!$D$29*'UNIT VALUES'!$D$36, Q535*'UNIT VALUES'!$D$31*'UNIT VALUES'!$D$36)),0)</f>
        <v>31104</v>
      </c>
      <c r="AA535" s="87">
        <f>ROUND(IF(C535="22", IF(U535&gt;V535,0,R535*'UNIT VALUES'!$D$43*'UNIT VALUES'!$D$44),IF(CALCS!U535&gt;CALCS!V535,0,CALCS!R535*'UNIT VALUES'!$D$34*'UNIT VALUES'!$D$36)), 0)</f>
        <v>37444</v>
      </c>
      <c r="AB535" s="87">
        <f>ROUND(IF(C535="22",IF(U535&gt;V535,S535*'UNIT VALUES'!$D$40*'UNIT VALUES'!$D$44,0),IF(U535&gt;V535,S535*'UNIT VALUES'!$D$30*'UNIT VALUES'!$D$36)), 0)</f>
        <v>0</v>
      </c>
      <c r="AC535" s="87">
        <f>ROUND(IF(U535&gt;V535,0,IF(T535&gt;1, IF(C535="66", T535*'UNIT VALUES'!$D$33*'UNIT VALUES'!$D$36,T535*'UNIT VALUES'!$D$32*'UNIT VALUES'!$D$36),0)),0)</f>
        <v>65842</v>
      </c>
      <c r="AD535" t="str">
        <f t="shared" si="25"/>
        <v>221794</v>
      </c>
      <c r="AE535">
        <f ca="1">IF(C535="22",OFFSET('National Reallocations'!$L$1,MATCH(AD535,'National Reallocations'!$I$2:$I$52,0),),ROUND((X535/(SUM($X$2:$X$1259)-SUMIF($C$2:$C$1259,"22",$X$2:$X$1259)))*(Reallocations!$F$4+Reallocations!$F$5),0))</f>
        <v>11</v>
      </c>
      <c r="AF535" s="27">
        <f ca="1">IF(ISERROR(OFFSET('MSA Reallocations'!$I$1,MATCH(AD535,'MSA Reallocations'!$E$2:$E$37,0),)), 0, (OFFSET('MSA Reallocations'!$I$1,MATCH(AD535,'MSA Reallocations'!$E$2:$E$37,0),)))</f>
        <v>0</v>
      </c>
      <c r="AG535" s="181">
        <f ca="1">IF(ISERROR(OFFSET(Reductions!$E$1,MATCH(AD535,Reductions!$F$2:$F$15,0),)), 0, -OFFSET(Reductions!$E$1,MATCH(AD535,Reductions!$F$2:$F$15,0),))</f>
        <v>0</v>
      </c>
      <c r="AH535" s="53">
        <f t="shared" ca="1" si="26"/>
        <v>134401</v>
      </c>
    </row>
    <row r="536" spans="1:34" x14ac:dyDescent="0.25">
      <c r="A536" s="126" t="s">
        <v>5450</v>
      </c>
      <c r="B536" s="126" t="s">
        <v>1574</v>
      </c>
      <c r="C536" s="126" t="s">
        <v>99</v>
      </c>
      <c r="D536" s="126" t="s">
        <v>100</v>
      </c>
      <c r="E536" s="126" t="s">
        <v>19</v>
      </c>
      <c r="F536" s="126" t="s">
        <v>1606</v>
      </c>
      <c r="G536" s="126" t="s">
        <v>126</v>
      </c>
      <c r="H536" s="126" t="s">
        <v>23</v>
      </c>
      <c r="I536" s="126" t="s">
        <v>23</v>
      </c>
      <c r="J536" s="126" t="s">
        <v>1589</v>
      </c>
      <c r="K536" s="126" t="s">
        <v>2714</v>
      </c>
      <c r="L536" s="127">
        <v>182457</v>
      </c>
      <c r="M536" s="127">
        <v>376956</v>
      </c>
      <c r="N536" s="127">
        <v>376826</v>
      </c>
      <c r="O536" s="127">
        <v>359834</v>
      </c>
      <c r="P536" s="127">
        <v>0</v>
      </c>
      <c r="Q536" s="127">
        <v>61886</v>
      </c>
      <c r="R536" s="127">
        <v>5674</v>
      </c>
      <c r="S536" s="127">
        <v>3418</v>
      </c>
      <c r="T536" s="24">
        <f>IF(P536&gt;0, ROUND(IF(IF(OR(C536="51", C536="52", C536="66"), (L536*'UNIT VALUES'!$C$26)-CALCS!P536,0)&gt;0, IF(OR(C536="51", C536="52", C536="66"), (L536*'UNIT VALUES'!$C$26)-CALCS!P536,0), 0), 0), ROUND(IF(IF(OR(C536="51", C536="52", C536="66"), (L536*'UNIT VALUES'!$C$26)-CALCS!O536,0)&gt;0, IF(OR(C536="51", C536="52", C536="66"), (L536*'UNIT VALUES'!$C$26)-CALCS!O536,0), 0), 0))</f>
        <v>0</v>
      </c>
      <c r="U536" s="25">
        <f>IF(C536="22", (O536*'UNIT VALUES'!$D$38)+(Q536*'UNIT VALUES'!$D$39)+(S536*'UNIT VALUES'!$D$40), (O536*'UNIT VALUES'!$D$28)+(Q536*'UNIT VALUES'!$D$29)+(S536*'UNIT VALUES'!$D$30))</f>
        <v>2762300.7855860856</v>
      </c>
      <c r="V536" s="25">
        <f>IF(C536="22",(O536*'UNIT VALUES'!$D$41)+(Q536*'UNIT VALUES'!$D$42)+(R536*'UNIT VALUES'!$D$43),IF(C536="66",(Q536*'UNIT VALUES'!$D$31)+(T536*'UNIT VALUES'!$D$33)+(R536*'UNIT VALUES'!$D$34),(Q536*'UNIT VALUES'!$D$31)+(T536*'UNIT VALUES'!$D$32)+(R536*'UNIT VALUES'!$D$34)))</f>
        <v>1364650.128631229</v>
      </c>
      <c r="W536" s="25">
        <f t="shared" si="24"/>
        <v>2762301</v>
      </c>
      <c r="X536" s="27">
        <f>ROUND(IF(C536="22", W536*'UNIT VALUES'!$D$44, W536*'UNIT VALUES'!$D$36), 0)</f>
        <v>2417589</v>
      </c>
      <c r="Y536" s="87">
        <f>ROUND(IF(C536="22", IF(U536&gt;V536,O536*'UNIT VALUES'!$D$38*'UNIT VALUES'!$D$44,O536*'UNIT VALUES'!$D$41*'UNIT VALUES'!$D$44),IF(U536&gt;V536, O536*'UNIT VALUES'!$D$28*'UNIT VALUES'!$D$36,0)), 0)</f>
        <v>591993</v>
      </c>
      <c r="Z536" s="87">
        <f>ROUND(IF(C536="22", IF(U536&gt;V536,Q536*'UNIT VALUES'!$D$39*'UNIT VALUES'!$D$44,Q536*'UNIT VALUES'!$D$42*'UNIT VALUES'!$D$44), IF(U536&gt;V536, Q536*'UNIT VALUES'!$D$29*'UNIT VALUES'!$D$36, Q536*'UNIT VALUES'!$D$31*'UNIT VALUES'!$D$36)),0)</f>
        <v>1376902</v>
      </c>
      <c r="AA536" s="87">
        <f>ROUND(IF(C536="22", IF(U536&gt;V536,0,R536*'UNIT VALUES'!$D$43*'UNIT VALUES'!$D$44),IF(CALCS!U536&gt;CALCS!V536,0,CALCS!R536*'UNIT VALUES'!$D$34*'UNIT VALUES'!$D$36)), 0)</f>
        <v>0</v>
      </c>
      <c r="AB536" s="87">
        <f>ROUND(IF(C536="22",IF(U536&gt;V536,S536*'UNIT VALUES'!$D$40*'UNIT VALUES'!$D$44,0),IF(U536&gt;V536,S536*'UNIT VALUES'!$D$30*'UNIT VALUES'!$D$36)), 0)</f>
        <v>448693</v>
      </c>
      <c r="AC536" s="87">
        <f>ROUND(IF(U536&gt;V536,0,IF(T536&gt;1, IF(C536="66", T536*'UNIT VALUES'!$D$33*'UNIT VALUES'!$D$36,T536*'UNIT VALUES'!$D$32*'UNIT VALUES'!$D$36),0)),0)</f>
        <v>0</v>
      </c>
      <c r="AD536" t="str">
        <f t="shared" si="25"/>
        <v>229051</v>
      </c>
      <c r="AE536">
        <f ca="1">IF(C536="22",OFFSET('National Reallocations'!$L$1,MATCH(AD536,'National Reallocations'!$I$2:$I$52,0),),ROUND((X536/(SUM($X$2:$X$1259)-SUMIF($C$2:$C$1259,"22",$X$2:$X$1259)))*(Reallocations!$F$4+Reallocations!$F$5),0))</f>
        <v>203</v>
      </c>
      <c r="AF536" s="27">
        <f ca="1">IF(ISERROR(OFFSET('MSA Reallocations'!$I$1,MATCH(AD536,'MSA Reallocations'!$E$2:$E$37,0),)), 0, (OFFSET('MSA Reallocations'!$I$1,MATCH(AD536,'MSA Reallocations'!$E$2:$E$37,0),)))</f>
        <v>0</v>
      </c>
      <c r="AG536" s="181">
        <f ca="1">IF(ISERROR(OFFSET(Reductions!$E$1,MATCH(AD536,Reductions!$F$2:$F$15,0),)), 0, -OFFSET(Reductions!$E$1,MATCH(AD536,Reductions!$F$2:$F$15,0),))</f>
        <v>0</v>
      </c>
      <c r="AH536" s="53">
        <f t="shared" ca="1" si="26"/>
        <v>2417792</v>
      </c>
    </row>
    <row r="537" spans="1:34" x14ac:dyDescent="0.25">
      <c r="A537" s="126" t="s">
        <v>5656</v>
      </c>
      <c r="B537" s="126" t="s">
        <v>1574</v>
      </c>
      <c r="C537" s="126" t="s">
        <v>99</v>
      </c>
      <c r="D537" s="126" t="s">
        <v>100</v>
      </c>
      <c r="E537" s="126" t="s">
        <v>19</v>
      </c>
      <c r="F537" s="126" t="s">
        <v>1131</v>
      </c>
      <c r="G537" s="126" t="s">
        <v>944</v>
      </c>
      <c r="H537" s="126" t="s">
        <v>23</v>
      </c>
      <c r="I537" s="126" t="s">
        <v>23</v>
      </c>
      <c r="J537" s="126" t="s">
        <v>1589</v>
      </c>
      <c r="K537" s="126" t="s">
        <v>2714</v>
      </c>
      <c r="L537" s="127">
        <v>32287</v>
      </c>
      <c r="M537" s="127">
        <v>0</v>
      </c>
      <c r="N537" s="127">
        <v>0</v>
      </c>
      <c r="O537" s="127">
        <v>222146</v>
      </c>
      <c r="P537" s="127">
        <v>0</v>
      </c>
      <c r="Q537" s="127">
        <v>21619</v>
      </c>
      <c r="R537" s="127">
        <v>1867</v>
      </c>
      <c r="S537" s="127">
        <v>1019</v>
      </c>
      <c r="T537" s="24">
        <f>IF(P537&gt;0, ROUND(IF(IF(OR(C537="51", C537="52", C537="66"), (L537*'UNIT VALUES'!$C$26)-CALCS!P537,0)&gt;0, IF(OR(C537="51", C537="52", C537="66"), (L537*'UNIT VALUES'!$C$26)-CALCS!P537,0), 0), 0), ROUND(IF(IF(OR(C537="51", C537="52", C537="66"), (L537*'UNIT VALUES'!$C$26)-CALCS!O537,0)&gt;0, IF(OR(C537="51", C537="52", C537="66"), (L537*'UNIT VALUES'!$C$26)-CALCS!O537,0), 0), 0))</f>
        <v>0</v>
      </c>
      <c r="U537" s="25">
        <f>IF(C537="22", (O537*'UNIT VALUES'!$D$38)+(Q537*'UNIT VALUES'!$D$39)+(S537*'UNIT VALUES'!$D$40), (O537*'UNIT VALUES'!$D$28)+(Q537*'UNIT VALUES'!$D$29)+(S537*'UNIT VALUES'!$D$30))</f>
        <v>1120007.9377669224</v>
      </c>
      <c r="V537" s="25">
        <f>IF(C537="22",(O537*'UNIT VALUES'!$D$41)+(Q537*'UNIT VALUES'!$D$42)+(R537*'UNIT VALUES'!$D$43),IF(C537="66",(Q537*'UNIT VALUES'!$D$31)+(T537*'UNIT VALUES'!$D$33)+(R537*'UNIT VALUES'!$D$34),(Q537*'UNIT VALUES'!$D$31)+(T537*'UNIT VALUES'!$D$32)+(R537*'UNIT VALUES'!$D$34)))</f>
        <v>468184.50246392231</v>
      </c>
      <c r="W537" s="25">
        <f t="shared" si="24"/>
        <v>1120008</v>
      </c>
      <c r="X537" s="27">
        <f>ROUND(IF(C537="22", W537*'UNIT VALUES'!$D$44, W537*'UNIT VALUES'!$D$36), 0)</f>
        <v>980240</v>
      </c>
      <c r="Y537" s="87">
        <f>ROUND(IF(C537="22", IF(U537&gt;V537,O537*'UNIT VALUES'!$D$38*'UNIT VALUES'!$D$44,O537*'UNIT VALUES'!$D$41*'UNIT VALUES'!$D$44),IF(U537&gt;V537, O537*'UNIT VALUES'!$D$28*'UNIT VALUES'!$D$36,0)), 0)</f>
        <v>365471</v>
      </c>
      <c r="Z537" s="87">
        <f>ROUND(IF(C537="22", IF(U537&gt;V537,Q537*'UNIT VALUES'!$D$39*'UNIT VALUES'!$D$44,Q537*'UNIT VALUES'!$D$42*'UNIT VALUES'!$D$44), IF(U537&gt;V537, Q537*'UNIT VALUES'!$D$29*'UNIT VALUES'!$D$36, Q537*'UNIT VALUES'!$D$31*'UNIT VALUES'!$D$36)),0)</f>
        <v>481001</v>
      </c>
      <c r="AA537" s="87">
        <f>ROUND(IF(C537="22", IF(U537&gt;V537,0,R537*'UNIT VALUES'!$D$43*'UNIT VALUES'!$D$44),IF(CALCS!U537&gt;CALCS!V537,0,CALCS!R537*'UNIT VALUES'!$D$34*'UNIT VALUES'!$D$36)), 0)</f>
        <v>0</v>
      </c>
      <c r="AB537" s="87">
        <f>ROUND(IF(C537="22",IF(U537&gt;V537,S537*'UNIT VALUES'!$D$40*'UNIT VALUES'!$D$44,0),IF(U537&gt;V537,S537*'UNIT VALUES'!$D$30*'UNIT VALUES'!$D$36)), 0)</f>
        <v>133768</v>
      </c>
      <c r="AC537" s="87">
        <f>ROUND(IF(U537&gt;V537,0,IF(T537&gt;1, IF(C537="66", T537*'UNIT VALUES'!$D$33*'UNIT VALUES'!$D$36,T537*'UNIT VALUES'!$D$32*'UNIT VALUES'!$D$36),0)),0)</f>
        <v>0</v>
      </c>
      <c r="AD537" t="str">
        <f t="shared" si="25"/>
        <v>229103</v>
      </c>
      <c r="AE537">
        <f ca="1">IF(C537="22",OFFSET('National Reallocations'!$L$1,MATCH(AD537,'National Reallocations'!$I$2:$I$52,0),),ROUND((X537/(SUM($X$2:$X$1259)-SUMIF($C$2:$C$1259,"22",$X$2:$X$1259)))*(Reallocations!$F$4+Reallocations!$F$5),0))</f>
        <v>82</v>
      </c>
      <c r="AF537" s="27">
        <f ca="1">IF(ISERROR(OFFSET('MSA Reallocations'!$I$1,MATCH(AD537,'MSA Reallocations'!$E$2:$E$37,0),)), 0, (OFFSET('MSA Reallocations'!$I$1,MATCH(AD537,'MSA Reallocations'!$E$2:$E$37,0),)))</f>
        <v>0</v>
      </c>
      <c r="AG537" s="181">
        <f ca="1">IF(ISERROR(OFFSET(Reductions!$E$1,MATCH(AD537,Reductions!$F$2:$F$15,0),)), 0, -OFFSET(Reductions!$E$1,MATCH(AD537,Reductions!$F$2:$F$15,0),))</f>
        <v>0</v>
      </c>
      <c r="AH537" s="53">
        <f t="shared" ca="1" si="26"/>
        <v>980322</v>
      </c>
    </row>
    <row r="538" spans="1:34" x14ac:dyDescent="0.25">
      <c r="A538" s="126" t="s">
        <v>5441</v>
      </c>
      <c r="B538" s="126" t="s">
        <v>9</v>
      </c>
      <c r="C538" s="126" t="s">
        <v>19</v>
      </c>
      <c r="D538" s="126" t="s">
        <v>20</v>
      </c>
      <c r="E538" s="126" t="s">
        <v>1609</v>
      </c>
      <c r="F538" s="126" t="s">
        <v>4744</v>
      </c>
      <c r="G538" s="126" t="s">
        <v>22</v>
      </c>
      <c r="H538" s="126" t="s">
        <v>23</v>
      </c>
      <c r="I538" s="126" t="s">
        <v>23</v>
      </c>
      <c r="J538" s="126" t="s">
        <v>24</v>
      </c>
      <c r="K538" s="126" t="s">
        <v>167</v>
      </c>
      <c r="L538" s="127">
        <v>0</v>
      </c>
      <c r="M538" s="127">
        <v>5737773</v>
      </c>
      <c r="N538" s="127">
        <v>5737037</v>
      </c>
      <c r="O538" s="127">
        <v>3677279</v>
      </c>
      <c r="P538" s="127">
        <v>0</v>
      </c>
      <c r="Q538" s="127">
        <v>231932</v>
      </c>
      <c r="R538" s="127">
        <v>372056</v>
      </c>
      <c r="S538" s="127">
        <v>14750</v>
      </c>
      <c r="T538" s="24">
        <f>IF(P538&gt;0, ROUND(IF(IF(OR(C538="51", C538="52", C538="66"), (L538*'UNIT VALUES'!$C$26)-CALCS!P538,0)&gt;0, IF(OR(C538="51", C538="52", C538="66"), (L538*'UNIT VALUES'!$C$26)-CALCS!P538,0), 0), 0), ROUND(IF(IF(OR(C538="51", C538="52", C538="66"), (L538*'UNIT VALUES'!$C$26)-CALCS!O538,0)&gt;0, IF(OR(C538="51", C538="52", C538="66"), (L538*'UNIT VALUES'!$C$26)-CALCS!O538,0), 0), 0))</f>
        <v>0</v>
      </c>
      <c r="U538" s="25">
        <f>IF(C538="22", (O538*'UNIT VALUES'!$D$38)+(Q538*'UNIT VALUES'!$D$39)+(S538*'UNIT VALUES'!$D$40), (O538*'UNIT VALUES'!$D$28)+(Q538*'UNIT VALUES'!$D$29)+(S538*'UNIT VALUES'!$D$30))</f>
        <v>17630350.882909138</v>
      </c>
      <c r="V538" s="25">
        <f>IF(C538="22",(O538*'UNIT VALUES'!$D$41)+(Q538*'UNIT VALUES'!$D$42)+(R538*'UNIT VALUES'!$D$43),IF(C538="66",(Q538*'UNIT VALUES'!$D$31)+(T538*'UNIT VALUES'!$D$33)+(R538*'UNIT VALUES'!$D$34),(Q538*'UNIT VALUES'!$D$31)+(T538*'UNIT VALUES'!$D$32)+(R538*'UNIT VALUES'!$D$34)))</f>
        <v>35747319.45355273</v>
      </c>
      <c r="W538" s="25">
        <f t="shared" si="24"/>
        <v>35747319</v>
      </c>
      <c r="X538" s="219">
        <f>ROUND(IF(C538="22", W538*'UNIT VALUES'!$D$44, W538*'UNIT VALUES'!$D$36), 0)</f>
        <v>29725651</v>
      </c>
      <c r="Y538" s="87">
        <f>ROUND(IF(C538="22", IF(U538&gt;V538,O538*'UNIT VALUES'!$D$38*'UNIT VALUES'!$D$44,O538*'UNIT VALUES'!$D$41*'UNIT VALUES'!$D$44),IF(U538&gt;V538, O538*'UNIT VALUES'!$D$28*'UNIT VALUES'!$D$36,0)), 0)</f>
        <v>4913390</v>
      </c>
      <c r="Z538" s="87">
        <f>ROUND(IF(C538="22", IF(U538&gt;V538,Q538*'UNIT VALUES'!$D$39*'UNIT VALUES'!$D$44,Q538*'UNIT VALUES'!$D$42*'UNIT VALUES'!$D$44), IF(U538&gt;V538, Q538*'UNIT VALUES'!$D$29*'UNIT VALUES'!$D$36, Q538*'UNIT VALUES'!$D$31*'UNIT VALUES'!$D$36)),0)</f>
        <v>3239699</v>
      </c>
      <c r="AA538" s="87">
        <f>ROUND(IF(C538="22", IF(U538&gt;V538,0,R538*'UNIT VALUES'!$D$43*'UNIT VALUES'!$D$44),IF(CALCS!U538&gt;CALCS!V538,0,CALCS!R538*'UNIT VALUES'!$D$34*'UNIT VALUES'!$D$36)), 0)</f>
        <v>21572562</v>
      </c>
      <c r="AB538" s="87">
        <f>ROUND(IF(C538="22",IF(U538&gt;V538,S538*'UNIT VALUES'!$D$40*'UNIT VALUES'!$D$44,0),IF(U538&gt;V538,S538*'UNIT VALUES'!$D$30*'UNIT VALUES'!$D$36)), 0)</f>
        <v>0</v>
      </c>
      <c r="AC538" s="87">
        <f>ROUND(IF(U538&gt;V538,0,IF(T538&gt;1, IF(C538="66", T538*'UNIT VALUES'!$D$33*'UNIT VALUES'!$D$36,T538*'UNIT VALUES'!$D$32*'UNIT VALUES'!$D$36),0)),0)</f>
        <v>0</v>
      </c>
      <c r="AD538" t="str">
        <f t="shared" si="25"/>
        <v>259999</v>
      </c>
      <c r="AE538">
        <f ca="1">IF(C538="22",OFFSET('National Reallocations'!$L$1,MATCH(AD538,'National Reallocations'!$I$2:$I$52,0),),ROUND((X538/(SUM($X$2:$X$1259)-SUMIF($C$2:$C$1259,"22",$X$2:$X$1259)))*(Reallocations!$F$4+Reallocations!$F$5),0))</f>
        <v>31710</v>
      </c>
      <c r="AF538" s="27">
        <f ca="1">IF(ISERROR(OFFSET('MSA Reallocations'!$I$1,MATCH(AD538,'MSA Reallocations'!$E$2:$E$37,0),)), 0, (OFFSET('MSA Reallocations'!$I$1,MATCH(AD538,'MSA Reallocations'!$E$2:$E$37,0),)))</f>
        <v>0</v>
      </c>
      <c r="AG538" s="181">
        <f ca="1">IF(ISERROR(OFFSET(Reductions!$E$1,MATCH(AD538,Reductions!$F$2:$F$15,0),)), 0, -OFFSET(Reductions!$E$1,MATCH(AD538,Reductions!$F$2:$F$15,0),))</f>
        <v>0</v>
      </c>
      <c r="AH538" s="53">
        <f t="shared" ca="1" si="26"/>
        <v>29757361</v>
      </c>
    </row>
    <row r="539" spans="1:34" x14ac:dyDescent="0.25">
      <c r="A539" s="126" t="s">
        <v>5340</v>
      </c>
      <c r="B539" s="126" t="s">
        <v>9</v>
      </c>
      <c r="C539" s="126" t="s">
        <v>47</v>
      </c>
      <c r="D539" s="126" t="s">
        <v>48</v>
      </c>
      <c r="E539" s="126" t="s">
        <v>1609</v>
      </c>
      <c r="F539" s="126" t="s">
        <v>29</v>
      </c>
      <c r="G539" s="126" t="s">
        <v>1611</v>
      </c>
      <c r="H539" s="126" t="s">
        <v>1612</v>
      </c>
      <c r="I539" s="126" t="s">
        <v>23</v>
      </c>
      <c r="J539" s="126" t="s">
        <v>1613</v>
      </c>
      <c r="K539" s="126" t="s">
        <v>167</v>
      </c>
      <c r="L539" s="127">
        <v>49953</v>
      </c>
      <c r="M539" s="127">
        <v>48219</v>
      </c>
      <c r="N539" s="127">
        <v>48219</v>
      </c>
      <c r="O539" s="127">
        <v>44815</v>
      </c>
      <c r="P539" s="127">
        <v>0</v>
      </c>
      <c r="Q539" s="127">
        <v>1928</v>
      </c>
      <c r="R539" s="127">
        <v>10185</v>
      </c>
      <c r="S539" s="127">
        <v>177</v>
      </c>
      <c r="T539" s="24">
        <f>IF(P539&gt;0, ROUND(IF(IF(OR(C539="51", C539="52", C539="66"), (L539*'UNIT VALUES'!$C$26)-CALCS!P539,0)&gt;0, IF(OR(C539="51", C539="52", C539="66"), (L539*'UNIT VALUES'!$C$26)-CALCS!P539,0), 0), 0), ROUND(IF(IF(OR(C539="51", C539="52", C539="66"), (L539*'UNIT VALUES'!$C$26)-CALCS!O539,0)&gt;0, IF(OR(C539="51", C539="52", C539="66"), (L539*'UNIT VALUES'!$C$26)-CALCS!O539,0), 0), 0))</f>
        <v>33572</v>
      </c>
      <c r="U539" s="25">
        <f>IF(C539="22", (O539*'UNIT VALUES'!$D$38)+(Q539*'UNIT VALUES'!$D$39)+(S539*'UNIT VALUES'!$D$40), (O539*'UNIT VALUES'!$D$28)+(Q539*'UNIT VALUES'!$D$29)+(S539*'UNIT VALUES'!$D$30))</f>
        <v>159802.486749067</v>
      </c>
      <c r="V539" s="25">
        <f>IF(C539="22",(O539*'UNIT VALUES'!$D$41)+(Q539*'UNIT VALUES'!$D$42)+(R539*'UNIT VALUES'!$D$43),IF(C539="66",(Q539*'UNIT VALUES'!$D$31)+(T539*'UNIT VALUES'!$D$33)+(R539*'UNIT VALUES'!$D$34),(Q539*'UNIT VALUES'!$D$31)+(T539*'UNIT VALUES'!$D$32)+(R539*'UNIT VALUES'!$D$34)))</f>
        <v>1176292.0438721005</v>
      </c>
      <c r="W539" s="25">
        <f t="shared" si="24"/>
        <v>1176292</v>
      </c>
      <c r="X539" s="27">
        <f>ROUND(IF(C539="22", W539*'UNIT VALUES'!$D$44, W539*'UNIT VALUES'!$D$36), 0)</f>
        <v>1029500</v>
      </c>
      <c r="Y539" s="87">
        <f>ROUND(IF(C539="22", IF(U539&gt;V539,O539*'UNIT VALUES'!$D$38*'UNIT VALUES'!$D$44,O539*'UNIT VALUES'!$D$41*'UNIT VALUES'!$D$44),IF(U539&gt;V539, O539*'UNIT VALUES'!$D$28*'UNIT VALUES'!$D$36,0)), 0)</f>
        <v>0</v>
      </c>
      <c r="Z539" s="87">
        <f>ROUND(IF(C539="22", IF(U539&gt;V539,Q539*'UNIT VALUES'!$D$39*'UNIT VALUES'!$D$44,Q539*'UNIT VALUES'!$D$42*'UNIT VALUES'!$D$44), IF(U539&gt;V539, Q539*'UNIT VALUES'!$D$29*'UNIT VALUES'!$D$36, Q539*'UNIT VALUES'!$D$31*'UNIT VALUES'!$D$36)),0)</f>
        <v>25738</v>
      </c>
      <c r="AA539" s="87">
        <f>ROUND(IF(C539="22", IF(U539&gt;V539,0,R539*'UNIT VALUES'!$D$43*'UNIT VALUES'!$D$44),IF(CALCS!U539&gt;CALCS!V539,0,CALCS!R539*'UNIT VALUES'!$D$34*'UNIT VALUES'!$D$36)), 0)</f>
        <v>660952</v>
      </c>
      <c r="AB539" s="87">
        <f>ROUND(IF(C539="22",IF(U539&gt;V539,S539*'UNIT VALUES'!$D$40*'UNIT VALUES'!$D$44,0),IF(U539&gt;V539,S539*'UNIT VALUES'!$D$30*'UNIT VALUES'!$D$36)), 0)</f>
        <v>0</v>
      </c>
      <c r="AC539" s="87">
        <f>ROUND(IF(U539&gt;V539,0,IF(T539&gt;1, IF(C539="66", T539*'UNIT VALUES'!$D$33*'UNIT VALUES'!$D$36,T539*'UNIT VALUES'!$D$32*'UNIT VALUES'!$D$36),0)),0)</f>
        <v>342811</v>
      </c>
      <c r="AD539" t="str">
        <f t="shared" si="25"/>
        <v>250078</v>
      </c>
      <c r="AE539">
        <f ca="1">IF(C539="22",OFFSET('National Reallocations'!$L$1,MATCH(AD539,'National Reallocations'!$I$2:$I$52,0),),ROUND((X539/(SUM($X$2:$X$1259)-SUMIF($C$2:$C$1259,"22",$X$2:$X$1259)))*(Reallocations!$F$4+Reallocations!$F$5),0))</f>
        <v>87</v>
      </c>
      <c r="AF539" s="27">
        <f ca="1">IF(ISERROR(OFFSET('MSA Reallocations'!$I$1,MATCH(AD539,'MSA Reallocations'!$E$2:$E$37,0),)), 0, (OFFSET('MSA Reallocations'!$I$1,MATCH(AD539,'MSA Reallocations'!$E$2:$E$37,0),)))</f>
        <v>0</v>
      </c>
      <c r="AG539" s="181">
        <f ca="1">IF(ISERROR(OFFSET(Reductions!$E$1,MATCH(AD539,Reductions!$F$2:$F$15,0),)), 0, -OFFSET(Reductions!$E$1,MATCH(AD539,Reductions!$F$2:$F$15,0),))</f>
        <v>0</v>
      </c>
      <c r="AH539" s="53">
        <f t="shared" ca="1" si="26"/>
        <v>1029587</v>
      </c>
    </row>
    <row r="540" spans="1:34" x14ac:dyDescent="0.25">
      <c r="A540" s="126" t="s">
        <v>5347</v>
      </c>
      <c r="B540" s="126" t="s">
        <v>9</v>
      </c>
      <c r="C540" s="126" t="s">
        <v>47</v>
      </c>
      <c r="D540" s="126" t="s">
        <v>48</v>
      </c>
      <c r="E540" s="126" t="s">
        <v>1609</v>
      </c>
      <c r="F540" s="126" t="s">
        <v>1296</v>
      </c>
      <c r="G540" s="126" t="s">
        <v>176</v>
      </c>
      <c r="H540" s="126" t="s">
        <v>1615</v>
      </c>
      <c r="I540" s="126" t="s">
        <v>1615</v>
      </c>
      <c r="J540" s="126" t="s">
        <v>1616</v>
      </c>
      <c r="K540" s="126" t="s">
        <v>167</v>
      </c>
      <c r="L540" s="127">
        <v>27118</v>
      </c>
      <c r="M540" s="127">
        <v>34196</v>
      </c>
      <c r="N540" s="127">
        <v>34196</v>
      </c>
      <c r="O540" s="127">
        <v>44284</v>
      </c>
      <c r="P540" s="127">
        <v>0</v>
      </c>
      <c r="Q540" s="127">
        <v>3982</v>
      </c>
      <c r="R540" s="127">
        <v>5289</v>
      </c>
      <c r="S540" s="127">
        <v>224</v>
      </c>
      <c r="T540" s="24">
        <f>IF(P540&gt;0, ROUND(IF(IF(OR(C540="51", C540="52", C540="66"), (L540*'UNIT VALUES'!$C$26)-CALCS!P540,0)&gt;0, IF(OR(C540="51", C540="52", C540="66"), (L540*'UNIT VALUES'!$C$26)-CALCS!P540,0), 0), 0), ROUND(IF(IF(OR(C540="51", C540="52", C540="66"), (L540*'UNIT VALUES'!$C$26)-CALCS!O540,0)&gt;0, IF(OR(C540="51", C540="52", C540="66"), (L540*'UNIT VALUES'!$C$26)-CALCS!O540,0), 0), 0))</f>
        <v>0</v>
      </c>
      <c r="U540" s="25">
        <f>IF(C540="22", (O540*'UNIT VALUES'!$D$38)+(Q540*'UNIT VALUES'!$D$39)+(S540*'UNIT VALUES'!$D$40), (O540*'UNIT VALUES'!$D$28)+(Q540*'UNIT VALUES'!$D$29)+(S540*'UNIT VALUES'!$D$30))</f>
        <v>218069.44274455641</v>
      </c>
      <c r="V540" s="25">
        <f>IF(C540="22",(O540*'UNIT VALUES'!$D$41)+(Q540*'UNIT VALUES'!$D$42)+(R540*'UNIT VALUES'!$D$43),IF(C540="66",(Q540*'UNIT VALUES'!$D$31)+(T540*'UNIT VALUES'!$D$33)+(R540*'UNIT VALUES'!$D$34),(Q540*'UNIT VALUES'!$D$31)+(T540*'UNIT VALUES'!$D$32)+(R540*'UNIT VALUES'!$D$34)))</f>
        <v>452903.4943777243</v>
      </c>
      <c r="W540" s="25">
        <f t="shared" si="24"/>
        <v>452903</v>
      </c>
      <c r="X540" s="27">
        <f>ROUND(IF(C540="22", W540*'UNIT VALUES'!$D$44, W540*'UNIT VALUES'!$D$36), 0)</f>
        <v>396384</v>
      </c>
      <c r="Y540" s="87">
        <f>ROUND(IF(C540="22", IF(U540&gt;V540,O540*'UNIT VALUES'!$D$38*'UNIT VALUES'!$D$44,O540*'UNIT VALUES'!$D$41*'UNIT VALUES'!$D$44),IF(U540&gt;V540, O540*'UNIT VALUES'!$D$28*'UNIT VALUES'!$D$36,0)), 0)</f>
        <v>0</v>
      </c>
      <c r="Z540" s="87">
        <f>ROUND(IF(C540="22", IF(U540&gt;V540,Q540*'UNIT VALUES'!$D$39*'UNIT VALUES'!$D$44,Q540*'UNIT VALUES'!$D$42*'UNIT VALUES'!$D$44), IF(U540&gt;V540, Q540*'UNIT VALUES'!$D$29*'UNIT VALUES'!$D$36, Q540*'UNIT VALUES'!$D$31*'UNIT VALUES'!$D$36)),0)</f>
        <v>53157</v>
      </c>
      <c r="AA540" s="87">
        <f>ROUND(IF(C540="22", IF(U540&gt;V540,0,R540*'UNIT VALUES'!$D$43*'UNIT VALUES'!$D$44),IF(CALCS!U540&gt;CALCS!V540,0,CALCS!R540*'UNIT VALUES'!$D$34*'UNIT VALUES'!$D$36)), 0)</f>
        <v>343228</v>
      </c>
      <c r="AB540" s="87">
        <f>ROUND(IF(C540="22",IF(U540&gt;V540,S540*'UNIT VALUES'!$D$40*'UNIT VALUES'!$D$44,0),IF(U540&gt;V540,S540*'UNIT VALUES'!$D$30*'UNIT VALUES'!$D$36)), 0)</f>
        <v>0</v>
      </c>
      <c r="AC540" s="87">
        <f>ROUND(IF(U540&gt;V540,0,IF(T540&gt;1, IF(C540="66", T540*'UNIT VALUES'!$D$33*'UNIT VALUES'!$D$36,T540*'UNIT VALUES'!$D$32*'UNIT VALUES'!$D$36),0)),0)</f>
        <v>0</v>
      </c>
      <c r="AD540" t="str">
        <f t="shared" si="25"/>
        <v>250126</v>
      </c>
      <c r="AE540">
        <f ca="1">IF(C540="22",OFFSET('National Reallocations'!$L$1,MATCH(AD540,'National Reallocations'!$I$2:$I$52,0),),ROUND((X540/(SUM($X$2:$X$1259)-SUMIF($C$2:$C$1259,"22",$X$2:$X$1259)))*(Reallocations!$F$4+Reallocations!$F$5),0))</f>
        <v>33</v>
      </c>
      <c r="AF540" s="27">
        <f ca="1">IF(ISERROR(OFFSET('MSA Reallocations'!$I$1,MATCH(AD540,'MSA Reallocations'!$E$2:$E$37,0),)), 0, (OFFSET('MSA Reallocations'!$I$1,MATCH(AD540,'MSA Reallocations'!$E$2:$E$37,0),)))</f>
        <v>0</v>
      </c>
      <c r="AG540" s="181">
        <f ca="1">IF(ISERROR(OFFSET(Reductions!$E$1,MATCH(AD540,Reductions!$F$2:$F$15,0),)), 0, -OFFSET(Reductions!$E$1,MATCH(AD540,Reductions!$F$2:$F$15,0),))</f>
        <v>0</v>
      </c>
      <c r="AH540" s="53">
        <f t="shared" ca="1" si="26"/>
        <v>396417</v>
      </c>
    </row>
    <row r="541" spans="1:34" x14ac:dyDescent="0.25">
      <c r="A541" s="126" t="s">
        <v>5346</v>
      </c>
      <c r="B541" s="126" t="s">
        <v>9</v>
      </c>
      <c r="C541" s="126" t="s">
        <v>27</v>
      </c>
      <c r="D541" s="126" t="s">
        <v>28</v>
      </c>
      <c r="E541" s="126" t="s">
        <v>1609</v>
      </c>
      <c r="F541" s="126" t="s">
        <v>1147</v>
      </c>
      <c r="G541" s="126" t="s">
        <v>227</v>
      </c>
      <c r="H541" s="126" t="s">
        <v>1618</v>
      </c>
      <c r="I541" s="126" t="s">
        <v>1619</v>
      </c>
      <c r="J541" s="126" t="s">
        <v>1620</v>
      </c>
      <c r="K541" s="126" t="s">
        <v>167</v>
      </c>
      <c r="L541" s="127">
        <v>13465</v>
      </c>
      <c r="M541" s="127">
        <v>0</v>
      </c>
      <c r="N541" s="127">
        <v>0</v>
      </c>
      <c r="O541" s="127">
        <v>44331</v>
      </c>
      <c r="P541" s="127">
        <v>0</v>
      </c>
      <c r="Q541" s="127">
        <v>5784</v>
      </c>
      <c r="R541" s="127">
        <v>3176</v>
      </c>
      <c r="S541" s="127">
        <v>247</v>
      </c>
      <c r="T541" s="24">
        <f>IF(P541&gt;0, ROUND(IF(IF(OR(C541="51", C541="52", C541="66"), (L541*'UNIT VALUES'!$C$26)-CALCS!P541,0)&gt;0, IF(OR(C541="51", C541="52", C541="66"), (L541*'UNIT VALUES'!$C$26)-CALCS!P541,0), 0), 0), ROUND(IF(IF(OR(C541="51", C541="52", C541="66"), (L541*'UNIT VALUES'!$C$26)-CALCS!O541,0)&gt;0, IF(OR(C541="51", C541="52", C541="66"), (L541*'UNIT VALUES'!$C$26)-CALCS!O541,0), 0), 0))</f>
        <v>0</v>
      </c>
      <c r="U541" s="25">
        <f>IF(C541="22", (O541*'UNIT VALUES'!$D$38)+(Q541*'UNIT VALUES'!$D$39)+(S541*'UNIT VALUES'!$D$40), (O541*'UNIT VALUES'!$D$28)+(Q541*'UNIT VALUES'!$D$29)+(S541*'UNIT VALUES'!$D$30))</f>
        <v>267416.92175902153</v>
      </c>
      <c r="V541" s="25">
        <f>IF(C541="22",(O541*'UNIT VALUES'!$D$41)+(Q541*'UNIT VALUES'!$D$42)+(R541*'UNIT VALUES'!$D$43),IF(C541="66",(Q541*'UNIT VALUES'!$D$31)+(T541*'UNIT VALUES'!$D$33)+(R541*'UNIT VALUES'!$D$34),(Q541*'UNIT VALUES'!$D$31)+(T541*'UNIT VALUES'!$D$32)+(R541*'UNIT VALUES'!$D$34)))</f>
        <v>323715.18387182546</v>
      </c>
      <c r="W541" s="25">
        <f t="shared" si="24"/>
        <v>323715</v>
      </c>
      <c r="X541" s="27">
        <f>ROUND(IF(C541="22", W541*'UNIT VALUES'!$D$44, W541*'UNIT VALUES'!$D$36), 0)</f>
        <v>283318</v>
      </c>
      <c r="Y541" s="87">
        <f>ROUND(IF(C541="22", IF(U541&gt;V541,O541*'UNIT VALUES'!$D$38*'UNIT VALUES'!$D$44,O541*'UNIT VALUES'!$D$41*'UNIT VALUES'!$D$44),IF(U541&gt;V541, O541*'UNIT VALUES'!$D$28*'UNIT VALUES'!$D$36,0)), 0)</f>
        <v>0</v>
      </c>
      <c r="Z541" s="87">
        <f>ROUND(IF(C541="22", IF(U541&gt;V541,Q541*'UNIT VALUES'!$D$39*'UNIT VALUES'!$D$44,Q541*'UNIT VALUES'!$D$42*'UNIT VALUES'!$D$44), IF(U541&gt;V541, Q541*'UNIT VALUES'!$D$29*'UNIT VALUES'!$D$36, Q541*'UNIT VALUES'!$D$31*'UNIT VALUES'!$D$36)),0)</f>
        <v>77213</v>
      </c>
      <c r="AA541" s="87">
        <f>ROUND(IF(C541="22", IF(U541&gt;V541,0,R541*'UNIT VALUES'!$D$43*'UNIT VALUES'!$D$44),IF(CALCS!U541&gt;CALCS!V541,0,CALCS!R541*'UNIT VALUES'!$D$34*'UNIT VALUES'!$D$36)), 0)</f>
        <v>206105</v>
      </c>
      <c r="AB541" s="87">
        <f>ROUND(IF(C541="22",IF(U541&gt;V541,S541*'UNIT VALUES'!$D$40*'UNIT VALUES'!$D$44,0),IF(U541&gt;V541,S541*'UNIT VALUES'!$D$30*'UNIT VALUES'!$D$36)), 0)</f>
        <v>0</v>
      </c>
      <c r="AC541" s="87">
        <f>ROUND(IF(U541&gt;V541,0,IF(T541&gt;1, IF(C541="66", T541*'UNIT VALUES'!$D$33*'UNIT VALUES'!$D$36,T541*'UNIT VALUES'!$D$32*'UNIT VALUES'!$D$36),0)),0)</f>
        <v>0</v>
      </c>
      <c r="AD541" t="str">
        <f t="shared" si="25"/>
        <v>250168</v>
      </c>
      <c r="AE541">
        <f ca="1">IF(C541="22",OFFSET('National Reallocations'!$L$1,MATCH(AD541,'National Reallocations'!$I$2:$I$52,0),),ROUND((X541/(SUM($X$2:$X$1259)-SUMIF($C$2:$C$1259,"22",$X$2:$X$1259)))*(Reallocations!$F$4+Reallocations!$F$5),0))</f>
        <v>24</v>
      </c>
      <c r="AF541" s="27">
        <f ca="1">IF(ISERROR(OFFSET('MSA Reallocations'!$I$1,MATCH(AD541,'MSA Reallocations'!$E$2:$E$37,0),)), 0, (OFFSET('MSA Reallocations'!$I$1,MATCH(AD541,'MSA Reallocations'!$E$2:$E$37,0),)))</f>
        <v>0</v>
      </c>
      <c r="AG541" s="181">
        <f ca="1">IF(ISERROR(OFFSET(Reductions!$E$1,MATCH(AD541,Reductions!$F$2:$F$15,0),)), 0, -OFFSET(Reductions!$E$1,MATCH(AD541,Reductions!$F$2:$F$15,0),))</f>
        <v>0</v>
      </c>
      <c r="AH541" s="53">
        <f t="shared" ca="1" si="26"/>
        <v>283342</v>
      </c>
    </row>
    <row r="542" spans="1:34" x14ac:dyDescent="0.25">
      <c r="A542" s="126" t="s">
        <v>5055</v>
      </c>
      <c r="B542" s="126" t="s">
        <v>9</v>
      </c>
      <c r="C542" s="126" t="s">
        <v>27</v>
      </c>
      <c r="D542" s="126" t="s">
        <v>28</v>
      </c>
      <c r="E542" s="126" t="s">
        <v>1609</v>
      </c>
      <c r="F542" s="126" t="s">
        <v>1622</v>
      </c>
      <c r="G542" s="126" t="s">
        <v>196</v>
      </c>
      <c r="H542" s="126" t="s">
        <v>55</v>
      </c>
      <c r="I542" s="126" t="s">
        <v>55</v>
      </c>
      <c r="J542" s="126" t="s">
        <v>4652</v>
      </c>
      <c r="K542" s="126" t="s">
        <v>167</v>
      </c>
      <c r="L542" s="127">
        <v>697197</v>
      </c>
      <c r="M542" s="127">
        <v>563474</v>
      </c>
      <c r="N542" s="127">
        <v>562994</v>
      </c>
      <c r="O542" s="127">
        <v>667137</v>
      </c>
      <c r="P542" s="127">
        <v>0</v>
      </c>
      <c r="Q542" s="127">
        <v>131241</v>
      </c>
      <c r="R542" s="127">
        <v>148682</v>
      </c>
      <c r="S542" s="127">
        <v>7470</v>
      </c>
      <c r="T542" s="24">
        <f>IF(P542&gt;0, ROUND(IF(IF(OR(C542="51", C542="52", C542="66"), (L542*'UNIT VALUES'!$C$26)-CALCS!P542,0)&gt;0, IF(OR(C542="51", C542="52", C542="66"), (L542*'UNIT VALUES'!$C$26)-CALCS!P542,0), 0), 0), ROUND(IF(IF(OR(C542="51", C542="52", C542="66"), (L542*'UNIT VALUES'!$C$26)-CALCS!O542,0)&gt;0, IF(OR(C542="51", C542="52", C542="66"), (L542*'UNIT VALUES'!$C$26)-CALCS!O542,0), 0), 0))</f>
        <v>426916</v>
      </c>
      <c r="U542" s="25">
        <f>IF(C542="22", (O542*'UNIT VALUES'!$D$38)+(Q542*'UNIT VALUES'!$D$39)+(S542*'UNIT VALUES'!$D$40), (O542*'UNIT VALUES'!$D$28)+(Q542*'UNIT VALUES'!$D$29)+(S542*'UNIT VALUES'!$D$30))</f>
        <v>5710822.5262068082</v>
      </c>
      <c r="V542" s="25">
        <f>IF(C542="22",(O542*'UNIT VALUES'!$D$41)+(Q542*'UNIT VALUES'!$D$42)+(R542*'UNIT VALUES'!$D$43),IF(C542="66",(Q542*'UNIT VALUES'!$D$31)+(T542*'UNIT VALUES'!$D$33)+(R542*'UNIT VALUES'!$D$34),(Q542*'UNIT VALUES'!$D$31)+(T542*'UNIT VALUES'!$D$32)+(R542*'UNIT VALUES'!$D$34)))</f>
        <v>18007125.175657835</v>
      </c>
      <c r="W542" s="25">
        <f t="shared" si="24"/>
        <v>18007125</v>
      </c>
      <c r="X542" s="27">
        <f>ROUND(IF(C542="22", W542*'UNIT VALUES'!$D$44, W542*'UNIT VALUES'!$D$36), 0)</f>
        <v>15759984</v>
      </c>
      <c r="Y542" s="87">
        <f>ROUND(IF(C542="22", IF(U542&gt;V542,O542*'UNIT VALUES'!$D$38*'UNIT VALUES'!$D$44,O542*'UNIT VALUES'!$D$41*'UNIT VALUES'!$D$44),IF(U542&gt;V542, O542*'UNIT VALUES'!$D$28*'UNIT VALUES'!$D$36,0)), 0)</f>
        <v>0</v>
      </c>
      <c r="Z542" s="87">
        <f>ROUND(IF(C542="22", IF(U542&gt;V542,Q542*'UNIT VALUES'!$D$39*'UNIT VALUES'!$D$44,Q542*'UNIT VALUES'!$D$42*'UNIT VALUES'!$D$44), IF(U542&gt;V542, Q542*'UNIT VALUES'!$D$29*'UNIT VALUES'!$D$36, Q542*'UNIT VALUES'!$D$31*'UNIT VALUES'!$D$36)),0)</f>
        <v>1751989</v>
      </c>
      <c r="AA542" s="87">
        <f>ROUND(IF(C542="22", IF(U542&gt;V542,0,R542*'UNIT VALUES'!$D$43*'UNIT VALUES'!$D$44),IF(CALCS!U542&gt;CALCS!V542,0,CALCS!R542*'UNIT VALUES'!$D$34*'UNIT VALUES'!$D$36)), 0)</f>
        <v>9648659</v>
      </c>
      <c r="AB542" s="87">
        <f>ROUND(IF(C542="22",IF(U542&gt;V542,S542*'UNIT VALUES'!$D$40*'UNIT VALUES'!$D$44,0),IF(U542&gt;V542,S542*'UNIT VALUES'!$D$30*'UNIT VALUES'!$D$36)), 0)</f>
        <v>0</v>
      </c>
      <c r="AC542" s="87">
        <f>ROUND(IF(U542&gt;V542,0,IF(T542&gt;1, IF(C542="66", T542*'UNIT VALUES'!$D$33*'UNIT VALUES'!$D$36,T542*'UNIT VALUES'!$D$32*'UNIT VALUES'!$D$36),0)),0)</f>
        <v>4359336</v>
      </c>
      <c r="AD542" t="str">
        <f t="shared" si="25"/>
        <v>250282</v>
      </c>
      <c r="AE542">
        <f ca="1">IF(C542="22",OFFSET('National Reallocations'!$L$1,MATCH(AD542,'National Reallocations'!$I$2:$I$52,0),),ROUND((X542/(SUM($X$2:$X$1259)-SUMIF($C$2:$C$1259,"22",$X$2:$X$1259)))*(Reallocations!$F$4+Reallocations!$F$5),0))</f>
        <v>1325</v>
      </c>
      <c r="AF542" s="27">
        <f ca="1">IF(ISERROR(OFFSET('MSA Reallocations'!$I$1,MATCH(AD542,'MSA Reallocations'!$E$2:$E$37,0),)), 0, (OFFSET('MSA Reallocations'!$I$1,MATCH(AD542,'MSA Reallocations'!$E$2:$E$37,0),)))</f>
        <v>0</v>
      </c>
      <c r="AG542" s="181">
        <f ca="1">IF(ISERROR(OFFSET(Reductions!$E$1,MATCH(AD542,Reductions!$F$2:$F$15,0),)), 0, -OFFSET(Reductions!$E$1,MATCH(AD542,Reductions!$F$2:$F$15,0),))</f>
        <v>0</v>
      </c>
      <c r="AH542" s="53">
        <f t="shared" ca="1" si="26"/>
        <v>15761309</v>
      </c>
    </row>
    <row r="543" spans="1:34" x14ac:dyDescent="0.25">
      <c r="A543" s="126" t="s">
        <v>4810</v>
      </c>
      <c r="B543" s="126" t="s">
        <v>9</v>
      </c>
      <c r="C543" s="126" t="s">
        <v>47</v>
      </c>
      <c r="D543" s="126" t="s">
        <v>48</v>
      </c>
      <c r="E543" s="126" t="s">
        <v>1609</v>
      </c>
      <c r="F543" s="126" t="s">
        <v>1624</v>
      </c>
      <c r="G543" s="126" t="s">
        <v>1625</v>
      </c>
      <c r="H543" s="126" t="s">
        <v>1626</v>
      </c>
      <c r="I543" s="126" t="s">
        <v>1626</v>
      </c>
      <c r="J543" s="126" t="s">
        <v>4652</v>
      </c>
      <c r="K543" s="126" t="s">
        <v>167</v>
      </c>
      <c r="L543" s="127">
        <v>72813</v>
      </c>
      <c r="M543" s="127">
        <v>95172</v>
      </c>
      <c r="N543" s="127">
        <v>95172</v>
      </c>
      <c r="O543" s="127">
        <v>95314</v>
      </c>
      <c r="P543" s="127">
        <v>0</v>
      </c>
      <c r="Q543" s="127">
        <v>16612</v>
      </c>
      <c r="R543" s="127">
        <v>13901</v>
      </c>
      <c r="S543" s="127">
        <v>809</v>
      </c>
      <c r="T543" s="24">
        <f>IF(P543&gt;0, ROUND(IF(IF(OR(C543="51", C543="52", C543="66"), (L543*'UNIT VALUES'!$C$26)-CALCS!P543,0)&gt;0, IF(OR(C543="51", C543="52", C543="66"), (L543*'UNIT VALUES'!$C$26)-CALCS!P543,0), 0), 0), ROUND(IF(IF(OR(C543="51", C543="52", C543="66"), (L543*'UNIT VALUES'!$C$26)-CALCS!O543,0)&gt;0, IF(OR(C543="51", C543="52", C543="66"), (L543*'UNIT VALUES'!$C$26)-CALCS!O543,0), 0), 0))</f>
        <v>18945</v>
      </c>
      <c r="U543" s="25">
        <f>IF(C543="22", (O543*'UNIT VALUES'!$D$38)+(Q543*'UNIT VALUES'!$D$39)+(S543*'UNIT VALUES'!$D$40), (O543*'UNIT VALUES'!$D$28)+(Q543*'UNIT VALUES'!$D$29)+(S543*'UNIT VALUES'!$D$30))</f>
        <v>722810.74895464757</v>
      </c>
      <c r="V543" s="25">
        <f>IF(C543="22",(O543*'UNIT VALUES'!$D$41)+(Q543*'UNIT VALUES'!$D$42)+(R543*'UNIT VALUES'!$D$43),IF(C543="66",(Q543*'UNIT VALUES'!$D$31)+(T543*'UNIT VALUES'!$D$33)+(R543*'UNIT VALUES'!$D$34),(Q543*'UNIT VALUES'!$D$31)+(T543*'UNIT VALUES'!$D$32)+(R543*'UNIT VALUES'!$D$34)))</f>
        <v>1505141.0235975699</v>
      </c>
      <c r="W543" s="25">
        <f t="shared" si="24"/>
        <v>1505141</v>
      </c>
      <c r="X543" s="27">
        <f>ROUND(IF(C543="22", W543*'UNIT VALUES'!$D$44, W543*'UNIT VALUES'!$D$36), 0)</f>
        <v>1317312</v>
      </c>
      <c r="Y543" s="87">
        <f>ROUND(IF(C543="22", IF(U543&gt;V543,O543*'UNIT VALUES'!$D$38*'UNIT VALUES'!$D$44,O543*'UNIT VALUES'!$D$41*'UNIT VALUES'!$D$44),IF(U543&gt;V543, O543*'UNIT VALUES'!$D$28*'UNIT VALUES'!$D$36,0)), 0)</f>
        <v>0</v>
      </c>
      <c r="Z543" s="87">
        <f>ROUND(IF(C543="22", IF(U543&gt;V543,Q543*'UNIT VALUES'!$D$39*'UNIT VALUES'!$D$44,Q543*'UNIT VALUES'!$D$42*'UNIT VALUES'!$D$44), IF(U543&gt;V543, Q543*'UNIT VALUES'!$D$29*'UNIT VALUES'!$D$36, Q543*'UNIT VALUES'!$D$31*'UNIT VALUES'!$D$36)),0)</f>
        <v>221760</v>
      </c>
      <c r="AA543" s="87">
        <f>ROUND(IF(C543="22", IF(U543&gt;V543,0,R543*'UNIT VALUES'!$D$43*'UNIT VALUES'!$D$44),IF(CALCS!U543&gt;CALCS!V543,0,CALCS!R543*'UNIT VALUES'!$D$34*'UNIT VALUES'!$D$36)), 0)</f>
        <v>902100</v>
      </c>
      <c r="AB543" s="87">
        <f>ROUND(IF(C543="22",IF(U543&gt;V543,S543*'UNIT VALUES'!$D$40*'UNIT VALUES'!$D$44,0),IF(U543&gt;V543,S543*'UNIT VALUES'!$D$30*'UNIT VALUES'!$D$36)), 0)</f>
        <v>0</v>
      </c>
      <c r="AC543" s="87">
        <f>ROUND(IF(U543&gt;V543,0,IF(T543&gt;1, IF(C543="66", T543*'UNIT VALUES'!$D$33*'UNIT VALUES'!$D$36,T543*'UNIT VALUES'!$D$32*'UNIT VALUES'!$D$36),0)),0)</f>
        <v>193452</v>
      </c>
      <c r="AD543" t="str">
        <f t="shared" si="25"/>
        <v>250354</v>
      </c>
      <c r="AE543">
        <f ca="1">IF(C543="22",OFFSET('National Reallocations'!$L$1,MATCH(AD543,'National Reallocations'!$I$2:$I$52,0),),ROUND((X543/(SUM($X$2:$X$1259)-SUMIF($C$2:$C$1259,"22",$X$2:$X$1259)))*(Reallocations!$F$4+Reallocations!$F$5),0))</f>
        <v>111</v>
      </c>
      <c r="AF543" s="27">
        <f ca="1">IF(ISERROR(OFFSET('MSA Reallocations'!$I$1,MATCH(AD543,'MSA Reallocations'!$E$2:$E$37,0),)), 0, (OFFSET('MSA Reallocations'!$I$1,MATCH(AD543,'MSA Reallocations'!$E$2:$E$37,0),)))</f>
        <v>0</v>
      </c>
      <c r="AG543" s="181">
        <f ca="1">IF(ISERROR(OFFSET(Reductions!$E$1,MATCH(AD543,Reductions!$F$2:$F$15,0),)), 0, -OFFSET(Reductions!$E$1,MATCH(AD543,Reductions!$F$2:$F$15,0),))</f>
        <v>0</v>
      </c>
      <c r="AH543" s="53">
        <f t="shared" ca="1" si="26"/>
        <v>1317423</v>
      </c>
    </row>
    <row r="544" spans="1:34" x14ac:dyDescent="0.25">
      <c r="A544" s="126" t="s">
        <v>5152</v>
      </c>
      <c r="B544" s="126" t="s">
        <v>9</v>
      </c>
      <c r="C544" s="126" t="s">
        <v>47</v>
      </c>
      <c r="D544" s="126" t="s">
        <v>48</v>
      </c>
      <c r="E544" s="126" t="s">
        <v>1609</v>
      </c>
      <c r="F544" s="126" t="s">
        <v>1628</v>
      </c>
      <c r="G544" s="126" t="s">
        <v>1014</v>
      </c>
      <c r="H544" s="126" t="s">
        <v>1629</v>
      </c>
      <c r="I544" s="126" t="s">
        <v>23</v>
      </c>
      <c r="J544" s="126" t="s">
        <v>4652</v>
      </c>
      <c r="K544" s="126" t="s">
        <v>167</v>
      </c>
      <c r="L544" s="127">
        <v>54044</v>
      </c>
      <c r="M544" s="127">
        <v>55062</v>
      </c>
      <c r="N544" s="127">
        <v>55062</v>
      </c>
      <c r="O544" s="127">
        <v>59195</v>
      </c>
      <c r="P544" s="127">
        <v>0</v>
      </c>
      <c r="Q544" s="127">
        <v>6786</v>
      </c>
      <c r="R544" s="127">
        <v>15022</v>
      </c>
      <c r="S544" s="127">
        <v>343</v>
      </c>
      <c r="T544" s="24">
        <f>IF(P544&gt;0, ROUND(IF(IF(OR(C544="51", C544="52", C544="66"), (L544*'UNIT VALUES'!$C$26)-CALCS!P544,0)&gt;0, IF(OR(C544="51", C544="52", C544="66"), (L544*'UNIT VALUES'!$C$26)-CALCS!P544,0), 0), 0), ROUND(IF(IF(OR(C544="51", C544="52", C544="66"), (L544*'UNIT VALUES'!$C$26)-CALCS!O544,0)&gt;0, IF(OR(C544="51", C544="52", C544="66"), (L544*'UNIT VALUES'!$C$26)-CALCS!O544,0), 0), 0))</f>
        <v>25612</v>
      </c>
      <c r="U544" s="25">
        <f>IF(C544="22", (O544*'UNIT VALUES'!$D$38)+(Q544*'UNIT VALUES'!$D$39)+(S544*'UNIT VALUES'!$D$40), (O544*'UNIT VALUES'!$D$28)+(Q544*'UNIT VALUES'!$D$29)+(S544*'UNIT VALUES'!$D$30))</f>
        <v>335229.1174824161</v>
      </c>
      <c r="V544" s="25">
        <f>IF(C544="22",(O544*'UNIT VALUES'!$D$41)+(Q544*'UNIT VALUES'!$D$42)+(R544*'UNIT VALUES'!$D$43),IF(C544="66",(Q544*'UNIT VALUES'!$D$31)+(T544*'UNIT VALUES'!$D$33)+(R544*'UNIT VALUES'!$D$34),(Q544*'UNIT VALUES'!$D$31)+(T544*'UNIT VALUES'!$D$32)+(R544*'UNIT VALUES'!$D$34)))</f>
        <v>1516171.4056200273</v>
      </c>
      <c r="W544" s="25">
        <f t="shared" si="24"/>
        <v>1516171</v>
      </c>
      <c r="X544" s="27">
        <f>ROUND(IF(C544="22", W544*'UNIT VALUES'!$D$44, W544*'UNIT VALUES'!$D$36), 0)</f>
        <v>1326965</v>
      </c>
      <c r="Y544" s="87">
        <f>ROUND(IF(C544="22", IF(U544&gt;V544,O544*'UNIT VALUES'!$D$38*'UNIT VALUES'!$D$44,O544*'UNIT VALUES'!$D$41*'UNIT VALUES'!$D$44),IF(U544&gt;V544, O544*'UNIT VALUES'!$D$28*'UNIT VALUES'!$D$36,0)), 0)</f>
        <v>0</v>
      </c>
      <c r="Z544" s="87">
        <f>ROUND(IF(C544="22", IF(U544&gt;V544,Q544*'UNIT VALUES'!$D$39*'UNIT VALUES'!$D$44,Q544*'UNIT VALUES'!$D$42*'UNIT VALUES'!$D$44), IF(U544&gt;V544, Q544*'UNIT VALUES'!$D$29*'UNIT VALUES'!$D$36, Q544*'UNIT VALUES'!$D$31*'UNIT VALUES'!$D$36)),0)</f>
        <v>90589</v>
      </c>
      <c r="AA544" s="87">
        <f>ROUND(IF(C544="22", IF(U544&gt;V544,0,R544*'UNIT VALUES'!$D$43*'UNIT VALUES'!$D$44),IF(CALCS!U544&gt;CALCS!V544,0,CALCS!R544*'UNIT VALUES'!$D$34*'UNIT VALUES'!$D$36)), 0)</f>
        <v>974847</v>
      </c>
      <c r="AB544" s="87">
        <f>ROUND(IF(C544="22",IF(U544&gt;V544,S544*'UNIT VALUES'!$D$40*'UNIT VALUES'!$D$44,0),IF(U544&gt;V544,S544*'UNIT VALUES'!$D$30*'UNIT VALUES'!$D$36)), 0)</f>
        <v>0</v>
      </c>
      <c r="AC544" s="87">
        <f>ROUND(IF(U544&gt;V544,0,IF(T544&gt;1, IF(C544="66", T544*'UNIT VALUES'!$D$33*'UNIT VALUES'!$D$36,T544*'UNIT VALUES'!$D$32*'UNIT VALUES'!$D$36),0)),0)</f>
        <v>261530</v>
      </c>
      <c r="AD544" t="str">
        <f t="shared" si="25"/>
        <v>250372</v>
      </c>
      <c r="AE544">
        <f ca="1">IF(C544="22",OFFSET('National Reallocations'!$L$1,MATCH(AD544,'National Reallocations'!$I$2:$I$52,0),),ROUND((X544/(SUM($X$2:$X$1259)-SUMIF($C$2:$C$1259,"22",$X$2:$X$1259)))*(Reallocations!$F$4+Reallocations!$F$5),0))</f>
        <v>112</v>
      </c>
      <c r="AF544" s="27">
        <f ca="1">IF(ISERROR(OFFSET('MSA Reallocations'!$I$1,MATCH(AD544,'MSA Reallocations'!$E$2:$E$37,0),)), 0, (OFFSET('MSA Reallocations'!$I$1,MATCH(AD544,'MSA Reallocations'!$E$2:$E$37,0),)))</f>
        <v>0</v>
      </c>
      <c r="AG544" s="181">
        <f ca="1">IF(ISERROR(OFFSET(Reductions!$E$1,MATCH(AD544,Reductions!$F$2:$F$15,0),)), 0, -OFFSET(Reductions!$E$1,MATCH(AD544,Reductions!$F$2:$F$15,0),))</f>
        <v>0</v>
      </c>
      <c r="AH544" s="53">
        <f t="shared" ca="1" si="26"/>
        <v>1327077</v>
      </c>
    </row>
    <row r="545" spans="1:34" x14ac:dyDescent="0.25">
      <c r="A545" s="126" t="s">
        <v>5882</v>
      </c>
      <c r="B545" s="126" t="s">
        <v>9</v>
      </c>
      <c r="C545" s="126" t="s">
        <v>27</v>
      </c>
      <c r="D545" s="126" t="s">
        <v>28</v>
      </c>
      <c r="E545" s="126" t="s">
        <v>1609</v>
      </c>
      <c r="F545" s="126" t="s">
        <v>1631</v>
      </c>
      <c r="G545" s="126" t="s">
        <v>1611</v>
      </c>
      <c r="H545" s="126" t="s">
        <v>1632</v>
      </c>
      <c r="I545" s="126" t="s">
        <v>1632</v>
      </c>
      <c r="J545" s="126" t="s">
        <v>1613</v>
      </c>
      <c r="K545" s="126" t="s">
        <v>167</v>
      </c>
      <c r="L545" s="127">
        <v>107716</v>
      </c>
      <c r="M545" s="127">
        <v>95322</v>
      </c>
      <c r="N545" s="127">
        <v>95322</v>
      </c>
      <c r="O545" s="127">
        <v>110402</v>
      </c>
      <c r="P545" s="127">
        <v>0</v>
      </c>
      <c r="Q545" s="127">
        <v>13656</v>
      </c>
      <c r="R545" s="127">
        <v>25788</v>
      </c>
      <c r="S545" s="127">
        <v>805</v>
      </c>
      <c r="T545" s="24">
        <f>IF(P545&gt;0, ROUND(IF(IF(OR(C545="51", C545="52", C545="66"), (L545*'UNIT VALUES'!$C$26)-CALCS!P545,0)&gt;0, IF(OR(C545="51", C545="52", C545="66"), (L545*'UNIT VALUES'!$C$26)-CALCS!P545,0), 0), 0), ROUND(IF(IF(OR(C545="51", C545="52", C545="66"), (L545*'UNIT VALUES'!$C$26)-CALCS!O545,0)&gt;0, IF(OR(C545="51", C545="52", C545="66"), (L545*'UNIT VALUES'!$C$26)-CALCS!O545,0), 0), 0))</f>
        <v>58628</v>
      </c>
      <c r="U545" s="25">
        <f>IF(C545="22", (O545*'UNIT VALUES'!$D$38)+(Q545*'UNIT VALUES'!$D$39)+(S545*'UNIT VALUES'!$D$40), (O545*'UNIT VALUES'!$D$28)+(Q545*'UNIT VALUES'!$D$29)+(S545*'UNIT VALUES'!$D$30))</f>
        <v>675427.05015431228</v>
      </c>
      <c r="V545" s="25">
        <f>IF(C545="22",(O545*'UNIT VALUES'!$D$41)+(Q545*'UNIT VALUES'!$D$42)+(R545*'UNIT VALUES'!$D$43),IF(C545="66",(Q545*'UNIT VALUES'!$D$31)+(T545*'UNIT VALUES'!$D$33)+(R545*'UNIT VALUES'!$D$34),(Q545*'UNIT VALUES'!$D$31)+(T545*'UNIT VALUES'!$D$32)+(R545*'UNIT VALUES'!$D$34)))</f>
        <v>2804435.7318235836</v>
      </c>
      <c r="W545" s="25">
        <f t="shared" si="24"/>
        <v>2804436</v>
      </c>
      <c r="X545" s="27">
        <f>ROUND(IF(C545="22", W545*'UNIT VALUES'!$D$44, W545*'UNIT VALUES'!$D$36), 0)</f>
        <v>2454465</v>
      </c>
      <c r="Y545" s="87">
        <f>ROUND(IF(C545="22", IF(U545&gt;V545,O545*'UNIT VALUES'!$D$38*'UNIT VALUES'!$D$44,O545*'UNIT VALUES'!$D$41*'UNIT VALUES'!$D$44),IF(U545&gt;V545, O545*'UNIT VALUES'!$D$28*'UNIT VALUES'!$D$36,0)), 0)</f>
        <v>0</v>
      </c>
      <c r="Z545" s="87">
        <f>ROUND(IF(C545="22", IF(U545&gt;V545,Q545*'UNIT VALUES'!$D$39*'UNIT VALUES'!$D$44,Q545*'UNIT VALUES'!$D$42*'UNIT VALUES'!$D$44), IF(U545&gt;V545, Q545*'UNIT VALUES'!$D$29*'UNIT VALUES'!$D$36, Q545*'UNIT VALUES'!$D$31*'UNIT VALUES'!$D$36)),0)</f>
        <v>182299</v>
      </c>
      <c r="AA545" s="87">
        <f>ROUND(IF(C545="22", IF(U545&gt;V545,0,R545*'UNIT VALUES'!$D$43*'UNIT VALUES'!$D$44),IF(CALCS!U545&gt;CALCS!V545,0,CALCS!R545*'UNIT VALUES'!$D$34*'UNIT VALUES'!$D$36)), 0)</f>
        <v>1673502</v>
      </c>
      <c r="AB545" s="87">
        <f>ROUND(IF(C545="22",IF(U545&gt;V545,S545*'UNIT VALUES'!$D$40*'UNIT VALUES'!$D$44,0),IF(U545&gt;V545,S545*'UNIT VALUES'!$D$30*'UNIT VALUES'!$D$36)), 0)</f>
        <v>0</v>
      </c>
      <c r="AC545" s="87">
        <f>ROUND(IF(U545&gt;V545,0,IF(T545&gt;1, IF(C545="66", T545*'UNIT VALUES'!$D$33*'UNIT VALUES'!$D$36,T545*'UNIT VALUES'!$D$32*'UNIT VALUES'!$D$36),0)),0)</f>
        <v>598664</v>
      </c>
      <c r="AD545" t="str">
        <f t="shared" si="25"/>
        <v>250396</v>
      </c>
      <c r="AE545">
        <f ca="1">IF(C545="22",OFFSET('National Reallocations'!$L$1,MATCH(AD545,'National Reallocations'!$I$2:$I$52,0),),ROUND((X545/(SUM($X$2:$X$1259)-SUMIF($C$2:$C$1259,"22",$X$2:$X$1259)))*(Reallocations!$F$4+Reallocations!$F$5),0))</f>
        <v>206</v>
      </c>
      <c r="AF545" s="27">
        <f ca="1">IF(ISERROR(OFFSET('MSA Reallocations'!$I$1,MATCH(AD545,'MSA Reallocations'!$E$2:$E$37,0),)), 0, (OFFSET('MSA Reallocations'!$I$1,MATCH(AD545,'MSA Reallocations'!$E$2:$E$37,0),)))</f>
        <v>0</v>
      </c>
      <c r="AG545" s="181">
        <f ca="1">IF(ISERROR(OFFSET(Reductions!$E$1,MATCH(AD545,Reductions!$F$2:$F$15,0),)), 0, -OFFSET(Reductions!$E$1,MATCH(AD545,Reductions!$F$2:$F$15,0),))</f>
        <v>0</v>
      </c>
      <c r="AH545" s="53">
        <f t="shared" ca="1" si="26"/>
        <v>2454671</v>
      </c>
    </row>
    <row r="546" spans="1:34" x14ac:dyDescent="0.25">
      <c r="A546" s="126" t="s">
        <v>5183</v>
      </c>
      <c r="B546" s="126" t="s">
        <v>9</v>
      </c>
      <c r="C546" s="126" t="s">
        <v>47</v>
      </c>
      <c r="D546" s="126" t="s">
        <v>48</v>
      </c>
      <c r="E546" s="126" t="s">
        <v>1609</v>
      </c>
      <c r="F546" s="126" t="s">
        <v>1634</v>
      </c>
      <c r="G546" s="126" t="s">
        <v>170</v>
      </c>
      <c r="H546" s="126" t="s">
        <v>1635</v>
      </c>
      <c r="I546" s="126" t="s">
        <v>1635</v>
      </c>
      <c r="J546" s="126" t="s">
        <v>1636</v>
      </c>
      <c r="K546" s="126" t="s">
        <v>167</v>
      </c>
      <c r="L546" s="127">
        <v>61553</v>
      </c>
      <c r="M546" s="127">
        <v>55112</v>
      </c>
      <c r="N546" s="127">
        <v>55112</v>
      </c>
      <c r="O546" s="127">
        <v>56741</v>
      </c>
      <c r="P546" s="127">
        <v>0</v>
      </c>
      <c r="Q546" s="127">
        <v>7078</v>
      </c>
      <c r="R546" s="127">
        <v>8422</v>
      </c>
      <c r="S546" s="127">
        <v>465</v>
      </c>
      <c r="T546" s="24">
        <f>IF(P546&gt;0, ROUND(IF(IF(OR(C546="51", C546="52", C546="66"), (L546*'UNIT VALUES'!$C$26)-CALCS!P546,0)&gt;0, IF(OR(C546="51", C546="52", C546="66"), (L546*'UNIT VALUES'!$C$26)-CALCS!P546,0), 0), 0), ROUND(IF(IF(OR(C546="51", C546="52", C546="66"), (L546*'UNIT VALUES'!$C$26)-CALCS!O546,0)&gt;0, IF(OR(C546="51", C546="52", C546="66"), (L546*'UNIT VALUES'!$C$26)-CALCS!O546,0), 0), 0))</f>
        <v>39849</v>
      </c>
      <c r="U546" s="25">
        <f>IF(C546="22", (O546*'UNIT VALUES'!$D$38)+(Q546*'UNIT VALUES'!$D$39)+(S546*'UNIT VALUES'!$D$40), (O546*'UNIT VALUES'!$D$28)+(Q546*'UNIT VALUES'!$D$29)+(S546*'UNIT VALUES'!$D$30))</f>
        <v>356338.16465882701</v>
      </c>
      <c r="V546" s="25">
        <f>IF(C546="22",(O546*'UNIT VALUES'!$D$41)+(Q546*'UNIT VALUES'!$D$42)+(R546*'UNIT VALUES'!$D$43),IF(C546="66",(Q546*'UNIT VALUES'!$D$31)+(T546*'UNIT VALUES'!$D$33)+(R546*'UNIT VALUES'!$D$34),(Q546*'UNIT VALUES'!$D$31)+(T546*'UNIT VALUES'!$D$32)+(R546*'UNIT VALUES'!$D$34)))</f>
        <v>1197356.8657394648</v>
      </c>
      <c r="W546" s="25">
        <f t="shared" si="24"/>
        <v>1197357</v>
      </c>
      <c r="X546" s="27">
        <f>ROUND(IF(C546="22", W546*'UNIT VALUES'!$D$44, W546*'UNIT VALUES'!$D$36), 0)</f>
        <v>1047937</v>
      </c>
      <c r="Y546" s="87">
        <f>ROUND(IF(C546="22", IF(U546&gt;V546,O546*'UNIT VALUES'!$D$38*'UNIT VALUES'!$D$44,O546*'UNIT VALUES'!$D$41*'UNIT VALUES'!$D$44),IF(U546&gt;V546, O546*'UNIT VALUES'!$D$28*'UNIT VALUES'!$D$36,0)), 0)</f>
        <v>0</v>
      </c>
      <c r="Z546" s="87">
        <f>ROUND(IF(C546="22", IF(U546&gt;V546,Q546*'UNIT VALUES'!$D$39*'UNIT VALUES'!$D$44,Q546*'UNIT VALUES'!$D$42*'UNIT VALUES'!$D$44), IF(U546&gt;V546, Q546*'UNIT VALUES'!$D$29*'UNIT VALUES'!$D$36, Q546*'UNIT VALUES'!$D$31*'UNIT VALUES'!$D$36)),0)</f>
        <v>94487</v>
      </c>
      <c r="AA546" s="87">
        <f>ROUND(IF(C546="22", IF(U546&gt;V546,0,R546*'UNIT VALUES'!$D$43*'UNIT VALUES'!$D$44),IF(CALCS!U546&gt;CALCS!V546,0,CALCS!R546*'UNIT VALUES'!$D$34*'UNIT VALUES'!$D$36)), 0)</f>
        <v>546542</v>
      </c>
      <c r="AB546" s="87">
        <f>ROUND(IF(C546="22",IF(U546&gt;V546,S546*'UNIT VALUES'!$D$40*'UNIT VALUES'!$D$44,0),IF(U546&gt;V546,S546*'UNIT VALUES'!$D$30*'UNIT VALUES'!$D$36)), 0)</f>
        <v>0</v>
      </c>
      <c r="AC546" s="87">
        <f>ROUND(IF(U546&gt;V546,0,IF(T546&gt;1, IF(C546="66", T546*'UNIT VALUES'!$D$33*'UNIT VALUES'!$D$36,T546*'UNIT VALUES'!$D$32*'UNIT VALUES'!$D$36),0)),0)</f>
        <v>406907</v>
      </c>
      <c r="AD546" t="str">
        <f t="shared" si="25"/>
        <v>250486</v>
      </c>
      <c r="AE546">
        <f ca="1">IF(C546="22",OFFSET('National Reallocations'!$L$1,MATCH(AD546,'National Reallocations'!$I$2:$I$52,0),),ROUND((X546/(SUM($X$2:$X$1259)-SUMIF($C$2:$C$1259,"22",$X$2:$X$1259)))*(Reallocations!$F$4+Reallocations!$F$5),0))</f>
        <v>88</v>
      </c>
      <c r="AF546" s="27">
        <f ca="1">IF(ISERROR(OFFSET('MSA Reallocations'!$I$1,MATCH(AD546,'MSA Reallocations'!$E$2:$E$37,0),)), 0, (OFFSET('MSA Reallocations'!$I$1,MATCH(AD546,'MSA Reallocations'!$E$2:$E$37,0),)))</f>
        <v>0</v>
      </c>
      <c r="AG546" s="181">
        <f ca="1">IF(ISERROR(OFFSET(Reductions!$E$1,MATCH(AD546,Reductions!$F$2:$F$15,0),)), 0, -OFFSET(Reductions!$E$1,MATCH(AD546,Reductions!$F$2:$F$15,0),))</f>
        <v>0</v>
      </c>
      <c r="AH546" s="53">
        <f t="shared" ca="1" si="26"/>
        <v>1048025</v>
      </c>
    </row>
    <row r="547" spans="1:34" x14ac:dyDescent="0.25">
      <c r="A547" s="126" t="s">
        <v>4858</v>
      </c>
      <c r="B547" s="126" t="s">
        <v>9</v>
      </c>
      <c r="C547" s="126" t="s">
        <v>47</v>
      </c>
      <c r="D547" s="126" t="s">
        <v>48</v>
      </c>
      <c r="E547" s="126" t="s">
        <v>1609</v>
      </c>
      <c r="F547" s="126" t="s">
        <v>1638</v>
      </c>
      <c r="G547" s="126" t="s">
        <v>176</v>
      </c>
      <c r="H547" s="126" t="s">
        <v>1639</v>
      </c>
      <c r="I547" s="126" t="s">
        <v>1639</v>
      </c>
      <c r="J547" s="126" t="s">
        <v>1616</v>
      </c>
      <c r="K547" s="126" t="s">
        <v>167</v>
      </c>
      <c r="L547" s="127">
        <v>99942</v>
      </c>
      <c r="M547" s="127">
        <v>92574</v>
      </c>
      <c r="N547" s="127">
        <v>92574</v>
      </c>
      <c r="O547" s="127">
        <v>88777</v>
      </c>
      <c r="P547" s="127">
        <v>0</v>
      </c>
      <c r="Q547" s="127">
        <v>20344</v>
      </c>
      <c r="R547" s="127">
        <v>25709</v>
      </c>
      <c r="S547" s="127">
        <v>468</v>
      </c>
      <c r="T547" s="24">
        <f>IF(P547&gt;0, ROUND(IF(IF(OR(C547="51", C547="52", C547="66"), (L547*'UNIT VALUES'!$C$26)-CALCS!P547,0)&gt;0, IF(OR(C547="51", C547="52", C547="66"), (L547*'UNIT VALUES'!$C$26)-CALCS!P547,0), 0), 0), ROUND(IF(IF(OR(C547="51", C547="52", C547="66"), (L547*'UNIT VALUES'!$C$26)-CALCS!O547,0)&gt;0, IF(OR(C547="51", C547="52", C547="66"), (L547*'UNIT VALUES'!$C$26)-CALCS!O547,0), 0), 0))</f>
        <v>68054</v>
      </c>
      <c r="U547" s="25">
        <f>IF(C547="22", (O547*'UNIT VALUES'!$D$38)+(Q547*'UNIT VALUES'!$D$39)+(S547*'UNIT VALUES'!$D$40), (O547*'UNIT VALUES'!$D$28)+(Q547*'UNIT VALUES'!$D$29)+(S547*'UNIT VALUES'!$D$30))</f>
        <v>754248.28514588578</v>
      </c>
      <c r="V547" s="25">
        <f>IF(C547="22",(O547*'UNIT VALUES'!$D$41)+(Q547*'UNIT VALUES'!$D$42)+(R547*'UNIT VALUES'!$D$43),IF(C547="66",(Q547*'UNIT VALUES'!$D$31)+(T547*'UNIT VALUES'!$D$33)+(R547*'UNIT VALUES'!$D$34),(Q547*'UNIT VALUES'!$D$31)+(T547*'UNIT VALUES'!$D$32)+(R547*'UNIT VALUES'!$D$34)))</f>
        <v>3010563.9900674354</v>
      </c>
      <c r="W547" s="25">
        <f t="shared" si="24"/>
        <v>3010564</v>
      </c>
      <c r="X547" s="27">
        <f>ROUND(IF(C547="22", W547*'UNIT VALUES'!$D$44, W547*'UNIT VALUES'!$D$36), 0)</f>
        <v>2634870</v>
      </c>
      <c r="Y547" s="87">
        <f>ROUND(IF(C547="22", IF(U547&gt;V547,O547*'UNIT VALUES'!$D$38*'UNIT VALUES'!$D$44,O547*'UNIT VALUES'!$D$41*'UNIT VALUES'!$D$44),IF(U547&gt;V547, O547*'UNIT VALUES'!$D$28*'UNIT VALUES'!$D$36,0)), 0)</f>
        <v>0</v>
      </c>
      <c r="Z547" s="87">
        <f>ROUND(IF(C547="22", IF(U547&gt;V547,Q547*'UNIT VALUES'!$D$39*'UNIT VALUES'!$D$44,Q547*'UNIT VALUES'!$D$42*'UNIT VALUES'!$D$44), IF(U547&gt;V547, Q547*'UNIT VALUES'!$D$29*'UNIT VALUES'!$D$36, Q547*'UNIT VALUES'!$D$31*'UNIT VALUES'!$D$36)),0)</f>
        <v>271580</v>
      </c>
      <c r="AA547" s="87">
        <f>ROUND(IF(C547="22", IF(U547&gt;V547,0,R547*'UNIT VALUES'!$D$43*'UNIT VALUES'!$D$44),IF(CALCS!U547&gt;CALCS!V547,0,CALCS!R547*'UNIT VALUES'!$D$34*'UNIT VALUES'!$D$36)), 0)</f>
        <v>1668375</v>
      </c>
      <c r="AB547" s="87">
        <f>ROUND(IF(C547="22",IF(U547&gt;V547,S547*'UNIT VALUES'!$D$40*'UNIT VALUES'!$D$44,0),IF(U547&gt;V547,S547*'UNIT VALUES'!$D$30*'UNIT VALUES'!$D$36)), 0)</f>
        <v>0</v>
      </c>
      <c r="AC547" s="87">
        <f>ROUND(IF(U547&gt;V547,0,IF(T547&gt;1, IF(C547="66", T547*'UNIT VALUES'!$D$33*'UNIT VALUES'!$D$36,T547*'UNIT VALUES'!$D$32*'UNIT VALUES'!$D$36),0)),0)</f>
        <v>694915</v>
      </c>
      <c r="AD547" t="str">
        <f t="shared" si="25"/>
        <v>250744</v>
      </c>
      <c r="AE547">
        <f ca="1">IF(C547="22",OFFSET('National Reallocations'!$L$1,MATCH(AD547,'National Reallocations'!$I$2:$I$52,0),),ROUND((X547/(SUM($X$2:$X$1259)-SUMIF($C$2:$C$1259,"22",$X$2:$X$1259)))*(Reallocations!$F$4+Reallocations!$F$5),0))</f>
        <v>222</v>
      </c>
      <c r="AF547" s="27">
        <f ca="1">IF(ISERROR(OFFSET('MSA Reallocations'!$I$1,MATCH(AD547,'MSA Reallocations'!$E$2:$E$37,0),)), 0, (OFFSET('MSA Reallocations'!$I$1,MATCH(AD547,'MSA Reallocations'!$E$2:$E$37,0),)))</f>
        <v>0</v>
      </c>
      <c r="AG547" s="181">
        <f ca="1">IF(ISERROR(OFFSET(Reductions!$E$1,MATCH(AD547,Reductions!$F$2:$F$15,0),)), 0, -OFFSET(Reductions!$E$1,MATCH(AD547,Reductions!$F$2:$F$15,0),))</f>
        <v>0</v>
      </c>
      <c r="AH547" s="53">
        <f t="shared" ca="1" si="26"/>
        <v>2635092</v>
      </c>
    </row>
    <row r="548" spans="1:34" x14ac:dyDescent="0.25">
      <c r="A548" s="126" t="s">
        <v>5395</v>
      </c>
      <c r="B548" s="126" t="s">
        <v>9</v>
      </c>
      <c r="C548" s="126" t="s">
        <v>47</v>
      </c>
      <c r="D548" s="126" t="s">
        <v>48</v>
      </c>
      <c r="E548" s="126" t="s">
        <v>1609</v>
      </c>
      <c r="F548" s="126" t="s">
        <v>1641</v>
      </c>
      <c r="G548" s="126" t="s">
        <v>215</v>
      </c>
      <c r="H548" s="126" t="s">
        <v>1642</v>
      </c>
      <c r="I548" s="126" t="s">
        <v>1642</v>
      </c>
      <c r="J548" s="126" t="s">
        <v>1643</v>
      </c>
      <c r="K548" s="126" t="s">
        <v>167</v>
      </c>
      <c r="L548" s="127">
        <v>43021</v>
      </c>
      <c r="M548" s="127">
        <v>39580</v>
      </c>
      <c r="N548" s="127">
        <v>39580</v>
      </c>
      <c r="O548" s="127">
        <v>40545</v>
      </c>
      <c r="P548" s="127">
        <v>0</v>
      </c>
      <c r="Q548" s="127">
        <v>7563</v>
      </c>
      <c r="R548" s="127">
        <v>8008</v>
      </c>
      <c r="S548" s="127">
        <v>534</v>
      </c>
      <c r="T548" s="24">
        <f>IF(P548&gt;0, ROUND(IF(IF(OR(C548="51", C548="52", C548="66"), (L548*'UNIT VALUES'!$C$26)-CALCS!P548,0)&gt;0, IF(OR(C548="51", C548="52", C548="66"), (L548*'UNIT VALUES'!$C$26)-CALCS!P548,0), 0), 0), ROUND(IF(IF(OR(C548="51", C548="52", C548="66"), (L548*'UNIT VALUES'!$C$26)-CALCS!O548,0)&gt;0, IF(OR(C548="51", C548="52", C548="66"), (L548*'UNIT VALUES'!$C$26)-CALCS!O548,0), 0), 0))</f>
        <v>26964</v>
      </c>
      <c r="U548" s="25">
        <f>IF(C548="22", (O548*'UNIT VALUES'!$D$38)+(Q548*'UNIT VALUES'!$D$39)+(S548*'UNIT VALUES'!$D$40), (O548*'UNIT VALUES'!$D$28)+(Q548*'UNIT VALUES'!$D$29)+(S548*'UNIT VALUES'!$D$30))</f>
        <v>348572.28898497391</v>
      </c>
      <c r="V548" s="25">
        <f>IF(C548="22",(O548*'UNIT VALUES'!$D$41)+(Q548*'UNIT VALUES'!$D$42)+(R548*'UNIT VALUES'!$D$43),IF(C548="66",(Q548*'UNIT VALUES'!$D$31)+(T548*'UNIT VALUES'!$D$33)+(R548*'UNIT VALUES'!$D$34),(Q548*'UNIT VALUES'!$D$31)+(T548*'UNIT VALUES'!$D$32)+(R548*'UNIT VALUES'!$D$34)))</f>
        <v>1023725.5404271039</v>
      </c>
      <c r="W548" s="25">
        <f t="shared" si="24"/>
        <v>1023726</v>
      </c>
      <c r="X548" s="27">
        <f>ROUND(IF(C548="22", W548*'UNIT VALUES'!$D$44, W548*'UNIT VALUES'!$D$36), 0)</f>
        <v>895973</v>
      </c>
      <c r="Y548" s="87">
        <f>ROUND(IF(C548="22", IF(U548&gt;V548,O548*'UNIT VALUES'!$D$38*'UNIT VALUES'!$D$44,O548*'UNIT VALUES'!$D$41*'UNIT VALUES'!$D$44),IF(U548&gt;V548, O548*'UNIT VALUES'!$D$28*'UNIT VALUES'!$D$36,0)), 0)</f>
        <v>0</v>
      </c>
      <c r="Z548" s="87">
        <f>ROUND(IF(C548="22", IF(U548&gt;V548,Q548*'UNIT VALUES'!$D$39*'UNIT VALUES'!$D$44,Q548*'UNIT VALUES'!$D$42*'UNIT VALUES'!$D$44), IF(U548&gt;V548, Q548*'UNIT VALUES'!$D$29*'UNIT VALUES'!$D$36, Q548*'UNIT VALUES'!$D$31*'UNIT VALUES'!$D$36)),0)</f>
        <v>100962</v>
      </c>
      <c r="AA548" s="87">
        <f>ROUND(IF(C548="22", IF(U548&gt;V548,0,R548*'UNIT VALUES'!$D$43*'UNIT VALUES'!$D$44),IF(CALCS!U548&gt;CALCS!V548,0,CALCS!R548*'UNIT VALUES'!$D$34*'UNIT VALUES'!$D$36)), 0)</f>
        <v>519676</v>
      </c>
      <c r="AB548" s="87">
        <f>ROUND(IF(C548="22",IF(U548&gt;V548,S548*'UNIT VALUES'!$D$40*'UNIT VALUES'!$D$44,0),IF(U548&gt;V548,S548*'UNIT VALUES'!$D$30*'UNIT VALUES'!$D$36)), 0)</f>
        <v>0</v>
      </c>
      <c r="AC548" s="87">
        <f>ROUND(IF(U548&gt;V548,0,IF(T548&gt;1, IF(C548="66", T548*'UNIT VALUES'!$D$33*'UNIT VALUES'!$D$36,T548*'UNIT VALUES'!$D$32*'UNIT VALUES'!$D$36),0)),0)</f>
        <v>275336</v>
      </c>
      <c r="AD548" t="str">
        <f t="shared" si="25"/>
        <v>250774</v>
      </c>
      <c r="AE548">
        <f ca="1">IF(C548="22",OFFSET('National Reallocations'!$L$1,MATCH(AD548,'National Reallocations'!$I$2:$I$52,0),),ROUND((X548/(SUM($X$2:$X$1259)-SUMIF($C$2:$C$1259,"22",$X$2:$X$1259)))*(Reallocations!$F$4+Reallocations!$F$5),0))</f>
        <v>75</v>
      </c>
      <c r="AF548" s="27">
        <f ca="1">IF(ISERROR(OFFSET('MSA Reallocations'!$I$1,MATCH(AD548,'MSA Reallocations'!$E$2:$E$37,0),)), 0, (OFFSET('MSA Reallocations'!$I$1,MATCH(AD548,'MSA Reallocations'!$E$2:$E$37,0),)))</f>
        <v>0</v>
      </c>
      <c r="AG548" s="181">
        <f ca="1">IF(ISERROR(OFFSET(Reductions!$E$1,MATCH(AD548,Reductions!$F$2:$F$15,0),)), 0, -OFFSET(Reductions!$E$1,MATCH(AD548,Reductions!$F$2:$F$15,0),))</f>
        <v>0</v>
      </c>
      <c r="AH548" s="53">
        <f t="shared" ca="1" si="26"/>
        <v>896048</v>
      </c>
    </row>
    <row r="549" spans="1:34" x14ac:dyDescent="0.25">
      <c r="A549" s="126" t="s">
        <v>5004</v>
      </c>
      <c r="B549" s="126" t="s">
        <v>9</v>
      </c>
      <c r="C549" s="126" t="s">
        <v>47</v>
      </c>
      <c r="D549" s="126" t="s">
        <v>48</v>
      </c>
      <c r="E549" s="126" t="s">
        <v>1609</v>
      </c>
      <c r="F549" s="126" t="s">
        <v>302</v>
      </c>
      <c r="G549" s="126" t="s">
        <v>1611</v>
      </c>
      <c r="H549" s="126" t="s">
        <v>1645</v>
      </c>
      <c r="I549" s="126" t="s">
        <v>23</v>
      </c>
      <c r="J549" s="126" t="s">
        <v>1613</v>
      </c>
      <c r="K549" s="126" t="s">
        <v>167</v>
      </c>
      <c r="L549" s="127">
        <v>44526</v>
      </c>
      <c r="M549" s="127">
        <v>65113</v>
      </c>
      <c r="N549" s="127">
        <v>65113</v>
      </c>
      <c r="O549" s="127">
        <v>71209</v>
      </c>
      <c r="P549" s="127">
        <v>0</v>
      </c>
      <c r="Q549" s="127">
        <v>7508</v>
      </c>
      <c r="R549" s="127">
        <v>6201</v>
      </c>
      <c r="S549" s="127">
        <v>675</v>
      </c>
      <c r="T549" s="24">
        <f>IF(P549&gt;0, ROUND(IF(IF(OR(C549="51", C549="52", C549="66"), (L549*'UNIT VALUES'!$C$26)-CALCS!P549,0)&gt;0, IF(OR(C549="51", C549="52", C549="66"), (L549*'UNIT VALUES'!$C$26)-CALCS!P549,0), 0), 0), ROUND(IF(IF(OR(C549="51", C549="52", C549="66"), (L549*'UNIT VALUES'!$C$26)-CALCS!O549,0)&gt;0, IF(OR(C549="51", C549="52", C549="66"), (L549*'UNIT VALUES'!$C$26)-CALCS!O549,0), 0), 0))</f>
        <v>0</v>
      </c>
      <c r="U549" s="25">
        <f>IF(C549="22", (O549*'UNIT VALUES'!$D$38)+(Q549*'UNIT VALUES'!$D$39)+(S549*'UNIT VALUES'!$D$40), (O549*'UNIT VALUES'!$D$28)+(Q549*'UNIT VALUES'!$D$29)+(S549*'UNIT VALUES'!$D$30))</f>
        <v>425963.95635464345</v>
      </c>
      <c r="V549" s="25">
        <f>IF(C549="22",(O549*'UNIT VALUES'!$D$41)+(Q549*'UNIT VALUES'!$D$42)+(R549*'UNIT VALUES'!$D$43),IF(C549="66",(Q549*'UNIT VALUES'!$D$31)+(T549*'UNIT VALUES'!$D$33)+(R549*'UNIT VALUES'!$D$34),(Q549*'UNIT VALUES'!$D$31)+(T549*'UNIT VALUES'!$D$32)+(R549*'UNIT VALUES'!$D$34)))</f>
        <v>574307.59283397428</v>
      </c>
      <c r="W549" s="25">
        <f t="shared" si="24"/>
        <v>574308</v>
      </c>
      <c r="X549" s="27">
        <f>ROUND(IF(C549="22", W549*'UNIT VALUES'!$D$44, W549*'UNIT VALUES'!$D$36), 0)</f>
        <v>502639</v>
      </c>
      <c r="Y549" s="87">
        <f>ROUND(IF(C549="22", IF(U549&gt;V549,O549*'UNIT VALUES'!$D$38*'UNIT VALUES'!$D$44,O549*'UNIT VALUES'!$D$41*'UNIT VALUES'!$D$44),IF(U549&gt;V549, O549*'UNIT VALUES'!$D$28*'UNIT VALUES'!$D$36,0)), 0)</f>
        <v>0</v>
      </c>
      <c r="Z549" s="87">
        <f>ROUND(IF(C549="22", IF(U549&gt;V549,Q549*'UNIT VALUES'!$D$39*'UNIT VALUES'!$D$44,Q549*'UNIT VALUES'!$D$42*'UNIT VALUES'!$D$44), IF(U549&gt;V549, Q549*'UNIT VALUES'!$D$29*'UNIT VALUES'!$D$36, Q549*'UNIT VALUES'!$D$31*'UNIT VALUES'!$D$36)),0)</f>
        <v>100227</v>
      </c>
      <c r="AA549" s="87">
        <f>ROUND(IF(C549="22", IF(U549&gt;V549,0,R549*'UNIT VALUES'!$D$43*'UNIT VALUES'!$D$44),IF(CALCS!U549&gt;CALCS!V549,0,CALCS!R549*'UNIT VALUES'!$D$34*'UNIT VALUES'!$D$36)), 0)</f>
        <v>402411</v>
      </c>
      <c r="AB549" s="87">
        <f>ROUND(IF(C549="22",IF(U549&gt;V549,S549*'UNIT VALUES'!$D$40*'UNIT VALUES'!$D$44,0),IF(U549&gt;V549,S549*'UNIT VALUES'!$D$30*'UNIT VALUES'!$D$36)), 0)</f>
        <v>0</v>
      </c>
      <c r="AC549" s="87">
        <f>ROUND(IF(U549&gt;V549,0,IF(T549&gt;1, IF(C549="66", T549*'UNIT VALUES'!$D$33*'UNIT VALUES'!$D$36,T549*'UNIT VALUES'!$D$32*'UNIT VALUES'!$D$36),0)),0)</f>
        <v>0</v>
      </c>
      <c r="AD549" t="str">
        <f t="shared" si="25"/>
        <v>250804</v>
      </c>
      <c r="AE549">
        <f ca="1">IF(C549="22",OFFSET('National Reallocations'!$L$1,MATCH(AD549,'National Reallocations'!$I$2:$I$52,0),),ROUND((X549/(SUM($X$2:$X$1259)-SUMIF($C$2:$C$1259,"22",$X$2:$X$1259)))*(Reallocations!$F$4+Reallocations!$F$5),0))</f>
        <v>42</v>
      </c>
      <c r="AF549" s="27">
        <f ca="1">IF(ISERROR(OFFSET('MSA Reallocations'!$I$1,MATCH(AD549,'MSA Reallocations'!$E$2:$E$37,0),)), 0, (OFFSET('MSA Reallocations'!$I$1,MATCH(AD549,'MSA Reallocations'!$E$2:$E$37,0),)))</f>
        <v>0</v>
      </c>
      <c r="AG549" s="181">
        <f ca="1">IF(ISERROR(OFFSET(Reductions!$E$1,MATCH(AD549,Reductions!$F$2:$F$15,0),)), 0, -OFFSET(Reductions!$E$1,MATCH(AD549,Reductions!$F$2:$F$15,0),))</f>
        <v>0</v>
      </c>
      <c r="AH549" s="53">
        <f t="shared" ca="1" si="26"/>
        <v>502681</v>
      </c>
    </row>
    <row r="550" spans="1:34" x14ac:dyDescent="0.25">
      <c r="A550" s="126" t="s">
        <v>5528</v>
      </c>
      <c r="B550" s="126" t="s">
        <v>9</v>
      </c>
      <c r="C550" s="126" t="s">
        <v>47</v>
      </c>
      <c r="D550" s="126" t="s">
        <v>48</v>
      </c>
      <c r="E550" s="126" t="s">
        <v>1609</v>
      </c>
      <c r="F550" s="126" t="s">
        <v>1647</v>
      </c>
      <c r="G550" s="126" t="s">
        <v>860</v>
      </c>
      <c r="H550" s="126" t="s">
        <v>1648</v>
      </c>
      <c r="I550" s="126" t="s">
        <v>1648</v>
      </c>
      <c r="J550" s="126" t="s">
        <v>1613</v>
      </c>
      <c r="K550" s="126" t="s">
        <v>167</v>
      </c>
      <c r="L550" s="127">
        <v>25789</v>
      </c>
      <c r="M550" s="127">
        <v>27768</v>
      </c>
      <c r="N550" s="127">
        <v>27768</v>
      </c>
      <c r="O550" s="127">
        <v>29781</v>
      </c>
      <c r="P550" s="127">
        <v>0</v>
      </c>
      <c r="Q550" s="127">
        <v>2825</v>
      </c>
      <c r="R550" s="127">
        <v>6997</v>
      </c>
      <c r="S550" s="127">
        <v>104</v>
      </c>
      <c r="T550" s="24">
        <f>IF(P550&gt;0, ROUND(IF(IF(OR(C550="51", C550="52", C550="66"), (L550*'UNIT VALUES'!$C$26)-CALCS!P550,0)&gt;0, IF(OR(C550="51", C550="52", C550="66"), (L550*'UNIT VALUES'!$C$26)-CALCS!P550,0), 0), 0), ROUND(IF(IF(OR(C550="51", C550="52", C550="66"), (L550*'UNIT VALUES'!$C$26)-CALCS!O550,0)&gt;0, IF(OR(C550="51", C550="52", C550="66"), (L550*'UNIT VALUES'!$C$26)-CALCS!O550,0), 0), 0))</f>
        <v>10688</v>
      </c>
      <c r="U550" s="25">
        <f>IF(C550="22", (O550*'UNIT VALUES'!$D$38)+(Q550*'UNIT VALUES'!$D$39)+(S550*'UNIT VALUES'!$D$40), (O550*'UNIT VALUES'!$D$28)+(Q550*'UNIT VALUES'!$D$29)+(S550*'UNIT VALUES'!$D$30))</f>
        <v>143395.73538393527</v>
      </c>
      <c r="V550" s="25">
        <f>IF(C550="22",(O550*'UNIT VALUES'!$D$41)+(Q550*'UNIT VALUES'!$D$42)+(R550*'UNIT VALUES'!$D$43),IF(C550="66",(Q550*'UNIT VALUES'!$D$31)+(T550*'UNIT VALUES'!$D$33)+(R550*'UNIT VALUES'!$D$34),(Q550*'UNIT VALUES'!$D$31)+(T550*'UNIT VALUES'!$D$32)+(R550*'UNIT VALUES'!$D$34)))</f>
        <v>686599.09893125179</v>
      </c>
      <c r="W550" s="25">
        <f t="shared" si="24"/>
        <v>686599</v>
      </c>
      <c r="X550" s="27">
        <f>ROUND(IF(C550="22", W550*'UNIT VALUES'!$D$44, W550*'UNIT VALUES'!$D$36), 0)</f>
        <v>600917</v>
      </c>
      <c r="Y550" s="87">
        <f>ROUND(IF(C550="22", IF(U550&gt;V550,O550*'UNIT VALUES'!$D$38*'UNIT VALUES'!$D$44,O550*'UNIT VALUES'!$D$41*'UNIT VALUES'!$D$44),IF(U550&gt;V550, O550*'UNIT VALUES'!$D$28*'UNIT VALUES'!$D$36,0)), 0)</f>
        <v>0</v>
      </c>
      <c r="Z550" s="87">
        <f>ROUND(IF(C550="22", IF(U550&gt;V550,Q550*'UNIT VALUES'!$D$39*'UNIT VALUES'!$D$44,Q550*'UNIT VALUES'!$D$42*'UNIT VALUES'!$D$44), IF(U550&gt;V550, Q550*'UNIT VALUES'!$D$29*'UNIT VALUES'!$D$36, Q550*'UNIT VALUES'!$D$31*'UNIT VALUES'!$D$36)),0)</f>
        <v>37712</v>
      </c>
      <c r="AA550" s="87">
        <f>ROUND(IF(C550="22", IF(U550&gt;V550,0,R550*'UNIT VALUES'!$D$43*'UNIT VALUES'!$D$44),IF(CALCS!U550&gt;CALCS!V550,0,CALCS!R550*'UNIT VALUES'!$D$34*'UNIT VALUES'!$D$36)), 0)</f>
        <v>454068</v>
      </c>
      <c r="AB550" s="87">
        <f>ROUND(IF(C550="22",IF(U550&gt;V550,S550*'UNIT VALUES'!$D$40*'UNIT VALUES'!$D$44,0),IF(U550&gt;V550,S550*'UNIT VALUES'!$D$30*'UNIT VALUES'!$D$36)), 0)</f>
        <v>0</v>
      </c>
      <c r="AC550" s="87">
        <f>ROUND(IF(U550&gt;V550,0,IF(T550&gt;1, IF(C550="66", T550*'UNIT VALUES'!$D$33*'UNIT VALUES'!$D$36,T550*'UNIT VALUES'!$D$32*'UNIT VALUES'!$D$36),0)),0)</f>
        <v>109138</v>
      </c>
      <c r="AD550" t="str">
        <f t="shared" si="25"/>
        <v>250858</v>
      </c>
      <c r="AE550">
        <f ca="1">IF(C550="22",OFFSET('National Reallocations'!$L$1,MATCH(AD550,'National Reallocations'!$I$2:$I$52,0),),ROUND((X550/(SUM($X$2:$X$1259)-SUMIF($C$2:$C$1259,"22",$X$2:$X$1259)))*(Reallocations!$F$4+Reallocations!$F$5),0))</f>
        <v>51</v>
      </c>
      <c r="AF550" s="27">
        <f ca="1">IF(ISERROR(OFFSET('MSA Reallocations'!$I$1,MATCH(AD550,'MSA Reallocations'!$E$2:$E$37,0),)), 0, (OFFSET('MSA Reallocations'!$I$1,MATCH(AD550,'MSA Reallocations'!$E$2:$E$37,0),)))</f>
        <v>0</v>
      </c>
      <c r="AG550" s="181">
        <f ca="1">IF(ISERROR(OFFSET(Reductions!$E$1,MATCH(AD550,Reductions!$F$2:$F$15,0),)), 0, -OFFSET(Reductions!$E$1,MATCH(AD550,Reductions!$F$2:$F$15,0),))</f>
        <v>0</v>
      </c>
      <c r="AH550" s="53">
        <f t="shared" ca="1" si="26"/>
        <v>600968</v>
      </c>
    </row>
    <row r="551" spans="1:34" x14ac:dyDescent="0.25">
      <c r="A551" s="126" t="s">
        <v>5101</v>
      </c>
      <c r="B551" s="126" t="s">
        <v>9</v>
      </c>
      <c r="C551" s="126" t="s">
        <v>47</v>
      </c>
      <c r="D551" s="126" t="s">
        <v>48</v>
      </c>
      <c r="E551" s="126" t="s">
        <v>1609</v>
      </c>
      <c r="F551" s="126" t="s">
        <v>1650</v>
      </c>
      <c r="G551" s="126" t="s">
        <v>860</v>
      </c>
      <c r="H551" s="126" t="s">
        <v>1651</v>
      </c>
      <c r="I551" s="126" t="s">
        <v>1651</v>
      </c>
      <c r="J551" s="126" t="s">
        <v>1613</v>
      </c>
      <c r="K551" s="126" t="s">
        <v>167</v>
      </c>
      <c r="L551" s="127">
        <v>46346</v>
      </c>
      <c r="M551" s="127">
        <v>46865</v>
      </c>
      <c r="N551" s="127">
        <v>46865</v>
      </c>
      <c r="O551" s="127">
        <v>62765</v>
      </c>
      <c r="P551" s="127">
        <v>0</v>
      </c>
      <c r="Q551" s="127">
        <v>7361</v>
      </c>
      <c r="R551" s="127">
        <v>10016</v>
      </c>
      <c r="S551" s="127">
        <v>464</v>
      </c>
      <c r="T551" s="24">
        <f>IF(P551&gt;0, ROUND(IF(IF(OR(C551="51", C551="52", C551="66"), (L551*'UNIT VALUES'!$C$26)-CALCS!P551,0)&gt;0, IF(OR(C551="51", C551="52", C551="66"), (L551*'UNIT VALUES'!$C$26)-CALCS!P551,0), 0), 0), ROUND(IF(IF(OR(C551="51", C551="52", C551="66"), (L551*'UNIT VALUES'!$C$26)-CALCS!O551,0)&gt;0, IF(OR(C551="51", C551="52", C551="66"), (L551*'UNIT VALUES'!$C$26)-CALCS!O551,0), 0), 0))</f>
        <v>9962</v>
      </c>
      <c r="U551" s="25">
        <f>IF(C551="22", (O551*'UNIT VALUES'!$D$38)+(Q551*'UNIT VALUES'!$D$39)+(S551*'UNIT VALUES'!$D$40), (O551*'UNIT VALUES'!$D$28)+(Q551*'UNIT VALUES'!$D$29)+(S551*'UNIT VALUES'!$D$30))</f>
        <v>374706.11896882753</v>
      </c>
      <c r="V551" s="25">
        <f>IF(C551="22",(O551*'UNIT VALUES'!$D$41)+(Q551*'UNIT VALUES'!$D$42)+(R551*'UNIT VALUES'!$D$43),IF(C551="66",(Q551*'UNIT VALUES'!$D$31)+(T551*'UNIT VALUES'!$D$33)+(R551*'UNIT VALUES'!$D$34),(Q551*'UNIT VALUES'!$D$31)+(T551*'UNIT VALUES'!$D$32)+(R551*'UNIT VALUES'!$D$34)))</f>
        <v>971167.19186886458</v>
      </c>
      <c r="W551" s="25">
        <f t="shared" si="24"/>
        <v>971167</v>
      </c>
      <c r="X551" s="27">
        <f>ROUND(IF(C551="22", W551*'UNIT VALUES'!$D$44, W551*'UNIT VALUES'!$D$36), 0)</f>
        <v>849973</v>
      </c>
      <c r="Y551" s="87">
        <f>ROUND(IF(C551="22", IF(U551&gt;V551,O551*'UNIT VALUES'!$D$38*'UNIT VALUES'!$D$44,O551*'UNIT VALUES'!$D$41*'UNIT VALUES'!$D$44),IF(U551&gt;V551, O551*'UNIT VALUES'!$D$28*'UNIT VALUES'!$D$36,0)), 0)</f>
        <v>0</v>
      </c>
      <c r="Z551" s="87">
        <f>ROUND(IF(C551="22", IF(U551&gt;V551,Q551*'UNIT VALUES'!$D$39*'UNIT VALUES'!$D$44,Q551*'UNIT VALUES'!$D$42*'UNIT VALUES'!$D$44), IF(U551&gt;V551, Q551*'UNIT VALUES'!$D$29*'UNIT VALUES'!$D$36, Q551*'UNIT VALUES'!$D$31*'UNIT VALUES'!$D$36)),0)</f>
        <v>98265</v>
      </c>
      <c r="AA551" s="87">
        <f>ROUND(IF(C551="22", IF(U551&gt;V551,0,R551*'UNIT VALUES'!$D$43*'UNIT VALUES'!$D$44),IF(CALCS!U551&gt;CALCS!V551,0,CALCS!R551*'UNIT VALUES'!$D$34*'UNIT VALUES'!$D$36)), 0)</f>
        <v>649984</v>
      </c>
      <c r="AB551" s="87">
        <f>ROUND(IF(C551="22",IF(U551&gt;V551,S551*'UNIT VALUES'!$D$40*'UNIT VALUES'!$D$44,0),IF(U551&gt;V551,S551*'UNIT VALUES'!$D$30*'UNIT VALUES'!$D$36)), 0)</f>
        <v>0</v>
      </c>
      <c r="AC551" s="87">
        <f>ROUND(IF(U551&gt;V551,0,IF(T551&gt;1, IF(C551="66", T551*'UNIT VALUES'!$D$33*'UNIT VALUES'!$D$36,T551*'UNIT VALUES'!$D$32*'UNIT VALUES'!$D$36),0)),0)</f>
        <v>101724</v>
      </c>
      <c r="AD551" t="str">
        <f t="shared" si="25"/>
        <v>251020</v>
      </c>
      <c r="AE551">
        <f ca="1">IF(C551="22",OFFSET('National Reallocations'!$L$1,MATCH(AD551,'National Reallocations'!$I$2:$I$52,0),),ROUND((X551/(SUM($X$2:$X$1259)-SUMIF($C$2:$C$1259,"22",$X$2:$X$1259)))*(Reallocations!$F$4+Reallocations!$F$5),0))</f>
        <v>71</v>
      </c>
      <c r="AF551" s="27">
        <f ca="1">IF(ISERROR(OFFSET('MSA Reallocations'!$I$1,MATCH(AD551,'MSA Reallocations'!$E$2:$E$37,0),)), 0, (OFFSET('MSA Reallocations'!$I$1,MATCH(AD551,'MSA Reallocations'!$E$2:$E$37,0),)))</f>
        <v>0</v>
      </c>
      <c r="AG551" s="181">
        <f ca="1">IF(ISERROR(OFFSET(Reductions!$E$1,MATCH(AD551,Reductions!$F$2:$F$15,0),)), 0, -OFFSET(Reductions!$E$1,MATCH(AD551,Reductions!$F$2:$F$15,0),))</f>
        <v>0</v>
      </c>
      <c r="AH551" s="53">
        <f t="shared" ca="1" si="26"/>
        <v>850044</v>
      </c>
    </row>
    <row r="552" spans="1:34" x14ac:dyDescent="0.25">
      <c r="A552" s="126" t="s">
        <v>5392</v>
      </c>
      <c r="B552" s="126" t="s">
        <v>9</v>
      </c>
      <c r="C552" s="126" t="s">
        <v>47</v>
      </c>
      <c r="D552" s="126" t="s">
        <v>48</v>
      </c>
      <c r="E552" s="126" t="s">
        <v>1609</v>
      </c>
      <c r="F552" s="126" t="s">
        <v>897</v>
      </c>
      <c r="G552" s="126" t="s">
        <v>170</v>
      </c>
      <c r="H552" s="126" t="s">
        <v>1653</v>
      </c>
      <c r="I552" s="126" t="s">
        <v>1653</v>
      </c>
      <c r="J552" s="126" t="s">
        <v>1636</v>
      </c>
      <c r="K552" s="126" t="s">
        <v>167</v>
      </c>
      <c r="L552" s="127">
        <v>52689</v>
      </c>
      <c r="M552" s="127">
        <v>44678</v>
      </c>
      <c r="N552" s="127">
        <v>44678</v>
      </c>
      <c r="O552" s="127">
        <v>40684</v>
      </c>
      <c r="P552" s="127">
        <v>0</v>
      </c>
      <c r="Q552" s="127">
        <v>11755</v>
      </c>
      <c r="R552" s="127">
        <v>8372</v>
      </c>
      <c r="S552" s="127">
        <v>554</v>
      </c>
      <c r="T552" s="24">
        <f>IF(P552&gt;0, ROUND(IF(IF(OR(C552="51", C552="52", C552="66"), (L552*'UNIT VALUES'!$C$26)-CALCS!P552,0)&gt;0, IF(OR(C552="51", C552="52", C552="66"), (L552*'UNIT VALUES'!$C$26)-CALCS!P552,0), 0), 0), ROUND(IF(IF(OR(C552="51", C552="52", C552="66"), (L552*'UNIT VALUES'!$C$26)-CALCS!O552,0)&gt;0, IF(OR(C552="51", C552="52", C552="66"), (L552*'UNIT VALUES'!$C$26)-CALCS!O552,0), 0), 0))</f>
        <v>41996</v>
      </c>
      <c r="U552" s="25">
        <f>IF(C552="22", (O552*'UNIT VALUES'!$D$38)+(Q552*'UNIT VALUES'!$D$39)+(S552*'UNIT VALUES'!$D$40), (O552*'UNIT VALUES'!$D$28)+(Q552*'UNIT VALUES'!$D$29)+(S552*'UNIT VALUES'!$D$30))</f>
        <v>458399.83388651093</v>
      </c>
      <c r="V552" s="25">
        <f>IF(C552="22",(O552*'UNIT VALUES'!$D$41)+(Q552*'UNIT VALUES'!$D$42)+(R552*'UNIT VALUES'!$D$43),IF(C552="66",(Q552*'UNIT VALUES'!$D$31)+(T552*'UNIT VALUES'!$D$33)+(R552*'UNIT VALUES'!$D$34),(Q552*'UNIT VALUES'!$D$31)+(T552*'UNIT VALUES'!$D$32)+(R552*'UNIT VALUES'!$D$34)))</f>
        <v>1290036.437934828</v>
      </c>
      <c r="W552" s="25">
        <f t="shared" si="24"/>
        <v>1290036</v>
      </c>
      <c r="X552" s="27">
        <f>ROUND(IF(C552="22", W552*'UNIT VALUES'!$D$44, W552*'UNIT VALUES'!$D$36), 0)</f>
        <v>1129050</v>
      </c>
      <c r="Y552" s="87">
        <f>ROUND(IF(C552="22", IF(U552&gt;V552,O552*'UNIT VALUES'!$D$38*'UNIT VALUES'!$D$44,O552*'UNIT VALUES'!$D$41*'UNIT VALUES'!$D$44),IF(U552&gt;V552, O552*'UNIT VALUES'!$D$28*'UNIT VALUES'!$D$36,0)), 0)</f>
        <v>0</v>
      </c>
      <c r="Z552" s="87">
        <f>ROUND(IF(C552="22", IF(U552&gt;V552,Q552*'UNIT VALUES'!$D$39*'UNIT VALUES'!$D$44,Q552*'UNIT VALUES'!$D$42*'UNIT VALUES'!$D$44), IF(U552&gt;V552, Q552*'UNIT VALUES'!$D$29*'UNIT VALUES'!$D$36, Q552*'UNIT VALUES'!$D$31*'UNIT VALUES'!$D$36)),0)</f>
        <v>156922</v>
      </c>
      <c r="AA552" s="87">
        <f>ROUND(IF(C552="22", IF(U552&gt;V552,0,R552*'UNIT VALUES'!$D$43*'UNIT VALUES'!$D$44),IF(CALCS!U552&gt;CALCS!V552,0,CALCS!R552*'UNIT VALUES'!$D$34*'UNIT VALUES'!$D$36)), 0)</f>
        <v>543298</v>
      </c>
      <c r="AB552" s="87">
        <f>ROUND(IF(C552="22",IF(U552&gt;V552,S552*'UNIT VALUES'!$D$40*'UNIT VALUES'!$D$44,0),IF(U552&gt;V552,S552*'UNIT VALUES'!$D$30*'UNIT VALUES'!$D$36)), 0)</f>
        <v>0</v>
      </c>
      <c r="AC552" s="87">
        <f>ROUND(IF(U552&gt;V552,0,IF(T552&gt;1, IF(C552="66", T552*'UNIT VALUES'!$D$33*'UNIT VALUES'!$D$36,T552*'UNIT VALUES'!$D$32*'UNIT VALUES'!$D$36),0)),0)</f>
        <v>428831</v>
      </c>
      <c r="AD552" t="str">
        <f t="shared" si="25"/>
        <v>251074</v>
      </c>
      <c r="AE552">
        <f ca="1">IF(C552="22",OFFSET('National Reallocations'!$L$1,MATCH(AD552,'National Reallocations'!$I$2:$I$52,0),),ROUND((X552/(SUM($X$2:$X$1259)-SUMIF($C$2:$C$1259,"22",$X$2:$X$1259)))*(Reallocations!$F$4+Reallocations!$F$5),0))</f>
        <v>95</v>
      </c>
      <c r="AF552" s="27">
        <f ca="1">IF(ISERROR(OFFSET('MSA Reallocations'!$I$1,MATCH(AD552,'MSA Reallocations'!$E$2:$E$37,0),)), 0, (OFFSET('MSA Reallocations'!$I$1,MATCH(AD552,'MSA Reallocations'!$E$2:$E$37,0),)))</f>
        <v>0</v>
      </c>
      <c r="AG552" s="181">
        <f ca="1">IF(ISERROR(OFFSET(Reductions!$E$1,MATCH(AD552,Reductions!$F$2:$F$15,0),)), 0, -OFFSET(Reductions!$E$1,MATCH(AD552,Reductions!$F$2:$F$15,0),))</f>
        <v>0</v>
      </c>
      <c r="AH552" s="53">
        <f t="shared" ca="1" si="26"/>
        <v>1129145</v>
      </c>
    </row>
    <row r="553" spans="1:34" x14ac:dyDescent="0.25">
      <c r="A553" s="126" t="s">
        <v>4821</v>
      </c>
      <c r="B553" s="126" t="s">
        <v>9</v>
      </c>
      <c r="C553" s="126" t="s">
        <v>47</v>
      </c>
      <c r="D553" s="126" t="s">
        <v>48</v>
      </c>
      <c r="E553" s="126" t="s">
        <v>1609</v>
      </c>
      <c r="F553" s="126" t="s">
        <v>903</v>
      </c>
      <c r="G553" s="126" t="s">
        <v>860</v>
      </c>
      <c r="H553" s="126" t="s">
        <v>1654</v>
      </c>
      <c r="I553" s="126" t="s">
        <v>1654</v>
      </c>
      <c r="J553" s="126" t="s">
        <v>1613</v>
      </c>
      <c r="K553" s="126" t="s">
        <v>167</v>
      </c>
      <c r="L553" s="127">
        <v>70933</v>
      </c>
      <c r="M553" s="127">
        <v>63225</v>
      </c>
      <c r="N553" s="127">
        <v>63175</v>
      </c>
      <c r="O553" s="127">
        <v>80231</v>
      </c>
      <c r="P553" s="127">
        <v>0</v>
      </c>
      <c r="Q553" s="127">
        <v>21807</v>
      </c>
      <c r="R553" s="127">
        <v>14103</v>
      </c>
      <c r="S553" s="127">
        <v>1413</v>
      </c>
      <c r="T553" s="24">
        <f>IF(P553&gt;0, ROUND(IF(IF(OR(C553="51", C553="52", C553="66"), (L553*'UNIT VALUES'!$C$26)-CALCS!P553,0)&gt;0, IF(OR(C553="51", C553="52", C553="66"), (L553*'UNIT VALUES'!$C$26)-CALCS!P553,0), 0), 0), ROUND(IF(IF(OR(C553="51", C553="52", C553="66"), (L553*'UNIT VALUES'!$C$26)-CALCS!O553,0)&gt;0, IF(OR(C553="51", C553="52", C553="66"), (L553*'UNIT VALUES'!$C$26)-CALCS!O553,0), 0), 0))</f>
        <v>31078</v>
      </c>
      <c r="U553" s="25">
        <f>IF(C553="22", (O553*'UNIT VALUES'!$D$38)+(Q553*'UNIT VALUES'!$D$39)+(S553*'UNIT VALUES'!$D$40), (O553*'UNIT VALUES'!$D$28)+(Q553*'UNIT VALUES'!$D$29)+(S553*'UNIT VALUES'!$D$30))</f>
        <v>917117.12209745124</v>
      </c>
      <c r="V553" s="25">
        <f>IF(C553="22",(O553*'UNIT VALUES'!$D$41)+(Q553*'UNIT VALUES'!$D$42)+(R553*'UNIT VALUES'!$D$43),IF(C553="66",(Q553*'UNIT VALUES'!$D$31)+(T553*'UNIT VALUES'!$D$33)+(R553*'UNIT VALUES'!$D$34),(Q553*'UNIT VALUES'!$D$31)+(T553*'UNIT VALUES'!$D$32)+(R553*'UNIT VALUES'!$D$34)))</f>
        <v>1740915.390500451</v>
      </c>
      <c r="W553" s="25">
        <f t="shared" si="24"/>
        <v>1740915</v>
      </c>
      <c r="X553" s="27">
        <f>ROUND(IF(C553="22", W553*'UNIT VALUES'!$D$44, W553*'UNIT VALUES'!$D$36), 0)</f>
        <v>1523663</v>
      </c>
      <c r="Y553" s="87">
        <f>ROUND(IF(C553="22", IF(U553&gt;V553,O553*'UNIT VALUES'!$D$38*'UNIT VALUES'!$D$44,O553*'UNIT VALUES'!$D$41*'UNIT VALUES'!$D$44),IF(U553&gt;V553, O553*'UNIT VALUES'!$D$28*'UNIT VALUES'!$D$36,0)), 0)</f>
        <v>0</v>
      </c>
      <c r="Z553" s="87">
        <f>ROUND(IF(C553="22", IF(U553&gt;V553,Q553*'UNIT VALUES'!$D$39*'UNIT VALUES'!$D$44,Q553*'UNIT VALUES'!$D$42*'UNIT VALUES'!$D$44), IF(U553&gt;V553, Q553*'UNIT VALUES'!$D$29*'UNIT VALUES'!$D$36, Q553*'UNIT VALUES'!$D$31*'UNIT VALUES'!$D$36)),0)</f>
        <v>291110</v>
      </c>
      <c r="AA553" s="87">
        <f>ROUND(IF(C553="22", IF(U553&gt;V553,0,R553*'UNIT VALUES'!$D$43*'UNIT VALUES'!$D$44),IF(CALCS!U553&gt;CALCS!V553,0,CALCS!R553*'UNIT VALUES'!$D$34*'UNIT VALUES'!$D$36)), 0)</f>
        <v>915209</v>
      </c>
      <c r="AB553" s="87">
        <f>ROUND(IF(C553="22",IF(U553&gt;V553,S553*'UNIT VALUES'!$D$40*'UNIT VALUES'!$D$44,0),IF(U553&gt;V553,S553*'UNIT VALUES'!$D$30*'UNIT VALUES'!$D$36)), 0)</f>
        <v>0</v>
      </c>
      <c r="AC553" s="87">
        <f>ROUND(IF(U553&gt;V553,0,IF(T553&gt;1, IF(C553="66", T553*'UNIT VALUES'!$D$33*'UNIT VALUES'!$D$36,T553*'UNIT VALUES'!$D$32*'UNIT VALUES'!$D$36),0)),0)</f>
        <v>317345</v>
      </c>
      <c r="AD553" t="str">
        <f t="shared" si="25"/>
        <v>251194</v>
      </c>
      <c r="AE553">
        <f ca="1">IF(C553="22",OFFSET('National Reallocations'!$L$1,MATCH(AD553,'National Reallocations'!$I$2:$I$52,0),),ROUND((X553/(SUM($X$2:$X$1259)-SUMIF($C$2:$C$1259,"22",$X$2:$X$1259)))*(Reallocations!$F$4+Reallocations!$F$5),0))</f>
        <v>128</v>
      </c>
      <c r="AF553" s="27">
        <f ca="1">IF(ISERROR(OFFSET('MSA Reallocations'!$I$1,MATCH(AD553,'MSA Reallocations'!$E$2:$E$37,0),)), 0, (OFFSET('MSA Reallocations'!$I$1,MATCH(AD553,'MSA Reallocations'!$E$2:$E$37,0),)))</f>
        <v>0</v>
      </c>
      <c r="AG553" s="181">
        <f ca="1">IF(ISERROR(OFFSET(Reductions!$E$1,MATCH(AD553,Reductions!$F$2:$F$15,0),)), 0, -OFFSET(Reductions!$E$1,MATCH(AD553,Reductions!$F$2:$F$15,0),))</f>
        <v>0</v>
      </c>
      <c r="AH553" s="53">
        <f t="shared" ca="1" si="26"/>
        <v>1523791</v>
      </c>
    </row>
    <row r="554" spans="1:34" x14ac:dyDescent="0.25">
      <c r="A554" s="126" t="s">
        <v>5381</v>
      </c>
      <c r="B554" s="126" t="s">
        <v>9</v>
      </c>
      <c r="C554" s="126" t="s">
        <v>47</v>
      </c>
      <c r="D554" s="126" t="s">
        <v>48</v>
      </c>
      <c r="E554" s="126" t="s">
        <v>1609</v>
      </c>
      <c r="F554" s="126" t="s">
        <v>907</v>
      </c>
      <c r="G554" s="126" t="s">
        <v>215</v>
      </c>
      <c r="H554" s="126" t="s">
        <v>1656</v>
      </c>
      <c r="I554" s="126" t="s">
        <v>1656</v>
      </c>
      <c r="J554" s="126" t="s">
        <v>1643</v>
      </c>
      <c r="K554" s="126" t="s">
        <v>167</v>
      </c>
      <c r="L554" s="127">
        <v>27929</v>
      </c>
      <c r="M554" s="127">
        <v>34508</v>
      </c>
      <c r="N554" s="127">
        <v>34508</v>
      </c>
      <c r="O554" s="127">
        <v>41569</v>
      </c>
      <c r="P554" s="127">
        <v>0</v>
      </c>
      <c r="Q554" s="127">
        <v>4729</v>
      </c>
      <c r="R554" s="127">
        <v>5197</v>
      </c>
      <c r="S554" s="127">
        <v>589</v>
      </c>
      <c r="T554" s="24">
        <f>IF(P554&gt;0, ROUND(IF(IF(OR(C554="51", C554="52", C554="66"), (L554*'UNIT VALUES'!$C$26)-CALCS!P554,0)&gt;0, IF(OR(C554="51", C554="52", C554="66"), (L554*'UNIT VALUES'!$C$26)-CALCS!P554,0), 0), 0), ROUND(IF(IF(OR(C554="51", C554="52", C554="66"), (L554*'UNIT VALUES'!$C$26)-CALCS!O554,0)&gt;0, IF(OR(C554="51", C554="52", C554="66"), (L554*'UNIT VALUES'!$C$26)-CALCS!O554,0), 0), 0))</f>
        <v>2258</v>
      </c>
      <c r="U554" s="25">
        <f>IF(C554="22", (O554*'UNIT VALUES'!$D$38)+(Q554*'UNIT VALUES'!$D$39)+(S554*'UNIT VALUES'!$D$40), (O554*'UNIT VALUES'!$D$28)+(Q554*'UNIT VALUES'!$D$29)+(S554*'UNIT VALUES'!$D$30))</f>
        <v>286702.49522998568</v>
      </c>
      <c r="V554" s="25">
        <f>IF(C554="22",(O554*'UNIT VALUES'!$D$41)+(Q554*'UNIT VALUES'!$D$42)+(R554*'UNIT VALUES'!$D$43),IF(C554="66",(Q554*'UNIT VALUES'!$D$31)+(T554*'UNIT VALUES'!$D$33)+(R554*'UNIT VALUES'!$D$34),(Q554*'UNIT VALUES'!$D$31)+(T554*'UNIT VALUES'!$D$32)+(R554*'UNIT VALUES'!$D$34)))</f>
        <v>483820.30821227597</v>
      </c>
      <c r="W554" s="25">
        <f t="shared" si="24"/>
        <v>483820</v>
      </c>
      <c r="X554" s="27">
        <f>ROUND(IF(C554="22", W554*'UNIT VALUES'!$D$44, W554*'UNIT VALUES'!$D$36), 0)</f>
        <v>423443</v>
      </c>
      <c r="Y554" s="87">
        <f>ROUND(IF(C554="22", IF(U554&gt;V554,O554*'UNIT VALUES'!$D$38*'UNIT VALUES'!$D$44,O554*'UNIT VALUES'!$D$41*'UNIT VALUES'!$D$44),IF(U554&gt;V554, O554*'UNIT VALUES'!$D$28*'UNIT VALUES'!$D$36,0)), 0)</f>
        <v>0</v>
      </c>
      <c r="Z554" s="87">
        <f>ROUND(IF(C554="22", IF(U554&gt;V554,Q554*'UNIT VALUES'!$D$39*'UNIT VALUES'!$D$44,Q554*'UNIT VALUES'!$D$42*'UNIT VALUES'!$D$44), IF(U554&gt;V554, Q554*'UNIT VALUES'!$D$29*'UNIT VALUES'!$D$36, Q554*'UNIT VALUES'!$D$31*'UNIT VALUES'!$D$36)),0)</f>
        <v>63129</v>
      </c>
      <c r="AA554" s="87">
        <f>ROUND(IF(C554="22", IF(U554&gt;V554,0,R554*'UNIT VALUES'!$D$43*'UNIT VALUES'!$D$44),IF(CALCS!U554&gt;CALCS!V554,0,CALCS!R554*'UNIT VALUES'!$D$34*'UNIT VALUES'!$D$36)), 0)</f>
        <v>337257</v>
      </c>
      <c r="AB554" s="87">
        <f>ROUND(IF(C554="22",IF(U554&gt;V554,S554*'UNIT VALUES'!$D$40*'UNIT VALUES'!$D$44,0),IF(U554&gt;V554,S554*'UNIT VALUES'!$D$30*'UNIT VALUES'!$D$36)), 0)</f>
        <v>0</v>
      </c>
      <c r="AC554" s="87">
        <f>ROUND(IF(U554&gt;V554,0,IF(T554&gt;1, IF(C554="66", T554*'UNIT VALUES'!$D$33*'UNIT VALUES'!$D$36,T554*'UNIT VALUES'!$D$32*'UNIT VALUES'!$D$36),0)),0)</f>
        <v>23057</v>
      </c>
      <c r="AD554" t="str">
        <f t="shared" si="25"/>
        <v>251236</v>
      </c>
      <c r="AE554">
        <f ca="1">IF(C554="22",OFFSET('National Reallocations'!$L$1,MATCH(AD554,'National Reallocations'!$I$2:$I$52,0),),ROUND((X554/(SUM($X$2:$X$1259)-SUMIF($C$2:$C$1259,"22",$X$2:$X$1259)))*(Reallocations!$F$4+Reallocations!$F$5),0))</f>
        <v>36</v>
      </c>
      <c r="AF554" s="27">
        <f ca="1">IF(ISERROR(OFFSET('MSA Reallocations'!$I$1,MATCH(AD554,'MSA Reallocations'!$E$2:$E$37,0),)), 0, (OFFSET('MSA Reallocations'!$I$1,MATCH(AD554,'MSA Reallocations'!$E$2:$E$37,0),)))</f>
        <v>0</v>
      </c>
      <c r="AG554" s="181">
        <f ca="1">IF(ISERROR(OFFSET(Reductions!$E$1,MATCH(AD554,Reductions!$F$2:$F$15,0),)), 0, -OFFSET(Reductions!$E$1,MATCH(AD554,Reductions!$F$2:$F$15,0),))</f>
        <v>0</v>
      </c>
      <c r="AH554" s="53">
        <f t="shared" ca="1" si="26"/>
        <v>423479</v>
      </c>
    </row>
    <row r="555" spans="1:34" x14ac:dyDescent="0.25">
      <c r="A555" s="126" t="s">
        <v>5879</v>
      </c>
      <c r="B555" s="126" t="s">
        <v>9</v>
      </c>
      <c r="C555" s="126" t="s">
        <v>47</v>
      </c>
      <c r="D555" s="126" t="s">
        <v>48</v>
      </c>
      <c r="E555" s="126" t="s">
        <v>1609</v>
      </c>
      <c r="F555" s="126" t="s">
        <v>1658</v>
      </c>
      <c r="G555" s="126" t="s">
        <v>1611</v>
      </c>
      <c r="H555" s="126" t="s">
        <v>78</v>
      </c>
      <c r="I555" s="126" t="s">
        <v>78</v>
      </c>
      <c r="J555" s="126" t="s">
        <v>1613</v>
      </c>
      <c r="K555" s="126" t="s">
        <v>167</v>
      </c>
      <c r="L555" s="127">
        <v>92107</v>
      </c>
      <c r="M555" s="127">
        <v>92418</v>
      </c>
      <c r="N555" s="127">
        <v>92418</v>
      </c>
      <c r="O555" s="127">
        <v>110699</v>
      </c>
      <c r="P555" s="127">
        <v>0</v>
      </c>
      <c r="Q555" s="127">
        <v>19944</v>
      </c>
      <c r="R555" s="127">
        <v>18782</v>
      </c>
      <c r="S555" s="127">
        <v>1689</v>
      </c>
      <c r="T555" s="24">
        <f>IF(P555&gt;0, ROUND(IF(IF(OR(C555="51", C555="52", C555="66"), (L555*'UNIT VALUES'!$C$26)-CALCS!P555,0)&gt;0, IF(OR(C555="51", C555="52", C555="66"), (L555*'UNIT VALUES'!$C$26)-CALCS!P555,0), 0), 0), ROUND(IF(IF(OR(C555="51", C555="52", C555="66"), (L555*'UNIT VALUES'!$C$26)-CALCS!O555,0)&gt;0, IF(OR(C555="51", C555="52", C555="66"), (L555*'UNIT VALUES'!$C$26)-CALCS!O555,0), 0), 0))</f>
        <v>33837</v>
      </c>
      <c r="U555" s="25">
        <f>IF(C555="22", (O555*'UNIT VALUES'!$D$38)+(Q555*'UNIT VALUES'!$D$39)+(S555*'UNIT VALUES'!$D$40), (O555*'UNIT VALUES'!$D$28)+(Q555*'UNIT VALUES'!$D$29)+(S555*'UNIT VALUES'!$D$30))</f>
        <v>968427.32873179542</v>
      </c>
      <c r="V555" s="25">
        <f>IF(C555="22",(O555*'UNIT VALUES'!$D$41)+(Q555*'UNIT VALUES'!$D$42)+(R555*'UNIT VALUES'!$D$43),IF(C555="66",(Q555*'UNIT VALUES'!$D$31)+(T555*'UNIT VALUES'!$D$33)+(R555*'UNIT VALUES'!$D$34),(Q555*'UNIT VALUES'!$D$31)+(T555*'UNIT VALUES'!$D$32)+(R555*'UNIT VALUES'!$D$34)))</f>
        <v>2091625.8525768905</v>
      </c>
      <c r="W555" s="25">
        <f t="shared" si="24"/>
        <v>2091626</v>
      </c>
      <c r="X555" s="27">
        <f>ROUND(IF(C555="22", W555*'UNIT VALUES'!$D$44, W555*'UNIT VALUES'!$D$36), 0)</f>
        <v>1830608</v>
      </c>
      <c r="Y555" s="87">
        <f>ROUND(IF(C555="22", IF(U555&gt;V555,O555*'UNIT VALUES'!$D$38*'UNIT VALUES'!$D$44,O555*'UNIT VALUES'!$D$41*'UNIT VALUES'!$D$44),IF(U555&gt;V555, O555*'UNIT VALUES'!$D$28*'UNIT VALUES'!$D$36,0)), 0)</f>
        <v>0</v>
      </c>
      <c r="Z555" s="87">
        <f>ROUND(IF(C555="22", IF(U555&gt;V555,Q555*'UNIT VALUES'!$D$39*'UNIT VALUES'!$D$44,Q555*'UNIT VALUES'!$D$42*'UNIT VALUES'!$D$44), IF(U555&gt;V555, Q555*'UNIT VALUES'!$D$29*'UNIT VALUES'!$D$36, Q555*'UNIT VALUES'!$D$31*'UNIT VALUES'!$D$36)),0)</f>
        <v>266240</v>
      </c>
      <c r="AA555" s="87">
        <f>ROUND(IF(C555="22", IF(U555&gt;V555,0,R555*'UNIT VALUES'!$D$43*'UNIT VALUES'!$D$44),IF(CALCS!U555&gt;CALCS!V555,0,CALCS!R555*'UNIT VALUES'!$D$34*'UNIT VALUES'!$D$36)), 0)</f>
        <v>1218850</v>
      </c>
      <c r="AB555" s="87">
        <f>ROUND(IF(C555="22",IF(U555&gt;V555,S555*'UNIT VALUES'!$D$40*'UNIT VALUES'!$D$44,0),IF(U555&gt;V555,S555*'UNIT VALUES'!$D$30*'UNIT VALUES'!$D$36)), 0)</f>
        <v>0</v>
      </c>
      <c r="AC555" s="87">
        <f>ROUND(IF(U555&gt;V555,0,IF(T555&gt;1, IF(C555="66", T555*'UNIT VALUES'!$D$33*'UNIT VALUES'!$D$36,T555*'UNIT VALUES'!$D$32*'UNIT VALUES'!$D$36),0)),0)</f>
        <v>345517</v>
      </c>
      <c r="AD555" t="str">
        <f t="shared" si="25"/>
        <v>251284</v>
      </c>
      <c r="AE555">
        <f ca="1">IF(C555="22",OFFSET('National Reallocations'!$L$1,MATCH(AD555,'National Reallocations'!$I$2:$I$52,0),),ROUND((X555/(SUM($X$2:$X$1259)-SUMIF($C$2:$C$1259,"22",$X$2:$X$1259)))*(Reallocations!$F$4+Reallocations!$F$5),0))</f>
        <v>154</v>
      </c>
      <c r="AF555" s="27">
        <f ca="1">IF(ISERROR(OFFSET('MSA Reallocations'!$I$1,MATCH(AD555,'MSA Reallocations'!$E$2:$E$37,0),)), 0, (OFFSET('MSA Reallocations'!$I$1,MATCH(AD555,'MSA Reallocations'!$E$2:$E$37,0),)))</f>
        <v>0</v>
      </c>
      <c r="AG555" s="181">
        <f ca="1">IF(ISERROR(OFFSET(Reductions!$E$1,MATCH(AD555,Reductions!$F$2:$F$15,0),)), 0, -OFFSET(Reductions!$E$1,MATCH(AD555,Reductions!$F$2:$F$15,0),))</f>
        <v>0</v>
      </c>
      <c r="AH555" s="53">
        <f t="shared" ca="1" si="26"/>
        <v>1830762</v>
      </c>
    </row>
    <row r="556" spans="1:34" x14ac:dyDescent="0.25">
      <c r="A556" s="126" t="s">
        <v>4834</v>
      </c>
      <c r="B556" s="126" t="s">
        <v>9</v>
      </c>
      <c r="C556" s="126" t="s">
        <v>47</v>
      </c>
      <c r="D556" s="126" t="s">
        <v>48</v>
      </c>
      <c r="E556" s="126" t="s">
        <v>1609</v>
      </c>
      <c r="F556" s="126" t="s">
        <v>125</v>
      </c>
      <c r="G556" s="126" t="s">
        <v>860</v>
      </c>
      <c r="H556" s="126" t="s">
        <v>1660</v>
      </c>
      <c r="I556" s="126" t="s">
        <v>1660</v>
      </c>
      <c r="J556" s="126" t="s">
        <v>1613</v>
      </c>
      <c r="K556" s="126" t="s">
        <v>167</v>
      </c>
      <c r="L556" s="127">
        <v>94478</v>
      </c>
      <c r="M556" s="127">
        <v>78471</v>
      </c>
      <c r="N556" s="127">
        <v>78471</v>
      </c>
      <c r="O556" s="127">
        <v>92457</v>
      </c>
      <c r="P556" s="127">
        <v>0</v>
      </c>
      <c r="Q556" s="127">
        <v>18936</v>
      </c>
      <c r="R556" s="127">
        <v>22811</v>
      </c>
      <c r="S556" s="127">
        <v>1671</v>
      </c>
      <c r="T556" s="24">
        <f>IF(P556&gt;0, ROUND(IF(IF(OR(C556="51", C556="52", C556="66"), (L556*'UNIT VALUES'!$C$26)-CALCS!P556,0)&gt;0, IF(OR(C556="51", C556="52", C556="66"), (L556*'UNIT VALUES'!$C$26)-CALCS!P556,0), 0), 0), ROUND(IF(IF(OR(C556="51", C556="52", C556="66"), (L556*'UNIT VALUES'!$C$26)-CALCS!O556,0)&gt;0, IF(OR(C556="51", C556="52", C556="66"), (L556*'UNIT VALUES'!$C$26)-CALCS!O556,0), 0), 0))</f>
        <v>55799</v>
      </c>
      <c r="U556" s="25">
        <f>IF(C556="22", (O556*'UNIT VALUES'!$D$38)+(Q556*'UNIT VALUES'!$D$39)+(S556*'UNIT VALUES'!$D$40), (O556*'UNIT VALUES'!$D$28)+(Q556*'UNIT VALUES'!$D$29)+(S556*'UNIT VALUES'!$D$30))</f>
        <v>905812.08828782965</v>
      </c>
      <c r="V556" s="25">
        <f>IF(C556="22",(O556*'UNIT VALUES'!$D$41)+(Q556*'UNIT VALUES'!$D$42)+(R556*'UNIT VALUES'!$D$43),IF(C556="66",(Q556*'UNIT VALUES'!$D$31)+(T556*'UNIT VALUES'!$D$33)+(R556*'UNIT VALUES'!$D$34),(Q556*'UNIT VALUES'!$D$31)+(T556*'UNIT VALUES'!$D$32)+(R556*'UNIT VALUES'!$D$34)))</f>
        <v>2631226.7210225128</v>
      </c>
      <c r="W556" s="25">
        <f t="shared" si="24"/>
        <v>2631227</v>
      </c>
      <c r="X556" s="27">
        <f>ROUND(IF(C556="22", W556*'UNIT VALUES'!$D$44, W556*'UNIT VALUES'!$D$36), 0)</f>
        <v>2302871</v>
      </c>
      <c r="Y556" s="87">
        <f>ROUND(IF(C556="22", IF(U556&gt;V556,O556*'UNIT VALUES'!$D$38*'UNIT VALUES'!$D$44,O556*'UNIT VALUES'!$D$41*'UNIT VALUES'!$D$44),IF(U556&gt;V556, O556*'UNIT VALUES'!$D$28*'UNIT VALUES'!$D$36,0)), 0)</f>
        <v>0</v>
      </c>
      <c r="Z556" s="87">
        <f>ROUND(IF(C556="22", IF(U556&gt;V556,Q556*'UNIT VALUES'!$D$39*'UNIT VALUES'!$D$44,Q556*'UNIT VALUES'!$D$42*'UNIT VALUES'!$D$44), IF(U556&gt;V556, Q556*'UNIT VALUES'!$D$29*'UNIT VALUES'!$D$36, Q556*'UNIT VALUES'!$D$31*'UNIT VALUES'!$D$36)),0)</f>
        <v>252784</v>
      </c>
      <c r="AA556" s="87">
        <f>ROUND(IF(C556="22", IF(U556&gt;V556,0,R556*'UNIT VALUES'!$D$43*'UNIT VALUES'!$D$44),IF(CALCS!U556&gt;CALCS!V556,0,CALCS!R556*'UNIT VALUES'!$D$34*'UNIT VALUES'!$D$36)), 0)</f>
        <v>1480311</v>
      </c>
      <c r="AB556" s="87">
        <f>ROUND(IF(C556="22",IF(U556&gt;V556,S556*'UNIT VALUES'!$D$40*'UNIT VALUES'!$D$44,0),IF(U556&gt;V556,S556*'UNIT VALUES'!$D$30*'UNIT VALUES'!$D$36)), 0)</f>
        <v>0</v>
      </c>
      <c r="AC556" s="87">
        <f>ROUND(IF(U556&gt;V556,0,IF(T556&gt;1, IF(C556="66", T556*'UNIT VALUES'!$D$33*'UNIT VALUES'!$D$36,T556*'UNIT VALUES'!$D$32*'UNIT VALUES'!$D$36),0)),0)</f>
        <v>569776</v>
      </c>
      <c r="AD556" t="str">
        <f t="shared" si="25"/>
        <v>251302</v>
      </c>
      <c r="AE556">
        <f ca="1">IF(C556="22",OFFSET('National Reallocations'!$L$1,MATCH(AD556,'National Reallocations'!$I$2:$I$52,0),),ROUND((X556/(SUM($X$2:$X$1259)-SUMIF($C$2:$C$1259,"22",$X$2:$X$1259)))*(Reallocations!$F$4+Reallocations!$F$5),0))</f>
        <v>194</v>
      </c>
      <c r="AF556" s="27">
        <f ca="1">IF(ISERROR(OFFSET('MSA Reallocations'!$I$1,MATCH(AD556,'MSA Reallocations'!$E$2:$E$37,0),)), 0, (OFFSET('MSA Reallocations'!$I$1,MATCH(AD556,'MSA Reallocations'!$E$2:$E$37,0),)))</f>
        <v>0</v>
      </c>
      <c r="AG556" s="181">
        <f ca="1">IF(ISERROR(OFFSET(Reductions!$E$1,MATCH(AD556,Reductions!$F$2:$F$15,0),)), 0, -OFFSET(Reductions!$E$1,MATCH(AD556,Reductions!$F$2:$F$15,0),))</f>
        <v>0</v>
      </c>
      <c r="AH556" s="53">
        <f t="shared" ca="1" si="26"/>
        <v>2303065</v>
      </c>
    </row>
    <row r="557" spans="1:34" x14ac:dyDescent="0.25">
      <c r="A557" s="126" t="s">
        <v>5122</v>
      </c>
      <c r="B557" s="126" t="s">
        <v>9</v>
      </c>
      <c r="C557" s="126" t="s">
        <v>47</v>
      </c>
      <c r="D557" s="126" t="s">
        <v>48</v>
      </c>
      <c r="E557" s="126" t="s">
        <v>1609</v>
      </c>
      <c r="F557" s="126" t="s">
        <v>1168</v>
      </c>
      <c r="G557" s="126" t="s">
        <v>1611</v>
      </c>
      <c r="H557" s="126" t="s">
        <v>1662</v>
      </c>
      <c r="I557" s="126" t="s">
        <v>1662</v>
      </c>
      <c r="J557" s="126" t="s">
        <v>1613</v>
      </c>
      <c r="K557" s="126" t="s">
        <v>167</v>
      </c>
      <c r="L557" s="127">
        <v>57676</v>
      </c>
      <c r="M557" s="127">
        <v>53386</v>
      </c>
      <c r="N557" s="127">
        <v>53386</v>
      </c>
      <c r="O557" s="127">
        <v>61068</v>
      </c>
      <c r="P557" s="127">
        <v>0</v>
      </c>
      <c r="Q557" s="127">
        <v>10102</v>
      </c>
      <c r="R557" s="127">
        <v>12230</v>
      </c>
      <c r="S557" s="127">
        <v>824</v>
      </c>
      <c r="T557" s="24">
        <f>IF(P557&gt;0, ROUND(IF(IF(OR(C557="51", C557="52", C557="66"), (L557*'UNIT VALUES'!$C$26)-CALCS!P557,0)&gt;0, IF(OR(C557="51", C557="52", C557="66"), (L557*'UNIT VALUES'!$C$26)-CALCS!P557,0), 0), 0), ROUND(IF(IF(OR(C557="51", C557="52", C557="66"), (L557*'UNIT VALUES'!$C$26)-CALCS!O557,0)&gt;0, IF(OR(C557="51", C557="52", C557="66"), (L557*'UNIT VALUES'!$C$26)-CALCS!O557,0), 0), 0))</f>
        <v>29438</v>
      </c>
      <c r="U557" s="25">
        <f>IF(C557="22", (O557*'UNIT VALUES'!$D$38)+(Q557*'UNIT VALUES'!$D$39)+(S557*'UNIT VALUES'!$D$40), (O557*'UNIT VALUES'!$D$28)+(Q557*'UNIT VALUES'!$D$29)+(S557*'UNIT VALUES'!$D$30))</f>
        <v>495193.04851663654</v>
      </c>
      <c r="V557" s="25">
        <f>IF(C557="22",(O557*'UNIT VALUES'!$D$41)+(Q557*'UNIT VALUES'!$D$42)+(R557*'UNIT VALUES'!$D$43),IF(C557="66",(Q557*'UNIT VALUES'!$D$31)+(T557*'UNIT VALUES'!$D$33)+(R557*'UNIT VALUES'!$D$34),(Q557*'UNIT VALUES'!$D$31)+(T557*'UNIT VALUES'!$D$32)+(R557*'UNIT VALUES'!$D$34)))</f>
        <v>1404368.3444619935</v>
      </c>
      <c r="W557" s="25">
        <f t="shared" si="24"/>
        <v>1404368</v>
      </c>
      <c r="X557" s="27">
        <f>ROUND(IF(C557="22", W557*'UNIT VALUES'!$D$44, W557*'UNIT VALUES'!$D$36), 0)</f>
        <v>1229114</v>
      </c>
      <c r="Y557" s="87">
        <f>ROUND(IF(C557="22", IF(U557&gt;V557,O557*'UNIT VALUES'!$D$38*'UNIT VALUES'!$D$44,O557*'UNIT VALUES'!$D$41*'UNIT VALUES'!$D$44),IF(U557&gt;V557, O557*'UNIT VALUES'!$D$28*'UNIT VALUES'!$D$36,0)), 0)</f>
        <v>0</v>
      </c>
      <c r="Z557" s="87">
        <f>ROUND(IF(C557="22", IF(U557&gt;V557,Q557*'UNIT VALUES'!$D$39*'UNIT VALUES'!$D$44,Q557*'UNIT VALUES'!$D$42*'UNIT VALUES'!$D$44), IF(U557&gt;V557, Q557*'UNIT VALUES'!$D$29*'UNIT VALUES'!$D$36, Q557*'UNIT VALUES'!$D$31*'UNIT VALUES'!$D$36)),0)</f>
        <v>134856</v>
      </c>
      <c r="AA557" s="87">
        <f>ROUND(IF(C557="22", IF(U557&gt;V557,0,R557*'UNIT VALUES'!$D$43*'UNIT VALUES'!$D$44),IF(CALCS!U557&gt;CALCS!V557,0,CALCS!R557*'UNIT VALUES'!$D$34*'UNIT VALUES'!$D$36)), 0)</f>
        <v>793661</v>
      </c>
      <c r="AB557" s="87">
        <f>ROUND(IF(C557="22",IF(U557&gt;V557,S557*'UNIT VALUES'!$D$40*'UNIT VALUES'!$D$44,0),IF(U557&gt;V557,S557*'UNIT VALUES'!$D$30*'UNIT VALUES'!$D$36)), 0)</f>
        <v>0</v>
      </c>
      <c r="AC557" s="87">
        <f>ROUND(IF(U557&gt;V557,0,IF(T557&gt;1, IF(C557="66", T557*'UNIT VALUES'!$D$33*'UNIT VALUES'!$D$36,T557*'UNIT VALUES'!$D$32*'UNIT VALUES'!$D$36),0)),0)</f>
        <v>300598</v>
      </c>
      <c r="AD557" t="str">
        <f t="shared" si="25"/>
        <v>251314</v>
      </c>
      <c r="AE557">
        <f ca="1">IF(C557="22",OFFSET('National Reallocations'!$L$1,MATCH(AD557,'National Reallocations'!$I$2:$I$52,0),),ROUND((X557/(SUM($X$2:$X$1259)-SUMIF($C$2:$C$1259,"22",$X$2:$X$1259)))*(Reallocations!$F$4+Reallocations!$F$5),0))</f>
        <v>103</v>
      </c>
      <c r="AF557" s="27">
        <f ca="1">IF(ISERROR(OFFSET('MSA Reallocations'!$I$1,MATCH(AD557,'MSA Reallocations'!$E$2:$E$37,0),)), 0, (OFFSET('MSA Reallocations'!$I$1,MATCH(AD557,'MSA Reallocations'!$E$2:$E$37,0),)))</f>
        <v>0</v>
      </c>
      <c r="AG557" s="181">
        <f ca="1">IF(ISERROR(OFFSET(Reductions!$E$1,MATCH(AD557,Reductions!$F$2:$F$15,0),)), 0, -OFFSET(Reductions!$E$1,MATCH(AD557,Reductions!$F$2:$F$15,0),))</f>
        <v>0</v>
      </c>
      <c r="AH557" s="53">
        <f t="shared" ca="1" si="26"/>
        <v>1229217</v>
      </c>
    </row>
    <row r="558" spans="1:34" x14ac:dyDescent="0.25">
      <c r="A558" s="126" t="s">
        <v>4935</v>
      </c>
      <c r="B558" s="126" t="s">
        <v>9</v>
      </c>
      <c r="C558" s="126" t="s">
        <v>47</v>
      </c>
      <c r="D558" s="126" t="s">
        <v>48</v>
      </c>
      <c r="E558" s="126" t="s">
        <v>1609</v>
      </c>
      <c r="F558" s="126" t="s">
        <v>134</v>
      </c>
      <c r="G558" s="126" t="s">
        <v>1611</v>
      </c>
      <c r="H558" s="126" t="s">
        <v>1664</v>
      </c>
      <c r="I558" s="126" t="s">
        <v>1664</v>
      </c>
      <c r="J558" s="126" t="s">
        <v>1613</v>
      </c>
      <c r="K558" s="126" t="s">
        <v>167</v>
      </c>
      <c r="L558" s="127">
        <v>64971</v>
      </c>
      <c r="M558" s="127">
        <v>58076</v>
      </c>
      <c r="N558" s="127">
        <v>58076</v>
      </c>
      <c r="O558" s="127">
        <v>57403</v>
      </c>
      <c r="P558" s="127">
        <v>0</v>
      </c>
      <c r="Q558" s="127">
        <v>5740</v>
      </c>
      <c r="R558" s="127">
        <v>13441</v>
      </c>
      <c r="S558" s="127">
        <v>351</v>
      </c>
      <c r="T558" s="24">
        <f>IF(P558&gt;0, ROUND(IF(IF(OR(C558="51", C558="52", C558="66"), (L558*'UNIT VALUES'!$C$26)-CALCS!P558,0)&gt;0, IF(OR(C558="51", C558="52", C558="66"), (L558*'UNIT VALUES'!$C$26)-CALCS!P558,0), 0), 0), ROUND(IF(IF(OR(C558="51", C558="52", C558="66"), (L558*'UNIT VALUES'!$C$26)-CALCS!O558,0)&gt;0, IF(OR(C558="51", C558="52", C558="66"), (L558*'UNIT VALUES'!$C$26)-CALCS!O558,0), 0), 0))</f>
        <v>44551</v>
      </c>
      <c r="U558" s="25">
        <f>IF(C558="22", (O558*'UNIT VALUES'!$D$38)+(Q558*'UNIT VALUES'!$D$39)+(S558*'UNIT VALUES'!$D$40), (O558*'UNIT VALUES'!$D$28)+(Q558*'UNIT VALUES'!$D$29)+(S558*'UNIT VALUES'!$D$30))</f>
        <v>306469.74717906665</v>
      </c>
      <c r="V558" s="25">
        <f>IF(C558="22",(O558*'UNIT VALUES'!$D$41)+(Q558*'UNIT VALUES'!$D$42)+(R558*'UNIT VALUES'!$D$43),IF(C558="66",(Q558*'UNIT VALUES'!$D$31)+(T558*'UNIT VALUES'!$D$33)+(R558*'UNIT VALUES'!$D$34),(Q558*'UNIT VALUES'!$D$31)+(T558*'UNIT VALUES'!$D$32)+(R558*'UNIT VALUES'!$D$34)))</f>
        <v>1603954.6157382119</v>
      </c>
      <c r="W558" s="25">
        <f t="shared" si="24"/>
        <v>1603955</v>
      </c>
      <c r="X558" s="27">
        <f>ROUND(IF(C558="22", W558*'UNIT VALUES'!$D$44, W558*'UNIT VALUES'!$D$36), 0)</f>
        <v>1403795</v>
      </c>
      <c r="Y558" s="87">
        <f>ROUND(IF(C558="22", IF(U558&gt;V558,O558*'UNIT VALUES'!$D$38*'UNIT VALUES'!$D$44,O558*'UNIT VALUES'!$D$41*'UNIT VALUES'!$D$44),IF(U558&gt;V558, O558*'UNIT VALUES'!$D$28*'UNIT VALUES'!$D$36,0)), 0)</f>
        <v>0</v>
      </c>
      <c r="Z558" s="87">
        <f>ROUND(IF(C558="22", IF(U558&gt;V558,Q558*'UNIT VALUES'!$D$39*'UNIT VALUES'!$D$44,Q558*'UNIT VALUES'!$D$42*'UNIT VALUES'!$D$44), IF(U558&gt;V558, Q558*'UNIT VALUES'!$D$29*'UNIT VALUES'!$D$36, Q558*'UNIT VALUES'!$D$31*'UNIT VALUES'!$D$36)),0)</f>
        <v>76626</v>
      </c>
      <c r="AA558" s="87">
        <f>ROUND(IF(C558="22", IF(U558&gt;V558,0,R558*'UNIT VALUES'!$D$43*'UNIT VALUES'!$D$44),IF(CALCS!U558&gt;CALCS!V558,0,CALCS!R558*'UNIT VALUES'!$D$34*'UNIT VALUES'!$D$36)), 0)</f>
        <v>872248</v>
      </c>
      <c r="AB558" s="87">
        <f>ROUND(IF(C558="22",IF(U558&gt;V558,S558*'UNIT VALUES'!$D$40*'UNIT VALUES'!$D$44,0),IF(U558&gt;V558,S558*'UNIT VALUES'!$D$30*'UNIT VALUES'!$D$36)), 0)</f>
        <v>0</v>
      </c>
      <c r="AC558" s="87">
        <f>ROUND(IF(U558&gt;V558,0,IF(T558&gt;1, IF(C558="66", T558*'UNIT VALUES'!$D$33*'UNIT VALUES'!$D$36,T558*'UNIT VALUES'!$D$32*'UNIT VALUES'!$D$36),0)),0)</f>
        <v>454920</v>
      </c>
      <c r="AD558" t="str">
        <f t="shared" si="25"/>
        <v>251410</v>
      </c>
      <c r="AE558">
        <f ca="1">IF(C558="22",OFFSET('National Reallocations'!$L$1,MATCH(AD558,'National Reallocations'!$I$2:$I$52,0),),ROUND((X558/(SUM($X$2:$X$1259)-SUMIF($C$2:$C$1259,"22",$X$2:$X$1259)))*(Reallocations!$F$4+Reallocations!$F$5),0))</f>
        <v>118</v>
      </c>
      <c r="AF558" s="27">
        <f ca="1">IF(ISERROR(OFFSET('MSA Reallocations'!$I$1,MATCH(AD558,'MSA Reallocations'!$E$2:$E$37,0),)), 0, (OFFSET('MSA Reallocations'!$I$1,MATCH(AD558,'MSA Reallocations'!$E$2:$E$37,0),)))</f>
        <v>0</v>
      </c>
      <c r="AG558" s="181">
        <f ca="1">IF(ISERROR(OFFSET(Reductions!$E$1,MATCH(AD558,Reductions!$F$2:$F$15,0),)), 0, -OFFSET(Reductions!$E$1,MATCH(AD558,Reductions!$F$2:$F$15,0),))</f>
        <v>0</v>
      </c>
      <c r="AH558" s="53">
        <f t="shared" ca="1" si="26"/>
        <v>1403913</v>
      </c>
    </row>
    <row r="559" spans="1:34" x14ac:dyDescent="0.25">
      <c r="A559" s="126" t="s">
        <v>4814</v>
      </c>
      <c r="B559" s="126" t="s">
        <v>9</v>
      </c>
      <c r="C559" s="126" t="s">
        <v>47</v>
      </c>
      <c r="D559" s="126" t="s">
        <v>48</v>
      </c>
      <c r="E559" s="126" t="s">
        <v>1609</v>
      </c>
      <c r="F559" s="126" t="s">
        <v>397</v>
      </c>
      <c r="G559" s="126" t="s">
        <v>176</v>
      </c>
      <c r="H559" s="126" t="s">
        <v>1025</v>
      </c>
      <c r="I559" s="126" t="s">
        <v>1025</v>
      </c>
      <c r="J559" s="126" t="s">
        <v>1616</v>
      </c>
      <c r="K559" s="126" t="s">
        <v>167</v>
      </c>
      <c r="L559" s="127">
        <v>102477</v>
      </c>
      <c r="M559" s="127">
        <v>98478</v>
      </c>
      <c r="N559" s="127">
        <v>98478</v>
      </c>
      <c r="O559" s="127">
        <v>94958</v>
      </c>
      <c r="P559" s="127">
        <v>0</v>
      </c>
      <c r="Q559" s="127">
        <v>22316</v>
      </c>
      <c r="R559" s="127">
        <v>22421</v>
      </c>
      <c r="S559" s="127">
        <v>731</v>
      </c>
      <c r="T559" s="24">
        <f>IF(P559&gt;0, ROUND(IF(IF(OR(C559="51", C559="52", C559="66"), (L559*'UNIT VALUES'!$C$26)-CALCS!P559,0)&gt;0, IF(OR(C559="51", C559="52", C559="66"), (L559*'UNIT VALUES'!$C$26)-CALCS!P559,0), 0), 0), ROUND(IF(IF(OR(C559="51", C559="52", C559="66"), (L559*'UNIT VALUES'!$C$26)-CALCS!O559,0)&gt;0, IF(OR(C559="51", C559="52", C559="66"), (L559*'UNIT VALUES'!$C$26)-CALCS!O559,0), 0), 0))</f>
        <v>65851</v>
      </c>
      <c r="U559" s="25">
        <f>IF(C559="22", (O559*'UNIT VALUES'!$D$38)+(Q559*'UNIT VALUES'!$D$39)+(S559*'UNIT VALUES'!$D$40), (O559*'UNIT VALUES'!$D$28)+(Q559*'UNIT VALUES'!$D$29)+(S559*'UNIT VALUES'!$D$30))</f>
        <v>855445.78866044898</v>
      </c>
      <c r="V559" s="25">
        <f>IF(C559="22",(O559*'UNIT VALUES'!$D$41)+(Q559*'UNIT VALUES'!$D$42)+(R559*'UNIT VALUES'!$D$43),IF(C559="66",(Q559*'UNIT VALUES'!$D$31)+(T559*'UNIT VALUES'!$D$33)+(R559*'UNIT VALUES'!$D$34),(Q559*'UNIT VALUES'!$D$31)+(T559*'UNIT VALUES'!$D$32)+(R559*'UNIT VALUES'!$D$34)))</f>
        <v>2771142.3788568182</v>
      </c>
      <c r="W559" s="25">
        <f t="shared" si="24"/>
        <v>2771142</v>
      </c>
      <c r="X559" s="27">
        <f>ROUND(IF(C559="22", W559*'UNIT VALUES'!$D$44, W559*'UNIT VALUES'!$D$36), 0)</f>
        <v>2425326</v>
      </c>
      <c r="Y559" s="87">
        <f>ROUND(IF(C559="22", IF(U559&gt;V559,O559*'UNIT VALUES'!$D$38*'UNIT VALUES'!$D$44,O559*'UNIT VALUES'!$D$41*'UNIT VALUES'!$D$44),IF(U559&gt;V559, O559*'UNIT VALUES'!$D$28*'UNIT VALUES'!$D$36,0)), 0)</f>
        <v>0</v>
      </c>
      <c r="Z559" s="87">
        <f>ROUND(IF(C559="22", IF(U559&gt;V559,Q559*'UNIT VALUES'!$D$39*'UNIT VALUES'!$D$44,Q559*'UNIT VALUES'!$D$42*'UNIT VALUES'!$D$44), IF(U559&gt;V559, Q559*'UNIT VALUES'!$D$29*'UNIT VALUES'!$D$36, Q559*'UNIT VALUES'!$D$31*'UNIT VALUES'!$D$36)),0)</f>
        <v>297905</v>
      </c>
      <c r="AA559" s="87">
        <f>ROUND(IF(C559="22", IF(U559&gt;V559,0,R559*'UNIT VALUES'!$D$43*'UNIT VALUES'!$D$44),IF(CALCS!U559&gt;CALCS!V559,0,CALCS!R559*'UNIT VALUES'!$D$34*'UNIT VALUES'!$D$36)), 0)</f>
        <v>1455002</v>
      </c>
      <c r="AB559" s="87">
        <f>ROUND(IF(C559="22",IF(U559&gt;V559,S559*'UNIT VALUES'!$D$40*'UNIT VALUES'!$D$44,0),IF(U559&gt;V559,S559*'UNIT VALUES'!$D$30*'UNIT VALUES'!$D$36)), 0)</f>
        <v>0</v>
      </c>
      <c r="AC559" s="87">
        <f>ROUND(IF(U559&gt;V559,0,IF(T559&gt;1, IF(C559="66", T559*'UNIT VALUES'!$D$33*'UNIT VALUES'!$D$36,T559*'UNIT VALUES'!$D$32*'UNIT VALUES'!$D$36),0)),0)</f>
        <v>672419</v>
      </c>
      <c r="AD559" t="str">
        <f t="shared" si="25"/>
        <v>251614</v>
      </c>
      <c r="AE559">
        <f ca="1">IF(C559="22",OFFSET('National Reallocations'!$L$1,MATCH(AD559,'National Reallocations'!$I$2:$I$52,0),),ROUND((X559/(SUM($X$2:$X$1259)-SUMIF($C$2:$C$1259,"22",$X$2:$X$1259)))*(Reallocations!$F$4+Reallocations!$F$5),0))</f>
        <v>204</v>
      </c>
      <c r="AF559" s="27">
        <f ca="1">IF(ISERROR(OFFSET('MSA Reallocations'!$I$1,MATCH(AD559,'MSA Reallocations'!$E$2:$E$37,0),)), 0, (OFFSET('MSA Reallocations'!$I$1,MATCH(AD559,'MSA Reallocations'!$E$2:$E$37,0),)))</f>
        <v>0</v>
      </c>
      <c r="AG559" s="181">
        <f ca="1">IF(ISERROR(OFFSET(Reductions!$E$1,MATCH(AD559,Reductions!$F$2:$F$15,0),)), 0, -OFFSET(Reductions!$E$1,MATCH(AD559,Reductions!$F$2:$F$15,0),))</f>
        <v>0</v>
      </c>
      <c r="AH559" s="53">
        <f t="shared" ca="1" si="26"/>
        <v>2425530</v>
      </c>
    </row>
    <row r="560" spans="1:34" x14ac:dyDescent="0.25">
      <c r="A560" s="126" t="s">
        <v>4857</v>
      </c>
      <c r="B560" s="126" t="s">
        <v>9</v>
      </c>
      <c r="C560" s="126" t="s">
        <v>27</v>
      </c>
      <c r="D560" s="126" t="s">
        <v>28</v>
      </c>
      <c r="E560" s="126" t="s">
        <v>1609</v>
      </c>
      <c r="F560" s="126" t="s">
        <v>1599</v>
      </c>
      <c r="G560" s="126" t="s">
        <v>1611</v>
      </c>
      <c r="H560" s="126" t="s">
        <v>1667</v>
      </c>
      <c r="I560" s="126" t="s">
        <v>1667</v>
      </c>
      <c r="J560" s="126" t="s">
        <v>1613</v>
      </c>
      <c r="K560" s="126" t="s">
        <v>167</v>
      </c>
      <c r="L560" s="127">
        <v>92384</v>
      </c>
      <c r="M560" s="127">
        <v>83622</v>
      </c>
      <c r="N560" s="127">
        <v>83622</v>
      </c>
      <c r="O560" s="127">
        <v>88817</v>
      </c>
      <c r="P560" s="127">
        <v>0</v>
      </c>
      <c r="Q560" s="127">
        <v>4463</v>
      </c>
      <c r="R560" s="127">
        <v>16992</v>
      </c>
      <c r="S560" s="127">
        <v>235</v>
      </c>
      <c r="T560" s="24">
        <f>IF(P560&gt;0, ROUND(IF(IF(OR(C560="51", C560="52", C560="66"), (L560*'UNIT VALUES'!$C$26)-CALCS!P560,0)&gt;0, IF(OR(C560="51", C560="52", C560="66"), (L560*'UNIT VALUES'!$C$26)-CALCS!P560,0), 0), 0), ROUND(IF(IF(OR(C560="51", C560="52", C560="66"), (L560*'UNIT VALUES'!$C$26)-CALCS!O560,0)&gt;0, IF(OR(C560="51", C560="52", C560="66"), (L560*'UNIT VALUES'!$C$26)-CALCS!O560,0), 0), 0))</f>
        <v>56153</v>
      </c>
      <c r="U560" s="25">
        <f>IF(C560="22", (O560*'UNIT VALUES'!$D$38)+(Q560*'UNIT VALUES'!$D$39)+(S560*'UNIT VALUES'!$D$40), (O560*'UNIT VALUES'!$D$28)+(Q560*'UNIT VALUES'!$D$29)+(S560*'UNIT VALUES'!$D$30))</f>
        <v>315658.53524369193</v>
      </c>
      <c r="V560" s="25">
        <f>IF(C560="22",(O560*'UNIT VALUES'!$D$41)+(Q560*'UNIT VALUES'!$D$42)+(R560*'UNIT VALUES'!$D$43),IF(C560="66",(Q560*'UNIT VALUES'!$D$31)+(T560*'UNIT VALUES'!$D$33)+(R560*'UNIT VALUES'!$D$34),(Q560*'UNIT VALUES'!$D$31)+(T560*'UNIT VALUES'!$D$32)+(R560*'UNIT VALUES'!$D$34)))</f>
        <v>1983137.7513970495</v>
      </c>
      <c r="W560" s="25">
        <f t="shared" si="24"/>
        <v>1983138</v>
      </c>
      <c r="X560" s="27">
        <f>ROUND(IF(C560="22", W560*'UNIT VALUES'!$D$44, W560*'UNIT VALUES'!$D$36), 0)</f>
        <v>1735659</v>
      </c>
      <c r="Y560" s="87">
        <f>ROUND(IF(C560="22", IF(U560&gt;V560,O560*'UNIT VALUES'!$D$38*'UNIT VALUES'!$D$44,O560*'UNIT VALUES'!$D$41*'UNIT VALUES'!$D$44),IF(U560&gt;V560, O560*'UNIT VALUES'!$D$28*'UNIT VALUES'!$D$36,0)), 0)</f>
        <v>0</v>
      </c>
      <c r="Z560" s="87">
        <f>ROUND(IF(C560="22", IF(U560&gt;V560,Q560*'UNIT VALUES'!$D$39*'UNIT VALUES'!$D$44,Q560*'UNIT VALUES'!$D$42*'UNIT VALUES'!$D$44), IF(U560&gt;V560, Q560*'UNIT VALUES'!$D$29*'UNIT VALUES'!$D$36, Q560*'UNIT VALUES'!$D$31*'UNIT VALUES'!$D$36)),0)</f>
        <v>59578</v>
      </c>
      <c r="AA560" s="87">
        <f>ROUND(IF(C560="22", IF(U560&gt;V560,0,R560*'UNIT VALUES'!$D$43*'UNIT VALUES'!$D$44),IF(CALCS!U560&gt;CALCS!V560,0,CALCS!R560*'UNIT VALUES'!$D$34*'UNIT VALUES'!$D$36)), 0)</f>
        <v>1102689</v>
      </c>
      <c r="AB560" s="87">
        <f>ROUND(IF(C560="22",IF(U560&gt;V560,S560*'UNIT VALUES'!$D$40*'UNIT VALUES'!$D$44,0),IF(U560&gt;V560,S560*'UNIT VALUES'!$D$30*'UNIT VALUES'!$D$36)), 0)</f>
        <v>0</v>
      </c>
      <c r="AC560" s="87">
        <f>ROUND(IF(U560&gt;V560,0,IF(T560&gt;1, IF(C560="66", T560*'UNIT VALUES'!$D$33*'UNIT VALUES'!$D$36,T560*'UNIT VALUES'!$D$32*'UNIT VALUES'!$D$36),0)),0)</f>
        <v>573391</v>
      </c>
      <c r="AD560" t="str">
        <f t="shared" si="25"/>
        <v>251650</v>
      </c>
      <c r="AE560">
        <f ca="1">IF(C560="22",OFFSET('National Reallocations'!$L$1,MATCH(AD560,'National Reallocations'!$I$2:$I$52,0),),ROUND((X560/(SUM($X$2:$X$1259)-SUMIF($C$2:$C$1259,"22",$X$2:$X$1259)))*(Reallocations!$F$4+Reallocations!$F$5),0))</f>
        <v>146</v>
      </c>
      <c r="AF560" s="27">
        <f ca="1">IF(ISERROR(OFFSET('MSA Reallocations'!$I$1,MATCH(AD560,'MSA Reallocations'!$E$2:$E$37,0),)), 0, (OFFSET('MSA Reallocations'!$I$1,MATCH(AD560,'MSA Reallocations'!$E$2:$E$37,0),)))</f>
        <v>0</v>
      </c>
      <c r="AG560" s="181">
        <f ca="1">IF(ISERROR(OFFSET(Reductions!$E$1,MATCH(AD560,Reductions!$F$2:$F$15,0),)), 0, -OFFSET(Reductions!$E$1,MATCH(AD560,Reductions!$F$2:$F$15,0),))</f>
        <v>0</v>
      </c>
      <c r="AH560" s="53">
        <f t="shared" ca="1" si="26"/>
        <v>1735805</v>
      </c>
    </row>
    <row r="561" spans="1:34" x14ac:dyDescent="0.25">
      <c r="A561" s="126" t="s">
        <v>5546</v>
      </c>
      <c r="B561" s="126" t="s">
        <v>9</v>
      </c>
      <c r="C561" s="126" t="s">
        <v>47</v>
      </c>
      <c r="D561" s="126" t="s">
        <v>48</v>
      </c>
      <c r="E561" s="126" t="s">
        <v>1609</v>
      </c>
      <c r="F561" s="126" t="s">
        <v>1669</v>
      </c>
      <c r="G561" s="126" t="s">
        <v>38</v>
      </c>
      <c r="H561" s="126" t="s">
        <v>1670</v>
      </c>
      <c r="I561" s="126" t="s">
        <v>1670</v>
      </c>
      <c r="J561" s="126" t="s">
        <v>1636</v>
      </c>
      <c r="K561" s="126" t="s">
        <v>167</v>
      </c>
      <c r="L561" s="127">
        <v>30058</v>
      </c>
      <c r="M561" s="127">
        <v>29286</v>
      </c>
      <c r="N561" s="127">
        <v>29286</v>
      </c>
      <c r="O561" s="127">
        <v>28540</v>
      </c>
      <c r="P561" s="127">
        <v>0</v>
      </c>
      <c r="Q561" s="127">
        <v>3672</v>
      </c>
      <c r="R561" s="127">
        <v>5771</v>
      </c>
      <c r="S561" s="127">
        <v>158</v>
      </c>
      <c r="T561" s="24">
        <f>IF(P561&gt;0, ROUND(IF(IF(OR(C561="51", C561="52", C561="66"), (L561*'UNIT VALUES'!$C$26)-CALCS!P561,0)&gt;0, IF(OR(C561="51", C561="52", C561="66"), (L561*'UNIT VALUES'!$C$26)-CALCS!P561,0), 0), 0), ROUND(IF(IF(OR(C561="51", C561="52", C561="66"), (L561*'UNIT VALUES'!$C$26)-CALCS!O561,0)&gt;0, IF(OR(C561="51", C561="52", C561="66"), (L561*'UNIT VALUES'!$C$26)-CALCS!O561,0), 0), 0))</f>
        <v>18627</v>
      </c>
      <c r="U561" s="25">
        <f>IF(C561="22", (O561*'UNIT VALUES'!$D$38)+(Q561*'UNIT VALUES'!$D$39)+(S561*'UNIT VALUES'!$D$40), (O561*'UNIT VALUES'!$D$28)+(Q561*'UNIT VALUES'!$D$29)+(S561*'UNIT VALUES'!$D$30))</f>
        <v>170694.39131946431</v>
      </c>
      <c r="V561" s="25">
        <f>IF(C561="22",(O561*'UNIT VALUES'!$D$41)+(Q561*'UNIT VALUES'!$D$42)+(R561*'UNIT VALUES'!$D$43),IF(C561="66",(Q561*'UNIT VALUES'!$D$31)+(T561*'UNIT VALUES'!$D$33)+(R561*'UNIT VALUES'!$D$34),(Q561*'UNIT VALUES'!$D$31)+(T561*'UNIT VALUES'!$D$32)+(R561*'UNIT VALUES'!$D$34)))</f>
        <v>701239.14847260178</v>
      </c>
      <c r="W561" s="25">
        <f t="shared" si="24"/>
        <v>701239</v>
      </c>
      <c r="X561" s="27">
        <f>ROUND(IF(C561="22", W561*'UNIT VALUES'!$D$44, W561*'UNIT VALUES'!$D$36), 0)</f>
        <v>613730</v>
      </c>
      <c r="Y561" s="87">
        <f>ROUND(IF(C561="22", IF(U561&gt;V561,O561*'UNIT VALUES'!$D$38*'UNIT VALUES'!$D$44,O561*'UNIT VALUES'!$D$41*'UNIT VALUES'!$D$44),IF(U561&gt;V561, O561*'UNIT VALUES'!$D$28*'UNIT VALUES'!$D$36,0)), 0)</f>
        <v>0</v>
      </c>
      <c r="Z561" s="87">
        <f>ROUND(IF(C561="22", IF(U561&gt;V561,Q561*'UNIT VALUES'!$D$39*'UNIT VALUES'!$D$44,Q561*'UNIT VALUES'!$D$42*'UNIT VALUES'!$D$44), IF(U561&gt;V561, Q561*'UNIT VALUES'!$D$29*'UNIT VALUES'!$D$36, Q561*'UNIT VALUES'!$D$31*'UNIT VALUES'!$D$36)),0)</f>
        <v>49019</v>
      </c>
      <c r="AA561" s="87">
        <f>ROUND(IF(C561="22", IF(U561&gt;V561,0,R561*'UNIT VALUES'!$D$43*'UNIT VALUES'!$D$44),IF(CALCS!U561&gt;CALCS!V561,0,CALCS!R561*'UNIT VALUES'!$D$34*'UNIT VALUES'!$D$36)), 0)</f>
        <v>374507</v>
      </c>
      <c r="AB561" s="87">
        <f>ROUND(IF(C561="22",IF(U561&gt;V561,S561*'UNIT VALUES'!$D$40*'UNIT VALUES'!$D$44,0),IF(U561&gt;V561,S561*'UNIT VALUES'!$D$30*'UNIT VALUES'!$D$36)), 0)</f>
        <v>0</v>
      </c>
      <c r="AC561" s="87">
        <f>ROUND(IF(U561&gt;V561,0,IF(T561&gt;1, IF(C561="66", T561*'UNIT VALUES'!$D$33*'UNIT VALUES'!$D$36,T561*'UNIT VALUES'!$D$32*'UNIT VALUES'!$D$36),0)),0)</f>
        <v>190205</v>
      </c>
      <c r="AD561" t="str">
        <f t="shared" si="25"/>
        <v>251674</v>
      </c>
      <c r="AE561">
        <f ca="1">IF(C561="22",OFFSET('National Reallocations'!$L$1,MATCH(AD561,'National Reallocations'!$I$2:$I$52,0),),ROUND((X561/(SUM($X$2:$X$1259)-SUMIF($C$2:$C$1259,"22",$X$2:$X$1259)))*(Reallocations!$F$4+Reallocations!$F$5),0))</f>
        <v>52</v>
      </c>
      <c r="AF561" s="27">
        <f ca="1">IF(ISERROR(OFFSET('MSA Reallocations'!$I$1,MATCH(AD561,'MSA Reallocations'!$E$2:$E$37,0),)), 0, (OFFSET('MSA Reallocations'!$I$1,MATCH(AD561,'MSA Reallocations'!$E$2:$E$37,0),)))</f>
        <v>0</v>
      </c>
      <c r="AG561" s="181">
        <f ca="1">IF(ISERROR(OFFSET(Reductions!$E$1,MATCH(AD561,Reductions!$F$2:$F$15,0),)), 0, -OFFSET(Reductions!$E$1,MATCH(AD561,Reductions!$F$2:$F$15,0),))</f>
        <v>0</v>
      </c>
      <c r="AH561" s="53">
        <f t="shared" ca="1" si="26"/>
        <v>613782</v>
      </c>
    </row>
    <row r="562" spans="1:34" x14ac:dyDescent="0.25">
      <c r="A562" s="126" t="s">
        <v>5244</v>
      </c>
      <c r="B562" s="126" t="s">
        <v>9</v>
      </c>
      <c r="C562" s="126" t="s">
        <v>47</v>
      </c>
      <c r="D562" s="126" t="s">
        <v>48</v>
      </c>
      <c r="E562" s="126" t="s">
        <v>1609</v>
      </c>
      <c r="F562" s="126" t="s">
        <v>1484</v>
      </c>
      <c r="G562" s="126" t="s">
        <v>860</v>
      </c>
      <c r="H562" s="126" t="s">
        <v>1672</v>
      </c>
      <c r="I562" s="126" t="s">
        <v>1672</v>
      </c>
      <c r="J562" s="126" t="s">
        <v>1613</v>
      </c>
      <c r="K562" s="126" t="s">
        <v>167</v>
      </c>
      <c r="L562" s="127">
        <v>32202</v>
      </c>
      <c r="M562" s="127">
        <v>0</v>
      </c>
      <c r="N562" s="127">
        <v>0</v>
      </c>
      <c r="O562" s="127">
        <v>52504</v>
      </c>
      <c r="P562" s="127">
        <v>0</v>
      </c>
      <c r="Q562" s="127">
        <v>3978</v>
      </c>
      <c r="R562" s="127">
        <v>5514</v>
      </c>
      <c r="S562" s="127">
        <v>227</v>
      </c>
      <c r="T562" s="24">
        <f>IF(P562&gt;0, ROUND(IF(IF(OR(C562="51", C562="52", C562="66"), (L562*'UNIT VALUES'!$C$26)-CALCS!P562,0)&gt;0, IF(OR(C562="51", C562="52", C562="66"), (L562*'UNIT VALUES'!$C$26)-CALCS!P562,0), 0), 0), ROUND(IF(IF(OR(C562="51", C562="52", C562="66"), (L562*'UNIT VALUES'!$C$26)-CALCS!O562,0)&gt;0, IF(OR(C562="51", C562="52", C562="66"), (L562*'UNIT VALUES'!$C$26)-CALCS!O562,0), 0), 0))</f>
        <v>0</v>
      </c>
      <c r="U562" s="25">
        <f>IF(C562="22", (O562*'UNIT VALUES'!$D$38)+(Q562*'UNIT VALUES'!$D$39)+(S562*'UNIT VALUES'!$D$40), (O562*'UNIT VALUES'!$D$28)+(Q562*'UNIT VALUES'!$D$29)+(S562*'UNIT VALUES'!$D$30))</f>
        <v>233869.38634535085</v>
      </c>
      <c r="V562" s="25">
        <f>IF(C562="22",(O562*'UNIT VALUES'!$D$41)+(Q562*'UNIT VALUES'!$D$42)+(R562*'UNIT VALUES'!$D$43),IF(C562="66",(Q562*'UNIT VALUES'!$D$31)+(T562*'UNIT VALUES'!$D$33)+(R562*'UNIT VALUES'!$D$34),(Q562*'UNIT VALUES'!$D$31)+(T562*'UNIT VALUES'!$D$32)+(R562*'UNIT VALUES'!$D$34)))</f>
        <v>469525.69618543971</v>
      </c>
      <c r="W562" s="25">
        <f t="shared" si="24"/>
        <v>469526</v>
      </c>
      <c r="X562" s="27">
        <f>ROUND(IF(C562="22", W562*'UNIT VALUES'!$D$44, W562*'UNIT VALUES'!$D$36), 0)</f>
        <v>410933</v>
      </c>
      <c r="Y562" s="87">
        <f>ROUND(IF(C562="22", IF(U562&gt;V562,O562*'UNIT VALUES'!$D$38*'UNIT VALUES'!$D$44,O562*'UNIT VALUES'!$D$41*'UNIT VALUES'!$D$44),IF(U562&gt;V562, O562*'UNIT VALUES'!$D$28*'UNIT VALUES'!$D$36,0)), 0)</f>
        <v>0</v>
      </c>
      <c r="Z562" s="87">
        <f>ROUND(IF(C562="22", IF(U562&gt;V562,Q562*'UNIT VALUES'!$D$39*'UNIT VALUES'!$D$44,Q562*'UNIT VALUES'!$D$42*'UNIT VALUES'!$D$44), IF(U562&gt;V562, Q562*'UNIT VALUES'!$D$29*'UNIT VALUES'!$D$36, Q562*'UNIT VALUES'!$D$31*'UNIT VALUES'!$D$36)),0)</f>
        <v>53104</v>
      </c>
      <c r="AA562" s="87">
        <f>ROUND(IF(C562="22", IF(U562&gt;V562,0,R562*'UNIT VALUES'!$D$43*'UNIT VALUES'!$D$44),IF(CALCS!U562&gt;CALCS!V562,0,CALCS!R562*'UNIT VALUES'!$D$34*'UNIT VALUES'!$D$36)), 0)</f>
        <v>357829</v>
      </c>
      <c r="AB562" s="87">
        <f>ROUND(IF(C562="22",IF(U562&gt;V562,S562*'UNIT VALUES'!$D$40*'UNIT VALUES'!$D$44,0),IF(U562&gt;V562,S562*'UNIT VALUES'!$D$30*'UNIT VALUES'!$D$36)), 0)</f>
        <v>0</v>
      </c>
      <c r="AC562" s="87">
        <f>ROUND(IF(U562&gt;V562,0,IF(T562&gt;1, IF(C562="66", T562*'UNIT VALUES'!$D$33*'UNIT VALUES'!$D$36,T562*'UNIT VALUES'!$D$32*'UNIT VALUES'!$D$36),0)),0)</f>
        <v>0</v>
      </c>
      <c r="AD562" t="str">
        <f t="shared" si="25"/>
        <v>251884</v>
      </c>
      <c r="AE562">
        <f ca="1">IF(C562="22",OFFSET('National Reallocations'!$L$1,MATCH(AD562,'National Reallocations'!$I$2:$I$52,0),),ROUND((X562/(SUM($X$2:$X$1259)-SUMIF($C$2:$C$1259,"22",$X$2:$X$1259)))*(Reallocations!$F$4+Reallocations!$F$5),0))</f>
        <v>35</v>
      </c>
      <c r="AF562" s="27">
        <f ca="1">IF(ISERROR(OFFSET('MSA Reallocations'!$I$1,MATCH(AD562,'MSA Reallocations'!$E$2:$E$37,0),)), 0, (OFFSET('MSA Reallocations'!$I$1,MATCH(AD562,'MSA Reallocations'!$E$2:$E$37,0),)))</f>
        <v>0</v>
      </c>
      <c r="AG562" s="181">
        <f ca="1">IF(ISERROR(OFFSET(Reductions!$E$1,MATCH(AD562,Reductions!$F$2:$F$15,0),)), 0, -OFFSET(Reductions!$E$1,MATCH(AD562,Reductions!$F$2:$F$15,0),))</f>
        <v>0</v>
      </c>
      <c r="AH562" s="53">
        <f t="shared" ca="1" si="26"/>
        <v>410968</v>
      </c>
    </row>
    <row r="563" spans="1:34" x14ac:dyDescent="0.25">
      <c r="A563" s="126" t="s">
        <v>5359</v>
      </c>
      <c r="B563" s="126" t="s">
        <v>9</v>
      </c>
      <c r="C563" s="126" t="s">
        <v>27</v>
      </c>
      <c r="D563" s="126" t="s">
        <v>28</v>
      </c>
      <c r="E563" s="126" t="s">
        <v>1609</v>
      </c>
      <c r="F563" s="126" t="s">
        <v>141</v>
      </c>
      <c r="G563" s="126" t="s">
        <v>844</v>
      </c>
      <c r="H563" s="126" t="s">
        <v>1674</v>
      </c>
      <c r="I563" s="126" t="s">
        <v>1674</v>
      </c>
      <c r="J563" s="126" t="s">
        <v>1675</v>
      </c>
      <c r="K563" s="126" t="s">
        <v>167</v>
      </c>
      <c r="L563" s="127">
        <v>57879</v>
      </c>
      <c r="M563" s="127">
        <v>51974</v>
      </c>
      <c r="N563" s="127">
        <v>51974</v>
      </c>
      <c r="O563" s="127">
        <v>43303</v>
      </c>
      <c r="P563" s="127">
        <v>0</v>
      </c>
      <c r="Q563" s="127">
        <v>7088</v>
      </c>
      <c r="R563" s="127">
        <v>8514</v>
      </c>
      <c r="S563" s="127">
        <v>147</v>
      </c>
      <c r="T563" s="24">
        <f>IF(P563&gt;0, ROUND(IF(IF(OR(C563="51", C563="52", C563="66"), (L563*'UNIT VALUES'!$C$26)-CALCS!P563,0)&gt;0, IF(OR(C563="51", C563="52", C563="66"), (L563*'UNIT VALUES'!$C$26)-CALCS!P563,0), 0), 0), ROUND(IF(IF(OR(C563="51", C563="52", C563="66"), (L563*'UNIT VALUES'!$C$26)-CALCS!O563,0)&gt;0, IF(OR(C563="51", C563="52", C563="66"), (L563*'UNIT VALUES'!$C$26)-CALCS!O563,0), 0), 0))</f>
        <v>47522</v>
      </c>
      <c r="U563" s="25">
        <f>IF(C563="22", (O563*'UNIT VALUES'!$D$38)+(Q563*'UNIT VALUES'!$D$39)+(S563*'UNIT VALUES'!$D$40), (O563*'UNIT VALUES'!$D$28)+(Q563*'UNIT VALUES'!$D$29)+(S563*'UNIT VALUES'!$D$30))</f>
        <v>283634.87265668687</v>
      </c>
      <c r="V563" s="25">
        <f>IF(C563="22",(O563*'UNIT VALUES'!$D$41)+(Q563*'UNIT VALUES'!$D$42)+(R563*'UNIT VALUES'!$D$43),IF(C563="66",(Q563*'UNIT VALUES'!$D$31)+(T563*'UNIT VALUES'!$D$33)+(R563*'UNIT VALUES'!$D$34),(Q563*'UNIT VALUES'!$D$31)+(T563*'UNIT VALUES'!$D$32)+(R563*'UNIT VALUES'!$D$34)))</f>
        <v>1293853.3781716856</v>
      </c>
      <c r="W563" s="25">
        <f t="shared" si="24"/>
        <v>1293853</v>
      </c>
      <c r="X563" s="27">
        <f>ROUND(IF(C563="22", W563*'UNIT VALUES'!$D$44, W563*'UNIT VALUES'!$D$36), 0)</f>
        <v>1132391</v>
      </c>
      <c r="Y563" s="87">
        <f>ROUND(IF(C563="22", IF(U563&gt;V563,O563*'UNIT VALUES'!$D$38*'UNIT VALUES'!$D$44,O563*'UNIT VALUES'!$D$41*'UNIT VALUES'!$D$44),IF(U563&gt;V563, O563*'UNIT VALUES'!$D$28*'UNIT VALUES'!$D$36,0)), 0)</f>
        <v>0</v>
      </c>
      <c r="Z563" s="87">
        <f>ROUND(IF(C563="22", IF(U563&gt;V563,Q563*'UNIT VALUES'!$D$39*'UNIT VALUES'!$D$44,Q563*'UNIT VALUES'!$D$42*'UNIT VALUES'!$D$44), IF(U563&gt;V563, Q563*'UNIT VALUES'!$D$29*'UNIT VALUES'!$D$36, Q563*'UNIT VALUES'!$D$31*'UNIT VALUES'!$D$36)),0)</f>
        <v>94621</v>
      </c>
      <c r="AA563" s="87">
        <f>ROUND(IF(C563="22", IF(U563&gt;V563,0,R563*'UNIT VALUES'!$D$43*'UNIT VALUES'!$D$44),IF(CALCS!U563&gt;CALCS!V563,0,CALCS!R563*'UNIT VALUES'!$D$34*'UNIT VALUES'!$D$36)), 0)</f>
        <v>552513</v>
      </c>
      <c r="AB563" s="87">
        <f>ROUND(IF(C563="22",IF(U563&gt;V563,S563*'UNIT VALUES'!$D$40*'UNIT VALUES'!$D$44,0),IF(U563&gt;V563,S563*'UNIT VALUES'!$D$30*'UNIT VALUES'!$D$36)), 0)</f>
        <v>0</v>
      </c>
      <c r="AC563" s="87">
        <f>ROUND(IF(U563&gt;V563,0,IF(T563&gt;1, IF(C563="66", T563*'UNIT VALUES'!$D$33*'UNIT VALUES'!$D$36,T563*'UNIT VALUES'!$D$32*'UNIT VALUES'!$D$36),0)),0)</f>
        <v>485258</v>
      </c>
      <c r="AD563" t="str">
        <f t="shared" si="25"/>
        <v>251938</v>
      </c>
      <c r="AE563">
        <f ca="1">IF(C563="22",OFFSET('National Reallocations'!$L$1,MATCH(AD563,'National Reallocations'!$I$2:$I$52,0),),ROUND((X563/(SUM($X$2:$X$1259)-SUMIF($C$2:$C$1259,"22",$X$2:$X$1259)))*(Reallocations!$F$4+Reallocations!$F$5),0))</f>
        <v>95</v>
      </c>
      <c r="AF563" s="27">
        <f ca="1">IF(ISERROR(OFFSET('MSA Reallocations'!$I$1,MATCH(AD563,'MSA Reallocations'!$E$2:$E$37,0),)), 0, (OFFSET('MSA Reallocations'!$I$1,MATCH(AD563,'MSA Reallocations'!$E$2:$E$37,0),)))</f>
        <v>0</v>
      </c>
      <c r="AG563" s="181">
        <f ca="1">IF(ISERROR(OFFSET(Reductions!$E$1,MATCH(AD563,Reductions!$F$2:$F$15,0),)), 0, -OFFSET(Reductions!$E$1,MATCH(AD563,Reductions!$F$2:$F$15,0),))</f>
        <v>0</v>
      </c>
      <c r="AH563" s="53">
        <f t="shared" ca="1" si="26"/>
        <v>1132486</v>
      </c>
    </row>
    <row r="564" spans="1:34" x14ac:dyDescent="0.25">
      <c r="A564" s="126" t="s">
        <v>5158</v>
      </c>
      <c r="B564" s="126" t="s">
        <v>9</v>
      </c>
      <c r="C564" s="126" t="s">
        <v>47</v>
      </c>
      <c r="D564" s="126" t="s">
        <v>48</v>
      </c>
      <c r="E564" s="126" t="s">
        <v>1609</v>
      </c>
      <c r="F564" s="126" t="s">
        <v>1677</v>
      </c>
      <c r="G564" s="126" t="s">
        <v>1625</v>
      </c>
      <c r="H564" s="126" t="s">
        <v>1678</v>
      </c>
      <c r="I564" s="126" t="s">
        <v>23</v>
      </c>
      <c r="J564" s="126" t="s">
        <v>4652</v>
      </c>
      <c r="K564" s="126" t="s">
        <v>167</v>
      </c>
      <c r="L564" s="127">
        <v>14445</v>
      </c>
      <c r="M564" s="127">
        <v>0</v>
      </c>
      <c r="N564" s="127">
        <v>0</v>
      </c>
      <c r="O564" s="127">
        <v>58890</v>
      </c>
      <c r="P564" s="127">
        <v>0</v>
      </c>
      <c r="Q564" s="127">
        <v>3754</v>
      </c>
      <c r="R564" s="127">
        <v>4090</v>
      </c>
      <c r="S564" s="127">
        <v>127</v>
      </c>
      <c r="T564" s="24">
        <f>IF(P564&gt;0, ROUND(IF(IF(OR(C564="51", C564="52", C564="66"), (L564*'UNIT VALUES'!$C$26)-CALCS!P564,0)&gt;0, IF(OR(C564="51", C564="52", C564="66"), (L564*'UNIT VALUES'!$C$26)-CALCS!P564,0), 0), 0), ROUND(IF(IF(OR(C564="51", C564="52", C564="66"), (L564*'UNIT VALUES'!$C$26)-CALCS!O564,0)&gt;0, IF(OR(C564="51", C564="52", C564="66"), (L564*'UNIT VALUES'!$C$26)-CALCS!O564,0), 0), 0))</f>
        <v>0</v>
      </c>
      <c r="U564" s="25">
        <f>IF(C564="22", (O564*'UNIT VALUES'!$D$38)+(Q564*'UNIT VALUES'!$D$39)+(S564*'UNIT VALUES'!$D$40), (O564*'UNIT VALUES'!$D$28)+(Q564*'UNIT VALUES'!$D$29)+(S564*'UNIT VALUES'!$D$30))</f>
        <v>225180.03220370994</v>
      </c>
      <c r="V564" s="25">
        <f>IF(C564="22",(O564*'UNIT VALUES'!$D$41)+(Q564*'UNIT VALUES'!$D$42)+(R564*'UNIT VALUES'!$D$43),IF(C564="66",(Q564*'UNIT VALUES'!$D$31)+(T564*'UNIT VALUES'!$D$33)+(R564*'UNIT VALUES'!$D$34),(Q564*'UNIT VALUES'!$D$31)+(T564*'UNIT VALUES'!$D$32)+(R564*'UNIT VALUES'!$D$34)))</f>
        <v>360522.86035211297</v>
      </c>
      <c r="W564" s="25">
        <f t="shared" si="24"/>
        <v>360523</v>
      </c>
      <c r="X564" s="27">
        <f>ROUND(IF(C564="22", W564*'UNIT VALUES'!$D$44, W564*'UNIT VALUES'!$D$36), 0)</f>
        <v>315533</v>
      </c>
      <c r="Y564" s="87">
        <f>ROUND(IF(C564="22", IF(U564&gt;V564,O564*'UNIT VALUES'!$D$38*'UNIT VALUES'!$D$44,O564*'UNIT VALUES'!$D$41*'UNIT VALUES'!$D$44),IF(U564&gt;V564, O564*'UNIT VALUES'!$D$28*'UNIT VALUES'!$D$36,0)), 0)</f>
        <v>0</v>
      </c>
      <c r="Z564" s="87">
        <f>ROUND(IF(C564="22", IF(U564&gt;V564,Q564*'UNIT VALUES'!$D$39*'UNIT VALUES'!$D$44,Q564*'UNIT VALUES'!$D$42*'UNIT VALUES'!$D$44), IF(U564&gt;V564, Q564*'UNIT VALUES'!$D$29*'UNIT VALUES'!$D$36, Q564*'UNIT VALUES'!$D$31*'UNIT VALUES'!$D$36)),0)</f>
        <v>50114</v>
      </c>
      <c r="AA564" s="87">
        <f>ROUND(IF(C564="22", IF(U564&gt;V564,0,R564*'UNIT VALUES'!$D$43*'UNIT VALUES'!$D$44),IF(CALCS!U564&gt;CALCS!V564,0,CALCS!R564*'UNIT VALUES'!$D$34*'UNIT VALUES'!$D$36)), 0)</f>
        <v>265419</v>
      </c>
      <c r="AB564" s="87">
        <f>ROUND(IF(C564="22",IF(U564&gt;V564,S564*'UNIT VALUES'!$D$40*'UNIT VALUES'!$D$44,0),IF(U564&gt;V564,S564*'UNIT VALUES'!$D$30*'UNIT VALUES'!$D$36)), 0)</f>
        <v>0</v>
      </c>
      <c r="AC564" s="87">
        <f>ROUND(IF(U564&gt;V564,0,IF(T564&gt;1, IF(C564="66", T564*'UNIT VALUES'!$D$33*'UNIT VALUES'!$D$36,T564*'UNIT VALUES'!$D$32*'UNIT VALUES'!$D$36),0)),0)</f>
        <v>0</v>
      </c>
      <c r="AD564" t="str">
        <f t="shared" si="25"/>
        <v>251962</v>
      </c>
      <c r="AE564">
        <f ca="1">IF(C564="22",OFFSET('National Reallocations'!$L$1,MATCH(AD564,'National Reallocations'!$I$2:$I$52,0),),ROUND((X564/(SUM($X$2:$X$1259)-SUMIF($C$2:$C$1259,"22",$X$2:$X$1259)))*(Reallocations!$F$4+Reallocations!$F$5),0))</f>
        <v>27</v>
      </c>
      <c r="AF564" s="27">
        <f ca="1">IF(ISERROR(OFFSET('MSA Reallocations'!$I$1,MATCH(AD564,'MSA Reallocations'!$E$2:$E$37,0),)), 0, (OFFSET('MSA Reallocations'!$I$1,MATCH(AD564,'MSA Reallocations'!$E$2:$E$37,0),)))</f>
        <v>0</v>
      </c>
      <c r="AG564" s="181">
        <f ca="1">IF(ISERROR(OFFSET(Reductions!$E$1,MATCH(AD564,Reductions!$F$2:$F$15,0),)), 0, -OFFSET(Reductions!$E$1,MATCH(AD564,Reductions!$F$2:$F$15,0),))</f>
        <v>0</v>
      </c>
      <c r="AH564" s="53">
        <f t="shared" ca="1" si="26"/>
        <v>315560</v>
      </c>
    </row>
    <row r="565" spans="1:34" x14ac:dyDescent="0.25">
      <c r="A565" s="126" t="s">
        <v>4824</v>
      </c>
      <c r="B565" s="126" t="s">
        <v>9</v>
      </c>
      <c r="C565" s="126" t="s">
        <v>47</v>
      </c>
      <c r="D565" s="126" t="s">
        <v>48</v>
      </c>
      <c r="E565" s="126" t="s">
        <v>1609</v>
      </c>
      <c r="F565" s="126" t="s">
        <v>1680</v>
      </c>
      <c r="G565" s="126" t="s">
        <v>1014</v>
      </c>
      <c r="H565" s="126" t="s">
        <v>1681</v>
      </c>
      <c r="I565" s="126" t="s">
        <v>1681</v>
      </c>
      <c r="J565" s="126" t="s">
        <v>4652</v>
      </c>
      <c r="K565" s="126" t="s">
        <v>167</v>
      </c>
      <c r="L565" s="127">
        <v>87409</v>
      </c>
      <c r="M565" s="127">
        <v>84743</v>
      </c>
      <c r="N565" s="127">
        <v>84743</v>
      </c>
      <c r="O565" s="127">
        <v>93618</v>
      </c>
      <c r="P565" s="127">
        <v>0</v>
      </c>
      <c r="Q565" s="127">
        <v>9159</v>
      </c>
      <c r="R565" s="127">
        <v>16987</v>
      </c>
      <c r="S565" s="127">
        <v>1217</v>
      </c>
      <c r="T565" s="24">
        <f>IF(P565&gt;0, ROUND(IF(IF(OR(C565="51", C565="52", C565="66"), (L565*'UNIT VALUES'!$C$26)-CALCS!P565,0)&gt;0, IF(OR(C565="51", C565="52", C565="66"), (L565*'UNIT VALUES'!$C$26)-CALCS!P565,0), 0), 0), ROUND(IF(IF(OR(C565="51", C565="52", C565="66"), (L565*'UNIT VALUES'!$C$26)-CALCS!O565,0)&gt;0, IF(OR(C565="51", C565="52", C565="66"), (L565*'UNIT VALUES'!$C$26)-CALCS!O565,0), 0), 0))</f>
        <v>43546</v>
      </c>
      <c r="U565" s="25">
        <f>IF(C565="22", (O565*'UNIT VALUES'!$D$38)+(Q565*'UNIT VALUES'!$D$39)+(S565*'UNIT VALUES'!$D$40), (O565*'UNIT VALUES'!$D$28)+(Q565*'UNIT VALUES'!$D$29)+(S565*'UNIT VALUES'!$D$30))</f>
        <v>591353.57995503105</v>
      </c>
      <c r="V565" s="25">
        <f>IF(C565="22",(O565*'UNIT VALUES'!$D$41)+(Q565*'UNIT VALUES'!$D$42)+(R565*'UNIT VALUES'!$D$43),IF(C565="66",(Q565*'UNIT VALUES'!$D$31)+(T565*'UNIT VALUES'!$D$33)+(R565*'UNIT VALUES'!$D$34),(Q565*'UNIT VALUES'!$D$31)+(T565*'UNIT VALUES'!$D$32)+(R565*'UNIT VALUES'!$D$34)))</f>
        <v>1907305.9433403837</v>
      </c>
      <c r="W565" s="25">
        <f t="shared" si="24"/>
        <v>1907306</v>
      </c>
      <c r="X565" s="27">
        <f>ROUND(IF(C565="22", W565*'UNIT VALUES'!$D$44, W565*'UNIT VALUES'!$D$36), 0)</f>
        <v>1669290</v>
      </c>
      <c r="Y565" s="87">
        <f>ROUND(IF(C565="22", IF(U565&gt;V565,O565*'UNIT VALUES'!$D$38*'UNIT VALUES'!$D$44,O565*'UNIT VALUES'!$D$41*'UNIT VALUES'!$D$44),IF(U565&gt;V565, O565*'UNIT VALUES'!$D$28*'UNIT VALUES'!$D$36,0)), 0)</f>
        <v>0</v>
      </c>
      <c r="Z565" s="87">
        <f>ROUND(IF(C565="22", IF(U565&gt;V565,Q565*'UNIT VALUES'!$D$39*'UNIT VALUES'!$D$44,Q565*'UNIT VALUES'!$D$42*'UNIT VALUES'!$D$44), IF(U565&gt;V565, Q565*'UNIT VALUES'!$D$29*'UNIT VALUES'!$D$36, Q565*'UNIT VALUES'!$D$31*'UNIT VALUES'!$D$36)),0)</f>
        <v>122267</v>
      </c>
      <c r="AA565" s="87">
        <f>ROUND(IF(C565="22", IF(U565&gt;V565,0,R565*'UNIT VALUES'!$D$43*'UNIT VALUES'!$D$44),IF(CALCS!U565&gt;CALCS!V565,0,CALCS!R565*'UNIT VALUES'!$D$34*'UNIT VALUES'!$D$36)), 0)</f>
        <v>1102365</v>
      </c>
      <c r="AB565" s="87">
        <f>ROUND(IF(C565="22",IF(U565&gt;V565,S565*'UNIT VALUES'!$D$40*'UNIT VALUES'!$D$44,0),IF(U565&gt;V565,S565*'UNIT VALUES'!$D$30*'UNIT VALUES'!$D$36)), 0)</f>
        <v>0</v>
      </c>
      <c r="AC565" s="87">
        <f>ROUND(IF(U565&gt;V565,0,IF(T565&gt;1, IF(C565="66", T565*'UNIT VALUES'!$D$33*'UNIT VALUES'!$D$36,T565*'UNIT VALUES'!$D$32*'UNIT VALUES'!$D$36),0)),0)</f>
        <v>444658</v>
      </c>
      <c r="AD565" t="str">
        <f t="shared" si="25"/>
        <v>251992</v>
      </c>
      <c r="AE565">
        <f ca="1">IF(C565="22",OFFSET('National Reallocations'!$L$1,MATCH(AD565,'National Reallocations'!$I$2:$I$52,0),),ROUND((X565/(SUM($X$2:$X$1259)-SUMIF($C$2:$C$1259,"22",$X$2:$X$1259)))*(Reallocations!$F$4+Reallocations!$F$5),0))</f>
        <v>140</v>
      </c>
      <c r="AF565" s="27">
        <f ca="1">IF(ISERROR(OFFSET('MSA Reallocations'!$I$1,MATCH(AD565,'MSA Reallocations'!$E$2:$E$37,0),)), 0, (OFFSET('MSA Reallocations'!$I$1,MATCH(AD565,'MSA Reallocations'!$E$2:$E$37,0),)))</f>
        <v>0</v>
      </c>
      <c r="AG565" s="181">
        <f ca="1">IF(ISERROR(OFFSET(Reductions!$E$1,MATCH(AD565,Reductions!$F$2:$F$15,0),)), 0, -OFFSET(Reductions!$E$1,MATCH(AD565,Reductions!$F$2:$F$15,0),))</f>
        <v>0</v>
      </c>
      <c r="AH565" s="53">
        <f t="shared" ca="1" si="26"/>
        <v>1669430</v>
      </c>
    </row>
    <row r="566" spans="1:34" x14ac:dyDescent="0.25">
      <c r="A566" s="126" t="s">
        <v>5234</v>
      </c>
      <c r="B566" s="126" t="s">
        <v>9</v>
      </c>
      <c r="C566" s="126" t="s">
        <v>47</v>
      </c>
      <c r="D566" s="126" t="s">
        <v>48</v>
      </c>
      <c r="E566" s="126" t="s">
        <v>1609</v>
      </c>
      <c r="F566" s="126" t="s">
        <v>1683</v>
      </c>
      <c r="G566" s="126" t="s">
        <v>196</v>
      </c>
      <c r="H566" s="126" t="s">
        <v>23</v>
      </c>
      <c r="I566" s="126" t="s">
        <v>1684</v>
      </c>
      <c r="J566" s="126" t="s">
        <v>4652</v>
      </c>
      <c r="K566" s="126" t="s">
        <v>167</v>
      </c>
      <c r="L566" s="127">
        <v>40080</v>
      </c>
      <c r="M566" s="127">
        <v>0</v>
      </c>
      <c r="N566" s="127">
        <v>0</v>
      </c>
      <c r="O566" s="127">
        <v>53422</v>
      </c>
      <c r="P566" s="127">
        <v>0</v>
      </c>
      <c r="Q566" s="127">
        <v>8197</v>
      </c>
      <c r="R566" s="127">
        <v>7482</v>
      </c>
      <c r="S566" s="127">
        <v>924</v>
      </c>
      <c r="T566" s="24">
        <f>IF(P566&gt;0, ROUND(IF(IF(OR(C566="51", C566="52", C566="66"), (L566*'UNIT VALUES'!$C$26)-CALCS!P566,0)&gt;0, IF(OR(C566="51", C566="52", C566="66"), (L566*'UNIT VALUES'!$C$26)-CALCS!P566,0), 0), 0), ROUND(IF(IF(OR(C566="51", C566="52", C566="66"), (L566*'UNIT VALUES'!$C$26)-CALCS!O566,0)&gt;0, IF(OR(C566="51", C566="52", C566="66"), (L566*'UNIT VALUES'!$C$26)-CALCS!O566,0), 0), 0))</f>
        <v>9472</v>
      </c>
      <c r="U566" s="25">
        <f>IF(C566="22", (O566*'UNIT VALUES'!$D$38)+(Q566*'UNIT VALUES'!$D$39)+(S566*'UNIT VALUES'!$D$40), (O566*'UNIT VALUES'!$D$28)+(Q566*'UNIT VALUES'!$D$29)+(S566*'UNIT VALUES'!$D$30))</f>
        <v>447391.77967111178</v>
      </c>
      <c r="V566" s="25">
        <f>IF(C566="22",(O566*'UNIT VALUES'!$D$41)+(Q566*'UNIT VALUES'!$D$42)+(R566*'UNIT VALUES'!$D$43),IF(C566="66",(Q566*'UNIT VALUES'!$D$31)+(T566*'UNIT VALUES'!$D$33)+(R566*'UNIT VALUES'!$D$34),(Q566*'UNIT VALUES'!$D$31)+(T566*'UNIT VALUES'!$D$32)+(R566*'UNIT VALUES'!$D$34)))</f>
        <v>790311.57663103007</v>
      </c>
      <c r="W566" s="25">
        <f t="shared" si="24"/>
        <v>790312</v>
      </c>
      <c r="X566" s="27">
        <f>ROUND(IF(C566="22", W566*'UNIT VALUES'!$D$44, W566*'UNIT VALUES'!$D$36), 0)</f>
        <v>691688</v>
      </c>
      <c r="Y566" s="87">
        <f>ROUND(IF(C566="22", IF(U566&gt;V566,O566*'UNIT VALUES'!$D$38*'UNIT VALUES'!$D$44,O566*'UNIT VALUES'!$D$41*'UNIT VALUES'!$D$44),IF(U566&gt;V566, O566*'UNIT VALUES'!$D$28*'UNIT VALUES'!$D$36,0)), 0)</f>
        <v>0</v>
      </c>
      <c r="Z566" s="87">
        <f>ROUND(IF(C566="22", IF(U566&gt;V566,Q566*'UNIT VALUES'!$D$39*'UNIT VALUES'!$D$44,Q566*'UNIT VALUES'!$D$42*'UNIT VALUES'!$D$44), IF(U566&gt;V566, Q566*'UNIT VALUES'!$D$29*'UNIT VALUES'!$D$36, Q566*'UNIT VALUES'!$D$31*'UNIT VALUES'!$D$36)),0)</f>
        <v>109425</v>
      </c>
      <c r="AA566" s="87">
        <f>ROUND(IF(C566="22", IF(U566&gt;V566,0,R566*'UNIT VALUES'!$D$43*'UNIT VALUES'!$D$44),IF(CALCS!U566&gt;CALCS!V566,0,CALCS!R566*'UNIT VALUES'!$D$34*'UNIT VALUES'!$D$36)), 0)</f>
        <v>485541</v>
      </c>
      <c r="AB566" s="87">
        <f>ROUND(IF(C566="22",IF(U566&gt;V566,S566*'UNIT VALUES'!$D$40*'UNIT VALUES'!$D$44,0),IF(U566&gt;V566,S566*'UNIT VALUES'!$D$30*'UNIT VALUES'!$D$36)), 0)</f>
        <v>0</v>
      </c>
      <c r="AC566" s="87">
        <f>ROUND(IF(U566&gt;V566,0,IF(T566&gt;1, IF(C566="66", T566*'UNIT VALUES'!$D$33*'UNIT VALUES'!$D$36,T566*'UNIT VALUES'!$D$32*'UNIT VALUES'!$D$36),0)),0)</f>
        <v>96721</v>
      </c>
      <c r="AD566" t="str">
        <f t="shared" si="25"/>
        <v>252028</v>
      </c>
      <c r="AE566">
        <f ca="1">IF(C566="22",OFFSET('National Reallocations'!$L$1,MATCH(AD566,'National Reallocations'!$I$2:$I$52,0),),ROUND((X566/(SUM($X$2:$X$1259)-SUMIF($C$2:$C$1259,"22",$X$2:$X$1259)))*(Reallocations!$F$4+Reallocations!$F$5),0))</f>
        <v>58</v>
      </c>
      <c r="AF566" s="27">
        <f ca="1">IF(ISERROR(OFFSET('MSA Reallocations'!$I$1,MATCH(AD566,'MSA Reallocations'!$E$2:$E$37,0),)), 0, (OFFSET('MSA Reallocations'!$I$1,MATCH(AD566,'MSA Reallocations'!$E$2:$E$37,0),)))</f>
        <v>0</v>
      </c>
      <c r="AG566" s="181">
        <f ca="1">IF(ISERROR(OFFSET(Reductions!$E$1,MATCH(AD566,Reductions!$F$2:$F$15,0),)), 0, -OFFSET(Reductions!$E$1,MATCH(AD566,Reductions!$F$2:$F$15,0),))</f>
        <v>0</v>
      </c>
      <c r="AH566" s="53">
        <f t="shared" ca="1" si="26"/>
        <v>691746</v>
      </c>
    </row>
    <row r="567" spans="1:34" x14ac:dyDescent="0.25">
      <c r="A567" s="126" t="s">
        <v>5365</v>
      </c>
      <c r="B567" s="126" t="s">
        <v>9</v>
      </c>
      <c r="C567" s="126" t="s">
        <v>47</v>
      </c>
      <c r="D567" s="126" t="s">
        <v>48</v>
      </c>
      <c r="E567" s="126" t="s">
        <v>1609</v>
      </c>
      <c r="F567" s="126" t="s">
        <v>447</v>
      </c>
      <c r="G567" s="126" t="s">
        <v>860</v>
      </c>
      <c r="H567" s="126" t="s">
        <v>1686</v>
      </c>
      <c r="I567" s="126" t="s">
        <v>1686</v>
      </c>
      <c r="J567" s="126" t="s">
        <v>1613</v>
      </c>
      <c r="K567" s="126" t="s">
        <v>167</v>
      </c>
      <c r="L567" s="127">
        <v>39211</v>
      </c>
      <c r="M567" s="127">
        <v>38276</v>
      </c>
      <c r="N567" s="127">
        <v>38220</v>
      </c>
      <c r="O567" s="127">
        <v>42869</v>
      </c>
      <c r="P567" s="127">
        <v>0</v>
      </c>
      <c r="Q567" s="127">
        <v>5848</v>
      </c>
      <c r="R567" s="127">
        <v>10738</v>
      </c>
      <c r="S567" s="127">
        <v>301</v>
      </c>
      <c r="T567" s="24">
        <f>IF(P567&gt;0, ROUND(IF(IF(OR(C567="51", C567="52", C567="66"), (L567*'UNIT VALUES'!$C$26)-CALCS!P567,0)&gt;0, IF(OR(C567="51", C567="52", C567="66"), (L567*'UNIT VALUES'!$C$26)-CALCS!P567,0), 0), 0), ROUND(IF(IF(OR(C567="51", C567="52", C567="66"), (L567*'UNIT VALUES'!$C$26)-CALCS!O567,0)&gt;0, IF(OR(C567="51", C567="52", C567="66"), (L567*'UNIT VALUES'!$C$26)-CALCS!O567,0), 0), 0))</f>
        <v>18662</v>
      </c>
      <c r="U567" s="25">
        <f>IF(C567="22", (O567*'UNIT VALUES'!$D$38)+(Q567*'UNIT VALUES'!$D$39)+(S567*'UNIT VALUES'!$D$40), (O567*'UNIT VALUES'!$D$28)+(Q567*'UNIT VALUES'!$D$29)+(S567*'UNIT VALUES'!$D$30))</f>
        <v>274395.20830823568</v>
      </c>
      <c r="V567" s="25">
        <f>IF(C567="22",(O567*'UNIT VALUES'!$D$41)+(Q567*'UNIT VALUES'!$D$42)+(R567*'UNIT VALUES'!$D$43),IF(C567="66",(Q567*'UNIT VALUES'!$D$31)+(T567*'UNIT VALUES'!$D$33)+(R567*'UNIT VALUES'!$D$34),(Q567*'UNIT VALUES'!$D$31)+(T567*'UNIT VALUES'!$D$32)+(R567*'UNIT VALUES'!$D$34)))</f>
        <v>1103128.8541407641</v>
      </c>
      <c r="W567" s="25">
        <f t="shared" si="24"/>
        <v>1103129</v>
      </c>
      <c r="X567" s="27">
        <f>ROUND(IF(C567="22", W567*'UNIT VALUES'!$D$44, W567*'UNIT VALUES'!$D$36), 0)</f>
        <v>965468</v>
      </c>
      <c r="Y567" s="87">
        <f>ROUND(IF(C567="22", IF(U567&gt;V567,O567*'UNIT VALUES'!$D$38*'UNIT VALUES'!$D$44,O567*'UNIT VALUES'!$D$41*'UNIT VALUES'!$D$44),IF(U567&gt;V567, O567*'UNIT VALUES'!$D$28*'UNIT VALUES'!$D$36,0)), 0)</f>
        <v>0</v>
      </c>
      <c r="Z567" s="87">
        <f>ROUND(IF(C567="22", IF(U567&gt;V567,Q567*'UNIT VALUES'!$D$39*'UNIT VALUES'!$D$44,Q567*'UNIT VALUES'!$D$42*'UNIT VALUES'!$D$44), IF(U567&gt;V567, Q567*'UNIT VALUES'!$D$29*'UNIT VALUES'!$D$36, Q567*'UNIT VALUES'!$D$31*'UNIT VALUES'!$D$36)),0)</f>
        <v>78067</v>
      </c>
      <c r="AA567" s="87">
        <f>ROUND(IF(C567="22", IF(U567&gt;V567,0,R567*'UNIT VALUES'!$D$43*'UNIT VALUES'!$D$44),IF(CALCS!U567&gt;CALCS!V567,0,CALCS!R567*'UNIT VALUES'!$D$34*'UNIT VALUES'!$D$36)), 0)</f>
        <v>696838</v>
      </c>
      <c r="AB567" s="87">
        <f>ROUND(IF(C567="22",IF(U567&gt;V567,S567*'UNIT VALUES'!$D$40*'UNIT VALUES'!$D$44,0),IF(U567&gt;V567,S567*'UNIT VALUES'!$D$30*'UNIT VALUES'!$D$36)), 0)</f>
        <v>0</v>
      </c>
      <c r="AC567" s="87">
        <f>ROUND(IF(U567&gt;V567,0,IF(T567&gt;1, IF(C567="66", T567*'UNIT VALUES'!$D$33*'UNIT VALUES'!$D$36,T567*'UNIT VALUES'!$D$32*'UNIT VALUES'!$D$36),0)),0)</f>
        <v>190562</v>
      </c>
      <c r="AD567" t="str">
        <f t="shared" si="25"/>
        <v>252118</v>
      </c>
      <c r="AE567">
        <f ca="1">IF(C567="22",OFFSET('National Reallocations'!$L$1,MATCH(AD567,'National Reallocations'!$I$2:$I$52,0),),ROUND((X567/(SUM($X$2:$X$1259)-SUMIF($C$2:$C$1259,"22",$X$2:$X$1259)))*(Reallocations!$F$4+Reallocations!$F$5),0))</f>
        <v>81</v>
      </c>
      <c r="AF567" s="27">
        <f ca="1">IF(ISERROR(OFFSET('MSA Reallocations'!$I$1,MATCH(AD567,'MSA Reallocations'!$E$2:$E$37,0),)), 0, (OFFSET('MSA Reallocations'!$I$1,MATCH(AD567,'MSA Reallocations'!$E$2:$E$37,0),)))</f>
        <v>0</v>
      </c>
      <c r="AG567" s="181">
        <f ca="1">IF(ISERROR(OFFSET(Reductions!$E$1,MATCH(AD567,Reductions!$F$2:$F$15,0),)), 0, -OFFSET(Reductions!$E$1,MATCH(AD567,Reductions!$F$2:$F$15,0),))</f>
        <v>0</v>
      </c>
      <c r="AH567" s="53">
        <f t="shared" ca="1" si="26"/>
        <v>965549</v>
      </c>
    </row>
    <row r="568" spans="1:34" x14ac:dyDescent="0.25">
      <c r="A568" s="126" t="s">
        <v>4929</v>
      </c>
      <c r="B568" s="126" t="s">
        <v>9</v>
      </c>
      <c r="C568" s="126" t="s">
        <v>47</v>
      </c>
      <c r="D568" s="126" t="s">
        <v>48</v>
      </c>
      <c r="E568" s="126" t="s">
        <v>1609</v>
      </c>
      <c r="F568" s="126" t="s">
        <v>460</v>
      </c>
      <c r="G568" s="126" t="s">
        <v>1611</v>
      </c>
      <c r="H568" s="126" t="s">
        <v>1688</v>
      </c>
      <c r="I568" s="126" t="s">
        <v>1688</v>
      </c>
      <c r="J568" s="126" t="s">
        <v>1613</v>
      </c>
      <c r="K568" s="126" t="s">
        <v>167</v>
      </c>
      <c r="L568" s="127">
        <v>94697</v>
      </c>
      <c r="M568" s="127">
        <v>77372</v>
      </c>
      <c r="N568" s="127">
        <v>77372</v>
      </c>
      <c r="O568" s="127">
        <v>80318</v>
      </c>
      <c r="P568" s="127">
        <v>0</v>
      </c>
      <c r="Q568" s="127">
        <v>11638</v>
      </c>
      <c r="R568" s="127">
        <v>21515</v>
      </c>
      <c r="S568" s="127">
        <v>642</v>
      </c>
      <c r="T568" s="24">
        <f>IF(P568&gt;0, ROUND(IF(IF(OR(C568="51", C568="52", C568="66"), (L568*'UNIT VALUES'!$C$26)-CALCS!P568,0)&gt;0, IF(OR(C568="51", C568="52", C568="66"), (L568*'UNIT VALUES'!$C$26)-CALCS!P568,0), 0), 0), ROUND(IF(IF(OR(C568="51", C568="52", C568="66"), (L568*'UNIT VALUES'!$C$26)-CALCS!O568,0)&gt;0, IF(OR(C568="51", C568="52", C568="66"), (L568*'UNIT VALUES'!$C$26)-CALCS!O568,0), 0), 0))</f>
        <v>68282</v>
      </c>
      <c r="U568" s="25">
        <f>IF(C568="22", (O568*'UNIT VALUES'!$D$38)+(Q568*'UNIT VALUES'!$D$39)+(S568*'UNIT VALUES'!$D$40), (O568*'UNIT VALUES'!$D$28)+(Q568*'UNIT VALUES'!$D$29)+(S568*'UNIT VALUES'!$D$30))</f>
        <v>543127.31238372414</v>
      </c>
      <c r="V568" s="25">
        <f>IF(C568="22",(O568*'UNIT VALUES'!$D$41)+(Q568*'UNIT VALUES'!$D$42)+(R568*'UNIT VALUES'!$D$43),IF(C568="66",(Q568*'UNIT VALUES'!$D$31)+(T568*'UNIT VALUES'!$D$33)+(R568*'UNIT VALUES'!$D$34),(Q568*'UNIT VALUES'!$D$31)+(T568*'UNIT VALUES'!$D$32)+(R568*'UNIT VALUES'!$D$34)))</f>
        <v>2569457.8902539397</v>
      </c>
      <c r="W568" s="25">
        <f t="shared" si="24"/>
        <v>2569458</v>
      </c>
      <c r="X568" s="27">
        <f>ROUND(IF(C568="22", W568*'UNIT VALUES'!$D$44, W568*'UNIT VALUES'!$D$36), 0)</f>
        <v>2248811</v>
      </c>
      <c r="Y568" s="87">
        <f>ROUND(IF(C568="22", IF(U568&gt;V568,O568*'UNIT VALUES'!$D$38*'UNIT VALUES'!$D$44,O568*'UNIT VALUES'!$D$41*'UNIT VALUES'!$D$44),IF(U568&gt;V568, O568*'UNIT VALUES'!$D$28*'UNIT VALUES'!$D$36,0)), 0)</f>
        <v>0</v>
      </c>
      <c r="Z568" s="87">
        <f>ROUND(IF(C568="22", IF(U568&gt;V568,Q568*'UNIT VALUES'!$D$39*'UNIT VALUES'!$D$44,Q568*'UNIT VALUES'!$D$42*'UNIT VALUES'!$D$44), IF(U568&gt;V568, Q568*'UNIT VALUES'!$D$29*'UNIT VALUES'!$D$36, Q568*'UNIT VALUES'!$D$31*'UNIT VALUES'!$D$36)),0)</f>
        <v>155360</v>
      </c>
      <c r="AA568" s="87">
        <f>ROUND(IF(C568="22", IF(U568&gt;V568,0,R568*'UNIT VALUES'!$D$43*'UNIT VALUES'!$D$44),IF(CALCS!U568&gt;CALCS!V568,0,CALCS!R568*'UNIT VALUES'!$D$34*'UNIT VALUES'!$D$36)), 0)</f>
        <v>1396207</v>
      </c>
      <c r="AB568" s="87">
        <f>ROUND(IF(C568="22",IF(U568&gt;V568,S568*'UNIT VALUES'!$D$40*'UNIT VALUES'!$D$44,0),IF(U568&gt;V568,S568*'UNIT VALUES'!$D$30*'UNIT VALUES'!$D$36)), 0)</f>
        <v>0</v>
      </c>
      <c r="AC568" s="87">
        <f>ROUND(IF(U568&gt;V568,0,IF(T568&gt;1, IF(C568="66", T568*'UNIT VALUES'!$D$33*'UNIT VALUES'!$D$36,T568*'UNIT VALUES'!$D$32*'UNIT VALUES'!$D$36),0)),0)</f>
        <v>697243</v>
      </c>
      <c r="AD568" t="str">
        <f t="shared" si="25"/>
        <v>252250</v>
      </c>
      <c r="AE568">
        <f ca="1">IF(C568="22",OFFSET('National Reallocations'!$L$1,MATCH(AD568,'National Reallocations'!$I$2:$I$52,0),),ROUND((X568/(SUM($X$2:$X$1259)-SUMIF($C$2:$C$1259,"22",$X$2:$X$1259)))*(Reallocations!$F$4+Reallocations!$F$5),0))</f>
        <v>189</v>
      </c>
      <c r="AF568" s="27">
        <f ca="1">IF(ISERROR(OFFSET('MSA Reallocations'!$I$1,MATCH(AD568,'MSA Reallocations'!$E$2:$E$37,0),)), 0, (OFFSET('MSA Reallocations'!$I$1,MATCH(AD568,'MSA Reallocations'!$E$2:$E$37,0),)))</f>
        <v>0</v>
      </c>
      <c r="AG568" s="181">
        <f ca="1">IF(ISERROR(OFFSET(Reductions!$E$1,MATCH(AD568,Reductions!$F$2:$F$15,0),)), 0, -OFFSET(Reductions!$E$1,MATCH(AD568,Reductions!$F$2:$F$15,0),))</f>
        <v>0</v>
      </c>
      <c r="AH568" s="53">
        <f t="shared" ca="1" si="26"/>
        <v>2249000</v>
      </c>
    </row>
    <row r="569" spans="1:34" x14ac:dyDescent="0.25">
      <c r="A569" s="126" t="s">
        <v>5124</v>
      </c>
      <c r="B569" s="126" t="s">
        <v>9</v>
      </c>
      <c r="C569" s="126" t="s">
        <v>27</v>
      </c>
      <c r="D569" s="126" t="s">
        <v>28</v>
      </c>
      <c r="E569" s="126" t="s">
        <v>1609</v>
      </c>
      <c r="F569" s="126" t="s">
        <v>484</v>
      </c>
      <c r="G569" s="126" t="s">
        <v>170</v>
      </c>
      <c r="H569" s="126" t="s">
        <v>619</v>
      </c>
      <c r="I569" s="126" t="s">
        <v>619</v>
      </c>
      <c r="J569" s="126" t="s">
        <v>1636</v>
      </c>
      <c r="K569" s="126" t="s">
        <v>167</v>
      </c>
      <c r="L569" s="127">
        <v>174463</v>
      </c>
      <c r="M569" s="127">
        <v>152319</v>
      </c>
      <c r="N569" s="127">
        <v>152319</v>
      </c>
      <c r="O569" s="127">
        <v>154341</v>
      </c>
      <c r="P569" s="127">
        <v>0</v>
      </c>
      <c r="Q569" s="127">
        <v>44527</v>
      </c>
      <c r="R569" s="127">
        <v>25053</v>
      </c>
      <c r="S569" s="127">
        <v>2045</v>
      </c>
      <c r="T569" s="24">
        <f>IF(P569&gt;0, ROUND(IF(IF(OR(C569="51", C569="52", C569="66"), (L569*'UNIT VALUES'!$C$26)-CALCS!P569,0)&gt;0, IF(OR(C569="51", C569="52", C569="66"), (L569*'UNIT VALUES'!$C$26)-CALCS!P569,0), 0), 0), ROUND(IF(IF(OR(C569="51", C569="52", C569="66"), (L569*'UNIT VALUES'!$C$26)-CALCS!O569,0)&gt;0, IF(OR(C569="51", C569="52", C569="66"), (L569*'UNIT VALUES'!$C$26)-CALCS!O569,0), 0), 0))</f>
        <v>119429</v>
      </c>
      <c r="U569" s="25">
        <f>IF(C569="22", (O569*'UNIT VALUES'!$D$38)+(Q569*'UNIT VALUES'!$D$39)+(S569*'UNIT VALUES'!$D$40), (O569*'UNIT VALUES'!$D$28)+(Q569*'UNIT VALUES'!$D$29)+(S569*'UNIT VALUES'!$D$30))</f>
        <v>1728794.6991806896</v>
      </c>
      <c r="V569" s="25">
        <f>IF(C569="22",(O569*'UNIT VALUES'!$D$41)+(Q569*'UNIT VALUES'!$D$42)+(R569*'UNIT VALUES'!$D$43),IF(C569="66",(Q569*'UNIT VALUES'!$D$31)+(T569*'UNIT VALUES'!$D$33)+(R569*'UNIT VALUES'!$D$34),(Q569*'UNIT VALUES'!$D$31)+(T569*'UNIT VALUES'!$D$32)+(R569*'UNIT VALUES'!$D$34)))</f>
        <v>3930184.5690763872</v>
      </c>
      <c r="W569" s="25">
        <f t="shared" si="24"/>
        <v>3930185</v>
      </c>
      <c r="X569" s="27">
        <f>ROUND(IF(C569="22", W569*'UNIT VALUES'!$D$44, W569*'UNIT VALUES'!$D$36), 0)</f>
        <v>3439730</v>
      </c>
      <c r="Y569" s="87">
        <f>ROUND(IF(C569="22", IF(U569&gt;V569,O569*'UNIT VALUES'!$D$38*'UNIT VALUES'!$D$44,O569*'UNIT VALUES'!$D$41*'UNIT VALUES'!$D$44),IF(U569&gt;V569, O569*'UNIT VALUES'!$D$28*'UNIT VALUES'!$D$36,0)), 0)</f>
        <v>0</v>
      </c>
      <c r="Z569" s="87">
        <f>ROUND(IF(C569="22", IF(U569&gt;V569,Q569*'UNIT VALUES'!$D$39*'UNIT VALUES'!$D$44,Q569*'UNIT VALUES'!$D$42*'UNIT VALUES'!$D$44), IF(U569&gt;V569, Q569*'UNIT VALUES'!$D$29*'UNIT VALUES'!$D$36, Q569*'UNIT VALUES'!$D$31*'UNIT VALUES'!$D$36)),0)</f>
        <v>594409</v>
      </c>
      <c r="AA569" s="87">
        <f>ROUND(IF(C569="22", IF(U569&gt;V569,0,R569*'UNIT VALUES'!$D$43*'UNIT VALUES'!$D$44),IF(CALCS!U569&gt;CALCS!V569,0,CALCS!R569*'UNIT VALUES'!$D$34*'UNIT VALUES'!$D$36)), 0)</f>
        <v>1625804</v>
      </c>
      <c r="AB569" s="87">
        <f>ROUND(IF(C569="22",IF(U569&gt;V569,S569*'UNIT VALUES'!$D$40*'UNIT VALUES'!$D$44,0),IF(U569&gt;V569,S569*'UNIT VALUES'!$D$30*'UNIT VALUES'!$D$36)), 0)</f>
        <v>0</v>
      </c>
      <c r="AC569" s="87">
        <f>ROUND(IF(U569&gt;V569,0,IF(T569&gt;1, IF(C569="66", T569*'UNIT VALUES'!$D$33*'UNIT VALUES'!$D$36,T569*'UNIT VALUES'!$D$32*'UNIT VALUES'!$D$36),0)),0)</f>
        <v>1219517</v>
      </c>
      <c r="AD569" t="str">
        <f t="shared" si="25"/>
        <v>252340</v>
      </c>
      <c r="AE569">
        <f ca="1">IF(C569="22",OFFSET('National Reallocations'!$L$1,MATCH(AD569,'National Reallocations'!$I$2:$I$52,0),),ROUND((X569/(SUM($X$2:$X$1259)-SUMIF($C$2:$C$1259,"22",$X$2:$X$1259)))*(Reallocations!$F$4+Reallocations!$F$5),0))</f>
        <v>289</v>
      </c>
      <c r="AF569" s="27">
        <f ca="1">IF(ISERROR(OFFSET('MSA Reallocations'!$I$1,MATCH(AD569,'MSA Reallocations'!$E$2:$E$37,0),)), 0, (OFFSET('MSA Reallocations'!$I$1,MATCH(AD569,'MSA Reallocations'!$E$2:$E$37,0),)))</f>
        <v>0</v>
      </c>
      <c r="AG569" s="181">
        <f ca="1">IF(ISERROR(OFFSET(Reductions!$E$1,MATCH(AD569,Reductions!$F$2:$F$15,0),)), 0, -OFFSET(Reductions!$E$1,MATCH(AD569,Reductions!$F$2:$F$15,0),))</f>
        <v>0</v>
      </c>
      <c r="AH569" s="53">
        <f t="shared" ca="1" si="26"/>
        <v>3440019</v>
      </c>
    </row>
    <row r="570" spans="1:34" x14ac:dyDescent="0.25">
      <c r="A570" s="126" t="s">
        <v>5181</v>
      </c>
      <c r="B570" s="126" t="s">
        <v>9</v>
      </c>
      <c r="C570" s="126" t="s">
        <v>47</v>
      </c>
      <c r="D570" s="126" t="s">
        <v>48</v>
      </c>
      <c r="E570" s="126" t="s">
        <v>1609</v>
      </c>
      <c r="F570" s="126" t="s">
        <v>1690</v>
      </c>
      <c r="G570" s="126" t="s">
        <v>176</v>
      </c>
      <c r="H570" s="126" t="s">
        <v>1691</v>
      </c>
      <c r="I570" s="126" t="s">
        <v>1691</v>
      </c>
      <c r="J570" s="126" t="s">
        <v>1616</v>
      </c>
      <c r="K570" s="126" t="s">
        <v>167</v>
      </c>
      <c r="L570" s="127">
        <v>41132</v>
      </c>
      <c r="M570" s="127">
        <v>0</v>
      </c>
      <c r="N570" s="127">
        <v>0</v>
      </c>
      <c r="O570" s="127">
        <v>56789</v>
      </c>
      <c r="P570" s="127">
        <v>0</v>
      </c>
      <c r="Q570" s="127">
        <v>7252</v>
      </c>
      <c r="R570" s="127">
        <v>8483</v>
      </c>
      <c r="S570" s="127">
        <v>510</v>
      </c>
      <c r="T570" s="24">
        <f>IF(P570&gt;0, ROUND(IF(IF(OR(C570="51", C570="52", C570="66"), (L570*'UNIT VALUES'!$C$26)-CALCS!P570,0)&gt;0, IF(OR(C570="51", C570="52", C570="66"), (L570*'UNIT VALUES'!$C$26)-CALCS!P570,0), 0), 0), ROUND(IF(IF(OR(C570="51", C570="52", C570="66"), (L570*'UNIT VALUES'!$C$26)-CALCS!O570,0)&gt;0, IF(OR(C570="51", C570="52", C570="66"), (L570*'UNIT VALUES'!$C$26)-CALCS!O570,0), 0), 0))</f>
        <v>7756</v>
      </c>
      <c r="U570" s="25">
        <f>IF(C570="22", (O570*'UNIT VALUES'!$D$38)+(Q570*'UNIT VALUES'!$D$39)+(S570*'UNIT VALUES'!$D$40), (O570*'UNIT VALUES'!$D$28)+(Q570*'UNIT VALUES'!$D$29)+(S570*'UNIT VALUES'!$D$30))</f>
        <v>367601.32385855442</v>
      </c>
      <c r="V570" s="25">
        <f>IF(C570="22",(O570*'UNIT VALUES'!$D$41)+(Q570*'UNIT VALUES'!$D$42)+(R570*'UNIT VALUES'!$D$43),IF(C570="66",(Q570*'UNIT VALUES'!$D$31)+(T570*'UNIT VALUES'!$D$33)+(R570*'UNIT VALUES'!$D$34),(Q570*'UNIT VALUES'!$D$31)+(T570*'UNIT VALUES'!$D$32)+(R570*'UNIT VALUES'!$D$34)))</f>
        <v>830098.50454853743</v>
      </c>
      <c r="W570" s="25">
        <f t="shared" si="24"/>
        <v>830099</v>
      </c>
      <c r="X570" s="27">
        <f>ROUND(IF(C570="22", W570*'UNIT VALUES'!$D$44, W570*'UNIT VALUES'!$D$36), 0)</f>
        <v>726509</v>
      </c>
      <c r="Y570" s="87">
        <f>ROUND(IF(C570="22", IF(U570&gt;V570,O570*'UNIT VALUES'!$D$38*'UNIT VALUES'!$D$44,O570*'UNIT VALUES'!$D$41*'UNIT VALUES'!$D$44),IF(U570&gt;V570, O570*'UNIT VALUES'!$D$28*'UNIT VALUES'!$D$36,0)), 0)</f>
        <v>0</v>
      </c>
      <c r="Z570" s="87">
        <f>ROUND(IF(C570="22", IF(U570&gt;V570,Q570*'UNIT VALUES'!$D$39*'UNIT VALUES'!$D$44,Q570*'UNIT VALUES'!$D$42*'UNIT VALUES'!$D$44), IF(U570&gt;V570, Q570*'UNIT VALUES'!$D$29*'UNIT VALUES'!$D$36, Q570*'UNIT VALUES'!$D$31*'UNIT VALUES'!$D$36)),0)</f>
        <v>96810</v>
      </c>
      <c r="AA570" s="87">
        <f>ROUND(IF(C570="22", IF(U570&gt;V570,0,R570*'UNIT VALUES'!$D$43*'UNIT VALUES'!$D$44),IF(CALCS!U570&gt;CALCS!V570,0,CALCS!R570*'UNIT VALUES'!$D$34*'UNIT VALUES'!$D$36)), 0)</f>
        <v>550501</v>
      </c>
      <c r="AB570" s="87">
        <f>ROUND(IF(C570="22",IF(U570&gt;V570,S570*'UNIT VALUES'!$D$40*'UNIT VALUES'!$D$44,0),IF(U570&gt;V570,S570*'UNIT VALUES'!$D$30*'UNIT VALUES'!$D$36)), 0)</f>
        <v>0</v>
      </c>
      <c r="AC570" s="87">
        <f>ROUND(IF(U570&gt;V570,0,IF(T570&gt;1, IF(C570="66", T570*'UNIT VALUES'!$D$33*'UNIT VALUES'!$D$36,T570*'UNIT VALUES'!$D$32*'UNIT VALUES'!$D$36),0)),0)</f>
        <v>79198</v>
      </c>
      <c r="AD570" t="str">
        <f t="shared" si="25"/>
        <v>252418</v>
      </c>
      <c r="AE570">
        <f ca="1">IF(C570="22",OFFSET('National Reallocations'!$L$1,MATCH(AD570,'National Reallocations'!$I$2:$I$52,0),),ROUND((X570/(SUM($X$2:$X$1259)-SUMIF($C$2:$C$1259,"22",$X$2:$X$1259)))*(Reallocations!$F$4+Reallocations!$F$5),0))</f>
        <v>61</v>
      </c>
      <c r="AF570" s="27">
        <f ca="1">IF(ISERROR(OFFSET('MSA Reallocations'!$I$1,MATCH(AD570,'MSA Reallocations'!$E$2:$E$37,0),)), 0, (OFFSET('MSA Reallocations'!$I$1,MATCH(AD570,'MSA Reallocations'!$E$2:$E$37,0),)))</f>
        <v>0</v>
      </c>
      <c r="AG570" s="181">
        <f ca="1">IF(ISERROR(OFFSET(Reductions!$E$1,MATCH(AD570,Reductions!$F$2:$F$15,0),)), 0, -OFFSET(Reductions!$E$1,MATCH(AD570,Reductions!$F$2:$F$15,0),))</f>
        <v>0</v>
      </c>
      <c r="AH570" s="53">
        <f t="shared" ca="1" si="26"/>
        <v>726570</v>
      </c>
    </row>
    <row r="571" spans="1:34" x14ac:dyDescent="0.25">
      <c r="A571" s="126" t="s">
        <v>5093</v>
      </c>
      <c r="B571" s="126" t="s">
        <v>9</v>
      </c>
      <c r="C571" s="126" t="s">
        <v>27</v>
      </c>
      <c r="D571" s="126" t="s">
        <v>28</v>
      </c>
      <c r="E571" s="126" t="s">
        <v>1609</v>
      </c>
      <c r="F571" s="126" t="s">
        <v>1693</v>
      </c>
      <c r="G571" s="126" t="s">
        <v>1611</v>
      </c>
      <c r="H571" s="126" t="s">
        <v>1694</v>
      </c>
      <c r="I571" s="126" t="s">
        <v>1694</v>
      </c>
      <c r="J571" s="126" t="s">
        <v>1613</v>
      </c>
      <c r="K571" s="126" t="s">
        <v>167</v>
      </c>
      <c r="L571" s="127">
        <v>55413</v>
      </c>
      <c r="M571" s="127">
        <v>58200</v>
      </c>
      <c r="N571" s="127">
        <v>58200</v>
      </c>
      <c r="O571" s="127">
        <v>63378</v>
      </c>
      <c r="P571" s="127">
        <v>0</v>
      </c>
      <c r="Q571" s="127">
        <v>5737</v>
      </c>
      <c r="R571" s="127">
        <v>9446</v>
      </c>
      <c r="S571" s="127">
        <v>773</v>
      </c>
      <c r="T571" s="24">
        <f>IF(P571&gt;0, ROUND(IF(IF(OR(C571="51", C571="52", C571="66"), (L571*'UNIT VALUES'!$C$26)-CALCS!P571,0)&gt;0, IF(OR(C571="51", C571="52", C571="66"), (L571*'UNIT VALUES'!$C$26)-CALCS!P571,0), 0), 0), ROUND(IF(IF(OR(C571="51", C571="52", C571="66"), (L571*'UNIT VALUES'!$C$26)-CALCS!O571,0)&gt;0, IF(OR(C571="51", C571="52", C571="66"), (L571*'UNIT VALUES'!$C$26)-CALCS!O571,0), 0), 0))</f>
        <v>23577</v>
      </c>
      <c r="U571" s="25">
        <f>IF(C571="22", (O571*'UNIT VALUES'!$D$38)+(Q571*'UNIT VALUES'!$D$39)+(S571*'UNIT VALUES'!$D$40), (O571*'UNIT VALUES'!$D$28)+(Q571*'UNIT VALUES'!$D$29)+(S571*'UNIT VALUES'!$D$30))</f>
        <v>380921.41372039885</v>
      </c>
      <c r="V571" s="25">
        <f>IF(C571="22",(O571*'UNIT VALUES'!$D$41)+(Q571*'UNIT VALUES'!$D$42)+(R571*'UNIT VALUES'!$D$43),IF(C571="66",(Q571*'UNIT VALUES'!$D$31)+(T571*'UNIT VALUES'!$D$33)+(R571*'UNIT VALUES'!$D$34),(Q571*'UNIT VALUES'!$D$31)+(T571*'UNIT VALUES'!$D$32)+(R571*'UNIT VALUES'!$D$34)))</f>
        <v>1062981.3469523746</v>
      </c>
      <c r="W571" s="25">
        <f t="shared" si="24"/>
        <v>1062981</v>
      </c>
      <c r="X571" s="27">
        <f>ROUND(IF(C571="22", W571*'UNIT VALUES'!$D$44, W571*'UNIT VALUES'!$D$36), 0)</f>
        <v>930330</v>
      </c>
      <c r="Y571" s="87">
        <f>ROUND(IF(C571="22", IF(U571&gt;V571,O571*'UNIT VALUES'!$D$38*'UNIT VALUES'!$D$44,O571*'UNIT VALUES'!$D$41*'UNIT VALUES'!$D$44),IF(U571&gt;V571, O571*'UNIT VALUES'!$D$28*'UNIT VALUES'!$D$36,0)), 0)</f>
        <v>0</v>
      </c>
      <c r="Z571" s="87">
        <f>ROUND(IF(C571="22", IF(U571&gt;V571,Q571*'UNIT VALUES'!$D$39*'UNIT VALUES'!$D$44,Q571*'UNIT VALUES'!$D$42*'UNIT VALUES'!$D$44), IF(U571&gt;V571, Q571*'UNIT VALUES'!$D$29*'UNIT VALUES'!$D$36, Q571*'UNIT VALUES'!$D$31*'UNIT VALUES'!$D$36)),0)</f>
        <v>76586</v>
      </c>
      <c r="AA571" s="87">
        <f>ROUND(IF(C571="22", IF(U571&gt;V571,0,R571*'UNIT VALUES'!$D$43*'UNIT VALUES'!$D$44),IF(CALCS!U571&gt;CALCS!V571,0,CALCS!R571*'UNIT VALUES'!$D$34*'UNIT VALUES'!$D$36)), 0)</f>
        <v>612994</v>
      </c>
      <c r="AB571" s="87">
        <f>ROUND(IF(C571="22",IF(U571&gt;V571,S571*'UNIT VALUES'!$D$40*'UNIT VALUES'!$D$44,0),IF(U571&gt;V571,S571*'UNIT VALUES'!$D$30*'UNIT VALUES'!$D$36)), 0)</f>
        <v>0</v>
      </c>
      <c r="AC571" s="87">
        <f>ROUND(IF(U571&gt;V571,0,IF(T571&gt;1, IF(C571="66", T571*'UNIT VALUES'!$D$33*'UNIT VALUES'!$D$36,T571*'UNIT VALUES'!$D$32*'UNIT VALUES'!$D$36),0)),0)</f>
        <v>240750</v>
      </c>
      <c r="AD571" t="str">
        <f t="shared" si="25"/>
        <v>252544</v>
      </c>
      <c r="AE571">
        <f ca="1">IF(C571="22",OFFSET('National Reallocations'!$L$1,MATCH(AD571,'National Reallocations'!$I$2:$I$52,0),),ROUND((X571/(SUM($X$2:$X$1259)-SUMIF($C$2:$C$1259,"22",$X$2:$X$1259)))*(Reallocations!$F$4+Reallocations!$F$5),0))</f>
        <v>78</v>
      </c>
      <c r="AF571" s="27">
        <f ca="1">IF(ISERROR(OFFSET('MSA Reallocations'!$I$1,MATCH(AD571,'MSA Reallocations'!$E$2:$E$37,0),)), 0, (OFFSET('MSA Reallocations'!$I$1,MATCH(AD571,'MSA Reallocations'!$E$2:$E$37,0),)))</f>
        <v>0</v>
      </c>
      <c r="AG571" s="181">
        <f ca="1">IF(ISERROR(OFFSET(Reductions!$E$1,MATCH(AD571,Reductions!$F$2:$F$15,0),)), 0, -OFFSET(Reductions!$E$1,MATCH(AD571,Reductions!$F$2:$F$15,0),))</f>
        <v>0</v>
      </c>
      <c r="AH571" s="53">
        <f t="shared" ca="1" si="26"/>
        <v>930408</v>
      </c>
    </row>
    <row r="572" spans="1:34" x14ac:dyDescent="0.25">
      <c r="A572" s="126" t="s">
        <v>5380</v>
      </c>
      <c r="B572" s="126" t="s">
        <v>9</v>
      </c>
      <c r="C572" s="126" t="s">
        <v>47</v>
      </c>
      <c r="D572" s="126" t="s">
        <v>48</v>
      </c>
      <c r="E572" s="126" t="s">
        <v>1609</v>
      </c>
      <c r="F572" s="126" t="s">
        <v>532</v>
      </c>
      <c r="G572" s="126" t="s">
        <v>170</v>
      </c>
      <c r="H572" s="126" t="s">
        <v>1696</v>
      </c>
      <c r="I572" s="126" t="s">
        <v>1696</v>
      </c>
      <c r="J572" s="126" t="s">
        <v>1636</v>
      </c>
      <c r="K572" s="126" t="s">
        <v>167</v>
      </c>
      <c r="L572" s="127">
        <v>26302</v>
      </c>
      <c r="M572" s="127">
        <v>36465</v>
      </c>
      <c r="N572" s="127">
        <v>36465</v>
      </c>
      <c r="O572" s="127">
        <v>41690</v>
      </c>
      <c r="P572" s="127">
        <v>0</v>
      </c>
      <c r="Q572" s="127">
        <v>4157</v>
      </c>
      <c r="R572" s="127">
        <v>4503</v>
      </c>
      <c r="S572" s="127">
        <v>240</v>
      </c>
      <c r="T572" s="24">
        <f>IF(P572&gt;0, ROUND(IF(IF(OR(C572="51", C572="52", C572="66"), (L572*'UNIT VALUES'!$C$26)-CALCS!P572,0)&gt;0, IF(OR(C572="51", C572="52", C572="66"), (L572*'UNIT VALUES'!$C$26)-CALCS!P572,0), 0), 0), ROUND(IF(IF(OR(C572="51", C572="52", C572="66"), (L572*'UNIT VALUES'!$C$26)-CALCS!O572,0)&gt;0, IF(OR(C572="51", C572="52", C572="66"), (L572*'UNIT VALUES'!$C$26)-CALCS!O572,0), 0), 0))</f>
        <v>0</v>
      </c>
      <c r="U572" s="25">
        <f>IF(C572="22", (O572*'UNIT VALUES'!$D$38)+(Q572*'UNIT VALUES'!$D$39)+(S572*'UNIT VALUES'!$D$40), (O572*'UNIT VALUES'!$D$28)+(Q572*'UNIT VALUES'!$D$29)+(S572*'UNIT VALUES'!$D$30))</f>
        <v>220041.93964831269</v>
      </c>
      <c r="V572" s="25">
        <f>IF(C572="22",(O572*'UNIT VALUES'!$D$41)+(Q572*'UNIT VALUES'!$D$42)+(R572*'UNIT VALUES'!$D$43),IF(C572="66",(Q572*'UNIT VALUES'!$D$31)+(T572*'UNIT VALUES'!$D$33)+(R572*'UNIT VALUES'!$D$34),(Q572*'UNIT VALUES'!$D$31)+(T572*'UNIT VALUES'!$D$32)+(R572*'UNIT VALUES'!$D$34)))</f>
        <v>397292.71491966967</v>
      </c>
      <c r="W572" s="25">
        <f t="shared" si="24"/>
        <v>397293</v>
      </c>
      <c r="X572" s="27">
        <f>ROUND(IF(C572="22", W572*'UNIT VALUES'!$D$44, W572*'UNIT VALUES'!$D$36), 0)</f>
        <v>347714</v>
      </c>
      <c r="Y572" s="87">
        <f>ROUND(IF(C572="22", IF(U572&gt;V572,O572*'UNIT VALUES'!$D$38*'UNIT VALUES'!$D$44,O572*'UNIT VALUES'!$D$41*'UNIT VALUES'!$D$44),IF(U572&gt;V572, O572*'UNIT VALUES'!$D$28*'UNIT VALUES'!$D$36,0)), 0)</f>
        <v>0</v>
      </c>
      <c r="Z572" s="87">
        <f>ROUND(IF(C572="22", IF(U572&gt;V572,Q572*'UNIT VALUES'!$D$39*'UNIT VALUES'!$D$44,Q572*'UNIT VALUES'!$D$42*'UNIT VALUES'!$D$44), IF(U572&gt;V572, Q572*'UNIT VALUES'!$D$29*'UNIT VALUES'!$D$36, Q572*'UNIT VALUES'!$D$31*'UNIT VALUES'!$D$36)),0)</f>
        <v>55493</v>
      </c>
      <c r="AA572" s="87">
        <f>ROUND(IF(C572="22", IF(U572&gt;V572,0,R572*'UNIT VALUES'!$D$43*'UNIT VALUES'!$D$44),IF(CALCS!U572&gt;CALCS!V572,0,CALCS!R572*'UNIT VALUES'!$D$34*'UNIT VALUES'!$D$36)), 0)</f>
        <v>292220</v>
      </c>
      <c r="AB572" s="87">
        <f>ROUND(IF(C572="22",IF(U572&gt;V572,S572*'UNIT VALUES'!$D$40*'UNIT VALUES'!$D$44,0),IF(U572&gt;V572,S572*'UNIT VALUES'!$D$30*'UNIT VALUES'!$D$36)), 0)</f>
        <v>0</v>
      </c>
      <c r="AC572" s="87">
        <f>ROUND(IF(U572&gt;V572,0,IF(T572&gt;1, IF(C572="66", T572*'UNIT VALUES'!$D$33*'UNIT VALUES'!$D$36,T572*'UNIT VALUES'!$D$32*'UNIT VALUES'!$D$36),0)),0)</f>
        <v>0</v>
      </c>
      <c r="AD572" t="str">
        <f t="shared" si="25"/>
        <v>252700</v>
      </c>
      <c r="AE572">
        <f ca="1">IF(C572="22",OFFSET('National Reallocations'!$L$1,MATCH(AD572,'National Reallocations'!$I$2:$I$52,0),),ROUND((X572/(SUM($X$2:$X$1259)-SUMIF($C$2:$C$1259,"22",$X$2:$X$1259)))*(Reallocations!$F$4+Reallocations!$F$5),0))</f>
        <v>29</v>
      </c>
      <c r="AF572" s="27">
        <f ca="1">IF(ISERROR(OFFSET('MSA Reallocations'!$I$1,MATCH(AD572,'MSA Reallocations'!$E$2:$E$37,0),)), 0, (OFFSET('MSA Reallocations'!$I$1,MATCH(AD572,'MSA Reallocations'!$E$2:$E$37,0),)))</f>
        <v>0</v>
      </c>
      <c r="AG572" s="181">
        <f ca="1">IF(ISERROR(OFFSET(Reductions!$E$1,MATCH(AD572,Reductions!$F$2:$F$15,0),)), 0, -OFFSET(Reductions!$E$1,MATCH(AD572,Reductions!$F$2:$F$15,0),))</f>
        <v>0</v>
      </c>
      <c r="AH572" s="53">
        <f t="shared" ca="1" si="26"/>
        <v>347743</v>
      </c>
    </row>
    <row r="573" spans="1:34" x14ac:dyDescent="0.25">
      <c r="A573" s="126" t="s">
        <v>5192</v>
      </c>
      <c r="B573" s="126" t="s">
        <v>9</v>
      </c>
      <c r="C573" s="126" t="s">
        <v>47</v>
      </c>
      <c r="D573" s="126" t="s">
        <v>48</v>
      </c>
      <c r="E573" s="126" t="s">
        <v>1609</v>
      </c>
      <c r="F573" s="126" t="s">
        <v>1697</v>
      </c>
      <c r="G573" s="126" t="s">
        <v>1014</v>
      </c>
      <c r="H573" s="126" t="s">
        <v>23</v>
      </c>
      <c r="I573" s="126" t="s">
        <v>1698</v>
      </c>
      <c r="J573" s="126" t="s">
        <v>4652</v>
      </c>
      <c r="K573" s="126" t="s">
        <v>167</v>
      </c>
      <c r="L573" s="127">
        <v>48177</v>
      </c>
      <c r="M573" s="127">
        <v>55601</v>
      </c>
      <c r="N573" s="127">
        <v>55601</v>
      </c>
      <c r="O573" s="127">
        <v>55957</v>
      </c>
      <c r="P573" s="127">
        <v>0</v>
      </c>
      <c r="Q573" s="127">
        <v>3560</v>
      </c>
      <c r="R573" s="127">
        <v>5910</v>
      </c>
      <c r="S573" s="127">
        <v>333</v>
      </c>
      <c r="T573" s="24">
        <f>IF(P573&gt;0, ROUND(IF(IF(OR(C573="51", C573="52", C573="66"), (L573*'UNIT VALUES'!$C$26)-CALCS!P573,0)&gt;0, IF(OR(C573="51", C573="52", C573="66"), (L573*'UNIT VALUES'!$C$26)-CALCS!P573,0), 0), 0), ROUND(IF(IF(OR(C573="51", C573="52", C573="66"), (L573*'UNIT VALUES'!$C$26)-CALCS!O573,0)&gt;0, IF(OR(C573="51", C573="52", C573="66"), (L573*'UNIT VALUES'!$C$26)-CALCS!O573,0), 0), 0))</f>
        <v>19643</v>
      </c>
      <c r="U573" s="25">
        <f>IF(C573="22", (O573*'UNIT VALUES'!$D$38)+(Q573*'UNIT VALUES'!$D$39)+(S573*'UNIT VALUES'!$D$40), (O573*'UNIT VALUES'!$D$28)+(Q573*'UNIT VALUES'!$D$29)+(S573*'UNIT VALUES'!$D$30))</f>
        <v>245633.15367255488</v>
      </c>
      <c r="V573" s="25">
        <f>IF(C573="22",(O573*'UNIT VALUES'!$D$41)+(Q573*'UNIT VALUES'!$D$42)+(R573*'UNIT VALUES'!$D$43),IF(C573="66",(Q573*'UNIT VALUES'!$D$31)+(T573*'UNIT VALUES'!$D$33)+(R573*'UNIT VALUES'!$D$34),(Q573*'UNIT VALUES'!$D$31)+(T573*'UNIT VALUES'!$D$32)+(R573*'UNIT VALUES'!$D$34)))</f>
        <v>721691.22226429358</v>
      </c>
      <c r="W573" s="25">
        <f t="shared" si="24"/>
        <v>721691</v>
      </c>
      <c r="X573" s="27">
        <f>ROUND(IF(C573="22", W573*'UNIT VALUES'!$D$44, W573*'UNIT VALUES'!$D$36), 0)</f>
        <v>631630</v>
      </c>
      <c r="Y573" s="87">
        <f>ROUND(IF(C573="22", IF(U573&gt;V573,O573*'UNIT VALUES'!$D$38*'UNIT VALUES'!$D$44,O573*'UNIT VALUES'!$D$41*'UNIT VALUES'!$D$44),IF(U573&gt;V573, O573*'UNIT VALUES'!$D$28*'UNIT VALUES'!$D$36,0)), 0)</f>
        <v>0</v>
      </c>
      <c r="Z573" s="87">
        <f>ROUND(IF(C573="22", IF(U573&gt;V573,Q573*'UNIT VALUES'!$D$39*'UNIT VALUES'!$D$44,Q573*'UNIT VALUES'!$D$42*'UNIT VALUES'!$D$44), IF(U573&gt;V573, Q573*'UNIT VALUES'!$D$29*'UNIT VALUES'!$D$36, Q573*'UNIT VALUES'!$D$31*'UNIT VALUES'!$D$36)),0)</f>
        <v>47524</v>
      </c>
      <c r="AA573" s="87">
        <f>ROUND(IF(C573="22", IF(U573&gt;V573,0,R573*'UNIT VALUES'!$D$43*'UNIT VALUES'!$D$44),IF(CALCS!U573&gt;CALCS!V573,0,CALCS!R573*'UNIT VALUES'!$D$34*'UNIT VALUES'!$D$36)), 0)</f>
        <v>383527</v>
      </c>
      <c r="AB573" s="87">
        <f>ROUND(IF(C573="22",IF(U573&gt;V573,S573*'UNIT VALUES'!$D$40*'UNIT VALUES'!$D$44,0),IF(U573&gt;V573,S573*'UNIT VALUES'!$D$30*'UNIT VALUES'!$D$36)), 0)</f>
        <v>0</v>
      </c>
      <c r="AC573" s="87">
        <f>ROUND(IF(U573&gt;V573,0,IF(T573&gt;1, IF(C573="66", T573*'UNIT VALUES'!$D$33*'UNIT VALUES'!$D$36,T573*'UNIT VALUES'!$D$32*'UNIT VALUES'!$D$36),0)),0)</f>
        <v>200579</v>
      </c>
      <c r="AD573" t="str">
        <f t="shared" si="25"/>
        <v>252784</v>
      </c>
      <c r="AE573">
        <f ca="1">IF(C573="22",OFFSET('National Reallocations'!$L$1,MATCH(AD573,'National Reallocations'!$I$2:$I$52,0),),ROUND((X573/(SUM($X$2:$X$1259)-SUMIF($C$2:$C$1259,"22",$X$2:$X$1259)))*(Reallocations!$F$4+Reallocations!$F$5),0))</f>
        <v>53</v>
      </c>
      <c r="AF573" s="27">
        <f ca="1">IF(ISERROR(OFFSET('MSA Reallocations'!$I$1,MATCH(AD573,'MSA Reallocations'!$E$2:$E$37,0),)), 0, (OFFSET('MSA Reallocations'!$I$1,MATCH(AD573,'MSA Reallocations'!$E$2:$E$37,0),)))</f>
        <v>0</v>
      </c>
      <c r="AG573" s="181">
        <f ca="1">IF(ISERROR(OFFSET(Reductions!$E$1,MATCH(AD573,Reductions!$F$2:$F$15,0),)), 0, -OFFSET(Reductions!$E$1,MATCH(AD573,Reductions!$F$2:$F$15,0),))</f>
        <v>0</v>
      </c>
      <c r="AH573" s="53">
        <f t="shared" ca="1" si="26"/>
        <v>631683</v>
      </c>
    </row>
    <row r="574" spans="1:34" x14ac:dyDescent="0.25">
      <c r="A574" s="126" t="s">
        <v>5726</v>
      </c>
      <c r="B574" s="126" t="s">
        <v>9</v>
      </c>
      <c r="C574" s="126" t="s">
        <v>27</v>
      </c>
      <c r="D574" s="126" t="s">
        <v>28</v>
      </c>
      <c r="E574" s="126" t="s">
        <v>1609</v>
      </c>
      <c r="F574" s="126" t="s">
        <v>1700</v>
      </c>
      <c r="G574" s="126" t="s">
        <v>215</v>
      </c>
      <c r="H574" s="126" t="s">
        <v>1701</v>
      </c>
      <c r="I574" s="126" t="s">
        <v>1701</v>
      </c>
      <c r="J574" s="126" t="s">
        <v>1643</v>
      </c>
      <c r="K574" s="126" t="s">
        <v>167</v>
      </c>
      <c r="L574" s="127">
        <v>186587</v>
      </c>
      <c r="M574" s="127">
        <v>161799</v>
      </c>
      <c r="N574" s="127">
        <v>161799</v>
      </c>
      <c r="O574" s="127">
        <v>184815</v>
      </c>
      <c r="P574" s="127">
        <v>0</v>
      </c>
      <c r="Q574" s="127">
        <v>37852</v>
      </c>
      <c r="R574" s="127">
        <v>36146</v>
      </c>
      <c r="S574" s="127">
        <v>1988</v>
      </c>
      <c r="T574" s="24">
        <f>IF(P574&gt;0, ROUND(IF(IF(OR(C574="51", C574="52", C574="66"), (L574*'UNIT VALUES'!$C$26)-CALCS!P574,0)&gt;0, IF(OR(C574="51", C574="52", C574="66"), (L574*'UNIT VALUES'!$C$26)-CALCS!P574,0), 0), 0), ROUND(IF(IF(OR(C574="51", C574="52", C574="66"), (L574*'UNIT VALUES'!$C$26)-CALCS!O574,0)&gt;0, IF(OR(C574="51", C574="52", C574="66"), (L574*'UNIT VALUES'!$C$26)-CALCS!O574,0), 0), 0))</f>
        <v>107980</v>
      </c>
      <c r="U574" s="25">
        <f>IF(C574="22", (O574*'UNIT VALUES'!$D$38)+(Q574*'UNIT VALUES'!$D$39)+(S574*'UNIT VALUES'!$D$40), (O574*'UNIT VALUES'!$D$28)+(Q574*'UNIT VALUES'!$D$29)+(S574*'UNIT VALUES'!$D$30))</f>
        <v>1607841.3814911516</v>
      </c>
      <c r="V574" s="25">
        <f>IF(C574="22",(O574*'UNIT VALUES'!$D$41)+(Q574*'UNIT VALUES'!$D$42)+(R574*'UNIT VALUES'!$D$43),IF(C574="66",(Q574*'UNIT VALUES'!$D$31)+(T574*'UNIT VALUES'!$D$33)+(R574*'UNIT VALUES'!$D$34),(Q574*'UNIT VALUES'!$D$31)+(T574*'UNIT VALUES'!$D$32)+(R574*'UNIT VALUES'!$D$34)))</f>
        <v>4517313.6770746186</v>
      </c>
      <c r="W574" s="25">
        <f t="shared" si="24"/>
        <v>4517314</v>
      </c>
      <c r="X574" s="27">
        <f>ROUND(IF(C574="22", W574*'UNIT VALUES'!$D$44, W574*'UNIT VALUES'!$D$36), 0)</f>
        <v>3953590</v>
      </c>
      <c r="Y574" s="87">
        <f>ROUND(IF(C574="22", IF(U574&gt;V574,O574*'UNIT VALUES'!$D$38*'UNIT VALUES'!$D$44,O574*'UNIT VALUES'!$D$41*'UNIT VALUES'!$D$44),IF(U574&gt;V574, O574*'UNIT VALUES'!$D$28*'UNIT VALUES'!$D$36,0)), 0)</f>
        <v>0</v>
      </c>
      <c r="Z574" s="87">
        <f>ROUND(IF(C574="22", IF(U574&gt;V574,Q574*'UNIT VALUES'!$D$39*'UNIT VALUES'!$D$44,Q574*'UNIT VALUES'!$D$42*'UNIT VALUES'!$D$44), IF(U574&gt;V574, Q574*'UNIT VALUES'!$D$29*'UNIT VALUES'!$D$36, Q574*'UNIT VALUES'!$D$31*'UNIT VALUES'!$D$36)),0)</f>
        <v>505302</v>
      </c>
      <c r="AA574" s="87">
        <f>ROUND(IF(C574="22", IF(U574&gt;V574,0,R574*'UNIT VALUES'!$D$43*'UNIT VALUES'!$D$44),IF(CALCS!U574&gt;CALCS!V574,0,CALCS!R574*'UNIT VALUES'!$D$34*'UNIT VALUES'!$D$36)), 0)</f>
        <v>2345680</v>
      </c>
      <c r="AB574" s="87">
        <f>ROUND(IF(C574="22",IF(U574&gt;V574,S574*'UNIT VALUES'!$D$40*'UNIT VALUES'!$D$44,0),IF(U574&gt;V574,S574*'UNIT VALUES'!$D$30*'UNIT VALUES'!$D$36)), 0)</f>
        <v>0</v>
      </c>
      <c r="AC574" s="87">
        <f>ROUND(IF(U574&gt;V574,0,IF(T574&gt;1, IF(C574="66", T574*'UNIT VALUES'!$D$33*'UNIT VALUES'!$D$36,T574*'UNIT VALUES'!$D$32*'UNIT VALUES'!$D$36),0)),0)</f>
        <v>1102608</v>
      </c>
      <c r="AD574" t="str">
        <f t="shared" si="25"/>
        <v>252880</v>
      </c>
      <c r="AE574">
        <f ca="1">IF(C574="22",OFFSET('National Reallocations'!$L$1,MATCH(AD574,'National Reallocations'!$I$2:$I$52,0),),ROUND((X574/(SUM($X$2:$X$1259)-SUMIF($C$2:$C$1259,"22",$X$2:$X$1259)))*(Reallocations!$F$4+Reallocations!$F$5),0))</f>
        <v>333</v>
      </c>
      <c r="AF574" s="27">
        <f ca="1">IF(ISERROR(OFFSET('MSA Reallocations'!$I$1,MATCH(AD574,'MSA Reallocations'!$E$2:$E$37,0),)), 0, (OFFSET('MSA Reallocations'!$I$1,MATCH(AD574,'MSA Reallocations'!$E$2:$E$37,0),)))</f>
        <v>0</v>
      </c>
      <c r="AG574" s="181">
        <f ca="1">IF(ISERROR(OFFSET(Reductions!$E$1,MATCH(AD574,Reductions!$F$2:$F$15,0),)), 0, -OFFSET(Reductions!$E$1,MATCH(AD574,Reductions!$F$2:$F$15,0),))</f>
        <v>0</v>
      </c>
      <c r="AH574" s="53">
        <f t="shared" ca="1" si="26"/>
        <v>3953923</v>
      </c>
    </row>
    <row r="575" spans="1:34" x14ac:dyDescent="0.25">
      <c r="A575" s="126" t="s">
        <v>5645</v>
      </c>
      <c r="B575" s="126" t="s">
        <v>9</v>
      </c>
      <c r="C575" s="126" t="s">
        <v>47</v>
      </c>
      <c r="D575" s="126" t="s">
        <v>48</v>
      </c>
      <c r="E575" s="126" t="s">
        <v>1609</v>
      </c>
      <c r="F575" s="126" t="s">
        <v>1703</v>
      </c>
      <c r="G575" s="126" t="s">
        <v>227</v>
      </c>
      <c r="H575" s="126" t="s">
        <v>1704</v>
      </c>
      <c r="I575" s="126" t="s">
        <v>23</v>
      </c>
      <c r="J575" s="126" t="s">
        <v>1620</v>
      </c>
      <c r="K575" s="126" t="s">
        <v>167</v>
      </c>
      <c r="L575" s="127">
        <v>5504</v>
      </c>
      <c r="M575" s="127">
        <v>0</v>
      </c>
      <c r="N575" s="127">
        <v>0</v>
      </c>
      <c r="O575" s="127">
        <v>23467</v>
      </c>
      <c r="P575" s="127">
        <v>0</v>
      </c>
      <c r="Q575" s="127">
        <v>1944</v>
      </c>
      <c r="R575" s="127">
        <v>1297</v>
      </c>
      <c r="S575" s="127">
        <v>217</v>
      </c>
      <c r="T575" s="24">
        <f>IF(P575&gt;0, ROUND(IF(IF(OR(C575="51", C575="52", C575="66"), (L575*'UNIT VALUES'!$C$26)-CALCS!P575,0)&gt;0, IF(OR(C575="51", C575="52", C575="66"), (L575*'UNIT VALUES'!$C$26)-CALCS!P575,0), 0), 0), ROUND(IF(IF(OR(C575="51", C575="52", C575="66"), (L575*'UNIT VALUES'!$C$26)-CALCS!O575,0)&gt;0, IF(OR(C575="51", C575="52", C575="66"), (L575*'UNIT VALUES'!$C$26)-CALCS!O575,0), 0), 0))</f>
        <v>0</v>
      </c>
      <c r="U575" s="25">
        <f>IF(C575="22", (O575*'UNIT VALUES'!$D$38)+(Q575*'UNIT VALUES'!$D$39)+(S575*'UNIT VALUES'!$D$40), (O575*'UNIT VALUES'!$D$28)+(Q575*'UNIT VALUES'!$D$29)+(S575*'UNIT VALUES'!$D$30))</f>
        <v>126079.69337374793</v>
      </c>
      <c r="V575" s="25">
        <f>IF(C575="22",(O575*'UNIT VALUES'!$D$41)+(Q575*'UNIT VALUES'!$D$42)+(R575*'UNIT VALUES'!$D$43),IF(C575="66",(Q575*'UNIT VALUES'!$D$31)+(T575*'UNIT VALUES'!$D$33)+(R575*'UNIT VALUES'!$D$34),(Q575*'UNIT VALUES'!$D$31)+(T575*'UNIT VALUES'!$D$32)+(R575*'UNIT VALUES'!$D$34)))</f>
        <v>125820.95452747613</v>
      </c>
      <c r="W575" s="25">
        <f t="shared" si="24"/>
        <v>126080</v>
      </c>
      <c r="X575" s="27">
        <f>ROUND(IF(C575="22", W575*'UNIT VALUES'!$D$44, W575*'UNIT VALUES'!$D$36), 0)</f>
        <v>110346</v>
      </c>
      <c r="Y575" s="87">
        <f>ROUND(IF(C575="22", IF(U575&gt;V575,O575*'UNIT VALUES'!$D$38*'UNIT VALUES'!$D$44,O575*'UNIT VALUES'!$D$41*'UNIT VALUES'!$D$44),IF(U575&gt;V575, O575*'UNIT VALUES'!$D$28*'UNIT VALUES'!$D$36,0)), 0)</f>
        <v>38608</v>
      </c>
      <c r="Z575" s="87">
        <f>ROUND(IF(C575="22", IF(U575&gt;V575,Q575*'UNIT VALUES'!$D$39*'UNIT VALUES'!$D$44,Q575*'UNIT VALUES'!$D$42*'UNIT VALUES'!$D$44), IF(U575&gt;V575, Q575*'UNIT VALUES'!$D$29*'UNIT VALUES'!$D$36, Q575*'UNIT VALUES'!$D$31*'UNIT VALUES'!$D$36)),0)</f>
        <v>43252</v>
      </c>
      <c r="AA575" s="87">
        <f>ROUND(IF(C575="22", IF(U575&gt;V575,0,R575*'UNIT VALUES'!$D$43*'UNIT VALUES'!$D$44),IF(CALCS!U575&gt;CALCS!V575,0,CALCS!R575*'UNIT VALUES'!$D$34*'UNIT VALUES'!$D$36)), 0)</f>
        <v>0</v>
      </c>
      <c r="AB575" s="87">
        <f>ROUND(IF(C575="22",IF(U575&gt;V575,S575*'UNIT VALUES'!$D$40*'UNIT VALUES'!$D$44,0),IF(U575&gt;V575,S575*'UNIT VALUES'!$D$30*'UNIT VALUES'!$D$36)), 0)</f>
        <v>28486</v>
      </c>
      <c r="AC575" s="87">
        <f>ROUND(IF(U575&gt;V575,0,IF(T575&gt;1, IF(C575="66", T575*'UNIT VALUES'!$D$33*'UNIT VALUES'!$D$36,T575*'UNIT VALUES'!$D$32*'UNIT VALUES'!$D$36),0)),0)</f>
        <v>0</v>
      </c>
      <c r="AD575" t="str">
        <f t="shared" si="25"/>
        <v>252904</v>
      </c>
      <c r="AE575">
        <f ca="1">IF(C575="22",OFFSET('National Reallocations'!$L$1,MATCH(AD575,'National Reallocations'!$I$2:$I$52,0),),ROUND((X575/(SUM($X$2:$X$1259)-SUMIF($C$2:$C$1259,"22",$X$2:$X$1259)))*(Reallocations!$F$4+Reallocations!$F$5),0))</f>
        <v>9</v>
      </c>
      <c r="AF575" s="27">
        <f ca="1">IF(ISERROR(OFFSET('MSA Reallocations'!$I$1,MATCH(AD575,'MSA Reallocations'!$E$2:$E$37,0),)), 0, (OFFSET('MSA Reallocations'!$I$1,MATCH(AD575,'MSA Reallocations'!$E$2:$E$37,0),)))</f>
        <v>0</v>
      </c>
      <c r="AG575" s="181">
        <f ca="1">IF(ISERROR(OFFSET(Reductions!$E$1,MATCH(AD575,Reductions!$F$2:$F$15,0),)), 0, -OFFSET(Reductions!$E$1,MATCH(AD575,Reductions!$F$2:$F$15,0),))</f>
        <v>0</v>
      </c>
      <c r="AH575" s="53">
        <f t="shared" ca="1" si="26"/>
        <v>110355</v>
      </c>
    </row>
    <row r="576" spans="1:34" x14ac:dyDescent="0.25">
      <c r="A576" s="126" t="s">
        <v>5821</v>
      </c>
      <c r="B576" s="126" t="s">
        <v>1706</v>
      </c>
      <c r="C576" s="126" t="s">
        <v>19</v>
      </c>
      <c r="D576" s="126" t="s">
        <v>20</v>
      </c>
      <c r="E576" s="126" t="s">
        <v>1707</v>
      </c>
      <c r="F576" s="126" t="s">
        <v>4744</v>
      </c>
      <c r="G576" s="126" t="s">
        <v>22</v>
      </c>
      <c r="H576" s="126" t="s">
        <v>23</v>
      </c>
      <c r="I576" s="126" t="s">
        <v>23</v>
      </c>
      <c r="J576" s="126" t="s">
        <v>24</v>
      </c>
      <c r="K576" s="126" t="s">
        <v>2700</v>
      </c>
      <c r="L576" s="127">
        <v>0</v>
      </c>
      <c r="M576" s="127">
        <v>4217243</v>
      </c>
      <c r="N576" s="127">
        <v>4216975</v>
      </c>
      <c r="O576" s="127">
        <v>1337574</v>
      </c>
      <c r="P576" s="127">
        <v>0</v>
      </c>
      <c r="Q576" s="127">
        <v>108535</v>
      </c>
      <c r="R576" s="127">
        <v>64732</v>
      </c>
      <c r="S576" s="127">
        <v>5456</v>
      </c>
      <c r="T576" s="24">
        <f>IF(P576&gt;0, ROUND(IF(IF(OR(C576="51", C576="52", C576="66"), (L576*'UNIT VALUES'!$C$26)-CALCS!P576,0)&gt;0, IF(OR(C576="51", C576="52", C576="66"), (L576*'UNIT VALUES'!$C$26)-CALCS!P576,0), 0), 0), ROUND(IF(IF(OR(C576="51", C576="52", C576="66"), (L576*'UNIT VALUES'!$C$26)-CALCS!O576,0)&gt;0, IF(OR(C576="51", C576="52", C576="66"), (L576*'UNIT VALUES'!$C$26)-CALCS!O576,0), 0), 0))</f>
        <v>0</v>
      </c>
      <c r="U576" s="25">
        <f>IF(C576="22", (O576*'UNIT VALUES'!$D$38)+(Q576*'UNIT VALUES'!$D$39)+(S576*'UNIT VALUES'!$D$40), (O576*'UNIT VALUES'!$D$28)+(Q576*'UNIT VALUES'!$D$29)+(S576*'UNIT VALUES'!$D$30))</f>
        <v>7112700.2094737943</v>
      </c>
      <c r="V576" s="25">
        <f>IF(C576="22",(O576*'UNIT VALUES'!$D$41)+(Q576*'UNIT VALUES'!$D$42)+(R576*'UNIT VALUES'!$D$43),IF(C576="66",(Q576*'UNIT VALUES'!$D$31)+(T576*'UNIT VALUES'!$D$33)+(R576*'UNIT VALUES'!$D$34),(Q576*'UNIT VALUES'!$D$31)+(T576*'UNIT VALUES'!$D$32)+(R576*'UNIT VALUES'!$D$34)))</f>
        <v>8486018.3772193473</v>
      </c>
      <c r="W576" s="25">
        <f t="shared" si="24"/>
        <v>8486018</v>
      </c>
      <c r="X576" s="219">
        <f>ROUND(IF(C576="22", W576*'UNIT VALUES'!$D$44, W576*'UNIT VALUES'!$D$36), 0)</f>
        <v>7056541</v>
      </c>
      <c r="Y576" s="87">
        <f>ROUND(IF(C576="22", IF(U576&gt;V576,O576*'UNIT VALUES'!$D$38*'UNIT VALUES'!$D$44,O576*'UNIT VALUES'!$D$41*'UNIT VALUES'!$D$44),IF(U576&gt;V576, O576*'UNIT VALUES'!$D$28*'UNIT VALUES'!$D$36,0)), 0)</f>
        <v>1787197</v>
      </c>
      <c r="Z576" s="87">
        <f>ROUND(IF(C576="22", IF(U576&gt;V576,Q576*'UNIT VALUES'!$D$39*'UNIT VALUES'!$D$44,Q576*'UNIT VALUES'!$D$42*'UNIT VALUES'!$D$44), IF(U576&gt;V576, Q576*'UNIT VALUES'!$D$29*'UNIT VALUES'!$D$36, Q576*'UNIT VALUES'!$D$31*'UNIT VALUES'!$D$36)),0)</f>
        <v>1516051</v>
      </c>
      <c r="AA576" s="87">
        <f>ROUND(IF(C576="22", IF(U576&gt;V576,0,R576*'UNIT VALUES'!$D$43*'UNIT VALUES'!$D$44),IF(CALCS!U576&gt;CALCS!V576,0,CALCS!R576*'UNIT VALUES'!$D$34*'UNIT VALUES'!$D$36)), 0)</f>
        <v>3753293</v>
      </c>
      <c r="AB576" s="87">
        <f>ROUND(IF(C576="22",IF(U576&gt;V576,S576*'UNIT VALUES'!$D$40*'UNIT VALUES'!$D$44,0),IF(U576&gt;V576,S576*'UNIT VALUES'!$D$30*'UNIT VALUES'!$D$36)), 0)</f>
        <v>0</v>
      </c>
      <c r="AC576" s="87">
        <f>ROUND(IF(U576&gt;V576,0,IF(T576&gt;1, IF(C576="66", T576*'UNIT VALUES'!$D$33*'UNIT VALUES'!$D$36,T576*'UNIT VALUES'!$D$32*'UNIT VALUES'!$D$36),0)),0)</f>
        <v>0</v>
      </c>
      <c r="AD576" t="str">
        <f t="shared" si="25"/>
        <v>249999</v>
      </c>
      <c r="AE576">
        <f ca="1">IF(C576="22",OFFSET('National Reallocations'!$L$1,MATCH(AD576,'National Reallocations'!$I$2:$I$52,0),),ROUND((X576/(SUM($X$2:$X$1259)-SUMIF($C$2:$C$1259,"22",$X$2:$X$1259)))*(Reallocations!$F$4+Reallocations!$F$5),0))</f>
        <v>57957</v>
      </c>
      <c r="AF576" s="27">
        <f ca="1">IF(ISERROR(OFFSET('MSA Reallocations'!$I$1,MATCH(AD576,'MSA Reallocations'!$E$2:$E$37,0),)), 0, (OFFSET('MSA Reallocations'!$I$1,MATCH(AD576,'MSA Reallocations'!$E$2:$E$37,0),)))</f>
        <v>0</v>
      </c>
      <c r="AG576" s="181">
        <f ca="1">IF(ISERROR(OFFSET(Reductions!$E$1,MATCH(AD576,Reductions!$F$2:$F$15,0),)), 0, -OFFSET(Reductions!$E$1,MATCH(AD576,Reductions!$F$2:$F$15,0),))</f>
        <v>0</v>
      </c>
      <c r="AH576" s="53">
        <f t="shared" ca="1" si="26"/>
        <v>7114498</v>
      </c>
    </row>
    <row r="577" spans="1:34" x14ac:dyDescent="0.25">
      <c r="A577" s="126" t="s">
        <v>5409</v>
      </c>
      <c r="B577" s="126" t="s">
        <v>1706</v>
      </c>
      <c r="C577" s="126" t="s">
        <v>47</v>
      </c>
      <c r="D577" s="126" t="s">
        <v>48</v>
      </c>
      <c r="E577" s="126" t="s">
        <v>1707</v>
      </c>
      <c r="F577" s="126" t="s">
        <v>1709</v>
      </c>
      <c r="G577" s="126" t="s">
        <v>844</v>
      </c>
      <c r="H577" s="126" t="s">
        <v>23</v>
      </c>
      <c r="I577" s="126" t="s">
        <v>1710</v>
      </c>
      <c r="J577" s="126" t="s">
        <v>1711</v>
      </c>
      <c r="K577" s="126" t="s">
        <v>2700</v>
      </c>
      <c r="L577" s="127">
        <v>23385</v>
      </c>
      <c r="M577" s="127">
        <v>31740</v>
      </c>
      <c r="N577" s="127">
        <v>31740</v>
      </c>
      <c r="O577" s="127">
        <v>39474</v>
      </c>
      <c r="P577" s="127">
        <v>0</v>
      </c>
      <c r="Q577" s="127">
        <v>4072</v>
      </c>
      <c r="R577" s="127">
        <v>2804</v>
      </c>
      <c r="S577" s="127">
        <v>594</v>
      </c>
      <c r="T577" s="24">
        <f>IF(P577&gt;0, ROUND(IF(IF(OR(C577="51", C577="52", C577="66"), (L577*'UNIT VALUES'!$C$26)-CALCS!P577,0)&gt;0, IF(OR(C577="51", C577="52", C577="66"), (L577*'UNIT VALUES'!$C$26)-CALCS!P577,0), 0), 0), ROUND(IF(IF(OR(C577="51", C577="52", C577="66"), (L577*'UNIT VALUES'!$C$26)-CALCS!O577,0)&gt;0, IF(OR(C577="51", C577="52", C577="66"), (L577*'UNIT VALUES'!$C$26)-CALCS!O577,0), 0), 0))</f>
        <v>0</v>
      </c>
      <c r="U577" s="25">
        <f>IF(C577="22", (O577*'UNIT VALUES'!$D$38)+(Q577*'UNIT VALUES'!$D$39)+(S577*'UNIT VALUES'!$D$40), (O577*'UNIT VALUES'!$D$28)+(Q577*'UNIT VALUES'!$D$29)+(S577*'UNIT VALUES'!$D$30))</f>
        <v>266812.49998967402</v>
      </c>
      <c r="V577" s="25">
        <f>IF(C577="22",(O577*'UNIT VALUES'!$D$41)+(Q577*'UNIT VALUES'!$D$42)+(R577*'UNIT VALUES'!$D$43),IF(C577="66",(Q577*'UNIT VALUES'!$D$31)+(T577*'UNIT VALUES'!$D$33)+(R577*'UNIT VALUES'!$D$34),(Q577*'UNIT VALUES'!$D$31)+(T577*'UNIT VALUES'!$D$32)+(R577*'UNIT VALUES'!$D$34)))</f>
        <v>270019.42848208244</v>
      </c>
      <c r="W577" s="25">
        <f t="shared" si="24"/>
        <v>270019</v>
      </c>
      <c r="X577" s="27">
        <f>ROUND(IF(C577="22", W577*'UNIT VALUES'!$D$44, W577*'UNIT VALUES'!$D$36), 0)</f>
        <v>236323</v>
      </c>
      <c r="Y577" s="87">
        <f>ROUND(IF(C577="22", IF(U577&gt;V577,O577*'UNIT VALUES'!$D$38*'UNIT VALUES'!$D$44,O577*'UNIT VALUES'!$D$41*'UNIT VALUES'!$D$44),IF(U577&gt;V577, O577*'UNIT VALUES'!$D$28*'UNIT VALUES'!$D$36,0)), 0)</f>
        <v>0</v>
      </c>
      <c r="Z577" s="87">
        <f>ROUND(IF(C577="22", IF(U577&gt;V577,Q577*'UNIT VALUES'!$D$39*'UNIT VALUES'!$D$44,Q577*'UNIT VALUES'!$D$42*'UNIT VALUES'!$D$44), IF(U577&gt;V577, Q577*'UNIT VALUES'!$D$29*'UNIT VALUES'!$D$36, Q577*'UNIT VALUES'!$D$31*'UNIT VALUES'!$D$36)),0)</f>
        <v>54359</v>
      </c>
      <c r="AA577" s="87">
        <f>ROUND(IF(C577="22", IF(U577&gt;V577,0,R577*'UNIT VALUES'!$D$43*'UNIT VALUES'!$D$44),IF(CALCS!U577&gt;CALCS!V577,0,CALCS!R577*'UNIT VALUES'!$D$34*'UNIT VALUES'!$D$36)), 0)</f>
        <v>181964</v>
      </c>
      <c r="AB577" s="87">
        <f>ROUND(IF(C577="22",IF(U577&gt;V577,S577*'UNIT VALUES'!$D$40*'UNIT VALUES'!$D$44,0),IF(U577&gt;V577,S577*'UNIT VALUES'!$D$30*'UNIT VALUES'!$D$36)), 0)</f>
        <v>0</v>
      </c>
      <c r="AC577" s="87">
        <f>ROUND(IF(U577&gt;V577,0,IF(T577&gt;1, IF(C577="66", T577*'UNIT VALUES'!$D$33*'UNIT VALUES'!$D$36,T577*'UNIT VALUES'!$D$32*'UNIT VALUES'!$D$36),0)),0)</f>
        <v>0</v>
      </c>
      <c r="AD577" t="str">
        <f t="shared" si="25"/>
        <v>240036</v>
      </c>
      <c r="AE577">
        <f ca="1">IF(C577="22",OFFSET('National Reallocations'!$L$1,MATCH(AD577,'National Reallocations'!$I$2:$I$52,0),),ROUND((X577/(SUM($X$2:$X$1259)-SUMIF($C$2:$C$1259,"22",$X$2:$X$1259)))*(Reallocations!$F$4+Reallocations!$F$5),0))</f>
        <v>20</v>
      </c>
      <c r="AF577" s="27">
        <f ca="1">IF(ISERROR(OFFSET('MSA Reallocations'!$I$1,MATCH(AD577,'MSA Reallocations'!$E$2:$E$37,0),)), 0, (OFFSET('MSA Reallocations'!$I$1,MATCH(AD577,'MSA Reallocations'!$E$2:$E$37,0),)))</f>
        <v>0</v>
      </c>
      <c r="AG577" s="181">
        <f ca="1">IF(ISERROR(OFFSET(Reductions!$E$1,MATCH(AD577,Reductions!$F$2:$F$15,0),)), 0, -OFFSET(Reductions!$E$1,MATCH(AD577,Reductions!$F$2:$F$15,0),))</f>
        <v>0</v>
      </c>
      <c r="AH577" s="53">
        <f t="shared" ca="1" si="26"/>
        <v>236343</v>
      </c>
    </row>
    <row r="578" spans="1:34" x14ac:dyDescent="0.25">
      <c r="A578" s="126" t="s">
        <v>5112</v>
      </c>
      <c r="B578" s="126" t="s">
        <v>1706</v>
      </c>
      <c r="C578" s="126" t="s">
        <v>27</v>
      </c>
      <c r="D578" s="126" t="s">
        <v>28</v>
      </c>
      <c r="E578" s="126" t="s">
        <v>1707</v>
      </c>
      <c r="F578" s="126" t="s">
        <v>1713</v>
      </c>
      <c r="G578" s="126" t="s">
        <v>1714</v>
      </c>
      <c r="H578" s="126" t="s">
        <v>23</v>
      </c>
      <c r="I578" s="126" t="s">
        <v>23</v>
      </c>
      <c r="J578" s="126" t="s">
        <v>1711</v>
      </c>
      <c r="K578" s="126" t="s">
        <v>2700</v>
      </c>
      <c r="L578" s="127">
        <v>939024</v>
      </c>
      <c r="M578" s="127">
        <v>786741</v>
      </c>
      <c r="N578" s="127">
        <v>786775</v>
      </c>
      <c r="O578" s="127">
        <v>621849</v>
      </c>
      <c r="P578" s="127">
        <v>0</v>
      </c>
      <c r="Q578" s="127">
        <v>144849</v>
      </c>
      <c r="R578" s="127">
        <v>134897</v>
      </c>
      <c r="S578" s="127">
        <v>5003</v>
      </c>
      <c r="T578" s="24">
        <f>IF(P578&gt;0, ROUND(IF(IF(OR(C578="51", C578="52", C578="66"), (L578*'UNIT VALUES'!$C$26)-CALCS!P578,0)&gt;0, IF(OR(C578="51", C578="52", C578="66"), (L578*'UNIT VALUES'!$C$26)-CALCS!P578,0), 0), 0), ROUND(IF(IF(OR(C578="51", C578="52", C578="66"), (L578*'UNIT VALUES'!$C$26)-CALCS!O578,0)&gt;0, IF(OR(C578="51", C578="52", C578="66"), (L578*'UNIT VALUES'!$C$26)-CALCS!O578,0), 0), 0))</f>
        <v>851683</v>
      </c>
      <c r="U578" s="25">
        <f>IF(C578="22", (O578*'UNIT VALUES'!$D$38)+(Q578*'UNIT VALUES'!$D$39)+(S578*'UNIT VALUES'!$D$40), (O578*'UNIT VALUES'!$D$28)+(Q578*'UNIT VALUES'!$D$29)+(S578*'UNIT VALUES'!$D$30))</f>
        <v>5601597.3308748752</v>
      </c>
      <c r="V578" s="25">
        <f>IF(C578="22",(O578*'UNIT VALUES'!$D$41)+(Q578*'UNIT VALUES'!$D$42)+(R578*'UNIT VALUES'!$D$43),IF(C578="66",(Q578*'UNIT VALUES'!$D$31)+(T578*'UNIT VALUES'!$D$33)+(R578*'UNIT VALUES'!$D$34),(Q578*'UNIT VALUES'!$D$31)+(T578*'UNIT VALUES'!$D$32)+(R578*'UNIT VALUES'!$D$34)))</f>
        <v>22148401.141767394</v>
      </c>
      <c r="W578" s="25">
        <f t="shared" ref="W578:W641" si="27">ROUND(IF(U578&gt;V578,U578,V578), 0)</f>
        <v>22148401</v>
      </c>
      <c r="X578" s="27">
        <f>ROUND(IF(C578="22", W578*'UNIT VALUES'!$D$44, W578*'UNIT VALUES'!$D$36), 0)</f>
        <v>19384463</v>
      </c>
      <c r="Y578" s="87">
        <f>ROUND(IF(C578="22", IF(U578&gt;V578,O578*'UNIT VALUES'!$D$38*'UNIT VALUES'!$D$44,O578*'UNIT VALUES'!$D$41*'UNIT VALUES'!$D$44),IF(U578&gt;V578, O578*'UNIT VALUES'!$D$28*'UNIT VALUES'!$D$36,0)), 0)</f>
        <v>0</v>
      </c>
      <c r="Z578" s="87">
        <f>ROUND(IF(C578="22", IF(U578&gt;V578,Q578*'UNIT VALUES'!$D$39*'UNIT VALUES'!$D$44,Q578*'UNIT VALUES'!$D$42*'UNIT VALUES'!$D$44), IF(U578&gt;V578, Q578*'UNIT VALUES'!$D$29*'UNIT VALUES'!$D$36, Q578*'UNIT VALUES'!$D$31*'UNIT VALUES'!$D$36)),0)</f>
        <v>1933647</v>
      </c>
      <c r="AA578" s="87">
        <f>ROUND(IF(C578="22", IF(U578&gt;V578,0,R578*'UNIT VALUES'!$D$43*'UNIT VALUES'!$D$44),IF(CALCS!U578&gt;CALCS!V578,0,CALCS!R578*'UNIT VALUES'!$D$34*'UNIT VALUES'!$D$36)), 0)</f>
        <v>8754087</v>
      </c>
      <c r="AB578" s="87">
        <f>ROUND(IF(C578="22",IF(U578&gt;V578,S578*'UNIT VALUES'!$D$40*'UNIT VALUES'!$D$44,0),IF(U578&gt;V578,S578*'UNIT VALUES'!$D$30*'UNIT VALUES'!$D$36)), 0)</f>
        <v>0</v>
      </c>
      <c r="AC578" s="87">
        <f>ROUND(IF(U578&gt;V578,0,IF(T578&gt;1, IF(C578="66", T578*'UNIT VALUES'!$D$33*'UNIT VALUES'!$D$36,T578*'UNIT VALUES'!$D$32*'UNIT VALUES'!$D$36),0)),0)</f>
        <v>8696728</v>
      </c>
      <c r="AD578" t="str">
        <f t="shared" ref="AD578:AD641" si="28">E578&amp;F578</f>
        <v>240066</v>
      </c>
      <c r="AE578">
        <f ca="1">IF(C578="22",OFFSET('National Reallocations'!$L$1,MATCH(AD578,'National Reallocations'!$I$2:$I$52,0),),ROUND((X578/(SUM($X$2:$X$1259)-SUMIF($C$2:$C$1259,"22",$X$2:$X$1259)))*(Reallocations!$F$4+Reallocations!$F$5),0))</f>
        <v>1630</v>
      </c>
      <c r="AF578" s="27">
        <f ca="1">IF(ISERROR(OFFSET('MSA Reallocations'!$I$1,MATCH(AD578,'MSA Reallocations'!$E$2:$E$37,0),)), 0, (OFFSET('MSA Reallocations'!$I$1,MATCH(AD578,'MSA Reallocations'!$E$2:$E$37,0),)))</f>
        <v>0</v>
      </c>
      <c r="AG578" s="181">
        <f ca="1">IF(ISERROR(OFFSET(Reductions!$E$1,MATCH(AD578,Reductions!$F$2:$F$15,0),)), 0, -OFFSET(Reductions!$E$1,MATCH(AD578,Reductions!$F$2:$F$15,0),))</f>
        <v>0</v>
      </c>
      <c r="AH578" s="53">
        <f t="shared" ca="1" si="26"/>
        <v>19386093</v>
      </c>
    </row>
    <row r="579" spans="1:34" x14ac:dyDescent="0.25">
      <c r="A579" s="126" t="s">
        <v>5169</v>
      </c>
      <c r="B579" s="126" t="s">
        <v>1706</v>
      </c>
      <c r="C579" s="126" t="s">
        <v>47</v>
      </c>
      <c r="D579" s="126" t="s">
        <v>48</v>
      </c>
      <c r="E579" s="126" t="s">
        <v>1707</v>
      </c>
      <c r="F579" s="126" t="s">
        <v>1716</v>
      </c>
      <c r="G579" s="126" t="s">
        <v>1058</v>
      </c>
      <c r="H579" s="126" t="s">
        <v>23</v>
      </c>
      <c r="I579" s="126" t="s">
        <v>1717</v>
      </c>
      <c r="J579" s="126" t="s">
        <v>914</v>
      </c>
      <c r="K579" s="126" t="s">
        <v>3336</v>
      </c>
      <c r="L579" s="127">
        <v>1072</v>
      </c>
      <c r="M579" s="127">
        <v>33695</v>
      </c>
      <c r="N579" s="127">
        <v>33695</v>
      </c>
      <c r="O579" s="127">
        <v>58025</v>
      </c>
      <c r="P579" s="127">
        <v>0</v>
      </c>
      <c r="Q579" s="127">
        <v>1868</v>
      </c>
      <c r="R579" s="127">
        <v>164</v>
      </c>
      <c r="S579" s="127">
        <v>217</v>
      </c>
      <c r="T579" s="24">
        <f>IF(P579&gt;0, ROUND(IF(IF(OR(C579="51", C579="52", C579="66"), (L579*'UNIT VALUES'!$C$26)-CALCS!P579,0)&gt;0, IF(OR(C579="51", C579="52", C579="66"), (L579*'UNIT VALUES'!$C$26)-CALCS!P579,0), 0), 0), ROUND(IF(IF(OR(C579="51", C579="52", C579="66"), (L579*'UNIT VALUES'!$C$26)-CALCS!O579,0)&gt;0, IF(OR(C579="51", C579="52", C579="66"), (L579*'UNIT VALUES'!$C$26)-CALCS!O579,0), 0), 0))</f>
        <v>0</v>
      </c>
      <c r="U579" s="25">
        <f>IF(C579="22", (O579*'UNIT VALUES'!$D$38)+(Q579*'UNIT VALUES'!$D$39)+(S579*'UNIT VALUES'!$D$40), (O579*'UNIT VALUES'!$D$28)+(Q579*'UNIT VALUES'!$D$29)+(S579*'UNIT VALUES'!$D$30))</f>
        <v>189108.5318190603</v>
      </c>
      <c r="V579" s="25">
        <f>IF(C579="22",(O579*'UNIT VALUES'!$D$41)+(Q579*'UNIT VALUES'!$D$42)+(R579*'UNIT VALUES'!$D$43),IF(C579="66",(Q579*'UNIT VALUES'!$D$31)+(T579*'UNIT VALUES'!$D$33)+(R579*'UNIT VALUES'!$D$34),(Q579*'UNIT VALUES'!$D$31)+(T579*'UNIT VALUES'!$D$32)+(R579*'UNIT VALUES'!$D$34)))</f>
        <v>40652.493006297351</v>
      </c>
      <c r="W579" s="25">
        <f t="shared" si="27"/>
        <v>189109</v>
      </c>
      <c r="X579" s="27">
        <f>ROUND(IF(C579="22", W579*'UNIT VALUES'!$D$44, W579*'UNIT VALUES'!$D$36), 0)</f>
        <v>165510</v>
      </c>
      <c r="Y579" s="87">
        <f>ROUND(IF(C579="22", IF(U579&gt;V579,O579*'UNIT VALUES'!$D$38*'UNIT VALUES'!$D$44,O579*'UNIT VALUES'!$D$41*'UNIT VALUES'!$D$44),IF(U579&gt;V579, O579*'UNIT VALUES'!$D$28*'UNIT VALUES'!$D$36,0)), 0)</f>
        <v>95462</v>
      </c>
      <c r="Z579" s="87">
        <f>ROUND(IF(C579="22", IF(U579&gt;V579,Q579*'UNIT VALUES'!$D$39*'UNIT VALUES'!$D$44,Q579*'UNIT VALUES'!$D$42*'UNIT VALUES'!$D$44), IF(U579&gt;V579, Q579*'UNIT VALUES'!$D$29*'UNIT VALUES'!$D$36, Q579*'UNIT VALUES'!$D$31*'UNIT VALUES'!$D$36)),0)</f>
        <v>41561</v>
      </c>
      <c r="AA579" s="87">
        <f>ROUND(IF(C579="22", IF(U579&gt;V579,0,R579*'UNIT VALUES'!$D$43*'UNIT VALUES'!$D$44),IF(CALCS!U579&gt;CALCS!V579,0,CALCS!R579*'UNIT VALUES'!$D$34*'UNIT VALUES'!$D$36)), 0)</f>
        <v>0</v>
      </c>
      <c r="AB579" s="87">
        <f>ROUND(IF(C579="22",IF(U579&gt;V579,S579*'UNIT VALUES'!$D$40*'UNIT VALUES'!$D$44,0),IF(U579&gt;V579,S579*'UNIT VALUES'!$D$30*'UNIT VALUES'!$D$36)), 0)</f>
        <v>28486</v>
      </c>
      <c r="AC579" s="87">
        <f>ROUND(IF(U579&gt;V579,0,IF(T579&gt;1, IF(C579="66", T579*'UNIT VALUES'!$D$33*'UNIT VALUES'!$D$36,T579*'UNIT VALUES'!$D$32*'UNIT VALUES'!$D$36),0)),0)</f>
        <v>0</v>
      </c>
      <c r="AD579" t="str">
        <f t="shared" si="28"/>
        <v>240156</v>
      </c>
      <c r="AE579">
        <f ca="1">IF(C579="22",OFFSET('National Reallocations'!$L$1,MATCH(AD579,'National Reallocations'!$I$2:$I$52,0),),ROUND((X579/(SUM($X$2:$X$1259)-SUMIF($C$2:$C$1259,"22",$X$2:$X$1259)))*(Reallocations!$F$4+Reallocations!$F$5),0))</f>
        <v>14</v>
      </c>
      <c r="AF579" s="27">
        <f ca="1">IF(ISERROR(OFFSET('MSA Reallocations'!$I$1,MATCH(AD579,'MSA Reallocations'!$E$2:$E$37,0),)), 0, (OFFSET('MSA Reallocations'!$I$1,MATCH(AD579,'MSA Reallocations'!$E$2:$E$37,0),)))</f>
        <v>0</v>
      </c>
      <c r="AG579" s="181">
        <f ca="1">IF(ISERROR(OFFSET(Reductions!$E$1,MATCH(AD579,Reductions!$F$2:$F$15,0),)), 0, -OFFSET(Reductions!$E$1,MATCH(AD579,Reductions!$F$2:$F$15,0),))</f>
        <v>0</v>
      </c>
      <c r="AH579" s="53">
        <f t="shared" ref="AH579:AH642" ca="1" si="29">AG579+AF579+AE579+X579</f>
        <v>165524</v>
      </c>
    </row>
    <row r="580" spans="1:34" x14ac:dyDescent="0.25">
      <c r="A580" s="126" t="s">
        <v>5699</v>
      </c>
      <c r="B580" s="126" t="s">
        <v>1706</v>
      </c>
      <c r="C580" s="126" t="s">
        <v>27</v>
      </c>
      <c r="D580" s="126" t="s">
        <v>28</v>
      </c>
      <c r="E580" s="126" t="s">
        <v>1707</v>
      </c>
      <c r="F580" s="126" t="s">
        <v>1719</v>
      </c>
      <c r="G580" s="126" t="s">
        <v>227</v>
      </c>
      <c r="H580" s="126" t="s">
        <v>23</v>
      </c>
      <c r="I580" s="126" t="s">
        <v>1720</v>
      </c>
      <c r="J580" s="126" t="s">
        <v>1721</v>
      </c>
      <c r="K580" s="126" t="s">
        <v>2700</v>
      </c>
      <c r="L580" s="127">
        <v>33415</v>
      </c>
      <c r="M580" s="127">
        <v>25933</v>
      </c>
      <c r="N580" s="127">
        <v>25933</v>
      </c>
      <c r="O580" s="127">
        <v>20130</v>
      </c>
      <c r="P580" s="127">
        <v>0</v>
      </c>
      <c r="Q580" s="127">
        <v>4729</v>
      </c>
      <c r="R580" s="127">
        <v>4873</v>
      </c>
      <c r="S580" s="127">
        <v>180</v>
      </c>
      <c r="T580" s="24">
        <f>IF(P580&gt;0, ROUND(IF(IF(OR(C580="51", C580="52", C580="66"), (L580*'UNIT VALUES'!$C$26)-CALCS!P580,0)&gt;0, IF(OR(C580="51", C580="52", C580="66"), (L580*'UNIT VALUES'!$C$26)-CALCS!P580,0), 0), 0), ROUND(IF(IF(OR(C580="51", C580="52", C580="66"), (L580*'UNIT VALUES'!$C$26)-CALCS!O580,0)&gt;0, IF(OR(C580="51", C580="52", C580="66"), (L580*'UNIT VALUES'!$C$26)-CALCS!O580,0), 0), 0))</f>
        <v>32305</v>
      </c>
      <c r="U580" s="25">
        <f>IF(C580="22", (O580*'UNIT VALUES'!$D$38)+(Q580*'UNIT VALUES'!$D$39)+(S580*'UNIT VALUES'!$D$40), (O580*'UNIT VALUES'!$D$28)+(Q580*'UNIT VALUES'!$D$29)+(S580*'UNIT VALUES'!$D$30))</f>
        <v>185055.79077666471</v>
      </c>
      <c r="V580" s="25">
        <f>IF(C580="22",(O580*'UNIT VALUES'!$D$41)+(Q580*'UNIT VALUES'!$D$42)+(R580*'UNIT VALUES'!$D$43),IF(C580="66",(Q580*'UNIT VALUES'!$D$31)+(T580*'UNIT VALUES'!$D$33)+(R580*'UNIT VALUES'!$D$34),(Q580*'UNIT VALUES'!$D$31)+(T580*'UNIT VALUES'!$D$32)+(R580*'UNIT VALUES'!$D$34)))</f>
        <v>810360.75382453413</v>
      </c>
      <c r="W580" s="25">
        <f t="shared" si="27"/>
        <v>810361</v>
      </c>
      <c r="X580" s="27">
        <f>ROUND(IF(C580="22", W580*'UNIT VALUES'!$D$44, W580*'UNIT VALUES'!$D$36), 0)</f>
        <v>709235</v>
      </c>
      <c r="Y580" s="87">
        <f>ROUND(IF(C580="22", IF(U580&gt;V580,O580*'UNIT VALUES'!$D$38*'UNIT VALUES'!$D$44,O580*'UNIT VALUES'!$D$41*'UNIT VALUES'!$D$44),IF(U580&gt;V580, O580*'UNIT VALUES'!$D$28*'UNIT VALUES'!$D$36,0)), 0)</f>
        <v>0</v>
      </c>
      <c r="Z580" s="87">
        <f>ROUND(IF(C580="22", IF(U580&gt;V580,Q580*'UNIT VALUES'!$D$39*'UNIT VALUES'!$D$44,Q580*'UNIT VALUES'!$D$42*'UNIT VALUES'!$D$44), IF(U580&gt;V580, Q580*'UNIT VALUES'!$D$29*'UNIT VALUES'!$D$36, Q580*'UNIT VALUES'!$D$31*'UNIT VALUES'!$D$36)),0)</f>
        <v>63129</v>
      </c>
      <c r="AA580" s="87">
        <f>ROUND(IF(C580="22", IF(U580&gt;V580,0,R580*'UNIT VALUES'!$D$43*'UNIT VALUES'!$D$44),IF(CALCS!U580&gt;CALCS!V580,0,CALCS!R580*'UNIT VALUES'!$D$34*'UNIT VALUES'!$D$36)), 0)</f>
        <v>316231</v>
      </c>
      <c r="AB580" s="87">
        <f>ROUND(IF(C580="22",IF(U580&gt;V580,S580*'UNIT VALUES'!$D$40*'UNIT VALUES'!$D$44,0),IF(U580&gt;V580,S580*'UNIT VALUES'!$D$30*'UNIT VALUES'!$D$36)), 0)</f>
        <v>0</v>
      </c>
      <c r="AC580" s="87">
        <f>ROUND(IF(U580&gt;V580,0,IF(T580&gt;1, IF(C580="66", T580*'UNIT VALUES'!$D$33*'UNIT VALUES'!$D$36,T580*'UNIT VALUES'!$D$32*'UNIT VALUES'!$D$36),0)),0)</f>
        <v>329874</v>
      </c>
      <c r="AD580" t="str">
        <f t="shared" si="28"/>
        <v>240378</v>
      </c>
      <c r="AE580">
        <f ca="1">IF(C580="22",OFFSET('National Reallocations'!$L$1,MATCH(AD580,'National Reallocations'!$I$2:$I$52,0),),ROUND((X580/(SUM($X$2:$X$1259)-SUMIF($C$2:$C$1259,"22",$X$2:$X$1259)))*(Reallocations!$F$4+Reallocations!$F$5),0))</f>
        <v>60</v>
      </c>
      <c r="AF580" s="27">
        <f ca="1">IF(ISERROR(OFFSET('MSA Reallocations'!$I$1,MATCH(AD580,'MSA Reallocations'!$E$2:$E$37,0),)), 0, (OFFSET('MSA Reallocations'!$I$1,MATCH(AD580,'MSA Reallocations'!$E$2:$E$37,0),)))</f>
        <v>0</v>
      </c>
      <c r="AG580" s="181">
        <f ca="1">IF(ISERROR(OFFSET(Reductions!$E$1,MATCH(AD580,Reductions!$F$2:$F$15,0),)), 0, -OFFSET(Reductions!$E$1,MATCH(AD580,Reductions!$F$2:$F$15,0),))</f>
        <v>0</v>
      </c>
      <c r="AH580" s="53">
        <f t="shared" ca="1" si="29"/>
        <v>709295</v>
      </c>
    </row>
    <row r="581" spans="1:34" x14ac:dyDescent="0.25">
      <c r="A581" s="126" t="s">
        <v>5016</v>
      </c>
      <c r="B581" s="126" t="s">
        <v>1706</v>
      </c>
      <c r="C581" s="126" t="s">
        <v>27</v>
      </c>
      <c r="D581" s="126" t="s">
        <v>28</v>
      </c>
      <c r="E581" s="126" t="s">
        <v>1707</v>
      </c>
      <c r="F581" s="126" t="s">
        <v>804</v>
      </c>
      <c r="G581" s="126" t="s">
        <v>1014</v>
      </c>
      <c r="H581" s="126" t="s">
        <v>23</v>
      </c>
      <c r="I581" s="126" t="s">
        <v>1723</v>
      </c>
      <c r="J581" s="126" t="s">
        <v>4653</v>
      </c>
      <c r="K581" s="126" t="s">
        <v>2700</v>
      </c>
      <c r="L581" s="127">
        <v>21744</v>
      </c>
      <c r="M581" s="127">
        <v>28086</v>
      </c>
      <c r="N581" s="127">
        <v>28086</v>
      </c>
      <c r="O581" s="127">
        <v>69479</v>
      </c>
      <c r="P581" s="127">
        <v>0</v>
      </c>
      <c r="Q581" s="127">
        <v>7060</v>
      </c>
      <c r="R581" s="127">
        <v>3856</v>
      </c>
      <c r="S581" s="127">
        <v>679</v>
      </c>
      <c r="T581" s="24">
        <f>IF(P581&gt;0, ROUND(IF(IF(OR(C581="51", C581="52", C581="66"), (L581*'UNIT VALUES'!$C$26)-CALCS!P581,0)&gt;0, IF(OR(C581="51", C581="52", C581="66"), (L581*'UNIT VALUES'!$C$26)-CALCS!P581,0), 0), 0), ROUND(IF(IF(OR(C581="51", C581="52", C581="66"), (L581*'UNIT VALUES'!$C$26)-CALCS!O581,0)&gt;0, IF(OR(C581="51", C581="52", C581="66"), (L581*'UNIT VALUES'!$C$26)-CALCS!O581,0), 0), 0))</f>
        <v>0</v>
      </c>
      <c r="U581" s="25">
        <f>IF(C581="22", (O581*'UNIT VALUES'!$D$38)+(Q581*'UNIT VALUES'!$D$39)+(S581*'UNIT VALUES'!$D$40), (O581*'UNIT VALUES'!$D$28)+(Q581*'UNIT VALUES'!$D$29)+(S581*'UNIT VALUES'!$D$30))</f>
        <v>411923.15213958209</v>
      </c>
      <c r="V581" s="25">
        <f>IF(C581="22",(O581*'UNIT VALUES'!$D$41)+(Q581*'UNIT VALUES'!$D$42)+(R581*'UNIT VALUES'!$D$43),IF(C581="66",(Q581*'UNIT VALUES'!$D$31)+(T581*'UNIT VALUES'!$D$33)+(R581*'UNIT VALUES'!$D$34),(Q581*'UNIT VALUES'!$D$31)+(T581*'UNIT VALUES'!$D$32)+(R581*'UNIT VALUES'!$D$34)))</f>
        <v>393598.17094940075</v>
      </c>
      <c r="W581" s="25">
        <f t="shared" si="27"/>
        <v>411923</v>
      </c>
      <c r="X581" s="27">
        <f>ROUND(IF(C581="22", W581*'UNIT VALUES'!$D$44, W581*'UNIT VALUES'!$D$36), 0)</f>
        <v>360518</v>
      </c>
      <c r="Y581" s="87">
        <f>ROUND(IF(C581="22", IF(U581&gt;V581,O581*'UNIT VALUES'!$D$38*'UNIT VALUES'!$D$44,O581*'UNIT VALUES'!$D$41*'UNIT VALUES'!$D$44),IF(U581&gt;V581, O581*'UNIT VALUES'!$D$28*'UNIT VALUES'!$D$36,0)), 0)</f>
        <v>114306</v>
      </c>
      <c r="Z581" s="87">
        <f>ROUND(IF(C581="22", IF(U581&gt;V581,Q581*'UNIT VALUES'!$D$39*'UNIT VALUES'!$D$44,Q581*'UNIT VALUES'!$D$42*'UNIT VALUES'!$D$44), IF(U581&gt;V581, Q581*'UNIT VALUES'!$D$29*'UNIT VALUES'!$D$36, Q581*'UNIT VALUES'!$D$31*'UNIT VALUES'!$D$36)),0)</f>
        <v>157078</v>
      </c>
      <c r="AA581" s="87">
        <f>ROUND(IF(C581="22", IF(U581&gt;V581,0,R581*'UNIT VALUES'!$D$43*'UNIT VALUES'!$D$44),IF(CALCS!U581&gt;CALCS!V581,0,CALCS!R581*'UNIT VALUES'!$D$34*'UNIT VALUES'!$D$36)), 0)</f>
        <v>0</v>
      </c>
      <c r="AB581" s="87">
        <f>ROUND(IF(C581="22",IF(U581&gt;V581,S581*'UNIT VALUES'!$D$40*'UNIT VALUES'!$D$44,0),IF(U581&gt;V581,S581*'UNIT VALUES'!$D$30*'UNIT VALUES'!$D$36)), 0)</f>
        <v>89135</v>
      </c>
      <c r="AC581" s="87">
        <f>ROUND(IF(U581&gt;V581,0,IF(T581&gt;1, IF(C581="66", T581*'UNIT VALUES'!$D$33*'UNIT VALUES'!$D$36,T581*'UNIT VALUES'!$D$32*'UNIT VALUES'!$D$36),0)),0)</f>
        <v>0</v>
      </c>
      <c r="AD581" t="str">
        <f t="shared" si="28"/>
        <v>240552</v>
      </c>
      <c r="AE581">
        <f ca="1">IF(C581="22",OFFSET('National Reallocations'!$L$1,MATCH(AD581,'National Reallocations'!$I$2:$I$52,0),),ROUND((X581/(SUM($X$2:$X$1259)-SUMIF($C$2:$C$1259,"22",$X$2:$X$1259)))*(Reallocations!$F$4+Reallocations!$F$5),0))</f>
        <v>30</v>
      </c>
      <c r="AF581" s="27">
        <f ca="1">IF(ISERROR(OFFSET('MSA Reallocations'!$I$1,MATCH(AD581,'MSA Reallocations'!$E$2:$E$37,0),)), 0, (OFFSET('MSA Reallocations'!$I$1,MATCH(AD581,'MSA Reallocations'!$E$2:$E$37,0),)))</f>
        <v>0</v>
      </c>
      <c r="AG581" s="181">
        <f ca="1">IF(ISERROR(OFFSET(Reductions!$E$1,MATCH(AD581,Reductions!$F$2:$F$15,0),)), 0, -OFFSET(Reductions!$E$1,MATCH(AD581,Reductions!$F$2:$F$15,0),))</f>
        <v>0</v>
      </c>
      <c r="AH581" s="53">
        <f t="shared" ca="1" si="29"/>
        <v>360548</v>
      </c>
    </row>
    <row r="582" spans="1:34" x14ac:dyDescent="0.25">
      <c r="A582" s="126" t="s">
        <v>5043</v>
      </c>
      <c r="B582" s="126" t="s">
        <v>1706</v>
      </c>
      <c r="C582" s="126" t="s">
        <v>27</v>
      </c>
      <c r="D582" s="126" t="s">
        <v>28</v>
      </c>
      <c r="E582" s="126" t="s">
        <v>1707</v>
      </c>
      <c r="F582" s="126" t="s">
        <v>1725</v>
      </c>
      <c r="G582" s="126" t="s">
        <v>135</v>
      </c>
      <c r="H582" s="126" t="s">
        <v>23</v>
      </c>
      <c r="I582" s="126" t="s">
        <v>1726</v>
      </c>
      <c r="J582" s="126" t="s">
        <v>4653</v>
      </c>
      <c r="K582" s="126" t="s">
        <v>3336</v>
      </c>
      <c r="L582" s="127">
        <v>3847</v>
      </c>
      <c r="M582" s="127">
        <v>26424</v>
      </c>
      <c r="N582" s="127">
        <v>26424</v>
      </c>
      <c r="O582" s="127">
        <v>67456</v>
      </c>
      <c r="P582" s="127">
        <v>0</v>
      </c>
      <c r="Q582" s="127">
        <v>6047</v>
      </c>
      <c r="R582" s="127">
        <v>552</v>
      </c>
      <c r="S582" s="127">
        <v>863</v>
      </c>
      <c r="T582" s="24">
        <f>IF(P582&gt;0, ROUND(IF(IF(OR(C582="51", C582="52", C582="66"), (L582*'UNIT VALUES'!$C$26)-CALCS!P582,0)&gt;0, IF(OR(C582="51", C582="52", C582="66"), (L582*'UNIT VALUES'!$C$26)-CALCS!P582,0), 0), 0), ROUND(IF(IF(OR(C582="51", C582="52", C582="66"), (L582*'UNIT VALUES'!$C$26)-CALCS!O582,0)&gt;0, IF(OR(C582="51", C582="52", C582="66"), (L582*'UNIT VALUES'!$C$26)-CALCS!O582,0), 0), 0))</f>
        <v>0</v>
      </c>
      <c r="U582" s="25">
        <f>IF(C582="22", (O582*'UNIT VALUES'!$D$38)+(Q582*'UNIT VALUES'!$D$39)+(S582*'UNIT VALUES'!$D$40), (O582*'UNIT VALUES'!$D$28)+(Q582*'UNIT VALUES'!$D$29)+(S582*'UNIT VALUES'!$D$30))</f>
        <v>409966.93746720976</v>
      </c>
      <c r="V582" s="25">
        <f>IF(C582="22",(O582*'UNIT VALUES'!$D$41)+(Q582*'UNIT VALUES'!$D$42)+(R582*'UNIT VALUES'!$D$43),IF(C582="66",(Q582*'UNIT VALUES'!$D$31)+(T582*'UNIT VALUES'!$D$33)+(R582*'UNIT VALUES'!$D$34),(Q582*'UNIT VALUES'!$D$31)+(T582*'UNIT VALUES'!$D$32)+(R582*'UNIT VALUES'!$D$34)))</f>
        <v>133163.33904131435</v>
      </c>
      <c r="W582" s="25">
        <f t="shared" si="27"/>
        <v>409967</v>
      </c>
      <c r="X582" s="27">
        <f>ROUND(IF(C582="22", W582*'UNIT VALUES'!$D$44, W582*'UNIT VALUES'!$D$36), 0)</f>
        <v>358806</v>
      </c>
      <c r="Y582" s="87">
        <f>ROUND(IF(C582="22", IF(U582&gt;V582,O582*'UNIT VALUES'!$D$38*'UNIT VALUES'!$D$44,O582*'UNIT VALUES'!$D$41*'UNIT VALUES'!$D$44),IF(U582&gt;V582, O582*'UNIT VALUES'!$D$28*'UNIT VALUES'!$D$36,0)), 0)</f>
        <v>110978</v>
      </c>
      <c r="Z582" s="87">
        <f>ROUND(IF(C582="22", IF(U582&gt;V582,Q582*'UNIT VALUES'!$D$39*'UNIT VALUES'!$D$44,Q582*'UNIT VALUES'!$D$42*'UNIT VALUES'!$D$44), IF(U582&gt;V582, Q582*'UNIT VALUES'!$D$29*'UNIT VALUES'!$D$36, Q582*'UNIT VALUES'!$D$31*'UNIT VALUES'!$D$36)),0)</f>
        <v>134540</v>
      </c>
      <c r="AA582" s="87">
        <f>ROUND(IF(C582="22", IF(U582&gt;V582,0,R582*'UNIT VALUES'!$D$43*'UNIT VALUES'!$D$44),IF(CALCS!U582&gt;CALCS!V582,0,CALCS!R582*'UNIT VALUES'!$D$34*'UNIT VALUES'!$D$36)), 0)</f>
        <v>0</v>
      </c>
      <c r="AB582" s="87">
        <f>ROUND(IF(C582="22",IF(U582&gt;V582,S582*'UNIT VALUES'!$D$40*'UNIT VALUES'!$D$44,0),IF(U582&gt;V582,S582*'UNIT VALUES'!$D$30*'UNIT VALUES'!$D$36)), 0)</f>
        <v>113289</v>
      </c>
      <c r="AC582" s="87">
        <f>ROUND(IF(U582&gt;V582,0,IF(T582&gt;1, IF(C582="66", T582*'UNIT VALUES'!$D$33*'UNIT VALUES'!$D$36,T582*'UNIT VALUES'!$D$32*'UNIT VALUES'!$D$36),0)),0)</f>
        <v>0</v>
      </c>
      <c r="AD582" t="str">
        <f t="shared" si="28"/>
        <v>240582</v>
      </c>
      <c r="AE582">
        <f ca="1">IF(C582="22",OFFSET('National Reallocations'!$L$1,MATCH(AD582,'National Reallocations'!$I$2:$I$52,0),),ROUND((X582/(SUM($X$2:$X$1259)-SUMIF($C$2:$C$1259,"22",$X$2:$X$1259)))*(Reallocations!$F$4+Reallocations!$F$5),0))</f>
        <v>30</v>
      </c>
      <c r="AF582" s="27">
        <f ca="1">IF(ISERROR(OFFSET('MSA Reallocations'!$I$1,MATCH(AD582,'MSA Reallocations'!$E$2:$E$37,0),)), 0, (OFFSET('MSA Reallocations'!$I$1,MATCH(AD582,'MSA Reallocations'!$E$2:$E$37,0),)))</f>
        <v>0</v>
      </c>
      <c r="AG582" s="181">
        <f ca="1">IF(ISERROR(OFFSET(Reductions!$E$1,MATCH(AD582,Reductions!$F$2:$F$15,0),)), 0, -OFFSET(Reductions!$E$1,MATCH(AD582,Reductions!$F$2:$F$15,0),))</f>
        <v>0</v>
      </c>
      <c r="AH582" s="53">
        <f t="shared" ca="1" si="29"/>
        <v>358836</v>
      </c>
    </row>
    <row r="583" spans="1:34" x14ac:dyDescent="0.25">
      <c r="A583" s="126" t="s">
        <v>5396</v>
      </c>
      <c r="B583" s="126" t="s">
        <v>1706</v>
      </c>
      <c r="C583" s="126" t="s">
        <v>27</v>
      </c>
      <c r="D583" s="126" t="s">
        <v>28</v>
      </c>
      <c r="E583" s="126" t="s">
        <v>1707</v>
      </c>
      <c r="F583" s="126" t="s">
        <v>1311</v>
      </c>
      <c r="G583" s="126" t="s">
        <v>1339</v>
      </c>
      <c r="H583" s="126" t="s">
        <v>23</v>
      </c>
      <c r="I583" s="126" t="s">
        <v>1728</v>
      </c>
      <c r="J583" s="126" t="s">
        <v>1729</v>
      </c>
      <c r="K583" s="126" t="s">
        <v>2700</v>
      </c>
      <c r="L583" s="127">
        <v>36660</v>
      </c>
      <c r="M583" s="127">
        <v>34132</v>
      </c>
      <c r="N583" s="127">
        <v>34132</v>
      </c>
      <c r="O583" s="127">
        <v>40432</v>
      </c>
      <c r="P583" s="127">
        <v>0</v>
      </c>
      <c r="Q583" s="127">
        <v>10316</v>
      </c>
      <c r="R583" s="127">
        <v>5477</v>
      </c>
      <c r="S583" s="127">
        <v>415</v>
      </c>
      <c r="T583" s="24">
        <f>IF(P583&gt;0, ROUND(IF(IF(OR(C583="51", C583="52", C583="66"), (L583*'UNIT VALUES'!$C$26)-CALCS!P583,0)&gt;0, IF(OR(C583="51", C583="52", C583="66"), (L583*'UNIT VALUES'!$C$26)-CALCS!P583,0), 0), 0), ROUND(IF(IF(OR(C583="51", C583="52", C583="66"), (L583*'UNIT VALUES'!$C$26)-CALCS!O583,0)&gt;0, IF(OR(C583="51", C583="52", C583="66"), (L583*'UNIT VALUES'!$C$26)-CALCS!O583,0), 0), 0))</f>
        <v>17095</v>
      </c>
      <c r="U583" s="25">
        <f>IF(C583="22", (O583*'UNIT VALUES'!$D$38)+(Q583*'UNIT VALUES'!$D$39)+(S583*'UNIT VALUES'!$D$40), (O583*'UNIT VALUES'!$D$28)+(Q583*'UNIT VALUES'!$D$29)+(S583*'UNIT VALUES'!$D$30))</f>
        <v>400495.96970065299</v>
      </c>
      <c r="V583" s="25">
        <f>IF(C583="22",(O583*'UNIT VALUES'!$D$41)+(Q583*'UNIT VALUES'!$D$42)+(R583*'UNIT VALUES'!$D$43),IF(C583="66",(Q583*'UNIT VALUES'!$D$31)+(T583*'UNIT VALUES'!$D$33)+(R583*'UNIT VALUES'!$D$34),(Q583*'UNIT VALUES'!$D$31)+(T583*'UNIT VALUES'!$D$32)+(R583*'UNIT VALUES'!$D$34)))</f>
        <v>762905.39898557367</v>
      </c>
      <c r="W583" s="25">
        <f t="shared" si="27"/>
        <v>762905</v>
      </c>
      <c r="X583" s="27">
        <f>ROUND(IF(C583="22", W583*'UNIT VALUES'!$D$44, W583*'UNIT VALUES'!$D$36), 0)</f>
        <v>667701</v>
      </c>
      <c r="Y583" s="87">
        <f>ROUND(IF(C583="22", IF(U583&gt;V583,O583*'UNIT VALUES'!$D$38*'UNIT VALUES'!$D$44,O583*'UNIT VALUES'!$D$41*'UNIT VALUES'!$D$44),IF(U583&gt;V583, O583*'UNIT VALUES'!$D$28*'UNIT VALUES'!$D$36,0)), 0)</f>
        <v>0</v>
      </c>
      <c r="Z583" s="87">
        <f>ROUND(IF(C583="22", IF(U583&gt;V583,Q583*'UNIT VALUES'!$D$39*'UNIT VALUES'!$D$44,Q583*'UNIT VALUES'!$D$42*'UNIT VALUES'!$D$44), IF(U583&gt;V583, Q583*'UNIT VALUES'!$D$29*'UNIT VALUES'!$D$36, Q583*'UNIT VALUES'!$D$31*'UNIT VALUES'!$D$36)),0)</f>
        <v>137712</v>
      </c>
      <c r="AA583" s="87">
        <f>ROUND(IF(C583="22", IF(U583&gt;V583,0,R583*'UNIT VALUES'!$D$43*'UNIT VALUES'!$D$44),IF(CALCS!U583&gt;CALCS!V583,0,CALCS!R583*'UNIT VALUES'!$D$34*'UNIT VALUES'!$D$36)), 0)</f>
        <v>355428</v>
      </c>
      <c r="AB583" s="87">
        <f>ROUND(IF(C583="22",IF(U583&gt;V583,S583*'UNIT VALUES'!$D$40*'UNIT VALUES'!$D$44,0),IF(U583&gt;V583,S583*'UNIT VALUES'!$D$30*'UNIT VALUES'!$D$36)), 0)</f>
        <v>0</v>
      </c>
      <c r="AC583" s="87">
        <f>ROUND(IF(U583&gt;V583,0,IF(T583&gt;1, IF(C583="66", T583*'UNIT VALUES'!$D$33*'UNIT VALUES'!$D$36,T583*'UNIT VALUES'!$D$32*'UNIT VALUES'!$D$36),0)),0)</f>
        <v>174561</v>
      </c>
      <c r="AD583" t="str">
        <f t="shared" si="28"/>
        <v>240660</v>
      </c>
      <c r="AE583">
        <f ca="1">IF(C583="22",OFFSET('National Reallocations'!$L$1,MATCH(AD583,'National Reallocations'!$I$2:$I$52,0),),ROUND((X583/(SUM($X$2:$X$1259)-SUMIF($C$2:$C$1259,"22",$X$2:$X$1259)))*(Reallocations!$F$4+Reallocations!$F$5),0))</f>
        <v>56</v>
      </c>
      <c r="AF583" s="27">
        <f ca="1">IF(ISERROR(OFFSET('MSA Reallocations'!$I$1,MATCH(AD583,'MSA Reallocations'!$E$2:$E$37,0),)), 0, (OFFSET('MSA Reallocations'!$I$1,MATCH(AD583,'MSA Reallocations'!$E$2:$E$37,0),)))</f>
        <v>0</v>
      </c>
      <c r="AG583" s="181">
        <f ca="1">IF(ISERROR(OFFSET(Reductions!$E$1,MATCH(AD583,Reductions!$F$2:$F$15,0),)), 0, -OFFSET(Reductions!$E$1,MATCH(AD583,Reductions!$F$2:$F$15,0),))</f>
        <v>0</v>
      </c>
      <c r="AH583" s="53">
        <f t="shared" ca="1" si="29"/>
        <v>667757</v>
      </c>
    </row>
    <row r="584" spans="1:34" x14ac:dyDescent="0.25">
      <c r="A584" s="126" t="s">
        <v>5466</v>
      </c>
      <c r="B584" s="126" t="s">
        <v>1706</v>
      </c>
      <c r="C584" s="126" t="s">
        <v>27</v>
      </c>
      <c r="D584" s="126" t="s">
        <v>28</v>
      </c>
      <c r="E584" s="126" t="s">
        <v>1707</v>
      </c>
      <c r="F584" s="126" t="s">
        <v>823</v>
      </c>
      <c r="G584" s="126" t="s">
        <v>112</v>
      </c>
      <c r="H584" s="126" t="s">
        <v>23</v>
      </c>
      <c r="I584" s="126" t="s">
        <v>1731</v>
      </c>
      <c r="J584" s="126" t="s">
        <v>1732</v>
      </c>
      <c r="K584" s="126" t="s">
        <v>2700</v>
      </c>
      <c r="L584" s="127">
        <v>16302</v>
      </c>
      <c r="M584" s="127">
        <v>0</v>
      </c>
      <c r="N584" s="127">
        <v>0</v>
      </c>
      <c r="O584" s="127">
        <v>32899</v>
      </c>
      <c r="P584" s="127">
        <v>0</v>
      </c>
      <c r="Q584" s="127">
        <v>9250</v>
      </c>
      <c r="R584" s="127">
        <v>2202</v>
      </c>
      <c r="S584" s="127">
        <v>474</v>
      </c>
      <c r="T584" s="24">
        <f>IF(P584&gt;0, ROUND(IF(IF(OR(C584="51", C584="52", C584="66"), (L584*'UNIT VALUES'!$C$26)-CALCS!P584,0)&gt;0, IF(OR(C584="51", C584="52", C584="66"), (L584*'UNIT VALUES'!$C$26)-CALCS!P584,0), 0), 0), ROUND(IF(IF(OR(C584="51", C584="52", C584="66"), (L584*'UNIT VALUES'!$C$26)-CALCS!O584,0)&gt;0, IF(OR(C584="51", C584="52", C584="66"), (L584*'UNIT VALUES'!$C$26)-CALCS!O584,0), 0), 0))</f>
        <v>0</v>
      </c>
      <c r="U584" s="25">
        <f>IF(C584="22", (O584*'UNIT VALUES'!$D$38)+(Q584*'UNIT VALUES'!$D$39)+(S584*'UNIT VALUES'!$D$40), (O584*'UNIT VALUES'!$D$28)+(Q584*'UNIT VALUES'!$D$29)+(S584*'UNIT VALUES'!$D$30))</f>
        <v>368086.00832131738</v>
      </c>
      <c r="V584" s="25">
        <f>IF(C584="22",(O584*'UNIT VALUES'!$D$41)+(Q584*'UNIT VALUES'!$D$42)+(R584*'UNIT VALUES'!$D$43),IF(C584="66",(Q584*'UNIT VALUES'!$D$31)+(T584*'UNIT VALUES'!$D$33)+(R584*'UNIT VALUES'!$D$34),(Q584*'UNIT VALUES'!$D$31)+(T584*'UNIT VALUES'!$D$32)+(R584*'UNIT VALUES'!$D$34)))</f>
        <v>304361.7128165235</v>
      </c>
      <c r="W584" s="25">
        <f t="shared" si="27"/>
        <v>368086</v>
      </c>
      <c r="X584" s="27">
        <f>ROUND(IF(C584="22", W584*'UNIT VALUES'!$D$44, W584*'UNIT VALUES'!$D$36), 0)</f>
        <v>322152</v>
      </c>
      <c r="Y584" s="87">
        <f>ROUND(IF(C584="22", IF(U584&gt;V584,O584*'UNIT VALUES'!$D$38*'UNIT VALUES'!$D$44,O584*'UNIT VALUES'!$D$41*'UNIT VALUES'!$D$44),IF(U584&gt;V584, O584*'UNIT VALUES'!$D$28*'UNIT VALUES'!$D$36,0)), 0)</f>
        <v>54125</v>
      </c>
      <c r="Z584" s="87">
        <f>ROUND(IF(C584="22", IF(U584&gt;V584,Q584*'UNIT VALUES'!$D$39*'UNIT VALUES'!$D$44,Q584*'UNIT VALUES'!$D$42*'UNIT VALUES'!$D$44), IF(U584&gt;V584, Q584*'UNIT VALUES'!$D$29*'UNIT VALUES'!$D$36, Q584*'UNIT VALUES'!$D$31*'UNIT VALUES'!$D$36)),0)</f>
        <v>205803</v>
      </c>
      <c r="AA584" s="87">
        <f>ROUND(IF(C584="22", IF(U584&gt;V584,0,R584*'UNIT VALUES'!$D$43*'UNIT VALUES'!$D$44),IF(CALCS!U584&gt;CALCS!V584,0,CALCS!R584*'UNIT VALUES'!$D$34*'UNIT VALUES'!$D$36)), 0)</f>
        <v>0</v>
      </c>
      <c r="AB584" s="87">
        <f>ROUND(IF(C584="22",IF(U584&gt;V584,S584*'UNIT VALUES'!$D$40*'UNIT VALUES'!$D$44,0),IF(U584&gt;V584,S584*'UNIT VALUES'!$D$30*'UNIT VALUES'!$D$36)), 0)</f>
        <v>62224</v>
      </c>
      <c r="AC584" s="87">
        <f>ROUND(IF(U584&gt;V584,0,IF(T584&gt;1, IF(C584="66", T584*'UNIT VALUES'!$D$33*'UNIT VALUES'!$D$36,T584*'UNIT VALUES'!$D$32*'UNIT VALUES'!$D$36),0)),0)</f>
        <v>0</v>
      </c>
      <c r="AD584" t="str">
        <f t="shared" si="28"/>
        <v>241278</v>
      </c>
      <c r="AE584">
        <f ca="1">IF(C584="22",OFFSET('National Reallocations'!$L$1,MATCH(AD584,'National Reallocations'!$I$2:$I$52,0),),ROUND((X584/(SUM($X$2:$X$1259)-SUMIF($C$2:$C$1259,"22",$X$2:$X$1259)))*(Reallocations!$F$4+Reallocations!$F$5),0))</f>
        <v>27</v>
      </c>
      <c r="AF584" s="27">
        <f ca="1">IF(ISERROR(OFFSET('MSA Reallocations'!$I$1,MATCH(AD584,'MSA Reallocations'!$E$2:$E$37,0),)), 0, (OFFSET('MSA Reallocations'!$I$1,MATCH(AD584,'MSA Reallocations'!$E$2:$E$37,0),)))</f>
        <v>0</v>
      </c>
      <c r="AG584" s="181">
        <f ca="1">IF(ISERROR(OFFSET(Reductions!$E$1,MATCH(AD584,Reductions!$F$2:$F$15,0),)), 0, -OFFSET(Reductions!$E$1,MATCH(AD584,Reductions!$F$2:$F$15,0),))</f>
        <v>0</v>
      </c>
      <c r="AH584" s="53">
        <f t="shared" ca="1" si="29"/>
        <v>322179</v>
      </c>
    </row>
    <row r="585" spans="1:34" x14ac:dyDescent="0.25">
      <c r="A585" s="126" t="s">
        <v>5247</v>
      </c>
      <c r="B585" s="126" t="s">
        <v>1706</v>
      </c>
      <c r="C585" s="126" t="s">
        <v>99</v>
      </c>
      <c r="D585" s="126" t="s">
        <v>100</v>
      </c>
      <c r="E585" s="126" t="s">
        <v>1707</v>
      </c>
      <c r="F585" s="126" t="s">
        <v>926</v>
      </c>
      <c r="G585" s="126" t="s">
        <v>844</v>
      </c>
      <c r="H585" s="126" t="s">
        <v>23</v>
      </c>
      <c r="I585" s="126" t="s">
        <v>23</v>
      </c>
      <c r="J585" s="126" t="s">
        <v>1711</v>
      </c>
      <c r="K585" s="126" t="s">
        <v>2700</v>
      </c>
      <c r="L585" s="127">
        <v>183244</v>
      </c>
      <c r="M585" s="127">
        <v>339027</v>
      </c>
      <c r="N585" s="127">
        <v>339027</v>
      </c>
      <c r="O585" s="127">
        <v>524620</v>
      </c>
      <c r="P585" s="127">
        <v>0</v>
      </c>
      <c r="Q585" s="127">
        <v>27495</v>
      </c>
      <c r="R585" s="127">
        <v>8957</v>
      </c>
      <c r="S585" s="127">
        <v>2177</v>
      </c>
      <c r="T585" s="24">
        <f>IF(P585&gt;0, ROUND(IF(IF(OR(C585="51", C585="52", C585="66"), (L585*'UNIT VALUES'!$C$26)-CALCS!P585,0)&gt;0, IF(OR(C585="51", C585="52", C585="66"), (L585*'UNIT VALUES'!$C$26)-CALCS!P585,0), 0), 0), ROUND(IF(IF(OR(C585="51", C585="52", C585="66"), (L585*'UNIT VALUES'!$C$26)-CALCS!O585,0)&gt;0, IF(OR(C585="51", C585="52", C585="66"), (L585*'UNIT VALUES'!$C$26)-CALCS!O585,0), 0), 0))</f>
        <v>0</v>
      </c>
      <c r="U585" s="25">
        <f>IF(C585="22", (O585*'UNIT VALUES'!$D$38)+(Q585*'UNIT VALUES'!$D$39)+(S585*'UNIT VALUES'!$D$40), (O585*'UNIT VALUES'!$D$28)+(Q585*'UNIT VALUES'!$D$29)+(S585*'UNIT VALUES'!$D$30))</f>
        <v>2011653.4973256672</v>
      </c>
      <c r="V585" s="25">
        <f>IF(C585="22",(O585*'UNIT VALUES'!$D$41)+(Q585*'UNIT VALUES'!$D$42)+(R585*'UNIT VALUES'!$D$43),IF(C585="66",(Q585*'UNIT VALUES'!$D$31)+(T585*'UNIT VALUES'!$D$33)+(R585*'UNIT VALUES'!$D$34),(Q585*'UNIT VALUES'!$D$31)+(T585*'UNIT VALUES'!$D$32)+(R585*'UNIT VALUES'!$D$34)))</f>
        <v>1083516.7073215656</v>
      </c>
      <c r="W585" s="25">
        <f t="shared" si="27"/>
        <v>2011653</v>
      </c>
      <c r="X585" s="27">
        <f>ROUND(IF(C585="22", W585*'UNIT VALUES'!$D$44, W585*'UNIT VALUES'!$D$36), 0)</f>
        <v>1760615</v>
      </c>
      <c r="Y585" s="87">
        <f>ROUND(IF(C585="22", IF(U585&gt;V585,O585*'UNIT VALUES'!$D$38*'UNIT VALUES'!$D$44,O585*'UNIT VALUES'!$D$41*'UNIT VALUES'!$D$44),IF(U585&gt;V585, O585*'UNIT VALUES'!$D$28*'UNIT VALUES'!$D$36,0)), 0)</f>
        <v>863097</v>
      </c>
      <c r="Z585" s="87">
        <f>ROUND(IF(C585="22", IF(U585&gt;V585,Q585*'UNIT VALUES'!$D$39*'UNIT VALUES'!$D$44,Q585*'UNIT VALUES'!$D$42*'UNIT VALUES'!$D$44), IF(U585&gt;V585, Q585*'UNIT VALUES'!$D$29*'UNIT VALUES'!$D$36, Q585*'UNIT VALUES'!$D$31*'UNIT VALUES'!$D$36)),0)</f>
        <v>611736</v>
      </c>
      <c r="AA585" s="87">
        <f>ROUND(IF(C585="22", IF(U585&gt;V585,0,R585*'UNIT VALUES'!$D$43*'UNIT VALUES'!$D$44),IF(CALCS!U585&gt;CALCS!V585,0,CALCS!R585*'UNIT VALUES'!$D$34*'UNIT VALUES'!$D$36)), 0)</f>
        <v>0</v>
      </c>
      <c r="AB585" s="87">
        <f>ROUND(IF(C585="22",IF(U585&gt;V585,S585*'UNIT VALUES'!$D$40*'UNIT VALUES'!$D$44,0),IF(U585&gt;V585,S585*'UNIT VALUES'!$D$30*'UNIT VALUES'!$D$36)), 0)</f>
        <v>285783</v>
      </c>
      <c r="AC585" s="87">
        <f>ROUND(IF(U585&gt;V585,0,IF(T585&gt;1, IF(C585="66", T585*'UNIT VALUES'!$D$33*'UNIT VALUES'!$D$36,T585*'UNIT VALUES'!$D$32*'UNIT VALUES'!$D$36),0)),0)</f>
        <v>0</v>
      </c>
      <c r="AD585" t="str">
        <f t="shared" si="28"/>
        <v>249003</v>
      </c>
      <c r="AE585">
        <f ca="1">IF(C585="22",OFFSET('National Reallocations'!$L$1,MATCH(AD585,'National Reallocations'!$I$2:$I$52,0),),ROUND((X585/(SUM($X$2:$X$1259)-SUMIF($C$2:$C$1259,"22",$X$2:$X$1259)))*(Reallocations!$F$4+Reallocations!$F$5),0))</f>
        <v>148</v>
      </c>
      <c r="AF585" s="27">
        <f ca="1">IF(ISERROR(OFFSET('MSA Reallocations'!$I$1,MATCH(AD585,'MSA Reallocations'!$E$2:$E$37,0),)), 0, (OFFSET('MSA Reallocations'!$I$1,MATCH(AD585,'MSA Reallocations'!$E$2:$E$37,0),)))</f>
        <v>0</v>
      </c>
      <c r="AG585" s="181">
        <f ca="1">IF(ISERROR(OFFSET(Reductions!$E$1,MATCH(AD585,Reductions!$F$2:$F$15,0),)), 0, -OFFSET(Reductions!$E$1,MATCH(AD585,Reductions!$F$2:$F$15,0),))</f>
        <v>0</v>
      </c>
      <c r="AH585" s="53">
        <f t="shared" ca="1" si="29"/>
        <v>1760763</v>
      </c>
    </row>
    <row r="586" spans="1:34" x14ac:dyDescent="0.25">
      <c r="A586" s="126" t="s">
        <v>4907</v>
      </c>
      <c r="B586" s="126" t="s">
        <v>1706</v>
      </c>
      <c r="C586" s="126" t="s">
        <v>99</v>
      </c>
      <c r="D586" s="126" t="s">
        <v>100</v>
      </c>
      <c r="E586" s="126" t="s">
        <v>1707</v>
      </c>
      <c r="F586" s="126" t="s">
        <v>831</v>
      </c>
      <c r="G586" s="126" t="s">
        <v>176</v>
      </c>
      <c r="H586" s="126" t="s">
        <v>23</v>
      </c>
      <c r="I586" s="126" t="s">
        <v>23</v>
      </c>
      <c r="J586" s="126" t="s">
        <v>1711</v>
      </c>
      <c r="K586" s="126" t="s">
        <v>2700</v>
      </c>
      <c r="L586" s="127">
        <v>492428</v>
      </c>
      <c r="M586" s="127">
        <v>655615</v>
      </c>
      <c r="N586" s="127">
        <v>655615</v>
      </c>
      <c r="O586" s="127">
        <v>831128</v>
      </c>
      <c r="P586" s="127">
        <v>0</v>
      </c>
      <c r="Q586" s="127">
        <v>72175</v>
      </c>
      <c r="R586" s="127">
        <v>29572</v>
      </c>
      <c r="S586" s="127">
        <v>4674</v>
      </c>
      <c r="T586" s="24">
        <f>IF(P586&gt;0, ROUND(IF(IF(OR(C586="51", C586="52", C586="66"), (L586*'UNIT VALUES'!$C$26)-CALCS!P586,0)&gt;0, IF(OR(C586="51", C586="52", C586="66"), (L586*'UNIT VALUES'!$C$26)-CALCS!P586,0), 0), 0), ROUND(IF(IF(OR(C586="51", C586="52", C586="66"), (L586*'UNIT VALUES'!$C$26)-CALCS!O586,0)&gt;0, IF(OR(C586="51", C586="52", C586="66"), (L586*'UNIT VALUES'!$C$26)-CALCS!O586,0), 0), 0))</f>
        <v>0</v>
      </c>
      <c r="U586" s="25">
        <f>IF(C586="22", (O586*'UNIT VALUES'!$D$38)+(Q586*'UNIT VALUES'!$D$39)+(S586*'UNIT VALUES'!$D$40), (O586*'UNIT VALUES'!$D$28)+(Q586*'UNIT VALUES'!$D$29)+(S586*'UNIT VALUES'!$D$30))</f>
        <v>4098171.7090504686</v>
      </c>
      <c r="V586" s="25">
        <f>IF(C586="22",(O586*'UNIT VALUES'!$D$41)+(Q586*'UNIT VALUES'!$D$42)+(R586*'UNIT VALUES'!$D$43),IF(C586="66",(Q586*'UNIT VALUES'!$D$31)+(T586*'UNIT VALUES'!$D$33)+(R586*'UNIT VALUES'!$D$34),(Q586*'UNIT VALUES'!$D$31)+(T586*'UNIT VALUES'!$D$32)+(R586*'UNIT VALUES'!$D$34)))</f>
        <v>3293566.1614035219</v>
      </c>
      <c r="W586" s="25">
        <f t="shared" si="27"/>
        <v>4098172</v>
      </c>
      <c r="X586" s="27">
        <f>ROUND(IF(C586="22", W586*'UNIT VALUES'!$D$44, W586*'UNIT VALUES'!$D$36), 0)</f>
        <v>3586754</v>
      </c>
      <c r="Y586" s="87">
        <f>ROUND(IF(C586="22", IF(U586&gt;V586,O586*'UNIT VALUES'!$D$38*'UNIT VALUES'!$D$44,O586*'UNIT VALUES'!$D$41*'UNIT VALUES'!$D$44),IF(U586&gt;V586, O586*'UNIT VALUES'!$D$28*'UNIT VALUES'!$D$36,0)), 0)</f>
        <v>1367359</v>
      </c>
      <c r="Z586" s="87">
        <f>ROUND(IF(C586="22", IF(U586&gt;V586,Q586*'UNIT VALUES'!$D$39*'UNIT VALUES'!$D$44,Q586*'UNIT VALUES'!$D$42*'UNIT VALUES'!$D$44), IF(U586&gt;V586, Q586*'UNIT VALUES'!$D$29*'UNIT VALUES'!$D$36, Q586*'UNIT VALUES'!$D$31*'UNIT VALUES'!$D$36)),0)</f>
        <v>1605822</v>
      </c>
      <c r="AA586" s="87">
        <f>ROUND(IF(C586="22", IF(U586&gt;V586,0,R586*'UNIT VALUES'!$D$43*'UNIT VALUES'!$D$44),IF(CALCS!U586&gt;CALCS!V586,0,CALCS!R586*'UNIT VALUES'!$D$34*'UNIT VALUES'!$D$36)), 0)</f>
        <v>0</v>
      </c>
      <c r="AB586" s="87">
        <f>ROUND(IF(C586="22",IF(U586&gt;V586,S586*'UNIT VALUES'!$D$40*'UNIT VALUES'!$D$44,0),IF(U586&gt;V586,S586*'UNIT VALUES'!$D$30*'UNIT VALUES'!$D$36)), 0)</f>
        <v>613573</v>
      </c>
      <c r="AC586" s="87">
        <f>ROUND(IF(U586&gt;V586,0,IF(T586&gt;1, IF(C586="66", T586*'UNIT VALUES'!$D$33*'UNIT VALUES'!$D$36,T586*'UNIT VALUES'!$D$32*'UNIT VALUES'!$D$36),0)),0)</f>
        <v>0</v>
      </c>
      <c r="AD586" t="str">
        <f t="shared" si="28"/>
        <v>249005</v>
      </c>
      <c r="AE586">
        <f ca="1">IF(C586="22",OFFSET('National Reallocations'!$L$1,MATCH(AD586,'National Reallocations'!$I$2:$I$52,0),),ROUND((X586/(SUM($X$2:$X$1259)-SUMIF($C$2:$C$1259,"22",$X$2:$X$1259)))*(Reallocations!$F$4+Reallocations!$F$5),0))</f>
        <v>302</v>
      </c>
      <c r="AF586" s="27">
        <f ca="1">IF(ISERROR(OFFSET('MSA Reallocations'!$I$1,MATCH(AD586,'MSA Reallocations'!$E$2:$E$37,0),)), 0, (OFFSET('MSA Reallocations'!$I$1,MATCH(AD586,'MSA Reallocations'!$E$2:$E$37,0),)))</f>
        <v>0</v>
      </c>
      <c r="AG586" s="181">
        <f ca="1">IF(ISERROR(OFFSET(Reductions!$E$1,MATCH(AD586,Reductions!$F$2:$F$15,0),)), 0, -OFFSET(Reductions!$E$1,MATCH(AD586,Reductions!$F$2:$F$15,0),))</f>
        <v>0</v>
      </c>
      <c r="AH586" s="53">
        <f t="shared" ca="1" si="29"/>
        <v>3587056</v>
      </c>
    </row>
    <row r="587" spans="1:34" x14ac:dyDescent="0.25">
      <c r="A587" s="126" t="s">
        <v>5614</v>
      </c>
      <c r="B587" s="126" t="s">
        <v>1706</v>
      </c>
      <c r="C587" s="126" t="s">
        <v>99</v>
      </c>
      <c r="D587" s="126" t="s">
        <v>100</v>
      </c>
      <c r="E587" s="126" t="s">
        <v>1707</v>
      </c>
      <c r="F587" s="126" t="s">
        <v>1736</v>
      </c>
      <c r="G587" s="126" t="s">
        <v>196</v>
      </c>
      <c r="H587" s="126" t="s">
        <v>23</v>
      </c>
      <c r="I587" s="126" t="s">
        <v>23</v>
      </c>
      <c r="J587" s="126" t="s">
        <v>1711</v>
      </c>
      <c r="K587" s="126" t="s">
        <v>2700</v>
      </c>
      <c r="L587" s="127">
        <v>76722</v>
      </c>
      <c r="M587" s="127">
        <v>0</v>
      </c>
      <c r="N587" s="127">
        <v>0</v>
      </c>
      <c r="O587" s="127">
        <v>250290</v>
      </c>
      <c r="P587" s="127">
        <v>0</v>
      </c>
      <c r="Q587" s="127">
        <v>19013</v>
      </c>
      <c r="R587" s="127">
        <v>5652</v>
      </c>
      <c r="S587" s="127">
        <v>844</v>
      </c>
      <c r="T587" s="24">
        <f>IF(P587&gt;0, ROUND(IF(IF(OR(C587="51", C587="52", C587="66"), (L587*'UNIT VALUES'!$C$26)-CALCS!P587,0)&gt;0, IF(OR(C587="51", C587="52", C587="66"), (L587*'UNIT VALUES'!$C$26)-CALCS!P587,0), 0), 0), ROUND(IF(IF(OR(C587="51", C587="52", C587="66"), (L587*'UNIT VALUES'!$C$26)-CALCS!O587,0)&gt;0, IF(OR(C587="51", C587="52", C587="66"), (L587*'UNIT VALUES'!$C$26)-CALCS!O587,0), 0), 0))</f>
        <v>0</v>
      </c>
      <c r="U587" s="25">
        <f>IF(C587="22", (O587*'UNIT VALUES'!$D$38)+(Q587*'UNIT VALUES'!$D$39)+(S587*'UNIT VALUES'!$D$40), (O587*'UNIT VALUES'!$D$28)+(Q587*'UNIT VALUES'!$D$29)+(S587*'UNIT VALUES'!$D$30))</f>
        <v>1080415.3946707712</v>
      </c>
      <c r="V587" s="25">
        <f>IF(C587="22",(O587*'UNIT VALUES'!$D$41)+(Q587*'UNIT VALUES'!$D$42)+(R587*'UNIT VALUES'!$D$43),IF(C587="66",(Q587*'UNIT VALUES'!$D$31)+(T587*'UNIT VALUES'!$D$33)+(R587*'UNIT VALUES'!$D$34),(Q587*'UNIT VALUES'!$D$31)+(T587*'UNIT VALUES'!$D$32)+(R587*'UNIT VALUES'!$D$34)))</f>
        <v>709084.34896687418</v>
      </c>
      <c r="W587" s="25">
        <f t="shared" si="27"/>
        <v>1080415</v>
      </c>
      <c r="X587" s="27">
        <f>ROUND(IF(C587="22", W587*'UNIT VALUES'!$D$44, W587*'UNIT VALUES'!$D$36), 0)</f>
        <v>945588</v>
      </c>
      <c r="Y587" s="87">
        <f>ROUND(IF(C587="22", IF(U587&gt;V587,O587*'UNIT VALUES'!$D$38*'UNIT VALUES'!$D$44,O587*'UNIT VALUES'!$D$41*'UNIT VALUES'!$D$44),IF(U587&gt;V587, O587*'UNIT VALUES'!$D$28*'UNIT VALUES'!$D$36,0)), 0)</f>
        <v>411773</v>
      </c>
      <c r="Z587" s="87">
        <f>ROUND(IF(C587="22", IF(U587&gt;V587,Q587*'UNIT VALUES'!$D$39*'UNIT VALUES'!$D$44,Q587*'UNIT VALUES'!$D$42*'UNIT VALUES'!$D$44), IF(U587&gt;V587, Q587*'UNIT VALUES'!$D$29*'UNIT VALUES'!$D$36, Q587*'UNIT VALUES'!$D$31*'UNIT VALUES'!$D$36)),0)</f>
        <v>423020</v>
      </c>
      <c r="AA587" s="87">
        <f>ROUND(IF(C587="22", IF(U587&gt;V587,0,R587*'UNIT VALUES'!$D$43*'UNIT VALUES'!$D$44),IF(CALCS!U587&gt;CALCS!V587,0,CALCS!R587*'UNIT VALUES'!$D$34*'UNIT VALUES'!$D$36)), 0)</f>
        <v>0</v>
      </c>
      <c r="AB587" s="87">
        <f>ROUND(IF(C587="22",IF(U587&gt;V587,S587*'UNIT VALUES'!$D$40*'UNIT VALUES'!$D$44,0),IF(U587&gt;V587,S587*'UNIT VALUES'!$D$30*'UNIT VALUES'!$D$36)), 0)</f>
        <v>110795</v>
      </c>
      <c r="AC587" s="87">
        <f>ROUND(IF(U587&gt;V587,0,IF(T587&gt;1, IF(C587="66", T587*'UNIT VALUES'!$D$33*'UNIT VALUES'!$D$36,T587*'UNIT VALUES'!$D$32*'UNIT VALUES'!$D$36),0)),0)</f>
        <v>0</v>
      </c>
      <c r="AD587" t="str">
        <f t="shared" si="28"/>
        <v>249025</v>
      </c>
      <c r="AE587">
        <f ca="1">IF(C587="22",OFFSET('National Reallocations'!$L$1,MATCH(AD587,'National Reallocations'!$I$2:$I$52,0),),ROUND((X587/(SUM($X$2:$X$1259)-SUMIF($C$2:$C$1259,"22",$X$2:$X$1259)))*(Reallocations!$F$4+Reallocations!$F$5),0))</f>
        <v>80</v>
      </c>
      <c r="AF587" s="27">
        <f ca="1">IF(ISERROR(OFFSET('MSA Reallocations'!$I$1,MATCH(AD587,'MSA Reallocations'!$E$2:$E$37,0),)), 0, (OFFSET('MSA Reallocations'!$I$1,MATCH(AD587,'MSA Reallocations'!$E$2:$E$37,0),)))</f>
        <v>0</v>
      </c>
      <c r="AG587" s="181">
        <f ca="1">IF(ISERROR(OFFSET(Reductions!$E$1,MATCH(AD587,Reductions!$F$2:$F$15,0),)), 0, -OFFSET(Reductions!$E$1,MATCH(AD587,Reductions!$F$2:$F$15,0),))</f>
        <v>0</v>
      </c>
      <c r="AH587" s="53">
        <f t="shared" ca="1" si="29"/>
        <v>945668</v>
      </c>
    </row>
    <row r="588" spans="1:34" x14ac:dyDescent="0.25">
      <c r="A588" s="126" t="s">
        <v>5499</v>
      </c>
      <c r="B588" s="126" t="s">
        <v>1706</v>
      </c>
      <c r="C588" s="126" t="s">
        <v>99</v>
      </c>
      <c r="D588" s="126" t="s">
        <v>100</v>
      </c>
      <c r="E588" s="126" t="s">
        <v>1707</v>
      </c>
      <c r="F588" s="126" t="s">
        <v>1738</v>
      </c>
      <c r="G588" s="126" t="s">
        <v>215</v>
      </c>
      <c r="H588" s="126" t="s">
        <v>23</v>
      </c>
      <c r="I588" s="126" t="s">
        <v>23</v>
      </c>
      <c r="J588" s="126" t="s">
        <v>1711</v>
      </c>
      <c r="K588" s="126" t="s">
        <v>2700</v>
      </c>
      <c r="L588" s="127">
        <v>36152</v>
      </c>
      <c r="M588" s="127">
        <v>0</v>
      </c>
      <c r="N588" s="127">
        <v>0</v>
      </c>
      <c r="O588" s="127">
        <v>313414</v>
      </c>
      <c r="P588" s="127">
        <v>0</v>
      </c>
      <c r="Q588" s="127">
        <v>15159</v>
      </c>
      <c r="R588" s="127">
        <v>2210</v>
      </c>
      <c r="S588" s="127">
        <v>1752</v>
      </c>
      <c r="T588" s="24">
        <f>IF(P588&gt;0, ROUND(IF(IF(OR(C588="51", C588="52", C588="66"), (L588*'UNIT VALUES'!$C$26)-CALCS!P588,0)&gt;0, IF(OR(C588="51", C588="52", C588="66"), (L588*'UNIT VALUES'!$C$26)-CALCS!P588,0), 0), 0), ROUND(IF(IF(OR(C588="51", C588="52", C588="66"), (L588*'UNIT VALUES'!$C$26)-CALCS!O588,0)&gt;0, IF(OR(C588="51", C588="52", C588="66"), (L588*'UNIT VALUES'!$C$26)-CALCS!O588,0), 0), 0))</f>
        <v>0</v>
      </c>
      <c r="U588" s="25">
        <f>IF(C588="22", (O588*'UNIT VALUES'!$D$38)+(Q588*'UNIT VALUES'!$D$39)+(S588*'UNIT VALUES'!$D$40), (O588*'UNIT VALUES'!$D$28)+(Q588*'UNIT VALUES'!$D$29)+(S588*'UNIT VALUES'!$D$30))</f>
        <v>1237291.7095488533</v>
      </c>
      <c r="V588" s="25">
        <f>IF(C588="22",(O588*'UNIT VALUES'!$D$41)+(Q588*'UNIT VALUES'!$D$42)+(R588*'UNIT VALUES'!$D$43),IF(C588="66",(Q588*'UNIT VALUES'!$D$31)+(T588*'UNIT VALUES'!$D$33)+(R588*'UNIT VALUES'!$D$34),(Q588*'UNIT VALUES'!$D$31)+(T588*'UNIT VALUES'!$D$32)+(R588*'UNIT VALUES'!$D$34)))</f>
        <v>395083.85952253209</v>
      </c>
      <c r="W588" s="25">
        <f t="shared" si="27"/>
        <v>1237292</v>
      </c>
      <c r="X588" s="27">
        <f>ROUND(IF(C588="22", W588*'UNIT VALUES'!$D$44, W588*'UNIT VALUES'!$D$36), 0)</f>
        <v>1082888</v>
      </c>
      <c r="Y588" s="87">
        <f>ROUND(IF(C588="22", IF(U588&gt;V588,O588*'UNIT VALUES'!$D$38*'UNIT VALUES'!$D$44,O588*'UNIT VALUES'!$D$41*'UNIT VALUES'!$D$44),IF(U588&gt;V588, O588*'UNIT VALUES'!$D$28*'UNIT VALUES'!$D$36,0)), 0)</f>
        <v>515624</v>
      </c>
      <c r="Z588" s="87">
        <f>ROUND(IF(C588="22", IF(U588&gt;V588,Q588*'UNIT VALUES'!$D$39*'UNIT VALUES'!$D$44,Q588*'UNIT VALUES'!$D$42*'UNIT VALUES'!$D$44), IF(U588&gt;V588, Q588*'UNIT VALUES'!$D$29*'UNIT VALUES'!$D$36, Q588*'UNIT VALUES'!$D$31*'UNIT VALUES'!$D$36)),0)</f>
        <v>337273</v>
      </c>
      <c r="AA588" s="87">
        <f>ROUND(IF(C588="22", IF(U588&gt;V588,0,R588*'UNIT VALUES'!$D$43*'UNIT VALUES'!$D$44),IF(CALCS!U588&gt;CALCS!V588,0,CALCS!R588*'UNIT VALUES'!$D$34*'UNIT VALUES'!$D$36)), 0)</f>
        <v>0</v>
      </c>
      <c r="AB588" s="87">
        <f>ROUND(IF(C588="22",IF(U588&gt;V588,S588*'UNIT VALUES'!$D$40*'UNIT VALUES'!$D$44,0),IF(U588&gt;V588,S588*'UNIT VALUES'!$D$30*'UNIT VALUES'!$D$36)), 0)</f>
        <v>229991</v>
      </c>
      <c r="AC588" s="87">
        <f>ROUND(IF(U588&gt;V588,0,IF(T588&gt;1, IF(C588="66", T588*'UNIT VALUES'!$D$33*'UNIT VALUES'!$D$36,T588*'UNIT VALUES'!$D$32*'UNIT VALUES'!$D$36),0)),0)</f>
        <v>0</v>
      </c>
      <c r="AD588" t="str">
        <f t="shared" si="28"/>
        <v>249027</v>
      </c>
      <c r="AE588">
        <f ca="1">IF(C588="22",OFFSET('National Reallocations'!$L$1,MATCH(AD588,'National Reallocations'!$I$2:$I$52,0),),ROUND((X588/(SUM($X$2:$X$1259)-SUMIF($C$2:$C$1259,"22",$X$2:$X$1259)))*(Reallocations!$F$4+Reallocations!$F$5),0))</f>
        <v>91</v>
      </c>
      <c r="AF588" s="27">
        <f ca="1">IF(ISERROR(OFFSET('MSA Reallocations'!$I$1,MATCH(AD588,'MSA Reallocations'!$E$2:$E$37,0),)), 0, (OFFSET('MSA Reallocations'!$I$1,MATCH(AD588,'MSA Reallocations'!$E$2:$E$37,0),)))</f>
        <v>0</v>
      </c>
      <c r="AG588" s="181">
        <f ca="1">IF(ISERROR(OFFSET(Reductions!$E$1,MATCH(AD588,Reductions!$F$2:$F$15,0),)), 0, -OFFSET(Reductions!$E$1,MATCH(AD588,Reductions!$F$2:$F$15,0),))</f>
        <v>0</v>
      </c>
      <c r="AH588" s="53">
        <f t="shared" ca="1" si="29"/>
        <v>1082979</v>
      </c>
    </row>
    <row r="589" spans="1:34" x14ac:dyDescent="0.25">
      <c r="A589" s="126" t="s">
        <v>4807</v>
      </c>
      <c r="B589" s="126" t="s">
        <v>1706</v>
      </c>
      <c r="C589" s="126" t="s">
        <v>99</v>
      </c>
      <c r="D589" s="126" t="s">
        <v>100</v>
      </c>
      <c r="E589" s="126" t="s">
        <v>1707</v>
      </c>
      <c r="F589" s="126" t="s">
        <v>1112</v>
      </c>
      <c r="G589" s="126" t="s">
        <v>135</v>
      </c>
      <c r="H589" s="126" t="s">
        <v>23</v>
      </c>
      <c r="I589" s="126" t="s">
        <v>23</v>
      </c>
      <c r="J589" s="126" t="s">
        <v>4653</v>
      </c>
      <c r="K589" s="126" t="s">
        <v>3336</v>
      </c>
      <c r="L589" s="127">
        <v>334034</v>
      </c>
      <c r="M589" s="127">
        <v>545263</v>
      </c>
      <c r="N589" s="127">
        <v>546747</v>
      </c>
      <c r="O589" s="127">
        <v>962080</v>
      </c>
      <c r="P589" s="127">
        <v>0</v>
      </c>
      <c r="Q589" s="127">
        <v>62321</v>
      </c>
      <c r="R589" s="127">
        <v>16113</v>
      </c>
      <c r="S589" s="127">
        <v>9061</v>
      </c>
      <c r="T589" s="24">
        <f>IF(P589&gt;0, ROUND(IF(IF(OR(C589="51", C589="52", C589="66"), (L589*'UNIT VALUES'!$C$26)-CALCS!P589,0)&gt;0, IF(OR(C589="51", C589="52", C589="66"), (L589*'UNIT VALUES'!$C$26)-CALCS!P589,0), 0), 0), ROUND(IF(IF(OR(C589="51", C589="52", C589="66"), (L589*'UNIT VALUES'!$C$26)-CALCS!O589,0)&gt;0, IF(OR(C589="51", C589="52", C589="66"), (L589*'UNIT VALUES'!$C$26)-CALCS!O589,0), 0), 0))</f>
        <v>0</v>
      </c>
      <c r="U589" s="25">
        <f>IF(C589="22", (O589*'UNIT VALUES'!$D$38)+(Q589*'UNIT VALUES'!$D$39)+(S589*'UNIT VALUES'!$D$40), (O589*'UNIT VALUES'!$D$28)+(Q589*'UNIT VALUES'!$D$29)+(S589*'UNIT VALUES'!$D$30))</f>
        <v>4751840.1897587478</v>
      </c>
      <c r="V589" s="25">
        <f>IF(C589="22",(O589*'UNIT VALUES'!$D$41)+(Q589*'UNIT VALUES'!$D$42)+(R589*'UNIT VALUES'!$D$43),IF(C589="66",(Q589*'UNIT VALUES'!$D$31)+(T589*'UNIT VALUES'!$D$33)+(R589*'UNIT VALUES'!$D$34),(Q589*'UNIT VALUES'!$D$31)+(T589*'UNIT VALUES'!$D$32)+(R589*'UNIT VALUES'!$D$34)))</f>
        <v>2145312.0504922904</v>
      </c>
      <c r="W589" s="25">
        <f t="shared" si="27"/>
        <v>4751840</v>
      </c>
      <c r="X589" s="27">
        <f>ROUND(IF(C589="22", W589*'UNIT VALUES'!$D$44, W589*'UNIT VALUES'!$D$36), 0)</f>
        <v>4158849</v>
      </c>
      <c r="Y589" s="87">
        <f>ROUND(IF(C589="22", IF(U589&gt;V589,O589*'UNIT VALUES'!$D$38*'UNIT VALUES'!$D$44,O589*'UNIT VALUES'!$D$41*'UNIT VALUES'!$D$44),IF(U589&gt;V589, O589*'UNIT VALUES'!$D$28*'UNIT VALUES'!$D$36,0)), 0)</f>
        <v>1582799</v>
      </c>
      <c r="Z589" s="87">
        <f>ROUND(IF(C589="22", IF(U589&gt;V589,Q589*'UNIT VALUES'!$D$39*'UNIT VALUES'!$D$44,Q589*'UNIT VALUES'!$D$42*'UNIT VALUES'!$D$44), IF(U589&gt;V589, Q589*'UNIT VALUES'!$D$29*'UNIT VALUES'!$D$36, Q589*'UNIT VALUES'!$D$31*'UNIT VALUES'!$D$36)),0)</f>
        <v>1386580</v>
      </c>
      <c r="AA589" s="87">
        <f>ROUND(IF(C589="22", IF(U589&gt;V589,0,R589*'UNIT VALUES'!$D$43*'UNIT VALUES'!$D$44),IF(CALCS!U589&gt;CALCS!V589,0,CALCS!R589*'UNIT VALUES'!$D$34*'UNIT VALUES'!$D$36)), 0)</f>
        <v>0</v>
      </c>
      <c r="AB589" s="87">
        <f>ROUND(IF(C589="22",IF(U589&gt;V589,S589*'UNIT VALUES'!$D$40*'UNIT VALUES'!$D$44,0),IF(U589&gt;V589,S589*'UNIT VALUES'!$D$30*'UNIT VALUES'!$D$36)), 0)</f>
        <v>1189471</v>
      </c>
      <c r="AC589" s="87">
        <f>ROUND(IF(U589&gt;V589,0,IF(T589&gt;1, IF(C589="66", T589*'UNIT VALUES'!$D$33*'UNIT VALUES'!$D$36,T589*'UNIT VALUES'!$D$32*'UNIT VALUES'!$D$36),0)),0)</f>
        <v>0</v>
      </c>
      <c r="AD589" t="str">
        <f t="shared" si="28"/>
        <v>249031</v>
      </c>
      <c r="AE589">
        <f ca="1">IF(C589="22",OFFSET('National Reallocations'!$L$1,MATCH(AD589,'National Reallocations'!$I$2:$I$52,0),),ROUND((X589/(SUM($X$2:$X$1259)-SUMIF($C$2:$C$1259,"22",$X$2:$X$1259)))*(Reallocations!$F$4+Reallocations!$F$5),0))</f>
        <v>350</v>
      </c>
      <c r="AF589" s="27">
        <f ca="1">IF(ISERROR(OFFSET('MSA Reallocations'!$I$1,MATCH(AD589,'MSA Reallocations'!$E$2:$E$37,0),)), 0, (OFFSET('MSA Reallocations'!$I$1,MATCH(AD589,'MSA Reallocations'!$E$2:$E$37,0),)))</f>
        <v>0</v>
      </c>
      <c r="AG589" s="181">
        <f ca="1">IF(ISERROR(OFFSET(Reductions!$E$1,MATCH(AD589,Reductions!$F$2:$F$15,0),)), 0, -OFFSET(Reductions!$E$1,MATCH(AD589,Reductions!$F$2:$F$15,0),))</f>
        <v>0</v>
      </c>
      <c r="AH589" s="53">
        <f t="shared" ca="1" si="29"/>
        <v>4159199</v>
      </c>
    </row>
    <row r="590" spans="1:34" x14ac:dyDescent="0.25">
      <c r="A590" s="126" t="s">
        <v>4902</v>
      </c>
      <c r="B590" s="126" t="s">
        <v>1706</v>
      </c>
      <c r="C590" s="126" t="s">
        <v>99</v>
      </c>
      <c r="D590" s="126" t="s">
        <v>100</v>
      </c>
      <c r="E590" s="126" t="s">
        <v>1707</v>
      </c>
      <c r="F590" s="126" t="s">
        <v>1115</v>
      </c>
      <c r="G590" s="126" t="s">
        <v>1058</v>
      </c>
      <c r="H590" s="126" t="s">
        <v>23</v>
      </c>
      <c r="I590" s="126" t="s">
        <v>23</v>
      </c>
      <c r="J590" s="126" t="s">
        <v>914</v>
      </c>
      <c r="K590" s="126" t="s">
        <v>3336</v>
      </c>
      <c r="L590" s="127">
        <v>340974</v>
      </c>
      <c r="M590" s="127">
        <v>619281</v>
      </c>
      <c r="N590" s="127">
        <v>619211</v>
      </c>
      <c r="O590" s="127">
        <v>837551</v>
      </c>
      <c r="P590" s="127">
        <v>0</v>
      </c>
      <c r="Q590" s="127">
        <v>80494</v>
      </c>
      <c r="R590" s="127">
        <v>14229</v>
      </c>
      <c r="S590" s="127">
        <v>10523</v>
      </c>
      <c r="T590" s="24">
        <f>IF(P590&gt;0, ROUND(IF(IF(OR(C590="51", C590="52", C590="66"), (L590*'UNIT VALUES'!$C$26)-CALCS!P590,0)&gt;0, IF(OR(C590="51", C590="52", C590="66"), (L590*'UNIT VALUES'!$C$26)-CALCS!P590,0), 0), 0), ROUND(IF(IF(OR(C590="51", C590="52", C590="66"), (L590*'UNIT VALUES'!$C$26)-CALCS!O590,0)&gt;0, IF(OR(C590="51", C590="52", C590="66"), (L590*'UNIT VALUES'!$C$26)-CALCS!O590,0), 0), 0))</f>
        <v>0</v>
      </c>
      <c r="U590" s="25">
        <f>IF(C590="22", (O590*'UNIT VALUES'!$D$38)+(Q590*'UNIT VALUES'!$D$39)+(S590*'UNIT VALUES'!$D$40), (O590*'UNIT VALUES'!$D$28)+(Q590*'UNIT VALUES'!$D$29)+(S590*'UNIT VALUES'!$D$30))</f>
        <v>5199025.2342539951</v>
      </c>
      <c r="V590" s="25">
        <f>IF(C590="22",(O590*'UNIT VALUES'!$D$41)+(Q590*'UNIT VALUES'!$D$42)+(R590*'UNIT VALUES'!$D$43),IF(C590="66",(Q590*'UNIT VALUES'!$D$31)+(T590*'UNIT VALUES'!$D$33)+(R590*'UNIT VALUES'!$D$34),(Q590*'UNIT VALUES'!$D$31)+(T590*'UNIT VALUES'!$D$32)+(R590*'UNIT VALUES'!$D$34)))</f>
        <v>2282807.6050017872</v>
      </c>
      <c r="W590" s="25">
        <f t="shared" si="27"/>
        <v>5199025</v>
      </c>
      <c r="X590" s="27">
        <f>ROUND(IF(C590="22", W590*'UNIT VALUES'!$D$44, W590*'UNIT VALUES'!$D$36), 0)</f>
        <v>4550229</v>
      </c>
      <c r="Y590" s="87">
        <f>ROUND(IF(C590="22", IF(U590&gt;V590,O590*'UNIT VALUES'!$D$38*'UNIT VALUES'!$D$44,O590*'UNIT VALUES'!$D$41*'UNIT VALUES'!$D$44),IF(U590&gt;V590, O590*'UNIT VALUES'!$D$28*'UNIT VALUES'!$D$36,0)), 0)</f>
        <v>1377926</v>
      </c>
      <c r="Z590" s="87">
        <f>ROUND(IF(C590="22", IF(U590&gt;V590,Q590*'UNIT VALUES'!$D$39*'UNIT VALUES'!$D$44,Q590*'UNIT VALUES'!$D$42*'UNIT VALUES'!$D$44), IF(U590&gt;V590, Q590*'UNIT VALUES'!$D$29*'UNIT VALUES'!$D$36, Q590*'UNIT VALUES'!$D$31*'UNIT VALUES'!$D$36)),0)</f>
        <v>1790911</v>
      </c>
      <c r="AA590" s="87">
        <f>ROUND(IF(C590="22", IF(U590&gt;V590,0,R590*'UNIT VALUES'!$D$43*'UNIT VALUES'!$D$44),IF(CALCS!U590&gt;CALCS!V590,0,CALCS!R590*'UNIT VALUES'!$D$34*'UNIT VALUES'!$D$36)), 0)</f>
        <v>0</v>
      </c>
      <c r="AB590" s="87">
        <f>ROUND(IF(C590="22",IF(U590&gt;V590,S590*'UNIT VALUES'!$D$40*'UNIT VALUES'!$D$44,0),IF(U590&gt;V590,S590*'UNIT VALUES'!$D$30*'UNIT VALUES'!$D$36)), 0)</f>
        <v>1381393</v>
      </c>
      <c r="AC590" s="87">
        <f>ROUND(IF(U590&gt;V590,0,IF(T590&gt;1, IF(C590="66", T590*'UNIT VALUES'!$D$33*'UNIT VALUES'!$D$36,T590*'UNIT VALUES'!$D$32*'UNIT VALUES'!$D$36),0)),0)</f>
        <v>0</v>
      </c>
      <c r="AD590" t="str">
        <f t="shared" si="28"/>
        <v>249033</v>
      </c>
      <c r="AE590">
        <f ca="1">IF(C590="22",OFFSET('National Reallocations'!$L$1,MATCH(AD590,'National Reallocations'!$I$2:$I$52,0),),ROUND((X590/(SUM($X$2:$X$1259)-SUMIF($C$2:$C$1259,"22",$X$2:$X$1259)))*(Reallocations!$F$4+Reallocations!$F$5),0))</f>
        <v>383</v>
      </c>
      <c r="AF590" s="27">
        <f ca="1">IF(ISERROR(OFFSET('MSA Reallocations'!$I$1,MATCH(AD590,'MSA Reallocations'!$E$2:$E$37,0),)), 0, (OFFSET('MSA Reallocations'!$I$1,MATCH(AD590,'MSA Reallocations'!$E$2:$E$37,0),)))</f>
        <v>0</v>
      </c>
      <c r="AG590" s="181">
        <f ca="1">IF(ISERROR(OFFSET(Reductions!$E$1,MATCH(AD590,Reductions!$F$2:$F$15,0),)), 0, -OFFSET(Reductions!$E$1,MATCH(AD590,Reductions!$F$2:$F$15,0),))</f>
        <v>0</v>
      </c>
      <c r="AH590" s="53">
        <f t="shared" ca="1" si="29"/>
        <v>4550612</v>
      </c>
    </row>
    <row r="591" spans="1:34" x14ac:dyDescent="0.25">
      <c r="A591" s="126" t="s">
        <v>4816</v>
      </c>
      <c r="B591" s="126" t="s">
        <v>1742</v>
      </c>
      <c r="C591" s="126" t="s">
        <v>19</v>
      </c>
      <c r="D591" s="126" t="s">
        <v>20</v>
      </c>
      <c r="E591" s="126" t="s">
        <v>1743</v>
      </c>
      <c r="F591" s="126" t="s">
        <v>4744</v>
      </c>
      <c r="G591" s="126" t="s">
        <v>22</v>
      </c>
      <c r="H591" s="126" t="s">
        <v>23</v>
      </c>
      <c r="I591" s="126" t="s">
        <v>23</v>
      </c>
      <c r="J591" s="126" t="s">
        <v>24</v>
      </c>
      <c r="K591" s="126" t="s">
        <v>167</v>
      </c>
      <c r="L591" s="127">
        <v>0</v>
      </c>
      <c r="M591" s="127">
        <v>1125043</v>
      </c>
      <c r="N591" s="127">
        <v>1124660</v>
      </c>
      <c r="O591" s="127">
        <v>945011</v>
      </c>
      <c r="P591" s="127">
        <v>0</v>
      </c>
      <c r="Q591" s="127">
        <v>125452</v>
      </c>
      <c r="R591" s="127">
        <v>130355</v>
      </c>
      <c r="S591" s="127">
        <v>5130</v>
      </c>
      <c r="T591" s="24">
        <f>IF(P591&gt;0, ROUND(IF(IF(OR(C591="51", C591="52", C591="66"), (L591*'UNIT VALUES'!$C$26)-CALCS!P591,0)&gt;0, IF(OR(C591="51", C591="52", C591="66"), (L591*'UNIT VALUES'!$C$26)-CALCS!P591,0), 0), 0), ROUND(IF(IF(OR(C591="51", C591="52", C591="66"), (L591*'UNIT VALUES'!$C$26)-CALCS!O591,0)&gt;0, IF(OR(C591="51", C591="52", C591="66"), (L591*'UNIT VALUES'!$C$26)-CALCS!O591,0), 0), 0))</f>
        <v>0</v>
      </c>
      <c r="U591" s="25">
        <f>IF(C591="22", (O591*'UNIT VALUES'!$D$38)+(Q591*'UNIT VALUES'!$D$39)+(S591*'UNIT VALUES'!$D$40), (O591*'UNIT VALUES'!$D$28)+(Q591*'UNIT VALUES'!$D$29)+(S591*'UNIT VALUES'!$D$30))</f>
        <v>6714939.5329842567</v>
      </c>
      <c r="V591" s="25">
        <f>IF(C591="22",(O591*'UNIT VALUES'!$D$41)+(Q591*'UNIT VALUES'!$D$42)+(R591*'UNIT VALUES'!$D$43),IF(C591="66",(Q591*'UNIT VALUES'!$D$31)+(T591*'UNIT VALUES'!$D$33)+(R591*'UNIT VALUES'!$D$34),(Q591*'UNIT VALUES'!$D$31)+(T591*'UNIT VALUES'!$D$32)+(R591*'UNIT VALUES'!$D$34)))</f>
        <v>12715154.430511903</v>
      </c>
      <c r="W591" s="25">
        <f t="shared" si="27"/>
        <v>12715154</v>
      </c>
      <c r="X591" s="219">
        <f>ROUND(IF(C591="22", W591*'UNIT VALUES'!$D$44, W591*'UNIT VALUES'!$D$36), 0)</f>
        <v>10573275</v>
      </c>
      <c r="Y591" s="87">
        <f>ROUND(IF(C591="22", IF(U591&gt;V591,O591*'UNIT VALUES'!$D$38*'UNIT VALUES'!$D$44,O591*'UNIT VALUES'!$D$41*'UNIT VALUES'!$D$44),IF(U591&gt;V591, O591*'UNIT VALUES'!$D$28*'UNIT VALUES'!$D$36,0)), 0)</f>
        <v>1262675</v>
      </c>
      <c r="Z591" s="87">
        <f>ROUND(IF(C591="22", IF(U591&gt;V591,Q591*'UNIT VALUES'!$D$39*'UNIT VALUES'!$D$44,Q591*'UNIT VALUES'!$D$42*'UNIT VALUES'!$D$44), IF(U591&gt;V591, Q591*'UNIT VALUES'!$D$29*'UNIT VALUES'!$D$36, Q591*'UNIT VALUES'!$D$31*'UNIT VALUES'!$D$36)),0)</f>
        <v>1752353</v>
      </c>
      <c r="AA591" s="87">
        <f>ROUND(IF(C591="22", IF(U591&gt;V591,0,R591*'UNIT VALUES'!$D$43*'UNIT VALUES'!$D$44),IF(CALCS!U591&gt;CALCS!V591,0,CALCS!R591*'UNIT VALUES'!$D$34*'UNIT VALUES'!$D$36)), 0)</f>
        <v>7558248</v>
      </c>
      <c r="AB591" s="87">
        <f>ROUND(IF(C591="22",IF(U591&gt;V591,S591*'UNIT VALUES'!$D$40*'UNIT VALUES'!$D$44,0),IF(U591&gt;V591,S591*'UNIT VALUES'!$D$30*'UNIT VALUES'!$D$36)), 0)</f>
        <v>0</v>
      </c>
      <c r="AC591" s="87">
        <f>ROUND(IF(U591&gt;V591,0,IF(T591&gt;1, IF(C591="66", T591*'UNIT VALUES'!$D$33*'UNIT VALUES'!$D$36,T591*'UNIT VALUES'!$D$32*'UNIT VALUES'!$D$36),0)),0)</f>
        <v>0</v>
      </c>
      <c r="AD591" t="str">
        <f t="shared" si="28"/>
        <v>239999</v>
      </c>
      <c r="AE591">
        <f ca="1">IF(C591="22",OFFSET('National Reallocations'!$L$1,MATCH(AD591,'National Reallocations'!$I$2:$I$52,0),),ROUND((X591/(SUM($X$2:$X$1259)-SUMIF($C$2:$C$1259,"22",$X$2:$X$1259)))*(Reallocations!$F$4+Reallocations!$F$5),0))</f>
        <v>33221</v>
      </c>
      <c r="AF591" s="27">
        <f ca="1">IF(ISERROR(OFFSET('MSA Reallocations'!$I$1,MATCH(AD591,'MSA Reallocations'!$E$2:$E$37,0),)), 0, (OFFSET('MSA Reallocations'!$I$1,MATCH(AD591,'MSA Reallocations'!$E$2:$E$37,0),)))</f>
        <v>0</v>
      </c>
      <c r="AG591" s="181">
        <f ca="1">IF(ISERROR(OFFSET(Reductions!$E$1,MATCH(AD591,Reductions!$F$2:$F$15,0),)), 0, -OFFSET(Reductions!$E$1,MATCH(AD591,Reductions!$F$2:$F$15,0),))</f>
        <v>0</v>
      </c>
      <c r="AH591" s="53">
        <f t="shared" ca="1" si="29"/>
        <v>10606496</v>
      </c>
    </row>
    <row r="592" spans="1:34" x14ac:dyDescent="0.25">
      <c r="A592" s="126" t="s">
        <v>4950</v>
      </c>
      <c r="B592" s="126" t="s">
        <v>1742</v>
      </c>
      <c r="C592" s="126" t="s">
        <v>27</v>
      </c>
      <c r="D592" s="126" t="s">
        <v>28</v>
      </c>
      <c r="E592" s="126" t="s">
        <v>1743</v>
      </c>
      <c r="F592" s="126" t="s">
        <v>1744</v>
      </c>
      <c r="G592" s="126" t="s">
        <v>227</v>
      </c>
      <c r="H592" s="126" t="s">
        <v>1745</v>
      </c>
      <c r="I592" s="126" t="s">
        <v>1745</v>
      </c>
      <c r="J592" s="126" t="s">
        <v>1746</v>
      </c>
      <c r="K592" s="126" t="s">
        <v>167</v>
      </c>
      <c r="L592" s="127">
        <v>24449</v>
      </c>
      <c r="M592" s="127">
        <v>23128</v>
      </c>
      <c r="N592" s="127">
        <v>23128</v>
      </c>
      <c r="O592" s="127">
        <v>22871</v>
      </c>
      <c r="P592" s="127">
        <v>0</v>
      </c>
      <c r="Q592" s="127">
        <v>3788</v>
      </c>
      <c r="R592" s="127">
        <v>4739</v>
      </c>
      <c r="S592" s="127">
        <v>273</v>
      </c>
      <c r="T592" s="24">
        <f>IF(P592&gt;0, ROUND(IF(IF(OR(C592="51", C592="52", C592="66"), (L592*'UNIT VALUES'!$C$26)-CALCS!P592,0)&gt;0, IF(OR(C592="51", C592="52", C592="66"), (L592*'UNIT VALUES'!$C$26)-CALCS!P592,0), 0), 0), ROUND(IF(IF(OR(C592="51", C592="52", C592="66"), (L592*'UNIT VALUES'!$C$26)-CALCS!O592,0)&gt;0, IF(OR(C592="51", C592="52", C592="66"), (L592*'UNIT VALUES'!$C$26)-CALCS!O592,0), 0), 0))</f>
        <v>15495</v>
      </c>
      <c r="U592" s="25">
        <f>IF(C592="22", (O592*'UNIT VALUES'!$D$38)+(Q592*'UNIT VALUES'!$D$39)+(S592*'UNIT VALUES'!$D$40), (O592*'UNIT VALUES'!$D$28)+(Q592*'UNIT VALUES'!$D$29)+(S592*'UNIT VALUES'!$D$30))</f>
        <v>180235.89668074143</v>
      </c>
      <c r="V592" s="25">
        <f>IF(C592="22",(O592*'UNIT VALUES'!$D$41)+(Q592*'UNIT VALUES'!$D$42)+(R592*'UNIT VALUES'!$D$43),IF(C592="66",(Q592*'UNIT VALUES'!$D$31)+(T592*'UNIT VALUES'!$D$33)+(R592*'UNIT VALUES'!$D$34),(Q592*'UNIT VALUES'!$D$31)+(T592*'UNIT VALUES'!$D$32)+(R592*'UNIT VALUES'!$D$34)))</f>
        <v>589946.47764942562</v>
      </c>
      <c r="W592" s="25">
        <f t="shared" si="27"/>
        <v>589946</v>
      </c>
      <c r="X592" s="27">
        <f>ROUND(IF(C592="22", W592*'UNIT VALUES'!$D$44, W592*'UNIT VALUES'!$D$36), 0)</f>
        <v>516326</v>
      </c>
      <c r="Y592" s="87">
        <f>ROUND(IF(C592="22", IF(U592&gt;V592,O592*'UNIT VALUES'!$D$38*'UNIT VALUES'!$D$44,O592*'UNIT VALUES'!$D$41*'UNIT VALUES'!$D$44),IF(U592&gt;V592, O592*'UNIT VALUES'!$D$28*'UNIT VALUES'!$D$36,0)), 0)</f>
        <v>0</v>
      </c>
      <c r="Z592" s="87">
        <f>ROUND(IF(C592="22", IF(U592&gt;V592,Q592*'UNIT VALUES'!$D$39*'UNIT VALUES'!$D$44,Q592*'UNIT VALUES'!$D$42*'UNIT VALUES'!$D$44), IF(U592&gt;V592, Q592*'UNIT VALUES'!$D$29*'UNIT VALUES'!$D$36, Q592*'UNIT VALUES'!$D$31*'UNIT VALUES'!$D$36)),0)</f>
        <v>50568</v>
      </c>
      <c r="AA592" s="87">
        <f>ROUND(IF(C592="22", IF(U592&gt;V592,0,R592*'UNIT VALUES'!$D$43*'UNIT VALUES'!$D$44),IF(CALCS!U592&gt;CALCS!V592,0,CALCS!R592*'UNIT VALUES'!$D$34*'UNIT VALUES'!$D$36)), 0)</f>
        <v>307536</v>
      </c>
      <c r="AB592" s="87">
        <f>ROUND(IF(C592="22",IF(U592&gt;V592,S592*'UNIT VALUES'!$D$40*'UNIT VALUES'!$D$44,0),IF(U592&gt;V592,S592*'UNIT VALUES'!$D$30*'UNIT VALUES'!$D$36)), 0)</f>
        <v>0</v>
      </c>
      <c r="AC592" s="87">
        <f>ROUND(IF(U592&gt;V592,0,IF(T592&gt;1, IF(C592="66", T592*'UNIT VALUES'!$D$33*'UNIT VALUES'!$D$36,T592*'UNIT VALUES'!$D$32*'UNIT VALUES'!$D$36),0)),0)</f>
        <v>158223</v>
      </c>
      <c r="AD592" t="str">
        <f t="shared" si="28"/>
        <v>230120</v>
      </c>
      <c r="AE592">
        <f ca="1">IF(C592="22",OFFSET('National Reallocations'!$L$1,MATCH(AD592,'National Reallocations'!$I$2:$I$52,0),),ROUND((X592/(SUM($X$2:$X$1259)-SUMIF($C$2:$C$1259,"22",$X$2:$X$1259)))*(Reallocations!$F$4+Reallocations!$F$5),0))</f>
        <v>43</v>
      </c>
      <c r="AF592" s="27">
        <f ca="1">IF(ISERROR(OFFSET('MSA Reallocations'!$I$1,MATCH(AD592,'MSA Reallocations'!$E$2:$E$37,0),)), 0, (OFFSET('MSA Reallocations'!$I$1,MATCH(AD592,'MSA Reallocations'!$E$2:$E$37,0),)))</f>
        <v>0</v>
      </c>
      <c r="AG592" s="181">
        <f ca="1">IF(ISERROR(OFFSET(Reductions!$E$1,MATCH(AD592,Reductions!$F$2:$F$15,0),)), 0, -OFFSET(Reductions!$E$1,MATCH(AD592,Reductions!$F$2:$F$15,0),))</f>
        <v>0</v>
      </c>
      <c r="AH592" s="53">
        <f t="shared" ca="1" si="29"/>
        <v>516369</v>
      </c>
    </row>
    <row r="593" spans="1:34" x14ac:dyDescent="0.25">
      <c r="A593" s="126" t="s">
        <v>5488</v>
      </c>
      <c r="B593" s="126" t="s">
        <v>1742</v>
      </c>
      <c r="C593" s="126" t="s">
        <v>27</v>
      </c>
      <c r="D593" s="126" t="s">
        <v>28</v>
      </c>
      <c r="E593" s="126" t="s">
        <v>1743</v>
      </c>
      <c r="F593" s="126" t="s">
        <v>1748</v>
      </c>
      <c r="G593" s="126" t="s">
        <v>210</v>
      </c>
      <c r="H593" s="126" t="s">
        <v>1749</v>
      </c>
      <c r="I593" s="126" t="s">
        <v>1749</v>
      </c>
      <c r="J593" s="126" t="s">
        <v>1750</v>
      </c>
      <c r="K593" s="126" t="s">
        <v>167</v>
      </c>
      <c r="L593" s="127">
        <v>38912</v>
      </c>
      <c r="M593" s="127">
        <v>31643</v>
      </c>
      <c r="N593" s="127">
        <v>31643</v>
      </c>
      <c r="O593" s="127">
        <v>32391</v>
      </c>
      <c r="P593" s="127">
        <v>0</v>
      </c>
      <c r="Q593" s="127">
        <v>7706</v>
      </c>
      <c r="R593" s="127">
        <v>5487</v>
      </c>
      <c r="S593" s="127">
        <v>273</v>
      </c>
      <c r="T593" s="24">
        <f>IF(P593&gt;0, ROUND(IF(IF(OR(C593="51", C593="52", C593="66"), (L593*'UNIT VALUES'!$C$26)-CALCS!P593,0)&gt;0, IF(OR(C593="51", C593="52", C593="66"), (L593*'UNIT VALUES'!$C$26)-CALCS!P593,0), 0), 0), ROUND(IF(IF(OR(C593="51", C593="52", C593="66"), (L593*'UNIT VALUES'!$C$26)-CALCS!O593,0)&gt;0, IF(OR(C593="51", C593="52", C593="66"), (L593*'UNIT VALUES'!$C$26)-CALCS!O593,0), 0), 0))</f>
        <v>28670</v>
      </c>
      <c r="U593" s="25">
        <f>IF(C593="22", (O593*'UNIT VALUES'!$D$38)+(Q593*'UNIT VALUES'!$D$39)+(S593*'UNIT VALUES'!$D$40), (O593*'UNIT VALUES'!$D$28)+(Q593*'UNIT VALUES'!$D$29)+(S593*'UNIT VALUES'!$D$30))</f>
        <v>297732.2167331776</v>
      </c>
      <c r="V593" s="25">
        <f>IF(C593="22",(O593*'UNIT VALUES'!$D$41)+(Q593*'UNIT VALUES'!$D$42)+(R593*'UNIT VALUES'!$D$43),IF(C593="66",(Q593*'UNIT VALUES'!$D$31)+(T593*'UNIT VALUES'!$D$33)+(R593*'UNIT VALUES'!$D$34),(Q593*'UNIT VALUES'!$D$31)+(T593*'UNIT VALUES'!$D$32)+(R593*'UNIT VALUES'!$D$34)))</f>
        <v>858884.7986852224</v>
      </c>
      <c r="W593" s="25">
        <f t="shared" si="27"/>
        <v>858885</v>
      </c>
      <c r="X593" s="27">
        <f>ROUND(IF(C593="22", W593*'UNIT VALUES'!$D$44, W593*'UNIT VALUES'!$D$36), 0)</f>
        <v>751703</v>
      </c>
      <c r="Y593" s="87">
        <f>ROUND(IF(C593="22", IF(U593&gt;V593,O593*'UNIT VALUES'!$D$38*'UNIT VALUES'!$D$44,O593*'UNIT VALUES'!$D$41*'UNIT VALUES'!$D$44),IF(U593&gt;V593, O593*'UNIT VALUES'!$D$28*'UNIT VALUES'!$D$36,0)), 0)</f>
        <v>0</v>
      </c>
      <c r="Z593" s="87">
        <f>ROUND(IF(C593="22", IF(U593&gt;V593,Q593*'UNIT VALUES'!$D$39*'UNIT VALUES'!$D$44,Q593*'UNIT VALUES'!$D$42*'UNIT VALUES'!$D$44), IF(U593&gt;V593, Q593*'UNIT VALUES'!$D$29*'UNIT VALUES'!$D$36, Q593*'UNIT VALUES'!$D$31*'UNIT VALUES'!$D$36)),0)</f>
        <v>102870</v>
      </c>
      <c r="AA593" s="87">
        <f>ROUND(IF(C593="22", IF(U593&gt;V593,0,R593*'UNIT VALUES'!$D$43*'UNIT VALUES'!$D$44),IF(CALCS!U593&gt;CALCS!V593,0,CALCS!R593*'UNIT VALUES'!$D$34*'UNIT VALUES'!$D$36)), 0)</f>
        <v>356077</v>
      </c>
      <c r="AB593" s="87">
        <f>ROUND(IF(C593="22",IF(U593&gt;V593,S593*'UNIT VALUES'!$D$40*'UNIT VALUES'!$D$44,0),IF(U593&gt;V593,S593*'UNIT VALUES'!$D$30*'UNIT VALUES'!$D$36)), 0)</f>
        <v>0</v>
      </c>
      <c r="AC593" s="87">
        <f>ROUND(IF(U593&gt;V593,0,IF(T593&gt;1, IF(C593="66", T593*'UNIT VALUES'!$D$33*'UNIT VALUES'!$D$36,T593*'UNIT VALUES'!$D$32*'UNIT VALUES'!$D$36),0)),0)</f>
        <v>292756</v>
      </c>
      <c r="AD593" t="str">
        <f t="shared" si="28"/>
        <v>230162</v>
      </c>
      <c r="AE593">
        <f ca="1">IF(C593="22",OFFSET('National Reallocations'!$L$1,MATCH(AD593,'National Reallocations'!$I$2:$I$52,0),),ROUND((X593/(SUM($X$2:$X$1259)-SUMIF($C$2:$C$1259,"22",$X$2:$X$1259)))*(Reallocations!$F$4+Reallocations!$F$5),0))</f>
        <v>63</v>
      </c>
      <c r="AF593" s="27">
        <f ca="1">IF(ISERROR(OFFSET('MSA Reallocations'!$I$1,MATCH(AD593,'MSA Reallocations'!$E$2:$E$37,0),)), 0, (OFFSET('MSA Reallocations'!$I$1,MATCH(AD593,'MSA Reallocations'!$E$2:$E$37,0),)))</f>
        <v>0</v>
      </c>
      <c r="AG593" s="181">
        <f ca="1">IF(ISERROR(OFFSET(Reductions!$E$1,MATCH(AD593,Reductions!$F$2:$F$15,0),)), 0, -OFFSET(Reductions!$E$1,MATCH(AD593,Reductions!$F$2:$F$15,0),))</f>
        <v>0</v>
      </c>
      <c r="AH593" s="53">
        <f t="shared" ca="1" si="29"/>
        <v>751766</v>
      </c>
    </row>
    <row r="594" spans="1:34" x14ac:dyDescent="0.25">
      <c r="A594" s="126" t="s">
        <v>5683</v>
      </c>
      <c r="B594" s="126" t="s">
        <v>1742</v>
      </c>
      <c r="C594" s="126" t="s">
        <v>47</v>
      </c>
      <c r="D594" s="126" t="s">
        <v>48</v>
      </c>
      <c r="E594" s="126" t="s">
        <v>1743</v>
      </c>
      <c r="F594" s="126" t="s">
        <v>1752</v>
      </c>
      <c r="G594" s="126" t="s">
        <v>135</v>
      </c>
      <c r="H594" s="126" t="s">
        <v>1753</v>
      </c>
      <c r="I594" s="126" t="s">
        <v>1753</v>
      </c>
      <c r="J594" s="126" t="s">
        <v>1754</v>
      </c>
      <c r="K594" s="126" t="s">
        <v>167</v>
      </c>
      <c r="L594" s="127">
        <v>19255</v>
      </c>
      <c r="M594" s="127">
        <v>0</v>
      </c>
      <c r="N594" s="127">
        <v>0</v>
      </c>
      <c r="O594" s="127">
        <v>21282</v>
      </c>
      <c r="P594" s="127">
        <v>0</v>
      </c>
      <c r="Q594" s="127">
        <v>3657</v>
      </c>
      <c r="R594" s="127">
        <v>4720</v>
      </c>
      <c r="S594" s="127">
        <v>106</v>
      </c>
      <c r="T594" s="24">
        <f>IF(P594&gt;0, ROUND(IF(IF(OR(C594="51", C594="52", C594="66"), (L594*'UNIT VALUES'!$C$26)-CALCS!P594,0)&gt;0, IF(OR(C594="51", C594="52", C594="66"), (L594*'UNIT VALUES'!$C$26)-CALCS!P594,0), 0), 0), ROUND(IF(IF(OR(C594="51", C594="52", C594="66"), (L594*'UNIT VALUES'!$C$26)-CALCS!O594,0)&gt;0, IF(OR(C594="51", C594="52", C594="66"), (L594*'UNIT VALUES'!$C$26)-CALCS!O594,0), 0), 0))</f>
        <v>8933</v>
      </c>
      <c r="U594" s="25">
        <f>IF(C594="22", (O594*'UNIT VALUES'!$D$38)+(Q594*'UNIT VALUES'!$D$39)+(S594*'UNIT VALUES'!$D$40), (O594*'UNIT VALUES'!$D$28)+(Q594*'UNIT VALUES'!$D$29)+(S594*'UNIT VALUES'!$D$30))</f>
        <v>148870.19832392878</v>
      </c>
      <c r="V594" s="25">
        <f>IF(C594="22",(O594*'UNIT VALUES'!$D$41)+(Q594*'UNIT VALUES'!$D$42)+(R594*'UNIT VALUES'!$D$43),IF(C594="66",(Q594*'UNIT VALUES'!$D$31)+(T594*'UNIT VALUES'!$D$33)+(R594*'UNIT VALUES'!$D$34),(Q594*'UNIT VALUES'!$D$31)+(T594*'UNIT VALUES'!$D$32)+(R594*'UNIT VALUES'!$D$34)))</f>
        <v>509979.40476136474</v>
      </c>
      <c r="W594" s="25">
        <f t="shared" si="27"/>
        <v>509979</v>
      </c>
      <c r="X594" s="27">
        <f>ROUND(IF(C594="22", W594*'UNIT VALUES'!$D$44, W594*'UNIT VALUES'!$D$36), 0)</f>
        <v>446338</v>
      </c>
      <c r="Y594" s="87">
        <f>ROUND(IF(C594="22", IF(U594&gt;V594,O594*'UNIT VALUES'!$D$38*'UNIT VALUES'!$D$44,O594*'UNIT VALUES'!$D$41*'UNIT VALUES'!$D$44),IF(U594&gt;V594, O594*'UNIT VALUES'!$D$28*'UNIT VALUES'!$D$36,0)), 0)</f>
        <v>0</v>
      </c>
      <c r="Z594" s="87">
        <f>ROUND(IF(C594="22", IF(U594&gt;V594,Q594*'UNIT VALUES'!$D$39*'UNIT VALUES'!$D$44,Q594*'UNIT VALUES'!$D$42*'UNIT VALUES'!$D$44), IF(U594&gt;V594, Q594*'UNIT VALUES'!$D$29*'UNIT VALUES'!$D$36, Q594*'UNIT VALUES'!$D$31*'UNIT VALUES'!$D$36)),0)</f>
        <v>48819</v>
      </c>
      <c r="AA594" s="87">
        <f>ROUND(IF(C594="22", IF(U594&gt;V594,0,R594*'UNIT VALUES'!$D$43*'UNIT VALUES'!$D$44),IF(CALCS!U594&gt;CALCS!V594,0,CALCS!R594*'UNIT VALUES'!$D$34*'UNIT VALUES'!$D$36)), 0)</f>
        <v>306303</v>
      </c>
      <c r="AB594" s="87">
        <f>ROUND(IF(C594="22",IF(U594&gt;V594,S594*'UNIT VALUES'!$D$40*'UNIT VALUES'!$D$44,0),IF(U594&gt;V594,S594*'UNIT VALUES'!$D$30*'UNIT VALUES'!$D$36)), 0)</f>
        <v>0</v>
      </c>
      <c r="AC594" s="87">
        <f>ROUND(IF(U594&gt;V594,0,IF(T594&gt;1, IF(C594="66", T594*'UNIT VALUES'!$D$33*'UNIT VALUES'!$D$36,T594*'UNIT VALUES'!$D$32*'UNIT VALUES'!$D$36),0)),0)</f>
        <v>91217</v>
      </c>
      <c r="AD594" t="str">
        <f t="shared" si="28"/>
        <v>230252</v>
      </c>
      <c r="AE594">
        <f ca="1">IF(C594="22",OFFSET('National Reallocations'!$L$1,MATCH(AD594,'National Reallocations'!$I$2:$I$52,0),),ROUND((X594/(SUM($X$2:$X$1259)-SUMIF($C$2:$C$1259,"22",$X$2:$X$1259)))*(Reallocations!$F$4+Reallocations!$F$5),0))</f>
        <v>38</v>
      </c>
      <c r="AF594" s="27">
        <f ca="1">IF(ISERROR(OFFSET('MSA Reallocations'!$I$1,MATCH(AD594,'MSA Reallocations'!$E$2:$E$37,0),)), 0, (OFFSET('MSA Reallocations'!$I$1,MATCH(AD594,'MSA Reallocations'!$E$2:$E$37,0),)))</f>
        <v>0</v>
      </c>
      <c r="AG594" s="181">
        <f ca="1">IF(ISERROR(OFFSET(Reductions!$E$1,MATCH(AD594,Reductions!$F$2:$F$15,0),)), 0, -OFFSET(Reductions!$E$1,MATCH(AD594,Reductions!$F$2:$F$15,0),))</f>
        <v>0</v>
      </c>
      <c r="AH594" s="53">
        <f t="shared" ca="1" si="29"/>
        <v>446376</v>
      </c>
    </row>
    <row r="595" spans="1:34" x14ac:dyDescent="0.25">
      <c r="A595" s="126" t="s">
        <v>5447</v>
      </c>
      <c r="B595" s="126" t="s">
        <v>1742</v>
      </c>
      <c r="C595" s="126" t="s">
        <v>27</v>
      </c>
      <c r="D595" s="126" t="s">
        <v>28</v>
      </c>
      <c r="E595" s="126" t="s">
        <v>1743</v>
      </c>
      <c r="F595" s="126" t="s">
        <v>394</v>
      </c>
      <c r="G595" s="126" t="s">
        <v>227</v>
      </c>
      <c r="H595" s="126" t="s">
        <v>1755</v>
      </c>
      <c r="I595" s="126" t="s">
        <v>1755</v>
      </c>
      <c r="J595" s="126" t="s">
        <v>1746</v>
      </c>
      <c r="K595" s="126" t="s">
        <v>167</v>
      </c>
      <c r="L595" s="127">
        <v>40804</v>
      </c>
      <c r="M595" s="127">
        <v>40481</v>
      </c>
      <c r="N595" s="127">
        <v>40481</v>
      </c>
      <c r="O595" s="127">
        <v>36202</v>
      </c>
      <c r="P595" s="127">
        <v>0</v>
      </c>
      <c r="Q595" s="127">
        <v>8076</v>
      </c>
      <c r="R595" s="127">
        <v>6299</v>
      </c>
      <c r="S595" s="127">
        <v>208</v>
      </c>
      <c r="T595" s="24">
        <f>IF(P595&gt;0, ROUND(IF(IF(OR(C595="51", C595="52", C595="66"), (L595*'UNIT VALUES'!$C$26)-CALCS!P595,0)&gt;0, IF(OR(C595="51", C595="52", C595="66"), (L595*'UNIT VALUES'!$C$26)-CALCS!P595,0), 0), 0), ROUND(IF(IF(OR(C595="51", C595="52", C595="66"), (L595*'UNIT VALUES'!$C$26)-CALCS!O595,0)&gt;0, IF(OR(C595="51", C595="52", C595="66"), (L595*'UNIT VALUES'!$C$26)-CALCS!O595,0), 0), 0))</f>
        <v>27828</v>
      </c>
      <c r="U595" s="25">
        <f>IF(C595="22", (O595*'UNIT VALUES'!$D$38)+(Q595*'UNIT VALUES'!$D$39)+(S595*'UNIT VALUES'!$D$40), (O595*'UNIT VALUES'!$D$28)+(Q595*'UNIT VALUES'!$D$29)+(S595*'UNIT VALUES'!$D$30))</f>
        <v>304552.46923877415</v>
      </c>
      <c r="V595" s="25">
        <f>IF(C595="22",(O595*'UNIT VALUES'!$D$41)+(Q595*'UNIT VALUES'!$D$42)+(R595*'UNIT VALUES'!$D$43),IF(C595="66",(Q595*'UNIT VALUES'!$D$31)+(T595*'UNIT VALUES'!$D$33)+(R595*'UNIT VALUES'!$D$34),(Q595*'UNIT VALUES'!$D$31)+(T595*'UNIT VALUES'!$D$32)+(R595*'UNIT VALUES'!$D$34)))</f>
        <v>914912.42784541124</v>
      </c>
      <c r="W595" s="25">
        <f t="shared" si="27"/>
        <v>914912</v>
      </c>
      <c r="X595" s="27">
        <f>ROUND(IF(C595="22", W595*'UNIT VALUES'!$D$44, W595*'UNIT VALUES'!$D$36), 0)</f>
        <v>800738</v>
      </c>
      <c r="Y595" s="87">
        <f>ROUND(IF(C595="22", IF(U595&gt;V595,O595*'UNIT VALUES'!$D$38*'UNIT VALUES'!$D$44,O595*'UNIT VALUES'!$D$41*'UNIT VALUES'!$D$44),IF(U595&gt;V595, O595*'UNIT VALUES'!$D$28*'UNIT VALUES'!$D$36,0)), 0)</f>
        <v>0</v>
      </c>
      <c r="Z595" s="87">
        <f>ROUND(IF(C595="22", IF(U595&gt;V595,Q595*'UNIT VALUES'!$D$39*'UNIT VALUES'!$D$44,Q595*'UNIT VALUES'!$D$42*'UNIT VALUES'!$D$44), IF(U595&gt;V595, Q595*'UNIT VALUES'!$D$29*'UNIT VALUES'!$D$36, Q595*'UNIT VALUES'!$D$31*'UNIT VALUES'!$D$36)),0)</f>
        <v>107810</v>
      </c>
      <c r="AA595" s="87">
        <f>ROUND(IF(C595="22", IF(U595&gt;V595,0,R595*'UNIT VALUES'!$D$43*'UNIT VALUES'!$D$44),IF(CALCS!U595&gt;CALCS!V595,0,CALCS!R595*'UNIT VALUES'!$D$34*'UNIT VALUES'!$D$36)), 0)</f>
        <v>408771</v>
      </c>
      <c r="AB595" s="87">
        <f>ROUND(IF(C595="22",IF(U595&gt;V595,S595*'UNIT VALUES'!$D$40*'UNIT VALUES'!$D$44,0),IF(U595&gt;V595,S595*'UNIT VALUES'!$D$30*'UNIT VALUES'!$D$36)), 0)</f>
        <v>0</v>
      </c>
      <c r="AC595" s="87">
        <f>ROUND(IF(U595&gt;V595,0,IF(T595&gt;1, IF(C595="66", T595*'UNIT VALUES'!$D$33*'UNIT VALUES'!$D$36,T595*'UNIT VALUES'!$D$32*'UNIT VALUES'!$D$36),0)),0)</f>
        <v>284158</v>
      </c>
      <c r="AD595" t="str">
        <f t="shared" si="28"/>
        <v>231602</v>
      </c>
      <c r="AE595">
        <f ca="1">IF(C595="22",OFFSET('National Reallocations'!$L$1,MATCH(AD595,'National Reallocations'!$I$2:$I$52,0),),ROUND((X595/(SUM($X$2:$X$1259)-SUMIF($C$2:$C$1259,"22",$X$2:$X$1259)))*(Reallocations!$F$4+Reallocations!$F$5),0))</f>
        <v>67</v>
      </c>
      <c r="AF595" s="27">
        <f ca="1">IF(ISERROR(OFFSET('MSA Reallocations'!$I$1,MATCH(AD595,'MSA Reallocations'!$E$2:$E$37,0),)), 0, (OFFSET('MSA Reallocations'!$I$1,MATCH(AD595,'MSA Reallocations'!$E$2:$E$37,0),)))</f>
        <v>0</v>
      </c>
      <c r="AG595" s="181">
        <f ca="1">IF(ISERROR(OFFSET(Reductions!$E$1,MATCH(AD595,Reductions!$F$2:$F$15,0),)), 0, -OFFSET(Reductions!$E$1,MATCH(AD595,Reductions!$F$2:$F$15,0),))</f>
        <v>0</v>
      </c>
      <c r="AH595" s="53">
        <f t="shared" ca="1" si="29"/>
        <v>800805</v>
      </c>
    </row>
    <row r="596" spans="1:34" x14ac:dyDescent="0.25">
      <c r="A596" s="126" t="s">
        <v>5052</v>
      </c>
      <c r="B596" s="126" t="s">
        <v>1742</v>
      </c>
      <c r="C596" s="126" t="s">
        <v>27</v>
      </c>
      <c r="D596" s="126" t="s">
        <v>28</v>
      </c>
      <c r="E596" s="126" t="s">
        <v>1743</v>
      </c>
      <c r="F596" s="126" t="s">
        <v>1757</v>
      </c>
      <c r="G596" s="126" t="s">
        <v>176</v>
      </c>
      <c r="H596" s="126" t="s">
        <v>1758</v>
      </c>
      <c r="I596" s="126" t="s">
        <v>1758</v>
      </c>
      <c r="J596" s="126" t="s">
        <v>1754</v>
      </c>
      <c r="K596" s="126" t="s">
        <v>167</v>
      </c>
      <c r="L596" s="127">
        <v>72566</v>
      </c>
      <c r="M596" s="127">
        <v>61572</v>
      </c>
      <c r="N596" s="127">
        <v>61572</v>
      </c>
      <c r="O596" s="127">
        <v>66881</v>
      </c>
      <c r="P596" s="127">
        <v>0</v>
      </c>
      <c r="Q596" s="127">
        <v>13590</v>
      </c>
      <c r="R596" s="127">
        <v>16705</v>
      </c>
      <c r="S596" s="127">
        <v>750</v>
      </c>
      <c r="T596" s="24">
        <f>IF(P596&gt;0, ROUND(IF(IF(OR(C596="51", C596="52", C596="66"), (L596*'UNIT VALUES'!$C$26)-CALCS!P596,0)&gt;0, IF(OR(C596="51", C596="52", C596="66"), (L596*'UNIT VALUES'!$C$26)-CALCS!P596,0), 0), 0), ROUND(IF(IF(OR(C596="51", C596="52", C596="66"), (L596*'UNIT VALUES'!$C$26)-CALCS!O596,0)&gt;0, IF(OR(C596="51", C596="52", C596="66"), (L596*'UNIT VALUES'!$C$26)-CALCS!O596,0), 0), 0))</f>
        <v>46991</v>
      </c>
      <c r="U596" s="25">
        <f>IF(C596="22", (O596*'UNIT VALUES'!$D$38)+(Q596*'UNIT VALUES'!$D$39)+(S596*'UNIT VALUES'!$D$40), (O596*'UNIT VALUES'!$D$28)+(Q596*'UNIT VALUES'!$D$29)+(S596*'UNIT VALUES'!$D$30))</f>
        <v>583690.53266693826</v>
      </c>
      <c r="V596" s="25">
        <f>IF(C596="22",(O596*'UNIT VALUES'!$D$41)+(Q596*'UNIT VALUES'!$D$42)+(R596*'UNIT VALUES'!$D$43),IF(C596="66",(Q596*'UNIT VALUES'!$D$31)+(T596*'UNIT VALUES'!$D$33)+(R596*'UNIT VALUES'!$D$34),(Q596*'UNIT VALUES'!$D$31)+(T596*'UNIT VALUES'!$D$32)+(R596*'UNIT VALUES'!$D$34)))</f>
        <v>1994175.0951028995</v>
      </c>
      <c r="W596" s="25">
        <f t="shared" si="27"/>
        <v>1994175</v>
      </c>
      <c r="X596" s="27">
        <f>ROUND(IF(C596="22", W596*'UNIT VALUES'!$D$44, W596*'UNIT VALUES'!$D$36), 0)</f>
        <v>1745318</v>
      </c>
      <c r="Y596" s="87">
        <f>ROUND(IF(C596="22", IF(U596&gt;V596,O596*'UNIT VALUES'!$D$38*'UNIT VALUES'!$D$44,O596*'UNIT VALUES'!$D$41*'UNIT VALUES'!$D$44),IF(U596&gt;V596, O596*'UNIT VALUES'!$D$28*'UNIT VALUES'!$D$36,0)), 0)</f>
        <v>0</v>
      </c>
      <c r="Z596" s="87">
        <f>ROUND(IF(C596="22", IF(U596&gt;V596,Q596*'UNIT VALUES'!$D$39*'UNIT VALUES'!$D$44,Q596*'UNIT VALUES'!$D$42*'UNIT VALUES'!$D$44), IF(U596&gt;V596, Q596*'UNIT VALUES'!$D$29*'UNIT VALUES'!$D$36, Q596*'UNIT VALUES'!$D$31*'UNIT VALUES'!$D$36)),0)</f>
        <v>181418</v>
      </c>
      <c r="AA596" s="87">
        <f>ROUND(IF(C596="22", IF(U596&gt;V596,0,R596*'UNIT VALUES'!$D$43*'UNIT VALUES'!$D$44),IF(CALCS!U596&gt;CALCS!V596,0,CALCS!R596*'UNIT VALUES'!$D$34*'UNIT VALUES'!$D$36)), 0)</f>
        <v>1084064</v>
      </c>
      <c r="AB596" s="87">
        <f>ROUND(IF(C596="22",IF(U596&gt;V596,S596*'UNIT VALUES'!$D$40*'UNIT VALUES'!$D$44,0),IF(U596&gt;V596,S596*'UNIT VALUES'!$D$30*'UNIT VALUES'!$D$36)), 0)</f>
        <v>0</v>
      </c>
      <c r="AC596" s="87">
        <f>ROUND(IF(U596&gt;V596,0,IF(T596&gt;1, IF(C596="66", T596*'UNIT VALUES'!$D$33*'UNIT VALUES'!$D$36,T596*'UNIT VALUES'!$D$32*'UNIT VALUES'!$D$36),0)),0)</f>
        <v>479836</v>
      </c>
      <c r="AD596" t="str">
        <f t="shared" si="28"/>
        <v>232484</v>
      </c>
      <c r="AE596">
        <f ca="1">IF(C596="22",OFFSET('National Reallocations'!$L$1,MATCH(AD596,'National Reallocations'!$I$2:$I$52,0),),ROUND((X596/(SUM($X$2:$X$1259)-SUMIF($C$2:$C$1259,"22",$X$2:$X$1259)))*(Reallocations!$F$4+Reallocations!$F$5),0))</f>
        <v>147</v>
      </c>
      <c r="AF596" s="27">
        <f ca="1">IF(ISERROR(OFFSET('MSA Reallocations'!$I$1,MATCH(AD596,'MSA Reallocations'!$E$2:$E$37,0),)), 0, (OFFSET('MSA Reallocations'!$I$1,MATCH(AD596,'MSA Reallocations'!$E$2:$E$37,0),)))</f>
        <v>0</v>
      </c>
      <c r="AG596" s="181">
        <f ca="1">IF(ISERROR(OFFSET(Reductions!$E$1,MATCH(AD596,Reductions!$F$2:$F$15,0),)), 0, -OFFSET(Reductions!$E$1,MATCH(AD596,Reductions!$F$2:$F$15,0),))</f>
        <v>0</v>
      </c>
      <c r="AH596" s="53">
        <f t="shared" ca="1" si="29"/>
        <v>1745465</v>
      </c>
    </row>
    <row r="597" spans="1:34" x14ac:dyDescent="0.25">
      <c r="A597" s="126" t="s">
        <v>5696</v>
      </c>
      <c r="B597" s="126" t="s">
        <v>1742</v>
      </c>
      <c r="C597" s="126" t="s">
        <v>99</v>
      </c>
      <c r="D597" s="126" t="s">
        <v>100</v>
      </c>
      <c r="E597" s="126" t="s">
        <v>1743</v>
      </c>
      <c r="F597" s="126" t="s">
        <v>831</v>
      </c>
      <c r="G597" s="126" t="s">
        <v>176</v>
      </c>
      <c r="H597" s="126" t="s">
        <v>23</v>
      </c>
      <c r="I597" s="126" t="s">
        <v>23</v>
      </c>
      <c r="J597" s="126" t="s">
        <v>1754</v>
      </c>
      <c r="K597" s="126" t="s">
        <v>167</v>
      </c>
      <c r="L597" s="127">
        <v>94387</v>
      </c>
      <c r="M597" s="127">
        <v>0</v>
      </c>
      <c r="N597" s="127">
        <v>0</v>
      </c>
      <c r="O597" s="127">
        <v>202596</v>
      </c>
      <c r="P597" s="127">
        <v>0</v>
      </c>
      <c r="Q597" s="127">
        <v>16694</v>
      </c>
      <c r="R597" s="127">
        <v>17988</v>
      </c>
      <c r="S597" s="127">
        <v>766</v>
      </c>
      <c r="T597" s="24">
        <f>IF(P597&gt;0, ROUND(IF(IF(OR(C597="51", C597="52", C597="66"), (L597*'UNIT VALUES'!$C$26)-CALCS!P597,0)&gt;0, IF(OR(C597="51", C597="52", C597="66"), (L597*'UNIT VALUES'!$C$26)-CALCS!P597,0), 0), 0), ROUND(IF(IF(OR(C597="51", C597="52", C597="66"), (L597*'UNIT VALUES'!$C$26)-CALCS!O597,0)&gt;0, IF(OR(C597="51", C597="52", C597="66"), (L597*'UNIT VALUES'!$C$26)-CALCS!O597,0), 0), 0))</f>
        <v>0</v>
      </c>
      <c r="U597" s="25">
        <f>IF(C597="22", (O597*'UNIT VALUES'!$D$38)+(Q597*'UNIT VALUES'!$D$39)+(S597*'UNIT VALUES'!$D$40), (O597*'UNIT VALUES'!$D$28)+(Q597*'UNIT VALUES'!$D$29)+(S597*'UNIT VALUES'!$D$30))</f>
        <v>920110.45136322209</v>
      </c>
      <c r="V597" s="25">
        <f>IF(C597="22",(O597*'UNIT VALUES'!$D$41)+(Q597*'UNIT VALUES'!$D$42)+(R597*'UNIT VALUES'!$D$43),IF(C597="66",(Q597*'UNIT VALUES'!$D$31)+(T597*'UNIT VALUES'!$D$33)+(R597*'UNIT VALUES'!$D$34),(Q597*'UNIT VALUES'!$D$31)+(T597*'UNIT VALUES'!$D$32)+(R597*'UNIT VALUES'!$D$34)))</f>
        <v>1588398.0036509815</v>
      </c>
      <c r="W597" s="25">
        <f t="shared" si="27"/>
        <v>1588398</v>
      </c>
      <c r="X597" s="27">
        <f>ROUND(IF(C597="22", W597*'UNIT VALUES'!$D$44, W597*'UNIT VALUES'!$D$36), 0)</f>
        <v>1390179</v>
      </c>
      <c r="Y597" s="87">
        <f>ROUND(IF(C597="22", IF(U597&gt;V597,O597*'UNIT VALUES'!$D$38*'UNIT VALUES'!$D$44,O597*'UNIT VALUES'!$D$41*'UNIT VALUES'!$D$44),IF(U597&gt;V597, O597*'UNIT VALUES'!$D$28*'UNIT VALUES'!$D$36,0)), 0)</f>
        <v>0</v>
      </c>
      <c r="Z597" s="87">
        <f>ROUND(IF(C597="22", IF(U597&gt;V597,Q597*'UNIT VALUES'!$D$39*'UNIT VALUES'!$D$44,Q597*'UNIT VALUES'!$D$42*'UNIT VALUES'!$D$44), IF(U597&gt;V597, Q597*'UNIT VALUES'!$D$29*'UNIT VALUES'!$D$36, Q597*'UNIT VALUES'!$D$31*'UNIT VALUES'!$D$36)),0)</f>
        <v>222855</v>
      </c>
      <c r="AA597" s="87">
        <f>ROUND(IF(C597="22", IF(U597&gt;V597,0,R597*'UNIT VALUES'!$D$43*'UNIT VALUES'!$D$44),IF(CALCS!U597&gt;CALCS!V597,0,CALCS!R597*'UNIT VALUES'!$D$34*'UNIT VALUES'!$D$36)), 0)</f>
        <v>1167324</v>
      </c>
      <c r="AB597" s="87">
        <f>ROUND(IF(C597="22",IF(U597&gt;V597,S597*'UNIT VALUES'!$D$40*'UNIT VALUES'!$D$44,0),IF(U597&gt;V597,S597*'UNIT VALUES'!$D$30*'UNIT VALUES'!$D$36)), 0)</f>
        <v>0</v>
      </c>
      <c r="AC597" s="87">
        <f>ROUND(IF(U597&gt;V597,0,IF(T597&gt;1, IF(C597="66", T597*'UNIT VALUES'!$D$33*'UNIT VALUES'!$D$36,T597*'UNIT VALUES'!$D$32*'UNIT VALUES'!$D$36),0)),0)</f>
        <v>0</v>
      </c>
      <c r="AD597" t="str">
        <f t="shared" si="28"/>
        <v>239005</v>
      </c>
      <c r="AE597">
        <f ca="1">IF(C597="22",OFFSET('National Reallocations'!$L$1,MATCH(AD597,'National Reallocations'!$I$2:$I$52,0),),ROUND((X597/(SUM($X$2:$X$1259)-SUMIF($C$2:$C$1259,"22",$X$2:$X$1259)))*(Reallocations!$F$4+Reallocations!$F$5),0))</f>
        <v>117</v>
      </c>
      <c r="AF597" s="27">
        <f ca="1">IF(ISERROR(OFFSET('MSA Reallocations'!$I$1,MATCH(AD597,'MSA Reallocations'!$E$2:$E$37,0),)), 0, (OFFSET('MSA Reallocations'!$I$1,MATCH(AD597,'MSA Reallocations'!$E$2:$E$37,0),)))</f>
        <v>0</v>
      </c>
      <c r="AG597" s="181">
        <f ca="1">IF(ISERROR(OFFSET(Reductions!$E$1,MATCH(AD597,Reductions!$F$2:$F$15,0),)), 0, -OFFSET(Reductions!$E$1,MATCH(AD597,Reductions!$F$2:$F$15,0),))</f>
        <v>0</v>
      </c>
      <c r="AH597" s="53">
        <f t="shared" ca="1" si="29"/>
        <v>1390296</v>
      </c>
    </row>
    <row r="598" spans="1:34" x14ac:dyDescent="0.25">
      <c r="A598" s="126" t="s">
        <v>5401</v>
      </c>
      <c r="B598" s="126" t="s">
        <v>1761</v>
      </c>
      <c r="C598" s="126" t="s">
        <v>19</v>
      </c>
      <c r="D598" s="126" t="s">
        <v>20</v>
      </c>
      <c r="E598" s="126" t="s">
        <v>1762</v>
      </c>
      <c r="F598" s="126" t="s">
        <v>4744</v>
      </c>
      <c r="G598" s="126" t="s">
        <v>22</v>
      </c>
      <c r="H598" s="126" t="s">
        <v>23</v>
      </c>
      <c r="I598" s="126" t="s">
        <v>23</v>
      </c>
      <c r="J598" s="126" t="s">
        <v>24</v>
      </c>
      <c r="K598" s="126" t="s">
        <v>3346</v>
      </c>
      <c r="L598" s="127">
        <v>0</v>
      </c>
      <c r="M598" s="127">
        <v>9262284</v>
      </c>
      <c r="N598" s="127">
        <v>9262078</v>
      </c>
      <c r="O598" s="127">
        <v>4010963</v>
      </c>
      <c r="P598" s="127">
        <v>0</v>
      </c>
      <c r="Q598" s="127">
        <v>554857</v>
      </c>
      <c r="R598" s="127">
        <v>305953</v>
      </c>
      <c r="S598" s="127">
        <v>21987</v>
      </c>
      <c r="T598" s="24">
        <f>IF(P598&gt;0, ROUND(IF(IF(OR(C598="51", C598="52", C598="66"), (L598*'UNIT VALUES'!$C$26)-CALCS!P598,0)&gt;0, IF(OR(C598="51", C598="52", C598="66"), (L598*'UNIT VALUES'!$C$26)-CALCS!P598,0), 0), 0), ROUND(IF(IF(OR(C598="51", C598="52", C598="66"), (L598*'UNIT VALUES'!$C$26)-CALCS!O598,0)&gt;0, IF(OR(C598="51", C598="52", C598="66"), (L598*'UNIT VALUES'!$C$26)-CALCS!O598,0), 0), 0))</f>
        <v>0</v>
      </c>
      <c r="U598" s="25">
        <f>IF(C598="22", (O598*'UNIT VALUES'!$D$38)+(Q598*'UNIT VALUES'!$D$39)+(S598*'UNIT VALUES'!$D$40), (O598*'UNIT VALUES'!$D$28)+(Q598*'UNIT VALUES'!$D$29)+(S598*'UNIT VALUES'!$D$30))</f>
        <v>29181834.814761087</v>
      </c>
      <c r="V598" s="25">
        <f>IF(C598="22",(O598*'UNIT VALUES'!$D$41)+(Q598*'UNIT VALUES'!$D$42)+(R598*'UNIT VALUES'!$D$43),IF(C598="66",(Q598*'UNIT VALUES'!$D$31)+(T598*'UNIT VALUES'!$D$33)+(R598*'UNIT VALUES'!$D$34),(Q598*'UNIT VALUES'!$D$31)+(T598*'UNIT VALUES'!$D$32)+(R598*'UNIT VALUES'!$D$34)))</f>
        <v>37098752.067357779</v>
      </c>
      <c r="W598" s="25">
        <f t="shared" si="27"/>
        <v>37098752</v>
      </c>
      <c r="X598" s="219">
        <f>ROUND(IF(C598="22", W598*'UNIT VALUES'!$D$44, W598*'UNIT VALUES'!$D$36), 0)</f>
        <v>30849434</v>
      </c>
      <c r="Y598" s="87">
        <f>ROUND(IF(C598="22", IF(U598&gt;V598,O598*'UNIT VALUES'!$D$38*'UNIT VALUES'!$D$44,O598*'UNIT VALUES'!$D$41*'UNIT VALUES'!$D$44),IF(U598&gt;V598, O598*'UNIT VALUES'!$D$28*'UNIT VALUES'!$D$36,0)), 0)</f>
        <v>5359242</v>
      </c>
      <c r="Z598" s="87">
        <f>ROUND(IF(C598="22", IF(U598&gt;V598,Q598*'UNIT VALUES'!$D$39*'UNIT VALUES'!$D$44,Q598*'UNIT VALUES'!$D$42*'UNIT VALUES'!$D$44), IF(U598&gt;V598, Q598*'UNIT VALUES'!$D$29*'UNIT VALUES'!$D$36, Q598*'UNIT VALUES'!$D$31*'UNIT VALUES'!$D$36)),0)</f>
        <v>7750416</v>
      </c>
      <c r="AA598" s="87">
        <f>ROUND(IF(C598="22", IF(U598&gt;V598,0,R598*'UNIT VALUES'!$D$43*'UNIT VALUES'!$D$44),IF(CALCS!U598&gt;CALCS!V598,0,CALCS!R598*'UNIT VALUES'!$D$34*'UNIT VALUES'!$D$36)), 0)</f>
        <v>17739776</v>
      </c>
      <c r="AB598" s="87">
        <f>ROUND(IF(C598="22",IF(U598&gt;V598,S598*'UNIT VALUES'!$D$40*'UNIT VALUES'!$D$44,0),IF(U598&gt;V598,S598*'UNIT VALUES'!$D$30*'UNIT VALUES'!$D$36)), 0)</f>
        <v>0</v>
      </c>
      <c r="AC598" s="87">
        <f>ROUND(IF(U598&gt;V598,0,IF(T598&gt;1, IF(C598="66", T598*'UNIT VALUES'!$D$33*'UNIT VALUES'!$D$36,T598*'UNIT VALUES'!$D$32*'UNIT VALUES'!$D$36),0)),0)</f>
        <v>0</v>
      </c>
      <c r="AD598" t="str">
        <f t="shared" si="28"/>
        <v>269999</v>
      </c>
      <c r="AE598">
        <f ca="1">IF(C598="22",OFFSET('National Reallocations'!$L$1,MATCH(AD598,'National Reallocations'!$I$2:$I$52,0),),ROUND((X598/(SUM($X$2:$X$1259)-SUMIF($C$2:$C$1259,"22",$X$2:$X$1259)))*(Reallocations!$F$4+Reallocations!$F$5),0))</f>
        <v>117832</v>
      </c>
      <c r="AF598" s="27">
        <f ca="1">IF(ISERROR(OFFSET('MSA Reallocations'!$I$1,MATCH(AD598,'MSA Reallocations'!$E$2:$E$37,0),)), 0, (OFFSET('MSA Reallocations'!$I$1,MATCH(AD598,'MSA Reallocations'!$E$2:$E$37,0),)))</f>
        <v>0</v>
      </c>
      <c r="AG598" s="181">
        <f ca="1">IF(ISERROR(OFFSET(Reductions!$E$1,MATCH(AD598,Reductions!$F$2:$F$15,0),)), 0, -OFFSET(Reductions!$E$1,MATCH(AD598,Reductions!$F$2:$F$15,0),))</f>
        <v>0</v>
      </c>
      <c r="AH598" s="53">
        <f t="shared" ca="1" si="29"/>
        <v>30967266</v>
      </c>
    </row>
    <row r="599" spans="1:34" x14ac:dyDescent="0.25">
      <c r="A599" s="126" t="s">
        <v>5263</v>
      </c>
      <c r="B599" s="126" t="s">
        <v>1761</v>
      </c>
      <c r="C599" s="126" t="s">
        <v>27</v>
      </c>
      <c r="D599" s="126" t="s">
        <v>28</v>
      </c>
      <c r="E599" s="126" t="s">
        <v>1762</v>
      </c>
      <c r="F599" s="126" t="s">
        <v>1764</v>
      </c>
      <c r="G599" s="126" t="s">
        <v>196</v>
      </c>
      <c r="H599" s="126" t="s">
        <v>23</v>
      </c>
      <c r="I599" s="126" t="s">
        <v>1765</v>
      </c>
      <c r="J599" s="126" t="s">
        <v>1766</v>
      </c>
      <c r="K599" s="126" t="s">
        <v>3346</v>
      </c>
      <c r="L599" s="127">
        <v>63179</v>
      </c>
      <c r="M599" s="127">
        <v>56339</v>
      </c>
      <c r="N599" s="127">
        <v>35724</v>
      </c>
      <c r="O599" s="127">
        <v>51589</v>
      </c>
      <c r="P599" s="127">
        <v>0</v>
      </c>
      <c r="Q599" s="127">
        <v>11071</v>
      </c>
      <c r="R599" s="127">
        <v>7003</v>
      </c>
      <c r="S599" s="127">
        <v>255</v>
      </c>
      <c r="T599" s="24">
        <f>IF(P599&gt;0, ROUND(IF(IF(OR(C599="51", C599="52", C599="66"), (L599*'UNIT VALUES'!$C$26)-CALCS!P599,0)&gt;0, IF(OR(C599="51", C599="52", C599="66"), (L599*'UNIT VALUES'!$C$26)-CALCS!P599,0), 0), 0), ROUND(IF(IF(OR(C599="51", C599="52", C599="66"), (L599*'UNIT VALUES'!$C$26)-CALCS!O599,0)&gt;0, IF(OR(C599="51", C599="52", C599="66"), (L599*'UNIT VALUES'!$C$26)-CALCS!O599,0), 0), 0))</f>
        <v>47553</v>
      </c>
      <c r="U599" s="25">
        <f>IF(C599="22", (O599*'UNIT VALUES'!$D$38)+(Q599*'UNIT VALUES'!$D$39)+(S599*'UNIT VALUES'!$D$40), (O599*'UNIT VALUES'!$D$28)+(Q599*'UNIT VALUES'!$D$29)+(S599*'UNIT VALUES'!$D$30))</f>
        <v>416663.01891523658</v>
      </c>
      <c r="V599" s="25">
        <f>IF(C599="22",(O599*'UNIT VALUES'!$D$41)+(Q599*'UNIT VALUES'!$D$42)+(R599*'UNIT VALUES'!$D$43),IF(C599="66",(Q599*'UNIT VALUES'!$D$31)+(T599*'UNIT VALUES'!$D$33)+(R599*'UNIT VALUES'!$D$34),(Q599*'UNIT VALUES'!$D$31)+(T599*'UNIT VALUES'!$D$32)+(R599*'UNIT VALUES'!$D$34)))</f>
        <v>1242930.034099716</v>
      </c>
      <c r="W599" s="25">
        <f t="shared" si="27"/>
        <v>1242930</v>
      </c>
      <c r="X599" s="27">
        <f>ROUND(IF(C599="22", W599*'UNIT VALUES'!$D$44, W599*'UNIT VALUES'!$D$36), 0)</f>
        <v>1087823</v>
      </c>
      <c r="Y599" s="87">
        <f>ROUND(IF(C599="22", IF(U599&gt;V599,O599*'UNIT VALUES'!$D$38*'UNIT VALUES'!$D$44,O599*'UNIT VALUES'!$D$41*'UNIT VALUES'!$D$44),IF(U599&gt;V599, O599*'UNIT VALUES'!$D$28*'UNIT VALUES'!$D$36,0)), 0)</f>
        <v>0</v>
      </c>
      <c r="Z599" s="87">
        <f>ROUND(IF(C599="22", IF(U599&gt;V599,Q599*'UNIT VALUES'!$D$39*'UNIT VALUES'!$D$44,Q599*'UNIT VALUES'!$D$42*'UNIT VALUES'!$D$44), IF(U599&gt;V599, Q599*'UNIT VALUES'!$D$29*'UNIT VALUES'!$D$36, Q599*'UNIT VALUES'!$D$31*'UNIT VALUES'!$D$36)),0)</f>
        <v>147791</v>
      </c>
      <c r="AA599" s="87">
        <f>ROUND(IF(C599="22", IF(U599&gt;V599,0,R599*'UNIT VALUES'!$D$43*'UNIT VALUES'!$D$44),IF(CALCS!U599&gt;CALCS!V599,0,CALCS!R599*'UNIT VALUES'!$D$34*'UNIT VALUES'!$D$36)), 0)</f>
        <v>454457</v>
      </c>
      <c r="AB599" s="87">
        <f>ROUND(IF(C599="22",IF(U599&gt;V599,S599*'UNIT VALUES'!$D$40*'UNIT VALUES'!$D$44,0),IF(U599&gt;V599,S599*'UNIT VALUES'!$D$30*'UNIT VALUES'!$D$36)), 0)</f>
        <v>0</v>
      </c>
      <c r="AC599" s="87">
        <f>ROUND(IF(U599&gt;V599,0,IF(T599&gt;1, IF(C599="66", T599*'UNIT VALUES'!$D$33*'UNIT VALUES'!$D$36,T599*'UNIT VALUES'!$D$32*'UNIT VALUES'!$D$36),0)),0)</f>
        <v>485574</v>
      </c>
      <c r="AD599" t="str">
        <f t="shared" si="28"/>
        <v>260432</v>
      </c>
      <c r="AE599">
        <f ca="1">IF(C599="22",OFFSET('National Reallocations'!$L$1,MATCH(AD599,'National Reallocations'!$I$2:$I$52,0),),ROUND((X599/(SUM($X$2:$X$1259)-SUMIF($C$2:$C$1259,"22",$X$2:$X$1259)))*(Reallocations!$F$4+Reallocations!$F$5),0))</f>
        <v>91</v>
      </c>
      <c r="AF599" s="27">
        <f ca="1">IF(ISERROR(OFFSET('MSA Reallocations'!$I$1,MATCH(AD599,'MSA Reallocations'!$E$2:$E$37,0),)), 0, (OFFSET('MSA Reallocations'!$I$1,MATCH(AD599,'MSA Reallocations'!$E$2:$E$37,0),)))</f>
        <v>0</v>
      </c>
      <c r="AG599" s="181">
        <f ca="1">IF(ISERROR(OFFSET(Reductions!$E$1,MATCH(AD599,Reductions!$F$2:$F$15,0),)), 0, -OFFSET(Reductions!$E$1,MATCH(AD599,Reductions!$F$2:$F$15,0),))</f>
        <v>0</v>
      </c>
      <c r="AH599" s="53">
        <f t="shared" ca="1" si="29"/>
        <v>1087914</v>
      </c>
    </row>
    <row r="600" spans="1:34" x14ac:dyDescent="0.25">
      <c r="A600" s="126" t="s">
        <v>5467</v>
      </c>
      <c r="B600" s="126" t="s">
        <v>1761</v>
      </c>
      <c r="C600" s="126" t="s">
        <v>27</v>
      </c>
      <c r="D600" s="126" t="s">
        <v>28</v>
      </c>
      <c r="E600" s="126" t="s">
        <v>1762</v>
      </c>
      <c r="F600" s="126" t="s">
        <v>1157</v>
      </c>
      <c r="G600" s="126" t="s">
        <v>1611</v>
      </c>
      <c r="H600" s="126" t="s">
        <v>23</v>
      </c>
      <c r="I600" s="126" t="s">
        <v>1768</v>
      </c>
      <c r="J600" s="126" t="s">
        <v>1769</v>
      </c>
      <c r="K600" s="126" t="s">
        <v>3346</v>
      </c>
      <c r="L600" s="127">
        <v>53604</v>
      </c>
      <c r="M600" s="127">
        <v>41593</v>
      </c>
      <c r="N600" s="127">
        <v>41593</v>
      </c>
      <c r="O600" s="127">
        <v>33917</v>
      </c>
      <c r="P600" s="127">
        <v>0</v>
      </c>
      <c r="Q600" s="127">
        <v>8056</v>
      </c>
      <c r="R600" s="127">
        <v>7281</v>
      </c>
      <c r="S600" s="127">
        <v>157</v>
      </c>
      <c r="T600" s="24">
        <f>IF(P600&gt;0, ROUND(IF(IF(OR(C600="51", C600="52", C600="66"), (L600*'UNIT VALUES'!$C$26)-CALCS!P600,0)&gt;0, IF(OR(C600="51", C600="52", C600="66"), (L600*'UNIT VALUES'!$C$26)-CALCS!P600,0), 0), 0), ROUND(IF(IF(OR(C600="51", C600="52", C600="66"), (L600*'UNIT VALUES'!$C$26)-CALCS!O600,0)&gt;0, IF(OR(C600="51", C600="52", C600="66"), (L600*'UNIT VALUES'!$C$26)-CALCS!O600,0), 0), 0))</f>
        <v>50199</v>
      </c>
      <c r="U600" s="25">
        <f>IF(C600="22", (O600*'UNIT VALUES'!$D$38)+(Q600*'UNIT VALUES'!$D$39)+(S600*'UNIT VALUES'!$D$40), (O600*'UNIT VALUES'!$D$28)+(Q600*'UNIT VALUES'!$D$29)+(S600*'UNIT VALUES'!$D$30))</f>
        <v>292099.2240412322</v>
      </c>
      <c r="V600" s="25">
        <f>IF(C600="22",(O600*'UNIT VALUES'!$D$41)+(Q600*'UNIT VALUES'!$D$42)+(R600*'UNIT VALUES'!$D$43),IF(C600="66",(Q600*'UNIT VALUES'!$D$31)+(T600*'UNIT VALUES'!$D$33)+(R600*'UNIT VALUES'!$D$34),(Q600*'UNIT VALUES'!$D$31)+(T600*'UNIT VALUES'!$D$32)+(R600*'UNIT VALUES'!$D$34)))</f>
        <v>1248427.1953507834</v>
      </c>
      <c r="W600" s="25">
        <f t="shared" si="27"/>
        <v>1248427</v>
      </c>
      <c r="X600" s="27">
        <f>ROUND(IF(C600="22", W600*'UNIT VALUES'!$D$44, W600*'UNIT VALUES'!$D$36), 0)</f>
        <v>1092634</v>
      </c>
      <c r="Y600" s="87">
        <f>ROUND(IF(C600="22", IF(U600&gt;V600,O600*'UNIT VALUES'!$D$38*'UNIT VALUES'!$D$44,O600*'UNIT VALUES'!$D$41*'UNIT VALUES'!$D$44),IF(U600&gt;V600, O600*'UNIT VALUES'!$D$28*'UNIT VALUES'!$D$36,0)), 0)</f>
        <v>0</v>
      </c>
      <c r="Z600" s="87">
        <f>ROUND(IF(C600="22", IF(U600&gt;V600,Q600*'UNIT VALUES'!$D$39*'UNIT VALUES'!$D$44,Q600*'UNIT VALUES'!$D$42*'UNIT VALUES'!$D$44), IF(U600&gt;V600, Q600*'UNIT VALUES'!$D$29*'UNIT VALUES'!$D$36, Q600*'UNIT VALUES'!$D$31*'UNIT VALUES'!$D$36)),0)</f>
        <v>107543</v>
      </c>
      <c r="AA600" s="87">
        <f>ROUND(IF(C600="22", IF(U600&gt;V600,0,R600*'UNIT VALUES'!$D$43*'UNIT VALUES'!$D$44),IF(CALCS!U600&gt;CALCS!V600,0,CALCS!R600*'UNIT VALUES'!$D$34*'UNIT VALUES'!$D$36)), 0)</f>
        <v>472498</v>
      </c>
      <c r="AB600" s="87">
        <f>ROUND(IF(C600="22",IF(U600&gt;V600,S600*'UNIT VALUES'!$D$40*'UNIT VALUES'!$D$44,0),IF(U600&gt;V600,S600*'UNIT VALUES'!$D$30*'UNIT VALUES'!$D$36)), 0)</f>
        <v>0</v>
      </c>
      <c r="AC600" s="87">
        <f>ROUND(IF(U600&gt;V600,0,IF(T600&gt;1, IF(C600="66", T600*'UNIT VALUES'!$D$33*'UNIT VALUES'!$D$36,T600*'UNIT VALUES'!$D$32*'UNIT VALUES'!$D$36),0)),0)</f>
        <v>512593</v>
      </c>
      <c r="AD600" t="str">
        <f t="shared" si="28"/>
        <v>260444</v>
      </c>
      <c r="AE600">
        <f ca="1">IF(C600="22",OFFSET('National Reallocations'!$L$1,MATCH(AD600,'National Reallocations'!$I$2:$I$52,0),),ROUND((X600/(SUM($X$2:$X$1259)-SUMIF($C$2:$C$1259,"22",$X$2:$X$1259)))*(Reallocations!$F$4+Reallocations!$F$5),0))</f>
        <v>92</v>
      </c>
      <c r="AF600" s="27">
        <f ca="1">IF(ISERROR(OFFSET('MSA Reallocations'!$I$1,MATCH(AD600,'MSA Reallocations'!$E$2:$E$37,0),)), 0, (OFFSET('MSA Reallocations'!$I$1,MATCH(AD600,'MSA Reallocations'!$E$2:$E$37,0),)))</f>
        <v>0</v>
      </c>
      <c r="AG600" s="181">
        <f ca="1">IF(ISERROR(OFFSET(Reductions!$E$1,MATCH(AD600,Reductions!$F$2:$F$15,0),)), 0, -OFFSET(Reductions!$E$1,MATCH(AD600,Reductions!$F$2:$F$15,0),))</f>
        <v>0</v>
      </c>
      <c r="AH600" s="53">
        <f t="shared" ca="1" si="29"/>
        <v>1092726</v>
      </c>
    </row>
    <row r="601" spans="1:34" x14ac:dyDescent="0.25">
      <c r="A601" s="126" t="s">
        <v>4790</v>
      </c>
      <c r="B601" s="126" t="s">
        <v>1761</v>
      </c>
      <c r="C601" s="126" t="s">
        <v>27</v>
      </c>
      <c r="D601" s="126" t="s">
        <v>28</v>
      </c>
      <c r="E601" s="126" t="s">
        <v>1762</v>
      </c>
      <c r="F601" s="126" t="s">
        <v>1771</v>
      </c>
      <c r="G601" s="126" t="s">
        <v>1014</v>
      </c>
      <c r="H601" s="126" t="s">
        <v>23</v>
      </c>
      <c r="I601" s="126" t="s">
        <v>1772</v>
      </c>
      <c r="J601" s="126" t="s">
        <v>1773</v>
      </c>
      <c r="K601" s="126" t="s">
        <v>3346</v>
      </c>
      <c r="L601" s="127">
        <v>19136</v>
      </c>
      <c r="M601" s="127">
        <v>14707</v>
      </c>
      <c r="N601" s="127">
        <v>14707</v>
      </c>
      <c r="O601" s="127">
        <v>9976</v>
      </c>
      <c r="P601" s="127">
        <v>0</v>
      </c>
      <c r="Q601" s="127">
        <v>4704</v>
      </c>
      <c r="R601" s="127">
        <v>2051</v>
      </c>
      <c r="S601" s="127">
        <v>99</v>
      </c>
      <c r="T601" s="24">
        <f>IF(P601&gt;0, ROUND(IF(IF(OR(C601="51", C601="52", C601="66"), (L601*'UNIT VALUES'!$C$26)-CALCS!P601,0)&gt;0, IF(OR(C601="51", C601="52", C601="66"), (L601*'UNIT VALUES'!$C$26)-CALCS!P601,0), 0), 0), ROUND(IF(IF(OR(C601="51", C601="52", C601="66"), (L601*'UNIT VALUES'!$C$26)-CALCS!O601,0)&gt;0, IF(OR(C601="51", C601="52", C601="66"), (L601*'UNIT VALUES'!$C$26)-CALCS!O601,0), 0), 0))</f>
        <v>20053</v>
      </c>
      <c r="U601" s="25">
        <f>IF(C601="22", (O601*'UNIT VALUES'!$D$38)+(Q601*'UNIT VALUES'!$D$39)+(S601*'UNIT VALUES'!$D$40), (O601*'UNIT VALUES'!$D$28)+(Q601*'UNIT VALUES'!$D$29)+(S601*'UNIT VALUES'!$D$30))</f>
        <v>153183.84038664261</v>
      </c>
      <c r="V601" s="25">
        <f>IF(C601="22",(O601*'UNIT VALUES'!$D$41)+(Q601*'UNIT VALUES'!$D$42)+(R601*'UNIT VALUES'!$D$43),IF(C601="66",(Q601*'UNIT VALUES'!$D$31)+(T601*'UNIT VALUES'!$D$33)+(R601*'UNIT VALUES'!$D$34),(Q601*'UNIT VALUES'!$D$31)+(T601*'UNIT VALUES'!$D$32)+(R601*'UNIT VALUES'!$D$34)))</f>
        <v>457788.36735369114</v>
      </c>
      <c r="W601" s="25">
        <f t="shared" si="27"/>
        <v>457788</v>
      </c>
      <c r="X601" s="27">
        <f>ROUND(IF(C601="22", W601*'UNIT VALUES'!$D$44, W601*'UNIT VALUES'!$D$36), 0)</f>
        <v>400660</v>
      </c>
      <c r="Y601" s="87">
        <f>ROUND(IF(C601="22", IF(U601&gt;V601,O601*'UNIT VALUES'!$D$38*'UNIT VALUES'!$D$44,O601*'UNIT VALUES'!$D$41*'UNIT VALUES'!$D$44),IF(U601&gt;V601, O601*'UNIT VALUES'!$D$28*'UNIT VALUES'!$D$36,0)), 0)</f>
        <v>0</v>
      </c>
      <c r="Z601" s="87">
        <f>ROUND(IF(C601="22", IF(U601&gt;V601,Q601*'UNIT VALUES'!$D$39*'UNIT VALUES'!$D$44,Q601*'UNIT VALUES'!$D$42*'UNIT VALUES'!$D$44), IF(U601&gt;V601, Q601*'UNIT VALUES'!$D$29*'UNIT VALUES'!$D$36, Q601*'UNIT VALUES'!$D$31*'UNIT VALUES'!$D$36)),0)</f>
        <v>62796</v>
      </c>
      <c r="AA601" s="87">
        <f>ROUND(IF(C601="22", IF(U601&gt;V601,0,R601*'UNIT VALUES'!$D$43*'UNIT VALUES'!$D$44),IF(CALCS!U601&gt;CALCS!V601,0,CALCS!R601*'UNIT VALUES'!$D$34*'UNIT VALUES'!$D$36)), 0)</f>
        <v>133099</v>
      </c>
      <c r="AB601" s="87">
        <f>ROUND(IF(C601="22",IF(U601&gt;V601,S601*'UNIT VALUES'!$D$40*'UNIT VALUES'!$D$44,0),IF(U601&gt;V601,S601*'UNIT VALUES'!$D$30*'UNIT VALUES'!$D$36)), 0)</f>
        <v>0</v>
      </c>
      <c r="AC601" s="87">
        <f>ROUND(IF(U601&gt;V601,0,IF(T601&gt;1, IF(C601="66", T601*'UNIT VALUES'!$D$33*'UNIT VALUES'!$D$36,T601*'UNIT VALUES'!$D$32*'UNIT VALUES'!$D$36),0)),0)</f>
        <v>204766</v>
      </c>
      <c r="AD601" t="str">
        <f t="shared" si="28"/>
        <v>260570</v>
      </c>
      <c r="AE601">
        <f ca="1">IF(C601="22",OFFSET('National Reallocations'!$L$1,MATCH(AD601,'National Reallocations'!$I$2:$I$52,0),),ROUND((X601/(SUM($X$2:$X$1259)-SUMIF($C$2:$C$1259,"22",$X$2:$X$1259)))*(Reallocations!$F$4+Reallocations!$F$5),0))</f>
        <v>34</v>
      </c>
      <c r="AF601" s="27">
        <f ca="1">IF(ISERROR(OFFSET('MSA Reallocations'!$I$1,MATCH(AD601,'MSA Reallocations'!$E$2:$E$37,0),)), 0, (OFFSET('MSA Reallocations'!$I$1,MATCH(AD601,'MSA Reallocations'!$E$2:$E$37,0),)))</f>
        <v>0</v>
      </c>
      <c r="AG601" s="181">
        <f ca="1">IF(ISERROR(OFFSET(Reductions!$E$1,MATCH(AD601,Reductions!$F$2:$F$15,0),)), 0, -OFFSET(Reductions!$E$1,MATCH(AD601,Reductions!$F$2:$F$15,0),))</f>
        <v>0</v>
      </c>
      <c r="AH601" s="53">
        <f t="shared" ca="1" si="29"/>
        <v>400694</v>
      </c>
    </row>
    <row r="602" spans="1:34" x14ac:dyDescent="0.25">
      <c r="A602" s="126" t="s">
        <v>4851</v>
      </c>
      <c r="B602" s="126" t="s">
        <v>1761</v>
      </c>
      <c r="C602" s="126" t="s">
        <v>47</v>
      </c>
      <c r="D602" s="126" t="s">
        <v>48</v>
      </c>
      <c r="E602" s="126" t="s">
        <v>1762</v>
      </c>
      <c r="F602" s="126" t="s">
        <v>897</v>
      </c>
      <c r="G602" s="126" t="s">
        <v>1243</v>
      </c>
      <c r="H602" s="126" t="s">
        <v>1775</v>
      </c>
      <c r="I602" s="126" t="s">
        <v>23</v>
      </c>
      <c r="J602" s="126" t="s">
        <v>1776</v>
      </c>
      <c r="K602" s="126" t="s">
        <v>3346</v>
      </c>
      <c r="L602" s="127">
        <v>5313</v>
      </c>
      <c r="M602" s="127">
        <v>48616</v>
      </c>
      <c r="N602" s="127">
        <v>48616</v>
      </c>
      <c r="O602" s="127">
        <v>89879</v>
      </c>
      <c r="P602" s="127">
        <v>0</v>
      </c>
      <c r="Q602" s="127">
        <v>5609</v>
      </c>
      <c r="R602" s="127">
        <v>426</v>
      </c>
      <c r="S602" s="127">
        <v>356</v>
      </c>
      <c r="T602" s="24">
        <f>IF(P602&gt;0, ROUND(IF(IF(OR(C602="51", C602="52", C602="66"), (L602*'UNIT VALUES'!$C$26)-CALCS!P602,0)&gt;0, IF(OR(C602="51", C602="52", C602="66"), (L602*'UNIT VALUES'!$C$26)-CALCS!P602,0), 0), 0), ROUND(IF(IF(OR(C602="51", C602="52", C602="66"), (L602*'UNIT VALUES'!$C$26)-CALCS!O602,0)&gt;0, IF(OR(C602="51", C602="52", C602="66"), (L602*'UNIT VALUES'!$C$26)-CALCS!O602,0), 0), 0))</f>
        <v>0</v>
      </c>
      <c r="U602" s="25">
        <f>IF(C602="22", (O602*'UNIT VALUES'!$D$38)+(Q602*'UNIT VALUES'!$D$39)+(S602*'UNIT VALUES'!$D$40), (O602*'UNIT VALUES'!$D$28)+(Q602*'UNIT VALUES'!$D$29)+(S602*'UNIT VALUES'!$D$30))</f>
        <v>364936.69894147606</v>
      </c>
      <c r="V602" s="25">
        <f>IF(C602="22",(O602*'UNIT VALUES'!$D$41)+(Q602*'UNIT VALUES'!$D$42)+(R602*'UNIT VALUES'!$D$43),IF(C602="66",(Q602*'UNIT VALUES'!$D$31)+(T602*'UNIT VALUES'!$D$33)+(R602*'UNIT VALUES'!$D$34),(Q602*'UNIT VALUES'!$D$31)+(T602*'UNIT VALUES'!$D$32)+(R602*'UNIT VALUES'!$D$34)))</f>
        <v>117140.00064710611</v>
      </c>
      <c r="W602" s="25">
        <f t="shared" si="27"/>
        <v>364937</v>
      </c>
      <c r="X602" s="27">
        <f>ROUND(IF(C602="22", W602*'UNIT VALUES'!$D$44, W602*'UNIT VALUES'!$D$36), 0)</f>
        <v>319396</v>
      </c>
      <c r="Y602" s="87">
        <f>ROUND(IF(C602="22", IF(U602&gt;V602,O602*'UNIT VALUES'!$D$38*'UNIT VALUES'!$D$44,O602*'UNIT VALUES'!$D$41*'UNIT VALUES'!$D$44),IF(U602&gt;V602, O602*'UNIT VALUES'!$D$28*'UNIT VALUES'!$D$36,0)), 0)</f>
        <v>147868</v>
      </c>
      <c r="Z602" s="87">
        <f>ROUND(IF(C602="22", IF(U602&gt;V602,Q602*'UNIT VALUES'!$D$39*'UNIT VALUES'!$D$44,Q602*'UNIT VALUES'!$D$42*'UNIT VALUES'!$D$44), IF(U602&gt;V602, Q602*'UNIT VALUES'!$D$29*'UNIT VALUES'!$D$36, Q602*'UNIT VALUES'!$D$31*'UNIT VALUES'!$D$36)),0)</f>
        <v>124795</v>
      </c>
      <c r="AA602" s="87">
        <f>ROUND(IF(C602="22", IF(U602&gt;V602,0,R602*'UNIT VALUES'!$D$43*'UNIT VALUES'!$D$44),IF(CALCS!U602&gt;CALCS!V602,0,CALCS!R602*'UNIT VALUES'!$D$34*'UNIT VALUES'!$D$36)), 0)</f>
        <v>0</v>
      </c>
      <c r="AB602" s="87">
        <f>ROUND(IF(C602="22",IF(U602&gt;V602,S602*'UNIT VALUES'!$D$40*'UNIT VALUES'!$D$44,0),IF(U602&gt;V602,S602*'UNIT VALUES'!$D$30*'UNIT VALUES'!$D$36)), 0)</f>
        <v>46733</v>
      </c>
      <c r="AC602" s="87">
        <f>ROUND(IF(U602&gt;V602,0,IF(T602&gt;1, IF(C602="66", T602*'UNIT VALUES'!$D$33*'UNIT VALUES'!$D$36,T602*'UNIT VALUES'!$D$32*'UNIT VALUES'!$D$36),0)),0)</f>
        <v>0</v>
      </c>
      <c r="AD602" t="str">
        <f t="shared" si="28"/>
        <v>261074</v>
      </c>
      <c r="AE602">
        <f ca="1">IF(C602="22",OFFSET('National Reallocations'!$L$1,MATCH(AD602,'National Reallocations'!$I$2:$I$52,0),),ROUND((X602/(SUM($X$2:$X$1259)-SUMIF($C$2:$C$1259,"22",$X$2:$X$1259)))*(Reallocations!$F$4+Reallocations!$F$5),0))</f>
        <v>27</v>
      </c>
      <c r="AF602" s="27">
        <f ca="1">IF(ISERROR(OFFSET('MSA Reallocations'!$I$1,MATCH(AD602,'MSA Reallocations'!$E$2:$E$37,0),)), 0, (OFFSET('MSA Reallocations'!$I$1,MATCH(AD602,'MSA Reallocations'!$E$2:$E$37,0),)))</f>
        <v>0</v>
      </c>
      <c r="AG602" s="181">
        <f ca="1">IF(ISERROR(OFFSET(Reductions!$E$1,MATCH(AD602,Reductions!$F$2:$F$15,0),)), 0, -OFFSET(Reductions!$E$1,MATCH(AD602,Reductions!$F$2:$F$15,0),))</f>
        <v>0</v>
      </c>
      <c r="AH602" s="53">
        <f t="shared" ca="1" si="29"/>
        <v>319423</v>
      </c>
    </row>
    <row r="603" spans="1:34" x14ac:dyDescent="0.25">
      <c r="A603" s="126" t="s">
        <v>4787</v>
      </c>
      <c r="B603" s="126" t="s">
        <v>1761</v>
      </c>
      <c r="C603" s="126" t="s">
        <v>47</v>
      </c>
      <c r="D603" s="126" t="s">
        <v>48</v>
      </c>
      <c r="E603" s="126" t="s">
        <v>1762</v>
      </c>
      <c r="F603" s="126" t="s">
        <v>134</v>
      </c>
      <c r="G603" s="126" t="s">
        <v>472</v>
      </c>
      <c r="H603" s="126" t="s">
        <v>1778</v>
      </c>
      <c r="I603" s="126" t="s">
        <v>23</v>
      </c>
      <c r="J603" s="126" t="s">
        <v>4654</v>
      </c>
      <c r="K603" s="126" t="s">
        <v>3346</v>
      </c>
      <c r="L603" s="127">
        <v>25688</v>
      </c>
      <c r="M603" s="127">
        <v>72400</v>
      </c>
      <c r="N603" s="127">
        <v>72400</v>
      </c>
      <c r="O603" s="127">
        <v>99889</v>
      </c>
      <c r="P603" s="127">
        <v>0</v>
      </c>
      <c r="Q603" s="127">
        <v>12178</v>
      </c>
      <c r="R603" s="127">
        <v>634</v>
      </c>
      <c r="S603" s="127">
        <v>601</v>
      </c>
      <c r="T603" s="24">
        <f>IF(P603&gt;0, ROUND(IF(IF(OR(C603="51", C603="52", C603="66"), (L603*'UNIT VALUES'!$C$26)-CALCS!P603,0)&gt;0, IF(OR(C603="51", C603="52", C603="66"), (L603*'UNIT VALUES'!$C$26)-CALCS!P603,0), 0), 0), ROUND(IF(IF(OR(C603="51", C603="52", C603="66"), (L603*'UNIT VALUES'!$C$26)-CALCS!O603,0)&gt;0, IF(OR(C603="51", C603="52", C603="66"), (L603*'UNIT VALUES'!$C$26)-CALCS!O603,0), 0), 0))</f>
        <v>0</v>
      </c>
      <c r="U603" s="25">
        <f>IF(C603="22", (O603*'UNIT VALUES'!$D$38)+(Q603*'UNIT VALUES'!$D$39)+(S603*'UNIT VALUES'!$D$40), (O603*'UNIT VALUES'!$D$28)+(Q603*'UNIT VALUES'!$D$29)+(S603*'UNIT VALUES'!$D$30))</f>
        <v>587494.06295363139</v>
      </c>
      <c r="V603" s="25">
        <f>IF(C603="22",(O603*'UNIT VALUES'!$D$41)+(Q603*'UNIT VALUES'!$D$42)+(R603*'UNIT VALUES'!$D$43),IF(C603="66",(Q603*'UNIT VALUES'!$D$31)+(T603*'UNIT VALUES'!$D$33)+(R603*'UNIT VALUES'!$D$34),(Q603*'UNIT VALUES'!$D$31)+(T603*'UNIT VALUES'!$D$32)+(R603*'UNIT VALUES'!$D$34)))</f>
        <v>232758.53718372778</v>
      </c>
      <c r="W603" s="25">
        <f t="shared" si="27"/>
        <v>587494</v>
      </c>
      <c r="X603" s="27">
        <f>ROUND(IF(C603="22", W603*'UNIT VALUES'!$D$44, W603*'UNIT VALUES'!$D$36), 0)</f>
        <v>514180</v>
      </c>
      <c r="Y603" s="87">
        <f>ROUND(IF(C603="22", IF(U603&gt;V603,O603*'UNIT VALUES'!$D$38*'UNIT VALUES'!$D$44,O603*'UNIT VALUES'!$D$41*'UNIT VALUES'!$D$44),IF(U603&gt;V603, O603*'UNIT VALUES'!$D$28*'UNIT VALUES'!$D$36,0)), 0)</f>
        <v>164336</v>
      </c>
      <c r="Z603" s="87">
        <f>ROUND(IF(C603="22", IF(U603&gt;V603,Q603*'UNIT VALUES'!$D$39*'UNIT VALUES'!$D$44,Q603*'UNIT VALUES'!$D$42*'UNIT VALUES'!$D$44), IF(U603&gt;V603, Q603*'UNIT VALUES'!$D$29*'UNIT VALUES'!$D$36, Q603*'UNIT VALUES'!$D$31*'UNIT VALUES'!$D$36)),0)</f>
        <v>270948</v>
      </c>
      <c r="AA603" s="87">
        <f>ROUND(IF(C603="22", IF(U603&gt;V603,0,R603*'UNIT VALUES'!$D$43*'UNIT VALUES'!$D$44),IF(CALCS!U603&gt;CALCS!V603,0,CALCS!R603*'UNIT VALUES'!$D$34*'UNIT VALUES'!$D$36)), 0)</f>
        <v>0</v>
      </c>
      <c r="AB603" s="87">
        <f>ROUND(IF(C603="22",IF(U603&gt;V603,S603*'UNIT VALUES'!$D$40*'UNIT VALUES'!$D$44,0),IF(U603&gt;V603,S603*'UNIT VALUES'!$D$30*'UNIT VALUES'!$D$36)), 0)</f>
        <v>78895</v>
      </c>
      <c r="AC603" s="87">
        <f>ROUND(IF(U603&gt;V603,0,IF(T603&gt;1, IF(C603="66", T603*'UNIT VALUES'!$D$33*'UNIT VALUES'!$D$36,T603*'UNIT VALUES'!$D$32*'UNIT VALUES'!$D$36),0)),0)</f>
        <v>0</v>
      </c>
      <c r="AD603" t="str">
        <f t="shared" si="28"/>
        <v>261410</v>
      </c>
      <c r="AE603">
        <f ca="1">IF(C603="22",OFFSET('National Reallocations'!$L$1,MATCH(AD603,'National Reallocations'!$I$2:$I$52,0),),ROUND((X603/(SUM($X$2:$X$1259)-SUMIF($C$2:$C$1259,"22",$X$2:$X$1259)))*(Reallocations!$F$4+Reallocations!$F$5),0))</f>
        <v>43</v>
      </c>
      <c r="AF603" s="27">
        <f ca="1">IF(ISERROR(OFFSET('MSA Reallocations'!$I$1,MATCH(AD603,'MSA Reallocations'!$E$2:$E$37,0),)), 0, (OFFSET('MSA Reallocations'!$I$1,MATCH(AD603,'MSA Reallocations'!$E$2:$E$37,0),)))</f>
        <v>0</v>
      </c>
      <c r="AG603" s="181">
        <f ca="1">IF(ISERROR(OFFSET(Reductions!$E$1,MATCH(AD603,Reductions!$F$2:$F$15,0),)), 0, -OFFSET(Reductions!$E$1,MATCH(AD603,Reductions!$F$2:$F$15,0),))</f>
        <v>0</v>
      </c>
      <c r="AH603" s="53">
        <f t="shared" ca="1" si="29"/>
        <v>514223</v>
      </c>
    </row>
    <row r="604" spans="1:34" x14ac:dyDescent="0.25">
      <c r="A604" s="126" t="s">
        <v>4811</v>
      </c>
      <c r="B604" s="126" t="s">
        <v>1761</v>
      </c>
      <c r="C604" s="126" t="s">
        <v>27</v>
      </c>
      <c r="D604" s="126" t="s">
        <v>28</v>
      </c>
      <c r="E604" s="126" t="s">
        <v>1762</v>
      </c>
      <c r="F604" s="126" t="s">
        <v>400</v>
      </c>
      <c r="G604" s="126" t="s">
        <v>1243</v>
      </c>
      <c r="H604" s="126" t="s">
        <v>23</v>
      </c>
      <c r="I604" s="126" t="s">
        <v>1248</v>
      </c>
      <c r="J604" s="126" t="s">
        <v>1776</v>
      </c>
      <c r="K604" s="126" t="s">
        <v>3346</v>
      </c>
      <c r="L604" s="127">
        <v>112007</v>
      </c>
      <c r="M604" s="127">
        <v>90660</v>
      </c>
      <c r="N604" s="127">
        <v>90660</v>
      </c>
      <c r="O604" s="127">
        <v>95171</v>
      </c>
      <c r="P604" s="127">
        <v>0</v>
      </c>
      <c r="Q604" s="127">
        <v>27521</v>
      </c>
      <c r="R604" s="127">
        <v>8523</v>
      </c>
      <c r="S604" s="127">
        <v>1819</v>
      </c>
      <c r="T604" s="24">
        <f>IF(P604&gt;0, ROUND(IF(IF(OR(C604="51", C604="52", C604="66"), (L604*'UNIT VALUES'!$C$26)-CALCS!P604,0)&gt;0, IF(OR(C604="51", C604="52", C604="66"), (L604*'UNIT VALUES'!$C$26)-CALCS!P604,0), 0), 0), ROUND(IF(IF(OR(C604="51", C604="52", C604="66"), (L604*'UNIT VALUES'!$C$26)-CALCS!O604,0)&gt;0, IF(OR(C604="51", C604="52", C604="66"), (L604*'UNIT VALUES'!$C$26)-CALCS!O604,0), 0), 0))</f>
        <v>80592</v>
      </c>
      <c r="U604" s="25">
        <f>IF(C604="22", (O604*'UNIT VALUES'!$D$38)+(Q604*'UNIT VALUES'!$D$39)+(S604*'UNIT VALUES'!$D$40), (O604*'UNIT VALUES'!$D$28)+(Q604*'UNIT VALUES'!$D$29)+(S604*'UNIT VALUES'!$D$30))</f>
        <v>1151355.043837257</v>
      </c>
      <c r="V604" s="25">
        <f>IF(C604="22",(O604*'UNIT VALUES'!$D$41)+(Q604*'UNIT VALUES'!$D$42)+(R604*'UNIT VALUES'!$D$43),IF(C604="66",(Q604*'UNIT VALUES'!$D$31)+(T604*'UNIT VALUES'!$D$33)+(R604*'UNIT VALUES'!$D$34),(Q604*'UNIT VALUES'!$D$31)+(T604*'UNIT VALUES'!$D$32)+(R604*'UNIT VALUES'!$D$34)))</f>
        <v>1992015.9684730112</v>
      </c>
      <c r="W604" s="25">
        <f t="shared" si="27"/>
        <v>1992016</v>
      </c>
      <c r="X604" s="27">
        <f>ROUND(IF(C604="22", W604*'UNIT VALUES'!$D$44, W604*'UNIT VALUES'!$D$36), 0)</f>
        <v>1743429</v>
      </c>
      <c r="Y604" s="87">
        <f>ROUND(IF(C604="22", IF(U604&gt;V604,O604*'UNIT VALUES'!$D$38*'UNIT VALUES'!$D$44,O604*'UNIT VALUES'!$D$41*'UNIT VALUES'!$D$44),IF(U604&gt;V604, O604*'UNIT VALUES'!$D$28*'UNIT VALUES'!$D$36,0)), 0)</f>
        <v>0</v>
      </c>
      <c r="Z604" s="87">
        <f>ROUND(IF(C604="22", IF(U604&gt;V604,Q604*'UNIT VALUES'!$D$39*'UNIT VALUES'!$D$44,Q604*'UNIT VALUES'!$D$42*'UNIT VALUES'!$D$44), IF(U604&gt;V604, Q604*'UNIT VALUES'!$D$29*'UNIT VALUES'!$D$36, Q604*'UNIT VALUES'!$D$31*'UNIT VALUES'!$D$36)),0)</f>
        <v>367389</v>
      </c>
      <c r="AA604" s="87">
        <f>ROUND(IF(C604="22", IF(U604&gt;V604,0,R604*'UNIT VALUES'!$D$43*'UNIT VALUES'!$D$44),IF(CALCS!U604&gt;CALCS!V604,0,CALCS!R604*'UNIT VALUES'!$D$34*'UNIT VALUES'!$D$36)), 0)</f>
        <v>553097</v>
      </c>
      <c r="AB604" s="87">
        <f>ROUND(IF(C604="22",IF(U604&gt;V604,S604*'UNIT VALUES'!$D$40*'UNIT VALUES'!$D$44,0),IF(U604&gt;V604,S604*'UNIT VALUES'!$D$30*'UNIT VALUES'!$D$36)), 0)</f>
        <v>0</v>
      </c>
      <c r="AC604" s="87">
        <f>ROUND(IF(U604&gt;V604,0,IF(T604&gt;1, IF(C604="66", T604*'UNIT VALUES'!$D$33*'UNIT VALUES'!$D$36,T604*'UNIT VALUES'!$D$32*'UNIT VALUES'!$D$36),0)),0)</f>
        <v>822943</v>
      </c>
      <c r="AD604" t="str">
        <f t="shared" si="28"/>
        <v>261638</v>
      </c>
      <c r="AE604">
        <f ca="1">IF(C604="22",OFFSET('National Reallocations'!$L$1,MATCH(AD604,'National Reallocations'!$I$2:$I$52,0),),ROUND((X604/(SUM($X$2:$X$1259)-SUMIF($C$2:$C$1259,"22",$X$2:$X$1259)))*(Reallocations!$F$4+Reallocations!$F$5),0))</f>
        <v>147</v>
      </c>
      <c r="AF604" s="27">
        <f ca="1">IF(ISERROR(OFFSET('MSA Reallocations'!$I$1,MATCH(AD604,'MSA Reallocations'!$E$2:$E$37,0),)), 0, (OFFSET('MSA Reallocations'!$I$1,MATCH(AD604,'MSA Reallocations'!$E$2:$E$37,0),)))</f>
        <v>0</v>
      </c>
      <c r="AG604" s="181">
        <f ca="1">IF(ISERROR(OFFSET(Reductions!$E$1,MATCH(AD604,Reductions!$F$2:$F$15,0),)), 0, -OFFSET(Reductions!$E$1,MATCH(AD604,Reductions!$F$2:$F$15,0),))</f>
        <v>0</v>
      </c>
      <c r="AH604" s="53">
        <f t="shared" ca="1" si="29"/>
        <v>1743576</v>
      </c>
    </row>
    <row r="605" spans="1:34" x14ac:dyDescent="0.25">
      <c r="A605" s="126" t="s">
        <v>5189</v>
      </c>
      <c r="B605" s="126" t="s">
        <v>1761</v>
      </c>
      <c r="C605" s="126" t="s">
        <v>47</v>
      </c>
      <c r="D605" s="126" t="s">
        <v>48</v>
      </c>
      <c r="E605" s="126" t="s">
        <v>1762</v>
      </c>
      <c r="F605" s="126" t="s">
        <v>1781</v>
      </c>
      <c r="G605" s="126" t="s">
        <v>1243</v>
      </c>
      <c r="H605" s="126" t="s">
        <v>23</v>
      </c>
      <c r="I605" s="126" t="s">
        <v>1782</v>
      </c>
      <c r="J605" s="126" t="s">
        <v>1776</v>
      </c>
      <c r="K605" s="126" t="s">
        <v>3346</v>
      </c>
      <c r="L605" s="127">
        <v>79809</v>
      </c>
      <c r="M605" s="127">
        <v>67706</v>
      </c>
      <c r="N605" s="127">
        <v>67706</v>
      </c>
      <c r="O605" s="127">
        <v>56145</v>
      </c>
      <c r="P605" s="127">
        <v>0</v>
      </c>
      <c r="Q605" s="127">
        <v>10983</v>
      </c>
      <c r="R605" s="127">
        <v>1082</v>
      </c>
      <c r="S605" s="127">
        <v>565</v>
      </c>
      <c r="T605" s="24">
        <f>IF(P605&gt;0, ROUND(IF(IF(OR(C605="51", C605="52", C605="66"), (L605*'UNIT VALUES'!$C$26)-CALCS!P605,0)&gt;0, IF(OR(C605="51", C605="52", C605="66"), (L605*'UNIT VALUES'!$C$26)-CALCS!P605,0), 0), 0), ROUND(IF(IF(OR(C605="51", C605="52", C605="66"), (L605*'UNIT VALUES'!$C$26)-CALCS!O605,0)&gt;0, IF(OR(C605="51", C605="52", C605="66"), (L605*'UNIT VALUES'!$C$26)-CALCS!O605,0), 0), 0))</f>
        <v>69093</v>
      </c>
      <c r="U605" s="25">
        <f>IF(C605="22", (O605*'UNIT VALUES'!$D$38)+(Q605*'UNIT VALUES'!$D$39)+(S605*'UNIT VALUES'!$D$40), (O605*'UNIT VALUES'!$D$28)+(Q605*'UNIT VALUES'!$D$29)+(S605*'UNIT VALUES'!$D$30))</f>
        <v>469487.45398239978</v>
      </c>
      <c r="V605" s="25">
        <f>IF(C605="22",(O605*'UNIT VALUES'!$D$41)+(Q605*'UNIT VALUES'!$D$42)+(R605*'UNIT VALUES'!$D$43),IF(C605="66",(Q605*'UNIT VALUES'!$D$31)+(T605*'UNIT VALUES'!$D$33)+(R605*'UNIT VALUES'!$D$34),(Q605*'UNIT VALUES'!$D$31)+(T605*'UNIT VALUES'!$D$32)+(R605*'UNIT VALUES'!$D$34)))</f>
        <v>1053871.1897976645</v>
      </c>
      <c r="W605" s="25">
        <f t="shared" si="27"/>
        <v>1053871</v>
      </c>
      <c r="X605" s="27">
        <f>ROUND(IF(C605="22", W605*'UNIT VALUES'!$D$44, W605*'UNIT VALUES'!$D$36), 0)</f>
        <v>922357</v>
      </c>
      <c r="Y605" s="87">
        <f>ROUND(IF(C605="22", IF(U605&gt;V605,O605*'UNIT VALUES'!$D$38*'UNIT VALUES'!$D$44,O605*'UNIT VALUES'!$D$41*'UNIT VALUES'!$D$44),IF(U605&gt;V605, O605*'UNIT VALUES'!$D$28*'UNIT VALUES'!$D$36,0)), 0)</f>
        <v>0</v>
      </c>
      <c r="Z605" s="87">
        <f>ROUND(IF(C605="22", IF(U605&gt;V605,Q605*'UNIT VALUES'!$D$39*'UNIT VALUES'!$D$44,Q605*'UNIT VALUES'!$D$42*'UNIT VALUES'!$D$44), IF(U605&gt;V605, Q605*'UNIT VALUES'!$D$29*'UNIT VALUES'!$D$36, Q605*'UNIT VALUES'!$D$31*'UNIT VALUES'!$D$36)),0)</f>
        <v>146616</v>
      </c>
      <c r="AA605" s="87">
        <f>ROUND(IF(C605="22", IF(U605&gt;V605,0,R605*'UNIT VALUES'!$D$43*'UNIT VALUES'!$D$44),IF(CALCS!U605&gt;CALCS!V605,0,CALCS!R605*'UNIT VALUES'!$D$34*'UNIT VALUES'!$D$36)), 0)</f>
        <v>70216</v>
      </c>
      <c r="AB605" s="87">
        <f>ROUND(IF(C605="22",IF(U605&gt;V605,S605*'UNIT VALUES'!$D$40*'UNIT VALUES'!$D$44,0),IF(U605&gt;V605,S605*'UNIT VALUES'!$D$30*'UNIT VALUES'!$D$36)), 0)</f>
        <v>0</v>
      </c>
      <c r="AC605" s="87">
        <f>ROUND(IF(U605&gt;V605,0,IF(T605&gt;1, IF(C605="66", T605*'UNIT VALUES'!$D$33*'UNIT VALUES'!$D$36,T605*'UNIT VALUES'!$D$32*'UNIT VALUES'!$D$36),0)),0)</f>
        <v>705524</v>
      </c>
      <c r="AD605" t="str">
        <f t="shared" si="28"/>
        <v>261644</v>
      </c>
      <c r="AE605">
        <f ca="1">IF(C605="22",OFFSET('National Reallocations'!$L$1,MATCH(AD605,'National Reallocations'!$I$2:$I$52,0),),ROUND((X605/(SUM($X$2:$X$1259)-SUMIF($C$2:$C$1259,"22",$X$2:$X$1259)))*(Reallocations!$F$4+Reallocations!$F$5),0))</f>
        <v>78</v>
      </c>
      <c r="AF605" s="27">
        <f ca="1">IF(ISERROR(OFFSET('MSA Reallocations'!$I$1,MATCH(AD605,'MSA Reallocations'!$E$2:$E$37,0),)), 0, (OFFSET('MSA Reallocations'!$I$1,MATCH(AD605,'MSA Reallocations'!$E$2:$E$37,0),)))</f>
        <v>0</v>
      </c>
      <c r="AG605" s="181">
        <f ca="1">IF(ISERROR(OFFSET(Reductions!$E$1,MATCH(AD605,Reductions!$F$2:$F$15,0),)), 0, -OFFSET(Reductions!$E$1,MATCH(AD605,Reductions!$F$2:$F$15,0),))</f>
        <v>0</v>
      </c>
      <c r="AH605" s="53">
        <f t="shared" ca="1" si="29"/>
        <v>922435</v>
      </c>
    </row>
    <row r="606" spans="1:34" x14ac:dyDescent="0.25">
      <c r="A606" s="126" t="s">
        <v>5039</v>
      </c>
      <c r="B606" s="126" t="s">
        <v>1761</v>
      </c>
      <c r="C606" s="126" t="s">
        <v>27</v>
      </c>
      <c r="D606" s="126" t="s">
        <v>28</v>
      </c>
      <c r="E606" s="126" t="s">
        <v>1762</v>
      </c>
      <c r="F606" s="126" t="s">
        <v>406</v>
      </c>
      <c r="G606" s="126" t="s">
        <v>1243</v>
      </c>
      <c r="H606" s="126" t="s">
        <v>23</v>
      </c>
      <c r="I606" s="126" t="s">
        <v>1458</v>
      </c>
      <c r="J606" s="126" t="s">
        <v>1776</v>
      </c>
      <c r="K606" s="126" t="s">
        <v>3346</v>
      </c>
      <c r="L606" s="127">
        <v>1670144</v>
      </c>
      <c r="M606" s="127">
        <v>1203429</v>
      </c>
      <c r="N606" s="127">
        <v>1203339</v>
      </c>
      <c r="O606" s="127">
        <v>677116</v>
      </c>
      <c r="P606" s="127">
        <v>0</v>
      </c>
      <c r="Q606" s="127">
        <v>272739</v>
      </c>
      <c r="R606" s="127">
        <v>120207</v>
      </c>
      <c r="S606" s="127">
        <v>7720</v>
      </c>
      <c r="T606" s="24">
        <f>IF(P606&gt;0, ROUND(IF(IF(OR(C606="51", C606="52", C606="66"), (L606*'UNIT VALUES'!$C$26)-CALCS!P606,0)&gt;0, IF(OR(C606="51", C606="52", C606="66"), (L606*'UNIT VALUES'!$C$26)-CALCS!P606,0), 0), 0), ROUND(IF(IF(OR(C606="51", C606="52", C606="66"), (L606*'UNIT VALUES'!$C$26)-CALCS!O606,0)&gt;0, IF(OR(C606="51", C606="52", C606="66"), (L606*'UNIT VALUES'!$C$26)-CALCS!O606,0), 0), 0))</f>
        <v>1943701</v>
      </c>
      <c r="U606" s="25">
        <f>IF(C606="22", (O606*'UNIT VALUES'!$D$38)+(Q606*'UNIT VALUES'!$D$39)+(S606*'UNIT VALUES'!$D$40), (O606*'UNIT VALUES'!$D$28)+(Q606*'UNIT VALUES'!$D$29)+(S606*'UNIT VALUES'!$D$30))</f>
        <v>9364153.1519890092</v>
      </c>
      <c r="V606" s="25">
        <f>IF(C606="22",(O606*'UNIT VALUES'!$D$41)+(Q606*'UNIT VALUES'!$D$42)+(R606*'UNIT VALUES'!$D$43),IF(C606="66",(Q606*'UNIT VALUES'!$D$31)+(T606*'UNIT VALUES'!$D$33)+(R606*'UNIT VALUES'!$D$34),(Q606*'UNIT VALUES'!$D$31)+(T606*'UNIT VALUES'!$D$32)+(R606*'UNIT VALUES'!$D$34)))</f>
        <v>35750646.266118385</v>
      </c>
      <c r="W606" s="25">
        <f t="shared" si="27"/>
        <v>35750646</v>
      </c>
      <c r="X606" s="27">
        <f>ROUND(IF(C606="22", W606*'UNIT VALUES'!$D$44, W606*'UNIT VALUES'!$D$36), 0)</f>
        <v>31289259</v>
      </c>
      <c r="Y606" s="87">
        <f>ROUND(IF(C606="22", IF(U606&gt;V606,O606*'UNIT VALUES'!$D$38*'UNIT VALUES'!$D$44,O606*'UNIT VALUES'!$D$41*'UNIT VALUES'!$D$44),IF(U606&gt;V606, O606*'UNIT VALUES'!$D$28*'UNIT VALUES'!$D$36,0)), 0)</f>
        <v>0</v>
      </c>
      <c r="Z606" s="87">
        <f>ROUND(IF(C606="22", IF(U606&gt;V606,Q606*'UNIT VALUES'!$D$39*'UNIT VALUES'!$D$44,Q606*'UNIT VALUES'!$D$42*'UNIT VALUES'!$D$44), IF(U606&gt;V606, Q606*'UNIT VALUES'!$D$29*'UNIT VALUES'!$D$36, Q606*'UNIT VALUES'!$D$31*'UNIT VALUES'!$D$36)),0)</f>
        <v>3640902</v>
      </c>
      <c r="AA606" s="87">
        <f>ROUND(IF(C606="22", IF(U606&gt;V606,0,R606*'UNIT VALUES'!$D$43*'UNIT VALUES'!$D$44),IF(CALCS!U606&gt;CALCS!V606,0,CALCS!R606*'UNIT VALUES'!$D$34*'UNIT VALUES'!$D$36)), 0)</f>
        <v>7800785</v>
      </c>
      <c r="AB606" s="87">
        <f>ROUND(IF(C606="22",IF(U606&gt;V606,S606*'UNIT VALUES'!$D$40*'UNIT VALUES'!$D$44,0),IF(U606&gt;V606,S606*'UNIT VALUES'!$D$30*'UNIT VALUES'!$D$36)), 0)</f>
        <v>0</v>
      </c>
      <c r="AC606" s="87">
        <f>ROUND(IF(U606&gt;V606,0,IF(T606&gt;1, IF(C606="66", T606*'UNIT VALUES'!$D$33*'UNIT VALUES'!$D$36,T606*'UNIT VALUES'!$D$32*'UNIT VALUES'!$D$36),0)),0)</f>
        <v>19847572</v>
      </c>
      <c r="AD606" t="str">
        <f t="shared" si="28"/>
        <v>261698</v>
      </c>
      <c r="AE606">
        <f ca="1">IF(C606="22",OFFSET('National Reallocations'!$L$1,MATCH(AD606,'National Reallocations'!$I$2:$I$52,0),),ROUND((X606/(SUM($X$2:$X$1259)-SUMIF($C$2:$C$1259,"22",$X$2:$X$1259)))*(Reallocations!$F$4+Reallocations!$F$5),0))</f>
        <v>2632</v>
      </c>
      <c r="AF606" s="27">
        <f ca="1">IF(ISERROR(OFFSET('MSA Reallocations'!$I$1,MATCH(AD606,'MSA Reallocations'!$E$2:$E$37,0),)), 0, (OFFSET('MSA Reallocations'!$I$1,MATCH(AD606,'MSA Reallocations'!$E$2:$E$37,0),)))</f>
        <v>0</v>
      </c>
      <c r="AG606" s="181">
        <f ca="1">IF(ISERROR(OFFSET(Reductions!$E$1,MATCH(AD606,Reductions!$F$2:$F$15,0),)), 0, -OFFSET(Reductions!$E$1,MATCH(AD606,Reductions!$F$2:$F$15,0),))</f>
        <v>0</v>
      </c>
      <c r="AH606" s="53">
        <f t="shared" ca="1" si="29"/>
        <v>31291891</v>
      </c>
    </row>
    <row r="607" spans="1:34" x14ac:dyDescent="0.25">
      <c r="A607" s="126" t="s">
        <v>5294</v>
      </c>
      <c r="B607" s="126" t="s">
        <v>1761</v>
      </c>
      <c r="C607" s="126" t="s">
        <v>27</v>
      </c>
      <c r="D607" s="126" t="s">
        <v>28</v>
      </c>
      <c r="E607" s="126" t="s">
        <v>1762</v>
      </c>
      <c r="F607" s="126" t="s">
        <v>1785</v>
      </c>
      <c r="G607" s="126" t="s">
        <v>22</v>
      </c>
      <c r="H607" s="126" t="s">
        <v>23</v>
      </c>
      <c r="I607" s="126" t="s">
        <v>1786</v>
      </c>
      <c r="J607" s="126" t="s">
        <v>1787</v>
      </c>
      <c r="K607" s="126" t="s">
        <v>3346</v>
      </c>
      <c r="L607" s="127">
        <v>30198</v>
      </c>
      <c r="M607" s="127">
        <v>51392</v>
      </c>
      <c r="N607" s="127">
        <v>51392</v>
      </c>
      <c r="O607" s="127">
        <v>48471</v>
      </c>
      <c r="P607" s="127">
        <v>0</v>
      </c>
      <c r="Q607" s="127">
        <v>13839</v>
      </c>
      <c r="R607" s="127">
        <v>1557</v>
      </c>
      <c r="S607" s="127">
        <v>194</v>
      </c>
      <c r="T607" s="24">
        <f>IF(P607&gt;0, ROUND(IF(IF(OR(C607="51", C607="52", C607="66"), (L607*'UNIT VALUES'!$C$26)-CALCS!P607,0)&gt;0, IF(OR(C607="51", C607="52", C607="66"), (L607*'UNIT VALUES'!$C$26)-CALCS!P607,0), 0), 0), ROUND(IF(IF(OR(C607="51", C607="52", C607="66"), (L607*'UNIT VALUES'!$C$26)-CALCS!O607,0)&gt;0, IF(OR(C607="51", C607="52", C607="66"), (L607*'UNIT VALUES'!$C$26)-CALCS!O607,0), 0), 0))</f>
        <v>0</v>
      </c>
      <c r="U607" s="25">
        <f>IF(C607="22", (O607*'UNIT VALUES'!$D$38)+(Q607*'UNIT VALUES'!$D$39)+(S607*'UNIT VALUES'!$D$40), (O607*'UNIT VALUES'!$D$28)+(Q607*'UNIT VALUES'!$D$29)+(S607*'UNIT VALUES'!$D$30))</f>
        <v>472018.8289188919</v>
      </c>
      <c r="V607" s="25">
        <f>IF(C607="22",(O607*'UNIT VALUES'!$D$41)+(Q607*'UNIT VALUES'!$D$42)+(R607*'UNIT VALUES'!$D$43),IF(C607="66",(Q607*'UNIT VALUES'!$D$31)+(T607*'UNIT VALUES'!$D$33)+(R607*'UNIT VALUES'!$D$34),(Q607*'UNIT VALUES'!$D$31)+(T607*'UNIT VALUES'!$D$32)+(R607*'UNIT VALUES'!$D$34)))</f>
        <v>326531.73354944459</v>
      </c>
      <c r="W607" s="25">
        <f t="shared" si="27"/>
        <v>472019</v>
      </c>
      <c r="X607" s="27">
        <f>ROUND(IF(C607="22", W607*'UNIT VALUES'!$D$44, W607*'UNIT VALUES'!$D$36), 0)</f>
        <v>413115</v>
      </c>
      <c r="Y607" s="87">
        <f>ROUND(IF(C607="22", IF(U607&gt;V607,O607*'UNIT VALUES'!$D$38*'UNIT VALUES'!$D$44,O607*'UNIT VALUES'!$D$41*'UNIT VALUES'!$D$44),IF(U607&gt;V607, O607*'UNIT VALUES'!$D$28*'UNIT VALUES'!$D$36,0)), 0)</f>
        <v>79744</v>
      </c>
      <c r="Z607" s="87">
        <f>ROUND(IF(C607="22", IF(U607&gt;V607,Q607*'UNIT VALUES'!$D$39*'UNIT VALUES'!$D$44,Q607*'UNIT VALUES'!$D$42*'UNIT VALUES'!$D$44), IF(U607&gt;V607, Q607*'UNIT VALUES'!$D$29*'UNIT VALUES'!$D$36, Q607*'UNIT VALUES'!$D$31*'UNIT VALUES'!$D$36)),0)</f>
        <v>307904</v>
      </c>
      <c r="AA607" s="87">
        <f>ROUND(IF(C607="22", IF(U607&gt;V607,0,R607*'UNIT VALUES'!$D$43*'UNIT VALUES'!$D$44),IF(CALCS!U607&gt;CALCS!V607,0,CALCS!R607*'UNIT VALUES'!$D$34*'UNIT VALUES'!$D$36)), 0)</f>
        <v>0</v>
      </c>
      <c r="AB607" s="87">
        <f>ROUND(IF(C607="22",IF(U607&gt;V607,S607*'UNIT VALUES'!$D$40*'UNIT VALUES'!$D$44,0),IF(U607&gt;V607,S607*'UNIT VALUES'!$D$30*'UNIT VALUES'!$D$36)), 0)</f>
        <v>25467</v>
      </c>
      <c r="AC607" s="87">
        <f>ROUND(IF(U607&gt;V607,0,IF(T607&gt;1, IF(C607="66", T607*'UNIT VALUES'!$D$33*'UNIT VALUES'!$D$36,T607*'UNIT VALUES'!$D$32*'UNIT VALUES'!$D$36),0)),0)</f>
        <v>0</v>
      </c>
      <c r="AD607" t="str">
        <f t="shared" si="28"/>
        <v>261848</v>
      </c>
      <c r="AE607">
        <f ca="1">IF(C607="22",OFFSET('National Reallocations'!$L$1,MATCH(AD607,'National Reallocations'!$I$2:$I$52,0),),ROUND((X607/(SUM($X$2:$X$1259)-SUMIF($C$2:$C$1259,"22",$X$2:$X$1259)))*(Reallocations!$F$4+Reallocations!$F$5),0))</f>
        <v>35</v>
      </c>
      <c r="AF607" s="27">
        <f ca="1">IF(ISERROR(OFFSET('MSA Reallocations'!$I$1,MATCH(AD607,'MSA Reallocations'!$E$2:$E$37,0),)), 0, (OFFSET('MSA Reallocations'!$I$1,MATCH(AD607,'MSA Reallocations'!$E$2:$E$37,0),)))</f>
        <v>0</v>
      </c>
      <c r="AG607" s="181">
        <f ca="1">IF(ISERROR(OFFSET(Reductions!$E$1,MATCH(AD607,Reductions!$F$2:$F$15,0),)), 0, -OFFSET(Reductions!$E$1,MATCH(AD607,Reductions!$F$2:$F$15,0),))</f>
        <v>0</v>
      </c>
      <c r="AH607" s="53">
        <f t="shared" ca="1" si="29"/>
        <v>413150</v>
      </c>
    </row>
    <row r="608" spans="1:34" x14ac:dyDescent="0.25">
      <c r="A608" s="126" t="s">
        <v>4922</v>
      </c>
      <c r="B608" s="126" t="s">
        <v>1761</v>
      </c>
      <c r="C608" s="126" t="s">
        <v>27</v>
      </c>
      <c r="D608" s="126" t="s">
        <v>28</v>
      </c>
      <c r="E608" s="126" t="s">
        <v>1762</v>
      </c>
      <c r="F608" s="126" t="s">
        <v>1789</v>
      </c>
      <c r="G608" s="126" t="s">
        <v>95</v>
      </c>
      <c r="H608" s="126" t="s">
        <v>23</v>
      </c>
      <c r="I608" s="126" t="s">
        <v>1790</v>
      </c>
      <c r="J608" s="126" t="s">
        <v>4654</v>
      </c>
      <c r="K608" s="126" t="s">
        <v>3346</v>
      </c>
      <c r="L608" s="127">
        <v>26692</v>
      </c>
      <c r="M608" s="127">
        <v>58056</v>
      </c>
      <c r="N608" s="127">
        <v>58056</v>
      </c>
      <c r="O608" s="127">
        <v>81330</v>
      </c>
      <c r="P608" s="127">
        <v>0</v>
      </c>
      <c r="Q608" s="127">
        <v>6343</v>
      </c>
      <c r="R608" s="127">
        <v>985</v>
      </c>
      <c r="S608" s="127">
        <v>231</v>
      </c>
      <c r="T608" s="24">
        <f>IF(P608&gt;0, ROUND(IF(IF(OR(C608="51", C608="52", C608="66"), (L608*'UNIT VALUES'!$C$26)-CALCS!P608,0)&gt;0, IF(OR(C608="51", C608="52", C608="66"), (L608*'UNIT VALUES'!$C$26)-CALCS!P608,0), 0), 0), ROUND(IF(IF(OR(C608="51", C608="52", C608="66"), (L608*'UNIT VALUES'!$C$26)-CALCS!O608,0)&gt;0, IF(OR(C608="51", C608="52", C608="66"), (L608*'UNIT VALUES'!$C$26)-CALCS!O608,0), 0), 0))</f>
        <v>0</v>
      </c>
      <c r="U608" s="25">
        <f>IF(C608="22", (O608*'UNIT VALUES'!$D$38)+(Q608*'UNIT VALUES'!$D$39)+(S608*'UNIT VALUES'!$D$40), (O608*'UNIT VALUES'!$D$28)+(Q608*'UNIT VALUES'!$D$29)+(S608*'UNIT VALUES'!$D$30))</f>
        <v>348776.97847599169</v>
      </c>
      <c r="V608" s="25">
        <f>IF(C608="22",(O608*'UNIT VALUES'!$D$41)+(Q608*'UNIT VALUES'!$D$42)+(R608*'UNIT VALUES'!$D$43),IF(C608="66",(Q608*'UNIT VALUES'!$D$31)+(T608*'UNIT VALUES'!$D$33)+(R608*'UNIT VALUES'!$D$34),(Q608*'UNIT VALUES'!$D$31)+(T608*'UNIT VALUES'!$D$32)+(R608*'UNIT VALUES'!$D$34)))</f>
        <v>169784.09319735999</v>
      </c>
      <c r="W608" s="25">
        <f t="shared" si="27"/>
        <v>348777</v>
      </c>
      <c r="X608" s="27">
        <f>ROUND(IF(C608="22", W608*'UNIT VALUES'!$D$44, W608*'UNIT VALUES'!$D$36), 0)</f>
        <v>305252</v>
      </c>
      <c r="Y608" s="87">
        <f>ROUND(IF(C608="22", IF(U608&gt;V608,O608*'UNIT VALUES'!$D$38*'UNIT VALUES'!$D$44,O608*'UNIT VALUES'!$D$41*'UNIT VALUES'!$D$44),IF(U608&gt;V608, O608*'UNIT VALUES'!$D$28*'UNIT VALUES'!$D$36,0)), 0)</f>
        <v>133803</v>
      </c>
      <c r="Z608" s="87">
        <f>ROUND(IF(C608="22", IF(U608&gt;V608,Q608*'UNIT VALUES'!$D$39*'UNIT VALUES'!$D$44,Q608*'UNIT VALUES'!$D$42*'UNIT VALUES'!$D$44), IF(U608&gt;V608, Q608*'UNIT VALUES'!$D$29*'UNIT VALUES'!$D$36, Q608*'UNIT VALUES'!$D$31*'UNIT VALUES'!$D$36)),0)</f>
        <v>141125</v>
      </c>
      <c r="AA608" s="87">
        <f>ROUND(IF(C608="22", IF(U608&gt;V608,0,R608*'UNIT VALUES'!$D$43*'UNIT VALUES'!$D$44),IF(CALCS!U608&gt;CALCS!V608,0,CALCS!R608*'UNIT VALUES'!$D$34*'UNIT VALUES'!$D$36)), 0)</f>
        <v>0</v>
      </c>
      <c r="AB608" s="87">
        <f>ROUND(IF(C608="22",IF(U608&gt;V608,S608*'UNIT VALUES'!$D$40*'UNIT VALUES'!$D$44,0),IF(U608&gt;V608,S608*'UNIT VALUES'!$D$30*'UNIT VALUES'!$D$36)), 0)</f>
        <v>30324</v>
      </c>
      <c r="AC608" s="87">
        <f>ROUND(IF(U608&gt;V608,0,IF(T608&gt;1, IF(C608="66", T608*'UNIT VALUES'!$D$33*'UNIT VALUES'!$D$36,T608*'UNIT VALUES'!$D$32*'UNIT VALUES'!$D$36),0)),0)</f>
        <v>0</v>
      </c>
      <c r="AD608" t="str">
        <f t="shared" si="28"/>
        <v>262096</v>
      </c>
      <c r="AE608">
        <f ca="1">IF(C608="22",OFFSET('National Reallocations'!$L$1,MATCH(AD608,'National Reallocations'!$I$2:$I$52,0),),ROUND((X608/(SUM($X$2:$X$1259)-SUMIF($C$2:$C$1259,"22",$X$2:$X$1259)))*(Reallocations!$F$4+Reallocations!$F$5),0))</f>
        <v>26</v>
      </c>
      <c r="AF608" s="27">
        <f ca="1">IF(ISERROR(OFFSET('MSA Reallocations'!$I$1,MATCH(AD608,'MSA Reallocations'!$E$2:$E$37,0),)), 0, (OFFSET('MSA Reallocations'!$I$1,MATCH(AD608,'MSA Reallocations'!$E$2:$E$37,0),)))</f>
        <v>0</v>
      </c>
      <c r="AG608" s="181">
        <f ca="1">IF(ISERROR(OFFSET(Reductions!$E$1,MATCH(AD608,Reductions!$F$2:$F$15,0),)), 0, -OFFSET(Reductions!$E$1,MATCH(AD608,Reductions!$F$2:$F$15,0),))</f>
        <v>0</v>
      </c>
      <c r="AH608" s="53">
        <f t="shared" ca="1" si="29"/>
        <v>305278</v>
      </c>
    </row>
    <row r="609" spans="1:34" x14ac:dyDescent="0.25">
      <c r="A609" s="126" t="s">
        <v>4796</v>
      </c>
      <c r="B609" s="126" t="s">
        <v>1761</v>
      </c>
      <c r="C609" s="126" t="s">
        <v>27</v>
      </c>
      <c r="D609" s="126" t="s">
        <v>28</v>
      </c>
      <c r="E609" s="126" t="s">
        <v>1762</v>
      </c>
      <c r="F609" s="126" t="s">
        <v>1792</v>
      </c>
      <c r="G609" s="126" t="s">
        <v>1793</v>
      </c>
      <c r="H609" s="126" t="s">
        <v>23</v>
      </c>
      <c r="I609" s="126" t="s">
        <v>373</v>
      </c>
      <c r="J609" s="126" t="s">
        <v>1794</v>
      </c>
      <c r="K609" s="126" t="s">
        <v>3346</v>
      </c>
      <c r="L609" s="127">
        <v>196940</v>
      </c>
      <c r="M609" s="127">
        <v>159611</v>
      </c>
      <c r="N609" s="127">
        <v>159611</v>
      </c>
      <c r="O609" s="127">
        <v>98310</v>
      </c>
      <c r="P609" s="127">
        <v>0</v>
      </c>
      <c r="Q609" s="127">
        <v>40889</v>
      </c>
      <c r="R609" s="127">
        <v>13341</v>
      </c>
      <c r="S609" s="127">
        <v>703</v>
      </c>
      <c r="T609" s="24">
        <f>IF(P609&gt;0, ROUND(IF(IF(OR(C609="51", C609="52", C609="66"), (L609*'UNIT VALUES'!$C$26)-CALCS!P609,0)&gt;0, IF(OR(C609="51", C609="52", C609="66"), (L609*'UNIT VALUES'!$C$26)-CALCS!P609,0), 0), 0), ROUND(IF(IF(OR(C609="51", C609="52", C609="66"), (L609*'UNIT VALUES'!$C$26)-CALCS!O609,0)&gt;0, IF(OR(C609="51", C609="52", C609="66"), (L609*'UNIT VALUES'!$C$26)-CALCS!O609,0), 0), 0))</f>
        <v>210731</v>
      </c>
      <c r="U609" s="25">
        <f>IF(C609="22", (O609*'UNIT VALUES'!$D$38)+(Q609*'UNIT VALUES'!$D$39)+(S609*'UNIT VALUES'!$D$40), (O609*'UNIT VALUES'!$D$28)+(Q609*'UNIT VALUES'!$D$29)+(S609*'UNIT VALUES'!$D$30))</f>
        <v>1329698.3157975059</v>
      </c>
      <c r="V609" s="25">
        <f>IF(C609="22",(O609*'UNIT VALUES'!$D$41)+(Q609*'UNIT VALUES'!$D$42)+(R609*'UNIT VALUES'!$D$43),IF(C609="66",(Q609*'UNIT VALUES'!$D$31)+(T609*'UNIT VALUES'!$D$33)+(R609*'UNIT VALUES'!$D$34),(Q609*'UNIT VALUES'!$D$31)+(T609*'UNIT VALUES'!$D$32)+(R609*'UNIT VALUES'!$D$34)))</f>
        <v>4071516.3572834353</v>
      </c>
      <c r="W609" s="25">
        <f t="shared" si="27"/>
        <v>4071516</v>
      </c>
      <c r="X609" s="27">
        <f>ROUND(IF(C609="22", W609*'UNIT VALUES'!$D$44, W609*'UNIT VALUES'!$D$36), 0)</f>
        <v>3563424</v>
      </c>
      <c r="Y609" s="87">
        <f>ROUND(IF(C609="22", IF(U609&gt;V609,O609*'UNIT VALUES'!$D$38*'UNIT VALUES'!$D$44,O609*'UNIT VALUES'!$D$41*'UNIT VALUES'!$D$44),IF(U609&gt;V609, O609*'UNIT VALUES'!$D$28*'UNIT VALUES'!$D$36,0)), 0)</f>
        <v>0</v>
      </c>
      <c r="Z609" s="87">
        <f>ROUND(IF(C609="22", IF(U609&gt;V609,Q609*'UNIT VALUES'!$D$39*'UNIT VALUES'!$D$44,Q609*'UNIT VALUES'!$D$42*'UNIT VALUES'!$D$44), IF(U609&gt;V609, Q609*'UNIT VALUES'!$D$29*'UNIT VALUES'!$D$36, Q609*'UNIT VALUES'!$D$31*'UNIT VALUES'!$D$36)),0)</f>
        <v>545844</v>
      </c>
      <c r="AA609" s="87">
        <f>ROUND(IF(C609="22", IF(U609&gt;V609,0,R609*'UNIT VALUES'!$D$43*'UNIT VALUES'!$D$44),IF(CALCS!U609&gt;CALCS!V609,0,CALCS!R609*'UNIT VALUES'!$D$34*'UNIT VALUES'!$D$36)), 0)</f>
        <v>865759</v>
      </c>
      <c r="AB609" s="87">
        <f>ROUND(IF(C609="22",IF(U609&gt;V609,S609*'UNIT VALUES'!$D$40*'UNIT VALUES'!$D$44,0),IF(U609&gt;V609,S609*'UNIT VALUES'!$D$30*'UNIT VALUES'!$D$36)), 0)</f>
        <v>0</v>
      </c>
      <c r="AC609" s="87">
        <f>ROUND(IF(U609&gt;V609,0,IF(T609&gt;1, IF(C609="66", T609*'UNIT VALUES'!$D$33*'UNIT VALUES'!$D$36,T609*'UNIT VALUES'!$D$32*'UNIT VALUES'!$D$36),0)),0)</f>
        <v>2151822</v>
      </c>
      <c r="AD609" t="str">
        <f t="shared" si="28"/>
        <v>262172</v>
      </c>
      <c r="AE609">
        <f ca="1">IF(C609="22",OFFSET('National Reallocations'!$L$1,MATCH(AD609,'National Reallocations'!$I$2:$I$52,0),),ROUND((X609/(SUM($X$2:$X$1259)-SUMIF($C$2:$C$1259,"22",$X$2:$X$1259)))*(Reallocations!$F$4+Reallocations!$F$5),0))</f>
        <v>300</v>
      </c>
      <c r="AF609" s="27">
        <f ca="1">IF(ISERROR(OFFSET('MSA Reallocations'!$I$1,MATCH(AD609,'MSA Reallocations'!$E$2:$E$37,0),)), 0, (OFFSET('MSA Reallocations'!$I$1,MATCH(AD609,'MSA Reallocations'!$E$2:$E$37,0),)))</f>
        <v>0</v>
      </c>
      <c r="AG609" s="181">
        <f ca="1">IF(ISERROR(OFFSET(Reductions!$E$1,MATCH(AD609,Reductions!$F$2:$F$15,0),)), 0, -OFFSET(Reductions!$E$1,MATCH(AD609,Reductions!$F$2:$F$15,0),))</f>
        <v>0</v>
      </c>
      <c r="AH609" s="53">
        <f t="shared" ca="1" si="29"/>
        <v>3563724</v>
      </c>
    </row>
    <row r="610" spans="1:34" x14ac:dyDescent="0.25">
      <c r="A610" s="126" t="s">
        <v>5711</v>
      </c>
      <c r="B610" s="126" t="s">
        <v>1761</v>
      </c>
      <c r="C610" s="126" t="s">
        <v>27</v>
      </c>
      <c r="D610" s="126" t="s">
        <v>28</v>
      </c>
      <c r="E610" s="126" t="s">
        <v>1762</v>
      </c>
      <c r="F610" s="126" t="s">
        <v>1693</v>
      </c>
      <c r="G610" s="126" t="s">
        <v>43</v>
      </c>
      <c r="H610" s="126" t="s">
        <v>23</v>
      </c>
      <c r="I610" s="126" t="s">
        <v>1796</v>
      </c>
      <c r="J610" s="126" t="s">
        <v>1797</v>
      </c>
      <c r="K610" s="126" t="s">
        <v>3346</v>
      </c>
      <c r="L610" s="127">
        <v>177313</v>
      </c>
      <c r="M610" s="127">
        <v>181843</v>
      </c>
      <c r="N610" s="127">
        <v>181843</v>
      </c>
      <c r="O610" s="127">
        <v>195097</v>
      </c>
      <c r="P610" s="127">
        <v>0</v>
      </c>
      <c r="Q610" s="127">
        <v>48995</v>
      </c>
      <c r="R610" s="127">
        <v>29863</v>
      </c>
      <c r="S610" s="127">
        <v>1727</v>
      </c>
      <c r="T610" s="24">
        <f>IF(P610&gt;0, ROUND(IF(IF(OR(C610="51", C610="52", C610="66"), (L610*'UNIT VALUES'!$C$26)-CALCS!P610,0)&gt;0, IF(OR(C610="51", C610="52", C610="66"), (L610*'UNIT VALUES'!$C$26)-CALCS!P610,0), 0), 0), ROUND(IF(IF(OR(C610="51", C610="52", C610="66"), (L610*'UNIT VALUES'!$C$26)-CALCS!O610,0)&gt;0, IF(OR(C610="51", C610="52", C610="66"), (L610*'UNIT VALUES'!$C$26)-CALCS!O610,0), 0), 0))</f>
        <v>83145</v>
      </c>
      <c r="U610" s="25">
        <f>IF(C610="22", (O610*'UNIT VALUES'!$D$38)+(Q610*'UNIT VALUES'!$D$39)+(S610*'UNIT VALUES'!$D$40), (O610*'UNIT VALUES'!$D$28)+(Q610*'UNIT VALUES'!$D$29)+(S610*'UNIT VALUES'!$D$30))</f>
        <v>1871291.823162806</v>
      </c>
      <c r="V610" s="25">
        <f>IF(C610="22",(O610*'UNIT VALUES'!$D$41)+(Q610*'UNIT VALUES'!$D$42)+(R610*'UNIT VALUES'!$D$43),IF(C610="66",(Q610*'UNIT VALUES'!$D$31)+(T610*'UNIT VALUES'!$D$33)+(R610*'UNIT VALUES'!$D$34),(Q610*'UNIT VALUES'!$D$31)+(T610*'UNIT VALUES'!$D$32)+(R610*'UNIT VALUES'!$D$34)))</f>
        <v>3931651.6501551755</v>
      </c>
      <c r="W610" s="25">
        <f t="shared" si="27"/>
        <v>3931652</v>
      </c>
      <c r="X610" s="27">
        <f>ROUND(IF(C610="22", W610*'UNIT VALUES'!$D$44, W610*'UNIT VALUES'!$D$36), 0)</f>
        <v>3441014</v>
      </c>
      <c r="Y610" s="87">
        <f>ROUND(IF(C610="22", IF(U610&gt;V610,O610*'UNIT VALUES'!$D$38*'UNIT VALUES'!$D$44,O610*'UNIT VALUES'!$D$41*'UNIT VALUES'!$D$44),IF(U610&gt;V610, O610*'UNIT VALUES'!$D$28*'UNIT VALUES'!$D$36,0)), 0)</f>
        <v>0</v>
      </c>
      <c r="Z610" s="87">
        <f>ROUND(IF(C610="22", IF(U610&gt;V610,Q610*'UNIT VALUES'!$D$39*'UNIT VALUES'!$D$44,Q610*'UNIT VALUES'!$D$42*'UNIT VALUES'!$D$44), IF(U610&gt;V610, Q610*'UNIT VALUES'!$D$29*'UNIT VALUES'!$D$36, Q610*'UNIT VALUES'!$D$31*'UNIT VALUES'!$D$36)),0)</f>
        <v>654054</v>
      </c>
      <c r="AA610" s="87">
        <f>ROUND(IF(C610="22", IF(U610&gt;V610,0,R610*'UNIT VALUES'!$D$43*'UNIT VALUES'!$D$44),IF(CALCS!U610&gt;CALCS!V610,0,CALCS!R610*'UNIT VALUES'!$D$34*'UNIT VALUES'!$D$36)), 0)</f>
        <v>1937947</v>
      </c>
      <c r="AB610" s="87">
        <f>ROUND(IF(C610="22",IF(U610&gt;V610,S610*'UNIT VALUES'!$D$40*'UNIT VALUES'!$D$44,0),IF(U610&gt;V610,S610*'UNIT VALUES'!$D$30*'UNIT VALUES'!$D$36)), 0)</f>
        <v>0</v>
      </c>
      <c r="AC610" s="87">
        <f>ROUND(IF(U610&gt;V610,0,IF(T610&gt;1, IF(C610="66", T610*'UNIT VALUES'!$D$33*'UNIT VALUES'!$D$36,T610*'UNIT VALUES'!$D$32*'UNIT VALUES'!$D$36),0)),0)</f>
        <v>849012</v>
      </c>
      <c r="AD610" t="str">
        <f t="shared" si="28"/>
        <v>262544</v>
      </c>
      <c r="AE610">
        <f ca="1">IF(C610="22",OFFSET('National Reallocations'!$L$1,MATCH(AD610,'National Reallocations'!$I$2:$I$52,0),),ROUND((X610/(SUM($X$2:$X$1259)-SUMIF($C$2:$C$1259,"22",$X$2:$X$1259)))*(Reallocations!$F$4+Reallocations!$F$5),0))</f>
        <v>289</v>
      </c>
      <c r="AF610" s="27">
        <f ca="1">IF(ISERROR(OFFSET('MSA Reallocations'!$I$1,MATCH(AD610,'MSA Reallocations'!$E$2:$E$37,0),)), 0, (OFFSET('MSA Reallocations'!$I$1,MATCH(AD610,'MSA Reallocations'!$E$2:$E$37,0),)))</f>
        <v>0</v>
      </c>
      <c r="AG610" s="181">
        <f ca="1">IF(ISERROR(OFFSET(Reductions!$E$1,MATCH(AD610,Reductions!$F$2:$F$15,0),)), 0, -OFFSET(Reductions!$E$1,MATCH(AD610,Reductions!$F$2:$F$15,0),))</f>
        <v>0</v>
      </c>
      <c r="AH610" s="53">
        <f t="shared" ca="1" si="29"/>
        <v>3441303</v>
      </c>
    </row>
    <row r="611" spans="1:34" x14ac:dyDescent="0.25">
      <c r="A611" s="126" t="s">
        <v>5469</v>
      </c>
      <c r="B611" s="126" t="s">
        <v>1761</v>
      </c>
      <c r="C611" s="126" t="s">
        <v>47</v>
      </c>
      <c r="D611" s="126" t="s">
        <v>48</v>
      </c>
      <c r="E611" s="126" t="s">
        <v>1762</v>
      </c>
      <c r="F611" s="126" t="s">
        <v>1799</v>
      </c>
      <c r="G611" s="126" t="s">
        <v>22</v>
      </c>
      <c r="H611" s="126" t="s">
        <v>23</v>
      </c>
      <c r="I611" s="126" t="s">
        <v>1800</v>
      </c>
      <c r="J611" s="126" t="s">
        <v>1797</v>
      </c>
      <c r="K611" s="126" t="s">
        <v>3346</v>
      </c>
      <c r="L611" s="127">
        <v>24777</v>
      </c>
      <c r="M611" s="127">
        <v>26281</v>
      </c>
      <c r="N611" s="127">
        <v>26281</v>
      </c>
      <c r="O611" s="127">
        <v>33742</v>
      </c>
      <c r="P611" s="127">
        <v>0</v>
      </c>
      <c r="Q611" s="127">
        <v>5653</v>
      </c>
      <c r="R611" s="127">
        <v>2430</v>
      </c>
      <c r="S611" s="127">
        <v>447</v>
      </c>
      <c r="T611" s="24">
        <f>IF(P611&gt;0, ROUND(IF(IF(OR(C611="51", C611="52", C611="66"), (L611*'UNIT VALUES'!$C$26)-CALCS!P611,0)&gt;0, IF(OR(C611="51", C611="52", C611="66"), (L611*'UNIT VALUES'!$C$26)-CALCS!P611,0), 0), 0), ROUND(IF(IF(OR(C611="51", C611="52", C611="66"), (L611*'UNIT VALUES'!$C$26)-CALCS!O611,0)&gt;0, IF(OR(C611="51", C611="52", C611="66"), (L611*'UNIT VALUES'!$C$26)-CALCS!O611,0), 0), 0))</f>
        <v>5138</v>
      </c>
      <c r="U611" s="25">
        <f>IF(C611="22", (O611*'UNIT VALUES'!$D$38)+(Q611*'UNIT VALUES'!$D$39)+(S611*'UNIT VALUES'!$D$40), (O611*'UNIT VALUES'!$D$28)+(Q611*'UNIT VALUES'!$D$29)+(S611*'UNIT VALUES'!$D$30))</f>
        <v>274180.17367565789</v>
      </c>
      <c r="V611" s="25">
        <f>IF(C611="22",(O611*'UNIT VALUES'!$D$41)+(Q611*'UNIT VALUES'!$D$42)+(R611*'UNIT VALUES'!$D$43),IF(C611="66",(Q611*'UNIT VALUES'!$D$31)+(T611*'UNIT VALUES'!$D$33)+(R611*'UNIT VALUES'!$D$34),(Q611*'UNIT VALUES'!$D$31)+(T611*'UNIT VALUES'!$D$32)+(R611*'UNIT VALUES'!$D$34)))</f>
        <v>326349.00224753341</v>
      </c>
      <c r="W611" s="25">
        <f t="shared" si="27"/>
        <v>326349</v>
      </c>
      <c r="X611" s="27">
        <f>ROUND(IF(C611="22", W611*'UNIT VALUES'!$D$44, W611*'UNIT VALUES'!$D$36), 0)</f>
        <v>285623</v>
      </c>
      <c r="Y611" s="87">
        <f>ROUND(IF(C611="22", IF(U611&gt;V611,O611*'UNIT VALUES'!$D$38*'UNIT VALUES'!$D$44,O611*'UNIT VALUES'!$D$41*'UNIT VALUES'!$D$44),IF(U611&gt;V611, O611*'UNIT VALUES'!$D$28*'UNIT VALUES'!$D$36,0)), 0)</f>
        <v>0</v>
      </c>
      <c r="Z611" s="87">
        <f>ROUND(IF(C611="22", IF(U611&gt;V611,Q611*'UNIT VALUES'!$D$39*'UNIT VALUES'!$D$44,Q611*'UNIT VALUES'!$D$42*'UNIT VALUES'!$D$44), IF(U611&gt;V611, Q611*'UNIT VALUES'!$D$29*'UNIT VALUES'!$D$36, Q611*'UNIT VALUES'!$D$31*'UNIT VALUES'!$D$36)),0)</f>
        <v>75464</v>
      </c>
      <c r="AA611" s="87">
        <f>ROUND(IF(C611="22", IF(U611&gt;V611,0,R611*'UNIT VALUES'!$D$43*'UNIT VALUES'!$D$44),IF(CALCS!U611&gt;CALCS!V611,0,CALCS!R611*'UNIT VALUES'!$D$34*'UNIT VALUES'!$D$36)), 0)</f>
        <v>157694</v>
      </c>
      <c r="AB611" s="87">
        <f>ROUND(IF(C611="22",IF(U611&gt;V611,S611*'UNIT VALUES'!$D$40*'UNIT VALUES'!$D$44,0),IF(U611&gt;V611,S611*'UNIT VALUES'!$D$30*'UNIT VALUES'!$D$36)), 0)</f>
        <v>0</v>
      </c>
      <c r="AC611" s="87">
        <f>ROUND(IF(U611&gt;V611,0,IF(T611&gt;1, IF(C611="66", T611*'UNIT VALUES'!$D$33*'UNIT VALUES'!$D$36,T611*'UNIT VALUES'!$D$32*'UNIT VALUES'!$D$36),0)),0)</f>
        <v>52465</v>
      </c>
      <c r="AD611" t="str">
        <f t="shared" si="28"/>
        <v>262940</v>
      </c>
      <c r="AE611">
        <f ca="1">IF(C611="22",OFFSET('National Reallocations'!$L$1,MATCH(AD611,'National Reallocations'!$I$2:$I$52,0),),ROUND((X611/(SUM($X$2:$X$1259)-SUMIF($C$2:$C$1259,"22",$X$2:$X$1259)))*(Reallocations!$F$4+Reallocations!$F$5),0))</f>
        <v>24</v>
      </c>
      <c r="AF611" s="27">
        <f ca="1">IF(ISERROR(OFFSET('MSA Reallocations'!$I$1,MATCH(AD611,'MSA Reallocations'!$E$2:$E$37,0),)), 0, (OFFSET('MSA Reallocations'!$I$1,MATCH(AD611,'MSA Reallocations'!$E$2:$E$37,0),)))</f>
        <v>0</v>
      </c>
      <c r="AG611" s="181">
        <f ca="1">IF(ISERROR(OFFSET(Reductions!$E$1,MATCH(AD611,Reductions!$F$2:$F$15,0),)), 0, -OFFSET(Reductions!$E$1,MATCH(AD611,Reductions!$F$2:$F$15,0),))</f>
        <v>0</v>
      </c>
      <c r="AH611" s="53">
        <f t="shared" ca="1" si="29"/>
        <v>285647</v>
      </c>
    </row>
    <row r="612" spans="1:34" x14ac:dyDescent="0.25">
      <c r="A612" s="126" t="s">
        <v>5050</v>
      </c>
      <c r="B612" s="126" t="s">
        <v>1761</v>
      </c>
      <c r="C612" s="126" t="s">
        <v>27</v>
      </c>
      <c r="D612" s="126" t="s">
        <v>28</v>
      </c>
      <c r="E612" s="126" t="s">
        <v>1762</v>
      </c>
      <c r="F612" s="126" t="s">
        <v>1802</v>
      </c>
      <c r="G612" s="126" t="s">
        <v>618</v>
      </c>
      <c r="H612" s="126" t="s">
        <v>23</v>
      </c>
      <c r="I612" s="126" t="s">
        <v>1803</v>
      </c>
      <c r="J612" s="126" t="s">
        <v>1804</v>
      </c>
      <c r="K612" s="126" t="s">
        <v>3346</v>
      </c>
      <c r="L612" s="127">
        <v>50720</v>
      </c>
      <c r="M612" s="127">
        <v>39739</v>
      </c>
      <c r="N612" s="127">
        <v>39739</v>
      </c>
      <c r="O612" s="127">
        <v>33133</v>
      </c>
      <c r="P612" s="127">
        <v>0</v>
      </c>
      <c r="Q612" s="127">
        <v>11968</v>
      </c>
      <c r="R612" s="127">
        <v>7437</v>
      </c>
      <c r="S612" s="127">
        <v>291</v>
      </c>
      <c r="T612" s="24">
        <f>IF(P612&gt;0, ROUND(IF(IF(OR(C612="51", C612="52", C612="66"), (L612*'UNIT VALUES'!$C$26)-CALCS!P612,0)&gt;0, IF(OR(C612="51", C612="52", C612="66"), (L612*'UNIT VALUES'!$C$26)-CALCS!P612,0), 0), 0), ROUND(IF(IF(OR(C612="51", C612="52", C612="66"), (L612*'UNIT VALUES'!$C$26)-CALCS!O612,0)&gt;0, IF(OR(C612="51", C612="52", C612="66"), (L612*'UNIT VALUES'!$C$26)-CALCS!O612,0), 0), 0))</f>
        <v>46458</v>
      </c>
      <c r="U612" s="25">
        <f>IF(C612="22", (O612*'UNIT VALUES'!$D$38)+(Q612*'UNIT VALUES'!$D$39)+(S612*'UNIT VALUES'!$D$40), (O612*'UNIT VALUES'!$D$28)+(Q612*'UNIT VALUES'!$D$29)+(S612*'UNIT VALUES'!$D$30))</f>
        <v>410172.77298912662</v>
      </c>
      <c r="V612" s="25">
        <f>IF(C612="22",(O612*'UNIT VALUES'!$D$41)+(Q612*'UNIT VALUES'!$D$42)+(R612*'UNIT VALUES'!$D$43),IF(C612="66",(Q612*'UNIT VALUES'!$D$31)+(T612*'UNIT VALUES'!$D$33)+(R612*'UNIT VALUES'!$D$34),(Q612*'UNIT VALUES'!$D$31)+(T612*'UNIT VALUES'!$D$32)+(R612*'UNIT VALUES'!$D$34)))</f>
        <v>1276016.3051508227</v>
      </c>
      <c r="W612" s="25">
        <f t="shared" si="27"/>
        <v>1276016</v>
      </c>
      <c r="X612" s="27">
        <f>ROUND(IF(C612="22", W612*'UNIT VALUES'!$D$44, W612*'UNIT VALUES'!$D$36), 0)</f>
        <v>1116780</v>
      </c>
      <c r="Y612" s="87">
        <f>ROUND(IF(C612="22", IF(U612&gt;V612,O612*'UNIT VALUES'!$D$38*'UNIT VALUES'!$D$44,O612*'UNIT VALUES'!$D$41*'UNIT VALUES'!$D$44),IF(U612&gt;V612, O612*'UNIT VALUES'!$D$28*'UNIT VALUES'!$D$36,0)), 0)</f>
        <v>0</v>
      </c>
      <c r="Z612" s="87">
        <f>ROUND(IF(C612="22", IF(U612&gt;V612,Q612*'UNIT VALUES'!$D$39*'UNIT VALUES'!$D$44,Q612*'UNIT VALUES'!$D$42*'UNIT VALUES'!$D$44), IF(U612&gt;V612, Q612*'UNIT VALUES'!$D$29*'UNIT VALUES'!$D$36, Q612*'UNIT VALUES'!$D$31*'UNIT VALUES'!$D$36)),0)</f>
        <v>159766</v>
      </c>
      <c r="AA612" s="87">
        <f>ROUND(IF(C612="22", IF(U612&gt;V612,0,R612*'UNIT VALUES'!$D$43*'UNIT VALUES'!$D$44),IF(CALCS!U612&gt;CALCS!V612,0,CALCS!R612*'UNIT VALUES'!$D$34*'UNIT VALUES'!$D$36)), 0)</f>
        <v>482621</v>
      </c>
      <c r="AB612" s="87">
        <f>ROUND(IF(C612="22",IF(U612&gt;V612,S612*'UNIT VALUES'!$D$40*'UNIT VALUES'!$D$44,0),IF(U612&gt;V612,S612*'UNIT VALUES'!$D$30*'UNIT VALUES'!$D$36)), 0)</f>
        <v>0</v>
      </c>
      <c r="AC612" s="87">
        <f>ROUND(IF(U612&gt;V612,0,IF(T612&gt;1, IF(C612="66", T612*'UNIT VALUES'!$D$33*'UNIT VALUES'!$D$36,T612*'UNIT VALUES'!$D$32*'UNIT VALUES'!$D$36),0)),0)</f>
        <v>474393</v>
      </c>
      <c r="AD612" t="str">
        <f t="shared" si="28"/>
        <v>263174</v>
      </c>
      <c r="AE612">
        <f ca="1">IF(C612="22",OFFSET('National Reallocations'!$L$1,MATCH(AD612,'National Reallocations'!$I$2:$I$52,0),),ROUND((X612/(SUM($X$2:$X$1259)-SUMIF($C$2:$C$1259,"22",$X$2:$X$1259)))*(Reallocations!$F$4+Reallocations!$F$5),0))</f>
        <v>94</v>
      </c>
      <c r="AF612" s="27">
        <f ca="1">IF(ISERROR(OFFSET('MSA Reallocations'!$I$1,MATCH(AD612,'MSA Reallocations'!$E$2:$E$37,0),)), 0, (OFFSET('MSA Reallocations'!$I$1,MATCH(AD612,'MSA Reallocations'!$E$2:$E$37,0),)))</f>
        <v>0</v>
      </c>
      <c r="AG612" s="181">
        <f ca="1">IF(ISERROR(OFFSET(Reductions!$E$1,MATCH(AD612,Reductions!$F$2:$F$15,0),)), 0, -OFFSET(Reductions!$E$1,MATCH(AD612,Reductions!$F$2:$F$15,0),))</f>
        <v>0</v>
      </c>
      <c r="AH612" s="53">
        <f t="shared" ca="1" si="29"/>
        <v>1116874</v>
      </c>
    </row>
    <row r="613" spans="1:34" x14ac:dyDescent="0.25">
      <c r="A613" s="126" t="s">
        <v>4957</v>
      </c>
      <c r="B613" s="126" t="s">
        <v>1761</v>
      </c>
      <c r="C613" s="126" t="s">
        <v>27</v>
      </c>
      <c r="D613" s="126" t="s">
        <v>28</v>
      </c>
      <c r="E613" s="126" t="s">
        <v>1762</v>
      </c>
      <c r="F613" s="126" t="s">
        <v>1806</v>
      </c>
      <c r="G613" s="126" t="s">
        <v>66</v>
      </c>
      <c r="H613" s="126" t="s">
        <v>23</v>
      </c>
      <c r="I613" s="126" t="s">
        <v>1807</v>
      </c>
      <c r="J613" s="126" t="s">
        <v>1808</v>
      </c>
      <c r="K613" s="126" t="s">
        <v>3346</v>
      </c>
      <c r="L613" s="127">
        <v>82089</v>
      </c>
      <c r="M613" s="127">
        <v>79722</v>
      </c>
      <c r="N613" s="127">
        <v>79722</v>
      </c>
      <c r="O613" s="127">
        <v>76041</v>
      </c>
      <c r="P613" s="127">
        <v>0</v>
      </c>
      <c r="Q613" s="127">
        <v>23828</v>
      </c>
      <c r="R613" s="127">
        <v>9803</v>
      </c>
      <c r="S613" s="127">
        <v>438</v>
      </c>
      <c r="T613" s="24">
        <f>IF(P613&gt;0, ROUND(IF(IF(OR(C613="51", C613="52", C613="66"), (L613*'UNIT VALUES'!$C$26)-CALCS!P613,0)&gt;0, IF(OR(C613="51", C613="52", C613="66"), (L613*'UNIT VALUES'!$C$26)-CALCS!P613,0), 0), 0), ROUND(IF(IF(OR(C613="51", C613="52", C613="66"), (L613*'UNIT VALUES'!$C$26)-CALCS!O613,0)&gt;0, IF(OR(C613="51", C613="52", C613="66"), (L613*'UNIT VALUES'!$C$26)-CALCS!O613,0), 0), 0))</f>
        <v>52774</v>
      </c>
      <c r="U613" s="25">
        <f>IF(C613="22", (O613*'UNIT VALUES'!$D$38)+(Q613*'UNIT VALUES'!$D$39)+(S613*'UNIT VALUES'!$D$40), (O613*'UNIT VALUES'!$D$28)+(Q613*'UNIT VALUES'!$D$29)+(S613*'UNIT VALUES'!$D$30))</f>
        <v>814375.97138670133</v>
      </c>
      <c r="V613" s="25">
        <f>IF(C613="22",(O613*'UNIT VALUES'!$D$41)+(Q613*'UNIT VALUES'!$D$42)+(R613*'UNIT VALUES'!$D$43),IF(C613="66",(Q613*'UNIT VALUES'!$D$31)+(T613*'UNIT VALUES'!$D$33)+(R613*'UNIT VALUES'!$D$34),(Q613*'UNIT VALUES'!$D$31)+(T613*'UNIT VALUES'!$D$32)+(R613*'UNIT VALUES'!$D$34)))</f>
        <v>1706038.1271409574</v>
      </c>
      <c r="W613" s="25">
        <f t="shared" si="27"/>
        <v>1706038</v>
      </c>
      <c r="X613" s="27">
        <f>ROUND(IF(C613="22", W613*'UNIT VALUES'!$D$44, W613*'UNIT VALUES'!$D$36), 0)</f>
        <v>1493138</v>
      </c>
      <c r="Y613" s="87">
        <f>ROUND(IF(C613="22", IF(U613&gt;V613,O613*'UNIT VALUES'!$D$38*'UNIT VALUES'!$D$44,O613*'UNIT VALUES'!$D$41*'UNIT VALUES'!$D$44),IF(U613&gt;V613, O613*'UNIT VALUES'!$D$28*'UNIT VALUES'!$D$36,0)), 0)</f>
        <v>0</v>
      </c>
      <c r="Z613" s="87">
        <f>ROUND(IF(C613="22", IF(U613&gt;V613,Q613*'UNIT VALUES'!$D$39*'UNIT VALUES'!$D$44,Q613*'UNIT VALUES'!$D$42*'UNIT VALUES'!$D$44), IF(U613&gt;V613, Q613*'UNIT VALUES'!$D$29*'UNIT VALUES'!$D$36, Q613*'UNIT VALUES'!$D$31*'UNIT VALUES'!$D$36)),0)</f>
        <v>318090</v>
      </c>
      <c r="AA613" s="87">
        <f>ROUND(IF(C613="22", IF(U613&gt;V613,0,R613*'UNIT VALUES'!$D$43*'UNIT VALUES'!$D$44),IF(CALCS!U613&gt;CALCS!V613,0,CALCS!R613*'UNIT VALUES'!$D$34*'UNIT VALUES'!$D$36)), 0)</f>
        <v>636162</v>
      </c>
      <c r="AB613" s="87">
        <f>ROUND(IF(C613="22",IF(U613&gt;V613,S613*'UNIT VALUES'!$D$40*'UNIT VALUES'!$D$44,0),IF(U613&gt;V613,S613*'UNIT VALUES'!$D$30*'UNIT VALUES'!$D$36)), 0)</f>
        <v>0</v>
      </c>
      <c r="AC613" s="87">
        <f>ROUND(IF(U613&gt;V613,0,IF(T613&gt;1, IF(C613="66", T613*'UNIT VALUES'!$D$33*'UNIT VALUES'!$D$36,T613*'UNIT VALUES'!$D$32*'UNIT VALUES'!$D$36),0)),0)</f>
        <v>538887</v>
      </c>
      <c r="AD613" t="str">
        <f t="shared" si="28"/>
        <v>263222</v>
      </c>
      <c r="AE613">
        <f ca="1">IF(C613="22",OFFSET('National Reallocations'!$L$1,MATCH(AD613,'National Reallocations'!$I$2:$I$52,0),),ROUND((X613/(SUM($X$2:$X$1259)-SUMIF($C$2:$C$1259,"22",$X$2:$X$1259)))*(Reallocations!$F$4+Reallocations!$F$5),0))</f>
        <v>126</v>
      </c>
      <c r="AF613" s="27">
        <f ca="1">IF(ISERROR(OFFSET('MSA Reallocations'!$I$1,MATCH(AD613,'MSA Reallocations'!$E$2:$E$37,0),)), 0, (OFFSET('MSA Reallocations'!$I$1,MATCH(AD613,'MSA Reallocations'!$E$2:$E$37,0),)))</f>
        <v>0</v>
      </c>
      <c r="AG613" s="181">
        <f ca="1">IF(ISERROR(OFFSET(Reductions!$E$1,MATCH(AD613,Reductions!$F$2:$F$15,0),)), 0, -OFFSET(Reductions!$E$1,MATCH(AD613,Reductions!$F$2:$F$15,0),))</f>
        <v>0</v>
      </c>
      <c r="AH613" s="53">
        <f t="shared" ca="1" si="29"/>
        <v>1493264</v>
      </c>
    </row>
    <row r="614" spans="1:34" x14ac:dyDescent="0.25">
      <c r="A614" s="126" t="s">
        <v>5866</v>
      </c>
      <c r="B614" s="126" t="s">
        <v>1761</v>
      </c>
      <c r="C614" s="126" t="s">
        <v>27</v>
      </c>
      <c r="D614" s="126" t="s">
        <v>28</v>
      </c>
      <c r="E614" s="126" t="s">
        <v>1762</v>
      </c>
      <c r="F614" s="126" t="s">
        <v>1810</v>
      </c>
      <c r="G614" s="126" t="s">
        <v>22</v>
      </c>
      <c r="H614" s="126" t="s">
        <v>23</v>
      </c>
      <c r="I614" s="126" t="s">
        <v>187</v>
      </c>
      <c r="J614" s="126" t="s">
        <v>1787</v>
      </c>
      <c r="K614" s="126" t="s">
        <v>3346</v>
      </c>
      <c r="L614" s="127">
        <v>107807</v>
      </c>
      <c r="M614" s="127">
        <v>130414</v>
      </c>
      <c r="N614" s="127">
        <v>130414</v>
      </c>
      <c r="O614" s="127">
        <v>115056</v>
      </c>
      <c r="P614" s="127">
        <v>0</v>
      </c>
      <c r="Q614" s="127">
        <v>33412</v>
      </c>
      <c r="R614" s="127">
        <v>13299</v>
      </c>
      <c r="S614" s="127">
        <v>845</v>
      </c>
      <c r="T614" s="24">
        <f>IF(P614&gt;0, ROUND(IF(IF(OR(C614="51", C614="52", C614="66"), (L614*'UNIT VALUES'!$C$26)-CALCS!P614,0)&gt;0, IF(OR(C614="51", C614="52", C614="66"), (L614*'UNIT VALUES'!$C$26)-CALCS!P614,0), 0), 0), ROUND(IF(IF(OR(C614="51", C614="52", C614="66"), (L614*'UNIT VALUES'!$C$26)-CALCS!O614,0)&gt;0, IF(OR(C614="51", C614="52", C614="66"), (L614*'UNIT VALUES'!$C$26)-CALCS!O614,0), 0), 0))</f>
        <v>54116</v>
      </c>
      <c r="U614" s="25">
        <f>IF(C614="22", (O614*'UNIT VALUES'!$D$38)+(Q614*'UNIT VALUES'!$D$39)+(S614*'UNIT VALUES'!$D$40), (O614*'UNIT VALUES'!$D$28)+(Q614*'UNIT VALUES'!$D$29)+(S614*'UNIT VALUES'!$D$30))</f>
        <v>1192399.9344340877</v>
      </c>
      <c r="V614" s="25">
        <f>IF(C614="22",(O614*'UNIT VALUES'!$D$41)+(Q614*'UNIT VALUES'!$D$42)+(R614*'UNIT VALUES'!$D$43),IF(C614="66",(Q614*'UNIT VALUES'!$D$31)+(T614*'UNIT VALUES'!$D$33)+(R614*'UNIT VALUES'!$D$34),(Q614*'UNIT VALUES'!$D$31)+(T614*'UNIT VALUES'!$D$32)+(R614*'UNIT VALUES'!$D$34)))</f>
        <v>2127098.6757258824</v>
      </c>
      <c r="W614" s="25">
        <f t="shared" si="27"/>
        <v>2127099</v>
      </c>
      <c r="X614" s="27">
        <f>ROUND(IF(C614="22", W614*'UNIT VALUES'!$D$44, W614*'UNIT VALUES'!$D$36), 0)</f>
        <v>1861655</v>
      </c>
      <c r="Y614" s="87">
        <f>ROUND(IF(C614="22", IF(U614&gt;V614,O614*'UNIT VALUES'!$D$38*'UNIT VALUES'!$D$44,O614*'UNIT VALUES'!$D$41*'UNIT VALUES'!$D$44),IF(U614&gt;V614, O614*'UNIT VALUES'!$D$28*'UNIT VALUES'!$D$36,0)), 0)</f>
        <v>0</v>
      </c>
      <c r="Z614" s="87">
        <f>ROUND(IF(C614="22", IF(U614&gt;V614,Q614*'UNIT VALUES'!$D$39*'UNIT VALUES'!$D$44,Q614*'UNIT VALUES'!$D$42*'UNIT VALUES'!$D$44), IF(U614&gt;V614, Q614*'UNIT VALUES'!$D$29*'UNIT VALUES'!$D$36, Q614*'UNIT VALUES'!$D$31*'UNIT VALUES'!$D$36)),0)</f>
        <v>446030</v>
      </c>
      <c r="AA614" s="87">
        <f>ROUND(IF(C614="22", IF(U614&gt;V614,0,R614*'UNIT VALUES'!$D$43*'UNIT VALUES'!$D$44),IF(CALCS!U614&gt;CALCS!V614,0,CALCS!R614*'UNIT VALUES'!$D$34*'UNIT VALUES'!$D$36)), 0)</f>
        <v>863033</v>
      </c>
      <c r="AB614" s="87">
        <f>ROUND(IF(C614="22",IF(U614&gt;V614,S614*'UNIT VALUES'!$D$40*'UNIT VALUES'!$D$44,0),IF(U614&gt;V614,S614*'UNIT VALUES'!$D$30*'UNIT VALUES'!$D$36)), 0)</f>
        <v>0</v>
      </c>
      <c r="AC614" s="87">
        <f>ROUND(IF(U614&gt;V614,0,IF(T614&gt;1, IF(C614="66", T614*'UNIT VALUES'!$D$33*'UNIT VALUES'!$D$36,T614*'UNIT VALUES'!$D$32*'UNIT VALUES'!$D$36),0)),0)</f>
        <v>552591</v>
      </c>
      <c r="AD614" t="str">
        <f t="shared" si="28"/>
        <v>263456</v>
      </c>
      <c r="AE614">
        <f ca="1">IF(C614="22",OFFSET('National Reallocations'!$L$1,MATCH(AD614,'National Reallocations'!$I$2:$I$52,0),),ROUND((X614/(SUM($X$2:$X$1259)-SUMIF($C$2:$C$1259,"22",$X$2:$X$1259)))*(Reallocations!$F$4+Reallocations!$F$5),0))</f>
        <v>157</v>
      </c>
      <c r="AF614" s="27">
        <f ca="1">IF(ISERROR(OFFSET('MSA Reallocations'!$I$1,MATCH(AD614,'MSA Reallocations'!$E$2:$E$37,0),)), 0, (OFFSET('MSA Reallocations'!$I$1,MATCH(AD614,'MSA Reallocations'!$E$2:$E$37,0),)))</f>
        <v>0</v>
      </c>
      <c r="AG614" s="181">
        <f ca="1">IF(ISERROR(OFFSET(Reductions!$E$1,MATCH(AD614,Reductions!$F$2:$F$15,0),)), 0, -OFFSET(Reductions!$E$1,MATCH(AD614,Reductions!$F$2:$F$15,0),))</f>
        <v>0</v>
      </c>
      <c r="AH614" s="53">
        <f t="shared" ca="1" si="29"/>
        <v>1861812</v>
      </c>
    </row>
    <row r="615" spans="1:34" x14ac:dyDescent="0.25">
      <c r="A615" s="126" t="s">
        <v>5438</v>
      </c>
      <c r="B615" s="126" t="s">
        <v>1761</v>
      </c>
      <c r="C615" s="126" t="s">
        <v>47</v>
      </c>
      <c r="D615" s="126" t="s">
        <v>48</v>
      </c>
      <c r="E615" s="126" t="s">
        <v>1762</v>
      </c>
      <c r="F615" s="126" t="s">
        <v>1812</v>
      </c>
      <c r="G615" s="126" t="s">
        <v>1243</v>
      </c>
      <c r="H615" s="126" t="s">
        <v>23</v>
      </c>
      <c r="I615" s="126" t="s">
        <v>1813</v>
      </c>
      <c r="J615" s="126" t="s">
        <v>1776</v>
      </c>
      <c r="K615" s="126" t="s">
        <v>3346</v>
      </c>
      <c r="L615" s="127">
        <v>53933</v>
      </c>
      <c r="M615" s="127">
        <v>45105</v>
      </c>
      <c r="N615" s="127">
        <v>45105</v>
      </c>
      <c r="O615" s="127">
        <v>37012</v>
      </c>
      <c r="P615" s="127">
        <v>0</v>
      </c>
      <c r="Q615" s="127">
        <v>7319</v>
      </c>
      <c r="R615" s="127">
        <v>1967</v>
      </c>
      <c r="S615" s="127">
        <v>290</v>
      </c>
      <c r="T615" s="24">
        <f>IF(P615&gt;0, ROUND(IF(IF(OR(C615="51", C615="52", C615="66"), (L615*'UNIT VALUES'!$C$26)-CALCS!P615,0)&gt;0, IF(OR(C615="51", C615="52", C615="66"), (L615*'UNIT VALUES'!$C$26)-CALCS!P615,0), 0), 0), ROUND(IF(IF(OR(C615="51", C615="52", C615="66"), (L615*'UNIT VALUES'!$C$26)-CALCS!O615,0)&gt;0, IF(OR(C615="51", C615="52", C615="66"), (L615*'UNIT VALUES'!$C$26)-CALCS!O615,0), 0), 0))</f>
        <v>47621</v>
      </c>
      <c r="U615" s="25">
        <f>IF(C615="22", (O615*'UNIT VALUES'!$D$38)+(Q615*'UNIT VALUES'!$D$39)+(S615*'UNIT VALUES'!$D$40), (O615*'UNIT VALUES'!$D$28)+(Q615*'UNIT VALUES'!$D$29)+(S615*'UNIT VALUES'!$D$30))</f>
        <v>299130.3815005534</v>
      </c>
      <c r="V615" s="25">
        <f>IF(C615="22",(O615*'UNIT VALUES'!$D$41)+(Q615*'UNIT VALUES'!$D$42)+(R615*'UNIT VALUES'!$D$43),IF(C615="66",(Q615*'UNIT VALUES'!$D$31)+(T615*'UNIT VALUES'!$D$33)+(R615*'UNIT VALUES'!$D$34),(Q615*'UNIT VALUES'!$D$31)+(T615*'UNIT VALUES'!$D$32)+(R615*'UNIT VALUES'!$D$34)))</f>
        <v>813087.40607965575</v>
      </c>
      <c r="W615" s="25">
        <f t="shared" si="27"/>
        <v>813087</v>
      </c>
      <c r="X615" s="27">
        <f>ROUND(IF(C615="22", W615*'UNIT VALUES'!$D$44, W615*'UNIT VALUES'!$D$36), 0)</f>
        <v>711620</v>
      </c>
      <c r="Y615" s="87">
        <f>ROUND(IF(C615="22", IF(U615&gt;V615,O615*'UNIT VALUES'!$D$38*'UNIT VALUES'!$D$44,O615*'UNIT VALUES'!$D$41*'UNIT VALUES'!$D$44),IF(U615&gt;V615, O615*'UNIT VALUES'!$D$28*'UNIT VALUES'!$D$36,0)), 0)</f>
        <v>0</v>
      </c>
      <c r="Z615" s="87">
        <f>ROUND(IF(C615="22", IF(U615&gt;V615,Q615*'UNIT VALUES'!$D$39*'UNIT VALUES'!$D$44,Q615*'UNIT VALUES'!$D$42*'UNIT VALUES'!$D$44), IF(U615&gt;V615, Q615*'UNIT VALUES'!$D$29*'UNIT VALUES'!$D$36, Q615*'UNIT VALUES'!$D$31*'UNIT VALUES'!$D$36)),0)</f>
        <v>97704</v>
      </c>
      <c r="AA615" s="87">
        <f>ROUND(IF(C615="22", IF(U615&gt;V615,0,R615*'UNIT VALUES'!$D$43*'UNIT VALUES'!$D$44),IF(CALCS!U615&gt;CALCS!V615,0,CALCS!R615*'UNIT VALUES'!$D$34*'UNIT VALUES'!$D$36)), 0)</f>
        <v>127648</v>
      </c>
      <c r="AB615" s="87">
        <f>ROUND(IF(C615="22",IF(U615&gt;V615,S615*'UNIT VALUES'!$D$40*'UNIT VALUES'!$D$44,0),IF(U615&gt;V615,S615*'UNIT VALUES'!$D$30*'UNIT VALUES'!$D$36)), 0)</f>
        <v>0</v>
      </c>
      <c r="AC615" s="87">
        <f>ROUND(IF(U615&gt;V615,0,IF(T615&gt;1, IF(C615="66", T615*'UNIT VALUES'!$D$33*'UNIT VALUES'!$D$36,T615*'UNIT VALUES'!$D$32*'UNIT VALUES'!$D$36),0)),0)</f>
        <v>486269</v>
      </c>
      <c r="AD615" t="str">
        <f t="shared" si="28"/>
        <v>263588</v>
      </c>
      <c r="AE615">
        <f ca="1">IF(C615="22",OFFSET('National Reallocations'!$L$1,MATCH(AD615,'National Reallocations'!$I$2:$I$52,0),),ROUND((X615/(SUM($X$2:$X$1259)-SUMIF($C$2:$C$1259,"22",$X$2:$X$1259)))*(Reallocations!$F$4+Reallocations!$F$5),0))</f>
        <v>60</v>
      </c>
      <c r="AF615" s="27">
        <f ca="1">IF(ISERROR(OFFSET('MSA Reallocations'!$I$1,MATCH(AD615,'MSA Reallocations'!$E$2:$E$37,0),)), 0, (OFFSET('MSA Reallocations'!$I$1,MATCH(AD615,'MSA Reallocations'!$E$2:$E$37,0),)))</f>
        <v>0</v>
      </c>
      <c r="AG615" s="181">
        <f ca="1">IF(ISERROR(OFFSET(Reductions!$E$1,MATCH(AD615,Reductions!$F$2:$F$15,0),)), 0, -OFFSET(Reductions!$E$1,MATCH(AD615,Reductions!$F$2:$F$15,0),))</f>
        <v>0</v>
      </c>
      <c r="AH615" s="53">
        <f t="shared" ca="1" si="29"/>
        <v>711680</v>
      </c>
    </row>
    <row r="616" spans="1:34" x14ac:dyDescent="0.25">
      <c r="A616" s="126" t="s">
        <v>4815</v>
      </c>
      <c r="B616" s="126" t="s">
        <v>1761</v>
      </c>
      <c r="C616" s="126" t="s">
        <v>27</v>
      </c>
      <c r="D616" s="126" t="s">
        <v>28</v>
      </c>
      <c r="E616" s="126" t="s">
        <v>1762</v>
      </c>
      <c r="F616" s="126" t="s">
        <v>1815</v>
      </c>
      <c r="G616" s="126" t="s">
        <v>1243</v>
      </c>
      <c r="H616" s="126" t="s">
        <v>23</v>
      </c>
      <c r="I616" s="126" t="s">
        <v>1178</v>
      </c>
      <c r="J616" s="126" t="s">
        <v>1776</v>
      </c>
      <c r="K616" s="126" t="s">
        <v>3346</v>
      </c>
      <c r="L616" s="127">
        <v>66702</v>
      </c>
      <c r="M616" s="127">
        <v>104814</v>
      </c>
      <c r="N616" s="127">
        <v>104814</v>
      </c>
      <c r="O616" s="127">
        <v>94635</v>
      </c>
      <c r="P616" s="127">
        <v>0</v>
      </c>
      <c r="Q616" s="127">
        <v>5785</v>
      </c>
      <c r="R616" s="127">
        <v>1440</v>
      </c>
      <c r="S616" s="127">
        <v>266</v>
      </c>
      <c r="T616" s="24">
        <f>IF(P616&gt;0, ROUND(IF(IF(OR(C616="51", C616="52", C616="66"), (L616*'UNIT VALUES'!$C$26)-CALCS!P616,0)&gt;0, IF(OR(C616="51", C616="52", C616="66"), (L616*'UNIT VALUES'!$C$26)-CALCS!P616,0), 0), 0), ROUND(IF(IF(OR(C616="51", C616="52", C616="66"), (L616*'UNIT VALUES'!$C$26)-CALCS!O616,0)&gt;0, IF(OR(C616="51", C616="52", C616="66"), (L616*'UNIT VALUES'!$C$26)-CALCS!O616,0), 0), 0))</f>
        <v>10035</v>
      </c>
      <c r="U616" s="25">
        <f>IF(C616="22", (O616*'UNIT VALUES'!$D$38)+(Q616*'UNIT VALUES'!$D$39)+(S616*'UNIT VALUES'!$D$40), (O616*'UNIT VALUES'!$D$28)+(Q616*'UNIT VALUES'!$D$29)+(S616*'UNIT VALUES'!$D$30))</f>
        <v>364851.79641904961</v>
      </c>
      <c r="V616" s="25">
        <f>IF(C616="22",(O616*'UNIT VALUES'!$D$41)+(Q616*'UNIT VALUES'!$D$42)+(R616*'UNIT VALUES'!$D$43),IF(C616="66",(Q616*'UNIT VALUES'!$D$31)+(T616*'UNIT VALUES'!$D$33)+(R616*'UNIT VALUES'!$D$34),(Q616*'UNIT VALUES'!$D$31)+(T616*'UNIT VALUES'!$D$32)+(R616*'UNIT VALUES'!$D$34)))</f>
        <v>312090.50231811911</v>
      </c>
      <c r="W616" s="25">
        <f t="shared" si="27"/>
        <v>364852</v>
      </c>
      <c r="X616" s="27">
        <f>ROUND(IF(C616="22", W616*'UNIT VALUES'!$D$44, W616*'UNIT VALUES'!$D$36), 0)</f>
        <v>319321</v>
      </c>
      <c r="Y616" s="87">
        <f>ROUND(IF(C616="22", IF(U616&gt;V616,O616*'UNIT VALUES'!$D$38*'UNIT VALUES'!$D$44,O616*'UNIT VALUES'!$D$41*'UNIT VALUES'!$D$44),IF(U616&gt;V616, O616*'UNIT VALUES'!$D$28*'UNIT VALUES'!$D$36,0)), 0)</f>
        <v>155692</v>
      </c>
      <c r="Z616" s="87">
        <f>ROUND(IF(C616="22", IF(U616&gt;V616,Q616*'UNIT VALUES'!$D$39*'UNIT VALUES'!$D$44,Q616*'UNIT VALUES'!$D$42*'UNIT VALUES'!$D$44), IF(U616&gt;V616, Q616*'UNIT VALUES'!$D$29*'UNIT VALUES'!$D$36, Q616*'UNIT VALUES'!$D$31*'UNIT VALUES'!$D$36)),0)</f>
        <v>128710</v>
      </c>
      <c r="AA616" s="87">
        <f>ROUND(IF(C616="22", IF(U616&gt;V616,0,R616*'UNIT VALUES'!$D$43*'UNIT VALUES'!$D$44),IF(CALCS!U616&gt;CALCS!V616,0,CALCS!R616*'UNIT VALUES'!$D$34*'UNIT VALUES'!$D$36)), 0)</f>
        <v>0</v>
      </c>
      <c r="AB616" s="87">
        <f>ROUND(IF(C616="22",IF(U616&gt;V616,S616*'UNIT VALUES'!$D$40*'UNIT VALUES'!$D$44,0),IF(U616&gt;V616,S616*'UNIT VALUES'!$D$30*'UNIT VALUES'!$D$36)), 0)</f>
        <v>34919</v>
      </c>
      <c r="AC616" s="87">
        <f>ROUND(IF(U616&gt;V616,0,IF(T616&gt;1, IF(C616="66", T616*'UNIT VALUES'!$D$33*'UNIT VALUES'!$D$36,T616*'UNIT VALUES'!$D$32*'UNIT VALUES'!$D$36),0)),0)</f>
        <v>0</v>
      </c>
      <c r="AD616" t="str">
        <f t="shared" si="28"/>
        <v>263648</v>
      </c>
      <c r="AE616">
        <f ca="1">IF(C616="22",OFFSET('National Reallocations'!$L$1,MATCH(AD616,'National Reallocations'!$I$2:$I$52,0),),ROUND((X616/(SUM($X$2:$X$1259)-SUMIF($C$2:$C$1259,"22",$X$2:$X$1259)))*(Reallocations!$F$4+Reallocations!$F$5),0))</f>
        <v>27</v>
      </c>
      <c r="AF616" s="27">
        <f ca="1">IF(ISERROR(OFFSET('MSA Reallocations'!$I$1,MATCH(AD616,'MSA Reallocations'!$E$2:$E$37,0),)), 0, (OFFSET('MSA Reallocations'!$I$1,MATCH(AD616,'MSA Reallocations'!$E$2:$E$37,0),)))</f>
        <v>0</v>
      </c>
      <c r="AG616" s="181">
        <f ca="1">IF(ISERROR(OFFSET(Reductions!$E$1,MATCH(AD616,Reductions!$F$2:$F$15,0),)), 0, -OFFSET(Reductions!$E$1,MATCH(AD616,Reductions!$F$2:$F$15,0),))</f>
        <v>0</v>
      </c>
      <c r="AH616" s="53">
        <f t="shared" ca="1" si="29"/>
        <v>319348</v>
      </c>
    </row>
    <row r="617" spans="1:34" x14ac:dyDescent="0.25">
      <c r="A617" s="126" t="s">
        <v>5370</v>
      </c>
      <c r="B617" s="126" t="s">
        <v>1761</v>
      </c>
      <c r="C617" s="126" t="s">
        <v>27</v>
      </c>
      <c r="D617" s="126" t="s">
        <v>28</v>
      </c>
      <c r="E617" s="126" t="s">
        <v>1762</v>
      </c>
      <c r="F617" s="126" t="s">
        <v>1817</v>
      </c>
      <c r="G617" s="126" t="s">
        <v>22</v>
      </c>
      <c r="H617" s="126" t="s">
        <v>23</v>
      </c>
      <c r="I617" s="126" t="s">
        <v>1818</v>
      </c>
      <c r="J617" s="126" t="s">
        <v>4655</v>
      </c>
      <c r="K617" s="126" t="s">
        <v>3346</v>
      </c>
      <c r="L617" s="127">
        <v>27779</v>
      </c>
      <c r="M617" s="127">
        <v>37269</v>
      </c>
      <c r="N617" s="127">
        <v>37250</v>
      </c>
      <c r="O617" s="127">
        <v>42200</v>
      </c>
      <c r="P617" s="127">
        <v>0</v>
      </c>
      <c r="Q617" s="127">
        <v>5990</v>
      </c>
      <c r="R617" s="127">
        <v>1259</v>
      </c>
      <c r="S617" s="127">
        <v>237</v>
      </c>
      <c r="T617" s="24">
        <f>IF(P617&gt;0, ROUND(IF(IF(OR(C617="51", C617="52", C617="66"), (L617*'UNIT VALUES'!$C$26)-CALCS!P617,0)&gt;0, IF(OR(C617="51", C617="52", C617="66"), (L617*'UNIT VALUES'!$C$26)-CALCS!P617,0), 0), 0), ROUND(IF(IF(OR(C617="51", C617="52", C617="66"), (L617*'UNIT VALUES'!$C$26)-CALCS!O617,0)&gt;0, IF(OR(C617="51", C617="52", C617="66"), (L617*'UNIT VALUES'!$C$26)-CALCS!O617,0), 0), 0))</f>
        <v>1391</v>
      </c>
      <c r="U617" s="25">
        <f>IF(C617="22", (O617*'UNIT VALUES'!$D$38)+(Q617*'UNIT VALUES'!$D$39)+(S617*'UNIT VALUES'!$D$40), (O617*'UNIT VALUES'!$D$28)+(Q617*'UNIT VALUES'!$D$29)+(S617*'UNIT VALUES'!$D$30))</f>
        <v>267148.0371668865</v>
      </c>
      <c r="V617" s="25">
        <f>IF(C617="22",(O617*'UNIT VALUES'!$D$41)+(Q617*'UNIT VALUES'!$D$42)+(R617*'UNIT VALUES'!$D$43),IF(C617="66",(Q617*'UNIT VALUES'!$D$31)+(T617*'UNIT VALUES'!$D$33)+(R617*'UNIT VALUES'!$D$34),(Q617*'UNIT VALUES'!$D$31)+(T617*'UNIT VALUES'!$D$32)+(R617*'UNIT VALUES'!$D$34)))</f>
        <v>200945.36203326314</v>
      </c>
      <c r="W617" s="25">
        <f t="shared" si="27"/>
        <v>267148</v>
      </c>
      <c r="X617" s="27">
        <f>ROUND(IF(C617="22", W617*'UNIT VALUES'!$D$44, W617*'UNIT VALUES'!$D$36), 0)</f>
        <v>233810</v>
      </c>
      <c r="Y617" s="87">
        <f>ROUND(IF(C617="22", IF(U617&gt;V617,O617*'UNIT VALUES'!$D$38*'UNIT VALUES'!$D$44,O617*'UNIT VALUES'!$D$41*'UNIT VALUES'!$D$44),IF(U617&gt;V617, O617*'UNIT VALUES'!$D$28*'UNIT VALUES'!$D$36,0)), 0)</f>
        <v>69427</v>
      </c>
      <c r="Z617" s="87">
        <f>ROUND(IF(C617="22", IF(U617&gt;V617,Q617*'UNIT VALUES'!$D$39*'UNIT VALUES'!$D$44,Q617*'UNIT VALUES'!$D$42*'UNIT VALUES'!$D$44), IF(U617&gt;V617, Q617*'UNIT VALUES'!$D$29*'UNIT VALUES'!$D$36, Q617*'UNIT VALUES'!$D$31*'UNIT VALUES'!$D$36)),0)</f>
        <v>133272</v>
      </c>
      <c r="AA617" s="87">
        <f>ROUND(IF(C617="22", IF(U617&gt;V617,0,R617*'UNIT VALUES'!$D$43*'UNIT VALUES'!$D$44),IF(CALCS!U617&gt;CALCS!V617,0,CALCS!R617*'UNIT VALUES'!$D$34*'UNIT VALUES'!$D$36)), 0)</f>
        <v>0</v>
      </c>
      <c r="AB617" s="87">
        <f>ROUND(IF(C617="22",IF(U617&gt;V617,S617*'UNIT VALUES'!$D$40*'UNIT VALUES'!$D$44,0),IF(U617&gt;V617,S617*'UNIT VALUES'!$D$30*'UNIT VALUES'!$D$36)), 0)</f>
        <v>31112</v>
      </c>
      <c r="AC617" s="87">
        <f>ROUND(IF(U617&gt;V617,0,IF(T617&gt;1, IF(C617="66", T617*'UNIT VALUES'!$D$33*'UNIT VALUES'!$D$36,T617*'UNIT VALUES'!$D$32*'UNIT VALUES'!$D$36),0)),0)</f>
        <v>0</v>
      </c>
      <c r="AD617" t="str">
        <f t="shared" si="28"/>
        <v>264086</v>
      </c>
      <c r="AE617">
        <f ca="1">IF(C617="22",OFFSET('National Reallocations'!$L$1,MATCH(AD617,'National Reallocations'!$I$2:$I$52,0),),ROUND((X617/(SUM($X$2:$X$1259)-SUMIF($C$2:$C$1259,"22",$X$2:$X$1259)))*(Reallocations!$F$4+Reallocations!$F$5),0))</f>
        <v>20</v>
      </c>
      <c r="AF617" s="27">
        <f ca="1">IF(ISERROR(OFFSET('MSA Reallocations'!$I$1,MATCH(AD617,'MSA Reallocations'!$E$2:$E$37,0),)), 0, (OFFSET('MSA Reallocations'!$I$1,MATCH(AD617,'MSA Reallocations'!$E$2:$E$37,0),)))</f>
        <v>0</v>
      </c>
      <c r="AG617" s="181">
        <f ca="1">IF(ISERROR(OFFSET(Reductions!$E$1,MATCH(AD617,Reductions!$F$2:$F$15,0),)), 0, -OFFSET(Reductions!$E$1,MATCH(AD617,Reductions!$F$2:$F$15,0),))</f>
        <v>0</v>
      </c>
      <c r="AH617" s="53">
        <f t="shared" ca="1" si="29"/>
        <v>233830</v>
      </c>
    </row>
    <row r="618" spans="1:34" x14ac:dyDescent="0.25">
      <c r="A618" s="126" t="s">
        <v>5280</v>
      </c>
      <c r="B618" s="126" t="s">
        <v>1761</v>
      </c>
      <c r="C618" s="126" t="s">
        <v>27</v>
      </c>
      <c r="D618" s="126" t="s">
        <v>28</v>
      </c>
      <c r="E618" s="126" t="s">
        <v>1762</v>
      </c>
      <c r="F618" s="126" t="s">
        <v>1820</v>
      </c>
      <c r="G618" s="126" t="s">
        <v>1080</v>
      </c>
      <c r="H618" s="126" t="s">
        <v>23</v>
      </c>
      <c r="I618" s="126" t="s">
        <v>1821</v>
      </c>
      <c r="J618" s="126" t="s">
        <v>1822</v>
      </c>
      <c r="K618" s="126" t="s">
        <v>3346</v>
      </c>
      <c r="L618" s="127">
        <v>22968</v>
      </c>
      <c r="M618" s="127">
        <v>0</v>
      </c>
      <c r="N618" s="127">
        <v>0</v>
      </c>
      <c r="O618" s="127">
        <v>20092</v>
      </c>
      <c r="P618" s="127">
        <v>0</v>
      </c>
      <c r="Q618" s="127">
        <v>3951</v>
      </c>
      <c r="R618" s="127">
        <v>2804</v>
      </c>
      <c r="S618" s="127">
        <v>103</v>
      </c>
      <c r="T618" s="24">
        <f>IF(P618&gt;0, ROUND(IF(IF(OR(C618="51", C618="52", C618="66"), (L618*'UNIT VALUES'!$C$26)-CALCS!P618,0)&gt;0, IF(OR(C618="51", C618="52", C618="66"), (L618*'UNIT VALUES'!$C$26)-CALCS!P618,0), 0), 0), ROUND(IF(IF(OR(C618="51", C618="52", C618="66"), (L618*'UNIT VALUES'!$C$26)-CALCS!O618,0)&gt;0, IF(OR(C618="51", C618="52", C618="66"), (L618*'UNIT VALUES'!$C$26)-CALCS!O618,0), 0), 0))</f>
        <v>15950</v>
      </c>
      <c r="U618" s="25">
        <f>IF(C618="22", (O618*'UNIT VALUES'!$D$38)+(Q618*'UNIT VALUES'!$D$39)+(S618*'UNIT VALUES'!$D$40), (O618*'UNIT VALUES'!$D$28)+(Q618*'UNIT VALUES'!$D$29)+(S618*'UNIT VALUES'!$D$30))</f>
        <v>153657.19201699499</v>
      </c>
      <c r="V618" s="25">
        <f>IF(C618="22",(O618*'UNIT VALUES'!$D$41)+(Q618*'UNIT VALUES'!$D$42)+(R618*'UNIT VALUES'!$D$43),IF(C618="66",(Q618*'UNIT VALUES'!$D$31)+(T618*'UNIT VALUES'!$D$33)+(R618*'UNIT VALUES'!$D$34),(Q618*'UNIT VALUES'!$D$31)+(T618*'UNIT VALUES'!$D$32)+(R618*'UNIT VALUES'!$D$34)))</f>
        <v>454265.63059516891</v>
      </c>
      <c r="W618" s="25">
        <f t="shared" si="27"/>
        <v>454266</v>
      </c>
      <c r="X618" s="27">
        <f>ROUND(IF(C618="22", W618*'UNIT VALUES'!$D$44, W618*'UNIT VALUES'!$D$36), 0)</f>
        <v>397577</v>
      </c>
      <c r="Y618" s="87">
        <f>ROUND(IF(C618="22", IF(U618&gt;V618,O618*'UNIT VALUES'!$D$38*'UNIT VALUES'!$D$44,O618*'UNIT VALUES'!$D$41*'UNIT VALUES'!$D$44),IF(U618&gt;V618, O618*'UNIT VALUES'!$D$28*'UNIT VALUES'!$D$36,0)), 0)</f>
        <v>0</v>
      </c>
      <c r="Z618" s="87">
        <f>ROUND(IF(C618="22", IF(U618&gt;V618,Q618*'UNIT VALUES'!$D$39*'UNIT VALUES'!$D$44,Q618*'UNIT VALUES'!$D$42*'UNIT VALUES'!$D$44), IF(U618&gt;V618, Q618*'UNIT VALUES'!$D$29*'UNIT VALUES'!$D$36, Q618*'UNIT VALUES'!$D$31*'UNIT VALUES'!$D$36)),0)</f>
        <v>52743</v>
      </c>
      <c r="AA618" s="87">
        <f>ROUND(IF(C618="22", IF(U618&gt;V618,0,R618*'UNIT VALUES'!$D$43*'UNIT VALUES'!$D$44),IF(CALCS!U618&gt;CALCS!V618,0,CALCS!R618*'UNIT VALUES'!$D$34*'UNIT VALUES'!$D$36)), 0)</f>
        <v>181964</v>
      </c>
      <c r="AB618" s="87">
        <f>ROUND(IF(C618="22",IF(U618&gt;V618,S618*'UNIT VALUES'!$D$40*'UNIT VALUES'!$D$44,0),IF(U618&gt;V618,S618*'UNIT VALUES'!$D$30*'UNIT VALUES'!$D$36)), 0)</f>
        <v>0</v>
      </c>
      <c r="AC618" s="87">
        <f>ROUND(IF(U618&gt;V618,0,IF(T618&gt;1, IF(C618="66", T618*'UNIT VALUES'!$D$33*'UNIT VALUES'!$D$36,T618*'UNIT VALUES'!$D$32*'UNIT VALUES'!$D$36),0)),0)</f>
        <v>162869</v>
      </c>
      <c r="AD618" t="str">
        <f t="shared" si="28"/>
        <v>264164</v>
      </c>
      <c r="AE618">
        <f ca="1">IF(C618="22",OFFSET('National Reallocations'!$L$1,MATCH(AD618,'National Reallocations'!$I$2:$I$52,0),),ROUND((X618/(SUM($X$2:$X$1259)-SUMIF($C$2:$C$1259,"22",$X$2:$X$1259)))*(Reallocations!$F$4+Reallocations!$F$5),0))</f>
        <v>33</v>
      </c>
      <c r="AF618" s="27">
        <f ca="1">IF(ISERROR(OFFSET('MSA Reallocations'!$I$1,MATCH(AD618,'MSA Reallocations'!$E$2:$E$37,0),)), 0, (OFFSET('MSA Reallocations'!$I$1,MATCH(AD618,'MSA Reallocations'!$E$2:$E$37,0),)))</f>
        <v>0</v>
      </c>
      <c r="AG618" s="181">
        <f ca="1">IF(ISERROR(OFFSET(Reductions!$E$1,MATCH(AD618,Reductions!$F$2:$F$15,0),)), 0, -OFFSET(Reductions!$E$1,MATCH(AD618,Reductions!$F$2:$F$15,0),))</f>
        <v>0</v>
      </c>
      <c r="AH618" s="53">
        <f t="shared" ca="1" si="29"/>
        <v>397610</v>
      </c>
    </row>
    <row r="619" spans="1:34" x14ac:dyDescent="0.25">
      <c r="A619" s="126" t="s">
        <v>5422</v>
      </c>
      <c r="B619" s="126" t="s">
        <v>1761</v>
      </c>
      <c r="C619" s="126" t="s">
        <v>27</v>
      </c>
      <c r="D619" s="126" t="s">
        <v>28</v>
      </c>
      <c r="E619" s="126" t="s">
        <v>1762</v>
      </c>
      <c r="F619" s="126" t="s">
        <v>1824</v>
      </c>
      <c r="G619" s="126" t="s">
        <v>1177</v>
      </c>
      <c r="H619" s="126" t="s">
        <v>23</v>
      </c>
      <c r="I619" s="126" t="s">
        <v>1825</v>
      </c>
      <c r="J619" s="126" t="s">
        <v>1826</v>
      </c>
      <c r="K619" s="126" t="s">
        <v>3346</v>
      </c>
      <c r="L619" s="127">
        <v>46485</v>
      </c>
      <c r="M619" s="127">
        <v>40823</v>
      </c>
      <c r="N619" s="127">
        <v>40823</v>
      </c>
      <c r="O619" s="127">
        <v>38401</v>
      </c>
      <c r="P619" s="127">
        <v>0</v>
      </c>
      <c r="Q619" s="127">
        <v>11747</v>
      </c>
      <c r="R619" s="127">
        <v>5577</v>
      </c>
      <c r="S619" s="127">
        <v>301</v>
      </c>
      <c r="T619" s="24">
        <f>IF(P619&gt;0, ROUND(IF(IF(OR(C619="51", C619="52", C619="66"), (L619*'UNIT VALUES'!$C$26)-CALCS!P619,0)&gt;0, IF(OR(C619="51", C619="52", C619="66"), (L619*'UNIT VALUES'!$C$26)-CALCS!P619,0), 0), 0), ROUND(IF(IF(OR(C619="51", C619="52", C619="66"), (L619*'UNIT VALUES'!$C$26)-CALCS!O619,0)&gt;0, IF(OR(C619="51", C619="52", C619="66"), (L619*'UNIT VALUES'!$C$26)-CALCS!O619,0), 0), 0))</f>
        <v>34544</v>
      </c>
      <c r="U619" s="25">
        <f>IF(C619="22", (O619*'UNIT VALUES'!$D$38)+(Q619*'UNIT VALUES'!$D$39)+(S619*'UNIT VALUES'!$D$40), (O619*'UNIT VALUES'!$D$28)+(Q619*'UNIT VALUES'!$D$29)+(S619*'UNIT VALUES'!$D$30))</f>
        <v>415957.15463244513</v>
      </c>
      <c r="V619" s="25">
        <f>IF(C619="22",(O619*'UNIT VALUES'!$D$41)+(Q619*'UNIT VALUES'!$D$42)+(R619*'UNIT VALUES'!$D$43),IF(C619="66",(Q619*'UNIT VALUES'!$D$31)+(T619*'UNIT VALUES'!$D$33)+(R619*'UNIT VALUES'!$D$34),(Q619*'UNIT VALUES'!$D$31)+(T619*'UNIT VALUES'!$D$32)+(R619*'UNIT VALUES'!$D$34)))</f>
        <v>995727.88140860666</v>
      </c>
      <c r="W619" s="25">
        <f t="shared" si="27"/>
        <v>995728</v>
      </c>
      <c r="X619" s="27">
        <f>ROUND(IF(C619="22", W619*'UNIT VALUES'!$D$44, W619*'UNIT VALUES'!$D$36), 0)</f>
        <v>871469</v>
      </c>
      <c r="Y619" s="87">
        <f>ROUND(IF(C619="22", IF(U619&gt;V619,O619*'UNIT VALUES'!$D$38*'UNIT VALUES'!$D$44,O619*'UNIT VALUES'!$D$41*'UNIT VALUES'!$D$44),IF(U619&gt;V619, O619*'UNIT VALUES'!$D$28*'UNIT VALUES'!$D$36,0)), 0)</f>
        <v>0</v>
      </c>
      <c r="Z619" s="87">
        <f>ROUND(IF(C619="22", IF(U619&gt;V619,Q619*'UNIT VALUES'!$D$39*'UNIT VALUES'!$D$44,Q619*'UNIT VALUES'!$D$42*'UNIT VALUES'!$D$44), IF(U619&gt;V619, Q619*'UNIT VALUES'!$D$29*'UNIT VALUES'!$D$36, Q619*'UNIT VALUES'!$D$31*'UNIT VALUES'!$D$36)),0)</f>
        <v>156815</v>
      </c>
      <c r="AA619" s="87">
        <f>ROUND(IF(C619="22", IF(U619&gt;V619,0,R619*'UNIT VALUES'!$D$43*'UNIT VALUES'!$D$44),IF(CALCS!U619&gt;CALCS!V619,0,CALCS!R619*'UNIT VALUES'!$D$34*'UNIT VALUES'!$D$36)), 0)</f>
        <v>361917</v>
      </c>
      <c r="AB619" s="87">
        <f>ROUND(IF(C619="22",IF(U619&gt;V619,S619*'UNIT VALUES'!$D$40*'UNIT VALUES'!$D$44,0),IF(U619&gt;V619,S619*'UNIT VALUES'!$D$30*'UNIT VALUES'!$D$36)), 0)</f>
        <v>0</v>
      </c>
      <c r="AC619" s="87">
        <f>ROUND(IF(U619&gt;V619,0,IF(T619&gt;1, IF(C619="66", T619*'UNIT VALUES'!$D$33*'UNIT VALUES'!$D$36,T619*'UNIT VALUES'!$D$32*'UNIT VALUES'!$D$36),0)),0)</f>
        <v>352737</v>
      </c>
      <c r="AD619" t="str">
        <f t="shared" si="28"/>
        <v>264296</v>
      </c>
      <c r="AE619">
        <f ca="1">IF(C619="22",OFFSET('National Reallocations'!$L$1,MATCH(AD619,'National Reallocations'!$I$2:$I$52,0),),ROUND((X619/(SUM($X$2:$X$1259)-SUMIF($C$2:$C$1259,"22",$X$2:$X$1259)))*(Reallocations!$F$4+Reallocations!$F$5),0))</f>
        <v>73</v>
      </c>
      <c r="AF619" s="27">
        <f ca="1">IF(ISERROR(OFFSET('MSA Reallocations'!$I$1,MATCH(AD619,'MSA Reallocations'!$E$2:$E$37,0),)), 0, (OFFSET('MSA Reallocations'!$I$1,MATCH(AD619,'MSA Reallocations'!$E$2:$E$37,0),)))</f>
        <v>0</v>
      </c>
      <c r="AG619" s="181">
        <f ca="1">IF(ISERROR(OFFSET(Reductions!$E$1,MATCH(AD619,Reductions!$F$2:$F$15,0),)), 0, -OFFSET(Reductions!$E$1,MATCH(AD619,Reductions!$F$2:$F$15,0),))</f>
        <v>0</v>
      </c>
      <c r="AH619" s="53">
        <f t="shared" ca="1" si="29"/>
        <v>871542</v>
      </c>
    </row>
    <row r="620" spans="1:34" x14ac:dyDescent="0.25">
      <c r="A620" s="126" t="s">
        <v>5893</v>
      </c>
      <c r="B620" s="126" t="s">
        <v>1761</v>
      </c>
      <c r="C620" s="126" t="s">
        <v>47</v>
      </c>
      <c r="D620" s="126" t="s">
        <v>48</v>
      </c>
      <c r="E620" s="126" t="s">
        <v>1762</v>
      </c>
      <c r="F620" s="126" t="s">
        <v>1828</v>
      </c>
      <c r="G620" s="126" t="s">
        <v>1177</v>
      </c>
      <c r="H620" s="126" t="s">
        <v>23</v>
      </c>
      <c r="I620" s="126" t="s">
        <v>1829</v>
      </c>
      <c r="J620" s="126" t="s">
        <v>1826</v>
      </c>
      <c r="K620" s="126" t="s">
        <v>3346</v>
      </c>
      <c r="L620" s="127">
        <v>19552</v>
      </c>
      <c r="M620" s="127">
        <v>14611</v>
      </c>
      <c r="N620" s="127">
        <v>14611</v>
      </c>
      <c r="O620" s="127">
        <v>10796</v>
      </c>
      <c r="P620" s="127">
        <v>0</v>
      </c>
      <c r="Q620" s="127">
        <v>4773</v>
      </c>
      <c r="R620" s="127">
        <v>1903</v>
      </c>
      <c r="S620" s="127">
        <v>97</v>
      </c>
      <c r="T620" s="24">
        <f>IF(P620&gt;0, ROUND(IF(IF(OR(C620="51", C620="52", C620="66"), (L620*'UNIT VALUES'!$C$26)-CALCS!P620,0)&gt;0, IF(OR(C620="51", C620="52", C620="66"), (L620*'UNIT VALUES'!$C$26)-CALCS!P620,0), 0), 0), ROUND(IF(IF(OR(C620="51", C620="52", C620="66"), (L620*'UNIT VALUES'!$C$26)-CALCS!O620,0)&gt;0, IF(OR(C620="51", C620="52", C620="66"), (L620*'UNIT VALUES'!$C$26)-CALCS!O620,0), 0), 0))</f>
        <v>19885</v>
      </c>
      <c r="U620" s="25">
        <f>IF(C620="22", (O620*'UNIT VALUES'!$D$38)+(Q620*'UNIT VALUES'!$D$39)+(S620*'UNIT VALUES'!$D$40), (O620*'UNIT VALUES'!$D$28)+(Q620*'UNIT VALUES'!$D$29)+(S620*'UNIT VALUES'!$D$30))</f>
        <v>156179.33901651454</v>
      </c>
      <c r="V620" s="25">
        <f>IF(C620="22",(O620*'UNIT VALUES'!$D$41)+(Q620*'UNIT VALUES'!$D$42)+(R620*'UNIT VALUES'!$D$43),IF(C620="66",(Q620*'UNIT VALUES'!$D$31)+(T620*'UNIT VALUES'!$D$33)+(R620*'UNIT VALUES'!$D$34),(Q620*'UNIT VALUES'!$D$31)+(T620*'UNIT VALUES'!$D$32)+(R620*'UNIT VALUES'!$D$34)))</f>
        <v>445906.87657160999</v>
      </c>
      <c r="W620" s="25">
        <f t="shared" si="27"/>
        <v>445907</v>
      </c>
      <c r="X620" s="27">
        <f>ROUND(IF(C620="22", W620*'UNIT VALUES'!$D$44, W620*'UNIT VALUES'!$D$36), 0)</f>
        <v>390261</v>
      </c>
      <c r="Y620" s="87">
        <f>ROUND(IF(C620="22", IF(U620&gt;V620,O620*'UNIT VALUES'!$D$38*'UNIT VALUES'!$D$44,O620*'UNIT VALUES'!$D$41*'UNIT VALUES'!$D$44),IF(U620&gt;V620, O620*'UNIT VALUES'!$D$28*'UNIT VALUES'!$D$36,0)), 0)</f>
        <v>0</v>
      </c>
      <c r="Z620" s="87">
        <f>ROUND(IF(C620="22", IF(U620&gt;V620,Q620*'UNIT VALUES'!$D$39*'UNIT VALUES'!$D$44,Q620*'UNIT VALUES'!$D$42*'UNIT VALUES'!$D$44), IF(U620&gt;V620, Q620*'UNIT VALUES'!$D$29*'UNIT VALUES'!$D$36, Q620*'UNIT VALUES'!$D$31*'UNIT VALUES'!$D$36)),0)</f>
        <v>63717</v>
      </c>
      <c r="AA620" s="87">
        <f>ROUND(IF(C620="22", IF(U620&gt;V620,0,R620*'UNIT VALUES'!$D$43*'UNIT VALUES'!$D$44),IF(CALCS!U620&gt;CALCS!V620,0,CALCS!R620*'UNIT VALUES'!$D$34*'UNIT VALUES'!$D$36)), 0)</f>
        <v>123494</v>
      </c>
      <c r="AB620" s="87">
        <f>ROUND(IF(C620="22",IF(U620&gt;V620,S620*'UNIT VALUES'!$D$40*'UNIT VALUES'!$D$44,0),IF(U620&gt;V620,S620*'UNIT VALUES'!$D$30*'UNIT VALUES'!$D$36)), 0)</f>
        <v>0</v>
      </c>
      <c r="AC620" s="87">
        <f>ROUND(IF(U620&gt;V620,0,IF(T620&gt;1, IF(C620="66", T620*'UNIT VALUES'!$D$33*'UNIT VALUES'!$D$36,T620*'UNIT VALUES'!$D$32*'UNIT VALUES'!$D$36),0)),0)</f>
        <v>203050</v>
      </c>
      <c r="AD620" t="str">
        <f t="shared" si="28"/>
        <v>264302</v>
      </c>
      <c r="AE620">
        <f ca="1">IF(C620="22",OFFSET('National Reallocations'!$L$1,MATCH(AD620,'National Reallocations'!$I$2:$I$52,0),),ROUND((X620/(SUM($X$2:$X$1259)-SUMIF($C$2:$C$1259,"22",$X$2:$X$1259)))*(Reallocations!$F$4+Reallocations!$F$5),0))</f>
        <v>33</v>
      </c>
      <c r="AF620" s="27">
        <f ca="1">IF(ISERROR(OFFSET('MSA Reallocations'!$I$1,MATCH(AD620,'MSA Reallocations'!$E$2:$E$37,0),)), 0, (OFFSET('MSA Reallocations'!$I$1,MATCH(AD620,'MSA Reallocations'!$E$2:$E$37,0),)))</f>
        <v>0</v>
      </c>
      <c r="AG620" s="181">
        <f ca="1">IF(ISERROR(OFFSET(Reductions!$E$1,MATCH(AD620,Reductions!$F$2:$F$15,0),)), 0, -OFFSET(Reductions!$E$1,MATCH(AD620,Reductions!$F$2:$F$15,0),))</f>
        <v>0</v>
      </c>
      <c r="AH620" s="53">
        <f t="shared" ca="1" si="29"/>
        <v>390294</v>
      </c>
    </row>
    <row r="621" spans="1:34" x14ac:dyDescent="0.25">
      <c r="A621" s="126" t="s">
        <v>5871</v>
      </c>
      <c r="B621" s="126" t="s">
        <v>1761</v>
      </c>
      <c r="C621" s="126" t="s">
        <v>27</v>
      </c>
      <c r="D621" s="126" t="s">
        <v>28</v>
      </c>
      <c r="E621" s="126" t="s">
        <v>1762</v>
      </c>
      <c r="F621" s="126" t="s">
        <v>1831</v>
      </c>
      <c r="G621" s="126" t="s">
        <v>22</v>
      </c>
      <c r="H621" s="126" t="s">
        <v>23</v>
      </c>
      <c r="I621" s="126" t="s">
        <v>1832</v>
      </c>
      <c r="J621" s="126" t="s">
        <v>1773</v>
      </c>
      <c r="K621" s="126" t="s">
        <v>3346</v>
      </c>
      <c r="L621" s="127">
        <v>13842</v>
      </c>
      <c r="M621" s="127">
        <v>0</v>
      </c>
      <c r="N621" s="127">
        <v>0</v>
      </c>
      <c r="O621" s="127">
        <v>11333</v>
      </c>
      <c r="P621" s="127">
        <v>0</v>
      </c>
      <c r="Q621" s="127">
        <v>3579</v>
      </c>
      <c r="R621" s="127">
        <v>1471</v>
      </c>
      <c r="S621" s="127">
        <v>75</v>
      </c>
      <c r="T621" s="24">
        <f>IF(P621&gt;0, ROUND(IF(IF(OR(C621="51", C621="52", C621="66"), (L621*'UNIT VALUES'!$C$26)-CALCS!P621,0)&gt;0, IF(OR(C621="51", C621="52", C621="66"), (L621*'UNIT VALUES'!$C$26)-CALCS!P621,0), 0), 0), ROUND(IF(IF(OR(C621="51", C621="52", C621="66"), (L621*'UNIT VALUES'!$C$26)-CALCS!O621,0)&gt;0, IF(OR(C621="51", C621="52", C621="66"), (L621*'UNIT VALUES'!$C$26)-CALCS!O621,0), 0), 0))</f>
        <v>10388</v>
      </c>
      <c r="U621" s="25">
        <f>IF(C621="22", (O621*'UNIT VALUES'!$D$38)+(Q621*'UNIT VALUES'!$D$39)+(S621*'UNIT VALUES'!$D$40), (O621*'UNIT VALUES'!$D$28)+(Q621*'UNIT VALUES'!$D$29)+(S621*'UNIT VALUES'!$D$30))</f>
        <v>123535.83308465061</v>
      </c>
      <c r="V621" s="25">
        <f>IF(C621="22",(O621*'UNIT VALUES'!$D$41)+(Q621*'UNIT VALUES'!$D$42)+(R621*'UNIT VALUES'!$D$43),IF(C621="66",(Q621*'UNIT VALUES'!$D$31)+(T621*'UNIT VALUES'!$D$33)+(R621*'UNIT VALUES'!$D$34),(Q621*'UNIT VALUES'!$D$31)+(T621*'UNIT VALUES'!$D$32)+(R621*'UNIT VALUES'!$D$34)))</f>
        <v>284859.85845134838</v>
      </c>
      <c r="W621" s="25">
        <f t="shared" si="27"/>
        <v>284860</v>
      </c>
      <c r="X621" s="27">
        <f>ROUND(IF(C621="22", W621*'UNIT VALUES'!$D$44, W621*'UNIT VALUES'!$D$36), 0)</f>
        <v>249312</v>
      </c>
      <c r="Y621" s="87">
        <f>ROUND(IF(C621="22", IF(U621&gt;V621,O621*'UNIT VALUES'!$D$38*'UNIT VALUES'!$D$44,O621*'UNIT VALUES'!$D$41*'UNIT VALUES'!$D$44),IF(U621&gt;V621, O621*'UNIT VALUES'!$D$28*'UNIT VALUES'!$D$36,0)), 0)</f>
        <v>0</v>
      </c>
      <c r="Z621" s="87">
        <f>ROUND(IF(C621="22", IF(U621&gt;V621,Q621*'UNIT VALUES'!$D$39*'UNIT VALUES'!$D$44,Q621*'UNIT VALUES'!$D$42*'UNIT VALUES'!$D$44), IF(U621&gt;V621, Q621*'UNIT VALUES'!$D$29*'UNIT VALUES'!$D$36, Q621*'UNIT VALUES'!$D$31*'UNIT VALUES'!$D$36)),0)</f>
        <v>47778</v>
      </c>
      <c r="AA621" s="87">
        <f>ROUND(IF(C621="22", IF(U621&gt;V621,0,R621*'UNIT VALUES'!$D$43*'UNIT VALUES'!$D$44),IF(CALCS!U621&gt;CALCS!V621,0,CALCS!R621*'UNIT VALUES'!$D$34*'UNIT VALUES'!$D$36)), 0)</f>
        <v>95460</v>
      </c>
      <c r="AB621" s="87">
        <f>ROUND(IF(C621="22",IF(U621&gt;V621,S621*'UNIT VALUES'!$D$40*'UNIT VALUES'!$D$44,0),IF(U621&gt;V621,S621*'UNIT VALUES'!$D$30*'UNIT VALUES'!$D$36)), 0)</f>
        <v>0</v>
      </c>
      <c r="AC621" s="87">
        <f>ROUND(IF(U621&gt;V621,0,IF(T621&gt;1, IF(C621="66", T621*'UNIT VALUES'!$D$33*'UNIT VALUES'!$D$36,T621*'UNIT VALUES'!$D$32*'UNIT VALUES'!$D$36),0)),0)</f>
        <v>106074</v>
      </c>
      <c r="AD621" t="str">
        <f t="shared" si="28"/>
        <v>264386</v>
      </c>
      <c r="AE621">
        <f ca="1">IF(C621="22",OFFSET('National Reallocations'!$L$1,MATCH(AD621,'National Reallocations'!$I$2:$I$52,0),),ROUND((X621/(SUM($X$2:$X$1259)-SUMIF($C$2:$C$1259,"22",$X$2:$X$1259)))*(Reallocations!$F$4+Reallocations!$F$5),0))</f>
        <v>21</v>
      </c>
      <c r="AF621" s="27">
        <f ca="1">IF(ISERROR(OFFSET('MSA Reallocations'!$I$1,MATCH(AD621,'MSA Reallocations'!$E$2:$E$37,0),)), 0, (OFFSET('MSA Reallocations'!$I$1,MATCH(AD621,'MSA Reallocations'!$E$2:$E$37,0),)))</f>
        <v>0</v>
      </c>
      <c r="AG621" s="181">
        <f ca="1">IF(ISERROR(OFFSET(Reductions!$E$1,MATCH(AD621,Reductions!$F$2:$F$15,0),)), 0, -OFFSET(Reductions!$E$1,MATCH(AD621,Reductions!$F$2:$F$15,0),))</f>
        <v>0</v>
      </c>
      <c r="AH621" s="53">
        <f t="shared" ca="1" si="29"/>
        <v>249333</v>
      </c>
    </row>
    <row r="622" spans="1:34" x14ac:dyDescent="0.25">
      <c r="A622" s="126" t="s">
        <v>5628</v>
      </c>
      <c r="B622" s="126" t="s">
        <v>1761</v>
      </c>
      <c r="C622" s="126" t="s">
        <v>47</v>
      </c>
      <c r="D622" s="126" t="s">
        <v>48</v>
      </c>
      <c r="E622" s="126" t="s">
        <v>1762</v>
      </c>
      <c r="F622" s="126" t="s">
        <v>1834</v>
      </c>
      <c r="G622" s="126" t="s">
        <v>1177</v>
      </c>
      <c r="H622" s="126" t="s">
        <v>23</v>
      </c>
      <c r="I622" s="126" t="s">
        <v>1835</v>
      </c>
      <c r="J622" s="126" t="s">
        <v>1826</v>
      </c>
      <c r="K622" s="126" t="s">
        <v>3346</v>
      </c>
      <c r="L622" s="127">
        <v>17816</v>
      </c>
      <c r="M622" s="127">
        <v>22025</v>
      </c>
      <c r="N622" s="127">
        <v>22025</v>
      </c>
      <c r="O622" s="127">
        <v>24208</v>
      </c>
      <c r="P622" s="127">
        <v>0</v>
      </c>
      <c r="Q622" s="127">
        <v>2233</v>
      </c>
      <c r="R622" s="127">
        <v>760</v>
      </c>
      <c r="S622" s="127">
        <v>156</v>
      </c>
      <c r="T622" s="24">
        <f>IF(P622&gt;0, ROUND(IF(IF(OR(C622="51", C622="52", C622="66"), (L622*'UNIT VALUES'!$C$26)-CALCS!P622,0)&gt;0, IF(OR(C622="51", C622="52", C622="66"), (L622*'UNIT VALUES'!$C$26)-CALCS!P622,0), 0), 0), ROUND(IF(IF(OR(C622="51", C622="52", C622="66"), (L622*'UNIT VALUES'!$C$26)-CALCS!O622,0)&gt;0, IF(OR(C622="51", C622="52", C622="66"), (L622*'UNIT VALUES'!$C$26)-CALCS!O622,0), 0), 0))</f>
        <v>3749</v>
      </c>
      <c r="U622" s="25">
        <f>IF(C622="22", (O622*'UNIT VALUES'!$D$38)+(Q622*'UNIT VALUES'!$D$39)+(S622*'UNIT VALUES'!$D$40), (O622*'UNIT VALUES'!$D$28)+(Q622*'UNIT VALUES'!$D$29)+(S622*'UNIT VALUES'!$D$30))</f>
        <v>125669.90570614598</v>
      </c>
      <c r="V622" s="25">
        <f>IF(C622="22",(O622*'UNIT VALUES'!$D$41)+(Q622*'UNIT VALUES'!$D$42)+(R622*'UNIT VALUES'!$D$43),IF(C622="66",(Q622*'UNIT VALUES'!$D$31)+(T622*'UNIT VALUES'!$D$33)+(R622*'UNIT VALUES'!$D$34),(Q622*'UNIT VALUES'!$D$31)+(T622*'UNIT VALUES'!$D$32)+(R622*'UNIT VALUES'!$D$34)))</f>
        <v>134152.07550034064</v>
      </c>
      <c r="W622" s="25">
        <f t="shared" si="27"/>
        <v>134152</v>
      </c>
      <c r="X622" s="27">
        <f>ROUND(IF(C622="22", W622*'UNIT VALUES'!$D$44, W622*'UNIT VALUES'!$D$36), 0)</f>
        <v>117411</v>
      </c>
      <c r="Y622" s="87">
        <f>ROUND(IF(C622="22", IF(U622&gt;V622,O622*'UNIT VALUES'!$D$38*'UNIT VALUES'!$D$44,O622*'UNIT VALUES'!$D$41*'UNIT VALUES'!$D$44),IF(U622&gt;V622, O622*'UNIT VALUES'!$D$28*'UNIT VALUES'!$D$36,0)), 0)</f>
        <v>0</v>
      </c>
      <c r="Z622" s="87">
        <f>ROUND(IF(C622="22", IF(U622&gt;V622,Q622*'UNIT VALUES'!$D$39*'UNIT VALUES'!$D$44,Q622*'UNIT VALUES'!$D$42*'UNIT VALUES'!$D$44), IF(U622&gt;V622, Q622*'UNIT VALUES'!$D$29*'UNIT VALUES'!$D$36, Q622*'UNIT VALUES'!$D$31*'UNIT VALUES'!$D$36)),0)</f>
        <v>29809</v>
      </c>
      <c r="AA622" s="87">
        <f>ROUND(IF(C622="22", IF(U622&gt;V622,0,R622*'UNIT VALUES'!$D$43*'UNIT VALUES'!$D$44),IF(CALCS!U622&gt;CALCS!V622,0,CALCS!R622*'UNIT VALUES'!$D$34*'UNIT VALUES'!$D$36)), 0)</f>
        <v>49320</v>
      </c>
      <c r="AB622" s="87">
        <f>ROUND(IF(C622="22",IF(U622&gt;V622,S622*'UNIT VALUES'!$D$40*'UNIT VALUES'!$D$44,0),IF(U622&gt;V622,S622*'UNIT VALUES'!$D$30*'UNIT VALUES'!$D$36)), 0)</f>
        <v>0</v>
      </c>
      <c r="AC622" s="87">
        <f>ROUND(IF(U622&gt;V622,0,IF(T622&gt;1, IF(C622="66", T622*'UNIT VALUES'!$D$33*'UNIT VALUES'!$D$36,T622*'UNIT VALUES'!$D$32*'UNIT VALUES'!$D$36),0)),0)</f>
        <v>38282</v>
      </c>
      <c r="AD622" t="str">
        <f t="shared" si="28"/>
        <v>264452</v>
      </c>
      <c r="AE622">
        <f ca="1">IF(C622="22",OFFSET('National Reallocations'!$L$1,MATCH(AD622,'National Reallocations'!$I$2:$I$52,0),),ROUND((X622/(SUM($X$2:$X$1259)-SUMIF($C$2:$C$1259,"22",$X$2:$X$1259)))*(Reallocations!$F$4+Reallocations!$F$5),0))</f>
        <v>10</v>
      </c>
      <c r="AF622" s="27">
        <f ca="1">IF(ISERROR(OFFSET('MSA Reallocations'!$I$1,MATCH(AD622,'MSA Reallocations'!$E$2:$E$37,0),)), 0, (OFFSET('MSA Reallocations'!$I$1,MATCH(AD622,'MSA Reallocations'!$E$2:$E$37,0),)))</f>
        <v>0</v>
      </c>
      <c r="AG622" s="181">
        <f ca="1">IF(ISERROR(OFFSET(Reductions!$E$1,MATCH(AD622,Reductions!$F$2:$F$15,0),)), 0, -OFFSET(Reductions!$E$1,MATCH(AD622,Reductions!$F$2:$F$15,0),))</f>
        <v>0</v>
      </c>
      <c r="AH622" s="53">
        <f t="shared" ca="1" si="29"/>
        <v>117421</v>
      </c>
    </row>
    <row r="623" spans="1:34" x14ac:dyDescent="0.25">
      <c r="A623" s="126" t="s">
        <v>5142</v>
      </c>
      <c r="B623" s="126" t="s">
        <v>1761</v>
      </c>
      <c r="C623" s="126" t="s">
        <v>27</v>
      </c>
      <c r="D623" s="126" t="s">
        <v>28</v>
      </c>
      <c r="E623" s="126" t="s">
        <v>1762</v>
      </c>
      <c r="F623" s="126" t="s">
        <v>2936</v>
      </c>
      <c r="G623" s="126" t="s">
        <v>95</v>
      </c>
      <c r="H623" s="126" t="s">
        <v>23</v>
      </c>
      <c r="I623" s="126" t="s">
        <v>3311</v>
      </c>
      <c r="J623" s="126" t="s">
        <v>4654</v>
      </c>
      <c r="K623" s="126" t="s">
        <v>3346</v>
      </c>
      <c r="L623" s="127">
        <v>82233</v>
      </c>
      <c r="M623" s="127">
        <v>76715</v>
      </c>
      <c r="N623" s="127">
        <v>76715</v>
      </c>
      <c r="O623" s="127">
        <v>59917</v>
      </c>
      <c r="P623" s="127">
        <v>0</v>
      </c>
      <c r="Q623" s="127">
        <v>21997</v>
      </c>
      <c r="R623" s="127">
        <v>5584</v>
      </c>
      <c r="S623" s="127">
        <v>939</v>
      </c>
      <c r="T623" s="24">
        <f>IF(P623&gt;0, ROUND(IF(IF(OR(C623="51", C623="52", C623="66"), (L623*'UNIT VALUES'!$C$26)-CALCS!P623,0)&gt;0, IF(OR(C623="51", C623="52", C623="66"), (L623*'UNIT VALUES'!$C$26)-CALCS!P623,0), 0), 0), ROUND(IF(IF(OR(C623="51", C623="52", C623="66"), (L623*'UNIT VALUES'!$C$26)-CALCS!O623,0)&gt;0, IF(OR(C623="51", C623="52", C623="66"), (L623*'UNIT VALUES'!$C$26)-CALCS!O623,0), 0), 0))</f>
        <v>69124</v>
      </c>
      <c r="U623" s="25">
        <f>IF(C623="22", (O623*'UNIT VALUES'!$D$38)+(Q623*'UNIT VALUES'!$D$39)+(S623*'UNIT VALUES'!$D$40), (O623*'UNIT VALUES'!$D$28)+(Q623*'UNIT VALUES'!$D$29)+(S623*'UNIT VALUES'!$D$30))</f>
        <v>812665.77700722765</v>
      </c>
      <c r="V623" s="25">
        <f>IF(C623="22",(O623*'UNIT VALUES'!$D$41)+(Q623*'UNIT VALUES'!$D$42)+(R623*'UNIT VALUES'!$D$43),IF(C623="66",(Q623*'UNIT VALUES'!$D$31)+(T623*'UNIT VALUES'!$D$33)+(R623*'UNIT VALUES'!$D$34),(Q623*'UNIT VALUES'!$D$31)+(T623*'UNIT VALUES'!$D$32)+(R623*'UNIT VALUES'!$D$34)))</f>
        <v>1556040.0877789021</v>
      </c>
      <c r="W623" s="25">
        <f t="shared" si="27"/>
        <v>1556040</v>
      </c>
      <c r="X623" s="27">
        <f>ROUND(IF(C623="22", W623*'UNIT VALUES'!$D$44, W623*'UNIT VALUES'!$D$36), 0)</f>
        <v>1361859</v>
      </c>
      <c r="Y623" s="87">
        <f>ROUND(IF(C623="22", IF(U623&gt;V623,O623*'UNIT VALUES'!$D$38*'UNIT VALUES'!$D$44,O623*'UNIT VALUES'!$D$41*'UNIT VALUES'!$D$44),IF(U623&gt;V623, O623*'UNIT VALUES'!$D$28*'UNIT VALUES'!$D$36,0)), 0)</f>
        <v>0</v>
      </c>
      <c r="Z623" s="87">
        <f>ROUND(IF(C623="22", IF(U623&gt;V623,Q623*'UNIT VALUES'!$D$39*'UNIT VALUES'!$D$44,Q623*'UNIT VALUES'!$D$42*'UNIT VALUES'!$D$44), IF(U623&gt;V623, Q623*'UNIT VALUES'!$D$29*'UNIT VALUES'!$D$36, Q623*'UNIT VALUES'!$D$31*'UNIT VALUES'!$D$36)),0)</f>
        <v>293647</v>
      </c>
      <c r="AA623" s="87">
        <f>ROUND(IF(C623="22", IF(U623&gt;V623,0,R623*'UNIT VALUES'!$D$43*'UNIT VALUES'!$D$44),IF(CALCS!U623&gt;CALCS!V623,0,CALCS!R623*'UNIT VALUES'!$D$34*'UNIT VALUES'!$D$36)), 0)</f>
        <v>362371</v>
      </c>
      <c r="AB623" s="87">
        <f>ROUND(IF(C623="22",IF(U623&gt;V623,S623*'UNIT VALUES'!$D$40*'UNIT VALUES'!$D$44,0),IF(U623&gt;V623,S623*'UNIT VALUES'!$D$30*'UNIT VALUES'!$D$36)), 0)</f>
        <v>0</v>
      </c>
      <c r="AC623" s="87">
        <f>ROUND(IF(U623&gt;V623,0,IF(T623&gt;1, IF(C623="66", T623*'UNIT VALUES'!$D$33*'UNIT VALUES'!$D$36,T623*'UNIT VALUES'!$D$32*'UNIT VALUES'!$D$36),0)),0)</f>
        <v>705841</v>
      </c>
      <c r="AD623" t="str">
        <f t="shared" si="28"/>
        <v>264962</v>
      </c>
      <c r="AE623">
        <f ca="1">IF(C623="22",OFFSET('National Reallocations'!$L$1,MATCH(AD623,'National Reallocations'!$I$2:$I$52,0),),ROUND((X623/(SUM($X$2:$X$1259)-SUMIF($C$2:$C$1259,"22",$X$2:$X$1259)))*(Reallocations!$F$4+Reallocations!$F$5),0))</f>
        <v>115</v>
      </c>
      <c r="AF623" s="27">
        <f ca="1">IF(ISERROR(OFFSET('MSA Reallocations'!$I$1,MATCH(AD623,'MSA Reallocations'!$E$2:$E$37,0),)), 0, (OFFSET('MSA Reallocations'!$I$1,MATCH(AD623,'MSA Reallocations'!$E$2:$E$37,0),)))</f>
        <v>0</v>
      </c>
      <c r="AG623" s="181">
        <f ca="1">IF(ISERROR(OFFSET(Reductions!$E$1,MATCH(AD623,Reductions!$F$2:$F$15,0),)), 0, -OFFSET(Reductions!$E$1,MATCH(AD623,Reductions!$F$2:$F$15,0),))</f>
        <v>0</v>
      </c>
      <c r="AH623" s="53">
        <f t="shared" ca="1" si="29"/>
        <v>1361974</v>
      </c>
    </row>
    <row r="624" spans="1:34" x14ac:dyDescent="0.25">
      <c r="A624" s="126" t="s">
        <v>5297</v>
      </c>
      <c r="B624" s="126" t="s">
        <v>1761</v>
      </c>
      <c r="C624" s="126" t="s">
        <v>27</v>
      </c>
      <c r="D624" s="126" t="s">
        <v>28</v>
      </c>
      <c r="E624" s="126" t="s">
        <v>1762</v>
      </c>
      <c r="F624" s="126" t="s">
        <v>1837</v>
      </c>
      <c r="G624" s="126" t="s">
        <v>66</v>
      </c>
      <c r="H624" s="126" t="s">
        <v>23</v>
      </c>
      <c r="I624" s="126" t="s">
        <v>1838</v>
      </c>
      <c r="J624" s="126" t="s">
        <v>1808</v>
      </c>
      <c r="K624" s="126" t="s">
        <v>3346</v>
      </c>
      <c r="L624" s="127">
        <v>20181</v>
      </c>
      <c r="M624" s="127">
        <v>38157</v>
      </c>
      <c r="N624" s="127">
        <v>38157</v>
      </c>
      <c r="O624" s="127">
        <v>48177</v>
      </c>
      <c r="P624" s="127">
        <v>0</v>
      </c>
      <c r="Q624" s="127">
        <v>5153</v>
      </c>
      <c r="R624" s="127">
        <v>590</v>
      </c>
      <c r="S624" s="127">
        <v>169</v>
      </c>
      <c r="T624" s="24">
        <f>IF(P624&gt;0, ROUND(IF(IF(OR(C624="51", C624="52", C624="66"), (L624*'UNIT VALUES'!$C$26)-CALCS!P624,0)&gt;0, IF(OR(C624="51", C624="52", C624="66"), (L624*'UNIT VALUES'!$C$26)-CALCS!P624,0), 0), 0), ROUND(IF(IF(OR(C624="51", C624="52", C624="66"), (L624*'UNIT VALUES'!$C$26)-CALCS!O624,0)&gt;0, IF(OR(C624="51", C624="52", C624="66"), (L624*'UNIT VALUES'!$C$26)-CALCS!O624,0), 0), 0))</f>
        <v>0</v>
      </c>
      <c r="U624" s="25">
        <f>IF(C624="22", (O624*'UNIT VALUES'!$D$38)+(Q624*'UNIT VALUES'!$D$39)+(S624*'UNIT VALUES'!$D$40), (O624*'UNIT VALUES'!$D$28)+(Q624*'UNIT VALUES'!$D$29)+(S624*'UNIT VALUES'!$D$30))</f>
        <v>246906.27576484162</v>
      </c>
      <c r="V624" s="25">
        <f>IF(C624="22",(O624*'UNIT VALUES'!$D$41)+(Q624*'UNIT VALUES'!$D$42)+(R624*'UNIT VALUES'!$D$43),IF(C624="66",(Q624*'UNIT VALUES'!$D$31)+(T624*'UNIT VALUES'!$D$33)+(R624*'UNIT VALUES'!$D$34),(Q624*'UNIT VALUES'!$D$31)+(T624*'UNIT VALUES'!$D$32)+(R624*'UNIT VALUES'!$D$34)))</f>
        <v>122344.9193586851</v>
      </c>
      <c r="W624" s="25">
        <f t="shared" si="27"/>
        <v>246906</v>
      </c>
      <c r="X624" s="27">
        <f>ROUND(IF(C624="22", W624*'UNIT VALUES'!$D$44, W624*'UNIT VALUES'!$D$36), 0)</f>
        <v>216094</v>
      </c>
      <c r="Y624" s="87">
        <f>ROUND(IF(C624="22", IF(U624&gt;V624,O624*'UNIT VALUES'!$D$38*'UNIT VALUES'!$D$44,O624*'UNIT VALUES'!$D$41*'UNIT VALUES'!$D$44),IF(U624&gt;V624, O624*'UNIT VALUES'!$D$28*'UNIT VALUES'!$D$36,0)), 0)</f>
        <v>79260</v>
      </c>
      <c r="Z624" s="87">
        <f>ROUND(IF(C624="22", IF(U624&gt;V624,Q624*'UNIT VALUES'!$D$39*'UNIT VALUES'!$D$44,Q624*'UNIT VALUES'!$D$42*'UNIT VALUES'!$D$44), IF(U624&gt;V624, Q624*'UNIT VALUES'!$D$29*'UNIT VALUES'!$D$36, Q624*'UNIT VALUES'!$D$31*'UNIT VALUES'!$D$36)),0)</f>
        <v>114649</v>
      </c>
      <c r="AA624" s="87">
        <f>ROUND(IF(C624="22", IF(U624&gt;V624,0,R624*'UNIT VALUES'!$D$43*'UNIT VALUES'!$D$44),IF(CALCS!U624&gt;CALCS!V624,0,CALCS!R624*'UNIT VALUES'!$D$34*'UNIT VALUES'!$D$36)), 0)</f>
        <v>0</v>
      </c>
      <c r="AB624" s="87">
        <f>ROUND(IF(C624="22",IF(U624&gt;V624,S624*'UNIT VALUES'!$D$40*'UNIT VALUES'!$D$44,0),IF(U624&gt;V624,S624*'UNIT VALUES'!$D$30*'UNIT VALUES'!$D$36)), 0)</f>
        <v>22185</v>
      </c>
      <c r="AC624" s="87">
        <f>ROUND(IF(U624&gt;V624,0,IF(T624&gt;1, IF(C624="66", T624*'UNIT VALUES'!$D$33*'UNIT VALUES'!$D$36,T624*'UNIT VALUES'!$D$32*'UNIT VALUES'!$D$36),0)),0)</f>
        <v>0</v>
      </c>
      <c r="AD624" t="str">
        <f t="shared" si="28"/>
        <v>264974</v>
      </c>
      <c r="AE624">
        <f ca="1">IF(C624="22",OFFSET('National Reallocations'!$L$1,MATCH(AD624,'National Reallocations'!$I$2:$I$52,0),),ROUND((X624/(SUM($X$2:$X$1259)-SUMIF($C$2:$C$1259,"22",$X$2:$X$1259)))*(Reallocations!$F$4+Reallocations!$F$5),0))</f>
        <v>18</v>
      </c>
      <c r="AF624" s="27">
        <f ca="1">IF(ISERROR(OFFSET('MSA Reallocations'!$I$1,MATCH(AD624,'MSA Reallocations'!$E$2:$E$37,0),)), 0, (OFFSET('MSA Reallocations'!$I$1,MATCH(AD624,'MSA Reallocations'!$E$2:$E$37,0),)))</f>
        <v>0</v>
      </c>
      <c r="AG624" s="181">
        <f ca="1">IF(ISERROR(OFFSET(Reductions!$E$1,MATCH(AD624,Reductions!$F$2:$F$15,0),)), 0, -OFFSET(Reductions!$E$1,MATCH(AD624,Reductions!$F$2:$F$15,0),))</f>
        <v>0</v>
      </c>
      <c r="AH624" s="53">
        <f t="shared" ca="1" si="29"/>
        <v>216112</v>
      </c>
    </row>
    <row r="625" spans="1:34" x14ac:dyDescent="0.25">
      <c r="A625" s="126" t="s">
        <v>5536</v>
      </c>
      <c r="B625" s="126" t="s">
        <v>1761</v>
      </c>
      <c r="C625" s="126" t="s">
        <v>47</v>
      </c>
      <c r="D625" s="126" t="s">
        <v>48</v>
      </c>
      <c r="E625" s="126" t="s">
        <v>1762</v>
      </c>
      <c r="F625" s="126" t="s">
        <v>1370</v>
      </c>
      <c r="G625" s="126" t="s">
        <v>1840</v>
      </c>
      <c r="H625" s="126" t="s">
        <v>23</v>
      </c>
      <c r="I625" s="126" t="s">
        <v>1841</v>
      </c>
      <c r="J625" s="126" t="s">
        <v>4654</v>
      </c>
      <c r="K625" s="126" t="s">
        <v>3346</v>
      </c>
      <c r="L625" s="127">
        <v>36084</v>
      </c>
      <c r="M625" s="127">
        <v>33981</v>
      </c>
      <c r="N625" s="127">
        <v>33981</v>
      </c>
      <c r="O625" s="127">
        <v>29330</v>
      </c>
      <c r="P625" s="127">
        <v>0</v>
      </c>
      <c r="Q625" s="127">
        <v>8394</v>
      </c>
      <c r="R625" s="127">
        <v>4910</v>
      </c>
      <c r="S625" s="127">
        <v>153</v>
      </c>
      <c r="T625" s="24">
        <f>IF(P625&gt;0, ROUND(IF(IF(OR(C625="51", C625="52", C625="66"), (L625*'UNIT VALUES'!$C$26)-CALCS!P625,0)&gt;0, IF(OR(C625="51", C625="52", C625="66"), (L625*'UNIT VALUES'!$C$26)-CALCS!P625,0), 0), 0), ROUND(IF(IF(OR(C625="51", C625="52", C625="66"), (L625*'UNIT VALUES'!$C$26)-CALCS!O625,0)&gt;0, IF(OR(C625="51", C625="52", C625="66"), (L625*'UNIT VALUES'!$C$26)-CALCS!O625,0), 0), 0))</f>
        <v>27294</v>
      </c>
      <c r="U625" s="25">
        <f>IF(C625="22", (O625*'UNIT VALUES'!$D$38)+(Q625*'UNIT VALUES'!$D$39)+(S625*'UNIT VALUES'!$D$40), (O625*'UNIT VALUES'!$D$28)+(Q625*'UNIT VALUES'!$D$29)+(S625*'UNIT VALUES'!$D$30))</f>
        <v>291469.21092481876</v>
      </c>
      <c r="V625" s="25">
        <f>IF(C625="22",(O625*'UNIT VALUES'!$D$41)+(Q625*'UNIT VALUES'!$D$42)+(R625*'UNIT VALUES'!$D$43),IF(C625="66",(Q625*'UNIT VALUES'!$D$31)+(T625*'UNIT VALUES'!$D$33)+(R625*'UNIT VALUES'!$D$34),(Q625*'UNIT VALUES'!$D$31)+(T625*'UNIT VALUES'!$D$32)+(R625*'UNIT VALUES'!$D$34)))</f>
        <v>810541.508472107</v>
      </c>
      <c r="W625" s="25">
        <f t="shared" si="27"/>
        <v>810542</v>
      </c>
      <c r="X625" s="27">
        <f>ROUND(IF(C625="22", W625*'UNIT VALUES'!$D$44, W625*'UNIT VALUES'!$D$36), 0)</f>
        <v>709393</v>
      </c>
      <c r="Y625" s="87">
        <f>ROUND(IF(C625="22", IF(U625&gt;V625,O625*'UNIT VALUES'!$D$38*'UNIT VALUES'!$D$44,O625*'UNIT VALUES'!$D$41*'UNIT VALUES'!$D$44),IF(U625&gt;V625, O625*'UNIT VALUES'!$D$28*'UNIT VALUES'!$D$36,0)), 0)</f>
        <v>0</v>
      </c>
      <c r="Z625" s="87">
        <f>ROUND(IF(C625="22", IF(U625&gt;V625,Q625*'UNIT VALUES'!$D$39*'UNIT VALUES'!$D$44,Q625*'UNIT VALUES'!$D$42*'UNIT VALUES'!$D$44), IF(U625&gt;V625, Q625*'UNIT VALUES'!$D$29*'UNIT VALUES'!$D$36, Q625*'UNIT VALUES'!$D$31*'UNIT VALUES'!$D$36)),0)</f>
        <v>112055</v>
      </c>
      <c r="AA625" s="87">
        <f>ROUND(IF(C625="22", IF(U625&gt;V625,0,R625*'UNIT VALUES'!$D$43*'UNIT VALUES'!$D$44),IF(CALCS!U625&gt;CALCS!V625,0,CALCS!R625*'UNIT VALUES'!$D$34*'UNIT VALUES'!$D$36)), 0)</f>
        <v>318632</v>
      </c>
      <c r="AB625" s="87">
        <f>ROUND(IF(C625="22",IF(U625&gt;V625,S625*'UNIT VALUES'!$D$40*'UNIT VALUES'!$D$44,0),IF(U625&gt;V625,S625*'UNIT VALUES'!$D$30*'UNIT VALUES'!$D$36)), 0)</f>
        <v>0</v>
      </c>
      <c r="AC625" s="87">
        <f>ROUND(IF(U625&gt;V625,0,IF(T625&gt;1, IF(C625="66", T625*'UNIT VALUES'!$D$33*'UNIT VALUES'!$D$36,T625*'UNIT VALUES'!$D$32*'UNIT VALUES'!$D$36),0)),0)</f>
        <v>278705</v>
      </c>
      <c r="AD625" t="str">
        <f t="shared" si="28"/>
        <v>265010</v>
      </c>
      <c r="AE625">
        <f ca="1">IF(C625="22",OFFSET('National Reallocations'!$L$1,MATCH(AD625,'National Reallocations'!$I$2:$I$52,0),),ROUND((X625/(SUM($X$2:$X$1259)-SUMIF($C$2:$C$1259,"22",$X$2:$X$1259)))*(Reallocations!$F$4+Reallocations!$F$5),0))</f>
        <v>60</v>
      </c>
      <c r="AF625" s="27">
        <f ca="1">IF(ISERROR(OFFSET('MSA Reallocations'!$I$1,MATCH(AD625,'MSA Reallocations'!$E$2:$E$37,0),)), 0, (OFFSET('MSA Reallocations'!$I$1,MATCH(AD625,'MSA Reallocations'!$E$2:$E$37,0),)))</f>
        <v>0</v>
      </c>
      <c r="AG625" s="181">
        <f ca="1">IF(ISERROR(OFFSET(Reductions!$E$1,MATCH(AD625,Reductions!$F$2:$F$15,0),)), 0, -OFFSET(Reductions!$E$1,MATCH(AD625,Reductions!$F$2:$F$15,0),))</f>
        <v>0</v>
      </c>
      <c r="AH625" s="53">
        <f t="shared" ca="1" si="29"/>
        <v>709453</v>
      </c>
    </row>
    <row r="626" spans="1:34" x14ac:dyDescent="0.25">
      <c r="A626" s="126" t="s">
        <v>5312</v>
      </c>
      <c r="B626" s="126" t="s">
        <v>1761</v>
      </c>
      <c r="C626" s="126" t="s">
        <v>47</v>
      </c>
      <c r="D626" s="126" t="s">
        <v>48</v>
      </c>
      <c r="E626" s="126" t="s">
        <v>1762</v>
      </c>
      <c r="F626" s="126" t="s">
        <v>1377</v>
      </c>
      <c r="G626" s="126" t="s">
        <v>1243</v>
      </c>
      <c r="H626" s="126" t="s">
        <v>1843</v>
      </c>
      <c r="I626" s="126" t="s">
        <v>23</v>
      </c>
      <c r="J626" s="126" t="s">
        <v>1776</v>
      </c>
      <c r="K626" s="126" t="s">
        <v>3346</v>
      </c>
      <c r="L626" s="127">
        <v>71276</v>
      </c>
      <c r="M626" s="127">
        <v>58441</v>
      </c>
      <c r="N626" s="127">
        <v>58441</v>
      </c>
      <c r="O626" s="127">
        <v>47389</v>
      </c>
      <c r="P626" s="127">
        <v>0</v>
      </c>
      <c r="Q626" s="127">
        <v>6498</v>
      </c>
      <c r="R626" s="127">
        <v>1112</v>
      </c>
      <c r="S626" s="127">
        <v>345</v>
      </c>
      <c r="T626" s="24">
        <f>IF(P626&gt;0, ROUND(IF(IF(OR(C626="51", C626="52", C626="66"), (L626*'UNIT VALUES'!$C$26)-CALCS!P626,0)&gt;0, IF(OR(C626="51", C626="52", C626="66"), (L626*'UNIT VALUES'!$C$26)-CALCS!P626,0), 0), 0), ROUND(IF(IF(OR(C626="51", C626="52", C626="66"), (L626*'UNIT VALUES'!$C$26)-CALCS!O626,0)&gt;0, IF(OR(C626="51", C626="52", C626="66"), (L626*'UNIT VALUES'!$C$26)-CALCS!O626,0), 0), 0))</f>
        <v>64458</v>
      </c>
      <c r="U626" s="25">
        <f>IF(C626="22", (O626*'UNIT VALUES'!$D$38)+(Q626*'UNIT VALUES'!$D$39)+(S626*'UNIT VALUES'!$D$40), (O626*'UNIT VALUES'!$D$28)+(Q626*'UNIT VALUES'!$D$29)+(S626*'UNIT VALUES'!$D$30))</f>
        <v>306015.25564749056</v>
      </c>
      <c r="V626" s="25">
        <f>IF(C626="22",(O626*'UNIT VALUES'!$D$41)+(Q626*'UNIT VALUES'!$D$42)+(R626*'UNIT VALUES'!$D$43),IF(C626="66",(Q626*'UNIT VALUES'!$D$31)+(T626*'UNIT VALUES'!$D$33)+(R626*'UNIT VALUES'!$D$34),(Q626*'UNIT VALUES'!$D$31)+(T626*'UNIT VALUES'!$D$32)+(R626*'UNIT VALUES'!$D$34)))</f>
        <v>933609.22197982285</v>
      </c>
      <c r="W626" s="25">
        <f t="shared" si="27"/>
        <v>933609</v>
      </c>
      <c r="X626" s="27">
        <f>ROUND(IF(C626="22", W626*'UNIT VALUES'!$D$44, W626*'UNIT VALUES'!$D$36), 0)</f>
        <v>817102</v>
      </c>
      <c r="Y626" s="87">
        <f>ROUND(IF(C626="22", IF(U626&gt;V626,O626*'UNIT VALUES'!$D$38*'UNIT VALUES'!$D$44,O626*'UNIT VALUES'!$D$41*'UNIT VALUES'!$D$44),IF(U626&gt;V626, O626*'UNIT VALUES'!$D$28*'UNIT VALUES'!$D$36,0)), 0)</f>
        <v>0</v>
      </c>
      <c r="Z626" s="87">
        <f>ROUND(IF(C626="22", IF(U626&gt;V626,Q626*'UNIT VALUES'!$D$39*'UNIT VALUES'!$D$44,Q626*'UNIT VALUES'!$D$42*'UNIT VALUES'!$D$44), IF(U626&gt;V626, Q626*'UNIT VALUES'!$D$29*'UNIT VALUES'!$D$36, Q626*'UNIT VALUES'!$D$31*'UNIT VALUES'!$D$36)),0)</f>
        <v>86744</v>
      </c>
      <c r="AA626" s="87">
        <f>ROUND(IF(C626="22", IF(U626&gt;V626,0,R626*'UNIT VALUES'!$D$43*'UNIT VALUES'!$D$44),IF(CALCS!U626&gt;CALCS!V626,0,CALCS!R626*'UNIT VALUES'!$D$34*'UNIT VALUES'!$D$36)), 0)</f>
        <v>72163</v>
      </c>
      <c r="AB626" s="87">
        <f>ROUND(IF(C626="22",IF(U626&gt;V626,S626*'UNIT VALUES'!$D$40*'UNIT VALUES'!$D$44,0),IF(U626&gt;V626,S626*'UNIT VALUES'!$D$30*'UNIT VALUES'!$D$36)), 0)</f>
        <v>0</v>
      </c>
      <c r="AC626" s="87">
        <f>ROUND(IF(U626&gt;V626,0,IF(T626&gt;1, IF(C626="66", T626*'UNIT VALUES'!$D$33*'UNIT VALUES'!$D$36,T626*'UNIT VALUES'!$D$32*'UNIT VALUES'!$D$36),0)),0)</f>
        <v>658195</v>
      </c>
      <c r="AD626" t="str">
        <f t="shared" si="28"/>
        <v>265148</v>
      </c>
      <c r="AE626">
        <f ca="1">IF(C626="22",OFFSET('National Reallocations'!$L$1,MATCH(AD626,'National Reallocations'!$I$2:$I$52,0),),ROUND((X626/(SUM($X$2:$X$1259)-SUMIF($C$2:$C$1259,"22",$X$2:$X$1259)))*(Reallocations!$F$4+Reallocations!$F$5),0))</f>
        <v>69</v>
      </c>
      <c r="AF626" s="27">
        <f ca="1">IF(ISERROR(OFFSET('MSA Reallocations'!$I$1,MATCH(AD626,'MSA Reallocations'!$E$2:$E$37,0),)), 0, (OFFSET('MSA Reallocations'!$I$1,MATCH(AD626,'MSA Reallocations'!$E$2:$E$37,0),)))</f>
        <v>0</v>
      </c>
      <c r="AG626" s="181">
        <f ca="1">IF(ISERROR(OFFSET(Reductions!$E$1,MATCH(AD626,Reductions!$F$2:$F$15,0),)), 0, -OFFSET(Reductions!$E$1,MATCH(AD626,Reductions!$F$2:$F$15,0),))</f>
        <v>0</v>
      </c>
      <c r="AH626" s="53">
        <f t="shared" ca="1" si="29"/>
        <v>817171</v>
      </c>
    </row>
    <row r="627" spans="1:34" x14ac:dyDescent="0.25">
      <c r="A627" s="126" t="s">
        <v>5305</v>
      </c>
      <c r="B627" s="126" t="s">
        <v>1761</v>
      </c>
      <c r="C627" s="126" t="s">
        <v>47</v>
      </c>
      <c r="D627" s="126" t="s">
        <v>48</v>
      </c>
      <c r="E627" s="126" t="s">
        <v>1762</v>
      </c>
      <c r="F627" s="126" t="s">
        <v>1844</v>
      </c>
      <c r="G627" s="126" t="s">
        <v>472</v>
      </c>
      <c r="H627" s="126" t="s">
        <v>23</v>
      </c>
      <c r="I627" s="126" t="s">
        <v>1845</v>
      </c>
      <c r="J627" s="126" t="s">
        <v>4654</v>
      </c>
      <c r="K627" s="126" t="s">
        <v>3346</v>
      </c>
      <c r="L627" s="127">
        <v>50195</v>
      </c>
      <c r="M627" s="127">
        <v>54311</v>
      </c>
      <c r="N627" s="127">
        <v>54311</v>
      </c>
      <c r="O627" s="127">
        <v>47637</v>
      </c>
      <c r="P627" s="127">
        <v>0</v>
      </c>
      <c r="Q627" s="127">
        <v>8171</v>
      </c>
      <c r="R627" s="127">
        <v>1590</v>
      </c>
      <c r="S627" s="127">
        <v>320</v>
      </c>
      <c r="T627" s="24">
        <f>IF(P627&gt;0, ROUND(IF(IF(OR(C627="51", C627="52", C627="66"), (L627*'UNIT VALUES'!$C$26)-CALCS!P627,0)&gt;0, IF(OR(C627="51", C627="52", C627="66"), (L627*'UNIT VALUES'!$C$26)-CALCS!P627,0), 0), 0), ROUND(IF(IF(OR(C627="51", C627="52", C627="66"), (L627*'UNIT VALUES'!$C$26)-CALCS!O627,0)&gt;0, IF(OR(C627="51", C627="52", C627="66"), (L627*'UNIT VALUES'!$C$26)-CALCS!O627,0), 0), 0))</f>
        <v>31130</v>
      </c>
      <c r="U627" s="25">
        <f>IF(C627="22", (O627*'UNIT VALUES'!$D$38)+(Q627*'UNIT VALUES'!$D$39)+(S627*'UNIT VALUES'!$D$40), (O627*'UNIT VALUES'!$D$28)+(Q627*'UNIT VALUES'!$D$29)+(S627*'UNIT VALUES'!$D$30))</f>
        <v>345261.62470079691</v>
      </c>
      <c r="V627" s="25">
        <f>IF(C627="22",(O627*'UNIT VALUES'!$D$41)+(Q627*'UNIT VALUES'!$D$42)+(R627*'UNIT VALUES'!$D$43),IF(C627="66",(Q627*'UNIT VALUES'!$D$31)+(T627*'UNIT VALUES'!$D$33)+(R627*'UNIT VALUES'!$D$34),(Q627*'UNIT VALUES'!$D$31)+(T627*'UNIT VALUES'!$D$32)+(R627*'UNIT VALUES'!$D$34)))</f>
        <v>605725.41778417944</v>
      </c>
      <c r="W627" s="25">
        <f t="shared" si="27"/>
        <v>605725</v>
      </c>
      <c r="X627" s="27">
        <f>ROUND(IF(C627="22", W627*'UNIT VALUES'!$D$44, W627*'UNIT VALUES'!$D$36), 0)</f>
        <v>530135</v>
      </c>
      <c r="Y627" s="87">
        <f>ROUND(IF(C627="22", IF(U627&gt;V627,O627*'UNIT VALUES'!$D$38*'UNIT VALUES'!$D$44,O627*'UNIT VALUES'!$D$41*'UNIT VALUES'!$D$44),IF(U627&gt;V627, O627*'UNIT VALUES'!$D$28*'UNIT VALUES'!$D$36,0)), 0)</f>
        <v>0</v>
      </c>
      <c r="Z627" s="87">
        <f>ROUND(IF(C627="22", IF(U627&gt;V627,Q627*'UNIT VALUES'!$D$39*'UNIT VALUES'!$D$44,Q627*'UNIT VALUES'!$D$42*'UNIT VALUES'!$D$44), IF(U627&gt;V627, Q627*'UNIT VALUES'!$D$29*'UNIT VALUES'!$D$36, Q627*'UNIT VALUES'!$D$31*'UNIT VALUES'!$D$36)),0)</f>
        <v>109078</v>
      </c>
      <c r="AA627" s="87">
        <f>ROUND(IF(C627="22", IF(U627&gt;V627,0,R627*'UNIT VALUES'!$D$43*'UNIT VALUES'!$D$44),IF(CALCS!U627&gt;CALCS!V627,0,CALCS!R627*'UNIT VALUES'!$D$34*'UNIT VALUES'!$D$36)), 0)</f>
        <v>103182</v>
      </c>
      <c r="AB627" s="87">
        <f>ROUND(IF(C627="22",IF(U627&gt;V627,S627*'UNIT VALUES'!$D$40*'UNIT VALUES'!$D$44,0),IF(U627&gt;V627,S627*'UNIT VALUES'!$D$30*'UNIT VALUES'!$D$36)), 0)</f>
        <v>0</v>
      </c>
      <c r="AC627" s="87">
        <f>ROUND(IF(U627&gt;V627,0,IF(T627&gt;1, IF(C627="66", T627*'UNIT VALUES'!$D$33*'UNIT VALUES'!$D$36,T627*'UNIT VALUES'!$D$32*'UNIT VALUES'!$D$36),0)),0)</f>
        <v>317875</v>
      </c>
      <c r="AD627" t="str">
        <f t="shared" si="28"/>
        <v>265286</v>
      </c>
      <c r="AE627">
        <f ca="1">IF(C627="22",OFFSET('National Reallocations'!$L$1,MATCH(AD627,'National Reallocations'!$I$2:$I$52,0),),ROUND((X627/(SUM($X$2:$X$1259)-SUMIF($C$2:$C$1259,"22",$X$2:$X$1259)))*(Reallocations!$F$4+Reallocations!$F$5),0))</f>
        <v>45</v>
      </c>
      <c r="AF627" s="27">
        <f ca="1">IF(ISERROR(OFFSET('MSA Reallocations'!$I$1,MATCH(AD627,'MSA Reallocations'!$E$2:$E$37,0),)), 0, (OFFSET('MSA Reallocations'!$I$1,MATCH(AD627,'MSA Reallocations'!$E$2:$E$37,0),)))</f>
        <v>0</v>
      </c>
      <c r="AG627" s="181">
        <f ca="1">IF(ISERROR(OFFSET(Reductions!$E$1,MATCH(AD627,Reductions!$F$2:$F$15,0),)), 0, -OFFSET(Reductions!$E$1,MATCH(AD627,Reductions!$F$2:$F$15,0),))</f>
        <v>0</v>
      </c>
      <c r="AH627" s="53">
        <f t="shared" ca="1" si="29"/>
        <v>530180</v>
      </c>
    </row>
    <row r="628" spans="1:34" x14ac:dyDescent="0.25">
      <c r="A628" s="126" t="s">
        <v>5157</v>
      </c>
      <c r="B628" s="126" t="s">
        <v>1761</v>
      </c>
      <c r="C628" s="126" t="s">
        <v>47</v>
      </c>
      <c r="D628" s="126" t="s">
        <v>48</v>
      </c>
      <c r="E628" s="126" t="s">
        <v>1762</v>
      </c>
      <c r="F628" s="126" t="s">
        <v>1847</v>
      </c>
      <c r="G628" s="126" t="s">
        <v>95</v>
      </c>
      <c r="H628" s="126" t="s">
        <v>23</v>
      </c>
      <c r="I628" s="126" t="s">
        <v>1848</v>
      </c>
      <c r="J628" s="126" t="s">
        <v>4654</v>
      </c>
      <c r="K628" s="126" t="s">
        <v>3346</v>
      </c>
      <c r="L628" s="127">
        <v>80612</v>
      </c>
      <c r="M628" s="127">
        <v>70893</v>
      </c>
      <c r="N628" s="127">
        <v>70893</v>
      </c>
      <c r="O628" s="127">
        <v>59008</v>
      </c>
      <c r="P628" s="127">
        <v>0</v>
      </c>
      <c r="Q628" s="127">
        <v>4421</v>
      </c>
      <c r="R628" s="127">
        <v>5165</v>
      </c>
      <c r="S628" s="127">
        <v>145</v>
      </c>
      <c r="T628" s="24">
        <f>IF(P628&gt;0, ROUND(IF(IF(OR(C628="51", C628="52", C628="66"), (L628*'UNIT VALUES'!$C$26)-CALCS!P628,0)&gt;0, IF(OR(C628="51", C628="52", C628="66"), (L628*'UNIT VALUES'!$C$26)-CALCS!P628,0), 0), 0), ROUND(IF(IF(OR(C628="51", C628="52", C628="66"), (L628*'UNIT VALUES'!$C$26)-CALCS!O628,0)&gt;0, IF(OR(C628="51", C628="52", C628="66"), (L628*'UNIT VALUES'!$C$26)-CALCS!O628,0), 0), 0))</f>
        <v>67490</v>
      </c>
      <c r="U628" s="25">
        <f>IF(C628="22", (O628*'UNIT VALUES'!$D$38)+(Q628*'UNIT VALUES'!$D$39)+(S628*'UNIT VALUES'!$D$40), (O628*'UNIT VALUES'!$D$28)+(Q628*'UNIT VALUES'!$D$29)+(S628*'UNIT VALUES'!$D$30))</f>
        <v>245057.74978570509</v>
      </c>
      <c r="V628" s="25">
        <f>IF(C628="22",(O628*'UNIT VALUES'!$D$41)+(Q628*'UNIT VALUES'!$D$42)+(R628*'UNIT VALUES'!$D$43),IF(C628="66",(Q628*'UNIT VALUES'!$D$31)+(T628*'UNIT VALUES'!$D$33)+(R628*'UNIT VALUES'!$D$34),(Q628*'UNIT VALUES'!$D$31)+(T628*'UNIT VALUES'!$D$32)+(R628*'UNIT VALUES'!$D$34)))</f>
        <v>1237824.3172081981</v>
      </c>
      <c r="W628" s="25">
        <f t="shared" si="27"/>
        <v>1237824</v>
      </c>
      <c r="X628" s="27">
        <f>ROUND(IF(C628="22", W628*'UNIT VALUES'!$D$44, W628*'UNIT VALUES'!$D$36), 0)</f>
        <v>1083354</v>
      </c>
      <c r="Y628" s="87">
        <f>ROUND(IF(C628="22", IF(U628&gt;V628,O628*'UNIT VALUES'!$D$38*'UNIT VALUES'!$D$44,O628*'UNIT VALUES'!$D$41*'UNIT VALUES'!$D$44),IF(U628&gt;V628, O628*'UNIT VALUES'!$D$28*'UNIT VALUES'!$D$36,0)), 0)</f>
        <v>0</v>
      </c>
      <c r="Z628" s="87">
        <f>ROUND(IF(C628="22", IF(U628&gt;V628,Q628*'UNIT VALUES'!$D$39*'UNIT VALUES'!$D$44,Q628*'UNIT VALUES'!$D$42*'UNIT VALUES'!$D$44), IF(U628&gt;V628, Q628*'UNIT VALUES'!$D$29*'UNIT VALUES'!$D$36, Q628*'UNIT VALUES'!$D$31*'UNIT VALUES'!$D$36)),0)</f>
        <v>59018</v>
      </c>
      <c r="AA628" s="87">
        <f>ROUND(IF(C628="22", IF(U628&gt;V628,0,R628*'UNIT VALUES'!$D$43*'UNIT VALUES'!$D$44),IF(CALCS!U628&gt;CALCS!V628,0,CALCS!R628*'UNIT VALUES'!$D$34*'UNIT VALUES'!$D$36)), 0)</f>
        <v>335181</v>
      </c>
      <c r="AB628" s="87">
        <f>ROUND(IF(C628="22",IF(U628&gt;V628,S628*'UNIT VALUES'!$D$40*'UNIT VALUES'!$D$44,0),IF(U628&gt;V628,S628*'UNIT VALUES'!$D$30*'UNIT VALUES'!$D$36)), 0)</f>
        <v>0</v>
      </c>
      <c r="AC628" s="87">
        <f>ROUND(IF(U628&gt;V628,0,IF(T628&gt;1, IF(C628="66", T628*'UNIT VALUES'!$D$33*'UNIT VALUES'!$D$36,T628*'UNIT VALUES'!$D$32*'UNIT VALUES'!$D$36),0)),0)</f>
        <v>689156</v>
      </c>
      <c r="AD628" t="str">
        <f t="shared" si="28"/>
        <v>265304</v>
      </c>
      <c r="AE628">
        <f ca="1">IF(C628="22",OFFSET('National Reallocations'!$L$1,MATCH(AD628,'National Reallocations'!$I$2:$I$52,0),),ROUND((X628/(SUM($X$2:$X$1259)-SUMIF($C$2:$C$1259,"22",$X$2:$X$1259)))*(Reallocations!$F$4+Reallocations!$F$5),0))</f>
        <v>91</v>
      </c>
      <c r="AF628" s="27">
        <f ca="1">IF(ISERROR(OFFSET('MSA Reallocations'!$I$1,MATCH(AD628,'MSA Reallocations'!$E$2:$E$37,0),)), 0, (OFFSET('MSA Reallocations'!$I$1,MATCH(AD628,'MSA Reallocations'!$E$2:$E$37,0),)))</f>
        <v>0</v>
      </c>
      <c r="AG628" s="181">
        <f ca="1">IF(ISERROR(OFFSET(Reductions!$E$1,MATCH(AD628,Reductions!$F$2:$F$15,0),)), 0, -OFFSET(Reductions!$E$1,MATCH(AD628,Reductions!$F$2:$F$15,0),))</f>
        <v>0</v>
      </c>
      <c r="AH628" s="53">
        <f t="shared" ca="1" si="29"/>
        <v>1083445</v>
      </c>
    </row>
    <row r="629" spans="1:34" x14ac:dyDescent="0.25">
      <c r="A629" s="126" t="s">
        <v>5281</v>
      </c>
      <c r="B629" s="126" t="s">
        <v>1761</v>
      </c>
      <c r="C629" s="126" t="s">
        <v>27</v>
      </c>
      <c r="D629" s="126" t="s">
        <v>28</v>
      </c>
      <c r="E629" s="126" t="s">
        <v>1762</v>
      </c>
      <c r="F629" s="126" t="s">
        <v>1850</v>
      </c>
      <c r="G629" s="126" t="s">
        <v>1851</v>
      </c>
      <c r="H629" s="126" t="s">
        <v>23</v>
      </c>
      <c r="I629" s="126" t="s">
        <v>1852</v>
      </c>
      <c r="J629" s="126" t="s">
        <v>1853</v>
      </c>
      <c r="K629" s="126" t="s">
        <v>3346</v>
      </c>
      <c r="L629" s="127">
        <v>98265</v>
      </c>
      <c r="M629" s="127">
        <v>77508</v>
      </c>
      <c r="N629" s="127">
        <v>77508</v>
      </c>
      <c r="O629" s="127">
        <v>49347</v>
      </c>
      <c r="P629" s="127">
        <v>0</v>
      </c>
      <c r="Q629" s="127">
        <v>17609</v>
      </c>
      <c r="R629" s="127">
        <v>9704</v>
      </c>
      <c r="S629" s="127">
        <v>468</v>
      </c>
      <c r="T629" s="24">
        <f>IF(P629&gt;0, ROUND(IF(IF(OR(C629="51", C629="52", C629="66"), (L629*'UNIT VALUES'!$C$26)-CALCS!P629,0)&gt;0, IF(OR(C629="51", C629="52", C629="66"), (L629*'UNIT VALUES'!$C$26)-CALCS!P629,0), 0), 0), ROUND(IF(IF(OR(C629="51", C629="52", C629="66"), (L629*'UNIT VALUES'!$C$26)-CALCS!O629,0)&gt;0, IF(OR(C629="51", C629="52", C629="66"), (L629*'UNIT VALUES'!$C$26)-CALCS!O629,0), 0), 0))</f>
        <v>104852</v>
      </c>
      <c r="U629" s="25">
        <f>IF(C629="22", (O629*'UNIT VALUES'!$D$38)+(Q629*'UNIT VALUES'!$D$39)+(S629*'UNIT VALUES'!$D$40), (O629*'UNIT VALUES'!$D$28)+(Q629*'UNIT VALUES'!$D$29)+(S629*'UNIT VALUES'!$D$30))</f>
        <v>610601.73617810209</v>
      </c>
      <c r="V629" s="25">
        <f>IF(C629="22",(O629*'UNIT VALUES'!$D$41)+(Q629*'UNIT VALUES'!$D$42)+(R629*'UNIT VALUES'!$D$43),IF(C629="66",(Q629*'UNIT VALUES'!$D$31)+(T629*'UNIT VALUES'!$D$33)+(R629*'UNIT VALUES'!$D$34),(Q629*'UNIT VALUES'!$D$31)+(T629*'UNIT VALUES'!$D$32)+(R629*'UNIT VALUES'!$D$34)))</f>
        <v>2211444.4633553005</v>
      </c>
      <c r="W629" s="25">
        <f t="shared" si="27"/>
        <v>2211444</v>
      </c>
      <c r="X629" s="27">
        <f>ROUND(IF(C629="22", W629*'UNIT VALUES'!$D$44, W629*'UNIT VALUES'!$D$36), 0)</f>
        <v>1935474</v>
      </c>
      <c r="Y629" s="87">
        <f>ROUND(IF(C629="22", IF(U629&gt;V629,O629*'UNIT VALUES'!$D$38*'UNIT VALUES'!$D$44,O629*'UNIT VALUES'!$D$41*'UNIT VALUES'!$D$44),IF(U629&gt;V629, O629*'UNIT VALUES'!$D$28*'UNIT VALUES'!$D$36,0)), 0)</f>
        <v>0</v>
      </c>
      <c r="Z629" s="87">
        <f>ROUND(IF(C629="22", IF(U629&gt;V629,Q629*'UNIT VALUES'!$D$39*'UNIT VALUES'!$D$44,Q629*'UNIT VALUES'!$D$42*'UNIT VALUES'!$D$44), IF(U629&gt;V629, Q629*'UNIT VALUES'!$D$29*'UNIT VALUES'!$D$36, Q629*'UNIT VALUES'!$D$31*'UNIT VALUES'!$D$36)),0)</f>
        <v>235070</v>
      </c>
      <c r="AA629" s="87">
        <f>ROUND(IF(C629="22", IF(U629&gt;V629,0,R629*'UNIT VALUES'!$D$43*'UNIT VALUES'!$D$44),IF(CALCS!U629&gt;CALCS!V629,0,CALCS!R629*'UNIT VALUES'!$D$34*'UNIT VALUES'!$D$36)), 0)</f>
        <v>629737</v>
      </c>
      <c r="AB629" s="87">
        <f>ROUND(IF(C629="22",IF(U629&gt;V629,S629*'UNIT VALUES'!$D$40*'UNIT VALUES'!$D$44,0),IF(U629&gt;V629,S629*'UNIT VALUES'!$D$30*'UNIT VALUES'!$D$36)), 0)</f>
        <v>0</v>
      </c>
      <c r="AC629" s="87">
        <f>ROUND(IF(U629&gt;V629,0,IF(T629&gt;1, IF(C629="66", T629*'UNIT VALUES'!$D$33*'UNIT VALUES'!$D$36,T629*'UNIT VALUES'!$D$32*'UNIT VALUES'!$D$36),0)),0)</f>
        <v>1070668</v>
      </c>
      <c r="AD629" t="str">
        <f t="shared" si="28"/>
        <v>265340</v>
      </c>
      <c r="AE629">
        <f ca="1">IF(C629="22",OFFSET('National Reallocations'!$L$1,MATCH(AD629,'National Reallocations'!$I$2:$I$52,0),),ROUND((X629/(SUM($X$2:$X$1259)-SUMIF($C$2:$C$1259,"22",$X$2:$X$1259)))*(Reallocations!$F$4+Reallocations!$F$5),0))</f>
        <v>163</v>
      </c>
      <c r="AF629" s="27">
        <f ca="1">IF(ISERROR(OFFSET('MSA Reallocations'!$I$1,MATCH(AD629,'MSA Reallocations'!$E$2:$E$37,0),)), 0, (OFFSET('MSA Reallocations'!$I$1,MATCH(AD629,'MSA Reallocations'!$E$2:$E$37,0),)))</f>
        <v>0</v>
      </c>
      <c r="AG629" s="181">
        <f ca="1">IF(ISERROR(OFFSET(Reductions!$E$1,MATCH(AD629,Reductions!$F$2:$F$15,0),)), 0, -OFFSET(Reductions!$E$1,MATCH(AD629,Reductions!$F$2:$F$15,0),))</f>
        <v>0</v>
      </c>
      <c r="AH629" s="53">
        <f t="shared" ca="1" si="29"/>
        <v>1935637</v>
      </c>
    </row>
    <row r="630" spans="1:34" x14ac:dyDescent="0.25">
      <c r="A630" s="126" t="s">
        <v>5143</v>
      </c>
      <c r="B630" s="126" t="s">
        <v>1761</v>
      </c>
      <c r="C630" s="126" t="s">
        <v>47</v>
      </c>
      <c r="D630" s="126" t="s">
        <v>48</v>
      </c>
      <c r="E630" s="126" t="s">
        <v>1762</v>
      </c>
      <c r="F630" s="126" t="s">
        <v>1855</v>
      </c>
      <c r="G630" s="126" t="s">
        <v>472</v>
      </c>
      <c r="H630" s="126" t="s">
        <v>23</v>
      </c>
      <c r="I630" s="126" t="s">
        <v>1856</v>
      </c>
      <c r="J630" s="126" t="s">
        <v>4654</v>
      </c>
      <c r="K630" s="126" t="s">
        <v>3346</v>
      </c>
      <c r="L630" s="127">
        <v>76657</v>
      </c>
      <c r="M630" s="127">
        <v>76210</v>
      </c>
      <c r="N630" s="127">
        <v>76210</v>
      </c>
      <c r="O630" s="127">
        <v>59903</v>
      </c>
      <c r="P630" s="127">
        <v>0</v>
      </c>
      <c r="Q630" s="127">
        <v>5878</v>
      </c>
      <c r="R630" s="127">
        <v>1335</v>
      </c>
      <c r="S630" s="127">
        <v>208</v>
      </c>
      <c r="T630" s="24">
        <f>IF(P630&gt;0, ROUND(IF(IF(OR(C630="51", C630="52", C630="66"), (L630*'UNIT VALUES'!$C$26)-CALCS!P630,0)&gt;0, IF(OR(C630="51", C630="52", C630="66"), (L630*'UNIT VALUES'!$C$26)-CALCS!P630,0), 0), 0), ROUND(IF(IF(OR(C630="51", C630="52", C630="66"), (L630*'UNIT VALUES'!$C$26)-CALCS!O630,0)&gt;0, IF(OR(C630="51", C630="52", C630="66"), (L630*'UNIT VALUES'!$C$26)-CALCS!O630,0), 0), 0))</f>
        <v>60388</v>
      </c>
      <c r="U630" s="25">
        <f>IF(C630="22", (O630*'UNIT VALUES'!$D$38)+(Q630*'UNIT VALUES'!$D$39)+(S630*'UNIT VALUES'!$D$40), (O630*'UNIT VALUES'!$D$28)+(Q630*'UNIT VALUES'!$D$29)+(S630*'UNIT VALUES'!$D$30))</f>
        <v>293228.54505661002</v>
      </c>
      <c r="V630" s="25">
        <f>IF(C630="22",(O630*'UNIT VALUES'!$D$41)+(Q630*'UNIT VALUES'!$D$42)+(R630*'UNIT VALUES'!$D$43),IF(C630="66",(Q630*'UNIT VALUES'!$D$31)+(T630*'UNIT VALUES'!$D$33)+(R630*'UNIT VALUES'!$D$34),(Q630*'UNIT VALUES'!$D$31)+(T630*'UNIT VALUES'!$D$32)+(R630*'UNIT VALUES'!$D$34)))</f>
        <v>893201.89360986324</v>
      </c>
      <c r="W630" s="25">
        <f t="shared" si="27"/>
        <v>893202</v>
      </c>
      <c r="X630" s="27">
        <f>ROUND(IF(C630="22", W630*'UNIT VALUES'!$D$44, W630*'UNIT VALUES'!$D$36), 0)</f>
        <v>781738</v>
      </c>
      <c r="Y630" s="87">
        <f>ROUND(IF(C630="22", IF(U630&gt;V630,O630*'UNIT VALUES'!$D$38*'UNIT VALUES'!$D$44,O630*'UNIT VALUES'!$D$41*'UNIT VALUES'!$D$44),IF(U630&gt;V630, O630*'UNIT VALUES'!$D$28*'UNIT VALUES'!$D$36,0)), 0)</f>
        <v>0</v>
      </c>
      <c r="Z630" s="87">
        <f>ROUND(IF(C630="22", IF(U630&gt;V630,Q630*'UNIT VALUES'!$D$39*'UNIT VALUES'!$D$44,Q630*'UNIT VALUES'!$D$42*'UNIT VALUES'!$D$44), IF(U630&gt;V630, Q630*'UNIT VALUES'!$D$29*'UNIT VALUES'!$D$36, Q630*'UNIT VALUES'!$D$31*'UNIT VALUES'!$D$36)),0)</f>
        <v>78468</v>
      </c>
      <c r="AA630" s="87">
        <f>ROUND(IF(C630="22", IF(U630&gt;V630,0,R630*'UNIT VALUES'!$D$43*'UNIT VALUES'!$D$44),IF(CALCS!U630&gt;CALCS!V630,0,CALCS!R630*'UNIT VALUES'!$D$34*'UNIT VALUES'!$D$36)), 0)</f>
        <v>86634</v>
      </c>
      <c r="AB630" s="87">
        <f>ROUND(IF(C630="22",IF(U630&gt;V630,S630*'UNIT VALUES'!$D$40*'UNIT VALUES'!$D$44,0),IF(U630&gt;V630,S630*'UNIT VALUES'!$D$30*'UNIT VALUES'!$D$36)), 0)</f>
        <v>0</v>
      </c>
      <c r="AC630" s="87">
        <f>ROUND(IF(U630&gt;V630,0,IF(T630&gt;1, IF(C630="66", T630*'UNIT VALUES'!$D$33*'UNIT VALUES'!$D$36,T630*'UNIT VALUES'!$D$32*'UNIT VALUES'!$D$36),0)),0)</f>
        <v>616636</v>
      </c>
      <c r="AD630" t="str">
        <f t="shared" si="28"/>
        <v>265370</v>
      </c>
      <c r="AE630">
        <f ca="1">IF(C630="22",OFFSET('National Reallocations'!$L$1,MATCH(AD630,'National Reallocations'!$I$2:$I$52,0),),ROUND((X630/(SUM($X$2:$X$1259)-SUMIF($C$2:$C$1259,"22",$X$2:$X$1259)))*(Reallocations!$F$4+Reallocations!$F$5),0))</f>
        <v>66</v>
      </c>
      <c r="AF630" s="27">
        <f ca="1">IF(ISERROR(OFFSET('MSA Reallocations'!$I$1,MATCH(AD630,'MSA Reallocations'!$E$2:$E$37,0),)), 0, (OFFSET('MSA Reallocations'!$I$1,MATCH(AD630,'MSA Reallocations'!$E$2:$E$37,0),)))</f>
        <v>0</v>
      </c>
      <c r="AG630" s="181">
        <f ca="1">IF(ISERROR(OFFSET(Reductions!$E$1,MATCH(AD630,Reductions!$F$2:$F$15,0),)), 0, -OFFSET(Reductions!$E$1,MATCH(AD630,Reductions!$F$2:$F$15,0),))</f>
        <v>0</v>
      </c>
      <c r="AH630" s="53">
        <f t="shared" ca="1" si="29"/>
        <v>781804</v>
      </c>
    </row>
    <row r="631" spans="1:34" x14ac:dyDescent="0.25">
      <c r="A631" s="126" t="s">
        <v>4985</v>
      </c>
      <c r="B631" s="126" t="s">
        <v>1761</v>
      </c>
      <c r="C631" s="126" t="s">
        <v>27</v>
      </c>
      <c r="D631" s="126" t="s">
        <v>28</v>
      </c>
      <c r="E631" s="126" t="s">
        <v>1762</v>
      </c>
      <c r="F631" s="126" t="s">
        <v>1858</v>
      </c>
      <c r="G631" s="126" t="s">
        <v>95</v>
      </c>
      <c r="H631" s="126" t="s">
        <v>23</v>
      </c>
      <c r="I631" s="126" t="s">
        <v>1859</v>
      </c>
      <c r="J631" s="126" t="s">
        <v>4654</v>
      </c>
      <c r="K631" s="126" t="s">
        <v>3346</v>
      </c>
      <c r="L631" s="127">
        <v>31501</v>
      </c>
      <c r="M631" s="127">
        <v>75568</v>
      </c>
      <c r="N631" s="127">
        <v>75568</v>
      </c>
      <c r="O631" s="127">
        <v>73156</v>
      </c>
      <c r="P631" s="127">
        <v>0</v>
      </c>
      <c r="Q631" s="127">
        <v>10844</v>
      </c>
      <c r="R631" s="127">
        <v>1055</v>
      </c>
      <c r="S631" s="127">
        <v>511</v>
      </c>
      <c r="T631" s="24">
        <f>IF(P631&gt;0, ROUND(IF(IF(OR(C631="51", C631="52", C631="66"), (L631*'UNIT VALUES'!$C$26)-CALCS!P631,0)&gt;0, IF(OR(C631="51", C631="52", C631="66"), (L631*'UNIT VALUES'!$C$26)-CALCS!P631,0), 0), 0), ROUND(IF(IF(OR(C631="51", C631="52", C631="66"), (L631*'UNIT VALUES'!$C$26)-CALCS!O631,0)&gt;0, IF(OR(C631="51", C631="52", C631="66"), (L631*'UNIT VALUES'!$C$26)-CALCS!O631,0), 0), 0))</f>
        <v>0</v>
      </c>
      <c r="U631" s="25">
        <f>IF(C631="22", (O631*'UNIT VALUES'!$D$38)+(Q631*'UNIT VALUES'!$D$39)+(S631*'UNIT VALUES'!$D$40), (O631*'UNIT VALUES'!$D$28)+(Q631*'UNIT VALUES'!$D$29)+(S631*'UNIT VALUES'!$D$30))</f>
        <v>489831.00486726034</v>
      </c>
      <c r="V631" s="25">
        <f>IF(C631="22",(O631*'UNIT VALUES'!$D$41)+(Q631*'UNIT VALUES'!$D$42)+(R631*'UNIT VALUES'!$D$43),IF(C631="66",(Q631*'UNIT VALUES'!$D$31)+(T631*'UNIT VALUES'!$D$33)+(R631*'UNIT VALUES'!$D$34),(Q631*'UNIT VALUES'!$D$31)+(T631*'UNIT VALUES'!$D$32)+(R631*'UNIT VALUES'!$D$34)))</f>
        <v>243627.40891451493</v>
      </c>
      <c r="W631" s="25">
        <f t="shared" si="27"/>
        <v>489831</v>
      </c>
      <c r="X631" s="27">
        <f>ROUND(IF(C631="22", W631*'UNIT VALUES'!$D$44, W631*'UNIT VALUES'!$D$36), 0)</f>
        <v>428704</v>
      </c>
      <c r="Y631" s="87">
        <f>ROUND(IF(C631="22", IF(U631&gt;V631,O631*'UNIT VALUES'!$D$38*'UNIT VALUES'!$D$44,O631*'UNIT VALUES'!$D$41*'UNIT VALUES'!$D$44),IF(U631&gt;V631, O631*'UNIT VALUES'!$D$28*'UNIT VALUES'!$D$36,0)), 0)</f>
        <v>120355</v>
      </c>
      <c r="Z631" s="87">
        <f>ROUND(IF(C631="22", IF(U631&gt;V631,Q631*'UNIT VALUES'!$D$39*'UNIT VALUES'!$D$44,Q631*'UNIT VALUES'!$D$42*'UNIT VALUES'!$D$44), IF(U631&gt;V631, Q631*'UNIT VALUES'!$D$29*'UNIT VALUES'!$D$36, Q631*'UNIT VALUES'!$D$31*'UNIT VALUES'!$D$36)),0)</f>
        <v>241268</v>
      </c>
      <c r="AA631" s="87">
        <f>ROUND(IF(C631="22", IF(U631&gt;V631,0,R631*'UNIT VALUES'!$D$43*'UNIT VALUES'!$D$44),IF(CALCS!U631&gt;CALCS!V631,0,CALCS!R631*'UNIT VALUES'!$D$34*'UNIT VALUES'!$D$36)), 0)</f>
        <v>0</v>
      </c>
      <c r="AB631" s="87">
        <f>ROUND(IF(C631="22",IF(U631&gt;V631,S631*'UNIT VALUES'!$D$40*'UNIT VALUES'!$D$44,0),IF(U631&gt;V631,S631*'UNIT VALUES'!$D$30*'UNIT VALUES'!$D$36)), 0)</f>
        <v>67081</v>
      </c>
      <c r="AC631" s="87">
        <f>ROUND(IF(U631&gt;V631,0,IF(T631&gt;1, IF(C631="66", T631*'UNIT VALUES'!$D$33*'UNIT VALUES'!$D$36,T631*'UNIT VALUES'!$D$32*'UNIT VALUES'!$D$36),0)),0)</f>
        <v>0</v>
      </c>
      <c r="AD631" t="str">
        <f t="shared" si="28"/>
        <v>265664</v>
      </c>
      <c r="AE631">
        <f ca="1">IF(C631="22",OFFSET('National Reallocations'!$L$1,MATCH(AD631,'National Reallocations'!$I$2:$I$52,0),),ROUND((X631/(SUM($X$2:$X$1259)-SUMIF($C$2:$C$1259,"22",$X$2:$X$1259)))*(Reallocations!$F$4+Reallocations!$F$5),0))</f>
        <v>36</v>
      </c>
      <c r="AF631" s="27">
        <f ca="1">IF(ISERROR(OFFSET('MSA Reallocations'!$I$1,MATCH(AD631,'MSA Reallocations'!$E$2:$E$37,0),)), 0, (OFFSET('MSA Reallocations'!$I$1,MATCH(AD631,'MSA Reallocations'!$E$2:$E$37,0),)))</f>
        <v>0</v>
      </c>
      <c r="AG631" s="181">
        <f ca="1">IF(ISERROR(OFFSET(Reductions!$E$1,MATCH(AD631,Reductions!$F$2:$F$15,0),)), 0, -OFFSET(Reductions!$E$1,MATCH(AD631,Reductions!$F$2:$F$15,0),))</f>
        <v>0</v>
      </c>
      <c r="AH631" s="53">
        <f t="shared" ca="1" si="29"/>
        <v>428740</v>
      </c>
    </row>
    <row r="632" spans="1:34" x14ac:dyDescent="0.25">
      <c r="A632" s="126" t="s">
        <v>5826</v>
      </c>
      <c r="B632" s="126" t="s">
        <v>1761</v>
      </c>
      <c r="C632" s="126" t="s">
        <v>47</v>
      </c>
      <c r="D632" s="126" t="s">
        <v>48</v>
      </c>
      <c r="E632" s="126" t="s">
        <v>1762</v>
      </c>
      <c r="F632" s="126" t="s">
        <v>1861</v>
      </c>
      <c r="G632" s="126" t="s">
        <v>472</v>
      </c>
      <c r="H632" s="126" t="s">
        <v>23</v>
      </c>
      <c r="I632" s="126" t="s">
        <v>1862</v>
      </c>
      <c r="J632" s="126" t="s">
        <v>4654</v>
      </c>
      <c r="K632" s="126" t="s">
        <v>3346</v>
      </c>
      <c r="L632" s="127">
        <v>14622</v>
      </c>
      <c r="M632" s="127">
        <v>108999</v>
      </c>
      <c r="N632" s="127">
        <v>108999</v>
      </c>
      <c r="O632" s="127">
        <v>132052</v>
      </c>
      <c r="P632" s="127">
        <v>0</v>
      </c>
      <c r="Q632" s="127">
        <v>16874</v>
      </c>
      <c r="R632" s="127">
        <v>439</v>
      </c>
      <c r="S632" s="127">
        <v>946</v>
      </c>
      <c r="T632" s="24">
        <f>IF(P632&gt;0, ROUND(IF(IF(OR(C632="51", C632="52", C632="66"), (L632*'UNIT VALUES'!$C$26)-CALCS!P632,0)&gt;0, IF(OR(C632="51", C632="52", C632="66"), (L632*'UNIT VALUES'!$C$26)-CALCS!P632,0), 0), 0), ROUND(IF(IF(OR(C632="51", C632="52", C632="66"), (L632*'UNIT VALUES'!$C$26)-CALCS!O632,0)&gt;0, IF(OR(C632="51", C632="52", C632="66"), (L632*'UNIT VALUES'!$C$26)-CALCS!O632,0), 0), 0))</f>
        <v>0</v>
      </c>
      <c r="U632" s="25">
        <f>IF(C632="22", (O632*'UNIT VALUES'!$D$38)+(Q632*'UNIT VALUES'!$D$39)+(S632*'UNIT VALUES'!$D$40), (O632*'UNIT VALUES'!$D$28)+(Q632*'UNIT VALUES'!$D$29)+(S632*'UNIT VALUES'!$D$30))</f>
        <v>819078.71176114504</v>
      </c>
      <c r="V632" s="25">
        <f>IF(C632="22",(O632*'UNIT VALUES'!$D$41)+(Q632*'UNIT VALUES'!$D$42)+(R632*'UNIT VALUES'!$D$43),IF(C632="66",(Q632*'UNIT VALUES'!$D$31)+(T632*'UNIT VALUES'!$D$33)+(R632*'UNIT VALUES'!$D$34),(Q632*'UNIT VALUES'!$D$31)+(T632*'UNIT VALUES'!$D$32)+(R632*'UNIT VALUES'!$D$34)))</f>
        <v>289927.03685217112</v>
      </c>
      <c r="W632" s="25">
        <f t="shared" si="27"/>
        <v>819079</v>
      </c>
      <c r="X632" s="27">
        <f>ROUND(IF(C632="22", W632*'UNIT VALUES'!$D$44, W632*'UNIT VALUES'!$D$36), 0)</f>
        <v>716865</v>
      </c>
      <c r="Y632" s="87">
        <f>ROUND(IF(C632="22", IF(U632&gt;V632,O632*'UNIT VALUES'!$D$38*'UNIT VALUES'!$D$44,O632*'UNIT VALUES'!$D$41*'UNIT VALUES'!$D$44),IF(U632&gt;V632, O632*'UNIT VALUES'!$D$28*'UNIT VALUES'!$D$36,0)), 0)</f>
        <v>217250</v>
      </c>
      <c r="Z632" s="87">
        <f>ROUND(IF(C632="22", IF(U632&gt;V632,Q632*'UNIT VALUES'!$D$39*'UNIT VALUES'!$D$44,Q632*'UNIT VALUES'!$D$42*'UNIT VALUES'!$D$44), IF(U632&gt;V632, Q632*'UNIT VALUES'!$D$29*'UNIT VALUES'!$D$36, Q632*'UNIT VALUES'!$D$31*'UNIT VALUES'!$D$36)),0)</f>
        <v>375430</v>
      </c>
      <c r="AA632" s="87">
        <f>ROUND(IF(C632="22", IF(U632&gt;V632,0,R632*'UNIT VALUES'!$D$43*'UNIT VALUES'!$D$44),IF(CALCS!U632&gt;CALCS!V632,0,CALCS!R632*'UNIT VALUES'!$D$34*'UNIT VALUES'!$D$36)), 0)</f>
        <v>0</v>
      </c>
      <c r="AB632" s="87">
        <f>ROUND(IF(C632="22",IF(U632&gt;V632,S632*'UNIT VALUES'!$D$40*'UNIT VALUES'!$D$44,0),IF(U632&gt;V632,S632*'UNIT VALUES'!$D$30*'UNIT VALUES'!$D$36)), 0)</f>
        <v>124185</v>
      </c>
      <c r="AC632" s="87">
        <f>ROUND(IF(U632&gt;V632,0,IF(T632&gt;1, IF(C632="66", T632*'UNIT VALUES'!$D$33*'UNIT VALUES'!$D$36,T632*'UNIT VALUES'!$D$32*'UNIT VALUES'!$D$36),0)),0)</f>
        <v>0</v>
      </c>
      <c r="AD632" t="str">
        <f t="shared" si="28"/>
        <v>265814</v>
      </c>
      <c r="AE632">
        <f ca="1">IF(C632="22",OFFSET('National Reallocations'!$L$1,MATCH(AD632,'National Reallocations'!$I$2:$I$52,0),),ROUND((X632/(SUM($X$2:$X$1259)-SUMIF($C$2:$C$1259,"22",$X$2:$X$1259)))*(Reallocations!$F$4+Reallocations!$F$5),0))</f>
        <v>60</v>
      </c>
      <c r="AF632" s="27">
        <f ca="1">IF(ISERROR(OFFSET('MSA Reallocations'!$I$1,MATCH(AD632,'MSA Reallocations'!$E$2:$E$37,0),)), 0, (OFFSET('MSA Reallocations'!$I$1,MATCH(AD632,'MSA Reallocations'!$E$2:$E$37,0),)))</f>
        <v>0</v>
      </c>
      <c r="AG632" s="181">
        <f ca="1">IF(ISERROR(OFFSET(Reductions!$E$1,MATCH(AD632,Reductions!$F$2:$F$15,0),)), 0, -OFFSET(Reductions!$E$1,MATCH(AD632,Reductions!$F$2:$F$15,0),))</f>
        <v>0</v>
      </c>
      <c r="AH632" s="53">
        <f t="shared" ca="1" si="29"/>
        <v>716925</v>
      </c>
    </row>
    <row r="633" spans="1:34" x14ac:dyDescent="0.25">
      <c r="A633" s="126" t="s">
        <v>5115</v>
      </c>
      <c r="B633" s="126" t="s">
        <v>1761</v>
      </c>
      <c r="C633" s="126" t="s">
        <v>27</v>
      </c>
      <c r="D633" s="126" t="s">
        <v>28</v>
      </c>
      <c r="E633" s="126" t="s">
        <v>1762</v>
      </c>
      <c r="F633" s="126" t="s">
        <v>1864</v>
      </c>
      <c r="G633" s="126" t="s">
        <v>1243</v>
      </c>
      <c r="H633" s="126" t="s">
        <v>23</v>
      </c>
      <c r="I633" s="126" t="s">
        <v>1537</v>
      </c>
      <c r="J633" s="126" t="s">
        <v>1776</v>
      </c>
      <c r="K633" s="126" t="s">
        <v>3346</v>
      </c>
      <c r="L633" s="127">
        <v>49658</v>
      </c>
      <c r="M633" s="127">
        <v>77568</v>
      </c>
      <c r="N633" s="127">
        <v>77568</v>
      </c>
      <c r="O633" s="127">
        <v>61568</v>
      </c>
      <c r="P633" s="127">
        <v>0</v>
      </c>
      <c r="Q633" s="127">
        <v>12745</v>
      </c>
      <c r="R633" s="127">
        <v>1231</v>
      </c>
      <c r="S633" s="127">
        <v>281</v>
      </c>
      <c r="T633" s="24">
        <f>IF(P633&gt;0, ROUND(IF(IF(OR(C633="51", C633="52", C633="66"), (L633*'UNIT VALUES'!$C$26)-CALCS!P633,0)&gt;0, IF(OR(C633="51", C633="52", C633="66"), (L633*'UNIT VALUES'!$C$26)-CALCS!P633,0), 0), 0), ROUND(IF(IF(OR(C633="51", C633="52", C633="66"), (L633*'UNIT VALUES'!$C$26)-CALCS!O633,0)&gt;0, IF(OR(C633="51", C633="52", C633="66"), (L633*'UNIT VALUES'!$C$26)-CALCS!O633,0), 0), 0))</f>
        <v>16356</v>
      </c>
      <c r="U633" s="25">
        <f>IF(C633="22", (O633*'UNIT VALUES'!$D$38)+(Q633*'UNIT VALUES'!$D$39)+(S633*'UNIT VALUES'!$D$40), (O633*'UNIT VALUES'!$D$28)+(Q633*'UNIT VALUES'!$D$29)+(S633*'UNIT VALUES'!$D$30))</f>
        <v>481876.34516440477</v>
      </c>
      <c r="V633" s="25">
        <f>IF(C633="22",(O633*'UNIT VALUES'!$D$41)+(Q633*'UNIT VALUES'!$D$42)+(R633*'UNIT VALUES'!$D$43),IF(C633="66",(Q633*'UNIT VALUES'!$D$31)+(T633*'UNIT VALUES'!$D$33)+(R633*'UNIT VALUES'!$D$34),(Q633*'UNIT VALUES'!$D$31)+(T633*'UNIT VALUES'!$D$32)+(R633*'UNIT VALUES'!$D$34)))</f>
        <v>476501.69308594044</v>
      </c>
      <c r="W633" s="25">
        <f t="shared" si="27"/>
        <v>481876</v>
      </c>
      <c r="X633" s="27">
        <f>ROUND(IF(C633="22", W633*'UNIT VALUES'!$D$44, W633*'UNIT VALUES'!$D$36), 0)</f>
        <v>421742</v>
      </c>
      <c r="Y633" s="87">
        <f>ROUND(IF(C633="22", IF(U633&gt;V633,O633*'UNIT VALUES'!$D$38*'UNIT VALUES'!$D$44,O633*'UNIT VALUES'!$D$41*'UNIT VALUES'!$D$44),IF(U633&gt;V633, O633*'UNIT VALUES'!$D$28*'UNIT VALUES'!$D$36,0)), 0)</f>
        <v>101291</v>
      </c>
      <c r="Z633" s="87">
        <f>ROUND(IF(C633="22", IF(U633&gt;V633,Q633*'UNIT VALUES'!$D$39*'UNIT VALUES'!$D$44,Q633*'UNIT VALUES'!$D$42*'UNIT VALUES'!$D$44), IF(U633&gt;V633, Q633*'UNIT VALUES'!$D$29*'UNIT VALUES'!$D$36, Q633*'UNIT VALUES'!$D$31*'UNIT VALUES'!$D$36)),0)</f>
        <v>283564</v>
      </c>
      <c r="AA633" s="87">
        <f>ROUND(IF(C633="22", IF(U633&gt;V633,0,R633*'UNIT VALUES'!$D$43*'UNIT VALUES'!$D$44),IF(CALCS!U633&gt;CALCS!V633,0,CALCS!R633*'UNIT VALUES'!$D$34*'UNIT VALUES'!$D$36)), 0)</f>
        <v>0</v>
      </c>
      <c r="AB633" s="87">
        <f>ROUND(IF(C633="22",IF(U633&gt;V633,S633*'UNIT VALUES'!$D$40*'UNIT VALUES'!$D$44,0),IF(U633&gt;V633,S633*'UNIT VALUES'!$D$30*'UNIT VALUES'!$D$36)), 0)</f>
        <v>36888</v>
      </c>
      <c r="AC633" s="87">
        <f>ROUND(IF(U633&gt;V633,0,IF(T633&gt;1, IF(C633="66", T633*'UNIT VALUES'!$D$33*'UNIT VALUES'!$D$36,T633*'UNIT VALUES'!$D$32*'UNIT VALUES'!$D$36),0)),0)</f>
        <v>0</v>
      </c>
      <c r="AD633" t="str">
        <f t="shared" si="28"/>
        <v>265934</v>
      </c>
      <c r="AE633">
        <f ca="1">IF(C633="22",OFFSET('National Reallocations'!$L$1,MATCH(AD633,'National Reallocations'!$I$2:$I$52,0),),ROUND((X633/(SUM($X$2:$X$1259)-SUMIF($C$2:$C$1259,"22",$X$2:$X$1259)))*(Reallocations!$F$4+Reallocations!$F$5),0))</f>
        <v>35</v>
      </c>
      <c r="AF633" s="27">
        <f ca="1">IF(ISERROR(OFFSET('MSA Reallocations'!$I$1,MATCH(AD633,'MSA Reallocations'!$E$2:$E$37,0),)), 0, (OFFSET('MSA Reallocations'!$I$1,MATCH(AD633,'MSA Reallocations'!$E$2:$E$37,0),)))</f>
        <v>0</v>
      </c>
      <c r="AG633" s="181">
        <f ca="1">IF(ISERROR(OFFSET(Reductions!$E$1,MATCH(AD633,Reductions!$F$2:$F$15,0),)), 0, -OFFSET(Reductions!$E$1,MATCH(AD633,Reductions!$F$2:$F$15,0),))</f>
        <v>0</v>
      </c>
      <c r="AH633" s="53">
        <f t="shared" ca="1" si="29"/>
        <v>421777</v>
      </c>
    </row>
    <row r="634" spans="1:34" x14ac:dyDescent="0.25">
      <c r="A634" s="126" t="s">
        <v>5400</v>
      </c>
      <c r="B634" s="126" t="s">
        <v>1761</v>
      </c>
      <c r="C634" s="126" t="s">
        <v>27</v>
      </c>
      <c r="D634" s="126" t="s">
        <v>28</v>
      </c>
      <c r="E634" s="126" t="s">
        <v>1762</v>
      </c>
      <c r="F634" s="126" t="s">
        <v>1866</v>
      </c>
      <c r="G634" s="126" t="s">
        <v>472</v>
      </c>
      <c r="H634" s="126" t="s">
        <v>23</v>
      </c>
      <c r="I634" s="126" t="s">
        <v>1867</v>
      </c>
      <c r="J634" s="126" t="s">
        <v>4654</v>
      </c>
      <c r="K634" s="126" t="s">
        <v>3346</v>
      </c>
      <c r="L634" s="127">
        <v>89246</v>
      </c>
      <c r="M634" s="127">
        <v>161134</v>
      </c>
      <c r="N634" s="127">
        <v>161134</v>
      </c>
      <c r="O634" s="127">
        <v>135358</v>
      </c>
      <c r="P634" s="127">
        <v>0</v>
      </c>
      <c r="Q634" s="127">
        <v>26125</v>
      </c>
      <c r="R634" s="127">
        <v>1986</v>
      </c>
      <c r="S634" s="127">
        <v>1130</v>
      </c>
      <c r="T634" s="24">
        <f>IF(P634&gt;0, ROUND(IF(IF(OR(C634="51", C634="52", C634="66"), (L634*'UNIT VALUES'!$C$26)-CALCS!P634,0)&gt;0, IF(OR(C634="51", C634="52", C634="66"), (L634*'UNIT VALUES'!$C$26)-CALCS!P634,0), 0), 0), ROUND(IF(IF(OR(C634="51", C634="52", C634="66"), (L634*'UNIT VALUES'!$C$26)-CALCS!O634,0)&gt;0, IF(OR(C634="51", C634="52", C634="66"), (L634*'UNIT VALUES'!$C$26)-CALCS!O634,0), 0), 0))</f>
        <v>4688</v>
      </c>
      <c r="U634" s="25">
        <f>IF(C634="22", (O634*'UNIT VALUES'!$D$38)+(Q634*'UNIT VALUES'!$D$39)+(S634*'UNIT VALUES'!$D$40), (O634*'UNIT VALUES'!$D$28)+(Q634*'UNIT VALUES'!$D$29)+(S634*'UNIT VALUES'!$D$30))</f>
        <v>1088064.8154345017</v>
      </c>
      <c r="V634" s="25">
        <f>IF(C634="22",(O634*'UNIT VALUES'!$D$41)+(Q634*'UNIT VALUES'!$D$42)+(R634*'UNIT VALUES'!$D$43),IF(C634="66",(Q634*'UNIT VALUES'!$D$31)+(T634*'UNIT VALUES'!$D$33)+(R634*'UNIT VALUES'!$D$34),(Q634*'UNIT VALUES'!$D$31)+(T634*'UNIT VALUES'!$D$32)+(R634*'UNIT VALUES'!$D$34)))</f>
        <v>600433.1356047896</v>
      </c>
      <c r="W634" s="25">
        <f t="shared" si="27"/>
        <v>1088065</v>
      </c>
      <c r="X634" s="27">
        <f>ROUND(IF(C634="22", W634*'UNIT VALUES'!$D$44, W634*'UNIT VALUES'!$D$36), 0)</f>
        <v>952283</v>
      </c>
      <c r="Y634" s="87">
        <f>ROUND(IF(C634="22", IF(U634&gt;V634,O634*'UNIT VALUES'!$D$38*'UNIT VALUES'!$D$44,O634*'UNIT VALUES'!$D$41*'UNIT VALUES'!$D$44),IF(U634&gt;V634, O634*'UNIT VALUES'!$D$28*'UNIT VALUES'!$D$36,0)), 0)</f>
        <v>222689</v>
      </c>
      <c r="Z634" s="87">
        <f>ROUND(IF(C634="22", IF(U634&gt;V634,Q634*'UNIT VALUES'!$D$39*'UNIT VALUES'!$D$44,Q634*'UNIT VALUES'!$D$42*'UNIT VALUES'!$D$44), IF(U634&gt;V634, Q634*'UNIT VALUES'!$D$29*'UNIT VALUES'!$D$36, Q634*'UNIT VALUES'!$D$31*'UNIT VALUES'!$D$36)),0)</f>
        <v>581255</v>
      </c>
      <c r="AA634" s="87">
        <f>ROUND(IF(C634="22", IF(U634&gt;V634,0,R634*'UNIT VALUES'!$D$43*'UNIT VALUES'!$D$44),IF(CALCS!U634&gt;CALCS!V634,0,CALCS!R634*'UNIT VALUES'!$D$34*'UNIT VALUES'!$D$36)), 0)</f>
        <v>0</v>
      </c>
      <c r="AB634" s="87">
        <f>ROUND(IF(C634="22",IF(U634&gt;V634,S634*'UNIT VALUES'!$D$40*'UNIT VALUES'!$D$44,0),IF(U634&gt;V634,S634*'UNIT VALUES'!$D$30*'UNIT VALUES'!$D$36)), 0)</f>
        <v>148339</v>
      </c>
      <c r="AC634" s="87">
        <f>ROUND(IF(U634&gt;V634,0,IF(T634&gt;1, IF(C634="66", T634*'UNIT VALUES'!$D$33*'UNIT VALUES'!$D$36,T634*'UNIT VALUES'!$D$32*'UNIT VALUES'!$D$36),0)),0)</f>
        <v>0</v>
      </c>
      <c r="AD634" t="str">
        <f t="shared" si="28"/>
        <v>266252</v>
      </c>
      <c r="AE634">
        <f ca="1">IF(C634="22",OFFSET('National Reallocations'!$L$1,MATCH(AD634,'National Reallocations'!$I$2:$I$52,0),),ROUND((X634/(SUM($X$2:$X$1259)-SUMIF($C$2:$C$1259,"22",$X$2:$X$1259)))*(Reallocations!$F$4+Reallocations!$F$5),0))</f>
        <v>80</v>
      </c>
      <c r="AF634" s="27">
        <f ca="1">IF(ISERROR(OFFSET('MSA Reallocations'!$I$1,MATCH(AD634,'MSA Reallocations'!$E$2:$E$37,0),)), 0, (OFFSET('MSA Reallocations'!$I$1,MATCH(AD634,'MSA Reallocations'!$E$2:$E$37,0),)))</f>
        <v>0</v>
      </c>
      <c r="AG634" s="181">
        <f ca="1">IF(ISERROR(OFFSET(Reductions!$E$1,MATCH(AD634,Reductions!$F$2:$F$15,0),)), 0, -OFFSET(Reductions!$E$1,MATCH(AD634,Reductions!$F$2:$F$15,0),))</f>
        <v>0</v>
      </c>
      <c r="AH634" s="53">
        <f t="shared" ca="1" si="29"/>
        <v>952363</v>
      </c>
    </row>
    <row r="635" spans="1:34" x14ac:dyDescent="0.25">
      <c r="A635" s="126" t="s">
        <v>4986</v>
      </c>
      <c r="B635" s="126" t="s">
        <v>1761</v>
      </c>
      <c r="C635" s="126" t="s">
        <v>47</v>
      </c>
      <c r="D635" s="126" t="s">
        <v>48</v>
      </c>
      <c r="E635" s="126" t="s">
        <v>1762</v>
      </c>
      <c r="F635" s="126" t="s">
        <v>1869</v>
      </c>
      <c r="G635" s="126" t="s">
        <v>95</v>
      </c>
      <c r="H635" s="126" t="s">
        <v>1870</v>
      </c>
      <c r="I635" s="126" t="s">
        <v>23</v>
      </c>
      <c r="J635" s="126" t="s">
        <v>4654</v>
      </c>
      <c r="K635" s="126" t="s">
        <v>3346</v>
      </c>
      <c r="L635" s="127">
        <v>47107</v>
      </c>
      <c r="M635" s="127">
        <v>64250</v>
      </c>
      <c r="N635" s="127">
        <v>64437</v>
      </c>
      <c r="O635" s="127">
        <v>73040</v>
      </c>
      <c r="P635" s="127">
        <v>0</v>
      </c>
      <c r="Q635" s="127">
        <v>8860</v>
      </c>
      <c r="R635" s="127">
        <v>2536</v>
      </c>
      <c r="S635" s="127">
        <v>388</v>
      </c>
      <c r="T635" s="24">
        <f>IF(P635&gt;0, ROUND(IF(IF(OR(C635="51", C635="52", C635="66"), (L635*'UNIT VALUES'!$C$26)-CALCS!P635,0)&gt;0, IF(OR(C635="51", C635="52", C635="66"), (L635*'UNIT VALUES'!$C$26)-CALCS!P635,0), 0), 0), ROUND(IF(IF(OR(C635="51", C635="52", C635="66"), (L635*'UNIT VALUES'!$C$26)-CALCS!O635,0)&gt;0, IF(OR(C635="51", C635="52", C635="66"), (L635*'UNIT VALUES'!$C$26)-CALCS!O635,0), 0), 0))</f>
        <v>881</v>
      </c>
      <c r="U635" s="25">
        <f>IF(C635="22", (O635*'UNIT VALUES'!$D$38)+(Q635*'UNIT VALUES'!$D$39)+(S635*'UNIT VALUES'!$D$40), (O635*'UNIT VALUES'!$D$28)+(Q635*'UNIT VALUES'!$D$29)+(S635*'UNIT VALUES'!$D$30))</f>
        <v>420727.99701153638</v>
      </c>
      <c r="V635" s="25">
        <f>IF(C635="22",(O635*'UNIT VALUES'!$D$41)+(Q635*'UNIT VALUES'!$D$42)+(R635*'UNIT VALUES'!$D$43),IF(C635="66",(Q635*'UNIT VALUES'!$D$31)+(T635*'UNIT VALUES'!$D$33)+(R635*'UNIT VALUES'!$D$34),(Q635*'UNIT VALUES'!$D$31)+(T635*'UNIT VALUES'!$D$32)+(R635*'UNIT VALUES'!$D$34)))</f>
        <v>333457.21327492758</v>
      </c>
      <c r="W635" s="25">
        <f t="shared" si="27"/>
        <v>420728</v>
      </c>
      <c r="X635" s="27">
        <f>ROUND(IF(C635="22", W635*'UNIT VALUES'!$D$44, W635*'UNIT VALUES'!$D$36), 0)</f>
        <v>368225</v>
      </c>
      <c r="Y635" s="87">
        <f>ROUND(IF(C635="22", IF(U635&gt;V635,O635*'UNIT VALUES'!$D$38*'UNIT VALUES'!$D$44,O635*'UNIT VALUES'!$D$41*'UNIT VALUES'!$D$44),IF(U635&gt;V635, O635*'UNIT VALUES'!$D$28*'UNIT VALUES'!$D$36,0)), 0)</f>
        <v>120164</v>
      </c>
      <c r="Z635" s="87">
        <f>ROUND(IF(C635="22", IF(U635&gt;V635,Q635*'UNIT VALUES'!$D$39*'UNIT VALUES'!$D$44,Q635*'UNIT VALUES'!$D$42*'UNIT VALUES'!$D$44), IF(U635&gt;V635, Q635*'UNIT VALUES'!$D$29*'UNIT VALUES'!$D$36, Q635*'UNIT VALUES'!$D$31*'UNIT VALUES'!$D$36)),0)</f>
        <v>197126</v>
      </c>
      <c r="AA635" s="87">
        <f>ROUND(IF(C635="22", IF(U635&gt;V635,0,R635*'UNIT VALUES'!$D$43*'UNIT VALUES'!$D$44),IF(CALCS!U635&gt;CALCS!V635,0,CALCS!R635*'UNIT VALUES'!$D$34*'UNIT VALUES'!$D$36)), 0)</f>
        <v>0</v>
      </c>
      <c r="AB635" s="87">
        <f>ROUND(IF(C635="22",IF(U635&gt;V635,S635*'UNIT VALUES'!$D$40*'UNIT VALUES'!$D$44,0),IF(U635&gt;V635,S635*'UNIT VALUES'!$D$30*'UNIT VALUES'!$D$36)), 0)</f>
        <v>50934</v>
      </c>
      <c r="AC635" s="87">
        <f>ROUND(IF(U635&gt;V635,0,IF(T635&gt;1, IF(C635="66", T635*'UNIT VALUES'!$D$33*'UNIT VALUES'!$D$36,T635*'UNIT VALUES'!$D$32*'UNIT VALUES'!$D$36),0)),0)</f>
        <v>0</v>
      </c>
      <c r="AD635" t="str">
        <f t="shared" si="28"/>
        <v>266267</v>
      </c>
      <c r="AE635">
        <f ca="1">IF(C635="22",OFFSET('National Reallocations'!$L$1,MATCH(AD635,'National Reallocations'!$I$2:$I$52,0),),ROUND((X635/(SUM($X$2:$X$1259)-SUMIF($C$2:$C$1259,"22",$X$2:$X$1259)))*(Reallocations!$F$4+Reallocations!$F$5),0))</f>
        <v>31</v>
      </c>
      <c r="AF635" s="27">
        <f ca="1">IF(ISERROR(OFFSET('MSA Reallocations'!$I$1,MATCH(AD635,'MSA Reallocations'!$E$2:$E$37,0),)), 0, (OFFSET('MSA Reallocations'!$I$1,MATCH(AD635,'MSA Reallocations'!$E$2:$E$37,0),)))</f>
        <v>0</v>
      </c>
      <c r="AG635" s="181">
        <f ca="1">IF(ISERROR(OFFSET(Reductions!$E$1,MATCH(AD635,Reductions!$F$2:$F$15,0),)), 0, -OFFSET(Reductions!$E$1,MATCH(AD635,Reductions!$F$2:$F$15,0),))</f>
        <v>0</v>
      </c>
      <c r="AH635" s="53">
        <f t="shared" ca="1" si="29"/>
        <v>368256</v>
      </c>
    </row>
    <row r="636" spans="1:34" x14ac:dyDescent="0.25">
      <c r="A636" s="126" t="s">
        <v>4919</v>
      </c>
      <c r="B636" s="126" t="s">
        <v>1761</v>
      </c>
      <c r="C636" s="126" t="s">
        <v>47</v>
      </c>
      <c r="D636" s="126" t="s">
        <v>48</v>
      </c>
      <c r="E636" s="126" t="s">
        <v>1762</v>
      </c>
      <c r="F636" s="126" t="s">
        <v>1872</v>
      </c>
      <c r="G636" s="126" t="s">
        <v>1243</v>
      </c>
      <c r="H636" s="126" t="s">
        <v>23</v>
      </c>
      <c r="I636" s="126" t="s">
        <v>1873</v>
      </c>
      <c r="J636" s="126" t="s">
        <v>1776</v>
      </c>
      <c r="K636" s="126" t="s">
        <v>3346</v>
      </c>
      <c r="L636" s="127">
        <v>97183</v>
      </c>
      <c r="M636" s="127">
        <v>84603</v>
      </c>
      <c r="N636" s="127">
        <v>84603</v>
      </c>
      <c r="O636" s="127">
        <v>82000</v>
      </c>
      <c r="P636" s="127">
        <v>0</v>
      </c>
      <c r="Q636" s="127">
        <v>12877</v>
      </c>
      <c r="R636" s="127">
        <v>1565</v>
      </c>
      <c r="S636" s="127">
        <v>558</v>
      </c>
      <c r="T636" s="24">
        <f>IF(P636&gt;0, ROUND(IF(IF(OR(C636="51", C636="52", C636="66"), (L636*'UNIT VALUES'!$C$26)-CALCS!P636,0)&gt;0, IF(OR(C636="51", C636="52", C636="66"), (L636*'UNIT VALUES'!$C$26)-CALCS!P636,0), 0), 0), ROUND(IF(IF(OR(C636="51", C636="52", C636="66"), (L636*'UNIT VALUES'!$C$26)-CALCS!O636,0)&gt;0, IF(OR(C636="51", C636="52", C636="66"), (L636*'UNIT VALUES'!$C$26)-CALCS!O636,0), 0), 0))</f>
        <v>70501</v>
      </c>
      <c r="U636" s="25">
        <f>IF(C636="22", (O636*'UNIT VALUES'!$D$38)+(Q636*'UNIT VALUES'!$D$39)+(S636*'UNIT VALUES'!$D$40), (O636*'UNIT VALUES'!$D$28)+(Q636*'UNIT VALUES'!$D$29)+(S636*'UNIT VALUES'!$D$30))</f>
        <v>565186.8936888621</v>
      </c>
      <c r="V636" s="25">
        <f>IF(C636="22",(O636*'UNIT VALUES'!$D$41)+(Q636*'UNIT VALUES'!$D$42)+(R636*'UNIT VALUES'!$D$43),IF(C636="66",(Q636*'UNIT VALUES'!$D$31)+(T636*'UNIT VALUES'!$D$33)+(R636*'UNIT VALUES'!$D$34),(Q636*'UNIT VALUES'!$D$31)+(T636*'UNIT VALUES'!$D$32)+(R636*'UNIT VALUES'!$D$34)))</f>
        <v>1135000.7587577759</v>
      </c>
      <c r="W636" s="25">
        <f t="shared" si="27"/>
        <v>1135001</v>
      </c>
      <c r="X636" s="27">
        <f>ROUND(IF(C636="22", W636*'UNIT VALUES'!$D$44, W636*'UNIT VALUES'!$D$36), 0)</f>
        <v>993362</v>
      </c>
      <c r="Y636" s="87">
        <f>ROUND(IF(C636="22", IF(U636&gt;V636,O636*'UNIT VALUES'!$D$38*'UNIT VALUES'!$D$44,O636*'UNIT VALUES'!$D$41*'UNIT VALUES'!$D$44),IF(U636&gt;V636, O636*'UNIT VALUES'!$D$28*'UNIT VALUES'!$D$36,0)), 0)</f>
        <v>0</v>
      </c>
      <c r="Z636" s="87">
        <f>ROUND(IF(C636="22", IF(U636&gt;V636,Q636*'UNIT VALUES'!$D$39*'UNIT VALUES'!$D$44,Q636*'UNIT VALUES'!$D$42*'UNIT VALUES'!$D$44), IF(U636&gt;V636, Q636*'UNIT VALUES'!$D$29*'UNIT VALUES'!$D$36, Q636*'UNIT VALUES'!$D$31*'UNIT VALUES'!$D$36)),0)</f>
        <v>171900</v>
      </c>
      <c r="AA636" s="87">
        <f>ROUND(IF(C636="22", IF(U636&gt;V636,0,R636*'UNIT VALUES'!$D$43*'UNIT VALUES'!$D$44),IF(CALCS!U636&gt;CALCS!V636,0,CALCS!R636*'UNIT VALUES'!$D$34*'UNIT VALUES'!$D$36)), 0)</f>
        <v>101560</v>
      </c>
      <c r="AB636" s="87">
        <f>ROUND(IF(C636="22",IF(U636&gt;V636,S636*'UNIT VALUES'!$D$40*'UNIT VALUES'!$D$44,0),IF(U636&gt;V636,S636*'UNIT VALUES'!$D$30*'UNIT VALUES'!$D$36)), 0)</f>
        <v>0</v>
      </c>
      <c r="AC636" s="87">
        <f>ROUND(IF(U636&gt;V636,0,IF(T636&gt;1, IF(C636="66", T636*'UNIT VALUES'!$D$33*'UNIT VALUES'!$D$36,T636*'UNIT VALUES'!$D$32*'UNIT VALUES'!$D$36),0)),0)</f>
        <v>719902</v>
      </c>
      <c r="AD636" t="str">
        <f t="shared" si="28"/>
        <v>266378</v>
      </c>
      <c r="AE636">
        <f ca="1">IF(C636="22",OFFSET('National Reallocations'!$L$1,MATCH(AD636,'National Reallocations'!$I$2:$I$52,0),),ROUND((X636/(SUM($X$2:$X$1259)-SUMIF($C$2:$C$1259,"22",$X$2:$X$1259)))*(Reallocations!$F$4+Reallocations!$F$5),0))</f>
        <v>84</v>
      </c>
      <c r="AF636" s="27">
        <f ca="1">IF(ISERROR(OFFSET('MSA Reallocations'!$I$1,MATCH(AD636,'MSA Reallocations'!$E$2:$E$37,0),)), 0, (OFFSET('MSA Reallocations'!$I$1,MATCH(AD636,'MSA Reallocations'!$E$2:$E$37,0),)))</f>
        <v>0</v>
      </c>
      <c r="AG636" s="181">
        <f ca="1">IF(ISERROR(OFFSET(Reductions!$E$1,MATCH(AD636,Reductions!$F$2:$F$15,0),)), 0, -OFFSET(Reductions!$E$1,MATCH(AD636,Reductions!$F$2:$F$15,0),))</f>
        <v>0</v>
      </c>
      <c r="AH636" s="53">
        <f t="shared" ca="1" si="29"/>
        <v>993446</v>
      </c>
    </row>
    <row r="637" spans="1:34" x14ac:dyDescent="0.25">
      <c r="A637" s="126" t="s">
        <v>4961</v>
      </c>
      <c r="B637" s="126" t="s">
        <v>1761</v>
      </c>
      <c r="C637" s="126" t="s">
        <v>27</v>
      </c>
      <c r="D637" s="126" t="s">
        <v>28</v>
      </c>
      <c r="E637" s="126" t="s">
        <v>1762</v>
      </c>
      <c r="F637" s="126" t="s">
        <v>1875</v>
      </c>
      <c r="G637" s="126" t="s">
        <v>43</v>
      </c>
      <c r="H637" s="126" t="s">
        <v>23</v>
      </c>
      <c r="I637" s="126" t="s">
        <v>1876</v>
      </c>
      <c r="J637" s="126" t="s">
        <v>1797</v>
      </c>
      <c r="K637" s="126" t="s">
        <v>3346</v>
      </c>
      <c r="L637" s="127">
        <v>45829</v>
      </c>
      <c r="M637" s="127">
        <v>59616</v>
      </c>
      <c r="N637" s="127">
        <v>59616</v>
      </c>
      <c r="O637" s="127">
        <v>75275</v>
      </c>
      <c r="P637" s="127">
        <v>0</v>
      </c>
      <c r="Q637" s="127">
        <v>11974</v>
      </c>
      <c r="R637" s="127">
        <v>2918</v>
      </c>
      <c r="S637" s="127">
        <v>679</v>
      </c>
      <c r="T637" s="24">
        <f>IF(P637&gt;0, ROUND(IF(IF(OR(C637="51", C637="52", C637="66"), (L637*'UNIT VALUES'!$C$26)-CALCS!P637,0)&gt;0, IF(OR(C637="51", C637="52", C637="66"), (L637*'UNIT VALUES'!$C$26)-CALCS!P637,0), 0), 0), ROUND(IF(IF(OR(C637="51", C637="52", C637="66"), (L637*'UNIT VALUES'!$C$26)-CALCS!O637,0)&gt;0, IF(OR(C637="51", C637="52", C637="66"), (L637*'UNIT VALUES'!$C$26)-CALCS!O637,0), 0), 0))</f>
        <v>0</v>
      </c>
      <c r="U637" s="25">
        <f>IF(C637="22", (O637*'UNIT VALUES'!$D$38)+(Q637*'UNIT VALUES'!$D$39)+(S637*'UNIT VALUES'!$D$40), (O637*'UNIT VALUES'!$D$28)+(Q637*'UNIT VALUES'!$D$29)+(S637*'UNIT VALUES'!$D$30))</f>
        <v>547738.92923048057</v>
      </c>
      <c r="V637" s="25">
        <f>IF(C637="22",(O637*'UNIT VALUES'!$D$41)+(Q637*'UNIT VALUES'!$D$42)+(R637*'UNIT VALUES'!$D$43),IF(C637="66",(Q637*'UNIT VALUES'!$D$31)+(T637*'UNIT VALUES'!$D$33)+(R637*'UNIT VALUES'!$D$34),(Q637*'UNIT VALUES'!$D$31)+(T637*'UNIT VALUES'!$D$32)+(R637*'UNIT VALUES'!$D$34)))</f>
        <v>399000.11019809265</v>
      </c>
      <c r="W637" s="25">
        <f t="shared" si="27"/>
        <v>547739</v>
      </c>
      <c r="X637" s="27">
        <f>ROUND(IF(C637="22", W637*'UNIT VALUES'!$D$44, W637*'UNIT VALUES'!$D$36), 0)</f>
        <v>479386</v>
      </c>
      <c r="Y637" s="87">
        <f>ROUND(IF(C637="22", IF(U637&gt;V637,O637*'UNIT VALUES'!$D$38*'UNIT VALUES'!$D$44,O637*'UNIT VALUES'!$D$41*'UNIT VALUES'!$D$44),IF(U637&gt;V637, O637*'UNIT VALUES'!$D$28*'UNIT VALUES'!$D$36,0)), 0)</f>
        <v>123841</v>
      </c>
      <c r="Z637" s="87">
        <f>ROUND(IF(C637="22", IF(U637&gt;V637,Q637*'UNIT VALUES'!$D$39*'UNIT VALUES'!$D$44,Q637*'UNIT VALUES'!$D$42*'UNIT VALUES'!$D$44), IF(U637&gt;V637, Q637*'UNIT VALUES'!$D$29*'UNIT VALUES'!$D$36, Q637*'UNIT VALUES'!$D$31*'UNIT VALUES'!$D$36)),0)</f>
        <v>266410</v>
      </c>
      <c r="AA637" s="87">
        <f>ROUND(IF(C637="22", IF(U637&gt;V637,0,R637*'UNIT VALUES'!$D$43*'UNIT VALUES'!$D$44),IF(CALCS!U637&gt;CALCS!V637,0,CALCS!R637*'UNIT VALUES'!$D$34*'UNIT VALUES'!$D$36)), 0)</f>
        <v>0</v>
      </c>
      <c r="AB637" s="87">
        <f>ROUND(IF(C637="22",IF(U637&gt;V637,S637*'UNIT VALUES'!$D$40*'UNIT VALUES'!$D$44,0),IF(U637&gt;V637,S637*'UNIT VALUES'!$D$30*'UNIT VALUES'!$D$36)), 0)</f>
        <v>89135</v>
      </c>
      <c r="AC637" s="87">
        <f>ROUND(IF(U637&gt;V637,0,IF(T637&gt;1, IF(C637="66", T637*'UNIT VALUES'!$D$33*'UNIT VALUES'!$D$36,T637*'UNIT VALUES'!$D$32*'UNIT VALUES'!$D$36),0)),0)</f>
        <v>0</v>
      </c>
      <c r="AD637" t="str">
        <f t="shared" si="28"/>
        <v>266624</v>
      </c>
      <c r="AE637">
        <f ca="1">IF(C637="22",OFFSET('National Reallocations'!$L$1,MATCH(AD637,'National Reallocations'!$I$2:$I$52,0),),ROUND((X637/(SUM($X$2:$X$1259)-SUMIF($C$2:$C$1259,"22",$X$2:$X$1259)))*(Reallocations!$F$4+Reallocations!$F$5),0))</f>
        <v>40</v>
      </c>
      <c r="AF637" s="27">
        <f ca="1">IF(ISERROR(OFFSET('MSA Reallocations'!$I$1,MATCH(AD637,'MSA Reallocations'!$E$2:$E$37,0),)), 0, (OFFSET('MSA Reallocations'!$I$1,MATCH(AD637,'MSA Reallocations'!$E$2:$E$37,0),)))</f>
        <v>0</v>
      </c>
      <c r="AG637" s="181">
        <f ca="1">IF(ISERROR(OFFSET(Reductions!$E$1,MATCH(AD637,Reductions!$F$2:$F$15,0),)), 0, -OFFSET(Reductions!$E$1,MATCH(AD637,Reductions!$F$2:$F$15,0),))</f>
        <v>0</v>
      </c>
      <c r="AH637" s="53">
        <f t="shared" ca="1" si="29"/>
        <v>479426</v>
      </c>
    </row>
    <row r="638" spans="1:34" x14ac:dyDescent="0.25">
      <c r="A638" s="126" t="s">
        <v>5511</v>
      </c>
      <c r="B638" s="126" t="s">
        <v>1761</v>
      </c>
      <c r="C638" s="126" t="s">
        <v>99</v>
      </c>
      <c r="D638" s="126" t="s">
        <v>100</v>
      </c>
      <c r="E638" s="126" t="s">
        <v>1762</v>
      </c>
      <c r="F638" s="126" t="s">
        <v>1878</v>
      </c>
      <c r="G638" s="126" t="s">
        <v>1793</v>
      </c>
      <c r="H638" s="126" t="s">
        <v>23</v>
      </c>
      <c r="I638" s="126" t="s">
        <v>23</v>
      </c>
      <c r="J638" s="126" t="s">
        <v>1794</v>
      </c>
      <c r="K638" s="126" t="s">
        <v>3346</v>
      </c>
      <c r="L638" s="127">
        <v>171955</v>
      </c>
      <c r="M638" s="127">
        <v>274312</v>
      </c>
      <c r="N638" s="127">
        <v>274312</v>
      </c>
      <c r="O638" s="127">
        <v>305289</v>
      </c>
      <c r="P638" s="127">
        <v>0</v>
      </c>
      <c r="Q638" s="127">
        <v>45618</v>
      </c>
      <c r="R638" s="127">
        <v>8851</v>
      </c>
      <c r="S638" s="127">
        <v>1298</v>
      </c>
      <c r="T638" s="24">
        <f>IF(P638&gt;0, ROUND(IF(IF(OR(C638="51", C638="52", C638="66"), (L638*'UNIT VALUES'!$C$26)-CALCS!P638,0)&gt;0, IF(OR(C638="51", C638="52", C638="66"), (L638*'UNIT VALUES'!$C$26)-CALCS!P638,0), 0), 0), ROUND(IF(IF(OR(C638="51", C638="52", C638="66"), (L638*'UNIT VALUES'!$C$26)-CALCS!O638,0)&gt;0, IF(OR(C638="51", C638="52", C638="66"), (L638*'UNIT VALUES'!$C$26)-CALCS!O638,0), 0), 0))</f>
        <v>0</v>
      </c>
      <c r="U638" s="25">
        <f>IF(C638="22", (O638*'UNIT VALUES'!$D$38)+(Q638*'UNIT VALUES'!$D$39)+(S638*'UNIT VALUES'!$D$40), (O638*'UNIT VALUES'!$D$28)+(Q638*'UNIT VALUES'!$D$29)+(S638*'UNIT VALUES'!$D$30))</f>
        <v>1928232.422368106</v>
      </c>
      <c r="V638" s="25">
        <f>IF(C638="22",(O638*'UNIT VALUES'!$D$41)+(Q638*'UNIT VALUES'!$D$42)+(R638*'UNIT VALUES'!$D$43),IF(C638="66",(Q638*'UNIT VALUES'!$D$31)+(T638*'UNIT VALUES'!$D$33)+(R638*'UNIT VALUES'!$D$34),(Q638*'UNIT VALUES'!$D$31)+(T638*'UNIT VALUES'!$D$32)+(R638*'UNIT VALUES'!$D$34)))</f>
        <v>1352084.0778677405</v>
      </c>
      <c r="W638" s="25">
        <f t="shared" si="27"/>
        <v>1928232</v>
      </c>
      <c r="X638" s="27">
        <f>ROUND(IF(C638="22", W638*'UNIT VALUES'!$D$44, W638*'UNIT VALUES'!$D$36), 0)</f>
        <v>1687604</v>
      </c>
      <c r="Y638" s="87">
        <f>ROUND(IF(C638="22", IF(U638&gt;V638,O638*'UNIT VALUES'!$D$38*'UNIT VALUES'!$D$44,O638*'UNIT VALUES'!$D$41*'UNIT VALUES'!$D$44),IF(U638&gt;V638, O638*'UNIT VALUES'!$D$28*'UNIT VALUES'!$D$36,0)), 0)</f>
        <v>502257</v>
      </c>
      <c r="Z638" s="87">
        <f>ROUND(IF(C638="22", IF(U638&gt;V638,Q638*'UNIT VALUES'!$D$39*'UNIT VALUES'!$D$44,Q638*'UNIT VALUES'!$D$42*'UNIT VALUES'!$D$44), IF(U638&gt;V638, Q638*'UNIT VALUES'!$D$29*'UNIT VALUES'!$D$36, Q638*'UNIT VALUES'!$D$31*'UNIT VALUES'!$D$36)),0)</f>
        <v>1014955</v>
      </c>
      <c r="AA638" s="87">
        <f>ROUND(IF(C638="22", IF(U638&gt;V638,0,R638*'UNIT VALUES'!$D$43*'UNIT VALUES'!$D$44),IF(CALCS!U638&gt;CALCS!V638,0,CALCS!R638*'UNIT VALUES'!$D$34*'UNIT VALUES'!$D$36)), 0)</f>
        <v>0</v>
      </c>
      <c r="AB638" s="87">
        <f>ROUND(IF(C638="22",IF(U638&gt;V638,S638*'UNIT VALUES'!$D$40*'UNIT VALUES'!$D$44,0),IF(U638&gt;V638,S638*'UNIT VALUES'!$D$30*'UNIT VALUES'!$D$36)), 0)</f>
        <v>170393</v>
      </c>
      <c r="AC638" s="87">
        <f>ROUND(IF(U638&gt;V638,0,IF(T638&gt;1, IF(C638="66", T638*'UNIT VALUES'!$D$33*'UNIT VALUES'!$D$36,T638*'UNIT VALUES'!$D$32*'UNIT VALUES'!$D$36),0)),0)</f>
        <v>0</v>
      </c>
      <c r="AD638" t="str">
        <f t="shared" si="28"/>
        <v>269049</v>
      </c>
      <c r="AE638">
        <f ca="1">IF(C638="22",OFFSET('National Reallocations'!$L$1,MATCH(AD638,'National Reallocations'!$I$2:$I$52,0),),ROUND((X638/(SUM($X$2:$X$1259)-SUMIF($C$2:$C$1259,"22",$X$2:$X$1259)))*(Reallocations!$F$4+Reallocations!$F$5),0))</f>
        <v>142</v>
      </c>
      <c r="AF638" s="27">
        <f ca="1">IF(ISERROR(OFFSET('MSA Reallocations'!$I$1,MATCH(AD638,'MSA Reallocations'!$E$2:$E$37,0),)), 0, (OFFSET('MSA Reallocations'!$I$1,MATCH(AD638,'MSA Reallocations'!$E$2:$E$37,0),)))</f>
        <v>0</v>
      </c>
      <c r="AG638" s="181">
        <f ca="1">IF(ISERROR(OFFSET(Reductions!$E$1,MATCH(AD638,Reductions!$F$2:$F$15,0),)), 0, -OFFSET(Reductions!$E$1,MATCH(AD638,Reductions!$F$2:$F$15,0),))</f>
        <v>0</v>
      </c>
      <c r="AH638" s="53">
        <f t="shared" ca="1" si="29"/>
        <v>1687746</v>
      </c>
    </row>
    <row r="639" spans="1:34" x14ac:dyDescent="0.25">
      <c r="A639" s="126" t="s">
        <v>5446</v>
      </c>
      <c r="B639" s="126" t="s">
        <v>1761</v>
      </c>
      <c r="C639" s="126" t="s">
        <v>99</v>
      </c>
      <c r="D639" s="126" t="s">
        <v>100</v>
      </c>
      <c r="E639" s="126" t="s">
        <v>1762</v>
      </c>
      <c r="F639" s="126" t="s">
        <v>771</v>
      </c>
      <c r="G639" s="126" t="s">
        <v>43</v>
      </c>
      <c r="H639" s="126" t="s">
        <v>23</v>
      </c>
      <c r="I639" s="126" t="s">
        <v>23</v>
      </c>
      <c r="J639" s="126" t="s">
        <v>1797</v>
      </c>
      <c r="K639" s="126" t="s">
        <v>3346</v>
      </c>
      <c r="L639" s="127">
        <v>137687</v>
      </c>
      <c r="M639" s="127">
        <v>199521</v>
      </c>
      <c r="N639" s="127">
        <v>199521</v>
      </c>
      <c r="O639" s="127">
        <v>362235</v>
      </c>
      <c r="P639" s="127">
        <v>0</v>
      </c>
      <c r="Q639" s="127">
        <v>32261</v>
      </c>
      <c r="R639" s="127">
        <v>10519</v>
      </c>
      <c r="S639" s="127">
        <v>1536</v>
      </c>
      <c r="T639" s="24">
        <f>IF(P639&gt;0, ROUND(IF(IF(OR(C639="51", C639="52", C639="66"), (L639*'UNIT VALUES'!$C$26)-CALCS!P639,0)&gt;0, IF(OR(C639="51", C639="52", C639="66"), (L639*'UNIT VALUES'!$C$26)-CALCS!P639,0), 0), 0), ROUND(IF(IF(OR(C639="51", C639="52", C639="66"), (L639*'UNIT VALUES'!$C$26)-CALCS!O639,0)&gt;0, IF(OR(C639="51", C639="52", C639="66"), (L639*'UNIT VALUES'!$C$26)-CALCS!O639,0), 0), 0))</f>
        <v>0</v>
      </c>
      <c r="U639" s="25">
        <f>IF(C639="22", (O639*'UNIT VALUES'!$D$38)+(Q639*'UNIT VALUES'!$D$39)+(S639*'UNIT VALUES'!$D$40), (O639*'UNIT VALUES'!$D$28)+(Q639*'UNIT VALUES'!$D$29)+(S639*'UNIT VALUES'!$D$30))</f>
        <v>1731421.9749836007</v>
      </c>
      <c r="V639" s="25">
        <f>IF(C639="22",(O639*'UNIT VALUES'!$D$41)+(Q639*'UNIT VALUES'!$D$42)+(R639*'UNIT VALUES'!$D$43),IF(C639="66",(Q639*'UNIT VALUES'!$D$31)+(T639*'UNIT VALUES'!$D$33)+(R639*'UNIT VALUES'!$D$34),(Q639*'UNIT VALUES'!$D$31)+(T639*'UNIT VALUES'!$D$32)+(R639*'UNIT VALUES'!$D$34)))</f>
        <v>1272030.2625996317</v>
      </c>
      <c r="W639" s="25">
        <f t="shared" si="27"/>
        <v>1731422</v>
      </c>
      <c r="X639" s="27">
        <f>ROUND(IF(C639="22", W639*'UNIT VALUES'!$D$44, W639*'UNIT VALUES'!$D$36), 0)</f>
        <v>1515355</v>
      </c>
      <c r="Y639" s="87">
        <f>ROUND(IF(C639="22", IF(U639&gt;V639,O639*'UNIT VALUES'!$D$38*'UNIT VALUES'!$D$44,O639*'UNIT VALUES'!$D$41*'UNIT VALUES'!$D$44),IF(U639&gt;V639, O639*'UNIT VALUES'!$D$28*'UNIT VALUES'!$D$36,0)), 0)</f>
        <v>595943</v>
      </c>
      <c r="Z639" s="87">
        <f>ROUND(IF(C639="22", IF(U639&gt;V639,Q639*'UNIT VALUES'!$D$39*'UNIT VALUES'!$D$44,Q639*'UNIT VALUES'!$D$42*'UNIT VALUES'!$D$44), IF(U639&gt;V639, Q639*'UNIT VALUES'!$D$29*'UNIT VALUES'!$D$36, Q639*'UNIT VALUES'!$D$31*'UNIT VALUES'!$D$36)),0)</f>
        <v>717775</v>
      </c>
      <c r="AA639" s="87">
        <f>ROUND(IF(C639="22", IF(U639&gt;V639,0,R639*'UNIT VALUES'!$D$43*'UNIT VALUES'!$D$44),IF(CALCS!U639&gt;CALCS!V639,0,CALCS!R639*'UNIT VALUES'!$D$34*'UNIT VALUES'!$D$36)), 0)</f>
        <v>0</v>
      </c>
      <c r="AB639" s="87">
        <f>ROUND(IF(C639="22",IF(U639&gt;V639,S639*'UNIT VALUES'!$D$40*'UNIT VALUES'!$D$44,0),IF(U639&gt;V639,S639*'UNIT VALUES'!$D$30*'UNIT VALUES'!$D$36)), 0)</f>
        <v>201636</v>
      </c>
      <c r="AC639" s="87">
        <f>ROUND(IF(U639&gt;V639,0,IF(T639&gt;1, IF(C639="66", T639*'UNIT VALUES'!$D$33*'UNIT VALUES'!$D$36,T639*'UNIT VALUES'!$D$32*'UNIT VALUES'!$D$36),0)),0)</f>
        <v>0</v>
      </c>
      <c r="AD639" t="str">
        <f t="shared" si="28"/>
        <v>269081</v>
      </c>
      <c r="AE639">
        <f ca="1">IF(C639="22",OFFSET('National Reallocations'!$L$1,MATCH(AD639,'National Reallocations'!$I$2:$I$52,0),),ROUND((X639/(SUM($X$2:$X$1259)-SUMIF($C$2:$C$1259,"22",$X$2:$X$1259)))*(Reallocations!$F$4+Reallocations!$F$5),0))</f>
        <v>127</v>
      </c>
      <c r="AF639" s="27">
        <f ca="1">IF(ISERROR(OFFSET('MSA Reallocations'!$I$1,MATCH(AD639,'MSA Reallocations'!$E$2:$E$37,0),)), 0, (OFFSET('MSA Reallocations'!$I$1,MATCH(AD639,'MSA Reallocations'!$E$2:$E$37,0),)))</f>
        <v>0</v>
      </c>
      <c r="AG639" s="181">
        <f ca="1">IF(ISERROR(OFFSET(Reductions!$E$1,MATCH(AD639,Reductions!$F$2:$F$15,0),)), 0, -OFFSET(Reductions!$E$1,MATCH(AD639,Reductions!$F$2:$F$15,0),))</f>
        <v>0</v>
      </c>
      <c r="AH639" s="53">
        <f t="shared" ca="1" si="29"/>
        <v>1515482</v>
      </c>
    </row>
    <row r="640" spans="1:34" x14ac:dyDescent="0.25">
      <c r="A640" s="126" t="s">
        <v>5414</v>
      </c>
      <c r="B640" s="126" t="s">
        <v>1761</v>
      </c>
      <c r="C640" s="126" t="s">
        <v>99</v>
      </c>
      <c r="D640" s="126" t="s">
        <v>100</v>
      </c>
      <c r="E640" s="126" t="s">
        <v>1762</v>
      </c>
      <c r="F640" s="126" t="s">
        <v>778</v>
      </c>
      <c r="G640" s="126" t="s">
        <v>472</v>
      </c>
      <c r="H640" s="126" t="s">
        <v>23</v>
      </c>
      <c r="I640" s="126" t="s">
        <v>23</v>
      </c>
      <c r="J640" s="126" t="s">
        <v>4654</v>
      </c>
      <c r="K640" s="126" t="s">
        <v>3346</v>
      </c>
      <c r="L640" s="127">
        <v>149595</v>
      </c>
      <c r="M640" s="127">
        <v>218254</v>
      </c>
      <c r="N640" s="127">
        <v>218254</v>
      </c>
      <c r="O640" s="127">
        <v>390282</v>
      </c>
      <c r="P640" s="127">
        <v>0</v>
      </c>
      <c r="Q640" s="127">
        <v>38206</v>
      </c>
      <c r="R640" s="127">
        <v>9963</v>
      </c>
      <c r="S640" s="127">
        <v>1701</v>
      </c>
      <c r="T640" s="24">
        <f>IF(P640&gt;0, ROUND(IF(IF(OR(C640="51", C640="52", C640="66"), (L640*'UNIT VALUES'!$C$26)-CALCS!P640,0)&gt;0, IF(OR(C640="51", C640="52", C640="66"), (L640*'UNIT VALUES'!$C$26)-CALCS!P640,0), 0), 0), ROUND(IF(IF(OR(C640="51", C640="52", C640="66"), (L640*'UNIT VALUES'!$C$26)-CALCS!O640,0)&gt;0, IF(OR(C640="51", C640="52", C640="66"), (L640*'UNIT VALUES'!$C$26)-CALCS!O640,0), 0), 0))</f>
        <v>0</v>
      </c>
      <c r="U640" s="25">
        <f>IF(C640="22", (O640*'UNIT VALUES'!$D$38)+(Q640*'UNIT VALUES'!$D$39)+(S640*'UNIT VALUES'!$D$40), (O640*'UNIT VALUES'!$D$28)+(Q640*'UNIT VALUES'!$D$29)+(S640*'UNIT VALUES'!$D$30))</f>
        <v>1960022.3823481074</v>
      </c>
      <c r="V640" s="25">
        <f>IF(C640="22",(O640*'UNIT VALUES'!$D$41)+(Q640*'UNIT VALUES'!$D$42)+(R640*'UNIT VALUES'!$D$43),IF(C640="66",(Q640*'UNIT VALUES'!$D$31)+(T640*'UNIT VALUES'!$D$33)+(R640*'UNIT VALUES'!$D$34),(Q640*'UNIT VALUES'!$D$31)+(T640*'UNIT VALUES'!$D$32)+(R640*'UNIT VALUES'!$D$34)))</f>
        <v>1321482.2569161598</v>
      </c>
      <c r="W640" s="25">
        <f t="shared" si="27"/>
        <v>1960022</v>
      </c>
      <c r="X640" s="27">
        <f>ROUND(IF(C640="22", W640*'UNIT VALUES'!$D$44, W640*'UNIT VALUES'!$D$36), 0)</f>
        <v>1715427</v>
      </c>
      <c r="Y640" s="87">
        <f>ROUND(IF(C640="22", IF(U640&gt;V640,O640*'UNIT VALUES'!$D$38*'UNIT VALUES'!$D$44,O640*'UNIT VALUES'!$D$41*'UNIT VALUES'!$D$44),IF(U640&gt;V640, O640*'UNIT VALUES'!$D$28*'UNIT VALUES'!$D$36,0)), 0)</f>
        <v>642086</v>
      </c>
      <c r="Z640" s="87">
        <f>ROUND(IF(C640="22", IF(U640&gt;V640,Q640*'UNIT VALUES'!$D$39*'UNIT VALUES'!$D$44,Q640*'UNIT VALUES'!$D$42*'UNIT VALUES'!$D$44), IF(U640&gt;V640, Q640*'UNIT VALUES'!$D$29*'UNIT VALUES'!$D$36, Q640*'UNIT VALUES'!$D$31*'UNIT VALUES'!$D$36)),0)</f>
        <v>850045</v>
      </c>
      <c r="AA640" s="87">
        <f>ROUND(IF(C640="22", IF(U640&gt;V640,0,R640*'UNIT VALUES'!$D$43*'UNIT VALUES'!$D$44),IF(CALCS!U640&gt;CALCS!V640,0,CALCS!R640*'UNIT VALUES'!$D$34*'UNIT VALUES'!$D$36)), 0)</f>
        <v>0</v>
      </c>
      <c r="AB640" s="87">
        <f>ROUND(IF(C640="22",IF(U640&gt;V640,S640*'UNIT VALUES'!$D$40*'UNIT VALUES'!$D$44,0),IF(U640&gt;V640,S640*'UNIT VALUES'!$D$30*'UNIT VALUES'!$D$36)), 0)</f>
        <v>223296</v>
      </c>
      <c r="AC640" s="87">
        <f>ROUND(IF(U640&gt;V640,0,IF(T640&gt;1, IF(C640="66", T640*'UNIT VALUES'!$D$33*'UNIT VALUES'!$D$36,T640*'UNIT VALUES'!$D$32*'UNIT VALUES'!$D$36),0)),0)</f>
        <v>0</v>
      </c>
      <c r="AD640" t="str">
        <f t="shared" si="28"/>
        <v>269099</v>
      </c>
      <c r="AE640">
        <f ca="1">IF(C640="22",OFFSET('National Reallocations'!$L$1,MATCH(AD640,'National Reallocations'!$I$2:$I$52,0),),ROUND((X640/(SUM($X$2:$X$1259)-SUMIF($C$2:$C$1259,"22",$X$2:$X$1259)))*(Reallocations!$F$4+Reallocations!$F$5),0))</f>
        <v>144</v>
      </c>
      <c r="AF640" s="27">
        <f ca="1">IF(ISERROR(OFFSET('MSA Reallocations'!$I$1,MATCH(AD640,'MSA Reallocations'!$E$2:$E$37,0),)), 0, (OFFSET('MSA Reallocations'!$I$1,MATCH(AD640,'MSA Reallocations'!$E$2:$E$37,0),)))</f>
        <v>0</v>
      </c>
      <c r="AG640" s="181">
        <f ca="1">IF(ISERROR(OFFSET(Reductions!$E$1,MATCH(AD640,Reductions!$F$2:$F$15,0),)), 0, -OFFSET(Reductions!$E$1,MATCH(AD640,Reductions!$F$2:$F$15,0),))</f>
        <v>0</v>
      </c>
      <c r="AH640" s="53">
        <f t="shared" ca="1" si="29"/>
        <v>1715571</v>
      </c>
    </row>
    <row r="641" spans="1:34" x14ac:dyDescent="0.25">
      <c r="A641" s="126" t="s">
        <v>4855</v>
      </c>
      <c r="B641" s="126" t="s">
        <v>1761</v>
      </c>
      <c r="C641" s="126" t="s">
        <v>99</v>
      </c>
      <c r="D641" s="126" t="s">
        <v>100</v>
      </c>
      <c r="E641" s="126" t="s">
        <v>1762</v>
      </c>
      <c r="F641" s="126" t="s">
        <v>1882</v>
      </c>
      <c r="G641" s="126" t="s">
        <v>95</v>
      </c>
      <c r="H641" s="126" t="s">
        <v>23</v>
      </c>
      <c r="I641" s="126" t="s">
        <v>23</v>
      </c>
      <c r="J641" s="126" t="s">
        <v>4654</v>
      </c>
      <c r="K641" s="126" t="s">
        <v>3346</v>
      </c>
      <c r="L641" s="127">
        <v>415005</v>
      </c>
      <c r="M641" s="127">
        <v>665195</v>
      </c>
      <c r="N641" s="127">
        <v>665008</v>
      </c>
      <c r="O641" s="127">
        <v>894251</v>
      </c>
      <c r="P641" s="127">
        <v>0</v>
      </c>
      <c r="Q641" s="127">
        <v>73604</v>
      </c>
      <c r="R641" s="127">
        <v>25622</v>
      </c>
      <c r="S641" s="127">
        <v>4022</v>
      </c>
      <c r="T641" s="24">
        <f>IF(P641&gt;0, ROUND(IF(IF(OR(C641="51", C641="52", C641="66"), (L641*'UNIT VALUES'!$C$26)-CALCS!P641,0)&gt;0, IF(OR(C641="51", C641="52", C641="66"), (L641*'UNIT VALUES'!$C$26)-CALCS!P641,0), 0), 0), ROUND(IF(IF(OR(C641="51", C641="52", C641="66"), (L641*'UNIT VALUES'!$C$26)-CALCS!O641,0)&gt;0, IF(OR(C641="51", C641="52", C641="66"), (L641*'UNIT VALUES'!$C$26)-CALCS!O641,0), 0), 0))</f>
        <v>0</v>
      </c>
      <c r="U641" s="25">
        <f>IF(C641="22", (O641*'UNIT VALUES'!$D$38)+(Q641*'UNIT VALUES'!$D$39)+(S641*'UNIT VALUES'!$D$40), (O641*'UNIT VALUES'!$D$28)+(Q641*'UNIT VALUES'!$D$29)+(S641*'UNIT VALUES'!$D$30))</f>
        <v>4155360.8159789401</v>
      </c>
      <c r="V641" s="25">
        <f>IF(C641="22",(O641*'UNIT VALUES'!$D$41)+(Q641*'UNIT VALUES'!$D$42)+(R641*'UNIT VALUES'!$D$43),IF(C641="66",(Q641*'UNIT VALUES'!$D$31)+(T641*'UNIT VALUES'!$D$33)+(R641*'UNIT VALUES'!$D$34),(Q641*'UNIT VALUES'!$D$31)+(T641*'UNIT VALUES'!$D$32)+(R641*'UNIT VALUES'!$D$34)))</f>
        <v>3022479.3790298104</v>
      </c>
      <c r="W641" s="25">
        <f t="shared" si="27"/>
        <v>4155361</v>
      </c>
      <c r="X641" s="27">
        <f>ROUND(IF(C641="22", W641*'UNIT VALUES'!$D$44, W641*'UNIT VALUES'!$D$36), 0)</f>
        <v>3636806</v>
      </c>
      <c r="Y641" s="87">
        <f>ROUND(IF(C641="22", IF(U641&gt;V641,O641*'UNIT VALUES'!$D$38*'UNIT VALUES'!$D$44,O641*'UNIT VALUES'!$D$41*'UNIT VALUES'!$D$44),IF(U641&gt;V641, O641*'UNIT VALUES'!$D$28*'UNIT VALUES'!$D$36,0)), 0)</f>
        <v>1471208</v>
      </c>
      <c r="Z641" s="87">
        <f>ROUND(IF(C641="22", IF(U641&gt;V641,Q641*'UNIT VALUES'!$D$39*'UNIT VALUES'!$D$44,Q641*'UNIT VALUES'!$D$42*'UNIT VALUES'!$D$44), IF(U641&gt;V641, Q641*'UNIT VALUES'!$D$29*'UNIT VALUES'!$D$36, Q641*'UNIT VALUES'!$D$31*'UNIT VALUES'!$D$36)),0)</f>
        <v>1637616</v>
      </c>
      <c r="AA641" s="87">
        <f>ROUND(IF(C641="22", IF(U641&gt;V641,0,R641*'UNIT VALUES'!$D$43*'UNIT VALUES'!$D$44),IF(CALCS!U641&gt;CALCS!V641,0,CALCS!R641*'UNIT VALUES'!$D$34*'UNIT VALUES'!$D$36)), 0)</f>
        <v>0</v>
      </c>
      <c r="AB641" s="87">
        <f>ROUND(IF(C641="22",IF(U641&gt;V641,S641*'UNIT VALUES'!$D$40*'UNIT VALUES'!$D$44,0),IF(U641&gt;V641,S641*'UNIT VALUES'!$D$30*'UNIT VALUES'!$D$36)), 0)</f>
        <v>527983</v>
      </c>
      <c r="AC641" s="87">
        <f>ROUND(IF(U641&gt;V641,0,IF(T641&gt;1, IF(C641="66", T641*'UNIT VALUES'!$D$33*'UNIT VALUES'!$D$36,T641*'UNIT VALUES'!$D$32*'UNIT VALUES'!$D$36),0)),0)</f>
        <v>0</v>
      </c>
      <c r="AD641" t="str">
        <f t="shared" si="28"/>
        <v>269125</v>
      </c>
      <c r="AE641">
        <f ca="1">IF(C641="22",OFFSET('National Reallocations'!$L$1,MATCH(AD641,'National Reallocations'!$I$2:$I$52,0),),ROUND((X641/(SUM($X$2:$X$1259)-SUMIF($C$2:$C$1259,"22",$X$2:$X$1259)))*(Reallocations!$F$4+Reallocations!$F$5),0))</f>
        <v>306</v>
      </c>
      <c r="AF641" s="27">
        <f ca="1">IF(ISERROR(OFFSET('MSA Reallocations'!$I$1,MATCH(AD641,'MSA Reallocations'!$E$2:$E$37,0),)), 0, (OFFSET('MSA Reallocations'!$I$1,MATCH(AD641,'MSA Reallocations'!$E$2:$E$37,0),)))</f>
        <v>0</v>
      </c>
      <c r="AG641" s="181">
        <f ca="1">IF(ISERROR(OFFSET(Reductions!$E$1,MATCH(AD641,Reductions!$F$2:$F$15,0),)), 0, -OFFSET(Reductions!$E$1,MATCH(AD641,Reductions!$F$2:$F$15,0),))</f>
        <v>0</v>
      </c>
      <c r="AH641" s="53">
        <f t="shared" ca="1" si="29"/>
        <v>3637112</v>
      </c>
    </row>
    <row r="642" spans="1:34" x14ac:dyDescent="0.25">
      <c r="A642" s="126" t="s">
        <v>5483</v>
      </c>
      <c r="B642" s="126" t="s">
        <v>1761</v>
      </c>
      <c r="C642" s="126" t="s">
        <v>99</v>
      </c>
      <c r="D642" s="126" t="s">
        <v>100</v>
      </c>
      <c r="E642" s="126" t="s">
        <v>1762</v>
      </c>
      <c r="F642" s="126" t="s">
        <v>1884</v>
      </c>
      <c r="G642" s="126" t="s">
        <v>1361</v>
      </c>
      <c r="H642" s="126" t="s">
        <v>23</v>
      </c>
      <c r="I642" s="126" t="s">
        <v>23</v>
      </c>
      <c r="J642" s="126" t="s">
        <v>1885</v>
      </c>
      <c r="K642" s="126" t="s">
        <v>3346</v>
      </c>
      <c r="L642" s="127">
        <v>157243</v>
      </c>
      <c r="M642" s="127">
        <v>0</v>
      </c>
      <c r="N642" s="127">
        <v>0</v>
      </c>
      <c r="O642" s="127">
        <v>327432</v>
      </c>
      <c r="P642" s="127">
        <v>0</v>
      </c>
      <c r="Q642" s="127">
        <v>48801</v>
      </c>
      <c r="R642" s="127">
        <v>15032</v>
      </c>
      <c r="S642" s="127">
        <v>1693</v>
      </c>
      <c r="T642" s="24">
        <f>IF(P642&gt;0, ROUND(IF(IF(OR(C642="51", C642="52", C642="66"), (L642*'UNIT VALUES'!$C$26)-CALCS!P642,0)&gt;0, IF(OR(C642="51", C642="52", C642="66"), (L642*'UNIT VALUES'!$C$26)-CALCS!P642,0), 0), 0), ROUND(IF(IF(OR(C642="51", C642="52", C642="66"), (L642*'UNIT VALUES'!$C$26)-CALCS!O642,0)&gt;0, IF(OR(C642="51", C642="52", C642="66"), (L642*'UNIT VALUES'!$C$26)-CALCS!O642,0), 0), 0))</f>
        <v>0</v>
      </c>
      <c r="U642" s="25">
        <f>IF(C642="22", (O642*'UNIT VALUES'!$D$38)+(Q642*'UNIT VALUES'!$D$39)+(S642*'UNIT VALUES'!$D$40), (O642*'UNIT VALUES'!$D$28)+(Q642*'UNIT VALUES'!$D$29)+(S642*'UNIT VALUES'!$D$30))</f>
        <v>2110018.8586853947</v>
      </c>
      <c r="V642" s="25">
        <f>IF(C642="22",(O642*'UNIT VALUES'!$D$41)+(Q642*'UNIT VALUES'!$D$42)+(R642*'UNIT VALUES'!$D$43),IF(C642="66",(Q642*'UNIT VALUES'!$D$31)+(T642*'UNIT VALUES'!$D$33)+(R642*'UNIT VALUES'!$D$34),(Q642*'UNIT VALUES'!$D$31)+(T642*'UNIT VALUES'!$D$32)+(R642*'UNIT VALUES'!$D$34)))</f>
        <v>1858940.2335597873</v>
      </c>
      <c r="W642" s="25">
        <f t="shared" ref="W642:W705" si="30">ROUND(IF(U642&gt;V642,U642,V642), 0)</f>
        <v>2110019</v>
      </c>
      <c r="X642" s="27">
        <f>ROUND(IF(C642="22", W642*'UNIT VALUES'!$D$44, W642*'UNIT VALUES'!$D$36), 0)</f>
        <v>1846706</v>
      </c>
      <c r="Y642" s="87">
        <f>ROUND(IF(C642="22", IF(U642&gt;V642,O642*'UNIT VALUES'!$D$38*'UNIT VALUES'!$D$44,O642*'UNIT VALUES'!$D$41*'UNIT VALUES'!$D$44),IF(U642&gt;V642, O642*'UNIT VALUES'!$D$28*'UNIT VALUES'!$D$36,0)), 0)</f>
        <v>538686</v>
      </c>
      <c r="Z642" s="87">
        <f>ROUND(IF(C642="22", IF(U642&gt;V642,Q642*'UNIT VALUES'!$D$39*'UNIT VALUES'!$D$44,Q642*'UNIT VALUES'!$D$42*'UNIT VALUES'!$D$44), IF(U642&gt;V642, Q642*'UNIT VALUES'!$D$29*'UNIT VALUES'!$D$36, Q642*'UNIT VALUES'!$D$31*'UNIT VALUES'!$D$36)),0)</f>
        <v>1085774</v>
      </c>
      <c r="AA642" s="87">
        <f>ROUND(IF(C642="22", IF(U642&gt;V642,0,R642*'UNIT VALUES'!$D$43*'UNIT VALUES'!$D$44),IF(CALCS!U642&gt;CALCS!V642,0,CALCS!R642*'UNIT VALUES'!$D$34*'UNIT VALUES'!$D$36)), 0)</f>
        <v>0</v>
      </c>
      <c r="AB642" s="87">
        <f>ROUND(IF(C642="22",IF(U642&gt;V642,S642*'UNIT VALUES'!$D$40*'UNIT VALUES'!$D$44,0),IF(U642&gt;V642,S642*'UNIT VALUES'!$D$30*'UNIT VALUES'!$D$36)), 0)</f>
        <v>222246</v>
      </c>
      <c r="AC642" s="87">
        <f>ROUND(IF(U642&gt;V642,0,IF(T642&gt;1, IF(C642="66", T642*'UNIT VALUES'!$D$33*'UNIT VALUES'!$D$36,T642*'UNIT VALUES'!$D$32*'UNIT VALUES'!$D$36),0)),0)</f>
        <v>0</v>
      </c>
      <c r="AD642" t="str">
        <f t="shared" ref="AD642:AD705" si="31">E642&amp;F642</f>
        <v>269161</v>
      </c>
      <c r="AE642">
        <f ca="1">IF(C642="22",OFFSET('National Reallocations'!$L$1,MATCH(AD642,'National Reallocations'!$I$2:$I$52,0),),ROUND((X642/(SUM($X$2:$X$1259)-SUMIF($C$2:$C$1259,"22",$X$2:$X$1259)))*(Reallocations!$F$4+Reallocations!$F$5),0))</f>
        <v>155</v>
      </c>
      <c r="AF642" s="27">
        <f ca="1">IF(ISERROR(OFFSET('MSA Reallocations'!$I$1,MATCH(AD642,'MSA Reallocations'!$E$2:$E$37,0),)), 0, (OFFSET('MSA Reallocations'!$I$1,MATCH(AD642,'MSA Reallocations'!$E$2:$E$37,0),)))</f>
        <v>0</v>
      </c>
      <c r="AG642" s="181">
        <f ca="1">IF(ISERROR(OFFSET(Reductions!$E$1,MATCH(AD642,Reductions!$F$2:$F$15,0),)), 0, -OFFSET(Reductions!$E$1,MATCH(AD642,Reductions!$F$2:$F$15,0),))</f>
        <v>0</v>
      </c>
      <c r="AH642" s="53">
        <f t="shared" ca="1" si="29"/>
        <v>1846861</v>
      </c>
    </row>
    <row r="643" spans="1:34" x14ac:dyDescent="0.25">
      <c r="A643" s="126" t="s">
        <v>5257</v>
      </c>
      <c r="B643" s="126" t="s">
        <v>1761</v>
      </c>
      <c r="C643" s="126" t="s">
        <v>99</v>
      </c>
      <c r="D643" s="126" t="s">
        <v>100</v>
      </c>
      <c r="E643" s="126" t="s">
        <v>1762</v>
      </c>
      <c r="F643" s="126" t="s">
        <v>1431</v>
      </c>
      <c r="G643" s="126" t="s">
        <v>1243</v>
      </c>
      <c r="H643" s="126" t="s">
        <v>23</v>
      </c>
      <c r="I643" s="126" t="s">
        <v>23</v>
      </c>
      <c r="J643" s="126" t="s">
        <v>1776</v>
      </c>
      <c r="K643" s="126" t="s">
        <v>3346</v>
      </c>
      <c r="L643" s="127">
        <v>460381</v>
      </c>
      <c r="M643" s="127">
        <v>557081</v>
      </c>
      <c r="N643" s="127">
        <v>557149</v>
      </c>
      <c r="O643" s="127">
        <v>518494</v>
      </c>
      <c r="P643" s="127">
        <v>0</v>
      </c>
      <c r="Q643" s="127">
        <v>76219</v>
      </c>
      <c r="R643" s="127">
        <v>31134</v>
      </c>
      <c r="S643" s="127">
        <v>3005</v>
      </c>
      <c r="T643" s="24">
        <f>IF(P643&gt;0, ROUND(IF(IF(OR(C643="51", C643="52", C643="66"), (L643*'UNIT VALUES'!$C$26)-CALCS!P643,0)&gt;0, IF(OR(C643="51", C643="52", C643="66"), (L643*'UNIT VALUES'!$C$26)-CALCS!P643,0), 0), 0), ROUND(IF(IF(OR(C643="51", C643="52", C643="66"), (L643*'UNIT VALUES'!$C$26)-CALCS!O643,0)&gt;0, IF(OR(C643="51", C643="52", C643="66"), (L643*'UNIT VALUES'!$C$26)-CALCS!O643,0), 0), 0))</f>
        <v>203943</v>
      </c>
      <c r="U643" s="25">
        <f>IF(C643="22", (O643*'UNIT VALUES'!$D$38)+(Q643*'UNIT VALUES'!$D$39)+(S643*'UNIT VALUES'!$D$40), (O643*'UNIT VALUES'!$D$28)+(Q643*'UNIT VALUES'!$D$29)+(S643*'UNIT VALUES'!$D$30))</f>
        <v>3362962.2839529477</v>
      </c>
      <c r="V643" s="25">
        <f>IF(C643="22",(O643*'UNIT VALUES'!$D$41)+(Q643*'UNIT VALUES'!$D$42)+(R643*'UNIT VALUES'!$D$43),IF(C643="66",(Q643*'UNIT VALUES'!$D$31)+(T643*'UNIT VALUES'!$D$33)+(R643*'UNIT VALUES'!$D$34),(Q643*'UNIT VALUES'!$D$31)+(T643*'UNIT VALUES'!$D$32)+(R643*'UNIT VALUES'!$D$34)))</f>
        <v>5634013.4766669879</v>
      </c>
      <c r="W643" s="25">
        <f t="shared" si="30"/>
        <v>5634013</v>
      </c>
      <c r="X643" s="27">
        <f>ROUND(IF(C643="22", W643*'UNIT VALUES'!$D$44, W643*'UNIT VALUES'!$D$36), 0)</f>
        <v>4930934</v>
      </c>
      <c r="Y643" s="87">
        <f>ROUND(IF(C643="22", IF(U643&gt;V643,O643*'UNIT VALUES'!$D$38*'UNIT VALUES'!$D$44,O643*'UNIT VALUES'!$D$41*'UNIT VALUES'!$D$44),IF(U643&gt;V643, O643*'UNIT VALUES'!$D$28*'UNIT VALUES'!$D$36,0)), 0)</f>
        <v>0</v>
      </c>
      <c r="Z643" s="87">
        <f>ROUND(IF(C643="22", IF(U643&gt;V643,Q643*'UNIT VALUES'!$D$39*'UNIT VALUES'!$D$44,Q643*'UNIT VALUES'!$D$42*'UNIT VALUES'!$D$44), IF(U643&gt;V643, Q643*'UNIT VALUES'!$D$29*'UNIT VALUES'!$D$36, Q643*'UNIT VALUES'!$D$31*'UNIT VALUES'!$D$36)),0)</f>
        <v>1017478</v>
      </c>
      <c r="AA643" s="87">
        <f>ROUND(IF(C643="22", IF(U643&gt;V643,0,R643*'UNIT VALUES'!$D$43*'UNIT VALUES'!$D$44),IF(CALCS!U643&gt;CALCS!V643,0,CALCS!R643*'UNIT VALUES'!$D$34*'UNIT VALUES'!$D$36)), 0)</f>
        <v>2020429</v>
      </c>
      <c r="AB643" s="87">
        <f>ROUND(IF(C643="22",IF(U643&gt;V643,S643*'UNIT VALUES'!$D$40*'UNIT VALUES'!$D$44,0),IF(U643&gt;V643,S643*'UNIT VALUES'!$D$30*'UNIT VALUES'!$D$36)), 0)</f>
        <v>0</v>
      </c>
      <c r="AC643" s="87">
        <f>ROUND(IF(U643&gt;V643,0,IF(T643&gt;1, IF(C643="66", T643*'UNIT VALUES'!$D$33*'UNIT VALUES'!$D$36,T643*'UNIT VALUES'!$D$32*'UNIT VALUES'!$D$36),0)),0)</f>
        <v>1893028</v>
      </c>
      <c r="AD643" t="str">
        <f t="shared" si="31"/>
        <v>269163</v>
      </c>
      <c r="AE643">
        <f ca="1">IF(C643="22",OFFSET('National Reallocations'!$L$1,MATCH(AD643,'National Reallocations'!$I$2:$I$52,0),),ROUND((X643/(SUM($X$2:$X$1259)-SUMIF($C$2:$C$1259,"22",$X$2:$X$1259)))*(Reallocations!$F$4+Reallocations!$F$5),0))</f>
        <v>415</v>
      </c>
      <c r="AF643" s="27">
        <f ca="1">IF(ISERROR(OFFSET('MSA Reallocations'!$I$1,MATCH(AD643,'MSA Reallocations'!$E$2:$E$37,0),)), 0, (OFFSET('MSA Reallocations'!$I$1,MATCH(AD643,'MSA Reallocations'!$E$2:$E$37,0),)))</f>
        <v>0</v>
      </c>
      <c r="AG643" s="181">
        <f ca="1">IF(ISERROR(OFFSET(Reductions!$E$1,MATCH(AD643,Reductions!$F$2:$F$15,0),)), 0, -OFFSET(Reductions!$E$1,MATCH(AD643,Reductions!$F$2:$F$15,0),))</f>
        <v>0</v>
      </c>
      <c r="AH643" s="53">
        <f t="shared" ref="AH643:AH706" ca="1" si="32">AG643+AF643+AE643+X643</f>
        <v>4931349</v>
      </c>
    </row>
    <row r="644" spans="1:34" x14ac:dyDescent="0.25">
      <c r="A644" s="126" t="s">
        <v>5661</v>
      </c>
      <c r="B644" s="126" t="s">
        <v>1888</v>
      </c>
      <c r="C644" s="126" t="s">
        <v>19</v>
      </c>
      <c r="D644" s="126" t="s">
        <v>20</v>
      </c>
      <c r="E644" s="126" t="s">
        <v>1889</v>
      </c>
      <c r="F644" s="126" t="s">
        <v>4744</v>
      </c>
      <c r="G644" s="126" t="s">
        <v>22</v>
      </c>
      <c r="H644" s="126" t="s">
        <v>23</v>
      </c>
      <c r="I644" s="126" t="s">
        <v>23</v>
      </c>
      <c r="J644" s="126" t="s">
        <v>24</v>
      </c>
      <c r="K644" s="126" t="s">
        <v>3347</v>
      </c>
      <c r="L644" s="127">
        <v>0</v>
      </c>
      <c r="M644" s="127">
        <v>4076300</v>
      </c>
      <c r="N644" s="127">
        <v>4075970</v>
      </c>
      <c r="O644" s="127">
        <v>2196486</v>
      </c>
      <c r="P644" s="127">
        <v>0</v>
      </c>
      <c r="Q644" s="127">
        <v>216866</v>
      </c>
      <c r="R644" s="127">
        <v>185116</v>
      </c>
      <c r="S644" s="127">
        <v>13348</v>
      </c>
      <c r="T644" s="24">
        <f>IF(P644&gt;0, ROUND(IF(IF(OR(C644="51", C644="52", C644="66"), (L644*'UNIT VALUES'!$C$26)-CALCS!P644,0)&gt;0, IF(OR(C644="51", C644="52", C644="66"), (L644*'UNIT VALUES'!$C$26)-CALCS!P644,0), 0), 0), ROUND(IF(IF(OR(C644="51", C644="52", C644="66"), (L644*'UNIT VALUES'!$C$26)-CALCS!O644,0)&gt;0, IF(OR(C644="51", C644="52", C644="66"), (L644*'UNIT VALUES'!$C$26)-CALCS!O644,0), 0), 0))</f>
        <v>0</v>
      </c>
      <c r="U644" s="25">
        <f>IF(C644="22", (O644*'UNIT VALUES'!$D$38)+(Q644*'UNIT VALUES'!$D$39)+(S644*'UNIT VALUES'!$D$40), (O644*'UNIT VALUES'!$D$28)+(Q644*'UNIT VALUES'!$D$29)+(S644*'UNIT VALUES'!$D$30))</f>
        <v>13877797.659638088</v>
      </c>
      <c r="V644" s="25">
        <f>IF(C644="22",(O644*'UNIT VALUES'!$D$41)+(Q644*'UNIT VALUES'!$D$42)+(R644*'UNIT VALUES'!$D$43),IF(C644="66",(Q644*'UNIT VALUES'!$D$31)+(T644*'UNIT VALUES'!$D$33)+(R644*'UNIT VALUES'!$D$34),(Q644*'UNIT VALUES'!$D$31)+(T644*'UNIT VALUES'!$D$32)+(R644*'UNIT VALUES'!$D$34)))</f>
        <v>20079974.620200519</v>
      </c>
      <c r="W644" s="25">
        <f t="shared" si="30"/>
        <v>20079975</v>
      </c>
      <c r="X644" s="219">
        <f>ROUND(IF(C644="22", W644*'UNIT VALUES'!$D$44, W644*'UNIT VALUES'!$D$36), 0)</f>
        <v>16697485</v>
      </c>
      <c r="Y644" s="87">
        <f>ROUND(IF(C644="22", IF(U644&gt;V644,O644*'UNIT VALUES'!$D$38*'UNIT VALUES'!$D$44,O644*'UNIT VALUES'!$D$41*'UNIT VALUES'!$D$44),IF(U644&gt;V644, O644*'UNIT VALUES'!$D$28*'UNIT VALUES'!$D$36,0)), 0)</f>
        <v>2934831</v>
      </c>
      <c r="Z644" s="87">
        <f>ROUND(IF(C644="22", IF(U644&gt;V644,Q644*'UNIT VALUES'!$D$39*'UNIT VALUES'!$D$44,Q644*'UNIT VALUES'!$D$42*'UNIT VALUES'!$D$44), IF(U644&gt;V644, Q644*'UNIT VALUES'!$D$29*'UNIT VALUES'!$D$36, Q644*'UNIT VALUES'!$D$31*'UNIT VALUES'!$D$36)),0)</f>
        <v>3029252</v>
      </c>
      <c r="AA644" s="87">
        <f>ROUND(IF(C644="22", IF(U644&gt;V644,0,R644*'UNIT VALUES'!$D$43*'UNIT VALUES'!$D$44),IF(CALCS!U644&gt;CALCS!V644,0,CALCS!R644*'UNIT VALUES'!$D$34*'UNIT VALUES'!$D$36)), 0)</f>
        <v>10733402</v>
      </c>
      <c r="AB644" s="87">
        <f>ROUND(IF(C644="22",IF(U644&gt;V644,S644*'UNIT VALUES'!$D$40*'UNIT VALUES'!$D$44,0),IF(U644&gt;V644,S644*'UNIT VALUES'!$D$30*'UNIT VALUES'!$D$36)), 0)</f>
        <v>0</v>
      </c>
      <c r="AC644" s="87">
        <f>ROUND(IF(U644&gt;V644,0,IF(T644&gt;1, IF(C644="66", T644*'UNIT VALUES'!$D$33*'UNIT VALUES'!$D$36,T644*'UNIT VALUES'!$D$32*'UNIT VALUES'!$D$36),0)),0)</f>
        <v>0</v>
      </c>
      <c r="AD644" t="str">
        <f t="shared" si="31"/>
        <v>279999</v>
      </c>
      <c r="AE644">
        <f ca="1">IF(C644="22",OFFSET('National Reallocations'!$L$1,MATCH(AD644,'National Reallocations'!$I$2:$I$52,0),),ROUND((X644/(SUM($X$2:$X$1259)-SUMIF($C$2:$C$1259,"22",$X$2:$X$1259)))*(Reallocations!$F$4+Reallocations!$F$5),0))</f>
        <v>16326</v>
      </c>
      <c r="AF644" s="27">
        <f ca="1">IF(ISERROR(OFFSET('MSA Reallocations'!$I$1,MATCH(AD644,'MSA Reallocations'!$E$2:$E$37,0),)), 0, (OFFSET('MSA Reallocations'!$I$1,MATCH(AD644,'MSA Reallocations'!$E$2:$E$37,0),)))</f>
        <v>0</v>
      </c>
      <c r="AG644" s="181">
        <f ca="1">IF(ISERROR(OFFSET(Reductions!$E$1,MATCH(AD644,Reductions!$F$2:$F$15,0),)), 0, -OFFSET(Reductions!$E$1,MATCH(AD644,Reductions!$F$2:$F$15,0),))</f>
        <v>0</v>
      </c>
      <c r="AH644" s="53">
        <f t="shared" ca="1" si="32"/>
        <v>16713811</v>
      </c>
    </row>
    <row r="645" spans="1:34" x14ac:dyDescent="0.25">
      <c r="A645" s="126" t="s">
        <v>4881</v>
      </c>
      <c r="B645" s="126" t="s">
        <v>1888</v>
      </c>
      <c r="C645" s="126" t="s">
        <v>27</v>
      </c>
      <c r="D645" s="126" t="s">
        <v>28</v>
      </c>
      <c r="E645" s="126" t="s">
        <v>1889</v>
      </c>
      <c r="F645" s="126" t="s">
        <v>203</v>
      </c>
      <c r="G645" s="126" t="s">
        <v>480</v>
      </c>
      <c r="H645" s="126" t="s">
        <v>23</v>
      </c>
      <c r="I645" s="126" t="s">
        <v>1890</v>
      </c>
      <c r="J645" s="126" t="s">
        <v>1891</v>
      </c>
      <c r="K645" s="126" t="s">
        <v>3347</v>
      </c>
      <c r="L645" s="127">
        <v>50498</v>
      </c>
      <c r="M645" s="127">
        <v>81831</v>
      </c>
      <c r="N645" s="127">
        <v>81831</v>
      </c>
      <c r="O645" s="127">
        <v>86435</v>
      </c>
      <c r="P645" s="127">
        <v>0</v>
      </c>
      <c r="Q645" s="127">
        <v>7574</v>
      </c>
      <c r="R645" s="127">
        <v>1017</v>
      </c>
      <c r="S645" s="127">
        <v>720</v>
      </c>
      <c r="T645" s="24">
        <f>IF(P645&gt;0, ROUND(IF(IF(OR(C645="51", C645="52", C645="66"), (L645*'UNIT VALUES'!$C$26)-CALCS!P645,0)&gt;0, IF(OR(C645="51", C645="52", C645="66"), (L645*'UNIT VALUES'!$C$26)-CALCS!P645,0), 0), 0), ROUND(IF(IF(OR(C645="51", C645="52", C645="66"), (L645*'UNIT VALUES'!$C$26)-CALCS!O645,0)&gt;0, IF(OR(C645="51", C645="52", C645="66"), (L645*'UNIT VALUES'!$C$26)-CALCS!O645,0), 0), 0))</f>
        <v>0</v>
      </c>
      <c r="U645" s="25">
        <f>IF(C645="22", (O645*'UNIT VALUES'!$D$38)+(Q645*'UNIT VALUES'!$D$39)+(S645*'UNIT VALUES'!$D$40), (O645*'UNIT VALUES'!$D$28)+(Q645*'UNIT VALUES'!$D$29)+(S645*'UNIT VALUES'!$D$30))</f>
        <v>463012.65518069622</v>
      </c>
      <c r="V645" s="25">
        <f>IF(C645="22",(O645*'UNIT VALUES'!$D$41)+(Q645*'UNIT VALUES'!$D$42)+(R645*'UNIT VALUES'!$D$43),IF(C645="66",(Q645*'UNIT VALUES'!$D$31)+(T645*'UNIT VALUES'!$D$33)+(R645*'UNIT VALUES'!$D$34),(Q645*'UNIT VALUES'!$D$31)+(T645*'UNIT VALUES'!$D$32)+(R645*'UNIT VALUES'!$D$34)))</f>
        <v>190933.04918096209</v>
      </c>
      <c r="W645" s="25">
        <f t="shared" si="30"/>
        <v>463013</v>
      </c>
      <c r="X645" s="27">
        <f>ROUND(IF(C645="22", W645*'UNIT VALUES'!$D$44, W645*'UNIT VALUES'!$D$36), 0)</f>
        <v>405233</v>
      </c>
      <c r="Y645" s="87">
        <f>ROUND(IF(C645="22", IF(U645&gt;V645,O645*'UNIT VALUES'!$D$38*'UNIT VALUES'!$D$44,O645*'UNIT VALUES'!$D$41*'UNIT VALUES'!$D$44),IF(U645&gt;V645, O645*'UNIT VALUES'!$D$28*'UNIT VALUES'!$D$36,0)), 0)</f>
        <v>142202</v>
      </c>
      <c r="Z645" s="87">
        <f>ROUND(IF(C645="22", IF(U645&gt;V645,Q645*'UNIT VALUES'!$D$39*'UNIT VALUES'!$D$44,Q645*'UNIT VALUES'!$D$42*'UNIT VALUES'!$D$44), IF(U645&gt;V645, Q645*'UNIT VALUES'!$D$29*'UNIT VALUES'!$D$36, Q645*'UNIT VALUES'!$D$31*'UNIT VALUES'!$D$36)),0)</f>
        <v>168514</v>
      </c>
      <c r="AA645" s="87">
        <f>ROUND(IF(C645="22", IF(U645&gt;V645,0,R645*'UNIT VALUES'!$D$43*'UNIT VALUES'!$D$44),IF(CALCS!U645&gt;CALCS!V645,0,CALCS!R645*'UNIT VALUES'!$D$34*'UNIT VALUES'!$D$36)), 0)</f>
        <v>0</v>
      </c>
      <c r="AB645" s="87">
        <f>ROUND(IF(C645="22",IF(U645&gt;V645,S645*'UNIT VALUES'!$D$40*'UNIT VALUES'!$D$44,0),IF(U645&gt;V645,S645*'UNIT VALUES'!$D$30*'UNIT VALUES'!$D$36)), 0)</f>
        <v>94517</v>
      </c>
      <c r="AC645" s="87">
        <f>ROUND(IF(U645&gt;V645,0,IF(T645&gt;1, IF(C645="66", T645*'UNIT VALUES'!$D$33*'UNIT VALUES'!$D$36,T645*'UNIT VALUES'!$D$32*'UNIT VALUES'!$D$36),0)),0)</f>
        <v>0</v>
      </c>
      <c r="AD645" t="str">
        <f t="shared" si="31"/>
        <v>270456</v>
      </c>
      <c r="AE645">
        <f ca="1">IF(C645="22",OFFSET('National Reallocations'!$L$1,MATCH(AD645,'National Reallocations'!$I$2:$I$52,0),),ROUND((X645/(SUM($X$2:$X$1259)-SUMIF($C$2:$C$1259,"22",$X$2:$X$1259)))*(Reallocations!$F$4+Reallocations!$F$5),0))</f>
        <v>34</v>
      </c>
      <c r="AF645" s="27">
        <f ca="1">IF(ISERROR(OFFSET('MSA Reallocations'!$I$1,MATCH(AD645,'MSA Reallocations'!$E$2:$E$37,0),)), 0, (OFFSET('MSA Reallocations'!$I$1,MATCH(AD645,'MSA Reallocations'!$E$2:$E$37,0),)))</f>
        <v>0</v>
      </c>
      <c r="AG645" s="181">
        <f ca="1">IF(ISERROR(OFFSET(Reductions!$E$1,MATCH(AD645,Reductions!$F$2:$F$15,0),)), 0, -OFFSET(Reductions!$E$1,MATCH(AD645,Reductions!$F$2:$F$15,0),))</f>
        <v>0</v>
      </c>
      <c r="AH645" s="53">
        <f t="shared" ca="1" si="32"/>
        <v>405267</v>
      </c>
    </row>
    <row r="646" spans="1:34" x14ac:dyDescent="0.25">
      <c r="A646" s="126" t="s">
        <v>5111</v>
      </c>
      <c r="B646" s="126" t="s">
        <v>1888</v>
      </c>
      <c r="C646" s="126" t="s">
        <v>47</v>
      </c>
      <c r="D646" s="126" t="s">
        <v>48</v>
      </c>
      <c r="E646" s="126" t="s">
        <v>1889</v>
      </c>
      <c r="F646" s="126" t="s">
        <v>977</v>
      </c>
      <c r="G646" s="126" t="s">
        <v>844</v>
      </c>
      <c r="H646" s="126" t="s">
        <v>23</v>
      </c>
      <c r="I646" s="126" t="s">
        <v>1893</v>
      </c>
      <c r="J646" s="126" t="s">
        <v>1891</v>
      </c>
      <c r="K646" s="126" t="s">
        <v>3347</v>
      </c>
      <c r="L646" s="127">
        <v>14931</v>
      </c>
      <c r="M646" s="127">
        <v>35826</v>
      </c>
      <c r="N646" s="127">
        <v>35826</v>
      </c>
      <c r="O646" s="127">
        <v>62240</v>
      </c>
      <c r="P646" s="127">
        <v>0</v>
      </c>
      <c r="Q646" s="127">
        <v>5495</v>
      </c>
      <c r="R646" s="127">
        <v>324</v>
      </c>
      <c r="S646" s="127">
        <v>485</v>
      </c>
      <c r="T646" s="24">
        <f>IF(P646&gt;0, ROUND(IF(IF(OR(C646="51", C646="52", C646="66"), (L646*'UNIT VALUES'!$C$26)-CALCS!P646,0)&gt;0, IF(OR(C646="51", C646="52", C646="66"), (L646*'UNIT VALUES'!$C$26)-CALCS!P646,0), 0), 0), ROUND(IF(IF(OR(C646="51", C646="52", C646="66"), (L646*'UNIT VALUES'!$C$26)-CALCS!O646,0)&gt;0, IF(OR(C646="51", C646="52", C646="66"), (L646*'UNIT VALUES'!$C$26)-CALCS!O646,0), 0), 0))</f>
        <v>0</v>
      </c>
      <c r="U646" s="25">
        <f>IF(C646="22", (O646*'UNIT VALUES'!$D$38)+(Q646*'UNIT VALUES'!$D$39)+(S646*'UNIT VALUES'!$D$40), (O646*'UNIT VALUES'!$D$28)+(Q646*'UNIT VALUES'!$D$29)+(S646*'UNIT VALUES'!$D$30))</f>
        <v>329432.76348517311</v>
      </c>
      <c r="V646" s="25">
        <f>IF(C646="22",(O646*'UNIT VALUES'!$D$41)+(Q646*'UNIT VALUES'!$D$42)+(R646*'UNIT VALUES'!$D$43),IF(C646="66",(Q646*'UNIT VALUES'!$D$31)+(T646*'UNIT VALUES'!$D$33)+(R646*'UNIT VALUES'!$D$34),(Q646*'UNIT VALUES'!$D$31)+(T646*'UNIT VALUES'!$D$32)+(R646*'UNIT VALUES'!$D$34)))</f>
        <v>107838.12154003573</v>
      </c>
      <c r="W646" s="25">
        <f t="shared" si="30"/>
        <v>329433</v>
      </c>
      <c r="X646" s="27">
        <f>ROUND(IF(C646="22", W646*'UNIT VALUES'!$D$44, W646*'UNIT VALUES'!$D$36), 0)</f>
        <v>288322</v>
      </c>
      <c r="Y646" s="87">
        <f>ROUND(IF(C646="22", IF(U646&gt;V646,O646*'UNIT VALUES'!$D$38*'UNIT VALUES'!$D$44,O646*'UNIT VALUES'!$D$41*'UNIT VALUES'!$D$44),IF(U646&gt;V646, O646*'UNIT VALUES'!$D$28*'UNIT VALUES'!$D$36,0)), 0)</f>
        <v>102396</v>
      </c>
      <c r="Z646" s="87">
        <f>ROUND(IF(C646="22", IF(U646&gt;V646,Q646*'UNIT VALUES'!$D$39*'UNIT VALUES'!$D$44,Q646*'UNIT VALUES'!$D$42*'UNIT VALUES'!$D$44), IF(U646&gt;V646, Q646*'UNIT VALUES'!$D$29*'UNIT VALUES'!$D$36, Q646*'UNIT VALUES'!$D$31*'UNIT VALUES'!$D$36)),0)</f>
        <v>122258</v>
      </c>
      <c r="AA646" s="87">
        <f>ROUND(IF(C646="22", IF(U646&gt;V646,0,R646*'UNIT VALUES'!$D$43*'UNIT VALUES'!$D$44),IF(CALCS!U646&gt;CALCS!V646,0,CALCS!R646*'UNIT VALUES'!$D$34*'UNIT VALUES'!$D$36)), 0)</f>
        <v>0</v>
      </c>
      <c r="AB646" s="87">
        <f>ROUND(IF(C646="22",IF(U646&gt;V646,S646*'UNIT VALUES'!$D$40*'UNIT VALUES'!$D$44,0),IF(U646&gt;V646,S646*'UNIT VALUES'!$D$30*'UNIT VALUES'!$D$36)), 0)</f>
        <v>63668</v>
      </c>
      <c r="AC646" s="87">
        <f>ROUND(IF(U646&gt;V646,0,IF(T646&gt;1, IF(C646="66", T646*'UNIT VALUES'!$D$33*'UNIT VALUES'!$D$36,T646*'UNIT VALUES'!$D$32*'UNIT VALUES'!$D$36),0)),0)</f>
        <v>0</v>
      </c>
      <c r="AD646" t="str">
        <f t="shared" si="31"/>
        <v>270996</v>
      </c>
      <c r="AE646">
        <f ca="1">IF(C646="22",OFFSET('National Reallocations'!$L$1,MATCH(AD646,'National Reallocations'!$I$2:$I$52,0),),ROUND((X646/(SUM($X$2:$X$1259)-SUMIF($C$2:$C$1259,"22",$X$2:$X$1259)))*(Reallocations!$F$4+Reallocations!$F$5),0))</f>
        <v>24</v>
      </c>
      <c r="AF646" s="27">
        <f ca="1">IF(ISERROR(OFFSET('MSA Reallocations'!$I$1,MATCH(AD646,'MSA Reallocations'!$E$2:$E$37,0),)), 0, (OFFSET('MSA Reallocations'!$I$1,MATCH(AD646,'MSA Reallocations'!$E$2:$E$37,0),)))</f>
        <v>0</v>
      </c>
      <c r="AG646" s="181">
        <f ca="1">IF(ISERROR(OFFSET(Reductions!$E$1,MATCH(AD646,Reductions!$F$2:$F$15,0),)), 0, -OFFSET(Reductions!$E$1,MATCH(AD646,Reductions!$F$2:$F$15,0),))</f>
        <v>0</v>
      </c>
      <c r="AH646" s="53">
        <f t="shared" ca="1" si="32"/>
        <v>288346</v>
      </c>
    </row>
    <row r="647" spans="1:34" x14ac:dyDescent="0.25">
      <c r="A647" s="126" t="s">
        <v>4885</v>
      </c>
      <c r="B647" s="126" t="s">
        <v>1888</v>
      </c>
      <c r="C647" s="126" t="s">
        <v>27</v>
      </c>
      <c r="D647" s="126" t="s">
        <v>28</v>
      </c>
      <c r="E647" s="126" t="s">
        <v>1889</v>
      </c>
      <c r="F647" s="126" t="s">
        <v>350</v>
      </c>
      <c r="G647" s="126" t="s">
        <v>1895</v>
      </c>
      <c r="H647" s="126" t="s">
        <v>23</v>
      </c>
      <c r="I647" s="126" t="s">
        <v>1896</v>
      </c>
      <c r="J647" s="126" t="s">
        <v>1897</v>
      </c>
      <c r="K647" s="126" t="s">
        <v>3347</v>
      </c>
      <c r="L647" s="127">
        <v>106884</v>
      </c>
      <c r="M647" s="127">
        <v>92811</v>
      </c>
      <c r="N647" s="127">
        <v>92811</v>
      </c>
      <c r="O647" s="127">
        <v>86110</v>
      </c>
      <c r="P647" s="127">
        <v>0</v>
      </c>
      <c r="Q647" s="127">
        <v>18306</v>
      </c>
      <c r="R647" s="127">
        <v>17255</v>
      </c>
      <c r="S647" s="127">
        <v>433</v>
      </c>
      <c r="T647" s="24">
        <f>IF(P647&gt;0, ROUND(IF(IF(OR(C647="51", C647="52", C647="66"), (L647*'UNIT VALUES'!$C$26)-CALCS!P647,0)&gt;0, IF(OR(C647="51", C647="52", C647="66"), (L647*'UNIT VALUES'!$C$26)-CALCS!P647,0), 0), 0), ROUND(IF(IF(OR(C647="51", C647="52", C647="66"), (L647*'UNIT VALUES'!$C$26)-CALCS!O647,0)&gt;0, IF(OR(C647="51", C647="52", C647="66"), (L647*'UNIT VALUES'!$C$26)-CALCS!O647,0), 0), 0))</f>
        <v>81614</v>
      </c>
      <c r="U647" s="25">
        <f>IF(C647="22", (O647*'UNIT VALUES'!$D$38)+(Q647*'UNIT VALUES'!$D$39)+(S647*'UNIT VALUES'!$D$40), (O647*'UNIT VALUES'!$D$28)+(Q647*'UNIT VALUES'!$D$29)+(S647*'UNIT VALUES'!$D$30))</f>
        <v>692176.48396266531</v>
      </c>
      <c r="V647" s="25">
        <f>IF(C647="22",(O647*'UNIT VALUES'!$D$41)+(Q647*'UNIT VALUES'!$D$42)+(R647*'UNIT VALUES'!$D$43),IF(C647="66",(Q647*'UNIT VALUES'!$D$31)+(T647*'UNIT VALUES'!$D$33)+(R647*'UNIT VALUES'!$D$34),(Q647*'UNIT VALUES'!$D$31)+(T647*'UNIT VALUES'!$D$32)+(R647*'UNIT VALUES'!$D$34)))</f>
        <v>2510841.9903190169</v>
      </c>
      <c r="W647" s="25">
        <f t="shared" si="30"/>
        <v>2510842</v>
      </c>
      <c r="X647" s="27">
        <f>ROUND(IF(C647="22", W647*'UNIT VALUES'!$D$44, W647*'UNIT VALUES'!$D$36), 0)</f>
        <v>2197510</v>
      </c>
      <c r="Y647" s="87">
        <f>ROUND(IF(C647="22", IF(U647&gt;V647,O647*'UNIT VALUES'!$D$38*'UNIT VALUES'!$D$44,O647*'UNIT VALUES'!$D$41*'UNIT VALUES'!$D$44),IF(U647&gt;V647, O647*'UNIT VALUES'!$D$28*'UNIT VALUES'!$D$36,0)), 0)</f>
        <v>0</v>
      </c>
      <c r="Z647" s="87">
        <f>ROUND(IF(C647="22", IF(U647&gt;V647,Q647*'UNIT VALUES'!$D$39*'UNIT VALUES'!$D$44,Q647*'UNIT VALUES'!$D$42*'UNIT VALUES'!$D$44), IF(U647&gt;V647, Q647*'UNIT VALUES'!$D$29*'UNIT VALUES'!$D$36, Q647*'UNIT VALUES'!$D$31*'UNIT VALUES'!$D$36)),0)</f>
        <v>244374</v>
      </c>
      <c r="AA647" s="87">
        <f>ROUND(IF(C647="22", IF(U647&gt;V647,0,R647*'UNIT VALUES'!$D$43*'UNIT VALUES'!$D$44),IF(CALCS!U647&gt;CALCS!V647,0,CALCS!R647*'UNIT VALUES'!$D$34*'UNIT VALUES'!$D$36)), 0)</f>
        <v>1119756</v>
      </c>
      <c r="AB647" s="87">
        <f>ROUND(IF(C647="22",IF(U647&gt;V647,S647*'UNIT VALUES'!$D$40*'UNIT VALUES'!$D$44,0),IF(U647&gt;V647,S647*'UNIT VALUES'!$D$30*'UNIT VALUES'!$D$36)), 0)</f>
        <v>0</v>
      </c>
      <c r="AC647" s="87">
        <f>ROUND(IF(U647&gt;V647,0,IF(T647&gt;1, IF(C647="66", T647*'UNIT VALUES'!$D$33*'UNIT VALUES'!$D$36,T647*'UNIT VALUES'!$D$32*'UNIT VALUES'!$D$36),0)),0)</f>
        <v>833379</v>
      </c>
      <c r="AD647" t="str">
        <f t="shared" si="31"/>
        <v>271266</v>
      </c>
      <c r="AE647">
        <f ca="1">IF(C647="22",OFFSET('National Reallocations'!$L$1,MATCH(AD647,'National Reallocations'!$I$2:$I$52,0),),ROUND((X647/(SUM($X$2:$X$1259)-SUMIF($C$2:$C$1259,"22",$X$2:$X$1259)))*(Reallocations!$F$4+Reallocations!$F$5),0))</f>
        <v>185</v>
      </c>
      <c r="AF647" s="27">
        <f ca="1">IF(ISERROR(OFFSET('MSA Reallocations'!$I$1,MATCH(AD647,'MSA Reallocations'!$E$2:$E$37,0),)), 0, (OFFSET('MSA Reallocations'!$I$1,MATCH(AD647,'MSA Reallocations'!$E$2:$E$37,0),)))</f>
        <v>0</v>
      </c>
      <c r="AG647" s="181">
        <f ca="1">IF(ISERROR(OFFSET(Reductions!$E$1,MATCH(AD647,Reductions!$F$2:$F$15,0),)), 0, -OFFSET(Reductions!$E$1,MATCH(AD647,Reductions!$F$2:$F$15,0),))</f>
        <v>0</v>
      </c>
      <c r="AH647" s="53">
        <f t="shared" ca="1" si="32"/>
        <v>2197695</v>
      </c>
    </row>
    <row r="648" spans="1:34" x14ac:dyDescent="0.25">
      <c r="A648" s="126" t="s">
        <v>5092</v>
      </c>
      <c r="B648" s="126" t="s">
        <v>1888</v>
      </c>
      <c r="C648" s="126" t="s">
        <v>27</v>
      </c>
      <c r="D648" s="126" t="s">
        <v>28</v>
      </c>
      <c r="E648" s="126" t="s">
        <v>1889</v>
      </c>
      <c r="F648" s="126" t="s">
        <v>1899</v>
      </c>
      <c r="G648" s="126" t="s">
        <v>480</v>
      </c>
      <c r="H648" s="126" t="s">
        <v>1900</v>
      </c>
      <c r="I648" s="126" t="s">
        <v>1900</v>
      </c>
      <c r="J648" s="126" t="s">
        <v>1891</v>
      </c>
      <c r="K648" s="126" t="s">
        <v>3347</v>
      </c>
      <c r="L648" s="127">
        <v>1</v>
      </c>
      <c r="M648" s="127">
        <v>16263</v>
      </c>
      <c r="N648" s="127">
        <v>16263</v>
      </c>
      <c r="O648" s="127">
        <v>63496</v>
      </c>
      <c r="P648" s="127">
        <v>0</v>
      </c>
      <c r="Q648" s="127">
        <v>3215</v>
      </c>
      <c r="R648" s="127">
        <v>282</v>
      </c>
      <c r="S648" s="127">
        <v>333</v>
      </c>
      <c r="T648" s="24">
        <f>IF(P648&gt;0, ROUND(IF(IF(OR(C648="51", C648="52", C648="66"), (L648*'UNIT VALUES'!$C$26)-CALCS!P648,0)&gt;0, IF(OR(C648="51", C648="52", C648="66"), (L648*'UNIT VALUES'!$C$26)-CALCS!P648,0), 0), 0), ROUND(IF(IF(OR(C648="51", C648="52", C648="66"), (L648*'UNIT VALUES'!$C$26)-CALCS!O648,0)&gt;0, IF(OR(C648="51", C648="52", C648="66"), (L648*'UNIT VALUES'!$C$26)-CALCS!O648,0), 0), 0))</f>
        <v>0</v>
      </c>
      <c r="U648" s="25">
        <f>IF(C648="22", (O648*'UNIT VALUES'!$D$38)+(Q648*'UNIT VALUES'!$D$39)+(S648*'UNIT VALUES'!$D$40), (O648*'UNIT VALUES'!$D$28)+(Q648*'UNIT VALUES'!$D$29)+(S648*'UNIT VALUES'!$D$30))</f>
        <v>251034.31331379758</v>
      </c>
      <c r="V648" s="25">
        <f>IF(C648="22",(O648*'UNIT VALUES'!$D$41)+(Q648*'UNIT VALUES'!$D$42)+(R648*'UNIT VALUES'!$D$43),IF(C648="66",(Q648*'UNIT VALUES'!$D$31)+(T648*'UNIT VALUES'!$D$33)+(R648*'UNIT VALUES'!$D$34),(Q648*'UNIT VALUES'!$D$31)+(T648*'UNIT VALUES'!$D$32)+(R648*'UNIT VALUES'!$D$34)))</f>
        <v>69947.471932616507</v>
      </c>
      <c r="W648" s="25">
        <f t="shared" si="30"/>
        <v>251034</v>
      </c>
      <c r="X648" s="27">
        <f>ROUND(IF(C648="22", W648*'UNIT VALUES'!$D$44, W648*'UNIT VALUES'!$D$36), 0)</f>
        <v>219707</v>
      </c>
      <c r="Y648" s="87">
        <f>ROUND(IF(C648="22", IF(U648&gt;V648,O648*'UNIT VALUES'!$D$38*'UNIT VALUES'!$D$44,O648*'UNIT VALUES'!$D$41*'UNIT VALUES'!$D$44),IF(U648&gt;V648, O648*'UNIT VALUES'!$D$28*'UNIT VALUES'!$D$36,0)), 0)</f>
        <v>104463</v>
      </c>
      <c r="Z648" s="87">
        <f>ROUND(IF(C648="22", IF(U648&gt;V648,Q648*'UNIT VALUES'!$D$39*'UNIT VALUES'!$D$44,Q648*'UNIT VALUES'!$D$42*'UNIT VALUES'!$D$44), IF(U648&gt;V648, Q648*'UNIT VALUES'!$D$29*'UNIT VALUES'!$D$36, Q648*'UNIT VALUES'!$D$31*'UNIT VALUES'!$D$36)),0)</f>
        <v>71531</v>
      </c>
      <c r="AA648" s="87">
        <f>ROUND(IF(C648="22", IF(U648&gt;V648,0,R648*'UNIT VALUES'!$D$43*'UNIT VALUES'!$D$44),IF(CALCS!U648&gt;CALCS!V648,0,CALCS!R648*'UNIT VALUES'!$D$34*'UNIT VALUES'!$D$36)), 0)</f>
        <v>0</v>
      </c>
      <c r="AB648" s="87">
        <f>ROUND(IF(C648="22",IF(U648&gt;V648,S648*'UNIT VALUES'!$D$40*'UNIT VALUES'!$D$44,0),IF(U648&gt;V648,S648*'UNIT VALUES'!$D$30*'UNIT VALUES'!$D$36)), 0)</f>
        <v>43714</v>
      </c>
      <c r="AC648" s="87">
        <f>ROUND(IF(U648&gt;V648,0,IF(T648&gt;1, IF(C648="66", T648*'UNIT VALUES'!$D$33*'UNIT VALUES'!$D$36,T648*'UNIT VALUES'!$D$32*'UNIT VALUES'!$D$36),0)),0)</f>
        <v>0</v>
      </c>
      <c r="AD648" t="str">
        <f t="shared" si="31"/>
        <v>271338</v>
      </c>
      <c r="AE648">
        <f ca="1">IF(C648="22",OFFSET('National Reallocations'!$L$1,MATCH(AD648,'National Reallocations'!$I$2:$I$52,0),),ROUND((X648/(SUM($X$2:$X$1259)-SUMIF($C$2:$C$1259,"22",$X$2:$X$1259)))*(Reallocations!$F$4+Reallocations!$F$5),0))</f>
        <v>18</v>
      </c>
      <c r="AF648" s="27">
        <f ca="1">IF(ISERROR(OFFSET('MSA Reallocations'!$I$1,MATCH(AD648,'MSA Reallocations'!$E$2:$E$37,0),)), 0, (OFFSET('MSA Reallocations'!$I$1,MATCH(AD648,'MSA Reallocations'!$E$2:$E$37,0),)))</f>
        <v>0</v>
      </c>
      <c r="AG648" s="181">
        <f ca="1">IF(ISERROR(OFFSET(Reductions!$E$1,MATCH(AD648,Reductions!$F$2:$F$15,0),)), 0, -OFFSET(Reductions!$E$1,MATCH(AD648,Reductions!$F$2:$F$15,0),))</f>
        <v>0</v>
      </c>
      <c r="AH648" s="53">
        <f t="shared" ca="1" si="32"/>
        <v>219725</v>
      </c>
    </row>
    <row r="649" spans="1:34" x14ac:dyDescent="0.25">
      <c r="A649" s="126" t="s">
        <v>5387</v>
      </c>
      <c r="B649" s="126" t="s">
        <v>1888</v>
      </c>
      <c r="C649" s="126" t="s">
        <v>27</v>
      </c>
      <c r="D649" s="126" t="s">
        <v>28</v>
      </c>
      <c r="E649" s="126" t="s">
        <v>1889</v>
      </c>
      <c r="F649" s="126" t="s">
        <v>1902</v>
      </c>
      <c r="G649" s="126" t="s">
        <v>22</v>
      </c>
      <c r="H649" s="126" t="s">
        <v>23</v>
      </c>
      <c r="I649" s="126" t="s">
        <v>1903</v>
      </c>
      <c r="J649" s="126" t="s">
        <v>1904</v>
      </c>
      <c r="K649" s="126" t="s">
        <v>3347</v>
      </c>
      <c r="L649" s="127">
        <v>23797</v>
      </c>
      <c r="M649" s="127">
        <v>0</v>
      </c>
      <c r="N649" s="127">
        <v>0</v>
      </c>
      <c r="O649" s="127">
        <v>41044</v>
      </c>
      <c r="P649" s="127">
        <v>0</v>
      </c>
      <c r="Q649" s="127">
        <v>9556</v>
      </c>
      <c r="R649" s="127">
        <v>3428</v>
      </c>
      <c r="S649" s="127">
        <v>74</v>
      </c>
      <c r="T649" s="24">
        <f>IF(P649&gt;0, ROUND(IF(IF(OR(C649="51", C649="52", C649="66"), (L649*'UNIT VALUES'!$C$26)-CALCS!P649,0)&gt;0, IF(OR(C649="51", C649="52", C649="66"), (L649*'UNIT VALUES'!$C$26)-CALCS!P649,0), 0), 0), ROUND(IF(IF(OR(C649="51", C649="52", C649="66"), (L649*'UNIT VALUES'!$C$26)-CALCS!O649,0)&gt;0, IF(OR(C649="51", C649="52", C649="66"), (L649*'UNIT VALUES'!$C$26)-CALCS!O649,0), 0), 0))</f>
        <v>0</v>
      </c>
      <c r="U649" s="25">
        <f>IF(C649="22", (O649*'UNIT VALUES'!$D$38)+(Q649*'UNIT VALUES'!$D$39)+(S649*'UNIT VALUES'!$D$40), (O649*'UNIT VALUES'!$D$28)+(Q649*'UNIT VALUES'!$D$29)+(S649*'UNIT VALUES'!$D$30))</f>
        <v>331179.08893308917</v>
      </c>
      <c r="V649" s="25">
        <f>IF(C649="22",(O649*'UNIT VALUES'!$D$41)+(Q649*'UNIT VALUES'!$D$42)+(R649*'UNIT VALUES'!$D$43),IF(C649="66",(Q649*'UNIT VALUES'!$D$31)+(T649*'UNIT VALUES'!$D$33)+(R649*'UNIT VALUES'!$D$34),(Q649*'UNIT VALUES'!$D$31)+(T649*'UNIT VALUES'!$D$32)+(R649*'UNIT VALUES'!$D$34)))</f>
        <v>399934.05306880665</v>
      </c>
      <c r="W649" s="25">
        <f t="shared" si="30"/>
        <v>399934</v>
      </c>
      <c r="X649" s="27">
        <f>ROUND(IF(C649="22", W649*'UNIT VALUES'!$D$44, W649*'UNIT VALUES'!$D$36), 0)</f>
        <v>350026</v>
      </c>
      <c r="Y649" s="87">
        <f>ROUND(IF(C649="22", IF(U649&gt;V649,O649*'UNIT VALUES'!$D$38*'UNIT VALUES'!$D$44,O649*'UNIT VALUES'!$D$41*'UNIT VALUES'!$D$44),IF(U649&gt;V649, O649*'UNIT VALUES'!$D$28*'UNIT VALUES'!$D$36,0)), 0)</f>
        <v>0</v>
      </c>
      <c r="Z649" s="87">
        <f>ROUND(IF(C649="22", IF(U649&gt;V649,Q649*'UNIT VALUES'!$D$39*'UNIT VALUES'!$D$44,Q649*'UNIT VALUES'!$D$42*'UNIT VALUES'!$D$44), IF(U649&gt;V649, Q649*'UNIT VALUES'!$D$29*'UNIT VALUES'!$D$36, Q649*'UNIT VALUES'!$D$31*'UNIT VALUES'!$D$36)),0)</f>
        <v>127567</v>
      </c>
      <c r="AA649" s="87">
        <f>ROUND(IF(C649="22", IF(U649&gt;V649,0,R649*'UNIT VALUES'!$D$43*'UNIT VALUES'!$D$44),IF(CALCS!U649&gt;CALCS!V649,0,CALCS!R649*'UNIT VALUES'!$D$34*'UNIT VALUES'!$D$36)), 0)</f>
        <v>222459</v>
      </c>
      <c r="AB649" s="87">
        <f>ROUND(IF(C649="22",IF(U649&gt;V649,S649*'UNIT VALUES'!$D$40*'UNIT VALUES'!$D$44,0),IF(U649&gt;V649,S649*'UNIT VALUES'!$D$30*'UNIT VALUES'!$D$36)), 0)</f>
        <v>0</v>
      </c>
      <c r="AC649" s="87">
        <f>ROUND(IF(U649&gt;V649,0,IF(T649&gt;1, IF(C649="66", T649*'UNIT VALUES'!$D$33*'UNIT VALUES'!$D$36,T649*'UNIT VALUES'!$D$32*'UNIT VALUES'!$D$36),0)),0)</f>
        <v>0</v>
      </c>
      <c r="AD649" t="str">
        <f t="shared" si="31"/>
        <v>272922</v>
      </c>
      <c r="AE649">
        <f ca="1">IF(C649="22",OFFSET('National Reallocations'!$L$1,MATCH(AD649,'National Reallocations'!$I$2:$I$52,0),),ROUND((X649/(SUM($X$2:$X$1259)-SUMIF($C$2:$C$1259,"22",$X$2:$X$1259)))*(Reallocations!$F$4+Reallocations!$F$5),0))</f>
        <v>29</v>
      </c>
      <c r="AF649" s="27">
        <f ca="1">IF(ISERROR(OFFSET('MSA Reallocations'!$I$1,MATCH(AD649,'MSA Reallocations'!$E$2:$E$37,0),)), 0, (OFFSET('MSA Reallocations'!$I$1,MATCH(AD649,'MSA Reallocations'!$E$2:$E$37,0),)))</f>
        <v>0</v>
      </c>
      <c r="AG649" s="181">
        <f ca="1">IF(ISERROR(OFFSET(Reductions!$E$1,MATCH(AD649,Reductions!$F$2:$F$15,0),)), 0, -OFFSET(Reductions!$E$1,MATCH(AD649,Reductions!$F$2:$F$15,0),))</f>
        <v>0</v>
      </c>
      <c r="AH649" s="53">
        <f t="shared" ca="1" si="32"/>
        <v>350055</v>
      </c>
    </row>
    <row r="650" spans="1:34" x14ac:dyDescent="0.25">
      <c r="A650" s="126" t="s">
        <v>5386</v>
      </c>
      <c r="B650" s="126" t="s">
        <v>1888</v>
      </c>
      <c r="C650" s="126" t="s">
        <v>27</v>
      </c>
      <c r="D650" s="126" t="s">
        <v>28</v>
      </c>
      <c r="E650" s="126" t="s">
        <v>1889</v>
      </c>
      <c r="F650" s="126" t="s">
        <v>1906</v>
      </c>
      <c r="G650" s="126" t="s">
        <v>480</v>
      </c>
      <c r="H650" s="126" t="s">
        <v>23</v>
      </c>
      <c r="I650" s="126" t="s">
        <v>445</v>
      </c>
      <c r="J650" s="126" t="s">
        <v>1891</v>
      </c>
      <c r="K650" s="126" t="s">
        <v>3347</v>
      </c>
      <c r="L650" s="127">
        <v>482872</v>
      </c>
      <c r="M650" s="127">
        <v>371021</v>
      </c>
      <c r="N650" s="127">
        <v>370951</v>
      </c>
      <c r="O650" s="127">
        <v>410939</v>
      </c>
      <c r="P650" s="127">
        <v>0</v>
      </c>
      <c r="Q650" s="127">
        <v>85701</v>
      </c>
      <c r="R650" s="127">
        <v>85632</v>
      </c>
      <c r="S650" s="127">
        <v>5954</v>
      </c>
      <c r="T650" s="24">
        <f>IF(P650&gt;0, ROUND(IF(IF(OR(C650="51", C650="52", C650="66"), (L650*'UNIT VALUES'!$C$26)-CALCS!P650,0)&gt;0, IF(OR(C650="51", C650="52", C650="66"), (L650*'UNIT VALUES'!$C$26)-CALCS!P650,0), 0), 0), ROUND(IF(IF(OR(C650="51", C650="52", C650="66"), (L650*'UNIT VALUES'!$C$26)-CALCS!O650,0)&gt;0, IF(OR(C650="51", C650="52", C650="66"), (L650*'UNIT VALUES'!$C$26)-CALCS!O650,0), 0), 0))</f>
        <v>346792</v>
      </c>
      <c r="U650" s="25">
        <f>IF(C650="22", (O650*'UNIT VALUES'!$D$38)+(Q650*'UNIT VALUES'!$D$39)+(S650*'UNIT VALUES'!$D$40), (O650*'UNIT VALUES'!$D$28)+(Q650*'UNIT VALUES'!$D$29)+(S650*'UNIT VALUES'!$D$30))</f>
        <v>3844154.3249004502</v>
      </c>
      <c r="V650" s="25">
        <f>IF(C650="22",(O650*'UNIT VALUES'!$D$41)+(Q650*'UNIT VALUES'!$D$42)+(R650*'UNIT VALUES'!$D$43),IF(C650="66",(Q650*'UNIT VALUES'!$D$31)+(T650*'UNIT VALUES'!$D$33)+(R650*'UNIT VALUES'!$D$34),(Q650*'UNIT VALUES'!$D$31)+(T650*'UNIT VALUES'!$D$32)+(R650*'UNIT VALUES'!$D$34)))</f>
        <v>11702681.789949529</v>
      </c>
      <c r="W650" s="25">
        <f t="shared" si="30"/>
        <v>11702682</v>
      </c>
      <c r="X650" s="27">
        <f>ROUND(IF(C650="22", W650*'UNIT VALUES'!$D$44, W650*'UNIT VALUES'!$D$36), 0)</f>
        <v>10242283</v>
      </c>
      <c r="Y650" s="87">
        <f>ROUND(IF(C650="22", IF(U650&gt;V650,O650*'UNIT VALUES'!$D$38*'UNIT VALUES'!$D$44,O650*'UNIT VALUES'!$D$41*'UNIT VALUES'!$D$44),IF(U650&gt;V650, O650*'UNIT VALUES'!$D$28*'UNIT VALUES'!$D$36,0)), 0)</f>
        <v>0</v>
      </c>
      <c r="Z650" s="87">
        <f>ROUND(IF(C650="22", IF(U650&gt;V650,Q650*'UNIT VALUES'!$D$39*'UNIT VALUES'!$D$44,Q650*'UNIT VALUES'!$D$42*'UNIT VALUES'!$D$44), IF(U650&gt;V650, Q650*'UNIT VALUES'!$D$29*'UNIT VALUES'!$D$36, Q650*'UNIT VALUES'!$D$31*'UNIT VALUES'!$D$36)),0)</f>
        <v>1144057</v>
      </c>
      <c r="AA650" s="87">
        <f>ROUND(IF(C650="22", IF(U650&gt;V650,0,R650*'UNIT VALUES'!$D$43*'UNIT VALUES'!$D$44),IF(CALCS!U650&gt;CALCS!V650,0,CALCS!R650*'UNIT VALUES'!$D$34*'UNIT VALUES'!$D$36)), 0)</f>
        <v>5557054</v>
      </c>
      <c r="AB650" s="87">
        <f>ROUND(IF(C650="22",IF(U650&gt;V650,S650*'UNIT VALUES'!$D$40*'UNIT VALUES'!$D$44,0),IF(U650&gt;V650,S650*'UNIT VALUES'!$D$30*'UNIT VALUES'!$D$36)), 0)</f>
        <v>0</v>
      </c>
      <c r="AC650" s="87">
        <f>ROUND(IF(U650&gt;V650,0,IF(T650&gt;1, IF(C650="66", T650*'UNIT VALUES'!$D$33*'UNIT VALUES'!$D$36,T650*'UNIT VALUES'!$D$32*'UNIT VALUES'!$D$36),0)),0)</f>
        <v>3541172</v>
      </c>
      <c r="AD650" t="str">
        <f t="shared" si="31"/>
        <v>273120</v>
      </c>
      <c r="AE650">
        <f ca="1">IF(C650="22",OFFSET('National Reallocations'!$L$1,MATCH(AD650,'National Reallocations'!$I$2:$I$52,0),),ROUND((X650/(SUM($X$2:$X$1259)-SUMIF($C$2:$C$1259,"22",$X$2:$X$1259)))*(Reallocations!$F$4+Reallocations!$F$5),0))</f>
        <v>861</v>
      </c>
      <c r="AF650" s="27">
        <f ca="1">IF(ISERROR(OFFSET('MSA Reallocations'!$I$1,MATCH(AD650,'MSA Reallocations'!$E$2:$E$37,0),)), 0, (OFFSET('MSA Reallocations'!$I$1,MATCH(AD650,'MSA Reallocations'!$E$2:$E$37,0),)))</f>
        <v>0</v>
      </c>
      <c r="AG650" s="181">
        <f ca="1">IF(ISERROR(OFFSET(Reductions!$E$1,MATCH(AD650,Reductions!$F$2:$F$15,0),)), 0, -OFFSET(Reductions!$E$1,MATCH(AD650,Reductions!$F$2:$F$15,0),))</f>
        <v>0</v>
      </c>
      <c r="AH650" s="53">
        <f t="shared" ca="1" si="32"/>
        <v>10243144</v>
      </c>
    </row>
    <row r="651" spans="1:34" x14ac:dyDescent="0.25">
      <c r="A651" s="126" t="s">
        <v>5261</v>
      </c>
      <c r="B651" s="126" t="s">
        <v>1888</v>
      </c>
      <c r="C651" s="126" t="s">
        <v>47</v>
      </c>
      <c r="D651" s="126" t="s">
        <v>48</v>
      </c>
      <c r="E651" s="126" t="s">
        <v>1889</v>
      </c>
      <c r="F651" s="126" t="s">
        <v>1908</v>
      </c>
      <c r="G651" s="126" t="s">
        <v>480</v>
      </c>
      <c r="H651" s="126" t="s">
        <v>23</v>
      </c>
      <c r="I651" s="126" t="s">
        <v>1909</v>
      </c>
      <c r="J651" s="126" t="s">
        <v>1891</v>
      </c>
      <c r="K651" s="126" t="s">
        <v>3347</v>
      </c>
      <c r="L651" s="127">
        <v>25037</v>
      </c>
      <c r="M651" s="127">
        <v>0</v>
      </c>
      <c r="N651" s="127">
        <v>0</v>
      </c>
      <c r="O651" s="127">
        <v>51669</v>
      </c>
      <c r="P651" s="127">
        <v>0</v>
      </c>
      <c r="Q651" s="127">
        <v>2580</v>
      </c>
      <c r="R651" s="127">
        <v>1071</v>
      </c>
      <c r="S651" s="127">
        <v>114</v>
      </c>
      <c r="T651" s="24">
        <f>IF(P651&gt;0, ROUND(IF(IF(OR(C651="51", C651="52", C651="66"), (L651*'UNIT VALUES'!$C$26)-CALCS!P651,0)&gt;0, IF(OR(C651="51", C651="52", C651="66"), (L651*'UNIT VALUES'!$C$26)-CALCS!P651,0), 0), 0), ROUND(IF(IF(OR(C651="51", C651="52", C651="66"), (L651*'UNIT VALUES'!$C$26)-CALCS!O651,0)&gt;0, IF(OR(C651="51", C651="52", C651="66"), (L651*'UNIT VALUES'!$C$26)-CALCS!O651,0), 0), 0))</f>
        <v>0</v>
      </c>
      <c r="U651" s="25">
        <f>IF(C651="22", (O651*'UNIT VALUES'!$D$38)+(Q651*'UNIT VALUES'!$D$39)+(S651*'UNIT VALUES'!$D$40), (O651*'UNIT VALUES'!$D$28)+(Q651*'UNIT VALUES'!$D$29)+(S651*'UNIT VALUES'!$D$30))</f>
        <v>179811.67151231944</v>
      </c>
      <c r="V651" s="25">
        <f>IF(C651="22",(O651*'UNIT VALUES'!$D$41)+(Q651*'UNIT VALUES'!$D$42)+(R651*'UNIT VALUES'!$D$43),IF(C651="66",(Q651*'UNIT VALUES'!$D$31)+(T651*'UNIT VALUES'!$D$33)+(R651*'UNIT VALUES'!$D$34),(Q651*'UNIT VALUES'!$D$31)+(T651*'UNIT VALUES'!$D$32)+(R651*'UNIT VALUES'!$D$34)))</f>
        <v>118764.39295194781</v>
      </c>
      <c r="W651" s="25">
        <f t="shared" si="30"/>
        <v>179812</v>
      </c>
      <c r="X651" s="27">
        <f>ROUND(IF(C651="22", W651*'UNIT VALUES'!$D$44, W651*'UNIT VALUES'!$D$36), 0)</f>
        <v>157373</v>
      </c>
      <c r="Y651" s="87">
        <f>ROUND(IF(C651="22", IF(U651&gt;V651,O651*'UNIT VALUES'!$D$38*'UNIT VALUES'!$D$44,O651*'UNIT VALUES'!$D$41*'UNIT VALUES'!$D$44),IF(U651&gt;V651, O651*'UNIT VALUES'!$D$28*'UNIT VALUES'!$D$36,0)), 0)</f>
        <v>85005</v>
      </c>
      <c r="Z651" s="87">
        <f>ROUND(IF(C651="22", IF(U651&gt;V651,Q651*'UNIT VALUES'!$D$39*'UNIT VALUES'!$D$44,Q651*'UNIT VALUES'!$D$42*'UNIT VALUES'!$D$44), IF(U651&gt;V651, Q651*'UNIT VALUES'!$D$29*'UNIT VALUES'!$D$36, Q651*'UNIT VALUES'!$D$31*'UNIT VALUES'!$D$36)),0)</f>
        <v>57402</v>
      </c>
      <c r="AA651" s="87">
        <f>ROUND(IF(C651="22", IF(U651&gt;V651,0,R651*'UNIT VALUES'!$D$43*'UNIT VALUES'!$D$44),IF(CALCS!U651&gt;CALCS!V651,0,CALCS!R651*'UNIT VALUES'!$D$34*'UNIT VALUES'!$D$36)), 0)</f>
        <v>0</v>
      </c>
      <c r="AB651" s="87">
        <f>ROUND(IF(C651="22",IF(U651&gt;V651,S651*'UNIT VALUES'!$D$40*'UNIT VALUES'!$D$44,0),IF(U651&gt;V651,S651*'UNIT VALUES'!$D$30*'UNIT VALUES'!$D$36)), 0)</f>
        <v>14965</v>
      </c>
      <c r="AC651" s="87">
        <f>ROUND(IF(U651&gt;V651,0,IF(T651&gt;1, IF(C651="66", T651*'UNIT VALUES'!$D$33*'UNIT VALUES'!$D$36,T651*'UNIT VALUES'!$D$32*'UNIT VALUES'!$D$36),0)),0)</f>
        <v>0</v>
      </c>
      <c r="AD651" t="str">
        <f t="shared" si="31"/>
        <v>273150</v>
      </c>
      <c r="AE651">
        <f ca="1">IF(C651="22",OFFSET('National Reallocations'!$L$1,MATCH(AD651,'National Reallocations'!$I$2:$I$52,0),),ROUND((X651/(SUM($X$2:$X$1259)-SUMIF($C$2:$C$1259,"22",$X$2:$X$1259)))*(Reallocations!$F$4+Reallocations!$F$5),0))</f>
        <v>13</v>
      </c>
      <c r="AF651" s="27">
        <f ca="1">IF(ISERROR(OFFSET('MSA Reallocations'!$I$1,MATCH(AD651,'MSA Reallocations'!$E$2:$E$37,0),)), 0, (OFFSET('MSA Reallocations'!$I$1,MATCH(AD651,'MSA Reallocations'!$E$2:$E$37,0),)))</f>
        <v>0</v>
      </c>
      <c r="AG651" s="181">
        <f ca="1">IF(ISERROR(OFFSET(Reductions!$E$1,MATCH(AD651,Reductions!$F$2:$F$15,0),)), 0, -OFFSET(Reductions!$E$1,MATCH(AD651,Reductions!$F$2:$F$15,0),))</f>
        <v>0</v>
      </c>
      <c r="AH651" s="53">
        <f t="shared" ca="1" si="32"/>
        <v>157386</v>
      </c>
    </row>
    <row r="652" spans="1:34" x14ac:dyDescent="0.25">
      <c r="A652" s="126" t="s">
        <v>5376</v>
      </c>
      <c r="B652" s="126" t="s">
        <v>1888</v>
      </c>
      <c r="C652" s="126" t="s">
        <v>47</v>
      </c>
      <c r="D652" s="126" t="s">
        <v>48</v>
      </c>
      <c r="E652" s="126" t="s">
        <v>1889</v>
      </c>
      <c r="F652" s="126" t="s">
        <v>611</v>
      </c>
      <c r="G652" s="126" t="s">
        <v>215</v>
      </c>
      <c r="H652" s="126" t="s">
        <v>23</v>
      </c>
      <c r="I652" s="126" t="s">
        <v>1911</v>
      </c>
      <c r="J652" s="126" t="s">
        <v>339</v>
      </c>
      <c r="K652" s="126" t="s">
        <v>3347</v>
      </c>
      <c r="L652" s="127">
        <v>22934</v>
      </c>
      <c r="M652" s="127">
        <v>29998</v>
      </c>
      <c r="N652" s="127">
        <v>29998</v>
      </c>
      <c r="O652" s="127">
        <v>42005</v>
      </c>
      <c r="P652" s="127">
        <v>0</v>
      </c>
      <c r="Q652" s="127">
        <v>5598</v>
      </c>
      <c r="R652" s="127">
        <v>1335</v>
      </c>
      <c r="S652" s="127">
        <v>218</v>
      </c>
      <c r="T652" s="24">
        <f>IF(P652&gt;0, ROUND(IF(IF(OR(C652="51", C652="52", C652="66"), (L652*'UNIT VALUES'!$C$26)-CALCS!P652,0)&gt;0, IF(OR(C652="51", C652="52", C652="66"), (L652*'UNIT VALUES'!$C$26)-CALCS!P652,0), 0), 0), ROUND(IF(IF(OR(C652="51", C652="52", C652="66"), (L652*'UNIT VALUES'!$C$26)-CALCS!O652,0)&gt;0, IF(OR(C652="51", C652="52", C652="66"), (L652*'UNIT VALUES'!$C$26)-CALCS!O652,0), 0), 0))</f>
        <v>0</v>
      </c>
      <c r="U652" s="25">
        <f>IF(C652="22", (O652*'UNIT VALUES'!$D$38)+(Q652*'UNIT VALUES'!$D$39)+(S652*'UNIT VALUES'!$D$40), (O652*'UNIT VALUES'!$D$28)+(Q652*'UNIT VALUES'!$D$29)+(S652*'UNIT VALUES'!$D$30))</f>
        <v>253966.46636489293</v>
      </c>
      <c r="V652" s="25">
        <f>IF(C652="22",(O652*'UNIT VALUES'!$D$41)+(Q652*'UNIT VALUES'!$D$42)+(R652*'UNIT VALUES'!$D$43),IF(C652="66",(Q652*'UNIT VALUES'!$D$31)+(T652*'UNIT VALUES'!$D$33)+(R652*'UNIT VALUES'!$D$34),(Q652*'UNIT VALUES'!$D$31)+(T652*'UNIT VALUES'!$D$32)+(R652*'UNIT VALUES'!$D$34)))</f>
        <v>184372.4005472475</v>
      </c>
      <c r="W652" s="25">
        <f t="shared" si="30"/>
        <v>253966</v>
      </c>
      <c r="X652" s="27">
        <f>ROUND(IF(C652="22", W652*'UNIT VALUES'!$D$44, W652*'UNIT VALUES'!$D$36), 0)</f>
        <v>222273</v>
      </c>
      <c r="Y652" s="87">
        <f>ROUND(IF(C652="22", IF(U652&gt;V652,O652*'UNIT VALUES'!$D$38*'UNIT VALUES'!$D$44,O652*'UNIT VALUES'!$D$41*'UNIT VALUES'!$D$44),IF(U652&gt;V652, O652*'UNIT VALUES'!$D$28*'UNIT VALUES'!$D$36,0)), 0)</f>
        <v>69106</v>
      </c>
      <c r="Z652" s="87">
        <f>ROUND(IF(C652="22", IF(U652&gt;V652,Q652*'UNIT VALUES'!$D$39*'UNIT VALUES'!$D$44,Q652*'UNIT VALUES'!$D$42*'UNIT VALUES'!$D$44), IF(U652&gt;V652, Q652*'UNIT VALUES'!$D$29*'UNIT VALUES'!$D$36, Q652*'UNIT VALUES'!$D$31*'UNIT VALUES'!$D$36)),0)</f>
        <v>124550</v>
      </c>
      <c r="AA652" s="87">
        <f>ROUND(IF(C652="22", IF(U652&gt;V652,0,R652*'UNIT VALUES'!$D$43*'UNIT VALUES'!$D$44),IF(CALCS!U652&gt;CALCS!V652,0,CALCS!R652*'UNIT VALUES'!$D$34*'UNIT VALUES'!$D$36)), 0)</f>
        <v>0</v>
      </c>
      <c r="AB652" s="87">
        <f>ROUND(IF(C652="22",IF(U652&gt;V652,S652*'UNIT VALUES'!$D$40*'UNIT VALUES'!$D$44,0),IF(U652&gt;V652,S652*'UNIT VALUES'!$D$30*'UNIT VALUES'!$D$36)), 0)</f>
        <v>28618</v>
      </c>
      <c r="AC652" s="87">
        <f>ROUND(IF(U652&gt;V652,0,IF(T652&gt;1, IF(C652="66", T652*'UNIT VALUES'!$D$33*'UNIT VALUES'!$D$36,T652*'UNIT VALUES'!$D$32*'UNIT VALUES'!$D$36),0)),0)</f>
        <v>0</v>
      </c>
      <c r="AD652" t="str">
        <f t="shared" si="31"/>
        <v>273198</v>
      </c>
      <c r="AE652">
        <f ca="1">IF(C652="22",OFFSET('National Reallocations'!$L$1,MATCH(AD652,'National Reallocations'!$I$2:$I$52,0),),ROUND((X652/(SUM($X$2:$X$1259)-SUMIF($C$2:$C$1259,"22",$X$2:$X$1259)))*(Reallocations!$F$4+Reallocations!$F$5),0))</f>
        <v>19</v>
      </c>
      <c r="AF652" s="27">
        <f ca="1">IF(ISERROR(OFFSET('MSA Reallocations'!$I$1,MATCH(AD652,'MSA Reallocations'!$E$2:$E$37,0),)), 0, (OFFSET('MSA Reallocations'!$I$1,MATCH(AD652,'MSA Reallocations'!$E$2:$E$37,0),)))</f>
        <v>0</v>
      </c>
      <c r="AG652" s="181">
        <f ca="1">IF(ISERROR(OFFSET(Reductions!$E$1,MATCH(AD652,Reductions!$F$2:$F$15,0),)), 0, -OFFSET(Reductions!$E$1,MATCH(AD652,Reductions!$F$2:$F$15,0),))</f>
        <v>0</v>
      </c>
      <c r="AH652" s="53">
        <f t="shared" ca="1" si="32"/>
        <v>222292</v>
      </c>
    </row>
    <row r="653" spans="1:34" x14ac:dyDescent="0.25">
      <c r="A653" s="126" t="s">
        <v>5818</v>
      </c>
      <c r="B653" s="126" t="s">
        <v>1888</v>
      </c>
      <c r="C653" s="126" t="s">
        <v>27</v>
      </c>
      <c r="D653" s="126" t="s">
        <v>28</v>
      </c>
      <c r="E653" s="126" t="s">
        <v>1889</v>
      </c>
      <c r="F653" s="126" t="s">
        <v>1810</v>
      </c>
      <c r="G653" s="126" t="s">
        <v>22</v>
      </c>
      <c r="H653" s="126" t="s">
        <v>23</v>
      </c>
      <c r="I653" s="126" t="s">
        <v>1913</v>
      </c>
      <c r="J653" s="126" t="s">
        <v>1904</v>
      </c>
      <c r="K653" s="126" t="s">
        <v>3347</v>
      </c>
      <c r="L653" s="127">
        <v>5927</v>
      </c>
      <c r="M653" s="127">
        <v>0</v>
      </c>
      <c r="N653" s="127">
        <v>0</v>
      </c>
      <c r="O653" s="127">
        <v>13529</v>
      </c>
      <c r="P653" s="127">
        <v>0</v>
      </c>
      <c r="Q653" s="127">
        <v>1118</v>
      </c>
      <c r="R653" s="127">
        <v>870</v>
      </c>
      <c r="S653" s="127">
        <v>95</v>
      </c>
      <c r="T653" s="24">
        <f>IF(P653&gt;0, ROUND(IF(IF(OR(C653="51", C653="52", C653="66"), (L653*'UNIT VALUES'!$C$26)-CALCS!P653,0)&gt;0, IF(OR(C653="51", C653="52", C653="66"), (L653*'UNIT VALUES'!$C$26)-CALCS!P653,0), 0), 0), ROUND(IF(IF(OR(C653="51", C653="52", C653="66"), (L653*'UNIT VALUES'!$C$26)-CALCS!O653,0)&gt;0, IF(OR(C653="51", C653="52", C653="66"), (L653*'UNIT VALUES'!$C$26)-CALCS!O653,0), 0), 0))</f>
        <v>0</v>
      </c>
      <c r="U653" s="25">
        <f>IF(C653="22", (O653*'UNIT VALUES'!$D$38)+(Q653*'UNIT VALUES'!$D$39)+(S653*'UNIT VALUES'!$D$40), (O653*'UNIT VALUES'!$D$28)+(Q653*'UNIT VALUES'!$D$29)+(S653*'UNIT VALUES'!$D$30))</f>
        <v>68101.600500706743</v>
      </c>
      <c r="V653" s="25">
        <f>IF(C653="22",(O653*'UNIT VALUES'!$D$41)+(Q653*'UNIT VALUES'!$D$42)+(R653*'UNIT VALUES'!$D$43),IF(C653="66",(Q653*'UNIT VALUES'!$D$31)+(T653*'UNIT VALUES'!$D$33)+(R653*'UNIT VALUES'!$D$34),(Q653*'UNIT VALUES'!$D$31)+(T653*'UNIT VALUES'!$D$32)+(R653*'UNIT VALUES'!$D$34)))</f>
        <v>81561.086753424548</v>
      </c>
      <c r="W653" s="25">
        <f t="shared" si="30"/>
        <v>81561</v>
      </c>
      <c r="X653" s="27">
        <f>ROUND(IF(C653="22", W653*'UNIT VALUES'!$D$44, W653*'UNIT VALUES'!$D$36), 0)</f>
        <v>71383</v>
      </c>
      <c r="Y653" s="87">
        <f>ROUND(IF(C653="22", IF(U653&gt;V653,O653*'UNIT VALUES'!$D$38*'UNIT VALUES'!$D$44,O653*'UNIT VALUES'!$D$41*'UNIT VALUES'!$D$44),IF(U653&gt;V653, O653*'UNIT VALUES'!$D$28*'UNIT VALUES'!$D$36,0)), 0)</f>
        <v>0</v>
      </c>
      <c r="Z653" s="87">
        <f>ROUND(IF(C653="22", IF(U653&gt;V653,Q653*'UNIT VALUES'!$D$39*'UNIT VALUES'!$D$44,Q653*'UNIT VALUES'!$D$42*'UNIT VALUES'!$D$44), IF(U653&gt;V653, Q653*'UNIT VALUES'!$D$29*'UNIT VALUES'!$D$36, Q653*'UNIT VALUES'!$D$31*'UNIT VALUES'!$D$36)),0)</f>
        <v>14925</v>
      </c>
      <c r="AA653" s="87">
        <f>ROUND(IF(C653="22", IF(U653&gt;V653,0,R653*'UNIT VALUES'!$D$43*'UNIT VALUES'!$D$44),IF(CALCS!U653&gt;CALCS!V653,0,CALCS!R653*'UNIT VALUES'!$D$34*'UNIT VALUES'!$D$36)), 0)</f>
        <v>56458</v>
      </c>
      <c r="AB653" s="87">
        <f>ROUND(IF(C653="22",IF(U653&gt;V653,S653*'UNIT VALUES'!$D$40*'UNIT VALUES'!$D$44,0),IF(U653&gt;V653,S653*'UNIT VALUES'!$D$30*'UNIT VALUES'!$D$36)), 0)</f>
        <v>0</v>
      </c>
      <c r="AC653" s="87">
        <f>ROUND(IF(U653&gt;V653,0,IF(T653&gt;1, IF(C653="66", T653*'UNIT VALUES'!$D$33*'UNIT VALUES'!$D$36,T653*'UNIT VALUES'!$D$32*'UNIT VALUES'!$D$36),0)),0)</f>
        <v>0</v>
      </c>
      <c r="AD653" t="str">
        <f t="shared" si="31"/>
        <v>273456</v>
      </c>
      <c r="AE653">
        <f ca="1">IF(C653="22",OFFSET('National Reallocations'!$L$1,MATCH(AD653,'National Reallocations'!$I$2:$I$52,0),),ROUND((X653/(SUM($X$2:$X$1259)-SUMIF($C$2:$C$1259,"22",$X$2:$X$1259)))*(Reallocations!$F$4+Reallocations!$F$5),0))</f>
        <v>6</v>
      </c>
      <c r="AF653" s="27">
        <f ca="1">IF(ISERROR(OFFSET('MSA Reallocations'!$I$1,MATCH(AD653,'MSA Reallocations'!$E$2:$E$37,0),)), 0, (OFFSET('MSA Reallocations'!$I$1,MATCH(AD653,'MSA Reallocations'!$E$2:$E$37,0),)))</f>
        <v>0</v>
      </c>
      <c r="AG653" s="181">
        <f ca="1">IF(ISERROR(OFFSET(Reductions!$E$1,MATCH(AD653,Reductions!$F$2:$F$15,0),)), 0, -OFFSET(Reductions!$E$1,MATCH(AD653,Reductions!$F$2:$F$15,0),))</f>
        <v>0</v>
      </c>
      <c r="AH653" s="53">
        <f t="shared" ca="1" si="32"/>
        <v>71389</v>
      </c>
    </row>
    <row r="654" spans="1:34" x14ac:dyDescent="0.25">
      <c r="A654" s="126" t="s">
        <v>4959</v>
      </c>
      <c r="B654" s="126" t="s">
        <v>1888</v>
      </c>
      <c r="C654" s="126" t="s">
        <v>27</v>
      </c>
      <c r="D654" s="126" t="s">
        <v>28</v>
      </c>
      <c r="E654" s="126" t="s">
        <v>1889</v>
      </c>
      <c r="F654" s="126" t="s">
        <v>687</v>
      </c>
      <c r="G654" s="126" t="s">
        <v>480</v>
      </c>
      <c r="H654" s="126" t="s">
        <v>23</v>
      </c>
      <c r="I654" s="126" t="s">
        <v>1915</v>
      </c>
      <c r="J654" s="126" t="s">
        <v>1891</v>
      </c>
      <c r="K654" s="126" t="s">
        <v>3347</v>
      </c>
      <c r="L654" s="127">
        <v>9576</v>
      </c>
      <c r="M654" s="127">
        <v>31615</v>
      </c>
      <c r="N654" s="127">
        <v>31615</v>
      </c>
      <c r="O654" s="127">
        <v>75907</v>
      </c>
      <c r="P654" s="127">
        <v>0</v>
      </c>
      <c r="Q654" s="127">
        <v>4463</v>
      </c>
      <c r="R654" s="127">
        <v>507</v>
      </c>
      <c r="S654" s="127">
        <v>180</v>
      </c>
      <c r="T654" s="24">
        <f>IF(P654&gt;0, ROUND(IF(IF(OR(C654="51", C654="52", C654="66"), (L654*'UNIT VALUES'!$C$26)-CALCS!P654,0)&gt;0, IF(OR(C654="51", C654="52", C654="66"), (L654*'UNIT VALUES'!$C$26)-CALCS!P654,0), 0), 0), ROUND(IF(IF(OR(C654="51", C654="52", C654="66"), (L654*'UNIT VALUES'!$C$26)-CALCS!O654,0)&gt;0, IF(OR(C654="51", C654="52", C654="66"), (L654*'UNIT VALUES'!$C$26)-CALCS!O654,0), 0), 0))</f>
        <v>0</v>
      </c>
      <c r="U654" s="25">
        <f>IF(C654="22", (O654*'UNIT VALUES'!$D$38)+(Q654*'UNIT VALUES'!$D$39)+(S654*'UNIT VALUES'!$D$40), (O654*'UNIT VALUES'!$D$28)+(Q654*'UNIT VALUES'!$D$29)+(S654*'UNIT VALUES'!$D$30))</f>
        <v>283141.26624399313</v>
      </c>
      <c r="V654" s="25">
        <f>IF(C654="22",(O654*'UNIT VALUES'!$D$41)+(Q654*'UNIT VALUES'!$D$42)+(R654*'UNIT VALUES'!$D$43),IF(C654="66",(Q654*'UNIT VALUES'!$D$31)+(T654*'UNIT VALUES'!$D$33)+(R654*'UNIT VALUES'!$D$34),(Q654*'UNIT VALUES'!$D$31)+(T654*'UNIT VALUES'!$D$32)+(R654*'UNIT VALUES'!$D$34)))</f>
        <v>105666.21548602358</v>
      </c>
      <c r="W654" s="25">
        <f t="shared" si="30"/>
        <v>283141</v>
      </c>
      <c r="X654" s="27">
        <f>ROUND(IF(C654="22", W654*'UNIT VALUES'!$D$44, W654*'UNIT VALUES'!$D$36), 0)</f>
        <v>247807</v>
      </c>
      <c r="Y654" s="87">
        <f>ROUND(IF(C654="22", IF(U654&gt;V654,O654*'UNIT VALUES'!$D$38*'UNIT VALUES'!$D$44,O654*'UNIT VALUES'!$D$41*'UNIT VALUES'!$D$44),IF(U654&gt;V654, O654*'UNIT VALUES'!$D$28*'UNIT VALUES'!$D$36,0)), 0)</f>
        <v>124881</v>
      </c>
      <c r="Z654" s="87">
        <f>ROUND(IF(C654="22", IF(U654&gt;V654,Q654*'UNIT VALUES'!$D$39*'UNIT VALUES'!$D$44,Q654*'UNIT VALUES'!$D$42*'UNIT VALUES'!$D$44), IF(U654&gt;V654, Q654*'UNIT VALUES'!$D$29*'UNIT VALUES'!$D$36, Q654*'UNIT VALUES'!$D$31*'UNIT VALUES'!$D$36)),0)</f>
        <v>99297</v>
      </c>
      <c r="AA654" s="87">
        <f>ROUND(IF(C654="22", IF(U654&gt;V654,0,R654*'UNIT VALUES'!$D$43*'UNIT VALUES'!$D$44),IF(CALCS!U654&gt;CALCS!V654,0,CALCS!R654*'UNIT VALUES'!$D$34*'UNIT VALUES'!$D$36)), 0)</f>
        <v>0</v>
      </c>
      <c r="AB654" s="87">
        <f>ROUND(IF(C654="22",IF(U654&gt;V654,S654*'UNIT VALUES'!$D$40*'UNIT VALUES'!$D$44,0),IF(U654&gt;V654,S654*'UNIT VALUES'!$D$30*'UNIT VALUES'!$D$36)), 0)</f>
        <v>23629</v>
      </c>
      <c r="AC654" s="87">
        <f>ROUND(IF(U654&gt;V654,0,IF(T654&gt;1, IF(C654="66", T654*'UNIT VALUES'!$D$33*'UNIT VALUES'!$D$36,T654*'UNIT VALUES'!$D$32*'UNIT VALUES'!$D$36),0)),0)</f>
        <v>0</v>
      </c>
      <c r="AD654" t="str">
        <f t="shared" si="31"/>
        <v>273768</v>
      </c>
      <c r="AE654">
        <f ca="1">IF(C654="22",OFFSET('National Reallocations'!$L$1,MATCH(AD654,'National Reallocations'!$I$2:$I$52,0),),ROUND((X654/(SUM($X$2:$X$1259)-SUMIF($C$2:$C$1259,"22",$X$2:$X$1259)))*(Reallocations!$F$4+Reallocations!$F$5),0))</f>
        <v>21</v>
      </c>
      <c r="AF654" s="27">
        <f ca="1">IF(ISERROR(OFFSET('MSA Reallocations'!$I$1,MATCH(AD654,'MSA Reallocations'!$E$2:$E$37,0),)), 0, (OFFSET('MSA Reallocations'!$I$1,MATCH(AD654,'MSA Reallocations'!$E$2:$E$37,0),)))</f>
        <v>0</v>
      </c>
      <c r="AG654" s="181">
        <f ca="1">IF(ISERROR(OFFSET(Reductions!$E$1,MATCH(AD654,Reductions!$F$2:$F$15,0),)), 0, -OFFSET(Reductions!$E$1,MATCH(AD654,Reductions!$F$2:$F$15,0),))</f>
        <v>0</v>
      </c>
      <c r="AH654" s="53">
        <f t="shared" ca="1" si="32"/>
        <v>247828</v>
      </c>
    </row>
    <row r="655" spans="1:34" x14ac:dyDescent="0.25">
      <c r="A655" s="126" t="s">
        <v>5522</v>
      </c>
      <c r="B655" s="126" t="s">
        <v>1888</v>
      </c>
      <c r="C655" s="126" t="s">
        <v>27</v>
      </c>
      <c r="D655" s="126" t="s">
        <v>28</v>
      </c>
      <c r="E655" s="126" t="s">
        <v>1889</v>
      </c>
      <c r="F655" s="126" t="s">
        <v>1917</v>
      </c>
      <c r="G655" s="126" t="s">
        <v>1584</v>
      </c>
      <c r="H655" s="126" t="s">
        <v>23</v>
      </c>
      <c r="I655" s="126" t="s">
        <v>1918</v>
      </c>
      <c r="J655" s="126" t="s">
        <v>1919</v>
      </c>
      <c r="K655" s="126" t="s">
        <v>3347</v>
      </c>
      <c r="L655" s="127">
        <v>40663</v>
      </c>
      <c r="M655" s="127">
        <v>59273</v>
      </c>
      <c r="N655" s="127">
        <v>57890</v>
      </c>
      <c r="O655" s="127">
        <v>112225</v>
      </c>
      <c r="P655" s="127">
        <v>109606</v>
      </c>
      <c r="Q655" s="127">
        <v>10345</v>
      </c>
      <c r="R655" s="127">
        <v>3885</v>
      </c>
      <c r="S655" s="127">
        <v>838</v>
      </c>
      <c r="T655" s="24">
        <f>IF(P655&gt;0, ROUND(IF(IF(OR(C655="51", C655="52", C655="66"), (L655*'UNIT VALUES'!$C$26)-CALCS!P655,0)&gt;0, IF(OR(C655="51", C655="52", C655="66"), (L655*'UNIT VALUES'!$C$26)-CALCS!P655,0), 0), 0), ROUND(IF(IF(OR(C655="51", C655="52", C655="66"), (L655*'UNIT VALUES'!$C$26)-CALCS!O655,0)&gt;0, IF(OR(C655="51", C655="52", C655="66"), (L655*'UNIT VALUES'!$C$26)-CALCS!O655,0), 0), 0))</f>
        <v>0</v>
      </c>
      <c r="U655" s="25">
        <f>IF(C655="22", (O655*'UNIT VALUES'!$D$38)+(Q655*'UNIT VALUES'!$D$39)+(S655*'UNIT VALUES'!$D$40), (O655*'UNIT VALUES'!$D$28)+(Q655*'UNIT VALUES'!$D$29)+(S655*'UNIT VALUES'!$D$30))</f>
        <v>599633.3789772673</v>
      </c>
      <c r="V655" s="25">
        <f>IF(C655="22",(O655*'UNIT VALUES'!$D$41)+(Q655*'UNIT VALUES'!$D$42)+(R655*'UNIT VALUES'!$D$43),IF(C655="66",(Q655*'UNIT VALUES'!$D$31)+(T655*'UNIT VALUES'!$D$33)+(R655*'UNIT VALUES'!$D$34),(Q655*'UNIT VALUES'!$D$31)+(T655*'UNIT VALUES'!$D$32)+(R655*'UNIT VALUES'!$D$34)))</f>
        <v>445853.99459108117</v>
      </c>
      <c r="W655" s="25">
        <f t="shared" si="30"/>
        <v>599633</v>
      </c>
      <c r="X655" s="27">
        <f>ROUND(IF(C655="22", W655*'UNIT VALUES'!$D$44, W655*'UNIT VALUES'!$D$36), 0)</f>
        <v>524804</v>
      </c>
      <c r="Y655" s="87">
        <f>ROUND(IF(C655="22", IF(U655&gt;V655,O655*'UNIT VALUES'!$D$38*'UNIT VALUES'!$D$44,O655*'UNIT VALUES'!$D$41*'UNIT VALUES'!$D$44),IF(U655&gt;V655, O655*'UNIT VALUES'!$D$28*'UNIT VALUES'!$D$36,0)), 0)</f>
        <v>184631</v>
      </c>
      <c r="Z655" s="87">
        <f>ROUND(IF(C655="22", IF(U655&gt;V655,Q655*'UNIT VALUES'!$D$39*'UNIT VALUES'!$D$44,Q655*'UNIT VALUES'!$D$42*'UNIT VALUES'!$D$44), IF(U655&gt;V655, Q655*'UNIT VALUES'!$D$29*'UNIT VALUES'!$D$36, Q655*'UNIT VALUES'!$D$31*'UNIT VALUES'!$D$36)),0)</f>
        <v>230166</v>
      </c>
      <c r="AA655" s="87">
        <f>ROUND(IF(C655="22", IF(U655&gt;V655,0,R655*'UNIT VALUES'!$D$43*'UNIT VALUES'!$D$44),IF(CALCS!U655&gt;CALCS!V655,0,CALCS!R655*'UNIT VALUES'!$D$34*'UNIT VALUES'!$D$36)), 0)</f>
        <v>0</v>
      </c>
      <c r="AB655" s="87">
        <f>ROUND(IF(C655="22",IF(U655&gt;V655,S655*'UNIT VALUES'!$D$40*'UNIT VALUES'!$D$44,0),IF(U655&gt;V655,S655*'UNIT VALUES'!$D$30*'UNIT VALUES'!$D$36)), 0)</f>
        <v>110007</v>
      </c>
      <c r="AC655" s="87">
        <f>ROUND(IF(U655&gt;V655,0,IF(T655&gt;1, IF(C655="66", T655*'UNIT VALUES'!$D$33*'UNIT VALUES'!$D$36,T655*'UNIT VALUES'!$D$32*'UNIT VALUES'!$D$36),0)),0)</f>
        <v>0</v>
      </c>
      <c r="AD655" t="str">
        <f t="shared" si="31"/>
        <v>273930</v>
      </c>
      <c r="AE655">
        <f ca="1">IF(C655="22",OFFSET('National Reallocations'!$L$1,MATCH(AD655,'National Reallocations'!$I$2:$I$52,0),),ROUND((X655/(SUM($X$2:$X$1259)-SUMIF($C$2:$C$1259,"22",$X$2:$X$1259)))*(Reallocations!$F$4+Reallocations!$F$5),0))</f>
        <v>44</v>
      </c>
      <c r="AF655" s="27">
        <f ca="1">IF(ISERROR(OFFSET('MSA Reallocations'!$I$1,MATCH(AD655,'MSA Reallocations'!$E$2:$E$37,0),)), 0, (OFFSET('MSA Reallocations'!$I$1,MATCH(AD655,'MSA Reallocations'!$E$2:$E$37,0),)))</f>
        <v>0</v>
      </c>
      <c r="AG655" s="181">
        <f ca="1">IF(ISERROR(OFFSET(Reductions!$E$1,MATCH(AD655,Reductions!$F$2:$F$15,0),)), 0, -OFFSET(Reductions!$E$1,MATCH(AD655,Reductions!$F$2:$F$15,0),))</f>
        <v>0</v>
      </c>
      <c r="AH655" s="53">
        <f t="shared" ca="1" si="32"/>
        <v>524848</v>
      </c>
    </row>
    <row r="656" spans="1:34" x14ac:dyDescent="0.25">
      <c r="A656" s="126" t="s">
        <v>5048</v>
      </c>
      <c r="B656" s="126" t="s">
        <v>1888</v>
      </c>
      <c r="C656" s="126" t="s">
        <v>27</v>
      </c>
      <c r="D656" s="126" t="s">
        <v>28</v>
      </c>
      <c r="E656" s="126" t="s">
        <v>1889</v>
      </c>
      <c r="F656" s="126" t="s">
        <v>1921</v>
      </c>
      <c r="G656" s="126" t="s">
        <v>22</v>
      </c>
      <c r="H656" s="126" t="s">
        <v>23</v>
      </c>
      <c r="I656" s="126" t="s">
        <v>1922</v>
      </c>
      <c r="J656" s="126" t="s">
        <v>1923</v>
      </c>
      <c r="K656" s="126" t="s">
        <v>3347</v>
      </c>
      <c r="L656" s="127">
        <v>33815</v>
      </c>
      <c r="M656" s="127">
        <v>42566</v>
      </c>
      <c r="N656" s="127">
        <v>42566</v>
      </c>
      <c r="O656" s="127">
        <v>67109</v>
      </c>
      <c r="P656" s="127">
        <v>0</v>
      </c>
      <c r="Q656" s="127">
        <v>14534</v>
      </c>
      <c r="R656" s="127">
        <v>3740</v>
      </c>
      <c r="S656" s="127">
        <v>530</v>
      </c>
      <c r="T656" s="24">
        <f>IF(P656&gt;0, ROUND(IF(IF(OR(C656="51", C656="52", C656="66"), (L656*'UNIT VALUES'!$C$26)-CALCS!P656,0)&gt;0, IF(OR(C656="51", C656="52", C656="66"), (L656*'UNIT VALUES'!$C$26)-CALCS!P656,0), 0), 0), ROUND(IF(IF(OR(C656="51", C656="52", C656="66"), (L656*'UNIT VALUES'!$C$26)-CALCS!O656,0)&gt;0, IF(OR(C656="51", C656="52", C656="66"), (L656*'UNIT VALUES'!$C$26)-CALCS!O656,0), 0), 0))</f>
        <v>0</v>
      </c>
      <c r="U656" s="25">
        <f>IF(C656="22", (O656*'UNIT VALUES'!$D$38)+(Q656*'UNIT VALUES'!$D$39)+(S656*'UNIT VALUES'!$D$40), (O656*'UNIT VALUES'!$D$28)+(Q656*'UNIT VALUES'!$D$29)+(S656*'UNIT VALUES'!$D$30))</f>
        <v>575118.80857612065</v>
      </c>
      <c r="V656" s="25">
        <f>IF(C656="22",(O656*'UNIT VALUES'!$D$41)+(Q656*'UNIT VALUES'!$D$42)+(R656*'UNIT VALUES'!$D$43),IF(C656="66",(Q656*'UNIT VALUES'!$D$31)+(T656*'UNIT VALUES'!$D$33)+(R656*'UNIT VALUES'!$D$34),(Q656*'UNIT VALUES'!$D$31)+(T656*'UNIT VALUES'!$D$32)+(R656*'UNIT VALUES'!$D$34)))</f>
        <v>498996.69071629539</v>
      </c>
      <c r="W656" s="25">
        <f t="shared" si="30"/>
        <v>575119</v>
      </c>
      <c r="X656" s="27">
        <f>ROUND(IF(C656="22", W656*'UNIT VALUES'!$D$44, W656*'UNIT VALUES'!$D$36), 0)</f>
        <v>503349</v>
      </c>
      <c r="Y656" s="87">
        <f>ROUND(IF(C656="22", IF(U656&gt;V656,O656*'UNIT VALUES'!$D$38*'UNIT VALUES'!$D$44,O656*'UNIT VALUES'!$D$41*'UNIT VALUES'!$D$44),IF(U656&gt;V656, O656*'UNIT VALUES'!$D$28*'UNIT VALUES'!$D$36,0)), 0)</f>
        <v>110407</v>
      </c>
      <c r="Z656" s="87">
        <f>ROUND(IF(C656="22", IF(U656&gt;V656,Q656*'UNIT VALUES'!$D$39*'UNIT VALUES'!$D$44,Q656*'UNIT VALUES'!$D$42*'UNIT VALUES'!$D$44), IF(U656&gt;V656, Q656*'UNIT VALUES'!$D$29*'UNIT VALUES'!$D$36, Q656*'UNIT VALUES'!$D$31*'UNIT VALUES'!$D$36)),0)</f>
        <v>323367</v>
      </c>
      <c r="AA656" s="87">
        <f>ROUND(IF(C656="22", IF(U656&gt;V656,0,R656*'UNIT VALUES'!$D$43*'UNIT VALUES'!$D$44),IF(CALCS!U656&gt;CALCS!V656,0,CALCS!R656*'UNIT VALUES'!$D$34*'UNIT VALUES'!$D$36)), 0)</f>
        <v>0</v>
      </c>
      <c r="AB656" s="87">
        <f>ROUND(IF(C656="22",IF(U656&gt;V656,S656*'UNIT VALUES'!$D$40*'UNIT VALUES'!$D$44,0),IF(U656&gt;V656,S656*'UNIT VALUES'!$D$30*'UNIT VALUES'!$D$36)), 0)</f>
        <v>69575</v>
      </c>
      <c r="AC656" s="87">
        <f>ROUND(IF(U656&gt;V656,0,IF(T656&gt;1, IF(C656="66", T656*'UNIT VALUES'!$D$33*'UNIT VALUES'!$D$36,T656*'UNIT VALUES'!$D$32*'UNIT VALUES'!$D$36),0)),0)</f>
        <v>0</v>
      </c>
      <c r="AD656" t="str">
        <f t="shared" si="31"/>
        <v>274104</v>
      </c>
      <c r="AE656">
        <f ca="1">IF(C656="22",OFFSET('National Reallocations'!$L$1,MATCH(AD656,'National Reallocations'!$I$2:$I$52,0),),ROUND((X656/(SUM($X$2:$X$1259)-SUMIF($C$2:$C$1259,"22",$X$2:$X$1259)))*(Reallocations!$F$4+Reallocations!$F$5),0))</f>
        <v>42</v>
      </c>
      <c r="AF656" s="27">
        <f ca="1">IF(ISERROR(OFFSET('MSA Reallocations'!$I$1,MATCH(AD656,'MSA Reallocations'!$E$2:$E$37,0),)), 0, (OFFSET('MSA Reallocations'!$I$1,MATCH(AD656,'MSA Reallocations'!$E$2:$E$37,0),)))</f>
        <v>0</v>
      </c>
      <c r="AG656" s="181">
        <f ca="1">IF(ISERROR(OFFSET(Reductions!$E$1,MATCH(AD656,Reductions!$F$2:$F$15,0),)), 0, -OFFSET(Reductions!$E$1,MATCH(AD656,Reductions!$F$2:$F$15,0),))</f>
        <v>0</v>
      </c>
      <c r="AH656" s="53">
        <f t="shared" ca="1" si="32"/>
        <v>503391</v>
      </c>
    </row>
    <row r="657" spans="1:34" x14ac:dyDescent="0.25">
      <c r="A657" s="126" t="s">
        <v>5518</v>
      </c>
      <c r="B657" s="126" t="s">
        <v>1888</v>
      </c>
      <c r="C657" s="126" t="s">
        <v>27</v>
      </c>
      <c r="D657" s="126" t="s">
        <v>28</v>
      </c>
      <c r="E657" s="126" t="s">
        <v>1889</v>
      </c>
      <c r="F657" s="126" t="s">
        <v>1820</v>
      </c>
      <c r="G657" s="126" t="s">
        <v>813</v>
      </c>
      <c r="H657" s="126" t="s">
        <v>23</v>
      </c>
      <c r="I657" s="126" t="s">
        <v>1925</v>
      </c>
      <c r="J657" s="126" t="s">
        <v>1891</v>
      </c>
      <c r="K657" s="126" t="s">
        <v>3347</v>
      </c>
      <c r="L657" s="127">
        <v>313411</v>
      </c>
      <c r="M657" s="127">
        <v>270360</v>
      </c>
      <c r="N657" s="127">
        <v>270230</v>
      </c>
      <c r="O657" s="127">
        <v>300851</v>
      </c>
      <c r="P657" s="127">
        <v>0</v>
      </c>
      <c r="Q657" s="127">
        <v>65065</v>
      </c>
      <c r="R657" s="127">
        <v>53534</v>
      </c>
      <c r="S657" s="127">
        <v>6544</v>
      </c>
      <c r="T657" s="24">
        <f>IF(P657&gt;0, ROUND(IF(IF(OR(C657="51", C657="52", C657="66"), (L657*'UNIT VALUES'!$C$26)-CALCS!P657,0)&gt;0, IF(OR(C657="51", C657="52", C657="66"), (L657*'UNIT VALUES'!$C$26)-CALCS!P657,0), 0), 0), ROUND(IF(IF(OR(C657="51", C657="52", C657="66"), (L657*'UNIT VALUES'!$C$26)-CALCS!O657,0)&gt;0, IF(OR(C657="51", C657="52", C657="66"), (L657*'UNIT VALUES'!$C$26)-CALCS!O657,0), 0), 0))</f>
        <v>190959</v>
      </c>
      <c r="U657" s="25">
        <f>IF(C657="22", (O657*'UNIT VALUES'!$D$38)+(Q657*'UNIT VALUES'!$D$39)+(S657*'UNIT VALUES'!$D$40), (O657*'UNIT VALUES'!$D$28)+(Q657*'UNIT VALUES'!$D$29)+(S657*'UNIT VALUES'!$D$30))</f>
        <v>3201114.1936411574</v>
      </c>
      <c r="V657" s="25">
        <f>IF(C657="22",(O657*'UNIT VALUES'!$D$41)+(Q657*'UNIT VALUES'!$D$42)+(R657*'UNIT VALUES'!$D$43),IF(C657="66",(Q657*'UNIT VALUES'!$D$31)+(T657*'UNIT VALUES'!$D$33)+(R657*'UNIT VALUES'!$D$34),(Q657*'UNIT VALUES'!$D$31)+(T657*'UNIT VALUES'!$D$32)+(R657*'UNIT VALUES'!$D$34)))</f>
        <v>7189799.9708861979</v>
      </c>
      <c r="W657" s="25">
        <f t="shared" si="30"/>
        <v>7189800</v>
      </c>
      <c r="X657" s="27">
        <f>ROUND(IF(C657="22", W657*'UNIT VALUES'!$D$44, W657*'UNIT VALUES'!$D$36), 0)</f>
        <v>6292572</v>
      </c>
      <c r="Y657" s="87">
        <f>ROUND(IF(C657="22", IF(U657&gt;V657,O657*'UNIT VALUES'!$D$38*'UNIT VALUES'!$D$44,O657*'UNIT VALUES'!$D$41*'UNIT VALUES'!$D$44),IF(U657&gt;V657, O657*'UNIT VALUES'!$D$28*'UNIT VALUES'!$D$36,0)), 0)</f>
        <v>0</v>
      </c>
      <c r="Z657" s="87">
        <f>ROUND(IF(C657="22", IF(U657&gt;V657,Q657*'UNIT VALUES'!$D$39*'UNIT VALUES'!$D$44,Q657*'UNIT VALUES'!$D$42*'UNIT VALUES'!$D$44), IF(U657&gt;V657, Q657*'UNIT VALUES'!$D$29*'UNIT VALUES'!$D$36, Q657*'UNIT VALUES'!$D$31*'UNIT VALUES'!$D$36)),0)</f>
        <v>868579</v>
      </c>
      <c r="AA657" s="87">
        <f>ROUND(IF(C657="22", IF(U657&gt;V657,0,R657*'UNIT VALUES'!$D$43*'UNIT VALUES'!$D$44),IF(CALCS!U657&gt;CALCS!V657,0,CALCS!R657*'UNIT VALUES'!$D$34*'UNIT VALUES'!$D$36)), 0)</f>
        <v>3474068</v>
      </c>
      <c r="AB657" s="87">
        <f>ROUND(IF(C657="22",IF(U657&gt;V657,S657*'UNIT VALUES'!$D$40*'UNIT VALUES'!$D$44,0),IF(U657&gt;V657,S657*'UNIT VALUES'!$D$30*'UNIT VALUES'!$D$36)), 0)</f>
        <v>0</v>
      </c>
      <c r="AC657" s="87">
        <f>ROUND(IF(U657&gt;V657,0,IF(T657&gt;1, IF(C657="66", T657*'UNIT VALUES'!$D$33*'UNIT VALUES'!$D$36,T657*'UNIT VALUES'!$D$32*'UNIT VALUES'!$D$36),0)),0)</f>
        <v>1949926</v>
      </c>
      <c r="AD657" t="str">
        <f t="shared" si="31"/>
        <v>274164</v>
      </c>
      <c r="AE657">
        <f ca="1">IF(C657="22",OFFSET('National Reallocations'!$L$1,MATCH(AD657,'National Reallocations'!$I$2:$I$52,0),),ROUND((X657/(SUM($X$2:$X$1259)-SUMIF($C$2:$C$1259,"22",$X$2:$X$1259)))*(Reallocations!$F$4+Reallocations!$F$5),0))</f>
        <v>529</v>
      </c>
      <c r="AF657" s="27">
        <f ca="1">IF(ISERROR(OFFSET('MSA Reallocations'!$I$1,MATCH(AD657,'MSA Reallocations'!$E$2:$E$37,0),)), 0, (OFFSET('MSA Reallocations'!$I$1,MATCH(AD657,'MSA Reallocations'!$E$2:$E$37,0),)))</f>
        <v>0</v>
      </c>
      <c r="AG657" s="181">
        <f ca="1">IF(ISERROR(OFFSET(Reductions!$E$1,MATCH(AD657,Reductions!$F$2:$F$15,0),)), 0, -OFFSET(Reductions!$E$1,MATCH(AD657,Reductions!$F$2:$F$15,0),))</f>
        <v>0</v>
      </c>
      <c r="AH657" s="53">
        <f t="shared" ca="1" si="32"/>
        <v>6293101</v>
      </c>
    </row>
    <row r="658" spans="1:34" x14ac:dyDescent="0.25">
      <c r="A658" s="126" t="s">
        <v>5037</v>
      </c>
      <c r="B658" s="126" t="s">
        <v>1888</v>
      </c>
      <c r="C658" s="126" t="s">
        <v>47</v>
      </c>
      <c r="D658" s="126" t="s">
        <v>48</v>
      </c>
      <c r="E658" s="126" t="s">
        <v>1889</v>
      </c>
      <c r="F658" s="126" t="s">
        <v>1927</v>
      </c>
      <c r="G658" s="126" t="s">
        <v>1243</v>
      </c>
      <c r="H658" s="126" t="s">
        <v>23</v>
      </c>
      <c r="I658" s="126" t="s">
        <v>1928</v>
      </c>
      <c r="J658" s="126" t="s">
        <v>1891</v>
      </c>
      <c r="K658" s="126" t="s">
        <v>3347</v>
      </c>
      <c r="L658" s="127">
        <v>1</v>
      </c>
      <c r="M658" s="127">
        <v>0</v>
      </c>
      <c r="N658" s="127">
        <v>0</v>
      </c>
      <c r="O658" s="127">
        <v>67855</v>
      </c>
      <c r="P658" s="127">
        <v>0</v>
      </c>
      <c r="Q658" s="127">
        <v>2241</v>
      </c>
      <c r="R658" s="127">
        <v>136</v>
      </c>
      <c r="S658" s="127">
        <v>226</v>
      </c>
      <c r="T658" s="24">
        <f>IF(P658&gt;0, ROUND(IF(IF(OR(C658="51", C658="52", C658="66"), (L658*'UNIT VALUES'!$C$26)-CALCS!P658,0)&gt;0, IF(OR(C658="51", C658="52", C658="66"), (L658*'UNIT VALUES'!$C$26)-CALCS!P658,0), 0), 0), ROUND(IF(IF(OR(C658="51", C658="52", C658="66"), (L658*'UNIT VALUES'!$C$26)-CALCS!O658,0)&gt;0, IF(OR(C658="51", C658="52", C658="66"), (L658*'UNIT VALUES'!$C$26)-CALCS!O658,0), 0), 0))</f>
        <v>0</v>
      </c>
      <c r="U658" s="25">
        <f>IF(C658="22", (O658*'UNIT VALUES'!$D$38)+(Q658*'UNIT VALUES'!$D$39)+(S658*'UNIT VALUES'!$D$40), (O658*'UNIT VALUES'!$D$28)+(Q658*'UNIT VALUES'!$D$29)+(S658*'UNIT VALUES'!$D$30))</f>
        <v>218418.70331870849</v>
      </c>
      <c r="V658" s="25">
        <f>IF(C658="22",(O658*'UNIT VALUES'!$D$41)+(Q658*'UNIT VALUES'!$D$42)+(R658*'UNIT VALUES'!$D$43),IF(C658="66",(Q658*'UNIT VALUES'!$D$31)+(T658*'UNIT VALUES'!$D$33)+(R658*'UNIT VALUES'!$D$34),(Q658*'UNIT VALUES'!$D$31)+(T658*'UNIT VALUES'!$D$32)+(R658*'UNIT VALUES'!$D$34)))</f>
        <v>44265.664986277407</v>
      </c>
      <c r="W658" s="25">
        <f t="shared" si="30"/>
        <v>218419</v>
      </c>
      <c r="X658" s="27">
        <f>ROUND(IF(C658="22", W658*'UNIT VALUES'!$D$44, W658*'UNIT VALUES'!$D$36), 0)</f>
        <v>191162</v>
      </c>
      <c r="Y658" s="87">
        <f>ROUND(IF(C658="22", IF(U658&gt;V658,O658*'UNIT VALUES'!$D$38*'UNIT VALUES'!$D$44,O658*'UNIT VALUES'!$D$41*'UNIT VALUES'!$D$44),IF(U658&gt;V658, O658*'UNIT VALUES'!$D$28*'UNIT VALUES'!$D$36,0)), 0)</f>
        <v>111634</v>
      </c>
      <c r="Z658" s="87">
        <f>ROUND(IF(C658="22", IF(U658&gt;V658,Q658*'UNIT VALUES'!$D$39*'UNIT VALUES'!$D$44,Q658*'UNIT VALUES'!$D$42*'UNIT VALUES'!$D$44), IF(U658&gt;V658, Q658*'UNIT VALUES'!$D$29*'UNIT VALUES'!$D$36, Q658*'UNIT VALUES'!$D$31*'UNIT VALUES'!$D$36)),0)</f>
        <v>49860</v>
      </c>
      <c r="AA658" s="87">
        <f>ROUND(IF(C658="22", IF(U658&gt;V658,0,R658*'UNIT VALUES'!$D$43*'UNIT VALUES'!$D$44),IF(CALCS!U658&gt;CALCS!V658,0,CALCS!R658*'UNIT VALUES'!$D$34*'UNIT VALUES'!$D$36)), 0)</f>
        <v>0</v>
      </c>
      <c r="AB658" s="87">
        <f>ROUND(IF(C658="22",IF(U658&gt;V658,S658*'UNIT VALUES'!$D$40*'UNIT VALUES'!$D$44,0),IF(U658&gt;V658,S658*'UNIT VALUES'!$D$30*'UNIT VALUES'!$D$36)), 0)</f>
        <v>29668</v>
      </c>
      <c r="AC658" s="87">
        <f>ROUND(IF(U658&gt;V658,0,IF(T658&gt;1, IF(C658="66", T658*'UNIT VALUES'!$D$33*'UNIT VALUES'!$D$36,T658*'UNIT VALUES'!$D$32*'UNIT VALUES'!$D$36),0)),0)</f>
        <v>0</v>
      </c>
      <c r="AD658" t="str">
        <f t="shared" si="31"/>
        <v>275040</v>
      </c>
      <c r="AE658">
        <f ca="1">IF(C658="22",OFFSET('National Reallocations'!$L$1,MATCH(AD658,'National Reallocations'!$I$2:$I$52,0),),ROUND((X658/(SUM($X$2:$X$1259)-SUMIF($C$2:$C$1259,"22",$X$2:$X$1259)))*(Reallocations!$F$4+Reallocations!$F$5),0))</f>
        <v>16</v>
      </c>
      <c r="AF658" s="27">
        <f ca="1">IF(ISERROR(OFFSET('MSA Reallocations'!$I$1,MATCH(AD658,'MSA Reallocations'!$E$2:$E$37,0),)), 0, (OFFSET('MSA Reallocations'!$I$1,MATCH(AD658,'MSA Reallocations'!$E$2:$E$37,0),)))</f>
        <v>0</v>
      </c>
      <c r="AG658" s="181">
        <f ca="1">IF(ISERROR(OFFSET(Reductions!$E$1,MATCH(AD658,Reductions!$F$2:$F$15,0),)), 0, -OFFSET(Reductions!$E$1,MATCH(AD658,Reductions!$F$2:$F$15,0),))</f>
        <v>0</v>
      </c>
      <c r="AH658" s="53">
        <f t="shared" ca="1" si="32"/>
        <v>191178</v>
      </c>
    </row>
    <row r="659" spans="1:34" x14ac:dyDescent="0.25">
      <c r="A659" s="126" t="s">
        <v>5555</v>
      </c>
      <c r="B659" s="126" t="s">
        <v>1888</v>
      </c>
      <c r="C659" s="126" t="s">
        <v>99</v>
      </c>
      <c r="D659" s="126" t="s">
        <v>100</v>
      </c>
      <c r="E659" s="126" t="s">
        <v>1889</v>
      </c>
      <c r="F659" s="126" t="s">
        <v>926</v>
      </c>
      <c r="G659" s="126" t="s">
        <v>844</v>
      </c>
      <c r="H659" s="126" t="s">
        <v>23</v>
      </c>
      <c r="I659" s="126" t="s">
        <v>23</v>
      </c>
      <c r="J659" s="126" t="s">
        <v>1891</v>
      </c>
      <c r="K659" s="126" t="s">
        <v>3347</v>
      </c>
      <c r="L659" s="127">
        <v>71066</v>
      </c>
      <c r="M659" s="127">
        <v>130539</v>
      </c>
      <c r="N659" s="127">
        <v>130539</v>
      </c>
      <c r="O659" s="127">
        <v>282099</v>
      </c>
      <c r="P659" s="127">
        <v>0</v>
      </c>
      <c r="Q659" s="127">
        <v>19731</v>
      </c>
      <c r="R659" s="127">
        <v>3617</v>
      </c>
      <c r="S659" s="127">
        <v>1979</v>
      </c>
      <c r="T659" s="24">
        <f>IF(P659&gt;0, ROUND(IF(IF(OR(C659="51", C659="52", C659="66"), (L659*'UNIT VALUES'!$C$26)-CALCS!P659,0)&gt;0, IF(OR(C659="51", C659="52", C659="66"), (L659*'UNIT VALUES'!$C$26)-CALCS!P659,0), 0), 0), ROUND(IF(IF(OR(C659="51", C659="52", C659="66"), (L659*'UNIT VALUES'!$C$26)-CALCS!O659,0)&gt;0, IF(OR(C659="51", C659="52", C659="66"), (L659*'UNIT VALUES'!$C$26)-CALCS!O659,0), 0), 0))</f>
        <v>0</v>
      </c>
      <c r="U659" s="25">
        <f>IF(C659="22", (O659*'UNIT VALUES'!$D$38)+(Q659*'UNIT VALUES'!$D$39)+(S659*'UNIT VALUES'!$D$40), (O659*'UNIT VALUES'!$D$28)+(Q659*'UNIT VALUES'!$D$29)+(S659*'UNIT VALUES'!$D$30))</f>
        <v>1328701.508394808</v>
      </c>
      <c r="V659" s="25">
        <f>IF(C659="22",(O659*'UNIT VALUES'!$D$41)+(Q659*'UNIT VALUES'!$D$42)+(R659*'UNIT VALUES'!$D$43),IF(C659="66",(Q659*'UNIT VALUES'!$D$31)+(T659*'UNIT VALUES'!$D$33)+(R659*'UNIT VALUES'!$D$34),(Q659*'UNIT VALUES'!$D$31)+(T659*'UNIT VALUES'!$D$32)+(R659*'UNIT VALUES'!$D$34)))</f>
        <v>569145.4858482125</v>
      </c>
      <c r="W659" s="25">
        <f t="shared" si="30"/>
        <v>1328702</v>
      </c>
      <c r="X659" s="27">
        <f>ROUND(IF(C659="22", W659*'UNIT VALUES'!$D$44, W659*'UNIT VALUES'!$D$36), 0)</f>
        <v>1162891</v>
      </c>
      <c r="Y659" s="87">
        <f>ROUND(IF(C659="22", IF(U659&gt;V659,O659*'UNIT VALUES'!$D$38*'UNIT VALUES'!$D$44,O659*'UNIT VALUES'!$D$41*'UNIT VALUES'!$D$44),IF(U659&gt;V659, O659*'UNIT VALUES'!$D$28*'UNIT VALUES'!$D$36,0)), 0)</f>
        <v>464105</v>
      </c>
      <c r="Z659" s="87">
        <f>ROUND(IF(C659="22", IF(U659&gt;V659,Q659*'UNIT VALUES'!$D$39*'UNIT VALUES'!$D$44,Q659*'UNIT VALUES'!$D$42*'UNIT VALUES'!$D$44), IF(U659&gt;V659, Q659*'UNIT VALUES'!$D$29*'UNIT VALUES'!$D$36, Q659*'UNIT VALUES'!$D$31*'UNIT VALUES'!$D$36)),0)</f>
        <v>438995</v>
      </c>
      <c r="AA659" s="87">
        <f>ROUND(IF(C659="22", IF(U659&gt;V659,0,R659*'UNIT VALUES'!$D$43*'UNIT VALUES'!$D$44),IF(CALCS!U659&gt;CALCS!V659,0,CALCS!R659*'UNIT VALUES'!$D$34*'UNIT VALUES'!$D$36)), 0)</f>
        <v>0</v>
      </c>
      <c r="AB659" s="87">
        <f>ROUND(IF(C659="22",IF(U659&gt;V659,S659*'UNIT VALUES'!$D$40*'UNIT VALUES'!$D$44,0),IF(U659&gt;V659,S659*'UNIT VALUES'!$D$30*'UNIT VALUES'!$D$36)), 0)</f>
        <v>259791</v>
      </c>
      <c r="AC659" s="87">
        <f>ROUND(IF(U659&gt;V659,0,IF(T659&gt;1, IF(C659="66", T659*'UNIT VALUES'!$D$33*'UNIT VALUES'!$D$36,T659*'UNIT VALUES'!$D$32*'UNIT VALUES'!$D$36),0)),0)</f>
        <v>0</v>
      </c>
      <c r="AD659" t="str">
        <f t="shared" si="31"/>
        <v>279003</v>
      </c>
      <c r="AE659">
        <f ca="1">IF(C659="22",OFFSET('National Reallocations'!$L$1,MATCH(AD659,'National Reallocations'!$I$2:$I$52,0),),ROUND((X659/(SUM($X$2:$X$1259)-SUMIF($C$2:$C$1259,"22",$X$2:$X$1259)))*(Reallocations!$F$4+Reallocations!$F$5),0))</f>
        <v>98</v>
      </c>
      <c r="AF659" s="27">
        <f ca="1">IF(ISERROR(OFFSET('MSA Reallocations'!$I$1,MATCH(AD659,'MSA Reallocations'!$E$2:$E$37,0),)), 0, (OFFSET('MSA Reallocations'!$I$1,MATCH(AD659,'MSA Reallocations'!$E$2:$E$37,0),)))</f>
        <v>0</v>
      </c>
      <c r="AG659" s="181">
        <f ca="1">IF(ISERROR(OFFSET(Reductions!$E$1,MATCH(AD659,Reductions!$F$2:$F$15,0),)), 0, -OFFSET(Reductions!$E$1,MATCH(AD659,Reductions!$F$2:$F$15,0),))</f>
        <v>0</v>
      </c>
      <c r="AH659" s="53">
        <f t="shared" ca="1" si="32"/>
        <v>1162989</v>
      </c>
    </row>
    <row r="660" spans="1:34" x14ac:dyDescent="0.25">
      <c r="A660" s="126" t="s">
        <v>5356</v>
      </c>
      <c r="B660" s="126" t="s">
        <v>1888</v>
      </c>
      <c r="C660" s="126" t="s">
        <v>99</v>
      </c>
      <c r="D660" s="126" t="s">
        <v>100</v>
      </c>
      <c r="E660" s="126" t="s">
        <v>1889</v>
      </c>
      <c r="F660" s="126" t="s">
        <v>751</v>
      </c>
      <c r="G660" s="126" t="s">
        <v>232</v>
      </c>
      <c r="H660" s="126" t="s">
        <v>23</v>
      </c>
      <c r="I660" s="126" t="s">
        <v>23</v>
      </c>
      <c r="J660" s="126" t="s">
        <v>1891</v>
      </c>
      <c r="K660" s="126" t="s">
        <v>3347</v>
      </c>
      <c r="L660" s="127">
        <v>87009</v>
      </c>
      <c r="M660" s="127">
        <v>206844</v>
      </c>
      <c r="N660" s="127">
        <v>206844</v>
      </c>
      <c r="O660" s="127">
        <v>433878</v>
      </c>
      <c r="P660" s="127">
        <v>0</v>
      </c>
      <c r="Q660" s="127">
        <v>32767</v>
      </c>
      <c r="R660" s="127">
        <v>8488</v>
      </c>
      <c r="S660" s="127">
        <v>2570</v>
      </c>
      <c r="T660" s="24">
        <f>IF(P660&gt;0, ROUND(IF(IF(OR(C660="51", C660="52", C660="66"), (L660*'UNIT VALUES'!$C$26)-CALCS!P660,0)&gt;0, IF(OR(C660="51", C660="52", C660="66"), (L660*'UNIT VALUES'!$C$26)-CALCS!P660,0), 0), 0), ROUND(IF(IF(OR(C660="51", C660="52", C660="66"), (L660*'UNIT VALUES'!$C$26)-CALCS!O660,0)&gt;0, IF(OR(C660="51", C660="52", C660="66"), (L660*'UNIT VALUES'!$C$26)-CALCS!O660,0), 0), 0))</f>
        <v>0</v>
      </c>
      <c r="U660" s="25">
        <f>IF(C660="22", (O660*'UNIT VALUES'!$D$38)+(Q660*'UNIT VALUES'!$D$39)+(S660*'UNIT VALUES'!$D$40), (O660*'UNIT VALUES'!$D$28)+(Q660*'UNIT VALUES'!$D$29)+(S660*'UNIT VALUES'!$D$30))</f>
        <v>2034048.1258720821</v>
      </c>
      <c r="V660" s="25">
        <f>IF(C660="22",(O660*'UNIT VALUES'!$D$41)+(Q660*'UNIT VALUES'!$D$42)+(R660*'UNIT VALUES'!$D$43),IF(C660="66",(Q660*'UNIT VALUES'!$D$31)+(T660*'UNIT VALUES'!$D$33)+(R660*'UNIT VALUES'!$D$34),(Q660*'UNIT VALUES'!$D$31)+(T660*'UNIT VALUES'!$D$32)+(R660*'UNIT VALUES'!$D$34)))</f>
        <v>1129154.3902159771</v>
      </c>
      <c r="W660" s="25">
        <f t="shared" si="30"/>
        <v>2034048</v>
      </c>
      <c r="X660" s="27">
        <f>ROUND(IF(C660="22", W660*'UNIT VALUES'!$D$44, W660*'UNIT VALUES'!$D$36), 0)</f>
        <v>1780216</v>
      </c>
      <c r="Y660" s="87">
        <f>ROUND(IF(C660="22", IF(U660&gt;V660,O660*'UNIT VALUES'!$D$38*'UNIT VALUES'!$D$44,O660*'UNIT VALUES'!$D$41*'UNIT VALUES'!$D$44),IF(U660&gt;V660, O660*'UNIT VALUES'!$D$28*'UNIT VALUES'!$D$36,0)), 0)</f>
        <v>713809</v>
      </c>
      <c r="Z660" s="87">
        <f>ROUND(IF(C660="22", IF(U660&gt;V660,Q660*'UNIT VALUES'!$D$39*'UNIT VALUES'!$D$44,Q660*'UNIT VALUES'!$D$42*'UNIT VALUES'!$D$44), IF(U660&gt;V660, Q660*'UNIT VALUES'!$D$29*'UNIT VALUES'!$D$36, Q660*'UNIT VALUES'!$D$31*'UNIT VALUES'!$D$36)),0)</f>
        <v>729033</v>
      </c>
      <c r="AA660" s="87">
        <f>ROUND(IF(C660="22", IF(U660&gt;V660,0,R660*'UNIT VALUES'!$D$43*'UNIT VALUES'!$D$44),IF(CALCS!U660&gt;CALCS!V660,0,CALCS!R660*'UNIT VALUES'!$D$34*'UNIT VALUES'!$D$36)), 0)</f>
        <v>0</v>
      </c>
      <c r="AB660" s="87">
        <f>ROUND(IF(C660="22",IF(U660&gt;V660,S660*'UNIT VALUES'!$D$40*'UNIT VALUES'!$D$44,0),IF(U660&gt;V660,S660*'UNIT VALUES'!$D$30*'UNIT VALUES'!$D$36)), 0)</f>
        <v>337373</v>
      </c>
      <c r="AC660" s="87">
        <f>ROUND(IF(U660&gt;V660,0,IF(T660&gt;1, IF(C660="66", T660*'UNIT VALUES'!$D$33*'UNIT VALUES'!$D$36,T660*'UNIT VALUES'!$D$32*'UNIT VALUES'!$D$36),0)),0)</f>
        <v>0</v>
      </c>
      <c r="AD660" t="str">
        <f t="shared" si="31"/>
        <v>279037</v>
      </c>
      <c r="AE660">
        <f ca="1">IF(C660="22",OFFSET('National Reallocations'!$L$1,MATCH(AD660,'National Reallocations'!$I$2:$I$52,0),),ROUND((X660/(SUM($X$2:$X$1259)-SUMIF($C$2:$C$1259,"22",$X$2:$X$1259)))*(Reallocations!$F$4+Reallocations!$F$5),0))</f>
        <v>150</v>
      </c>
      <c r="AF660" s="27">
        <f ca="1">IF(ISERROR(OFFSET('MSA Reallocations'!$I$1,MATCH(AD660,'MSA Reallocations'!$E$2:$E$37,0),)), 0, (OFFSET('MSA Reallocations'!$I$1,MATCH(AD660,'MSA Reallocations'!$E$2:$E$37,0),)))</f>
        <v>0</v>
      </c>
      <c r="AG660" s="181">
        <f ca="1">IF(ISERROR(OFFSET(Reductions!$E$1,MATCH(AD660,Reductions!$F$2:$F$15,0),)), 0, -OFFSET(Reductions!$E$1,MATCH(AD660,Reductions!$F$2:$F$15,0),))</f>
        <v>0</v>
      </c>
      <c r="AH660" s="53">
        <f t="shared" ca="1" si="32"/>
        <v>1780366</v>
      </c>
    </row>
    <row r="661" spans="1:34" x14ac:dyDescent="0.25">
      <c r="A661" s="126" t="s">
        <v>5224</v>
      </c>
      <c r="B661" s="126" t="s">
        <v>1888</v>
      </c>
      <c r="C661" s="126" t="s">
        <v>99</v>
      </c>
      <c r="D661" s="126" t="s">
        <v>100</v>
      </c>
      <c r="E661" s="126" t="s">
        <v>1889</v>
      </c>
      <c r="F661" s="126" t="s">
        <v>1932</v>
      </c>
      <c r="G661" s="126" t="s">
        <v>480</v>
      </c>
      <c r="H661" s="126" t="s">
        <v>23</v>
      </c>
      <c r="I661" s="126" t="s">
        <v>23</v>
      </c>
      <c r="J661" s="126" t="s">
        <v>1891</v>
      </c>
      <c r="K661" s="126" t="s">
        <v>3347</v>
      </c>
      <c r="L661" s="127">
        <v>275147</v>
      </c>
      <c r="M661" s="127">
        <v>404059</v>
      </c>
      <c r="N661" s="127">
        <v>404039</v>
      </c>
      <c r="O661" s="127">
        <v>540829</v>
      </c>
      <c r="P661" s="127">
        <v>0</v>
      </c>
      <c r="Q661" s="127">
        <v>47218</v>
      </c>
      <c r="R661" s="127">
        <v>13903</v>
      </c>
      <c r="S661" s="127">
        <v>4664</v>
      </c>
      <c r="T661" s="24">
        <f>IF(P661&gt;0, ROUND(IF(IF(OR(C661="51", C661="52", C661="66"), (L661*'UNIT VALUES'!$C$26)-CALCS!P661,0)&gt;0, IF(OR(C661="51", C661="52", C661="66"), (L661*'UNIT VALUES'!$C$26)-CALCS!P661,0), 0), 0), ROUND(IF(IF(OR(C661="51", C661="52", C661="66"), (L661*'UNIT VALUES'!$C$26)-CALCS!O661,0)&gt;0, IF(OR(C661="51", C661="52", C661="66"), (L661*'UNIT VALUES'!$C$26)-CALCS!O661,0), 0), 0))</f>
        <v>0</v>
      </c>
      <c r="U661" s="25">
        <f>IF(C661="22", (O661*'UNIT VALUES'!$D$38)+(Q661*'UNIT VALUES'!$D$39)+(S661*'UNIT VALUES'!$D$40), (O661*'UNIT VALUES'!$D$28)+(Q661*'UNIT VALUES'!$D$29)+(S661*'UNIT VALUES'!$D$30))</f>
        <v>2916536.944746762</v>
      </c>
      <c r="V661" s="25">
        <f>IF(C661="22",(O661*'UNIT VALUES'!$D$41)+(Q661*'UNIT VALUES'!$D$42)+(R661*'UNIT VALUES'!$D$43),IF(C661="66",(Q661*'UNIT VALUES'!$D$31)+(T661*'UNIT VALUES'!$D$33)+(R661*'UNIT VALUES'!$D$34),(Q661*'UNIT VALUES'!$D$31)+(T661*'UNIT VALUES'!$D$32)+(R661*'UNIT VALUES'!$D$34)))</f>
        <v>1751082.3493864983</v>
      </c>
      <c r="W661" s="25">
        <f t="shared" si="30"/>
        <v>2916537</v>
      </c>
      <c r="X661" s="27">
        <f>ROUND(IF(C661="22", W661*'UNIT VALUES'!$D$44, W661*'UNIT VALUES'!$D$36), 0)</f>
        <v>2552577</v>
      </c>
      <c r="Y661" s="87">
        <f>ROUND(IF(C661="22", IF(U661&gt;V661,O661*'UNIT VALUES'!$D$38*'UNIT VALUES'!$D$44,O661*'UNIT VALUES'!$D$41*'UNIT VALUES'!$D$44),IF(U661&gt;V661, O661*'UNIT VALUES'!$D$28*'UNIT VALUES'!$D$36,0)), 0)</f>
        <v>889763</v>
      </c>
      <c r="Z661" s="87">
        <f>ROUND(IF(C661="22", IF(U661&gt;V661,Q661*'UNIT VALUES'!$D$39*'UNIT VALUES'!$D$44,Q661*'UNIT VALUES'!$D$42*'UNIT VALUES'!$D$44), IF(U661&gt;V661, Q661*'UNIT VALUES'!$D$29*'UNIT VALUES'!$D$36, Q661*'UNIT VALUES'!$D$31*'UNIT VALUES'!$D$36)),0)</f>
        <v>1050553</v>
      </c>
      <c r="AA661" s="87">
        <f>ROUND(IF(C661="22", IF(U661&gt;V661,0,R661*'UNIT VALUES'!$D$43*'UNIT VALUES'!$D$44),IF(CALCS!U661&gt;CALCS!V661,0,CALCS!R661*'UNIT VALUES'!$D$34*'UNIT VALUES'!$D$36)), 0)</f>
        <v>0</v>
      </c>
      <c r="AB661" s="87">
        <f>ROUND(IF(C661="22",IF(U661&gt;V661,S661*'UNIT VALUES'!$D$40*'UNIT VALUES'!$D$44,0),IF(U661&gt;V661,S661*'UNIT VALUES'!$D$30*'UNIT VALUES'!$D$36)), 0)</f>
        <v>612260</v>
      </c>
      <c r="AC661" s="87">
        <f>ROUND(IF(U661&gt;V661,0,IF(T661&gt;1, IF(C661="66", T661*'UNIT VALUES'!$D$33*'UNIT VALUES'!$D$36,T661*'UNIT VALUES'!$D$32*'UNIT VALUES'!$D$36),0)),0)</f>
        <v>0</v>
      </c>
      <c r="AD661" t="str">
        <f t="shared" si="31"/>
        <v>279053</v>
      </c>
      <c r="AE661">
        <f ca="1">IF(C661="22",OFFSET('National Reallocations'!$L$1,MATCH(AD661,'National Reallocations'!$I$2:$I$52,0),),ROUND((X661/(SUM($X$2:$X$1259)-SUMIF($C$2:$C$1259,"22",$X$2:$X$1259)))*(Reallocations!$F$4+Reallocations!$F$5),0))</f>
        <v>215</v>
      </c>
      <c r="AF661" s="27">
        <f ca="1">IF(ISERROR(OFFSET('MSA Reallocations'!$I$1,MATCH(AD661,'MSA Reallocations'!$E$2:$E$37,0),)), 0, (OFFSET('MSA Reallocations'!$I$1,MATCH(AD661,'MSA Reallocations'!$E$2:$E$37,0),)))</f>
        <v>0</v>
      </c>
      <c r="AG661" s="181">
        <f ca="1">IF(ISERROR(OFFSET(Reductions!$E$1,MATCH(AD661,Reductions!$F$2:$F$15,0),)), 0, -OFFSET(Reductions!$E$1,MATCH(AD661,Reductions!$F$2:$F$15,0),))</f>
        <v>0</v>
      </c>
      <c r="AH661" s="53">
        <f t="shared" ca="1" si="32"/>
        <v>2552792</v>
      </c>
    </row>
    <row r="662" spans="1:34" x14ac:dyDescent="0.25">
      <c r="A662" s="126" t="s">
        <v>5635</v>
      </c>
      <c r="B662" s="126" t="s">
        <v>1888</v>
      </c>
      <c r="C662" s="126" t="s">
        <v>99</v>
      </c>
      <c r="D662" s="126" t="s">
        <v>100</v>
      </c>
      <c r="E662" s="126" t="s">
        <v>1889</v>
      </c>
      <c r="F662" s="126" t="s">
        <v>1934</v>
      </c>
      <c r="G662" s="126" t="s">
        <v>813</v>
      </c>
      <c r="H662" s="126" t="s">
        <v>23</v>
      </c>
      <c r="I662" s="126" t="s">
        <v>23</v>
      </c>
      <c r="J662" s="126" t="s">
        <v>1891</v>
      </c>
      <c r="K662" s="126" t="s">
        <v>3347</v>
      </c>
      <c r="L662" s="127">
        <v>109038</v>
      </c>
      <c r="M662" s="127">
        <v>189455</v>
      </c>
      <c r="N662" s="127">
        <v>189455</v>
      </c>
      <c r="O662" s="127">
        <v>237490</v>
      </c>
      <c r="P662" s="127">
        <v>0</v>
      </c>
      <c r="Q662" s="127">
        <v>20457</v>
      </c>
      <c r="R662" s="127">
        <v>5420</v>
      </c>
      <c r="S662" s="127">
        <v>2011</v>
      </c>
      <c r="T662" s="24">
        <f>IF(P662&gt;0, ROUND(IF(IF(OR(C662="51", C662="52", C662="66"), (L662*'UNIT VALUES'!$C$26)-CALCS!P662,0)&gt;0, IF(OR(C662="51", C662="52", C662="66"), (L662*'UNIT VALUES'!$C$26)-CALCS!P662,0), 0), 0), ROUND(IF(IF(OR(C662="51", C662="52", C662="66"), (L662*'UNIT VALUES'!$C$26)-CALCS!O662,0)&gt;0, IF(OR(C662="51", C662="52", C662="66"), (L662*'UNIT VALUES'!$C$26)-CALCS!O662,0), 0), 0))</f>
        <v>0</v>
      </c>
      <c r="U662" s="25">
        <f>IF(C662="22", (O662*'UNIT VALUES'!$D$38)+(Q662*'UNIT VALUES'!$D$39)+(S662*'UNIT VALUES'!$D$40), (O662*'UNIT VALUES'!$D$28)+(Q662*'UNIT VALUES'!$D$29)+(S662*'UNIT VALUES'!$D$30))</f>
        <v>1268102.7887979206</v>
      </c>
      <c r="V662" s="25">
        <f>IF(C662="22",(O662*'UNIT VALUES'!$D$41)+(Q662*'UNIT VALUES'!$D$42)+(R662*'UNIT VALUES'!$D$43),IF(C662="66",(Q662*'UNIT VALUES'!$D$31)+(T662*'UNIT VALUES'!$D$33)+(R662*'UNIT VALUES'!$D$34),(Q662*'UNIT VALUES'!$D$31)+(T662*'UNIT VALUES'!$D$32)+(R662*'UNIT VALUES'!$D$34)))</f>
        <v>713907.18743531196</v>
      </c>
      <c r="W662" s="25">
        <f t="shared" si="30"/>
        <v>1268103</v>
      </c>
      <c r="X662" s="27">
        <f>ROUND(IF(C662="22", W662*'UNIT VALUES'!$D$44, W662*'UNIT VALUES'!$D$36), 0)</f>
        <v>1109854</v>
      </c>
      <c r="Y662" s="87">
        <f>ROUND(IF(C662="22", IF(U662&gt;V662,O662*'UNIT VALUES'!$D$38*'UNIT VALUES'!$D$44,O662*'UNIT VALUES'!$D$41*'UNIT VALUES'!$D$44),IF(U662&gt;V662, O662*'UNIT VALUES'!$D$28*'UNIT VALUES'!$D$36,0)), 0)</f>
        <v>390715</v>
      </c>
      <c r="Z662" s="87">
        <f>ROUND(IF(C662="22", IF(U662&gt;V662,Q662*'UNIT VALUES'!$D$39*'UNIT VALUES'!$D$44,Q662*'UNIT VALUES'!$D$42*'UNIT VALUES'!$D$44), IF(U662&gt;V662, Q662*'UNIT VALUES'!$D$29*'UNIT VALUES'!$D$36, Q662*'UNIT VALUES'!$D$31*'UNIT VALUES'!$D$36)),0)</f>
        <v>455148</v>
      </c>
      <c r="AA662" s="87">
        <f>ROUND(IF(C662="22", IF(U662&gt;V662,0,R662*'UNIT VALUES'!$D$43*'UNIT VALUES'!$D$44),IF(CALCS!U662&gt;CALCS!V662,0,CALCS!R662*'UNIT VALUES'!$D$34*'UNIT VALUES'!$D$36)), 0)</f>
        <v>0</v>
      </c>
      <c r="AB662" s="87">
        <f>ROUND(IF(C662="22",IF(U662&gt;V662,S662*'UNIT VALUES'!$D$40*'UNIT VALUES'!$D$44,0),IF(U662&gt;V662,S662*'UNIT VALUES'!$D$30*'UNIT VALUES'!$D$36)), 0)</f>
        <v>263991</v>
      </c>
      <c r="AC662" s="87">
        <f>ROUND(IF(U662&gt;V662,0,IF(T662&gt;1, IF(C662="66", T662*'UNIT VALUES'!$D$33*'UNIT VALUES'!$D$36,T662*'UNIT VALUES'!$D$32*'UNIT VALUES'!$D$36),0)),0)</f>
        <v>0</v>
      </c>
      <c r="AD662" t="str">
        <f t="shared" si="31"/>
        <v>279123</v>
      </c>
      <c r="AE662">
        <f ca="1">IF(C662="22",OFFSET('National Reallocations'!$L$1,MATCH(AD662,'National Reallocations'!$I$2:$I$52,0),),ROUND((X662/(SUM($X$2:$X$1259)-SUMIF($C$2:$C$1259,"22",$X$2:$X$1259)))*(Reallocations!$F$4+Reallocations!$F$5),0))</f>
        <v>93</v>
      </c>
      <c r="AF662" s="27">
        <f ca="1">IF(ISERROR(OFFSET('MSA Reallocations'!$I$1,MATCH(AD662,'MSA Reallocations'!$E$2:$E$37,0),)), 0, (OFFSET('MSA Reallocations'!$I$1,MATCH(AD662,'MSA Reallocations'!$E$2:$E$37,0),)))</f>
        <v>0</v>
      </c>
      <c r="AG662" s="181">
        <f ca="1">IF(ISERROR(OFFSET(Reductions!$E$1,MATCH(AD662,Reductions!$F$2:$F$15,0),)), 0, -OFFSET(Reductions!$E$1,MATCH(AD662,Reductions!$F$2:$F$15,0),))</f>
        <v>0</v>
      </c>
      <c r="AH662" s="53">
        <f t="shared" ca="1" si="32"/>
        <v>1109947</v>
      </c>
    </row>
    <row r="663" spans="1:34" x14ac:dyDescent="0.25">
      <c r="A663" s="126" t="s">
        <v>4839</v>
      </c>
      <c r="B663" s="126" t="s">
        <v>1888</v>
      </c>
      <c r="C663" s="126" t="s">
        <v>99</v>
      </c>
      <c r="D663" s="126" t="s">
        <v>100</v>
      </c>
      <c r="E663" s="126" t="s">
        <v>1889</v>
      </c>
      <c r="F663" s="126" t="s">
        <v>1936</v>
      </c>
      <c r="G663" s="126" t="s">
        <v>1895</v>
      </c>
      <c r="H663" s="126" t="s">
        <v>23</v>
      </c>
      <c r="I663" s="126" t="s">
        <v>23</v>
      </c>
      <c r="J663" s="126" t="s">
        <v>1897</v>
      </c>
      <c r="K663" s="126" t="s">
        <v>3347</v>
      </c>
      <c r="L663" s="127">
        <v>124704</v>
      </c>
      <c r="M663" s="127">
        <v>129418</v>
      </c>
      <c r="N663" s="127">
        <v>129418</v>
      </c>
      <c r="O663" s="127">
        <v>113314</v>
      </c>
      <c r="P663" s="127">
        <v>0</v>
      </c>
      <c r="Q663" s="127">
        <v>14227</v>
      </c>
      <c r="R663" s="127">
        <v>13092</v>
      </c>
      <c r="S663" s="127">
        <v>529</v>
      </c>
      <c r="T663" s="24">
        <f>IF(P663&gt;0, ROUND(IF(IF(OR(C663="51", C663="52", C663="66"), (L663*'UNIT VALUES'!$C$26)-CALCS!P663,0)&gt;0, IF(OR(C663="51", C663="52", C663="66"), (L663*'UNIT VALUES'!$C$26)-CALCS!P663,0), 0), 0), ROUND(IF(IF(OR(C663="51", C663="52", C663="66"), (L663*'UNIT VALUES'!$C$26)-CALCS!O663,0)&gt;0, IF(OR(C663="51", C663="52", C663="66"), (L663*'UNIT VALUES'!$C$26)-CALCS!O663,0), 0), 0))</f>
        <v>82374</v>
      </c>
      <c r="U663" s="25">
        <f>IF(C663="22", (O663*'UNIT VALUES'!$D$38)+(Q663*'UNIT VALUES'!$D$39)+(S663*'UNIT VALUES'!$D$40), (O663*'UNIT VALUES'!$D$28)+(Q663*'UNIT VALUES'!$D$29)+(S663*'UNIT VALUES'!$D$30))</f>
        <v>654018.92084097746</v>
      </c>
      <c r="V663" s="25">
        <f>IF(C663="22",(O663*'UNIT VALUES'!$D$41)+(Q663*'UNIT VALUES'!$D$42)+(R663*'UNIT VALUES'!$D$43),IF(C663="66",(Q663*'UNIT VALUES'!$D$31)+(T663*'UNIT VALUES'!$D$33)+(R663*'UNIT VALUES'!$D$34),(Q663*'UNIT VALUES'!$D$31)+(T663*'UNIT VALUES'!$D$32)+(R663*'UNIT VALUES'!$D$34)))</f>
        <v>2061371.6532220468</v>
      </c>
      <c r="W663" s="25">
        <f t="shared" si="30"/>
        <v>2061372</v>
      </c>
      <c r="X663" s="27">
        <f>ROUND(IF(C663="22", W663*'UNIT VALUES'!$D$44, W663*'UNIT VALUES'!$D$36), 0)</f>
        <v>1804130</v>
      </c>
      <c r="Y663" s="87">
        <f>ROUND(IF(C663="22", IF(U663&gt;V663,O663*'UNIT VALUES'!$D$38*'UNIT VALUES'!$D$44,O663*'UNIT VALUES'!$D$41*'UNIT VALUES'!$D$44),IF(U663&gt;V663, O663*'UNIT VALUES'!$D$28*'UNIT VALUES'!$D$36,0)), 0)</f>
        <v>0</v>
      </c>
      <c r="Z663" s="87">
        <f>ROUND(IF(C663="22", IF(U663&gt;V663,Q663*'UNIT VALUES'!$D$39*'UNIT VALUES'!$D$44,Q663*'UNIT VALUES'!$D$42*'UNIT VALUES'!$D$44), IF(U663&gt;V663, Q663*'UNIT VALUES'!$D$29*'UNIT VALUES'!$D$36, Q663*'UNIT VALUES'!$D$31*'UNIT VALUES'!$D$36)),0)</f>
        <v>189922</v>
      </c>
      <c r="AA663" s="87">
        <f>ROUND(IF(C663="22", IF(U663&gt;V663,0,R663*'UNIT VALUES'!$D$43*'UNIT VALUES'!$D$44),IF(CALCS!U663&gt;CALCS!V663,0,CALCS!R663*'UNIT VALUES'!$D$34*'UNIT VALUES'!$D$36)), 0)</f>
        <v>849600</v>
      </c>
      <c r="AB663" s="87">
        <f>ROUND(IF(C663="22",IF(U663&gt;V663,S663*'UNIT VALUES'!$D$40*'UNIT VALUES'!$D$44,0),IF(U663&gt;V663,S663*'UNIT VALUES'!$D$30*'UNIT VALUES'!$D$36)), 0)</f>
        <v>0</v>
      </c>
      <c r="AC663" s="87">
        <f>ROUND(IF(U663&gt;V663,0,IF(T663&gt;1, IF(C663="66", T663*'UNIT VALUES'!$D$33*'UNIT VALUES'!$D$36,T663*'UNIT VALUES'!$D$32*'UNIT VALUES'!$D$36),0)),0)</f>
        <v>764607</v>
      </c>
      <c r="AD663" t="str">
        <f t="shared" si="31"/>
        <v>279137</v>
      </c>
      <c r="AE663">
        <f ca="1">IF(C663="22",OFFSET('National Reallocations'!$L$1,MATCH(AD663,'National Reallocations'!$I$2:$I$52,0),),ROUND((X663/(SUM($X$2:$X$1259)-SUMIF($C$2:$C$1259,"22",$X$2:$X$1259)))*(Reallocations!$F$4+Reallocations!$F$5),0))</f>
        <v>152</v>
      </c>
      <c r="AF663" s="27">
        <f ca="1">IF(ISERROR(OFFSET('MSA Reallocations'!$I$1,MATCH(AD663,'MSA Reallocations'!$E$2:$E$37,0),)), 0, (OFFSET('MSA Reallocations'!$I$1,MATCH(AD663,'MSA Reallocations'!$E$2:$E$37,0),)))</f>
        <v>0</v>
      </c>
      <c r="AG663" s="181">
        <f ca="1">IF(ISERROR(OFFSET(Reductions!$E$1,MATCH(AD663,Reductions!$F$2:$F$15,0),)), 0, -OFFSET(Reductions!$E$1,MATCH(AD663,Reductions!$F$2:$F$15,0),))</f>
        <v>0</v>
      </c>
      <c r="AH663" s="53">
        <f t="shared" ca="1" si="32"/>
        <v>1804282</v>
      </c>
    </row>
    <row r="664" spans="1:34" x14ac:dyDescent="0.25">
      <c r="A664" s="126" t="s">
        <v>5437</v>
      </c>
      <c r="B664" s="126" t="s">
        <v>1888</v>
      </c>
      <c r="C664" s="126" t="s">
        <v>99</v>
      </c>
      <c r="D664" s="126" t="s">
        <v>100</v>
      </c>
      <c r="E664" s="126" t="s">
        <v>1889</v>
      </c>
      <c r="F664" s="126" t="s">
        <v>1431</v>
      </c>
      <c r="G664" s="126" t="s">
        <v>1243</v>
      </c>
      <c r="H664" s="126" t="s">
        <v>23</v>
      </c>
      <c r="I664" s="126" t="s">
        <v>23</v>
      </c>
      <c r="J664" s="126" t="s">
        <v>1891</v>
      </c>
      <c r="K664" s="126" t="s">
        <v>3347</v>
      </c>
      <c r="L664" s="127">
        <v>51677</v>
      </c>
      <c r="M664" s="127">
        <v>0</v>
      </c>
      <c r="N664" s="127">
        <v>0</v>
      </c>
      <c r="O664" s="127">
        <v>182350</v>
      </c>
      <c r="P664" s="127">
        <v>0</v>
      </c>
      <c r="Q664" s="127">
        <v>11441</v>
      </c>
      <c r="R664" s="127">
        <v>6215</v>
      </c>
      <c r="S664" s="127">
        <v>980</v>
      </c>
      <c r="T664" s="24">
        <f>IF(P664&gt;0, ROUND(IF(IF(OR(C664="51", C664="52", C664="66"), (L664*'UNIT VALUES'!$C$26)-CALCS!P664,0)&gt;0, IF(OR(C664="51", C664="52", C664="66"), (L664*'UNIT VALUES'!$C$26)-CALCS!P664,0), 0), 0), ROUND(IF(IF(OR(C664="51", C664="52", C664="66"), (L664*'UNIT VALUES'!$C$26)-CALCS!O664,0)&gt;0, IF(OR(C664="51", C664="52", C664="66"), (L664*'UNIT VALUES'!$C$26)-CALCS!O664,0), 0), 0))</f>
        <v>0</v>
      </c>
      <c r="U664" s="25">
        <f>IF(C664="22", (O664*'UNIT VALUES'!$D$38)+(Q664*'UNIT VALUES'!$D$39)+(S664*'UNIT VALUES'!$D$40), (O664*'UNIT VALUES'!$D$28)+(Q664*'UNIT VALUES'!$D$29)+(S664*'UNIT VALUES'!$D$30))</f>
        <v>780612.39109967044</v>
      </c>
      <c r="V664" s="25">
        <f>IF(C664="22",(O664*'UNIT VALUES'!$D$41)+(Q664*'UNIT VALUES'!$D$42)+(R664*'UNIT VALUES'!$D$43),IF(C664="66",(Q664*'UNIT VALUES'!$D$31)+(T664*'UNIT VALUES'!$D$33)+(R664*'UNIT VALUES'!$D$34),(Q664*'UNIT VALUES'!$D$31)+(T664*'UNIT VALUES'!$D$32)+(R664*'UNIT VALUES'!$D$34)))</f>
        <v>635335.03537543525</v>
      </c>
      <c r="W664" s="25">
        <f t="shared" si="30"/>
        <v>780612</v>
      </c>
      <c r="X664" s="27">
        <f>ROUND(IF(C664="22", W664*'UNIT VALUES'!$D$44, W664*'UNIT VALUES'!$D$36), 0)</f>
        <v>683198</v>
      </c>
      <c r="Y664" s="87">
        <f>ROUND(IF(C664="22", IF(U664&gt;V664,O664*'UNIT VALUES'!$D$38*'UNIT VALUES'!$D$44,O664*'UNIT VALUES'!$D$41*'UNIT VALUES'!$D$44),IF(U664&gt;V664, O664*'UNIT VALUES'!$D$28*'UNIT VALUES'!$D$36,0)), 0)</f>
        <v>299999</v>
      </c>
      <c r="Z664" s="87">
        <f>ROUND(IF(C664="22", IF(U664&gt;V664,Q664*'UNIT VALUES'!$D$39*'UNIT VALUES'!$D$44,Q664*'UNIT VALUES'!$D$42*'UNIT VALUES'!$D$44), IF(U664&gt;V664, Q664*'UNIT VALUES'!$D$29*'UNIT VALUES'!$D$36, Q664*'UNIT VALUES'!$D$31*'UNIT VALUES'!$D$36)),0)</f>
        <v>254551</v>
      </c>
      <c r="AA664" s="87">
        <f>ROUND(IF(C664="22", IF(U664&gt;V664,0,R664*'UNIT VALUES'!$D$43*'UNIT VALUES'!$D$44),IF(CALCS!U664&gt;CALCS!V664,0,CALCS!R664*'UNIT VALUES'!$D$34*'UNIT VALUES'!$D$36)), 0)</f>
        <v>0</v>
      </c>
      <c r="AB664" s="87">
        <f>ROUND(IF(C664="22",IF(U664&gt;V664,S664*'UNIT VALUES'!$D$40*'UNIT VALUES'!$D$44,0),IF(U664&gt;V664,S664*'UNIT VALUES'!$D$30*'UNIT VALUES'!$D$36)), 0)</f>
        <v>128648</v>
      </c>
      <c r="AC664" s="87">
        <f>ROUND(IF(U664&gt;V664,0,IF(T664&gt;1, IF(C664="66", T664*'UNIT VALUES'!$D$33*'UNIT VALUES'!$D$36,T664*'UNIT VALUES'!$D$32*'UNIT VALUES'!$D$36),0)),0)</f>
        <v>0</v>
      </c>
      <c r="AD664" t="str">
        <f t="shared" si="31"/>
        <v>279163</v>
      </c>
      <c r="AE664">
        <f ca="1">IF(C664="22",OFFSET('National Reallocations'!$L$1,MATCH(AD664,'National Reallocations'!$I$2:$I$52,0),),ROUND((X664/(SUM($X$2:$X$1259)-SUMIF($C$2:$C$1259,"22",$X$2:$X$1259)))*(Reallocations!$F$4+Reallocations!$F$5),0))</f>
        <v>57</v>
      </c>
      <c r="AF664" s="27">
        <f ca="1">IF(ISERROR(OFFSET('MSA Reallocations'!$I$1,MATCH(AD664,'MSA Reallocations'!$E$2:$E$37,0),)), 0, (OFFSET('MSA Reallocations'!$I$1,MATCH(AD664,'MSA Reallocations'!$E$2:$E$37,0),)))</f>
        <v>0</v>
      </c>
      <c r="AG664" s="181">
        <f ca="1">IF(ISERROR(OFFSET(Reductions!$E$1,MATCH(AD664,Reductions!$F$2:$F$15,0),)), 0, -OFFSET(Reductions!$E$1,MATCH(AD664,Reductions!$F$2:$F$15,0),))</f>
        <v>0</v>
      </c>
      <c r="AH664" s="53">
        <f t="shared" ca="1" si="32"/>
        <v>683255</v>
      </c>
    </row>
    <row r="665" spans="1:34" x14ac:dyDescent="0.25">
      <c r="A665" s="126" t="s">
        <v>5517</v>
      </c>
      <c r="B665" s="126" t="s">
        <v>1939</v>
      </c>
      <c r="C665" s="126" t="s">
        <v>19</v>
      </c>
      <c r="D665" s="126" t="s">
        <v>20</v>
      </c>
      <c r="E665" s="126" t="s">
        <v>1940</v>
      </c>
      <c r="F665" s="126" t="s">
        <v>4744</v>
      </c>
      <c r="G665" s="126" t="s">
        <v>22</v>
      </c>
      <c r="H665" s="126" t="s">
        <v>23</v>
      </c>
      <c r="I665" s="126" t="s">
        <v>23</v>
      </c>
      <c r="J665" s="126" t="s">
        <v>24</v>
      </c>
      <c r="K665" s="126" t="s">
        <v>3344</v>
      </c>
      <c r="L665" s="127">
        <v>0</v>
      </c>
      <c r="M665" s="127">
        <v>4916906</v>
      </c>
      <c r="N665" s="127">
        <v>4916686</v>
      </c>
      <c r="O665" s="127">
        <v>3009099</v>
      </c>
      <c r="P665" s="127">
        <v>0</v>
      </c>
      <c r="Q665" s="127">
        <v>460806</v>
      </c>
      <c r="R665" s="127">
        <v>156687</v>
      </c>
      <c r="S665" s="127">
        <v>21576</v>
      </c>
      <c r="T665" s="24">
        <f>IF(P665&gt;0, ROUND(IF(IF(OR(C665="51", C665="52", C665="66"), (L665*'UNIT VALUES'!$C$26)-CALCS!P665,0)&gt;0, IF(OR(C665="51", C665="52", C665="66"), (L665*'UNIT VALUES'!$C$26)-CALCS!P665,0), 0), 0), ROUND(IF(IF(OR(C665="51", C665="52", C665="66"), (L665*'UNIT VALUES'!$C$26)-CALCS!O665,0)&gt;0, IF(OR(C665="51", C665="52", C665="66"), (L665*'UNIT VALUES'!$C$26)-CALCS!O665,0), 0), 0))</f>
        <v>0</v>
      </c>
      <c r="U665" s="25">
        <f>IF(C665="22", (O665*'UNIT VALUES'!$D$38)+(Q665*'UNIT VALUES'!$D$39)+(S665*'UNIT VALUES'!$D$40), (O665*'UNIT VALUES'!$D$28)+(Q665*'UNIT VALUES'!$D$29)+(S665*'UNIT VALUES'!$D$30))</f>
        <v>24431939.075907908</v>
      </c>
      <c r="V665" s="25">
        <f>IF(C665="22",(O665*'UNIT VALUES'!$D$41)+(Q665*'UNIT VALUES'!$D$42)+(R665*'UNIT VALUES'!$D$43),IF(C665="66",(Q665*'UNIT VALUES'!$D$31)+(T665*'UNIT VALUES'!$D$33)+(R665*'UNIT VALUES'!$D$34),(Q665*'UNIT VALUES'!$D$31)+(T665*'UNIT VALUES'!$D$32)+(R665*'UNIT VALUES'!$D$34)))</f>
        <v>23501096.255062282</v>
      </c>
      <c r="W665" s="25">
        <f t="shared" si="30"/>
        <v>24431939</v>
      </c>
      <c r="X665" s="219">
        <f>ROUND(IF(C665="22", W665*'UNIT VALUES'!$D$44, W665*'UNIT VALUES'!$D$36), 0)</f>
        <v>20316357</v>
      </c>
      <c r="Y665" s="87">
        <f>ROUND(IF(C665="22", IF(U665&gt;V665,O665*'UNIT VALUES'!$D$38*'UNIT VALUES'!$D$44,O665*'UNIT VALUES'!$D$41*'UNIT VALUES'!$D$44),IF(U665&gt;V665, O665*'UNIT VALUES'!$D$28*'UNIT VALUES'!$D$36,0)), 0)</f>
        <v>5025754</v>
      </c>
      <c r="Z665" s="87">
        <f>ROUND(IF(C665="22", IF(U665&gt;V665,Q665*'UNIT VALUES'!$D$39*'UNIT VALUES'!$D$44,Q665*'UNIT VALUES'!$D$42*'UNIT VALUES'!$D$44), IF(U665&gt;V665, Q665*'UNIT VALUES'!$D$29*'UNIT VALUES'!$D$36, Q665*'UNIT VALUES'!$D$31*'UNIT VALUES'!$D$36)),0)</f>
        <v>10727804</v>
      </c>
      <c r="AA665" s="87">
        <f>ROUND(IF(C665="22", IF(U665&gt;V665,0,R665*'UNIT VALUES'!$D$43*'UNIT VALUES'!$D$44),IF(CALCS!U665&gt;CALCS!V665,0,CALCS!R665*'UNIT VALUES'!$D$34*'UNIT VALUES'!$D$36)), 0)</f>
        <v>0</v>
      </c>
      <c r="AB665" s="87">
        <f>ROUND(IF(C665="22",IF(U665&gt;V665,S665*'UNIT VALUES'!$D$40*'UNIT VALUES'!$D$44,0),IF(U665&gt;V665,S665*'UNIT VALUES'!$D$30*'UNIT VALUES'!$D$36)), 0)</f>
        <v>4562800</v>
      </c>
      <c r="AC665" s="87">
        <f>ROUND(IF(U665&gt;V665,0,IF(T665&gt;1, IF(C665="66", T665*'UNIT VALUES'!$D$33*'UNIT VALUES'!$D$36,T665*'UNIT VALUES'!$D$32*'UNIT VALUES'!$D$36),0)),0)</f>
        <v>0</v>
      </c>
      <c r="AD665" t="str">
        <f t="shared" si="31"/>
        <v>299999</v>
      </c>
      <c r="AE665">
        <f ca="1">IF(C665="22",OFFSET('National Reallocations'!$L$1,MATCH(AD665,'National Reallocations'!$I$2:$I$52,0),),ROUND((X665/(SUM($X$2:$X$1259)-SUMIF($C$2:$C$1259,"22",$X$2:$X$1259)))*(Reallocations!$F$4+Reallocations!$F$5),0))</f>
        <v>11739</v>
      </c>
      <c r="AF665" s="27">
        <f ca="1">IF(ISERROR(OFFSET('MSA Reallocations'!$I$1,MATCH(AD665,'MSA Reallocations'!$E$2:$E$37,0),)), 0, (OFFSET('MSA Reallocations'!$I$1,MATCH(AD665,'MSA Reallocations'!$E$2:$E$37,0),)))</f>
        <v>0</v>
      </c>
      <c r="AG665" s="181">
        <f ca="1">IF(ISERROR(OFFSET(Reductions!$E$1,MATCH(AD665,Reductions!$F$2:$F$15,0),)), 0, -OFFSET(Reductions!$E$1,MATCH(AD665,Reductions!$F$2:$F$15,0),))</f>
        <v>0</v>
      </c>
      <c r="AH665" s="53">
        <f t="shared" ca="1" si="32"/>
        <v>20328096</v>
      </c>
    </row>
    <row r="666" spans="1:34" x14ac:dyDescent="0.25">
      <c r="A666" s="126" t="s">
        <v>5222</v>
      </c>
      <c r="B666" s="126" t="s">
        <v>1939</v>
      </c>
      <c r="C666" s="126" t="s">
        <v>47</v>
      </c>
      <c r="D666" s="126" t="s">
        <v>48</v>
      </c>
      <c r="E666" s="126" t="s">
        <v>1940</v>
      </c>
      <c r="F666" s="126" t="s">
        <v>951</v>
      </c>
      <c r="G666" s="126" t="s">
        <v>351</v>
      </c>
      <c r="H666" s="126" t="s">
        <v>23</v>
      </c>
      <c r="I666" s="126" t="s">
        <v>1942</v>
      </c>
      <c r="J666" s="126" t="s">
        <v>1513</v>
      </c>
      <c r="K666" s="126" t="s">
        <v>3344</v>
      </c>
      <c r="L666" s="127">
        <v>2555</v>
      </c>
      <c r="M666" s="127">
        <v>0</v>
      </c>
      <c r="N666" s="127">
        <v>0</v>
      </c>
      <c r="O666" s="127">
        <v>54148</v>
      </c>
      <c r="P666" s="127">
        <v>0</v>
      </c>
      <c r="Q666" s="127">
        <v>4897</v>
      </c>
      <c r="R666" s="127">
        <v>312</v>
      </c>
      <c r="S666" s="127">
        <v>177</v>
      </c>
      <c r="T666" s="24">
        <f>IF(P666&gt;0, ROUND(IF(IF(OR(C666="51", C666="52", C666="66"), (L666*'UNIT VALUES'!$C$26)-CALCS!P666,0)&gt;0, IF(OR(C666="51", C666="52", C666="66"), (L666*'UNIT VALUES'!$C$26)-CALCS!P666,0), 0), 0), ROUND(IF(IF(OR(C666="51", C666="52", C666="66"), (L666*'UNIT VALUES'!$C$26)-CALCS!O666,0)&gt;0, IF(OR(C666="51", C666="52", C666="66"), (L666*'UNIT VALUES'!$C$26)-CALCS!O666,0), 0), 0))</f>
        <v>0</v>
      </c>
      <c r="U666" s="25">
        <f>IF(C666="22", (O666*'UNIT VALUES'!$D$38)+(Q666*'UNIT VALUES'!$D$39)+(S666*'UNIT VALUES'!$D$40), (O666*'UNIT VALUES'!$D$28)+(Q666*'UNIT VALUES'!$D$29)+(S666*'UNIT VALUES'!$D$30))</f>
        <v>252822.40004984912</v>
      </c>
      <c r="V666" s="25">
        <f>IF(C666="22",(O666*'UNIT VALUES'!$D$41)+(Q666*'UNIT VALUES'!$D$42)+(R666*'UNIT VALUES'!$D$43),IF(C666="66",(Q666*'UNIT VALUES'!$D$31)+(T666*'UNIT VALUES'!$D$33)+(R666*'UNIT VALUES'!$D$34),(Q666*'UNIT VALUES'!$D$31)+(T666*'UNIT VALUES'!$D$32)+(R666*'UNIT VALUES'!$D$34)))</f>
        <v>97827.158508989523</v>
      </c>
      <c r="W666" s="25">
        <f t="shared" si="30"/>
        <v>252822</v>
      </c>
      <c r="X666" s="27">
        <f>ROUND(IF(C666="22", W666*'UNIT VALUES'!$D$44, W666*'UNIT VALUES'!$D$36), 0)</f>
        <v>221272</v>
      </c>
      <c r="Y666" s="87">
        <f>ROUND(IF(C666="22", IF(U666&gt;V666,O666*'UNIT VALUES'!$D$38*'UNIT VALUES'!$D$44,O666*'UNIT VALUES'!$D$41*'UNIT VALUES'!$D$44),IF(U666&gt;V666, O666*'UNIT VALUES'!$D$28*'UNIT VALUES'!$D$36,0)), 0)</f>
        <v>89083</v>
      </c>
      <c r="Z666" s="87">
        <f>ROUND(IF(C666="22", IF(U666&gt;V666,Q666*'UNIT VALUES'!$D$39*'UNIT VALUES'!$D$44,Q666*'UNIT VALUES'!$D$42*'UNIT VALUES'!$D$44), IF(U666&gt;V666, Q666*'UNIT VALUES'!$D$29*'UNIT VALUES'!$D$36, Q666*'UNIT VALUES'!$D$31*'UNIT VALUES'!$D$36)),0)</f>
        <v>108953</v>
      </c>
      <c r="AA666" s="87">
        <f>ROUND(IF(C666="22", IF(U666&gt;V666,0,R666*'UNIT VALUES'!$D$43*'UNIT VALUES'!$D$44),IF(CALCS!U666&gt;CALCS!V666,0,CALCS!R666*'UNIT VALUES'!$D$34*'UNIT VALUES'!$D$36)), 0)</f>
        <v>0</v>
      </c>
      <c r="AB666" s="87">
        <f>ROUND(IF(C666="22",IF(U666&gt;V666,S666*'UNIT VALUES'!$D$40*'UNIT VALUES'!$D$44,0),IF(U666&gt;V666,S666*'UNIT VALUES'!$D$30*'UNIT VALUES'!$D$36)), 0)</f>
        <v>23235</v>
      </c>
      <c r="AC666" s="87">
        <f>ROUND(IF(U666&gt;V666,0,IF(T666&gt;1, IF(C666="66", T666*'UNIT VALUES'!$D$33*'UNIT VALUES'!$D$36,T666*'UNIT VALUES'!$D$32*'UNIT VALUES'!$D$36),0)),0)</f>
        <v>0</v>
      </c>
      <c r="AD666" t="str">
        <f t="shared" si="31"/>
        <v>290534</v>
      </c>
      <c r="AE666">
        <f ca="1">IF(C666="22",OFFSET('National Reallocations'!$L$1,MATCH(AD666,'National Reallocations'!$I$2:$I$52,0),),ROUND((X666/(SUM($X$2:$X$1259)-SUMIF($C$2:$C$1259,"22",$X$2:$X$1259)))*(Reallocations!$F$4+Reallocations!$F$5),0))</f>
        <v>19</v>
      </c>
      <c r="AF666" s="27">
        <f ca="1">IF(ISERROR(OFFSET('MSA Reallocations'!$I$1,MATCH(AD666,'MSA Reallocations'!$E$2:$E$37,0),)), 0, (OFFSET('MSA Reallocations'!$I$1,MATCH(AD666,'MSA Reallocations'!$E$2:$E$37,0),)))</f>
        <v>0</v>
      </c>
      <c r="AG666" s="181">
        <f ca="1">IF(ISERROR(OFFSET(Reductions!$E$1,MATCH(AD666,Reductions!$F$2:$F$15,0),)), 0, -OFFSET(Reductions!$E$1,MATCH(AD666,Reductions!$F$2:$F$15,0),))</f>
        <v>0</v>
      </c>
      <c r="AH666" s="53">
        <f t="shared" ca="1" si="32"/>
        <v>221291</v>
      </c>
    </row>
    <row r="667" spans="1:34" x14ac:dyDescent="0.25">
      <c r="A667" s="126" t="s">
        <v>5820</v>
      </c>
      <c r="B667" s="126" t="s">
        <v>1939</v>
      </c>
      <c r="C667" s="126" t="s">
        <v>27</v>
      </c>
      <c r="D667" s="126" t="s">
        <v>28</v>
      </c>
      <c r="E667" s="126" t="s">
        <v>1940</v>
      </c>
      <c r="F667" s="126" t="s">
        <v>341</v>
      </c>
      <c r="G667" s="126" t="s">
        <v>210</v>
      </c>
      <c r="H667" s="126" t="s">
        <v>23</v>
      </c>
      <c r="I667" s="126" t="s">
        <v>1944</v>
      </c>
      <c r="J667" s="126" t="s">
        <v>1945</v>
      </c>
      <c r="K667" s="126" t="s">
        <v>3348</v>
      </c>
      <c r="L667" s="127">
        <v>36650</v>
      </c>
      <c r="M667" s="127">
        <v>62061</v>
      </c>
      <c r="N667" s="127">
        <v>62061</v>
      </c>
      <c r="O667" s="127">
        <v>119108</v>
      </c>
      <c r="P667" s="127">
        <v>0</v>
      </c>
      <c r="Q667" s="127">
        <v>25942</v>
      </c>
      <c r="R667" s="127">
        <v>3136</v>
      </c>
      <c r="S667" s="127">
        <v>489</v>
      </c>
      <c r="T667" s="24">
        <f>IF(P667&gt;0, ROUND(IF(IF(OR(C667="51", C667="52", C667="66"), (L667*'UNIT VALUES'!$C$26)-CALCS!P667,0)&gt;0, IF(OR(C667="51", C667="52", C667="66"), (L667*'UNIT VALUES'!$C$26)-CALCS!P667,0), 0), 0), ROUND(IF(IF(OR(C667="51", C667="52", C667="66"), (L667*'UNIT VALUES'!$C$26)-CALCS!O667,0)&gt;0, IF(OR(C667="51", C667="52", C667="66"), (L667*'UNIT VALUES'!$C$26)-CALCS!O667,0), 0), 0))</f>
        <v>0</v>
      </c>
      <c r="U667" s="25">
        <f>IF(C667="22", (O667*'UNIT VALUES'!$D$38)+(Q667*'UNIT VALUES'!$D$39)+(S667*'UNIT VALUES'!$D$40), (O667*'UNIT VALUES'!$D$28)+(Q667*'UNIT VALUES'!$D$29)+(S667*'UNIT VALUES'!$D$30))</f>
        <v>956722.10015345039</v>
      </c>
      <c r="V667" s="25">
        <f>IF(C667="22",(O667*'UNIT VALUES'!$D$41)+(Q667*'UNIT VALUES'!$D$42)+(R667*'UNIT VALUES'!$D$43),IF(C667="66",(Q667*'UNIT VALUES'!$D$31)+(T667*'UNIT VALUES'!$D$33)+(R667*'UNIT VALUES'!$D$34),(Q667*'UNIT VALUES'!$D$31)+(T667*'UNIT VALUES'!$D$32)+(R667*'UNIT VALUES'!$D$34)))</f>
        <v>628215.80368532217</v>
      </c>
      <c r="W667" s="25">
        <f t="shared" si="30"/>
        <v>956722</v>
      </c>
      <c r="X667" s="27">
        <f>ROUND(IF(C667="22", W667*'UNIT VALUES'!$D$44, W667*'UNIT VALUES'!$D$36), 0)</f>
        <v>837331</v>
      </c>
      <c r="Y667" s="87">
        <f>ROUND(IF(C667="22", IF(U667&gt;V667,O667*'UNIT VALUES'!$D$38*'UNIT VALUES'!$D$44,O667*'UNIT VALUES'!$D$41*'UNIT VALUES'!$D$44),IF(U667&gt;V667, O667*'UNIT VALUES'!$D$28*'UNIT VALUES'!$D$36,0)), 0)</f>
        <v>195955</v>
      </c>
      <c r="Z667" s="87">
        <f>ROUND(IF(C667="22", IF(U667&gt;V667,Q667*'UNIT VALUES'!$D$39*'UNIT VALUES'!$D$44,Q667*'UNIT VALUES'!$D$42*'UNIT VALUES'!$D$44), IF(U667&gt;V667, Q667*'UNIT VALUES'!$D$29*'UNIT VALUES'!$D$36, Q667*'UNIT VALUES'!$D$31*'UNIT VALUES'!$D$36)),0)</f>
        <v>577184</v>
      </c>
      <c r="AA667" s="87">
        <f>ROUND(IF(C667="22", IF(U667&gt;V667,0,R667*'UNIT VALUES'!$D$43*'UNIT VALUES'!$D$44),IF(CALCS!U667&gt;CALCS!V667,0,CALCS!R667*'UNIT VALUES'!$D$34*'UNIT VALUES'!$D$36)), 0)</f>
        <v>0</v>
      </c>
      <c r="AB667" s="87">
        <f>ROUND(IF(C667="22",IF(U667&gt;V667,S667*'UNIT VALUES'!$D$40*'UNIT VALUES'!$D$44,0),IF(U667&gt;V667,S667*'UNIT VALUES'!$D$30*'UNIT VALUES'!$D$36)), 0)</f>
        <v>64193</v>
      </c>
      <c r="AC667" s="87">
        <f>ROUND(IF(U667&gt;V667,0,IF(T667&gt;1, IF(C667="66", T667*'UNIT VALUES'!$D$33*'UNIT VALUES'!$D$36,T667*'UNIT VALUES'!$D$32*'UNIT VALUES'!$D$36),0)),0)</f>
        <v>0</v>
      </c>
      <c r="AD667" t="str">
        <f t="shared" si="31"/>
        <v>291152</v>
      </c>
      <c r="AE667">
        <f ca="1">IF(C667="22",OFFSET('National Reallocations'!$L$1,MATCH(AD667,'National Reallocations'!$I$2:$I$52,0),),ROUND((X667/(SUM($X$2:$X$1259)-SUMIF($C$2:$C$1259,"22",$X$2:$X$1259)))*(Reallocations!$F$4+Reallocations!$F$5),0))</f>
        <v>70</v>
      </c>
      <c r="AF667" s="27">
        <f ca="1">IF(ISERROR(OFFSET('MSA Reallocations'!$I$1,MATCH(AD667,'MSA Reallocations'!$E$2:$E$37,0),)), 0, (OFFSET('MSA Reallocations'!$I$1,MATCH(AD667,'MSA Reallocations'!$E$2:$E$37,0),)))</f>
        <v>0</v>
      </c>
      <c r="AG667" s="181">
        <f ca="1">IF(ISERROR(OFFSET(Reductions!$E$1,MATCH(AD667,Reductions!$F$2:$F$15,0),)), 0, -OFFSET(Reductions!$E$1,MATCH(AD667,Reductions!$F$2:$F$15,0),))</f>
        <v>0</v>
      </c>
      <c r="AH667" s="53">
        <f t="shared" ca="1" si="32"/>
        <v>837401</v>
      </c>
    </row>
    <row r="668" spans="1:34" x14ac:dyDescent="0.25">
      <c r="A668" s="126" t="s">
        <v>5251</v>
      </c>
      <c r="B668" s="126" t="s">
        <v>1939</v>
      </c>
      <c r="C668" s="126" t="s">
        <v>47</v>
      </c>
      <c r="D668" s="126" t="s">
        <v>48</v>
      </c>
      <c r="E668" s="126" t="s">
        <v>1940</v>
      </c>
      <c r="F668" s="126" t="s">
        <v>1947</v>
      </c>
      <c r="G668" s="126" t="s">
        <v>1948</v>
      </c>
      <c r="H668" s="126" t="s">
        <v>23</v>
      </c>
      <c r="I668" s="126" t="s">
        <v>1949</v>
      </c>
      <c r="J668" s="126" t="s">
        <v>1298</v>
      </c>
      <c r="K668" s="126" t="s">
        <v>3348</v>
      </c>
      <c r="L668" s="127">
        <v>38166</v>
      </c>
      <c r="M668" s="127">
        <v>56752</v>
      </c>
      <c r="N668" s="127">
        <v>55372</v>
      </c>
      <c r="O668" s="127">
        <v>52268</v>
      </c>
      <c r="P668" s="127">
        <v>0</v>
      </c>
      <c r="Q668" s="127">
        <v>4214</v>
      </c>
      <c r="R668" s="127">
        <v>449</v>
      </c>
      <c r="S668" s="127">
        <v>246</v>
      </c>
      <c r="T668" s="24">
        <f>IF(P668&gt;0, ROUND(IF(IF(OR(C668="51", C668="52", C668="66"), (L668*'UNIT VALUES'!$C$26)-CALCS!P668,0)&gt;0, IF(OR(C668="51", C668="52", C668="66"), (L668*'UNIT VALUES'!$C$26)-CALCS!P668,0), 0), 0), ROUND(IF(IF(OR(C668="51", C668="52", C668="66"), (L668*'UNIT VALUES'!$C$26)-CALCS!O668,0)&gt;0, IF(OR(C668="51", C668="52", C668="66"), (L668*'UNIT VALUES'!$C$26)-CALCS!O668,0), 0), 0))</f>
        <v>7623</v>
      </c>
      <c r="U668" s="25">
        <f>IF(C668="22", (O668*'UNIT VALUES'!$D$38)+(Q668*'UNIT VALUES'!$D$39)+(S668*'UNIT VALUES'!$D$40), (O668*'UNIT VALUES'!$D$28)+(Q668*'UNIT VALUES'!$D$29)+(S668*'UNIT VALUES'!$D$30))</f>
        <v>242275.04361741716</v>
      </c>
      <c r="V668" s="25">
        <f>IF(C668="22",(O668*'UNIT VALUES'!$D$41)+(Q668*'UNIT VALUES'!$D$42)+(R668*'UNIT VALUES'!$D$43),IF(C668="66",(Q668*'UNIT VALUES'!$D$31)+(T668*'UNIT VALUES'!$D$33)+(R668*'UNIT VALUES'!$D$34),(Q668*'UNIT VALUES'!$D$31)+(T668*'UNIT VALUES'!$D$32)+(R668*'UNIT VALUES'!$D$34)))</f>
        <v>186506.74330161663</v>
      </c>
      <c r="W668" s="25">
        <f t="shared" si="30"/>
        <v>242275</v>
      </c>
      <c r="X668" s="27">
        <f>ROUND(IF(C668="22", W668*'UNIT VALUES'!$D$44, W668*'UNIT VALUES'!$D$36), 0)</f>
        <v>212041</v>
      </c>
      <c r="Y668" s="87">
        <f>ROUND(IF(C668="22", IF(U668&gt;V668,O668*'UNIT VALUES'!$D$38*'UNIT VALUES'!$D$44,O668*'UNIT VALUES'!$D$41*'UNIT VALUES'!$D$44),IF(U668&gt;V668, O668*'UNIT VALUES'!$D$28*'UNIT VALUES'!$D$36,0)), 0)</f>
        <v>85990</v>
      </c>
      <c r="Z668" s="87">
        <f>ROUND(IF(C668="22", IF(U668&gt;V668,Q668*'UNIT VALUES'!$D$39*'UNIT VALUES'!$D$44,Q668*'UNIT VALUES'!$D$42*'UNIT VALUES'!$D$44), IF(U668&gt;V668, Q668*'UNIT VALUES'!$D$29*'UNIT VALUES'!$D$36, Q668*'UNIT VALUES'!$D$31*'UNIT VALUES'!$D$36)),0)</f>
        <v>93757</v>
      </c>
      <c r="AA668" s="87">
        <f>ROUND(IF(C668="22", IF(U668&gt;V668,0,R668*'UNIT VALUES'!$D$43*'UNIT VALUES'!$D$44),IF(CALCS!U668&gt;CALCS!V668,0,CALCS!R668*'UNIT VALUES'!$D$34*'UNIT VALUES'!$D$36)), 0)</f>
        <v>0</v>
      </c>
      <c r="AB668" s="87">
        <f>ROUND(IF(C668="22",IF(U668&gt;V668,S668*'UNIT VALUES'!$D$40*'UNIT VALUES'!$D$44,0),IF(U668&gt;V668,S668*'UNIT VALUES'!$D$30*'UNIT VALUES'!$D$36)), 0)</f>
        <v>32293</v>
      </c>
      <c r="AC668" s="87">
        <f>ROUND(IF(U668&gt;V668,0,IF(T668&gt;1, IF(C668="66", T668*'UNIT VALUES'!$D$33*'UNIT VALUES'!$D$36,T668*'UNIT VALUES'!$D$32*'UNIT VALUES'!$D$36),0)),0)</f>
        <v>0</v>
      </c>
      <c r="AD668" t="str">
        <f t="shared" si="31"/>
        <v>291806</v>
      </c>
      <c r="AE668">
        <f ca="1">IF(C668="22",OFFSET('National Reallocations'!$L$1,MATCH(AD668,'National Reallocations'!$I$2:$I$52,0),),ROUND((X668/(SUM($X$2:$X$1259)-SUMIF($C$2:$C$1259,"22",$X$2:$X$1259)))*(Reallocations!$F$4+Reallocations!$F$5),0))</f>
        <v>18</v>
      </c>
      <c r="AF668" s="27">
        <f ca="1">IF(ISERROR(OFFSET('MSA Reallocations'!$I$1,MATCH(AD668,'MSA Reallocations'!$E$2:$E$37,0),)), 0, (OFFSET('MSA Reallocations'!$I$1,MATCH(AD668,'MSA Reallocations'!$E$2:$E$37,0),)))</f>
        <v>0</v>
      </c>
      <c r="AG668" s="181">
        <f ca="1">IF(ISERROR(OFFSET(Reductions!$E$1,MATCH(AD668,Reductions!$F$2:$F$15,0),)), 0, -OFFSET(Reductions!$E$1,MATCH(AD668,Reductions!$F$2:$F$15,0),))</f>
        <v>0</v>
      </c>
      <c r="AH668" s="53">
        <f t="shared" ca="1" si="32"/>
        <v>212059</v>
      </c>
    </row>
    <row r="669" spans="1:34" x14ac:dyDescent="0.25">
      <c r="A669" s="126" t="s">
        <v>5859</v>
      </c>
      <c r="B669" s="126" t="s">
        <v>1939</v>
      </c>
      <c r="C669" s="126" t="s">
        <v>47</v>
      </c>
      <c r="D669" s="126" t="s">
        <v>48</v>
      </c>
      <c r="E669" s="126" t="s">
        <v>1940</v>
      </c>
      <c r="F669" s="126" t="s">
        <v>1951</v>
      </c>
      <c r="G669" s="126" t="s">
        <v>22</v>
      </c>
      <c r="H669" s="126" t="s">
        <v>23</v>
      </c>
      <c r="I669" s="126" t="s">
        <v>1952</v>
      </c>
      <c r="J669" s="126" t="s">
        <v>1513</v>
      </c>
      <c r="K669" s="126" t="s">
        <v>3344</v>
      </c>
      <c r="L669" s="127">
        <v>62328</v>
      </c>
      <c r="M669" s="127">
        <v>111797</v>
      </c>
      <c r="N669" s="127">
        <v>111806</v>
      </c>
      <c r="O669" s="127">
        <v>117255</v>
      </c>
      <c r="P669" s="127">
        <v>0</v>
      </c>
      <c r="Q669" s="127">
        <v>19778</v>
      </c>
      <c r="R669" s="127">
        <v>6167</v>
      </c>
      <c r="S669" s="127">
        <v>649</v>
      </c>
      <c r="T669" s="24">
        <f>IF(P669&gt;0, ROUND(IF(IF(OR(C669="51", C669="52", C669="66"), (L669*'UNIT VALUES'!$C$26)-CALCS!P669,0)&gt;0, IF(OR(C669="51", C669="52", C669="66"), (L669*'UNIT VALUES'!$C$26)-CALCS!P669,0), 0), 0), ROUND(IF(IF(OR(C669="51", C669="52", C669="66"), (L669*'UNIT VALUES'!$C$26)-CALCS!O669,0)&gt;0, IF(OR(C669="51", C669="52", C669="66"), (L669*'UNIT VALUES'!$C$26)-CALCS!O669,0), 0), 0))</f>
        <v>0</v>
      </c>
      <c r="U669" s="25">
        <f>IF(C669="22", (O669*'UNIT VALUES'!$D$38)+(Q669*'UNIT VALUES'!$D$39)+(S669*'UNIT VALUES'!$D$40), (O669*'UNIT VALUES'!$D$28)+(Q669*'UNIT VALUES'!$D$29)+(S669*'UNIT VALUES'!$D$30))</f>
        <v>820540.1173080306</v>
      </c>
      <c r="V669" s="25">
        <f>IF(C669="22",(O669*'UNIT VALUES'!$D$41)+(Q669*'UNIT VALUES'!$D$42)+(R669*'UNIT VALUES'!$D$43),IF(C669="66",(Q669*'UNIT VALUES'!$D$31)+(T669*'UNIT VALUES'!$D$33)+(R669*'UNIT VALUES'!$D$34),(Q669*'UNIT VALUES'!$D$31)+(T669*'UNIT VALUES'!$D$32)+(R669*'UNIT VALUES'!$D$34)))</f>
        <v>758938.78420135076</v>
      </c>
      <c r="W669" s="25">
        <f t="shared" si="30"/>
        <v>820540</v>
      </c>
      <c r="X669" s="27">
        <f>ROUND(IF(C669="22", W669*'UNIT VALUES'!$D$44, W669*'UNIT VALUES'!$D$36), 0)</f>
        <v>718143</v>
      </c>
      <c r="Y669" s="87">
        <f>ROUND(IF(C669="22", IF(U669&gt;V669,O669*'UNIT VALUES'!$D$38*'UNIT VALUES'!$D$44,O669*'UNIT VALUES'!$D$41*'UNIT VALUES'!$D$44),IF(U669&gt;V669, O669*'UNIT VALUES'!$D$28*'UNIT VALUES'!$D$36,0)), 0)</f>
        <v>192906</v>
      </c>
      <c r="Z669" s="87">
        <f>ROUND(IF(C669="22", IF(U669&gt;V669,Q669*'UNIT VALUES'!$D$39*'UNIT VALUES'!$D$44,Q669*'UNIT VALUES'!$D$42*'UNIT VALUES'!$D$44), IF(U669&gt;V669, Q669*'UNIT VALUES'!$D$29*'UNIT VALUES'!$D$36, Q669*'UNIT VALUES'!$D$31*'UNIT VALUES'!$D$36)),0)</f>
        <v>440041</v>
      </c>
      <c r="AA669" s="87">
        <f>ROUND(IF(C669="22", IF(U669&gt;V669,0,R669*'UNIT VALUES'!$D$43*'UNIT VALUES'!$D$44),IF(CALCS!U669&gt;CALCS!V669,0,CALCS!R669*'UNIT VALUES'!$D$34*'UNIT VALUES'!$D$36)), 0)</f>
        <v>0</v>
      </c>
      <c r="AB669" s="87">
        <f>ROUND(IF(C669="22",IF(U669&gt;V669,S669*'UNIT VALUES'!$D$40*'UNIT VALUES'!$D$44,0),IF(U669&gt;V669,S669*'UNIT VALUES'!$D$30*'UNIT VALUES'!$D$36)), 0)</f>
        <v>85197</v>
      </c>
      <c r="AC669" s="87">
        <f>ROUND(IF(U669&gt;V669,0,IF(T669&gt;1, IF(C669="66", T669*'UNIT VALUES'!$D$33*'UNIT VALUES'!$D$36,T669*'UNIT VALUES'!$D$32*'UNIT VALUES'!$D$36),0)),0)</f>
        <v>0</v>
      </c>
      <c r="AD669" t="str">
        <f t="shared" si="31"/>
        <v>292562</v>
      </c>
      <c r="AE669">
        <f ca="1">IF(C669="22",OFFSET('National Reallocations'!$L$1,MATCH(AD669,'National Reallocations'!$I$2:$I$52,0),),ROUND((X669/(SUM($X$2:$X$1259)-SUMIF($C$2:$C$1259,"22",$X$2:$X$1259)))*(Reallocations!$F$4+Reallocations!$F$5),0))</f>
        <v>60</v>
      </c>
      <c r="AF669" s="27">
        <f ca="1">IF(ISERROR(OFFSET('MSA Reallocations'!$I$1,MATCH(AD669,'MSA Reallocations'!$E$2:$E$37,0),)), 0, (OFFSET('MSA Reallocations'!$I$1,MATCH(AD669,'MSA Reallocations'!$E$2:$E$37,0),)))</f>
        <v>0</v>
      </c>
      <c r="AG669" s="181">
        <f ca="1">IF(ISERROR(OFFSET(Reductions!$E$1,MATCH(AD669,Reductions!$F$2:$F$15,0),)), 0, -OFFSET(Reductions!$E$1,MATCH(AD669,Reductions!$F$2:$F$15,0),))</f>
        <v>0</v>
      </c>
      <c r="AH669" s="53">
        <f t="shared" ca="1" si="32"/>
        <v>718203</v>
      </c>
    </row>
    <row r="670" spans="1:34" x14ac:dyDescent="0.25">
      <c r="A670" s="126" t="s">
        <v>5362</v>
      </c>
      <c r="B670" s="126" t="s">
        <v>1939</v>
      </c>
      <c r="C670" s="126" t="s">
        <v>27</v>
      </c>
      <c r="D670" s="126" t="s">
        <v>28</v>
      </c>
      <c r="E670" s="126" t="s">
        <v>1940</v>
      </c>
      <c r="F670" s="126" t="s">
        <v>1954</v>
      </c>
      <c r="G670" s="126" t="s">
        <v>22</v>
      </c>
      <c r="H670" s="126" t="s">
        <v>23</v>
      </c>
      <c r="I670" s="126" t="s">
        <v>78</v>
      </c>
      <c r="J670" s="126" t="s">
        <v>1955</v>
      </c>
      <c r="K670" s="126" t="s">
        <v>3348</v>
      </c>
      <c r="L670" s="127">
        <v>28228</v>
      </c>
      <c r="M670" s="127">
        <v>0</v>
      </c>
      <c r="N670" s="127">
        <v>0</v>
      </c>
      <c r="O670" s="127">
        <v>43169</v>
      </c>
      <c r="P670" s="127">
        <v>0</v>
      </c>
      <c r="Q670" s="127">
        <v>6582</v>
      </c>
      <c r="R670" s="127">
        <v>2236</v>
      </c>
      <c r="S670" s="127">
        <v>150</v>
      </c>
      <c r="T670" s="24">
        <f>IF(P670&gt;0, ROUND(IF(IF(OR(C670="51", C670="52", C670="66"), (L670*'UNIT VALUES'!$C$26)-CALCS!P670,0)&gt;0, IF(OR(C670="51", C670="52", C670="66"), (L670*'UNIT VALUES'!$C$26)-CALCS!P670,0), 0), 0), ROUND(IF(IF(OR(C670="51", C670="52", C670="66"), (L670*'UNIT VALUES'!$C$26)-CALCS!O670,0)&gt;0, IF(OR(C670="51", C670="52", C670="66"), (L670*'UNIT VALUES'!$C$26)-CALCS!O670,0), 0), 0))</f>
        <v>1127</v>
      </c>
      <c r="U670" s="25">
        <f>IF(C670="22", (O670*'UNIT VALUES'!$D$38)+(Q670*'UNIT VALUES'!$D$39)+(S670*'UNIT VALUES'!$D$40), (O670*'UNIT VALUES'!$D$28)+(Q670*'UNIT VALUES'!$D$29)+(S670*'UNIT VALUES'!$D$30))</f>
        <v>270969.7393599198</v>
      </c>
      <c r="V670" s="25">
        <f>IF(C670="22",(O670*'UNIT VALUES'!$D$41)+(Q670*'UNIT VALUES'!$D$42)+(R670*'UNIT VALUES'!$D$43),IF(C670="66",(Q670*'UNIT VALUES'!$D$31)+(T670*'UNIT VALUES'!$D$33)+(R670*'UNIT VALUES'!$D$34),(Q670*'UNIT VALUES'!$D$31)+(T670*'UNIT VALUES'!$D$32)+(R670*'UNIT VALUES'!$D$34)))</f>
        <v>279337.11544078426</v>
      </c>
      <c r="W670" s="25">
        <f t="shared" si="30"/>
        <v>279337</v>
      </c>
      <c r="X670" s="27">
        <f>ROUND(IF(C670="22", W670*'UNIT VALUES'!$D$44, W670*'UNIT VALUES'!$D$36), 0)</f>
        <v>244478</v>
      </c>
      <c r="Y670" s="87">
        <f>ROUND(IF(C670="22", IF(U670&gt;V670,O670*'UNIT VALUES'!$D$38*'UNIT VALUES'!$D$44,O670*'UNIT VALUES'!$D$41*'UNIT VALUES'!$D$44),IF(U670&gt;V670, O670*'UNIT VALUES'!$D$28*'UNIT VALUES'!$D$36,0)), 0)</f>
        <v>0</v>
      </c>
      <c r="Z670" s="87">
        <f>ROUND(IF(C670="22", IF(U670&gt;V670,Q670*'UNIT VALUES'!$D$39*'UNIT VALUES'!$D$44,Q670*'UNIT VALUES'!$D$42*'UNIT VALUES'!$D$44), IF(U670&gt;V670, Q670*'UNIT VALUES'!$D$29*'UNIT VALUES'!$D$36, Q670*'UNIT VALUES'!$D$31*'UNIT VALUES'!$D$36)),0)</f>
        <v>87866</v>
      </c>
      <c r="AA670" s="87">
        <f>ROUND(IF(C670="22", IF(U670&gt;V670,0,R670*'UNIT VALUES'!$D$43*'UNIT VALUES'!$D$44),IF(CALCS!U670&gt;CALCS!V670,0,CALCS!R670*'UNIT VALUES'!$D$34*'UNIT VALUES'!$D$36)), 0)</f>
        <v>145104</v>
      </c>
      <c r="AB670" s="87">
        <f>ROUND(IF(C670="22",IF(U670&gt;V670,S670*'UNIT VALUES'!$D$40*'UNIT VALUES'!$D$44,0),IF(U670&gt;V670,S670*'UNIT VALUES'!$D$30*'UNIT VALUES'!$D$36)), 0)</f>
        <v>0</v>
      </c>
      <c r="AC670" s="87">
        <f>ROUND(IF(U670&gt;V670,0,IF(T670&gt;1, IF(C670="66", T670*'UNIT VALUES'!$D$33*'UNIT VALUES'!$D$36,T670*'UNIT VALUES'!$D$32*'UNIT VALUES'!$D$36),0)),0)</f>
        <v>11508</v>
      </c>
      <c r="AD670" t="str">
        <f t="shared" si="31"/>
        <v>292628</v>
      </c>
      <c r="AE670">
        <f ca="1">IF(C670="22",OFFSET('National Reallocations'!$L$1,MATCH(AD670,'National Reallocations'!$I$2:$I$52,0),),ROUND((X670/(SUM($X$2:$X$1259)-SUMIF($C$2:$C$1259,"22",$X$2:$X$1259)))*(Reallocations!$F$4+Reallocations!$F$5),0))</f>
        <v>21</v>
      </c>
      <c r="AF670" s="27">
        <f ca="1">IF(ISERROR(OFFSET('MSA Reallocations'!$I$1,MATCH(AD670,'MSA Reallocations'!$E$2:$E$37,0),)), 0, (OFFSET('MSA Reallocations'!$I$1,MATCH(AD670,'MSA Reallocations'!$E$2:$E$37,0),)))</f>
        <v>0</v>
      </c>
      <c r="AG670" s="181">
        <f ca="1">IF(ISERROR(OFFSET(Reductions!$E$1,MATCH(AD670,Reductions!$F$2:$F$15,0),)), 0, -OFFSET(Reductions!$E$1,MATCH(AD670,Reductions!$F$2:$F$15,0),))</f>
        <v>0</v>
      </c>
      <c r="AH670" s="53">
        <f t="shared" ca="1" si="32"/>
        <v>244499</v>
      </c>
    </row>
    <row r="671" spans="1:34" x14ac:dyDescent="0.25">
      <c r="A671" s="126" t="s">
        <v>5258</v>
      </c>
      <c r="B671" s="126" t="s">
        <v>1939</v>
      </c>
      <c r="C671" s="126" t="s">
        <v>27</v>
      </c>
      <c r="D671" s="126" t="s">
        <v>28</v>
      </c>
      <c r="E671" s="126" t="s">
        <v>1940</v>
      </c>
      <c r="F671" s="126" t="s">
        <v>1957</v>
      </c>
      <c r="G671" s="126" t="s">
        <v>22</v>
      </c>
      <c r="H671" s="126" t="s">
        <v>23</v>
      </c>
      <c r="I671" s="126" t="s">
        <v>1958</v>
      </c>
      <c r="J671" s="126" t="s">
        <v>1959</v>
      </c>
      <c r="K671" s="126" t="s">
        <v>3344</v>
      </c>
      <c r="L671" s="127">
        <v>39213</v>
      </c>
      <c r="M671" s="127">
        <v>39589</v>
      </c>
      <c r="N671" s="127">
        <v>39246</v>
      </c>
      <c r="O671" s="127">
        <v>51818</v>
      </c>
      <c r="P671" s="127">
        <v>0</v>
      </c>
      <c r="Q671" s="127">
        <v>9268</v>
      </c>
      <c r="R671" s="127">
        <v>4135</v>
      </c>
      <c r="S671" s="127">
        <v>296</v>
      </c>
      <c r="T671" s="24">
        <f>IF(P671&gt;0, ROUND(IF(IF(OR(C671="51", C671="52", C671="66"), (L671*'UNIT VALUES'!$C$26)-CALCS!P671,0)&gt;0, IF(OR(C671="51", C671="52", C671="66"), (L671*'UNIT VALUES'!$C$26)-CALCS!P671,0), 0), 0), ROUND(IF(IF(OR(C671="51", C671="52", C671="66"), (L671*'UNIT VALUES'!$C$26)-CALCS!O671,0)&gt;0, IF(OR(C671="51", C671="52", C671="66"), (L671*'UNIT VALUES'!$C$26)-CALCS!O671,0), 0), 0))</f>
        <v>9716</v>
      </c>
      <c r="U671" s="25">
        <f>IF(C671="22", (O671*'UNIT VALUES'!$D$38)+(Q671*'UNIT VALUES'!$D$39)+(S671*'UNIT VALUES'!$D$40), (O671*'UNIT VALUES'!$D$28)+(Q671*'UNIT VALUES'!$D$29)+(S671*'UNIT VALUES'!$D$30))</f>
        <v>377408.37881206622</v>
      </c>
      <c r="V671" s="25">
        <f>IF(C671="22",(O671*'UNIT VALUES'!$D$41)+(Q671*'UNIT VALUES'!$D$42)+(R671*'UNIT VALUES'!$D$43),IF(C671="66",(Q671*'UNIT VALUES'!$D$31)+(T671*'UNIT VALUES'!$D$33)+(R671*'UNIT VALUES'!$D$34),(Q671*'UNIT VALUES'!$D$31)+(T671*'UNIT VALUES'!$D$32)+(R671*'UNIT VALUES'!$D$34)))</f>
        <v>561322.0887944157</v>
      </c>
      <c r="W671" s="25">
        <f t="shared" si="30"/>
        <v>561322</v>
      </c>
      <c r="X671" s="27">
        <f>ROUND(IF(C671="22", W671*'UNIT VALUES'!$D$44, W671*'UNIT VALUES'!$D$36), 0)</f>
        <v>491274</v>
      </c>
      <c r="Y671" s="87">
        <f>ROUND(IF(C671="22", IF(U671&gt;V671,O671*'UNIT VALUES'!$D$38*'UNIT VALUES'!$D$44,O671*'UNIT VALUES'!$D$41*'UNIT VALUES'!$D$44),IF(U671&gt;V671, O671*'UNIT VALUES'!$D$28*'UNIT VALUES'!$D$36,0)), 0)</f>
        <v>0</v>
      </c>
      <c r="Z671" s="87">
        <f>ROUND(IF(C671="22", IF(U671&gt;V671,Q671*'UNIT VALUES'!$D$39*'UNIT VALUES'!$D$44,Q671*'UNIT VALUES'!$D$42*'UNIT VALUES'!$D$44), IF(U671&gt;V671, Q671*'UNIT VALUES'!$D$29*'UNIT VALUES'!$D$36, Q671*'UNIT VALUES'!$D$31*'UNIT VALUES'!$D$36)),0)</f>
        <v>123722</v>
      </c>
      <c r="AA671" s="87">
        <f>ROUND(IF(C671="22", IF(U671&gt;V671,0,R671*'UNIT VALUES'!$D$43*'UNIT VALUES'!$D$44),IF(CALCS!U671&gt;CALCS!V671,0,CALCS!R671*'UNIT VALUES'!$D$34*'UNIT VALUES'!$D$36)), 0)</f>
        <v>268339</v>
      </c>
      <c r="AB671" s="87">
        <f>ROUND(IF(C671="22",IF(U671&gt;V671,S671*'UNIT VALUES'!$D$40*'UNIT VALUES'!$D$44,0),IF(U671&gt;V671,S671*'UNIT VALUES'!$D$30*'UNIT VALUES'!$D$36)), 0)</f>
        <v>0</v>
      </c>
      <c r="AC671" s="87">
        <f>ROUND(IF(U671&gt;V671,0,IF(T671&gt;1, IF(C671="66", T671*'UNIT VALUES'!$D$33*'UNIT VALUES'!$D$36,T671*'UNIT VALUES'!$D$32*'UNIT VALUES'!$D$36),0)),0)</f>
        <v>99212</v>
      </c>
      <c r="AD671" t="str">
        <f t="shared" si="31"/>
        <v>292652</v>
      </c>
      <c r="AE671">
        <f ca="1">IF(C671="22",OFFSET('National Reallocations'!$L$1,MATCH(AD671,'National Reallocations'!$I$2:$I$52,0),),ROUND((X671/(SUM($X$2:$X$1259)-SUMIF($C$2:$C$1259,"22",$X$2:$X$1259)))*(Reallocations!$F$4+Reallocations!$F$5),0))</f>
        <v>41</v>
      </c>
      <c r="AF671" s="27">
        <f ca="1">IF(ISERROR(OFFSET('MSA Reallocations'!$I$1,MATCH(AD671,'MSA Reallocations'!$E$2:$E$37,0),)), 0, (OFFSET('MSA Reallocations'!$I$1,MATCH(AD671,'MSA Reallocations'!$E$2:$E$37,0),)))</f>
        <v>0</v>
      </c>
      <c r="AG671" s="181">
        <f ca="1">IF(ISERROR(OFFSET(Reductions!$E$1,MATCH(AD671,Reductions!$F$2:$F$15,0),)), 0, -OFFSET(Reductions!$E$1,MATCH(AD671,Reductions!$F$2:$F$15,0),))</f>
        <v>0</v>
      </c>
      <c r="AH671" s="53">
        <f t="shared" ca="1" si="32"/>
        <v>491315</v>
      </c>
    </row>
    <row r="672" spans="1:34" x14ac:dyDescent="0.25">
      <c r="A672" s="126" t="s">
        <v>5309</v>
      </c>
      <c r="B672" s="126" t="s">
        <v>1939</v>
      </c>
      <c r="C672" s="126" t="s">
        <v>27</v>
      </c>
      <c r="D672" s="126" t="s">
        <v>28</v>
      </c>
      <c r="E672" s="126" t="s">
        <v>1940</v>
      </c>
      <c r="F672" s="126" t="s">
        <v>523</v>
      </c>
      <c r="G672" s="126" t="s">
        <v>22</v>
      </c>
      <c r="H672" s="126" t="s">
        <v>23</v>
      </c>
      <c r="I672" s="126" t="s">
        <v>1960</v>
      </c>
      <c r="J672" s="126" t="s">
        <v>1513</v>
      </c>
      <c r="K672" s="126" t="s">
        <v>3344</v>
      </c>
      <c r="L672" s="127">
        <v>475539</v>
      </c>
      <c r="M672" s="127">
        <v>448031</v>
      </c>
      <c r="N672" s="127">
        <v>448159</v>
      </c>
      <c r="O672" s="127">
        <v>475378</v>
      </c>
      <c r="P672" s="127">
        <v>0</v>
      </c>
      <c r="Q672" s="127">
        <v>88454</v>
      </c>
      <c r="R672" s="127">
        <v>48722</v>
      </c>
      <c r="S672" s="127">
        <v>3129</v>
      </c>
      <c r="T672" s="24">
        <f>IF(P672&gt;0, ROUND(IF(IF(OR(C672="51", C672="52", C672="66"), (L672*'UNIT VALUES'!$C$26)-CALCS!P672,0)&gt;0, IF(OR(C672="51", C672="52", C672="66"), (L672*'UNIT VALUES'!$C$26)-CALCS!P672,0), 0), 0), ROUND(IF(IF(OR(C672="51", C672="52", C672="66"), (L672*'UNIT VALUES'!$C$26)-CALCS!O672,0)&gt;0, IF(OR(C672="51", C672="52", C672="66"), (L672*'UNIT VALUES'!$C$26)-CALCS!O672,0), 0), 0))</f>
        <v>270845</v>
      </c>
      <c r="U672" s="25">
        <f>IF(C672="22", (O672*'UNIT VALUES'!$D$38)+(Q672*'UNIT VALUES'!$D$39)+(S672*'UNIT VALUES'!$D$40), (O672*'UNIT VALUES'!$D$28)+(Q672*'UNIT VALUES'!$D$29)+(S672*'UNIT VALUES'!$D$30))</f>
        <v>3611543.9332646085</v>
      </c>
      <c r="V672" s="25">
        <f>IF(C672="22",(O672*'UNIT VALUES'!$D$41)+(Q672*'UNIT VALUES'!$D$42)+(R672*'UNIT VALUES'!$D$43),IF(C672="66",(Q672*'UNIT VALUES'!$D$31)+(T672*'UNIT VALUES'!$D$33)+(R672*'UNIT VALUES'!$D$34),(Q672*'UNIT VALUES'!$D$31)+(T672*'UNIT VALUES'!$D$32)+(R672*'UNIT VALUES'!$D$34)))</f>
        <v>8121795.7781835347</v>
      </c>
      <c r="W672" s="25">
        <f t="shared" si="30"/>
        <v>8121796</v>
      </c>
      <c r="X672" s="27">
        <f>ROUND(IF(C672="22", W672*'UNIT VALUES'!$D$44, W672*'UNIT VALUES'!$D$36), 0)</f>
        <v>7108263</v>
      </c>
      <c r="Y672" s="87">
        <f>ROUND(IF(C672="22", IF(U672&gt;V672,O672*'UNIT VALUES'!$D$38*'UNIT VALUES'!$D$44,O672*'UNIT VALUES'!$D$41*'UNIT VALUES'!$D$44),IF(U672&gt;V672, O672*'UNIT VALUES'!$D$28*'UNIT VALUES'!$D$36,0)), 0)</f>
        <v>0</v>
      </c>
      <c r="Z672" s="87">
        <f>ROUND(IF(C672="22", IF(U672&gt;V672,Q672*'UNIT VALUES'!$D$39*'UNIT VALUES'!$D$44,Q672*'UNIT VALUES'!$D$42*'UNIT VALUES'!$D$44), IF(U672&gt;V672, Q672*'UNIT VALUES'!$D$29*'UNIT VALUES'!$D$36, Q672*'UNIT VALUES'!$D$31*'UNIT VALUES'!$D$36)),0)</f>
        <v>1180808</v>
      </c>
      <c r="AA672" s="87">
        <f>ROUND(IF(C672="22", IF(U672&gt;V672,0,R672*'UNIT VALUES'!$D$43*'UNIT VALUES'!$D$44),IF(CALCS!U672&gt;CALCS!V672,0,CALCS!R672*'UNIT VALUES'!$D$34*'UNIT VALUES'!$D$36)), 0)</f>
        <v>3161795</v>
      </c>
      <c r="AB672" s="87">
        <f>ROUND(IF(C672="22",IF(U672&gt;V672,S672*'UNIT VALUES'!$D$40*'UNIT VALUES'!$D$44,0),IF(U672&gt;V672,S672*'UNIT VALUES'!$D$30*'UNIT VALUES'!$D$36)), 0)</f>
        <v>0</v>
      </c>
      <c r="AC672" s="87">
        <f>ROUND(IF(U672&gt;V672,0,IF(T672&gt;1, IF(C672="66", T672*'UNIT VALUES'!$D$33*'UNIT VALUES'!$D$36,T672*'UNIT VALUES'!$D$32*'UNIT VALUES'!$D$36),0)),0)</f>
        <v>2765660</v>
      </c>
      <c r="AD672" t="str">
        <f t="shared" si="31"/>
        <v>292670</v>
      </c>
      <c r="AE672">
        <f ca="1">IF(C672="22",OFFSET('National Reallocations'!$L$1,MATCH(AD672,'National Reallocations'!$I$2:$I$52,0),),ROUND((X672/(SUM($X$2:$X$1259)-SUMIF($C$2:$C$1259,"22",$X$2:$X$1259)))*(Reallocations!$F$4+Reallocations!$F$5),0))</f>
        <v>598</v>
      </c>
      <c r="AF672" s="27">
        <f ca="1">IF(ISERROR(OFFSET('MSA Reallocations'!$I$1,MATCH(AD672,'MSA Reallocations'!$E$2:$E$37,0),)), 0, (OFFSET('MSA Reallocations'!$I$1,MATCH(AD672,'MSA Reallocations'!$E$2:$E$37,0),)))</f>
        <v>0</v>
      </c>
      <c r="AG672" s="181">
        <f ca="1">IF(ISERROR(OFFSET(Reductions!$E$1,MATCH(AD672,Reductions!$F$2:$F$15,0),)), 0, -OFFSET(Reductions!$E$1,MATCH(AD672,Reductions!$F$2:$F$15,0),))</f>
        <v>0</v>
      </c>
      <c r="AH672" s="53">
        <f t="shared" ca="1" si="32"/>
        <v>7108861</v>
      </c>
    </row>
    <row r="673" spans="1:34" x14ac:dyDescent="0.25">
      <c r="A673" s="126" t="s">
        <v>4813</v>
      </c>
      <c r="B673" s="126" t="s">
        <v>1939</v>
      </c>
      <c r="C673" s="126" t="s">
        <v>47</v>
      </c>
      <c r="D673" s="126" t="s">
        <v>48</v>
      </c>
      <c r="E673" s="126" t="s">
        <v>1940</v>
      </c>
      <c r="F673" s="126" t="s">
        <v>573</v>
      </c>
      <c r="G673" s="126" t="s">
        <v>22</v>
      </c>
      <c r="H673" s="126" t="s">
        <v>23</v>
      </c>
      <c r="I673" s="126" t="s">
        <v>1962</v>
      </c>
      <c r="J673" s="126" t="s">
        <v>1513</v>
      </c>
      <c r="K673" s="126" t="s">
        <v>3344</v>
      </c>
      <c r="L673" s="127">
        <v>8267</v>
      </c>
      <c r="M673" s="127">
        <v>0</v>
      </c>
      <c r="N673" s="127">
        <v>0</v>
      </c>
      <c r="O673" s="127">
        <v>95094</v>
      </c>
      <c r="P673" s="127">
        <v>0</v>
      </c>
      <c r="Q673" s="127">
        <v>6039</v>
      </c>
      <c r="R673" s="127">
        <v>791</v>
      </c>
      <c r="S673" s="127">
        <v>487</v>
      </c>
      <c r="T673" s="24">
        <f>IF(P673&gt;0, ROUND(IF(IF(OR(C673="51", C673="52", C673="66"), (L673*'UNIT VALUES'!$C$26)-CALCS!P673,0)&gt;0, IF(OR(C673="51", C673="52", C673="66"), (L673*'UNIT VALUES'!$C$26)-CALCS!P673,0), 0), 0), ROUND(IF(IF(OR(C673="51", C673="52", C673="66"), (L673*'UNIT VALUES'!$C$26)-CALCS!O673,0)&gt;0, IF(OR(C673="51", C673="52", C673="66"), (L673*'UNIT VALUES'!$C$26)-CALCS!O673,0), 0), 0))</f>
        <v>0</v>
      </c>
      <c r="U673" s="25">
        <f>IF(C673="22", (O673*'UNIT VALUES'!$D$38)+(Q673*'UNIT VALUES'!$D$39)+(S673*'UNIT VALUES'!$D$40), (O673*'UNIT VALUES'!$D$28)+(Q673*'UNIT VALUES'!$D$29)+(S673*'UNIT VALUES'!$D$30))</f>
        <v>405319.72427810106</v>
      </c>
      <c r="V673" s="25">
        <f>IF(C673="22",(O673*'UNIT VALUES'!$D$41)+(Q673*'UNIT VALUES'!$D$42)+(R673*'UNIT VALUES'!$D$43),IF(C673="66",(Q673*'UNIT VALUES'!$D$31)+(T673*'UNIT VALUES'!$D$33)+(R673*'UNIT VALUES'!$D$34),(Q673*'UNIT VALUES'!$D$31)+(T673*'UNIT VALUES'!$D$32)+(R673*'UNIT VALUES'!$D$34)))</f>
        <v>150762.59612788059</v>
      </c>
      <c r="W673" s="25">
        <f t="shared" si="30"/>
        <v>405320</v>
      </c>
      <c r="X673" s="27">
        <f>ROUND(IF(C673="22", W673*'UNIT VALUES'!$D$44, W673*'UNIT VALUES'!$D$36), 0)</f>
        <v>354739</v>
      </c>
      <c r="Y673" s="87">
        <f>ROUND(IF(C673="22", IF(U673&gt;V673,O673*'UNIT VALUES'!$D$38*'UNIT VALUES'!$D$44,O673*'UNIT VALUES'!$D$41*'UNIT VALUES'!$D$44),IF(U673&gt;V673, O673*'UNIT VALUES'!$D$28*'UNIT VALUES'!$D$36,0)), 0)</f>
        <v>156447</v>
      </c>
      <c r="Z673" s="87">
        <f>ROUND(IF(C673="22", IF(U673&gt;V673,Q673*'UNIT VALUES'!$D$39*'UNIT VALUES'!$D$44,Q673*'UNIT VALUES'!$D$42*'UNIT VALUES'!$D$44), IF(U673&gt;V673, Q673*'UNIT VALUES'!$D$29*'UNIT VALUES'!$D$36, Q673*'UNIT VALUES'!$D$31*'UNIT VALUES'!$D$36)),0)</f>
        <v>134362</v>
      </c>
      <c r="AA673" s="87">
        <f>ROUND(IF(C673="22", IF(U673&gt;V673,0,R673*'UNIT VALUES'!$D$43*'UNIT VALUES'!$D$44),IF(CALCS!U673&gt;CALCS!V673,0,CALCS!R673*'UNIT VALUES'!$D$34*'UNIT VALUES'!$D$36)), 0)</f>
        <v>0</v>
      </c>
      <c r="AB673" s="87">
        <f>ROUND(IF(C673="22",IF(U673&gt;V673,S673*'UNIT VALUES'!$D$40*'UNIT VALUES'!$D$44,0),IF(U673&gt;V673,S673*'UNIT VALUES'!$D$30*'UNIT VALUES'!$D$36)), 0)</f>
        <v>63930</v>
      </c>
      <c r="AC673" s="87">
        <f>ROUND(IF(U673&gt;V673,0,IF(T673&gt;1, IF(C673="66", T673*'UNIT VALUES'!$D$33*'UNIT VALUES'!$D$36,T673*'UNIT VALUES'!$D$32*'UNIT VALUES'!$D$36),0)),0)</f>
        <v>0</v>
      </c>
      <c r="AD673" t="str">
        <f t="shared" si="31"/>
        <v>292958</v>
      </c>
      <c r="AE673">
        <f ca="1">IF(C673="22",OFFSET('National Reallocations'!$L$1,MATCH(AD673,'National Reallocations'!$I$2:$I$52,0),),ROUND((X673/(SUM($X$2:$X$1259)-SUMIF($C$2:$C$1259,"22",$X$2:$X$1259)))*(Reallocations!$F$4+Reallocations!$F$5),0))</f>
        <v>30</v>
      </c>
      <c r="AF673" s="27">
        <f ca="1">IF(ISERROR(OFFSET('MSA Reallocations'!$I$1,MATCH(AD673,'MSA Reallocations'!$E$2:$E$37,0),)), 0, (OFFSET('MSA Reallocations'!$I$1,MATCH(AD673,'MSA Reallocations'!$E$2:$E$37,0),)))</f>
        <v>0</v>
      </c>
      <c r="AG673" s="181">
        <f ca="1">IF(ISERROR(OFFSET(Reductions!$E$1,MATCH(AD673,Reductions!$F$2:$F$15,0),)), 0, -OFFSET(Reductions!$E$1,MATCH(AD673,Reductions!$F$2:$F$15,0),))</f>
        <v>0</v>
      </c>
      <c r="AH673" s="53">
        <f t="shared" ca="1" si="32"/>
        <v>354769</v>
      </c>
    </row>
    <row r="674" spans="1:34" x14ac:dyDescent="0.25">
      <c r="A674" s="126" t="s">
        <v>4894</v>
      </c>
      <c r="B674" s="126" t="s">
        <v>1939</v>
      </c>
      <c r="C674" s="126" t="s">
        <v>47</v>
      </c>
      <c r="D674" s="126" t="s">
        <v>48</v>
      </c>
      <c r="E674" s="126" t="s">
        <v>1940</v>
      </c>
      <c r="F674" s="126" t="s">
        <v>699</v>
      </c>
      <c r="G674" s="126" t="s">
        <v>1326</v>
      </c>
      <c r="H674" s="126" t="s">
        <v>23</v>
      </c>
      <c r="I674" s="126" t="s">
        <v>1964</v>
      </c>
      <c r="J674" s="126" t="s">
        <v>1298</v>
      </c>
      <c r="K674" s="126" t="s">
        <v>3348</v>
      </c>
      <c r="L674" s="127">
        <v>3770</v>
      </c>
      <c r="M674" s="127">
        <v>0</v>
      </c>
      <c r="N674" s="127">
        <v>0</v>
      </c>
      <c r="O674" s="127">
        <v>85040</v>
      </c>
      <c r="P674" s="127">
        <v>0</v>
      </c>
      <c r="Q674" s="127">
        <v>3968</v>
      </c>
      <c r="R674" s="127">
        <v>405</v>
      </c>
      <c r="S674" s="127">
        <v>188</v>
      </c>
      <c r="T674" s="24">
        <f>IF(P674&gt;0, ROUND(IF(IF(OR(C674="51", C674="52", C674="66"), (L674*'UNIT VALUES'!$C$26)-CALCS!P674,0)&gt;0, IF(OR(C674="51", C674="52", C674="66"), (L674*'UNIT VALUES'!$C$26)-CALCS!P674,0), 0), 0), ROUND(IF(IF(OR(C674="51", C674="52", C674="66"), (L674*'UNIT VALUES'!$C$26)-CALCS!O674,0)&gt;0, IF(OR(C674="51", C674="52", C674="66"), (L674*'UNIT VALUES'!$C$26)-CALCS!O674,0), 0), 0))</f>
        <v>0</v>
      </c>
      <c r="U674" s="25">
        <f>IF(C674="22", (O674*'UNIT VALUES'!$D$38)+(Q674*'UNIT VALUES'!$D$39)+(S674*'UNIT VALUES'!$D$40), (O674*'UNIT VALUES'!$D$28)+(Q674*'UNIT VALUES'!$D$29)+(S674*'UNIT VALUES'!$D$30))</f>
        <v>288925.49222014687</v>
      </c>
      <c r="V674" s="25">
        <f>IF(C674="22",(O674*'UNIT VALUES'!$D$41)+(Q674*'UNIT VALUES'!$D$42)+(R674*'UNIT VALUES'!$D$43),IF(C674="66",(Q674*'UNIT VALUES'!$D$31)+(T674*'UNIT VALUES'!$D$33)+(R674*'UNIT VALUES'!$D$34),(Q674*'UNIT VALUES'!$D$31)+(T674*'UNIT VALUES'!$D$32)+(R674*'UNIT VALUES'!$D$34)))</f>
        <v>90553.008579345769</v>
      </c>
      <c r="W674" s="25">
        <f t="shared" si="30"/>
        <v>288925</v>
      </c>
      <c r="X674" s="27">
        <f>ROUND(IF(C674="22", W674*'UNIT VALUES'!$D$44, W674*'UNIT VALUES'!$D$36), 0)</f>
        <v>252870</v>
      </c>
      <c r="Y674" s="87">
        <f>ROUND(IF(C674="22", IF(U674&gt;V674,O674*'UNIT VALUES'!$D$38*'UNIT VALUES'!$D$44,O674*'UNIT VALUES'!$D$41*'UNIT VALUES'!$D$44),IF(U674&gt;V674, O674*'UNIT VALUES'!$D$28*'UNIT VALUES'!$D$36,0)), 0)</f>
        <v>139906</v>
      </c>
      <c r="Z674" s="87">
        <f>ROUND(IF(C674="22", IF(U674&gt;V674,Q674*'UNIT VALUES'!$D$39*'UNIT VALUES'!$D$44,Q674*'UNIT VALUES'!$D$42*'UNIT VALUES'!$D$44), IF(U674&gt;V674, Q674*'UNIT VALUES'!$D$29*'UNIT VALUES'!$D$36, Q674*'UNIT VALUES'!$D$31*'UNIT VALUES'!$D$36)),0)</f>
        <v>88284</v>
      </c>
      <c r="AA674" s="87">
        <f>ROUND(IF(C674="22", IF(U674&gt;V674,0,R674*'UNIT VALUES'!$D$43*'UNIT VALUES'!$D$44),IF(CALCS!U674&gt;CALCS!V674,0,CALCS!R674*'UNIT VALUES'!$D$34*'UNIT VALUES'!$D$36)), 0)</f>
        <v>0</v>
      </c>
      <c r="AB674" s="87">
        <f>ROUND(IF(C674="22",IF(U674&gt;V674,S674*'UNIT VALUES'!$D$40*'UNIT VALUES'!$D$44,0),IF(U674&gt;V674,S674*'UNIT VALUES'!$D$30*'UNIT VALUES'!$D$36)), 0)</f>
        <v>24679</v>
      </c>
      <c r="AC674" s="87">
        <f>ROUND(IF(U674&gt;V674,0,IF(T674&gt;1, IF(C674="66", T674*'UNIT VALUES'!$D$33*'UNIT VALUES'!$D$36,T674*'UNIT VALUES'!$D$32*'UNIT VALUES'!$D$36),0)),0)</f>
        <v>0</v>
      </c>
      <c r="AD674" t="str">
        <f t="shared" si="31"/>
        <v>293852</v>
      </c>
      <c r="AE674">
        <f ca="1">IF(C674="22",OFFSET('National Reallocations'!$L$1,MATCH(AD674,'National Reallocations'!$I$2:$I$52,0),),ROUND((X674/(SUM($X$2:$X$1259)-SUMIF($C$2:$C$1259,"22",$X$2:$X$1259)))*(Reallocations!$F$4+Reallocations!$F$5),0))</f>
        <v>21</v>
      </c>
      <c r="AF674" s="27">
        <f ca="1">IF(ISERROR(OFFSET('MSA Reallocations'!$I$1,MATCH(AD674,'MSA Reallocations'!$E$2:$E$37,0),)), 0, (OFFSET('MSA Reallocations'!$I$1,MATCH(AD674,'MSA Reallocations'!$E$2:$E$37,0),)))</f>
        <v>0</v>
      </c>
      <c r="AG674" s="181">
        <f ca="1">IF(ISERROR(OFFSET(Reductions!$E$1,MATCH(AD674,Reductions!$F$2:$F$15,0),)), 0, -OFFSET(Reductions!$E$1,MATCH(AD674,Reductions!$F$2:$F$15,0),))</f>
        <v>0</v>
      </c>
      <c r="AH674" s="53">
        <f t="shared" ca="1" si="32"/>
        <v>252891</v>
      </c>
    </row>
    <row r="675" spans="1:34" x14ac:dyDescent="0.25">
      <c r="A675" s="126" t="s">
        <v>5023</v>
      </c>
      <c r="B675" s="126" t="s">
        <v>1939</v>
      </c>
      <c r="C675" s="126" t="s">
        <v>27</v>
      </c>
      <c r="D675" s="126" t="s">
        <v>28</v>
      </c>
      <c r="E675" s="126" t="s">
        <v>1940</v>
      </c>
      <c r="F675" s="126" t="s">
        <v>1966</v>
      </c>
      <c r="G675" s="126" t="s">
        <v>1326</v>
      </c>
      <c r="H675" s="126" t="s">
        <v>23</v>
      </c>
      <c r="I675" s="126" t="s">
        <v>1967</v>
      </c>
      <c r="J675" s="126" t="s">
        <v>1298</v>
      </c>
      <c r="K675" s="126" t="s">
        <v>3348</v>
      </c>
      <c r="L675" s="127">
        <v>21189</v>
      </c>
      <c r="M675" s="127">
        <v>37400</v>
      </c>
      <c r="N675" s="127">
        <v>37379</v>
      </c>
      <c r="O675" s="127">
        <v>68796</v>
      </c>
      <c r="P675" s="127">
        <v>0</v>
      </c>
      <c r="Q675" s="127">
        <v>7112</v>
      </c>
      <c r="R675" s="127">
        <v>1827</v>
      </c>
      <c r="S675" s="127">
        <v>405</v>
      </c>
      <c r="T675" s="24">
        <f>IF(P675&gt;0, ROUND(IF(IF(OR(C675="51", C675="52", C675="66"), (L675*'UNIT VALUES'!$C$26)-CALCS!P675,0)&gt;0, IF(OR(C675="51", C675="52", C675="66"), (L675*'UNIT VALUES'!$C$26)-CALCS!P675,0), 0), 0), ROUND(IF(IF(OR(C675="51", C675="52", C675="66"), (L675*'UNIT VALUES'!$C$26)-CALCS!O675,0)&gt;0, IF(OR(C675="51", C675="52", C675="66"), (L675*'UNIT VALUES'!$C$26)-CALCS!O675,0), 0), 0))</f>
        <v>0</v>
      </c>
      <c r="U675" s="25">
        <f>IF(C675="22", (O675*'UNIT VALUES'!$D$38)+(Q675*'UNIT VALUES'!$D$39)+(S675*'UNIT VALUES'!$D$40), (O675*'UNIT VALUES'!$D$28)+(Q675*'UNIT VALUES'!$D$29)+(S675*'UNIT VALUES'!$D$30))</f>
        <v>370863.55911997869</v>
      </c>
      <c r="V675" s="25">
        <f>IF(C675="22",(O675*'UNIT VALUES'!$D$41)+(Q675*'UNIT VALUES'!$D$42)+(R675*'UNIT VALUES'!$D$43),IF(C675="66",(Q675*'UNIT VALUES'!$D$31)+(T675*'UNIT VALUES'!$D$33)+(R675*'UNIT VALUES'!$D$34),(Q675*'UNIT VALUES'!$D$31)+(T675*'UNIT VALUES'!$D$32)+(R675*'UNIT VALUES'!$D$34)))</f>
        <v>243945.80948636419</v>
      </c>
      <c r="W675" s="25">
        <f t="shared" si="30"/>
        <v>370864</v>
      </c>
      <c r="X675" s="27">
        <f>ROUND(IF(C675="22", W675*'UNIT VALUES'!$D$44, W675*'UNIT VALUES'!$D$36), 0)</f>
        <v>324583</v>
      </c>
      <c r="Y675" s="87">
        <f>ROUND(IF(C675="22", IF(U675&gt;V675,O675*'UNIT VALUES'!$D$38*'UNIT VALUES'!$D$44,O675*'UNIT VALUES'!$D$41*'UNIT VALUES'!$D$44),IF(U675&gt;V675, O675*'UNIT VALUES'!$D$28*'UNIT VALUES'!$D$36,0)), 0)</f>
        <v>113182</v>
      </c>
      <c r="Z675" s="87">
        <f>ROUND(IF(C675="22", IF(U675&gt;V675,Q675*'UNIT VALUES'!$D$39*'UNIT VALUES'!$D$44,Q675*'UNIT VALUES'!$D$42*'UNIT VALUES'!$D$44), IF(U675&gt;V675, Q675*'UNIT VALUES'!$D$29*'UNIT VALUES'!$D$36, Q675*'UNIT VALUES'!$D$31*'UNIT VALUES'!$D$36)),0)</f>
        <v>158235</v>
      </c>
      <c r="AA675" s="87">
        <f>ROUND(IF(C675="22", IF(U675&gt;V675,0,R675*'UNIT VALUES'!$D$43*'UNIT VALUES'!$D$44),IF(CALCS!U675&gt;CALCS!V675,0,CALCS!R675*'UNIT VALUES'!$D$34*'UNIT VALUES'!$D$36)), 0)</f>
        <v>0</v>
      </c>
      <c r="AB675" s="87">
        <f>ROUND(IF(C675="22",IF(U675&gt;V675,S675*'UNIT VALUES'!$D$40*'UNIT VALUES'!$D$44,0),IF(U675&gt;V675,S675*'UNIT VALUES'!$D$30*'UNIT VALUES'!$D$36)), 0)</f>
        <v>53166</v>
      </c>
      <c r="AC675" s="87">
        <f>ROUND(IF(U675&gt;V675,0,IF(T675&gt;1, IF(C675="66", T675*'UNIT VALUES'!$D$33*'UNIT VALUES'!$D$36,T675*'UNIT VALUES'!$D$32*'UNIT VALUES'!$D$36),0)),0)</f>
        <v>0</v>
      </c>
      <c r="AD675" t="str">
        <f t="shared" si="31"/>
        <v>294578</v>
      </c>
      <c r="AE675">
        <f ca="1">IF(C675="22",OFFSET('National Reallocations'!$L$1,MATCH(AD675,'National Reallocations'!$I$2:$I$52,0),),ROUND((X675/(SUM($X$2:$X$1259)-SUMIF($C$2:$C$1259,"22",$X$2:$X$1259)))*(Reallocations!$F$4+Reallocations!$F$5),0))</f>
        <v>27</v>
      </c>
      <c r="AF675" s="27">
        <f ca="1">IF(ISERROR(OFFSET('MSA Reallocations'!$I$1,MATCH(AD675,'MSA Reallocations'!$E$2:$E$37,0),)), 0, (OFFSET('MSA Reallocations'!$I$1,MATCH(AD675,'MSA Reallocations'!$E$2:$E$37,0),)))</f>
        <v>0</v>
      </c>
      <c r="AG675" s="181">
        <f ca="1">IF(ISERROR(OFFSET(Reductions!$E$1,MATCH(AD675,Reductions!$F$2:$F$15,0),)), 0, -OFFSET(Reductions!$E$1,MATCH(AD675,Reductions!$F$2:$F$15,0),))</f>
        <v>0</v>
      </c>
      <c r="AH675" s="53">
        <f t="shared" ca="1" si="32"/>
        <v>324610</v>
      </c>
    </row>
    <row r="676" spans="1:34" x14ac:dyDescent="0.25">
      <c r="A676" s="126" t="s">
        <v>4951</v>
      </c>
      <c r="B676" s="126" t="s">
        <v>1939</v>
      </c>
      <c r="C676" s="126" t="s">
        <v>27</v>
      </c>
      <c r="D676" s="126" t="s">
        <v>28</v>
      </c>
      <c r="E676" s="126" t="s">
        <v>1940</v>
      </c>
      <c r="F676" s="126" t="s">
        <v>1969</v>
      </c>
      <c r="G676" s="126" t="s">
        <v>1014</v>
      </c>
      <c r="H676" s="126" t="s">
        <v>23</v>
      </c>
      <c r="I676" s="126" t="s">
        <v>1970</v>
      </c>
      <c r="J676" s="126" t="s">
        <v>1971</v>
      </c>
      <c r="K676" s="126" t="s">
        <v>3344</v>
      </c>
      <c r="L676" s="127">
        <v>79673</v>
      </c>
      <c r="M676" s="127">
        <v>76691</v>
      </c>
      <c r="N676" s="127">
        <v>76691</v>
      </c>
      <c r="O676" s="127">
        <v>76596</v>
      </c>
      <c r="P676" s="127">
        <v>0</v>
      </c>
      <c r="Q676" s="127">
        <v>14229</v>
      </c>
      <c r="R676" s="127">
        <v>10656</v>
      </c>
      <c r="S676" s="127">
        <v>550</v>
      </c>
      <c r="T676" s="24">
        <f>IF(P676&gt;0, ROUND(IF(IF(OR(C676="51", C676="52", C676="66"), (L676*'UNIT VALUES'!$C$26)-CALCS!P676,0)&gt;0, IF(OR(C676="51", C676="52", C676="66"), (L676*'UNIT VALUES'!$C$26)-CALCS!P676,0), 0), 0), ROUND(IF(IF(OR(C676="51", C676="52", C676="66"), (L676*'UNIT VALUES'!$C$26)-CALCS!O676,0)&gt;0, IF(OR(C676="51", C676="52", C676="66"), (L676*'UNIT VALUES'!$C$26)-CALCS!O676,0), 0), 0))</f>
        <v>48428</v>
      </c>
      <c r="U676" s="25">
        <f>IF(C676="22", (O676*'UNIT VALUES'!$D$38)+(Q676*'UNIT VALUES'!$D$39)+(S676*'UNIT VALUES'!$D$40), (O676*'UNIT VALUES'!$D$28)+(Q676*'UNIT VALUES'!$D$29)+(S676*'UNIT VALUES'!$D$30))</f>
        <v>588198.42931918951</v>
      </c>
      <c r="V676" s="25">
        <f>IF(C676="22",(O676*'UNIT VALUES'!$D$41)+(Q676*'UNIT VALUES'!$D$42)+(R676*'UNIT VALUES'!$D$43),IF(C676="66",(Q676*'UNIT VALUES'!$D$31)+(T676*'UNIT VALUES'!$D$33)+(R676*'UNIT VALUES'!$D$34),(Q676*'UNIT VALUES'!$D$31)+(T676*'UNIT VALUES'!$D$32)+(R676*'UNIT VALUES'!$D$34)))</f>
        <v>1572168.4986779355</v>
      </c>
      <c r="W676" s="25">
        <f t="shared" si="30"/>
        <v>1572168</v>
      </c>
      <c r="X676" s="27">
        <f>ROUND(IF(C676="22", W676*'UNIT VALUES'!$D$44, W676*'UNIT VALUES'!$D$36), 0)</f>
        <v>1375974</v>
      </c>
      <c r="Y676" s="87">
        <f>ROUND(IF(C676="22", IF(U676&gt;V676,O676*'UNIT VALUES'!$D$38*'UNIT VALUES'!$D$44,O676*'UNIT VALUES'!$D$41*'UNIT VALUES'!$D$44),IF(U676&gt;V676, O676*'UNIT VALUES'!$D$28*'UNIT VALUES'!$D$36,0)), 0)</f>
        <v>0</v>
      </c>
      <c r="Z676" s="87">
        <f>ROUND(IF(C676="22", IF(U676&gt;V676,Q676*'UNIT VALUES'!$D$39*'UNIT VALUES'!$D$44,Q676*'UNIT VALUES'!$D$42*'UNIT VALUES'!$D$44), IF(U676&gt;V676, Q676*'UNIT VALUES'!$D$29*'UNIT VALUES'!$D$36, Q676*'UNIT VALUES'!$D$31*'UNIT VALUES'!$D$36)),0)</f>
        <v>189949</v>
      </c>
      <c r="AA676" s="87">
        <f>ROUND(IF(C676="22", IF(U676&gt;V676,0,R676*'UNIT VALUES'!$D$43*'UNIT VALUES'!$D$44),IF(CALCS!U676&gt;CALCS!V676,0,CALCS!R676*'UNIT VALUES'!$D$34*'UNIT VALUES'!$D$36)), 0)</f>
        <v>691517</v>
      </c>
      <c r="AB676" s="87">
        <f>ROUND(IF(C676="22",IF(U676&gt;V676,S676*'UNIT VALUES'!$D$40*'UNIT VALUES'!$D$44,0),IF(U676&gt;V676,S676*'UNIT VALUES'!$D$30*'UNIT VALUES'!$D$36)), 0)</f>
        <v>0</v>
      </c>
      <c r="AC676" s="87">
        <f>ROUND(IF(U676&gt;V676,0,IF(T676&gt;1, IF(C676="66", T676*'UNIT VALUES'!$D$33*'UNIT VALUES'!$D$36,T676*'UNIT VALUES'!$D$32*'UNIT VALUES'!$D$36),0)),0)</f>
        <v>494509</v>
      </c>
      <c r="AD676" t="str">
        <f t="shared" si="31"/>
        <v>294614</v>
      </c>
      <c r="AE676">
        <f ca="1">IF(C676="22",OFFSET('National Reallocations'!$L$1,MATCH(AD676,'National Reallocations'!$I$2:$I$52,0),),ROUND((X676/(SUM($X$2:$X$1259)-SUMIF($C$2:$C$1259,"22",$X$2:$X$1259)))*(Reallocations!$F$4+Reallocations!$F$5),0))</f>
        <v>116</v>
      </c>
      <c r="AF676" s="27">
        <f ca="1">IF(ISERROR(OFFSET('MSA Reallocations'!$I$1,MATCH(AD676,'MSA Reallocations'!$E$2:$E$37,0),)), 0, (OFFSET('MSA Reallocations'!$I$1,MATCH(AD676,'MSA Reallocations'!$E$2:$E$37,0),)))</f>
        <v>0</v>
      </c>
      <c r="AG676" s="181">
        <f ca="1">IF(ISERROR(OFFSET(Reductions!$E$1,MATCH(AD676,Reductions!$F$2:$F$15,0),)), 0, -OFFSET(Reductions!$E$1,MATCH(AD676,Reductions!$F$2:$F$15,0),))</f>
        <v>0</v>
      </c>
      <c r="AH676" s="53">
        <f t="shared" ca="1" si="32"/>
        <v>1376090</v>
      </c>
    </row>
    <row r="677" spans="1:34" x14ac:dyDescent="0.25">
      <c r="A677" s="126" t="s">
        <v>5495</v>
      </c>
      <c r="B677" s="126" t="s">
        <v>1939</v>
      </c>
      <c r="C677" s="126" t="s">
        <v>27</v>
      </c>
      <c r="D677" s="126" t="s">
        <v>28</v>
      </c>
      <c r="E677" s="126" t="s">
        <v>1940</v>
      </c>
      <c r="F677" s="126" t="s">
        <v>1973</v>
      </c>
      <c r="G677" s="126" t="s">
        <v>1714</v>
      </c>
      <c r="H677" s="126" t="s">
        <v>23</v>
      </c>
      <c r="I677" s="126" t="s">
        <v>201</v>
      </c>
      <c r="J677" s="126" t="s">
        <v>1298</v>
      </c>
      <c r="K677" s="126" t="s">
        <v>3348</v>
      </c>
      <c r="L677" s="127">
        <v>750026</v>
      </c>
      <c r="M677" s="127">
        <v>452804</v>
      </c>
      <c r="N677" s="127">
        <v>453085</v>
      </c>
      <c r="O677" s="127">
        <v>315685</v>
      </c>
      <c r="P677" s="127">
        <v>0</v>
      </c>
      <c r="Q677" s="127">
        <v>85714</v>
      </c>
      <c r="R677" s="127">
        <v>97019</v>
      </c>
      <c r="S677" s="127">
        <v>2945</v>
      </c>
      <c r="T677" s="24">
        <f>IF(P677&gt;0, ROUND(IF(IF(OR(C677="51", C677="52", C677="66"), (L677*'UNIT VALUES'!$C$26)-CALCS!P677,0)&gt;0, IF(OR(C677="51", C677="52", C677="66"), (L677*'UNIT VALUES'!$C$26)-CALCS!P677,0), 0), 0), ROUND(IF(IF(OR(C677="51", C677="52", C677="66"), (L677*'UNIT VALUES'!$C$26)-CALCS!O677,0)&gt;0, IF(OR(C677="51", C677="52", C677="66"), (L677*'UNIT VALUES'!$C$26)-CALCS!O677,0), 0), 0))</f>
        <v>861268</v>
      </c>
      <c r="U677" s="25">
        <f>IF(C677="22", (O677*'UNIT VALUES'!$D$38)+(Q677*'UNIT VALUES'!$D$39)+(S677*'UNIT VALUES'!$D$40), (O677*'UNIT VALUES'!$D$28)+(Q677*'UNIT VALUES'!$D$29)+(S677*'UNIT VALUES'!$D$30))</f>
        <v>3214105.8860212946</v>
      </c>
      <c r="V677" s="25">
        <f>IF(C677="22",(O677*'UNIT VALUES'!$D$41)+(Q677*'UNIT VALUES'!$D$42)+(R677*'UNIT VALUES'!$D$43),IF(C677="66",(Q677*'UNIT VALUES'!$D$31)+(T677*'UNIT VALUES'!$D$33)+(R677*'UNIT VALUES'!$D$34),(Q677*'UNIT VALUES'!$D$31)+(T677*'UNIT VALUES'!$D$32)+(R677*'UNIT VALUES'!$D$34)))</f>
        <v>18549691.872539788</v>
      </c>
      <c r="W677" s="25">
        <f t="shared" si="30"/>
        <v>18549692</v>
      </c>
      <c r="X677" s="27">
        <f>ROUND(IF(C677="22", W677*'UNIT VALUES'!$D$44, W677*'UNIT VALUES'!$D$36), 0)</f>
        <v>16234843</v>
      </c>
      <c r="Y677" s="87">
        <f>ROUND(IF(C677="22", IF(U677&gt;V677,O677*'UNIT VALUES'!$D$38*'UNIT VALUES'!$D$44,O677*'UNIT VALUES'!$D$41*'UNIT VALUES'!$D$44),IF(U677&gt;V677, O677*'UNIT VALUES'!$D$28*'UNIT VALUES'!$D$36,0)), 0)</f>
        <v>0</v>
      </c>
      <c r="Z677" s="87">
        <f>ROUND(IF(C677="22", IF(U677&gt;V677,Q677*'UNIT VALUES'!$D$39*'UNIT VALUES'!$D$44,Q677*'UNIT VALUES'!$D$42*'UNIT VALUES'!$D$44), IF(U677&gt;V677, Q677*'UNIT VALUES'!$D$29*'UNIT VALUES'!$D$36, Q677*'UNIT VALUES'!$D$31*'UNIT VALUES'!$D$36)),0)</f>
        <v>1144231</v>
      </c>
      <c r="AA677" s="87">
        <f>ROUND(IF(C677="22", IF(U677&gt;V677,0,R677*'UNIT VALUES'!$D$43*'UNIT VALUES'!$D$44),IF(CALCS!U677&gt;CALCS!V677,0,CALCS!R677*'UNIT VALUES'!$D$34*'UNIT VALUES'!$D$36)), 0)</f>
        <v>6296009</v>
      </c>
      <c r="AB677" s="87">
        <f>ROUND(IF(C677="22",IF(U677&gt;V677,S677*'UNIT VALUES'!$D$40*'UNIT VALUES'!$D$44,0),IF(U677&gt;V677,S677*'UNIT VALUES'!$D$30*'UNIT VALUES'!$D$36)), 0)</f>
        <v>0</v>
      </c>
      <c r="AC677" s="87">
        <f>ROUND(IF(U677&gt;V677,0,IF(T677&gt;1, IF(C677="66", T677*'UNIT VALUES'!$D$33*'UNIT VALUES'!$D$36,T677*'UNIT VALUES'!$D$32*'UNIT VALUES'!$D$36),0)),0)</f>
        <v>8794603</v>
      </c>
      <c r="AD677" t="str">
        <f t="shared" si="31"/>
        <v>294626</v>
      </c>
      <c r="AE677">
        <f ca="1">IF(C677="22",OFFSET('National Reallocations'!$L$1,MATCH(AD677,'National Reallocations'!$I$2:$I$52,0),),ROUND((X677/(SUM($X$2:$X$1259)-SUMIF($C$2:$C$1259,"22",$X$2:$X$1259)))*(Reallocations!$F$4+Reallocations!$F$5),0))</f>
        <v>1365</v>
      </c>
      <c r="AF677" s="27">
        <f ca="1">IF(ISERROR(OFFSET('MSA Reallocations'!$I$1,MATCH(AD677,'MSA Reallocations'!$E$2:$E$37,0),)), 0, (OFFSET('MSA Reallocations'!$I$1,MATCH(AD677,'MSA Reallocations'!$E$2:$E$37,0),)))</f>
        <v>0</v>
      </c>
      <c r="AG677" s="181">
        <f ca="1">IF(ISERROR(OFFSET(Reductions!$E$1,MATCH(AD677,Reductions!$F$2:$F$15,0),)), 0, -OFFSET(Reductions!$E$1,MATCH(AD677,Reductions!$F$2:$F$15,0),))</f>
        <v>0</v>
      </c>
      <c r="AH677" s="53">
        <f t="shared" ca="1" si="32"/>
        <v>16236208</v>
      </c>
    </row>
    <row r="678" spans="1:34" x14ac:dyDescent="0.25">
      <c r="A678" s="126" t="s">
        <v>5124</v>
      </c>
      <c r="B678" s="126" t="s">
        <v>1939</v>
      </c>
      <c r="C678" s="126" t="s">
        <v>27</v>
      </c>
      <c r="D678" s="126" t="s">
        <v>28</v>
      </c>
      <c r="E678" s="126" t="s">
        <v>1940</v>
      </c>
      <c r="F678" s="126" t="s">
        <v>1974</v>
      </c>
      <c r="G678" s="126" t="s">
        <v>22</v>
      </c>
      <c r="H678" s="126" t="s">
        <v>23</v>
      </c>
      <c r="I678" s="126" t="s">
        <v>654</v>
      </c>
      <c r="J678" s="126" t="s">
        <v>1975</v>
      </c>
      <c r="K678" s="126" t="s">
        <v>3344</v>
      </c>
      <c r="L678" s="127">
        <v>95865</v>
      </c>
      <c r="M678" s="127">
        <v>133116</v>
      </c>
      <c r="N678" s="127">
        <v>133116</v>
      </c>
      <c r="O678" s="127">
        <v>166810</v>
      </c>
      <c r="P678" s="127">
        <v>0</v>
      </c>
      <c r="Q678" s="127">
        <v>40034</v>
      </c>
      <c r="R678" s="127">
        <v>9434</v>
      </c>
      <c r="S678" s="127">
        <v>1052</v>
      </c>
      <c r="T678" s="24">
        <f>IF(P678&gt;0, ROUND(IF(IF(OR(C678="51", C678="52", C678="66"), (L678*'UNIT VALUES'!$C$26)-CALCS!P678,0)&gt;0, IF(OR(C678="51", C678="52", C678="66"), (L678*'UNIT VALUES'!$C$26)-CALCS!P678,0), 0), 0), ROUND(IF(IF(OR(C678="51", C678="52", C678="66"), (L678*'UNIT VALUES'!$C$26)-CALCS!O678,0)&gt;0, IF(OR(C678="51", C678="52", C678="66"), (L678*'UNIT VALUES'!$C$26)-CALCS!O678,0), 0), 0))</f>
        <v>0</v>
      </c>
      <c r="U678" s="25">
        <f>IF(C678="22", (O678*'UNIT VALUES'!$D$38)+(Q678*'UNIT VALUES'!$D$39)+(S678*'UNIT VALUES'!$D$40), (O678*'UNIT VALUES'!$D$28)+(Q678*'UNIT VALUES'!$D$29)+(S678*'UNIT VALUES'!$D$30))</f>
        <v>1489073.8040393158</v>
      </c>
      <c r="V678" s="25">
        <f>IF(C678="22",(O678*'UNIT VALUES'!$D$41)+(Q678*'UNIT VALUES'!$D$42)+(R678*'UNIT VALUES'!$D$43),IF(C678="66",(Q678*'UNIT VALUES'!$D$31)+(T678*'UNIT VALUES'!$D$33)+(R678*'UNIT VALUES'!$D$34),(Q678*'UNIT VALUES'!$D$31)+(T678*'UNIT VALUES'!$D$32)+(R678*'UNIT VALUES'!$D$34)))</f>
        <v>1310140.3403481964</v>
      </c>
      <c r="W678" s="25">
        <f t="shared" si="30"/>
        <v>1489074</v>
      </c>
      <c r="X678" s="27">
        <f>ROUND(IF(C678="22", W678*'UNIT VALUES'!$D$44, W678*'UNIT VALUES'!$D$36), 0)</f>
        <v>1303250</v>
      </c>
      <c r="Y678" s="87">
        <f>ROUND(IF(C678="22", IF(U678&gt;V678,O678*'UNIT VALUES'!$D$38*'UNIT VALUES'!$D$44,O678*'UNIT VALUES'!$D$41*'UNIT VALUES'!$D$44),IF(U678&gt;V678, O678*'UNIT VALUES'!$D$28*'UNIT VALUES'!$D$36,0)), 0)</f>
        <v>274433</v>
      </c>
      <c r="Z678" s="87">
        <f>ROUND(IF(C678="22", IF(U678&gt;V678,Q678*'UNIT VALUES'!$D$39*'UNIT VALUES'!$D$44,Q678*'UNIT VALUES'!$D$42*'UNIT VALUES'!$D$44), IF(U678&gt;V678, Q678*'UNIT VALUES'!$D$29*'UNIT VALUES'!$D$36, Q678*'UNIT VALUES'!$D$31*'UNIT VALUES'!$D$36)),0)</f>
        <v>890717</v>
      </c>
      <c r="AA678" s="87">
        <f>ROUND(IF(C678="22", IF(U678&gt;V678,0,R678*'UNIT VALUES'!$D$43*'UNIT VALUES'!$D$44),IF(CALCS!U678&gt;CALCS!V678,0,CALCS!R678*'UNIT VALUES'!$D$34*'UNIT VALUES'!$D$36)), 0)</f>
        <v>0</v>
      </c>
      <c r="AB678" s="87">
        <f>ROUND(IF(C678="22",IF(U678&gt;V678,S678*'UNIT VALUES'!$D$40*'UNIT VALUES'!$D$44,0),IF(U678&gt;V678,S678*'UNIT VALUES'!$D$30*'UNIT VALUES'!$D$36)), 0)</f>
        <v>138100</v>
      </c>
      <c r="AC678" s="87">
        <f>ROUND(IF(U678&gt;V678,0,IF(T678&gt;1, IF(C678="66", T678*'UNIT VALUES'!$D$33*'UNIT VALUES'!$D$36,T678*'UNIT VALUES'!$D$32*'UNIT VALUES'!$D$36),0)),0)</f>
        <v>0</v>
      </c>
      <c r="AD678" t="str">
        <f t="shared" si="31"/>
        <v>294884</v>
      </c>
      <c r="AE678">
        <f ca="1">IF(C678="22",OFFSET('National Reallocations'!$L$1,MATCH(AD678,'National Reallocations'!$I$2:$I$52,0),),ROUND((X678/(SUM($X$2:$X$1259)-SUMIF($C$2:$C$1259,"22",$X$2:$X$1259)))*(Reallocations!$F$4+Reallocations!$F$5),0))</f>
        <v>110</v>
      </c>
      <c r="AF678" s="27">
        <f ca="1">IF(ISERROR(OFFSET('MSA Reallocations'!$I$1,MATCH(AD678,'MSA Reallocations'!$E$2:$E$37,0),)), 0, (OFFSET('MSA Reallocations'!$I$1,MATCH(AD678,'MSA Reallocations'!$E$2:$E$37,0),)))</f>
        <v>0</v>
      </c>
      <c r="AG678" s="181">
        <f ca="1">IF(ISERROR(OFFSET(Reductions!$E$1,MATCH(AD678,Reductions!$F$2:$F$15,0),)), 0, -OFFSET(Reductions!$E$1,MATCH(AD678,Reductions!$F$2:$F$15,0),))</f>
        <v>0</v>
      </c>
      <c r="AH678" s="53">
        <f t="shared" ca="1" si="32"/>
        <v>1303360</v>
      </c>
    </row>
    <row r="679" spans="1:34" x14ac:dyDescent="0.25">
      <c r="A679" s="126" t="s">
        <v>5239</v>
      </c>
      <c r="B679" s="126" t="s">
        <v>1939</v>
      </c>
      <c r="C679" s="126" t="s">
        <v>99</v>
      </c>
      <c r="D679" s="126" t="s">
        <v>100</v>
      </c>
      <c r="E679" s="126" t="s">
        <v>1940</v>
      </c>
      <c r="F679" s="126" t="s">
        <v>778</v>
      </c>
      <c r="G679" s="126" t="s">
        <v>472</v>
      </c>
      <c r="H679" s="126" t="s">
        <v>23</v>
      </c>
      <c r="I679" s="126" t="s">
        <v>23</v>
      </c>
      <c r="J679" s="126" t="s">
        <v>1298</v>
      </c>
      <c r="K679" s="126" t="s">
        <v>3348</v>
      </c>
      <c r="L679" s="127">
        <v>66176</v>
      </c>
      <c r="M679" s="127">
        <v>0</v>
      </c>
      <c r="N679" s="127">
        <v>0</v>
      </c>
      <c r="O679" s="127">
        <v>222923</v>
      </c>
      <c r="P679" s="127">
        <v>0</v>
      </c>
      <c r="Q679" s="127">
        <v>24158</v>
      </c>
      <c r="R679" s="127">
        <v>3893</v>
      </c>
      <c r="S679" s="127">
        <v>1219</v>
      </c>
      <c r="T679" s="24">
        <f>IF(P679&gt;0, ROUND(IF(IF(OR(C679="51", C679="52", C679="66"), (L679*'UNIT VALUES'!$C$26)-CALCS!P679,0)&gt;0, IF(OR(C679="51", C679="52", C679="66"), (L679*'UNIT VALUES'!$C$26)-CALCS!P679,0), 0), 0), ROUND(IF(IF(OR(C679="51", C679="52", C679="66"), (L679*'UNIT VALUES'!$C$26)-CALCS!O679,0)&gt;0, IF(OR(C679="51", C679="52", C679="66"), (L679*'UNIT VALUES'!$C$26)-CALCS!O679,0), 0), 0))</f>
        <v>0</v>
      </c>
      <c r="U679" s="25">
        <f>IF(C679="22", (O679*'UNIT VALUES'!$D$38)+(Q679*'UNIT VALUES'!$D$39)+(S679*'UNIT VALUES'!$D$40), (O679*'UNIT VALUES'!$D$28)+(Q679*'UNIT VALUES'!$D$29)+(S679*'UNIT VALUES'!$D$30))</f>
        <v>1216011.6689144785</v>
      </c>
      <c r="V679" s="25">
        <f>IF(C679="22",(O679*'UNIT VALUES'!$D$41)+(Q679*'UNIT VALUES'!$D$42)+(R679*'UNIT VALUES'!$D$43),IF(C679="66",(Q679*'UNIT VALUES'!$D$31)+(T679*'UNIT VALUES'!$D$33)+(R679*'UNIT VALUES'!$D$34),(Q679*'UNIT VALUES'!$D$31)+(T679*'UNIT VALUES'!$D$32)+(R679*'UNIT VALUES'!$D$34)))</f>
        <v>657134.50068842096</v>
      </c>
      <c r="W679" s="25">
        <f t="shared" si="30"/>
        <v>1216012</v>
      </c>
      <c r="X679" s="27">
        <f>ROUND(IF(C679="22", W679*'UNIT VALUES'!$D$44, W679*'UNIT VALUES'!$D$36), 0)</f>
        <v>1064264</v>
      </c>
      <c r="Y679" s="87">
        <f>ROUND(IF(C679="22", IF(U679&gt;V679,O679*'UNIT VALUES'!$D$38*'UNIT VALUES'!$D$44,O679*'UNIT VALUES'!$D$41*'UNIT VALUES'!$D$44),IF(U679&gt;V679, O679*'UNIT VALUES'!$D$28*'UNIT VALUES'!$D$36,0)), 0)</f>
        <v>366749</v>
      </c>
      <c r="Z679" s="87">
        <f>ROUND(IF(C679="22", IF(U679&gt;V679,Q679*'UNIT VALUES'!$D$39*'UNIT VALUES'!$D$44,Q679*'UNIT VALUES'!$D$42*'UNIT VALUES'!$D$44), IF(U679&gt;V679, Q679*'UNIT VALUES'!$D$29*'UNIT VALUES'!$D$36, Q679*'UNIT VALUES'!$D$31*'UNIT VALUES'!$D$36)),0)</f>
        <v>537491</v>
      </c>
      <c r="AA679" s="87">
        <f>ROUND(IF(C679="22", IF(U679&gt;V679,0,R679*'UNIT VALUES'!$D$43*'UNIT VALUES'!$D$44),IF(CALCS!U679&gt;CALCS!V679,0,CALCS!R679*'UNIT VALUES'!$D$34*'UNIT VALUES'!$D$36)), 0)</f>
        <v>0</v>
      </c>
      <c r="AB679" s="87">
        <f>ROUND(IF(C679="22",IF(U679&gt;V679,S679*'UNIT VALUES'!$D$40*'UNIT VALUES'!$D$44,0),IF(U679&gt;V679,S679*'UNIT VALUES'!$D$30*'UNIT VALUES'!$D$36)), 0)</f>
        <v>160023</v>
      </c>
      <c r="AC679" s="87">
        <f>ROUND(IF(U679&gt;V679,0,IF(T679&gt;1, IF(C679="66", T679*'UNIT VALUES'!$D$33*'UNIT VALUES'!$D$36,T679*'UNIT VALUES'!$D$32*'UNIT VALUES'!$D$36),0)),0)</f>
        <v>0</v>
      </c>
      <c r="AD679" t="str">
        <f t="shared" si="31"/>
        <v>299099</v>
      </c>
      <c r="AE679">
        <f ca="1">IF(C679="22",OFFSET('National Reallocations'!$L$1,MATCH(AD679,'National Reallocations'!$I$2:$I$52,0),),ROUND((X679/(SUM($X$2:$X$1259)-SUMIF($C$2:$C$1259,"22",$X$2:$X$1259)))*(Reallocations!$F$4+Reallocations!$F$5),0))</f>
        <v>90</v>
      </c>
      <c r="AF679" s="27">
        <f ca="1">IF(ISERROR(OFFSET('MSA Reallocations'!$I$1,MATCH(AD679,'MSA Reallocations'!$E$2:$E$37,0),)), 0, (OFFSET('MSA Reallocations'!$I$1,MATCH(AD679,'MSA Reallocations'!$E$2:$E$37,0),)))</f>
        <v>0</v>
      </c>
      <c r="AG679" s="181">
        <f ca="1">IF(ISERROR(OFFSET(Reductions!$E$1,MATCH(AD679,Reductions!$F$2:$F$15,0),)), 0, -OFFSET(Reductions!$E$1,MATCH(AD679,Reductions!$F$2:$F$15,0),))</f>
        <v>0</v>
      </c>
      <c r="AH679" s="53">
        <f t="shared" ca="1" si="32"/>
        <v>1064354</v>
      </c>
    </row>
    <row r="680" spans="1:34" x14ac:dyDescent="0.25">
      <c r="A680" s="126" t="s">
        <v>5678</v>
      </c>
      <c r="B680" s="126" t="s">
        <v>1939</v>
      </c>
      <c r="C680" s="126" t="s">
        <v>99</v>
      </c>
      <c r="D680" s="126" t="s">
        <v>100</v>
      </c>
      <c r="E680" s="126" t="s">
        <v>1940</v>
      </c>
      <c r="F680" s="126" t="s">
        <v>1977</v>
      </c>
      <c r="G680" s="126" t="s">
        <v>1326</v>
      </c>
      <c r="H680" s="126" t="s">
        <v>23</v>
      </c>
      <c r="I680" s="126" t="s">
        <v>23</v>
      </c>
      <c r="J680" s="126" t="s">
        <v>1298</v>
      </c>
      <c r="K680" s="126" t="s">
        <v>3348</v>
      </c>
      <c r="L680" s="127">
        <v>27427</v>
      </c>
      <c r="M680" s="127">
        <v>-37400</v>
      </c>
      <c r="N680" s="127">
        <v>-37379</v>
      </c>
      <c r="O680" s="127">
        <v>214546</v>
      </c>
      <c r="P680" s="127">
        <v>0</v>
      </c>
      <c r="Q680" s="127">
        <v>10714</v>
      </c>
      <c r="R680" s="127">
        <v>1445</v>
      </c>
      <c r="S680" s="127">
        <v>493</v>
      </c>
      <c r="T680" s="24">
        <f>IF(P680&gt;0, ROUND(IF(IF(OR(C680="51", C680="52", C680="66"), (L680*'UNIT VALUES'!$C$26)-CALCS!P680,0)&gt;0, IF(OR(C680="51", C680="52", C680="66"), (L680*'UNIT VALUES'!$C$26)-CALCS!P680,0), 0), 0), ROUND(IF(IF(OR(C680="51", C680="52", C680="66"), (L680*'UNIT VALUES'!$C$26)-CALCS!O680,0)&gt;0, IF(OR(C680="51", C680="52", C680="66"), (L680*'UNIT VALUES'!$C$26)-CALCS!O680,0), 0), 0))</f>
        <v>0</v>
      </c>
      <c r="U680" s="25">
        <f>IF(C680="22", (O680*'UNIT VALUES'!$D$38)+(Q680*'UNIT VALUES'!$D$39)+(S680*'UNIT VALUES'!$D$40), (O680*'UNIT VALUES'!$D$28)+(Q680*'UNIT VALUES'!$D$29)+(S680*'UNIT VALUES'!$D$30))</f>
        <v>749606.12775144295</v>
      </c>
      <c r="V680" s="25">
        <f>IF(C680="22",(O680*'UNIT VALUES'!$D$41)+(Q680*'UNIT VALUES'!$D$42)+(R680*'UNIT VALUES'!$D$43),IF(C680="66",(Q680*'UNIT VALUES'!$D$31)+(T680*'UNIT VALUES'!$D$33)+(R680*'UNIT VALUES'!$D$34),(Q680*'UNIT VALUES'!$D$31)+(T680*'UNIT VALUES'!$D$32)+(R680*'UNIT VALUES'!$D$34)))</f>
        <v>270562.11057490925</v>
      </c>
      <c r="W680" s="25">
        <f t="shared" si="30"/>
        <v>749606</v>
      </c>
      <c r="X680" s="27">
        <f>ROUND(IF(C680="22", W680*'UNIT VALUES'!$D$44, W680*'UNIT VALUES'!$D$36), 0)</f>
        <v>656061</v>
      </c>
      <c r="Y680" s="87">
        <f>ROUND(IF(C680="22", IF(U680&gt;V680,O680*'UNIT VALUES'!$D$38*'UNIT VALUES'!$D$44,O680*'UNIT VALUES'!$D$41*'UNIT VALUES'!$D$44),IF(U680&gt;V680, O680*'UNIT VALUES'!$D$28*'UNIT VALUES'!$D$36,0)), 0)</f>
        <v>352968</v>
      </c>
      <c r="Z680" s="87">
        <f>ROUND(IF(C680="22", IF(U680&gt;V680,Q680*'UNIT VALUES'!$D$39*'UNIT VALUES'!$D$44,Q680*'UNIT VALUES'!$D$42*'UNIT VALUES'!$D$44), IF(U680&gt;V680, Q680*'UNIT VALUES'!$D$29*'UNIT VALUES'!$D$36, Q680*'UNIT VALUES'!$D$31*'UNIT VALUES'!$D$36)),0)</f>
        <v>238376</v>
      </c>
      <c r="AA680" s="87">
        <f>ROUND(IF(C680="22", IF(U680&gt;V680,0,R680*'UNIT VALUES'!$D$43*'UNIT VALUES'!$D$44),IF(CALCS!U680&gt;CALCS!V680,0,CALCS!R680*'UNIT VALUES'!$D$34*'UNIT VALUES'!$D$36)), 0)</f>
        <v>0</v>
      </c>
      <c r="AB680" s="87">
        <f>ROUND(IF(C680="22",IF(U680&gt;V680,S680*'UNIT VALUES'!$D$40*'UNIT VALUES'!$D$44,0),IF(U680&gt;V680,S680*'UNIT VALUES'!$D$30*'UNIT VALUES'!$D$36)), 0)</f>
        <v>64718</v>
      </c>
      <c r="AC680" s="87">
        <f>ROUND(IF(U680&gt;V680,0,IF(T680&gt;1, IF(C680="66", T680*'UNIT VALUES'!$D$33*'UNIT VALUES'!$D$36,T680*'UNIT VALUES'!$D$32*'UNIT VALUES'!$D$36),0)),0)</f>
        <v>0</v>
      </c>
      <c r="AD680" t="str">
        <f t="shared" si="31"/>
        <v>299183</v>
      </c>
      <c r="AE680">
        <f ca="1">IF(C680="22",OFFSET('National Reallocations'!$L$1,MATCH(AD680,'National Reallocations'!$I$2:$I$52,0),),ROUND((X680/(SUM($X$2:$X$1259)-SUMIF($C$2:$C$1259,"22",$X$2:$X$1259)))*(Reallocations!$F$4+Reallocations!$F$5),0))</f>
        <v>55</v>
      </c>
      <c r="AF680" s="27">
        <f ca="1">IF(ISERROR(OFFSET('MSA Reallocations'!$I$1,MATCH(AD680,'MSA Reallocations'!$E$2:$E$37,0),)), 0, (OFFSET('MSA Reallocations'!$I$1,MATCH(AD680,'MSA Reallocations'!$E$2:$E$37,0),)))</f>
        <v>0</v>
      </c>
      <c r="AG680" s="181">
        <f ca="1">IF(ISERROR(OFFSET(Reductions!$E$1,MATCH(AD680,Reductions!$F$2:$F$15,0),)), 0, -OFFSET(Reductions!$E$1,MATCH(AD680,Reductions!$F$2:$F$15,0),))</f>
        <v>0</v>
      </c>
      <c r="AH680" s="53">
        <f t="shared" ca="1" si="32"/>
        <v>656116</v>
      </c>
    </row>
    <row r="681" spans="1:34" x14ac:dyDescent="0.25">
      <c r="A681" s="126" t="s">
        <v>4839</v>
      </c>
      <c r="B681" s="126" t="s">
        <v>1939</v>
      </c>
      <c r="C681" s="126" t="s">
        <v>99</v>
      </c>
      <c r="D681" s="126" t="s">
        <v>100</v>
      </c>
      <c r="E681" s="126" t="s">
        <v>1940</v>
      </c>
      <c r="F681" s="126" t="s">
        <v>1978</v>
      </c>
      <c r="G681" s="126" t="s">
        <v>1948</v>
      </c>
      <c r="H681" s="126" t="s">
        <v>23</v>
      </c>
      <c r="I681" s="126" t="s">
        <v>23</v>
      </c>
      <c r="J681" s="126" t="s">
        <v>1298</v>
      </c>
      <c r="K681" s="126" t="s">
        <v>3348</v>
      </c>
      <c r="L681" s="127">
        <v>646748</v>
      </c>
      <c r="M681" s="127">
        <v>891910</v>
      </c>
      <c r="N681" s="127">
        <v>892717</v>
      </c>
      <c r="O681" s="127">
        <v>915939</v>
      </c>
      <c r="P681" s="127">
        <v>0</v>
      </c>
      <c r="Q681" s="127">
        <v>100382</v>
      </c>
      <c r="R681" s="127">
        <v>42060</v>
      </c>
      <c r="S681" s="127">
        <v>3878</v>
      </c>
      <c r="T681" s="24">
        <f>IF(P681&gt;0, ROUND(IF(IF(OR(C681="51", C681="52", C681="66"), (L681*'UNIT VALUES'!$C$26)-CALCS!P681,0)&gt;0, IF(OR(C681="51", C681="52", C681="66"), (L681*'UNIT VALUES'!$C$26)-CALCS!P681,0), 0), 0), ROUND(IF(IF(OR(C681="51", C681="52", C681="66"), (L681*'UNIT VALUES'!$C$26)-CALCS!O681,0)&gt;0, IF(OR(C681="51", C681="52", C681="66"), (L681*'UNIT VALUES'!$C$26)-CALCS!O681,0), 0), 0))</f>
        <v>98948</v>
      </c>
      <c r="U681" s="25">
        <f>IF(C681="22", (O681*'UNIT VALUES'!$D$38)+(Q681*'UNIT VALUES'!$D$39)+(S681*'UNIT VALUES'!$D$40), (O681*'UNIT VALUES'!$D$28)+(Q681*'UNIT VALUES'!$D$29)+(S681*'UNIT VALUES'!$D$30))</f>
        <v>4855264.1244036257</v>
      </c>
      <c r="V681" s="25">
        <f>IF(C681="22",(O681*'UNIT VALUES'!$D$41)+(Q681*'UNIT VALUES'!$D$42)+(R681*'UNIT VALUES'!$D$43),IF(C681="66",(Q681*'UNIT VALUES'!$D$31)+(T681*'UNIT VALUES'!$D$33)+(R681*'UNIT VALUES'!$D$34),(Q681*'UNIT VALUES'!$D$31)+(T681*'UNIT VALUES'!$D$32)+(R681*'UNIT VALUES'!$D$34)))</f>
        <v>5699165.1022565328</v>
      </c>
      <c r="W681" s="25">
        <f t="shared" si="30"/>
        <v>5699165</v>
      </c>
      <c r="X681" s="27">
        <f>ROUND(IF(C681="22", W681*'UNIT VALUES'!$D$44, W681*'UNIT VALUES'!$D$36), 0)</f>
        <v>4987956</v>
      </c>
      <c r="Y681" s="87">
        <f>ROUND(IF(C681="22", IF(U681&gt;V681,O681*'UNIT VALUES'!$D$38*'UNIT VALUES'!$D$44,O681*'UNIT VALUES'!$D$41*'UNIT VALUES'!$D$44),IF(U681&gt;V681, O681*'UNIT VALUES'!$D$28*'UNIT VALUES'!$D$36,0)), 0)</f>
        <v>0</v>
      </c>
      <c r="Z681" s="87">
        <f>ROUND(IF(C681="22", IF(U681&gt;V681,Q681*'UNIT VALUES'!$D$39*'UNIT VALUES'!$D$44,Q681*'UNIT VALUES'!$D$42*'UNIT VALUES'!$D$44), IF(U681&gt;V681, Q681*'UNIT VALUES'!$D$29*'UNIT VALUES'!$D$36, Q681*'UNIT VALUES'!$D$31*'UNIT VALUES'!$D$36)),0)</f>
        <v>1340040</v>
      </c>
      <c r="AA681" s="87">
        <f>ROUND(IF(C681="22", IF(U681&gt;V681,0,R681*'UNIT VALUES'!$D$43*'UNIT VALUES'!$D$44),IF(CALCS!U681&gt;CALCS!V681,0,CALCS!R681*'UNIT VALUES'!$D$34*'UNIT VALUES'!$D$36)), 0)</f>
        <v>2729467</v>
      </c>
      <c r="AB681" s="87">
        <f>ROUND(IF(C681="22",IF(U681&gt;V681,S681*'UNIT VALUES'!$D$40*'UNIT VALUES'!$D$44,0),IF(U681&gt;V681,S681*'UNIT VALUES'!$D$30*'UNIT VALUES'!$D$36)), 0)</f>
        <v>0</v>
      </c>
      <c r="AC681" s="87">
        <f>ROUND(IF(U681&gt;V681,0,IF(T681&gt;1, IF(C681="66", T681*'UNIT VALUES'!$D$33*'UNIT VALUES'!$D$36,T681*'UNIT VALUES'!$D$32*'UNIT VALUES'!$D$36),0)),0)</f>
        <v>918450</v>
      </c>
      <c r="AD681" t="str">
        <f t="shared" si="31"/>
        <v>299189</v>
      </c>
      <c r="AE681">
        <f ca="1">IF(C681="22",OFFSET('National Reallocations'!$L$1,MATCH(AD681,'National Reallocations'!$I$2:$I$52,0),),ROUND((X681/(SUM($X$2:$X$1259)-SUMIF($C$2:$C$1259,"22",$X$2:$X$1259)))*(Reallocations!$F$4+Reallocations!$F$5),0))</f>
        <v>419</v>
      </c>
      <c r="AF681" s="27">
        <f ca="1">IF(ISERROR(OFFSET('MSA Reallocations'!$I$1,MATCH(AD681,'MSA Reallocations'!$E$2:$E$37,0),)), 0, (OFFSET('MSA Reallocations'!$I$1,MATCH(AD681,'MSA Reallocations'!$E$2:$E$37,0),)))</f>
        <v>0</v>
      </c>
      <c r="AG681" s="181">
        <f ca="1">IF(ISERROR(OFFSET(Reductions!$E$1,MATCH(AD681,Reductions!$F$2:$F$15,0),)), 0, -OFFSET(Reductions!$E$1,MATCH(AD681,Reductions!$F$2:$F$15,0),))</f>
        <v>0</v>
      </c>
      <c r="AH681" s="53">
        <f t="shared" ca="1" si="32"/>
        <v>4988375</v>
      </c>
    </row>
    <row r="682" spans="1:34" x14ac:dyDescent="0.25">
      <c r="A682" s="126" t="s">
        <v>5594</v>
      </c>
      <c r="B682" s="126" t="s">
        <v>1980</v>
      </c>
      <c r="C682" s="126" t="s">
        <v>19</v>
      </c>
      <c r="D682" s="126" t="s">
        <v>20</v>
      </c>
      <c r="E682" s="126" t="s">
        <v>1981</v>
      </c>
      <c r="F682" s="126" t="s">
        <v>4744</v>
      </c>
      <c r="G682" s="126" t="s">
        <v>22</v>
      </c>
      <c r="H682" s="126" t="s">
        <v>23</v>
      </c>
      <c r="I682" s="126" t="s">
        <v>23</v>
      </c>
      <c r="J682" s="126" t="s">
        <v>24</v>
      </c>
      <c r="K682" s="126" t="s">
        <v>2522</v>
      </c>
      <c r="L682" s="127">
        <v>0</v>
      </c>
      <c r="M682" s="127">
        <v>2520770</v>
      </c>
      <c r="N682" s="127">
        <v>2520638</v>
      </c>
      <c r="O682" s="127">
        <v>2614553</v>
      </c>
      <c r="P682" s="127">
        <v>0</v>
      </c>
      <c r="Q682" s="127">
        <v>550518</v>
      </c>
      <c r="R682" s="127">
        <v>51938</v>
      </c>
      <c r="S682" s="127">
        <v>26550</v>
      </c>
      <c r="T682" s="24">
        <f>IF(P682&gt;0, ROUND(IF(IF(OR(C682="51", C682="52", C682="66"), (L682*'UNIT VALUES'!$C$26)-CALCS!P682,0)&gt;0, IF(OR(C682="51", C682="52", C682="66"), (L682*'UNIT VALUES'!$C$26)-CALCS!P682,0), 0), 0), ROUND(IF(IF(OR(C682="51", C682="52", C682="66"), (L682*'UNIT VALUES'!$C$26)-CALCS!O682,0)&gt;0, IF(OR(C682="51", C682="52", C682="66"), (L682*'UNIT VALUES'!$C$26)-CALCS!O682,0), 0), 0))</f>
        <v>0</v>
      </c>
      <c r="U682" s="25">
        <f>IF(C682="22", (O682*'UNIT VALUES'!$D$38)+(Q682*'UNIT VALUES'!$D$39)+(S682*'UNIT VALUES'!$D$40), (O682*'UNIT VALUES'!$D$28)+(Q682*'UNIT VALUES'!$D$29)+(S682*'UNIT VALUES'!$D$30))</f>
        <v>27416077.010750689</v>
      </c>
      <c r="V682" s="25">
        <f>IF(C682="22",(O682*'UNIT VALUES'!$D$41)+(Q682*'UNIT VALUES'!$D$42)+(R682*'UNIT VALUES'!$D$43),IF(C682="66",(Q682*'UNIT VALUES'!$D$31)+(T682*'UNIT VALUES'!$D$33)+(R682*'UNIT VALUES'!$D$34),(Q682*'UNIT VALUES'!$D$31)+(T682*'UNIT VALUES'!$D$32)+(R682*'UNIT VALUES'!$D$34)))</f>
        <v>17070199.5005785</v>
      </c>
      <c r="W682" s="25">
        <f t="shared" si="30"/>
        <v>27416077</v>
      </c>
      <c r="X682" s="219">
        <f>ROUND(IF(C682="22", W682*'UNIT VALUES'!$D$44, W682*'UNIT VALUES'!$D$36), 0)</f>
        <v>22797814</v>
      </c>
      <c r="Y682" s="87">
        <f>ROUND(IF(C682="22", IF(U682&gt;V682,O682*'UNIT VALUES'!$D$38*'UNIT VALUES'!$D$44,O682*'UNIT VALUES'!$D$41*'UNIT VALUES'!$D$44),IF(U682&gt;V682, O682*'UNIT VALUES'!$D$28*'UNIT VALUES'!$D$36,0)), 0)</f>
        <v>4366789</v>
      </c>
      <c r="Z682" s="87">
        <f>ROUND(IF(C682="22", IF(U682&gt;V682,Q682*'UNIT VALUES'!$D$39*'UNIT VALUES'!$D$44,Q682*'UNIT VALUES'!$D$42*'UNIT VALUES'!$D$44), IF(U682&gt;V682, Q682*'UNIT VALUES'!$D$29*'UNIT VALUES'!$D$36, Q682*'UNIT VALUES'!$D$31*'UNIT VALUES'!$D$36)),0)</f>
        <v>12816346</v>
      </c>
      <c r="AA682" s="87">
        <f>ROUND(IF(C682="22", IF(U682&gt;V682,0,R682*'UNIT VALUES'!$D$43*'UNIT VALUES'!$D$44),IF(CALCS!U682&gt;CALCS!V682,0,CALCS!R682*'UNIT VALUES'!$D$34*'UNIT VALUES'!$D$36)), 0)</f>
        <v>0</v>
      </c>
      <c r="AB682" s="87">
        <f>ROUND(IF(C682="22",IF(U682&gt;V682,S682*'UNIT VALUES'!$D$40*'UNIT VALUES'!$D$44,0),IF(U682&gt;V682,S682*'UNIT VALUES'!$D$30*'UNIT VALUES'!$D$36)), 0)</f>
        <v>5614680</v>
      </c>
      <c r="AC682" s="87">
        <f>ROUND(IF(U682&gt;V682,0,IF(T682&gt;1, IF(C682="66", T682*'UNIT VALUES'!$D$33*'UNIT VALUES'!$D$36,T682*'UNIT VALUES'!$D$32*'UNIT VALUES'!$D$36),0)),0)</f>
        <v>0</v>
      </c>
      <c r="AD682" t="str">
        <f t="shared" si="31"/>
        <v>289999</v>
      </c>
      <c r="AE682">
        <f ca="1">IF(C682="22",OFFSET('National Reallocations'!$L$1,MATCH(AD682,'National Reallocations'!$I$2:$I$52,0),),ROUND((X682/(SUM($X$2:$X$1259)-SUMIF($C$2:$C$1259,"22",$X$2:$X$1259)))*(Reallocations!$F$4+Reallocations!$F$5),0))</f>
        <v>4300</v>
      </c>
      <c r="AF682" s="27">
        <f ca="1">IF(ISERROR(OFFSET('MSA Reallocations'!$I$1,MATCH(AD682,'MSA Reallocations'!$E$2:$E$37,0),)), 0, (OFFSET('MSA Reallocations'!$I$1,MATCH(AD682,'MSA Reallocations'!$E$2:$E$37,0),)))</f>
        <v>0</v>
      </c>
      <c r="AG682" s="181">
        <f ca="1">IF(ISERROR(OFFSET(Reductions!$E$1,MATCH(AD682,Reductions!$F$2:$F$15,0),)), 0, -OFFSET(Reductions!$E$1,MATCH(AD682,Reductions!$F$2:$F$15,0),))</f>
        <v>0</v>
      </c>
      <c r="AH682" s="53">
        <f t="shared" ca="1" si="32"/>
        <v>22802114</v>
      </c>
    </row>
    <row r="683" spans="1:34" x14ac:dyDescent="0.25">
      <c r="A683" s="126" t="s">
        <v>5330</v>
      </c>
      <c r="B683" s="126" t="s">
        <v>1980</v>
      </c>
      <c r="C683" s="126" t="s">
        <v>27</v>
      </c>
      <c r="D683" s="126" t="s">
        <v>28</v>
      </c>
      <c r="E683" s="126" t="s">
        <v>1981</v>
      </c>
      <c r="F683" s="126" t="s">
        <v>1983</v>
      </c>
      <c r="G683" s="126" t="s">
        <v>461</v>
      </c>
      <c r="H683" s="126" t="s">
        <v>23</v>
      </c>
      <c r="I683" s="126" t="s">
        <v>1984</v>
      </c>
      <c r="J683" s="126" t="s">
        <v>1985</v>
      </c>
      <c r="K683" s="126" t="s">
        <v>2522</v>
      </c>
      <c r="L683" s="127">
        <v>44053</v>
      </c>
      <c r="M683" s="127">
        <v>49311</v>
      </c>
      <c r="N683" s="127">
        <v>49311</v>
      </c>
      <c r="O683" s="127">
        <v>45637</v>
      </c>
      <c r="P683" s="127">
        <v>0</v>
      </c>
      <c r="Q683" s="127">
        <v>9400</v>
      </c>
      <c r="R683" s="127">
        <v>717</v>
      </c>
      <c r="S683" s="127">
        <v>806</v>
      </c>
      <c r="T683" s="24">
        <f>IF(P683&gt;0, ROUND(IF(IF(OR(C683="51", C683="52", C683="66"), (L683*'UNIT VALUES'!$C$26)-CALCS!P683,0)&gt;0, IF(OR(C683="51", C683="52", C683="66"), (L683*'UNIT VALUES'!$C$26)-CALCS!P683,0), 0), 0), ROUND(IF(IF(OR(C683="51", C683="52", C683="66"), (L683*'UNIT VALUES'!$C$26)-CALCS!O683,0)&gt;0, IF(OR(C683="51", C683="52", C683="66"), (L683*'UNIT VALUES'!$C$26)-CALCS!O683,0), 0), 0))</f>
        <v>23492</v>
      </c>
      <c r="U683" s="25">
        <f>IF(C683="22", (O683*'UNIT VALUES'!$D$38)+(Q683*'UNIT VALUES'!$D$39)+(S683*'UNIT VALUES'!$D$40), (O683*'UNIT VALUES'!$D$28)+(Q683*'UNIT VALUES'!$D$29)+(S683*'UNIT VALUES'!$D$30))</f>
        <v>445640.7657024333</v>
      </c>
      <c r="V683" s="25">
        <f>IF(C683="22",(O683*'UNIT VALUES'!$D$41)+(Q683*'UNIT VALUES'!$D$42)+(R683*'UNIT VALUES'!$D$43),IF(C683="66",(Q683*'UNIT VALUES'!$D$31)+(T683*'UNIT VALUES'!$D$33)+(R683*'UNIT VALUES'!$D$34),(Q683*'UNIT VALUES'!$D$31)+(T683*'UNIT VALUES'!$D$32)+(R683*'UNIT VALUES'!$D$34)))</f>
        <v>470626.22578132316</v>
      </c>
      <c r="W683" s="25">
        <f t="shared" si="30"/>
        <v>470626</v>
      </c>
      <c r="X683" s="27">
        <f>ROUND(IF(C683="22", W683*'UNIT VALUES'!$D$44, W683*'UNIT VALUES'!$D$36), 0)</f>
        <v>411896</v>
      </c>
      <c r="Y683" s="87">
        <f>ROUND(IF(C683="22", IF(U683&gt;V683,O683*'UNIT VALUES'!$D$38*'UNIT VALUES'!$D$44,O683*'UNIT VALUES'!$D$41*'UNIT VALUES'!$D$44),IF(U683&gt;V683, O683*'UNIT VALUES'!$D$28*'UNIT VALUES'!$D$36,0)), 0)</f>
        <v>0</v>
      </c>
      <c r="Z683" s="87">
        <f>ROUND(IF(C683="22", IF(U683&gt;V683,Q683*'UNIT VALUES'!$D$39*'UNIT VALUES'!$D$44,Q683*'UNIT VALUES'!$D$42*'UNIT VALUES'!$D$44), IF(U683&gt;V683, Q683*'UNIT VALUES'!$D$29*'UNIT VALUES'!$D$36, Q683*'UNIT VALUES'!$D$31*'UNIT VALUES'!$D$36)),0)</f>
        <v>125484</v>
      </c>
      <c r="AA683" s="87">
        <f>ROUND(IF(C683="22", IF(U683&gt;V683,0,R683*'UNIT VALUES'!$D$43*'UNIT VALUES'!$D$44),IF(CALCS!U683&gt;CALCS!V683,0,CALCS!R683*'UNIT VALUES'!$D$34*'UNIT VALUES'!$D$36)), 0)</f>
        <v>46529</v>
      </c>
      <c r="AB683" s="87">
        <f>ROUND(IF(C683="22",IF(U683&gt;V683,S683*'UNIT VALUES'!$D$40*'UNIT VALUES'!$D$44,0),IF(U683&gt;V683,S683*'UNIT VALUES'!$D$30*'UNIT VALUES'!$D$36)), 0)</f>
        <v>0</v>
      </c>
      <c r="AC683" s="87">
        <f>ROUND(IF(U683&gt;V683,0,IF(T683&gt;1, IF(C683="66", T683*'UNIT VALUES'!$D$33*'UNIT VALUES'!$D$36,T683*'UNIT VALUES'!$D$32*'UNIT VALUES'!$D$36),0)),0)</f>
        <v>239882</v>
      </c>
      <c r="AD683" t="str">
        <f t="shared" si="31"/>
        <v>280132</v>
      </c>
      <c r="AE683">
        <f ca="1">IF(C683="22",OFFSET('National Reallocations'!$L$1,MATCH(AD683,'National Reallocations'!$I$2:$I$52,0),),ROUND((X683/(SUM($X$2:$X$1259)-SUMIF($C$2:$C$1259,"22",$X$2:$X$1259)))*(Reallocations!$F$4+Reallocations!$F$5),0))</f>
        <v>35</v>
      </c>
      <c r="AF683" s="27">
        <f ca="1">IF(ISERROR(OFFSET('MSA Reallocations'!$I$1,MATCH(AD683,'MSA Reallocations'!$E$2:$E$37,0),)), 0, (OFFSET('MSA Reallocations'!$I$1,MATCH(AD683,'MSA Reallocations'!$E$2:$E$37,0),)))</f>
        <v>31498</v>
      </c>
      <c r="AG683" s="181">
        <f ca="1">IF(ISERROR(OFFSET(Reductions!$E$1,MATCH(AD683,Reductions!$F$2:$F$15,0),)), 0, -OFFSET(Reductions!$E$1,MATCH(AD683,Reductions!$F$2:$F$15,0),))</f>
        <v>0</v>
      </c>
      <c r="AH683" s="53">
        <f t="shared" ca="1" si="32"/>
        <v>443429</v>
      </c>
    </row>
    <row r="684" spans="1:34" x14ac:dyDescent="0.25">
      <c r="A684" s="126" t="s">
        <v>4998</v>
      </c>
      <c r="B684" s="126" t="s">
        <v>1980</v>
      </c>
      <c r="C684" s="126" t="s">
        <v>27</v>
      </c>
      <c r="D684" s="126" t="s">
        <v>28</v>
      </c>
      <c r="E684" s="126" t="s">
        <v>1981</v>
      </c>
      <c r="F684" s="126" t="s">
        <v>867</v>
      </c>
      <c r="G684" s="126" t="s">
        <v>461</v>
      </c>
      <c r="H684" s="126" t="s">
        <v>23</v>
      </c>
      <c r="I684" s="126" t="s">
        <v>1987</v>
      </c>
      <c r="J684" s="126" t="s">
        <v>1985</v>
      </c>
      <c r="K684" s="126" t="s">
        <v>2522</v>
      </c>
      <c r="L684" s="127">
        <v>30204</v>
      </c>
      <c r="M684" s="127">
        <v>41122</v>
      </c>
      <c r="N684" s="127">
        <v>39676</v>
      </c>
      <c r="O684" s="127">
        <v>71856</v>
      </c>
      <c r="P684" s="127">
        <v>69329</v>
      </c>
      <c r="Q684" s="127">
        <v>17301</v>
      </c>
      <c r="R684" s="127">
        <v>1510</v>
      </c>
      <c r="S684" s="127">
        <v>806</v>
      </c>
      <c r="T684" s="24">
        <f>IF(P684&gt;0, ROUND(IF(IF(OR(C684="51", C684="52", C684="66"), (L684*'UNIT VALUES'!$C$26)-CALCS!P684,0)&gt;0, IF(OR(C684="51", C684="52", C684="66"), (L684*'UNIT VALUES'!$C$26)-CALCS!P684,0), 0), 0), ROUND(IF(IF(OR(C684="51", C684="52", C684="66"), (L684*'UNIT VALUES'!$C$26)-CALCS!O684,0)&gt;0, IF(OR(C684="51", C684="52", C684="66"), (L684*'UNIT VALUES'!$C$26)-CALCS!O684,0), 0), 0))</f>
        <v>0</v>
      </c>
      <c r="U684" s="25">
        <f>IF(C684="22", (O684*'UNIT VALUES'!$D$38)+(Q684*'UNIT VALUES'!$D$39)+(S684*'UNIT VALUES'!$D$40), (O684*'UNIT VALUES'!$D$28)+(Q684*'UNIT VALUES'!$D$29)+(S684*'UNIT VALUES'!$D$30))</f>
        <v>695780.61702077044</v>
      </c>
      <c r="V684" s="25">
        <f>IF(C684="22",(O684*'UNIT VALUES'!$D$41)+(Q684*'UNIT VALUES'!$D$42)+(R684*'UNIT VALUES'!$D$43),IF(C684="66",(Q684*'UNIT VALUES'!$D$31)+(T684*'UNIT VALUES'!$D$33)+(R684*'UNIT VALUES'!$D$34),(Q684*'UNIT VALUES'!$D$31)+(T684*'UNIT VALUES'!$D$32)+(R684*'UNIT VALUES'!$D$34)))</f>
        <v>375852.0892462323</v>
      </c>
      <c r="W684" s="25">
        <f t="shared" si="30"/>
        <v>695781</v>
      </c>
      <c r="X684" s="27">
        <f>ROUND(IF(C684="22", W684*'UNIT VALUES'!$D$44, W684*'UNIT VALUES'!$D$36), 0)</f>
        <v>608953</v>
      </c>
      <c r="Y684" s="87">
        <f>ROUND(IF(C684="22", IF(U684&gt;V684,O684*'UNIT VALUES'!$D$38*'UNIT VALUES'!$D$44,O684*'UNIT VALUES'!$D$41*'UNIT VALUES'!$D$44),IF(U684&gt;V684, O684*'UNIT VALUES'!$D$28*'UNIT VALUES'!$D$36,0)), 0)</f>
        <v>118216</v>
      </c>
      <c r="Z684" s="87">
        <f>ROUND(IF(C684="22", IF(U684&gt;V684,Q684*'UNIT VALUES'!$D$39*'UNIT VALUES'!$D$44,Q684*'UNIT VALUES'!$D$42*'UNIT VALUES'!$D$44), IF(U684&gt;V684, Q684*'UNIT VALUES'!$D$29*'UNIT VALUES'!$D$36, Q684*'UNIT VALUES'!$D$31*'UNIT VALUES'!$D$36)),0)</f>
        <v>384930</v>
      </c>
      <c r="AA684" s="87">
        <f>ROUND(IF(C684="22", IF(U684&gt;V684,0,R684*'UNIT VALUES'!$D$43*'UNIT VALUES'!$D$44),IF(CALCS!U684&gt;CALCS!V684,0,CALCS!R684*'UNIT VALUES'!$D$34*'UNIT VALUES'!$D$36)), 0)</f>
        <v>0</v>
      </c>
      <c r="AB684" s="87">
        <f>ROUND(IF(C684="22",IF(U684&gt;V684,S684*'UNIT VALUES'!$D$40*'UNIT VALUES'!$D$44,0),IF(U684&gt;V684,S684*'UNIT VALUES'!$D$30*'UNIT VALUES'!$D$36)), 0)</f>
        <v>105807</v>
      </c>
      <c r="AC684" s="87">
        <f>ROUND(IF(U684&gt;V684,0,IF(T684&gt;1, IF(C684="66", T684*'UNIT VALUES'!$D$33*'UNIT VALUES'!$D$36,T684*'UNIT VALUES'!$D$32*'UNIT VALUES'!$D$36),0)),0)</f>
        <v>0</v>
      </c>
      <c r="AD684" t="str">
        <f t="shared" si="31"/>
        <v>280612</v>
      </c>
      <c r="AE684">
        <f ca="1">IF(C684="22",OFFSET('National Reallocations'!$L$1,MATCH(AD684,'National Reallocations'!$I$2:$I$52,0),),ROUND((X684/(SUM($X$2:$X$1259)-SUMIF($C$2:$C$1259,"22",$X$2:$X$1259)))*(Reallocations!$F$4+Reallocations!$F$5),0))</f>
        <v>51</v>
      </c>
      <c r="AF684" s="27">
        <f ca="1">IF(ISERROR(OFFSET('MSA Reallocations'!$I$1,MATCH(AD684,'MSA Reallocations'!$E$2:$E$37,0),)), 0, (OFFSET('MSA Reallocations'!$I$1,MATCH(AD684,'MSA Reallocations'!$E$2:$E$37,0),)))</f>
        <v>46567</v>
      </c>
      <c r="AG684" s="181">
        <f ca="1">IF(ISERROR(OFFSET(Reductions!$E$1,MATCH(AD684,Reductions!$F$2:$F$15,0),)), 0, -OFFSET(Reductions!$E$1,MATCH(AD684,Reductions!$F$2:$F$15,0),))</f>
        <v>0</v>
      </c>
      <c r="AH684" s="53">
        <f t="shared" ca="1" si="32"/>
        <v>655571</v>
      </c>
    </row>
    <row r="685" spans="1:34" x14ac:dyDescent="0.25">
      <c r="A685" s="126" t="s">
        <v>5319</v>
      </c>
      <c r="B685" s="126" t="s">
        <v>1980</v>
      </c>
      <c r="C685" s="126" t="s">
        <v>27</v>
      </c>
      <c r="D685" s="126" t="s">
        <v>28</v>
      </c>
      <c r="E685" s="126" t="s">
        <v>1981</v>
      </c>
      <c r="F685" s="126" t="s">
        <v>871</v>
      </c>
      <c r="G685" s="126" t="s">
        <v>22</v>
      </c>
      <c r="H685" s="126" t="s">
        <v>23</v>
      </c>
      <c r="I685" s="126" t="s">
        <v>1989</v>
      </c>
      <c r="J685" s="126" t="s">
        <v>1990</v>
      </c>
      <c r="K685" s="126" t="s">
        <v>2522</v>
      </c>
      <c r="L685" s="127">
        <v>34989</v>
      </c>
      <c r="M685" s="127">
        <v>0</v>
      </c>
      <c r="N685" s="127">
        <v>0</v>
      </c>
      <c r="O685" s="127">
        <v>46805</v>
      </c>
      <c r="P685" s="127">
        <v>0</v>
      </c>
      <c r="Q685" s="127">
        <v>15992</v>
      </c>
      <c r="R685" s="127">
        <v>2194</v>
      </c>
      <c r="S685" s="127">
        <v>571</v>
      </c>
      <c r="T685" s="24">
        <f>IF(P685&gt;0, ROUND(IF(IF(OR(C685="51", C685="52", C685="66"), (L685*'UNIT VALUES'!$C$26)-CALCS!P685,0)&gt;0, IF(OR(C685="51", C685="52", C685="66"), (L685*'UNIT VALUES'!$C$26)-CALCS!P685,0), 0), 0), ROUND(IF(IF(OR(C685="51", C685="52", C685="66"), (L685*'UNIT VALUES'!$C$26)-CALCS!O685,0)&gt;0, IF(OR(C685="51", C685="52", C685="66"), (L685*'UNIT VALUES'!$C$26)-CALCS!O685,0), 0), 0))</f>
        <v>8100</v>
      </c>
      <c r="U685" s="25">
        <f>IF(C685="22", (O685*'UNIT VALUES'!$D$38)+(Q685*'UNIT VALUES'!$D$39)+(S685*'UNIT VALUES'!$D$40), (O685*'UNIT VALUES'!$D$28)+(Q685*'UNIT VALUES'!$D$29)+(S685*'UNIT VALUES'!$D$30))</f>
        <v>580166.11157531885</v>
      </c>
      <c r="V685" s="25">
        <f>IF(C685="22",(O685*'UNIT VALUES'!$D$41)+(Q685*'UNIT VALUES'!$D$42)+(R685*'UNIT VALUES'!$D$43),IF(C685="66",(Q685*'UNIT VALUES'!$D$31)+(T685*'UNIT VALUES'!$D$33)+(R685*'UNIT VALUES'!$D$34),(Q685*'UNIT VALUES'!$D$31)+(T685*'UNIT VALUES'!$D$32)+(R685*'UNIT VALUES'!$D$34)))</f>
        <v>501107.40099533205</v>
      </c>
      <c r="W685" s="25">
        <f t="shared" si="30"/>
        <v>580166</v>
      </c>
      <c r="X685" s="27">
        <f>ROUND(IF(C685="22", W685*'UNIT VALUES'!$D$44, W685*'UNIT VALUES'!$D$36), 0)</f>
        <v>507766</v>
      </c>
      <c r="Y685" s="87">
        <f>ROUND(IF(C685="22", IF(U685&gt;V685,O685*'UNIT VALUES'!$D$38*'UNIT VALUES'!$D$44,O685*'UNIT VALUES'!$D$41*'UNIT VALUES'!$D$44),IF(U685&gt;V685, O685*'UNIT VALUES'!$D$28*'UNIT VALUES'!$D$36,0)), 0)</f>
        <v>77003</v>
      </c>
      <c r="Z685" s="87">
        <f>ROUND(IF(C685="22", IF(U685&gt;V685,Q685*'UNIT VALUES'!$D$39*'UNIT VALUES'!$D$44,Q685*'UNIT VALUES'!$D$42*'UNIT VALUES'!$D$44), IF(U685&gt;V685, Q685*'UNIT VALUES'!$D$29*'UNIT VALUES'!$D$36, Q685*'UNIT VALUES'!$D$31*'UNIT VALUES'!$D$36)),0)</f>
        <v>355806</v>
      </c>
      <c r="AA685" s="87">
        <f>ROUND(IF(C685="22", IF(U685&gt;V685,0,R685*'UNIT VALUES'!$D$43*'UNIT VALUES'!$D$44),IF(CALCS!U685&gt;CALCS!V685,0,CALCS!R685*'UNIT VALUES'!$D$34*'UNIT VALUES'!$D$36)), 0)</f>
        <v>0</v>
      </c>
      <c r="AB685" s="87">
        <f>ROUND(IF(C685="22",IF(U685&gt;V685,S685*'UNIT VALUES'!$D$40*'UNIT VALUES'!$D$44,0),IF(U685&gt;V685,S685*'UNIT VALUES'!$D$30*'UNIT VALUES'!$D$36)), 0)</f>
        <v>74957</v>
      </c>
      <c r="AC685" s="87">
        <f>ROUND(IF(U685&gt;V685,0,IF(T685&gt;1, IF(C685="66", T685*'UNIT VALUES'!$D$33*'UNIT VALUES'!$D$36,T685*'UNIT VALUES'!$D$32*'UNIT VALUES'!$D$36),0)),0)</f>
        <v>0</v>
      </c>
      <c r="AD685" t="str">
        <f t="shared" si="31"/>
        <v>280630</v>
      </c>
      <c r="AE685">
        <f ca="1">IF(C685="22",OFFSET('National Reallocations'!$L$1,MATCH(AD685,'National Reallocations'!$I$2:$I$52,0),),ROUND((X685/(SUM($X$2:$X$1259)-SUMIF($C$2:$C$1259,"22",$X$2:$X$1259)))*(Reallocations!$F$4+Reallocations!$F$5),0))</f>
        <v>43</v>
      </c>
      <c r="AF685" s="27">
        <f ca="1">IF(ISERROR(OFFSET('MSA Reallocations'!$I$1,MATCH(AD685,'MSA Reallocations'!$E$2:$E$37,0),)), 0, (OFFSET('MSA Reallocations'!$I$1,MATCH(AD685,'MSA Reallocations'!$E$2:$E$37,0),)))</f>
        <v>0</v>
      </c>
      <c r="AG685" s="181">
        <f ca="1">IF(ISERROR(OFFSET(Reductions!$E$1,MATCH(AD685,Reductions!$F$2:$F$15,0),)), 0, -OFFSET(Reductions!$E$1,MATCH(AD685,Reductions!$F$2:$F$15,0),))</f>
        <v>0</v>
      </c>
      <c r="AH685" s="53">
        <f t="shared" ca="1" si="32"/>
        <v>507809</v>
      </c>
    </row>
    <row r="686" spans="1:34" x14ac:dyDescent="0.25">
      <c r="A686" s="126" t="s">
        <v>5050</v>
      </c>
      <c r="B686" s="126" t="s">
        <v>1980</v>
      </c>
      <c r="C686" s="126" t="s">
        <v>27</v>
      </c>
      <c r="D686" s="126" t="s">
        <v>28</v>
      </c>
      <c r="E686" s="126" t="s">
        <v>1981</v>
      </c>
      <c r="F686" s="126" t="s">
        <v>293</v>
      </c>
      <c r="G686" s="126" t="s">
        <v>22</v>
      </c>
      <c r="H686" s="126" t="s">
        <v>23</v>
      </c>
      <c r="I686" s="126" t="s">
        <v>404</v>
      </c>
      <c r="J686" s="126" t="s">
        <v>1991</v>
      </c>
      <c r="K686" s="126" t="s">
        <v>2522</v>
      </c>
      <c r="L686" s="127">
        <v>144422</v>
      </c>
      <c r="M686" s="127">
        <v>202895</v>
      </c>
      <c r="N686" s="127">
        <v>202895</v>
      </c>
      <c r="O686" s="127">
        <v>170674</v>
      </c>
      <c r="P686" s="127">
        <v>0</v>
      </c>
      <c r="Q686" s="127">
        <v>50137</v>
      </c>
      <c r="R686" s="127">
        <v>3782</v>
      </c>
      <c r="S686" s="127">
        <v>1892</v>
      </c>
      <c r="T686" s="24">
        <f>IF(P686&gt;0, ROUND(IF(IF(OR(C686="51", C686="52", C686="66"), (L686*'UNIT VALUES'!$C$26)-CALCS!P686,0)&gt;0, IF(OR(C686="51", C686="52", C686="66"), (L686*'UNIT VALUES'!$C$26)-CALCS!P686,0), 0), 0), ROUND(IF(IF(OR(C686="51", C686="52", C686="66"), (L686*'UNIT VALUES'!$C$26)-CALCS!O686,0)&gt;0, IF(OR(C686="51", C686="52", C686="66"), (L686*'UNIT VALUES'!$C$26)-CALCS!O686,0), 0), 0))</f>
        <v>55955</v>
      </c>
      <c r="U686" s="25">
        <f>IF(C686="22", (O686*'UNIT VALUES'!$D$38)+(Q686*'UNIT VALUES'!$D$39)+(S686*'UNIT VALUES'!$D$40), (O686*'UNIT VALUES'!$D$28)+(Q686*'UNIT VALUES'!$D$29)+(S686*'UNIT VALUES'!$D$30))</f>
        <v>1879162.1500371327</v>
      </c>
      <c r="V686" s="25">
        <f>IF(C686="22",(O686*'UNIT VALUES'!$D$41)+(Q686*'UNIT VALUES'!$D$42)+(R686*'UNIT VALUES'!$D$43),IF(C686="66",(Q686*'UNIT VALUES'!$D$31)+(T686*'UNIT VALUES'!$D$33)+(R686*'UNIT VALUES'!$D$34),(Q686*'UNIT VALUES'!$D$31)+(T686*'UNIT VALUES'!$D$32)+(R686*'UNIT VALUES'!$D$34)))</f>
        <v>1697995.3728215364</v>
      </c>
      <c r="W686" s="25">
        <f t="shared" si="30"/>
        <v>1879162</v>
      </c>
      <c r="X686" s="27">
        <f>ROUND(IF(C686="22", W686*'UNIT VALUES'!$D$44, W686*'UNIT VALUES'!$D$36), 0)</f>
        <v>1644658</v>
      </c>
      <c r="Y686" s="87">
        <f>ROUND(IF(C686="22", IF(U686&gt;V686,O686*'UNIT VALUES'!$D$38*'UNIT VALUES'!$D$44,O686*'UNIT VALUES'!$D$41*'UNIT VALUES'!$D$44),IF(U686&gt;V686, O686*'UNIT VALUES'!$D$28*'UNIT VALUES'!$D$36,0)), 0)</f>
        <v>280790</v>
      </c>
      <c r="Z686" s="87">
        <f>ROUND(IF(C686="22", IF(U686&gt;V686,Q686*'UNIT VALUES'!$D$39*'UNIT VALUES'!$D$44,Q686*'UNIT VALUES'!$D$42*'UNIT VALUES'!$D$44), IF(U686&gt;V686, Q686*'UNIT VALUES'!$D$29*'UNIT VALUES'!$D$36, Q686*'UNIT VALUES'!$D$31*'UNIT VALUES'!$D$36)),0)</f>
        <v>1115498</v>
      </c>
      <c r="AA686" s="87">
        <f>ROUND(IF(C686="22", IF(U686&gt;V686,0,R686*'UNIT VALUES'!$D$43*'UNIT VALUES'!$D$44),IF(CALCS!U686&gt;CALCS!V686,0,CALCS!R686*'UNIT VALUES'!$D$34*'UNIT VALUES'!$D$36)), 0)</f>
        <v>0</v>
      </c>
      <c r="AB686" s="87">
        <f>ROUND(IF(C686="22",IF(U686&gt;V686,S686*'UNIT VALUES'!$D$40*'UNIT VALUES'!$D$44,0),IF(U686&gt;V686,S686*'UNIT VALUES'!$D$30*'UNIT VALUES'!$D$36)), 0)</f>
        <v>248370</v>
      </c>
      <c r="AC686" s="87">
        <f>ROUND(IF(U686&gt;V686,0,IF(T686&gt;1, IF(C686="66", T686*'UNIT VALUES'!$D$33*'UNIT VALUES'!$D$36,T686*'UNIT VALUES'!$D$32*'UNIT VALUES'!$D$36),0)),0)</f>
        <v>0</v>
      </c>
      <c r="AD686" t="str">
        <f t="shared" si="31"/>
        <v>280726</v>
      </c>
      <c r="AE686">
        <f ca="1">IF(C686="22",OFFSET('National Reallocations'!$L$1,MATCH(AD686,'National Reallocations'!$I$2:$I$52,0),),ROUND((X686/(SUM($X$2:$X$1259)-SUMIF($C$2:$C$1259,"22",$X$2:$X$1259)))*(Reallocations!$F$4+Reallocations!$F$5),0))</f>
        <v>138</v>
      </c>
      <c r="AF686" s="27">
        <f ca="1">IF(ISERROR(OFFSET('MSA Reallocations'!$I$1,MATCH(AD686,'MSA Reallocations'!$E$2:$E$37,0),)), 0, (OFFSET('MSA Reallocations'!$I$1,MATCH(AD686,'MSA Reallocations'!$E$2:$E$37,0),)))</f>
        <v>0</v>
      </c>
      <c r="AG686" s="181">
        <f ca="1">IF(ISERROR(OFFSET(Reductions!$E$1,MATCH(AD686,Reductions!$F$2:$F$15,0),)), 0, -OFFSET(Reductions!$E$1,MATCH(AD686,Reductions!$F$2:$F$15,0),))</f>
        <v>0</v>
      </c>
      <c r="AH686" s="53">
        <f t="shared" ca="1" si="32"/>
        <v>1644796</v>
      </c>
    </row>
    <row r="687" spans="1:34" x14ac:dyDescent="0.25">
      <c r="A687" s="126" t="s">
        <v>5814</v>
      </c>
      <c r="B687" s="126" t="s">
        <v>1980</v>
      </c>
      <c r="C687" s="126" t="s">
        <v>47</v>
      </c>
      <c r="D687" s="126" t="s">
        <v>48</v>
      </c>
      <c r="E687" s="126" t="s">
        <v>1981</v>
      </c>
      <c r="F687" s="126" t="s">
        <v>1993</v>
      </c>
      <c r="G687" s="126" t="s">
        <v>236</v>
      </c>
      <c r="H687" s="126" t="s">
        <v>23</v>
      </c>
      <c r="I687" s="126" t="s">
        <v>1994</v>
      </c>
      <c r="J687" s="126" t="s">
        <v>1985</v>
      </c>
      <c r="K687" s="126" t="s">
        <v>2522</v>
      </c>
      <c r="L687" s="127">
        <v>6631</v>
      </c>
      <c r="M687" s="127">
        <v>18998</v>
      </c>
      <c r="N687" s="127">
        <v>18998</v>
      </c>
      <c r="O687" s="127">
        <v>13654</v>
      </c>
      <c r="P687" s="127">
        <v>0</v>
      </c>
      <c r="Q687" s="127">
        <v>2797</v>
      </c>
      <c r="R687" s="127">
        <v>355</v>
      </c>
      <c r="S687" s="127">
        <v>71</v>
      </c>
      <c r="T687" s="24">
        <f>IF(P687&gt;0, ROUND(IF(IF(OR(C687="51", C687="52", C687="66"), (L687*'UNIT VALUES'!$C$26)-CALCS!P687,0)&gt;0, IF(OR(C687="51", C687="52", C687="66"), (L687*'UNIT VALUES'!$C$26)-CALCS!P687,0), 0), 0), ROUND(IF(IF(OR(C687="51", C687="52", C687="66"), (L687*'UNIT VALUES'!$C$26)-CALCS!O687,0)&gt;0, IF(OR(C687="51", C687="52", C687="66"), (L687*'UNIT VALUES'!$C$26)-CALCS!O687,0), 0), 0))</f>
        <v>0</v>
      </c>
      <c r="U687" s="25">
        <f>IF(C687="22", (O687*'UNIT VALUES'!$D$38)+(Q687*'UNIT VALUES'!$D$39)+(S687*'UNIT VALUES'!$D$40), (O687*'UNIT VALUES'!$D$28)+(Q687*'UNIT VALUES'!$D$29)+(S687*'UNIT VALUES'!$D$30))</f>
        <v>107419.27828245016</v>
      </c>
      <c r="V687" s="25">
        <f>IF(C687="22",(O687*'UNIT VALUES'!$D$41)+(Q687*'UNIT VALUES'!$D$42)+(R687*'UNIT VALUES'!$D$43),IF(C687="66",(Q687*'UNIT VALUES'!$D$31)+(T687*'UNIT VALUES'!$D$33)+(R687*'UNIT VALUES'!$D$34),(Q687*'UNIT VALUES'!$D$31)+(T687*'UNIT VALUES'!$D$32)+(R687*'UNIT VALUES'!$D$34)))</f>
        <v>68984.5652781096</v>
      </c>
      <c r="W687" s="25">
        <f t="shared" si="30"/>
        <v>107419</v>
      </c>
      <c r="X687" s="27">
        <f>ROUND(IF(C687="22", W687*'UNIT VALUES'!$D$44, W687*'UNIT VALUES'!$D$36), 0)</f>
        <v>94014</v>
      </c>
      <c r="Y687" s="87">
        <f>ROUND(IF(C687="22", IF(U687&gt;V687,O687*'UNIT VALUES'!$D$38*'UNIT VALUES'!$D$44,O687*'UNIT VALUES'!$D$41*'UNIT VALUES'!$D$44),IF(U687&gt;V687, O687*'UNIT VALUES'!$D$28*'UNIT VALUES'!$D$36,0)), 0)</f>
        <v>22463</v>
      </c>
      <c r="Z687" s="87">
        <f>ROUND(IF(C687="22", IF(U687&gt;V687,Q687*'UNIT VALUES'!$D$39*'UNIT VALUES'!$D$44,Q687*'UNIT VALUES'!$D$42*'UNIT VALUES'!$D$44), IF(U687&gt;V687, Q687*'UNIT VALUES'!$D$29*'UNIT VALUES'!$D$36, Q687*'UNIT VALUES'!$D$31*'UNIT VALUES'!$D$36)),0)</f>
        <v>62230</v>
      </c>
      <c r="AA687" s="87">
        <f>ROUND(IF(C687="22", IF(U687&gt;V687,0,R687*'UNIT VALUES'!$D$43*'UNIT VALUES'!$D$44),IF(CALCS!U687&gt;CALCS!V687,0,CALCS!R687*'UNIT VALUES'!$D$34*'UNIT VALUES'!$D$36)), 0)</f>
        <v>0</v>
      </c>
      <c r="AB687" s="87">
        <f>ROUND(IF(C687="22",IF(U687&gt;V687,S687*'UNIT VALUES'!$D$40*'UNIT VALUES'!$D$44,0),IF(U687&gt;V687,S687*'UNIT VALUES'!$D$30*'UNIT VALUES'!$D$36)), 0)</f>
        <v>9320</v>
      </c>
      <c r="AC687" s="87">
        <f>ROUND(IF(U687&gt;V687,0,IF(T687&gt;1, IF(C687="66", T687*'UNIT VALUES'!$D$33*'UNIT VALUES'!$D$36,T687*'UNIT VALUES'!$D$32*'UNIT VALUES'!$D$36),0)),0)</f>
        <v>0</v>
      </c>
      <c r="AD687" t="str">
        <f t="shared" si="31"/>
        <v>281002</v>
      </c>
      <c r="AE687">
        <f ca="1">IF(C687="22",OFFSET('National Reallocations'!$L$1,MATCH(AD687,'National Reallocations'!$I$2:$I$52,0),),ROUND((X687/(SUM($X$2:$X$1259)-SUMIF($C$2:$C$1259,"22",$X$2:$X$1259)))*(Reallocations!$F$4+Reallocations!$F$5),0))</f>
        <v>8</v>
      </c>
      <c r="AF687" s="27">
        <f ca="1">IF(ISERROR(OFFSET('MSA Reallocations'!$I$1,MATCH(AD687,'MSA Reallocations'!$E$2:$E$37,0),)), 0, (OFFSET('MSA Reallocations'!$I$1,MATCH(AD687,'MSA Reallocations'!$E$2:$E$37,0),)))</f>
        <v>0</v>
      </c>
      <c r="AG687" s="181">
        <f ca="1">IF(ISERROR(OFFSET(Reductions!$E$1,MATCH(AD687,Reductions!$F$2:$F$15,0),)), 0, -OFFSET(Reductions!$E$1,MATCH(AD687,Reductions!$F$2:$F$15,0),))</f>
        <v>0</v>
      </c>
      <c r="AH687" s="53">
        <f t="shared" ca="1" si="32"/>
        <v>94022</v>
      </c>
    </row>
    <row r="688" spans="1:34" x14ac:dyDescent="0.25">
      <c r="A688" s="126" t="s">
        <v>5657</v>
      </c>
      <c r="B688" s="126" t="s">
        <v>1980</v>
      </c>
      <c r="C688" s="126" t="s">
        <v>27</v>
      </c>
      <c r="D688" s="126" t="s">
        <v>28</v>
      </c>
      <c r="E688" s="126" t="s">
        <v>1981</v>
      </c>
      <c r="F688" s="126" t="s">
        <v>1237</v>
      </c>
      <c r="G688" s="126" t="s">
        <v>236</v>
      </c>
      <c r="H688" s="126" t="s">
        <v>23</v>
      </c>
      <c r="I688" s="126" t="s">
        <v>1996</v>
      </c>
      <c r="J688" s="126" t="s">
        <v>1985</v>
      </c>
      <c r="K688" s="126" t="s">
        <v>2522</v>
      </c>
      <c r="L688" s="127">
        <v>17155</v>
      </c>
      <c r="M688" s="127">
        <v>29318</v>
      </c>
      <c r="N688" s="127">
        <v>29318</v>
      </c>
      <c r="O688" s="127">
        <v>22126</v>
      </c>
      <c r="P688" s="127">
        <v>0</v>
      </c>
      <c r="Q688" s="127">
        <v>5502</v>
      </c>
      <c r="R688" s="127">
        <v>322</v>
      </c>
      <c r="S688" s="127">
        <v>161</v>
      </c>
      <c r="T688" s="24">
        <f>IF(P688&gt;0, ROUND(IF(IF(OR(C688="51", C688="52", C688="66"), (L688*'UNIT VALUES'!$C$26)-CALCS!P688,0)&gt;0, IF(OR(C688="51", C688="52", C688="66"), (L688*'UNIT VALUES'!$C$26)-CALCS!P688,0), 0), 0), ROUND(IF(IF(OR(C688="51", C688="52", C688="66"), (L688*'UNIT VALUES'!$C$26)-CALCS!O688,0)&gt;0, IF(OR(C688="51", C688="52", C688="66"), (L688*'UNIT VALUES'!$C$26)-CALCS!O688,0), 0), 0))</f>
        <v>4794</v>
      </c>
      <c r="U688" s="25">
        <f>IF(C688="22", (O688*'UNIT VALUES'!$D$38)+(Q688*'UNIT VALUES'!$D$39)+(S688*'UNIT VALUES'!$D$40), (O688*'UNIT VALUES'!$D$28)+(Q688*'UNIT VALUES'!$D$29)+(S688*'UNIT VALUES'!$D$30))</f>
        <v>205608.69096504143</v>
      </c>
      <c r="V688" s="25">
        <f>IF(C688="22",(O688*'UNIT VALUES'!$D$41)+(Q688*'UNIT VALUES'!$D$42)+(R688*'UNIT VALUES'!$D$43),IF(C688="66",(Q688*'UNIT VALUES'!$D$31)+(T688*'UNIT VALUES'!$D$33)+(R688*'UNIT VALUES'!$D$34),(Q688*'UNIT VALUES'!$D$31)+(T688*'UNIT VALUES'!$D$32)+(R688*'UNIT VALUES'!$D$34)))</f>
        <v>163729.13921055975</v>
      </c>
      <c r="W688" s="25">
        <f t="shared" si="30"/>
        <v>205609</v>
      </c>
      <c r="X688" s="27">
        <f>ROUND(IF(C688="22", W688*'UNIT VALUES'!$D$44, W688*'UNIT VALUES'!$D$36), 0)</f>
        <v>179951</v>
      </c>
      <c r="Y688" s="87">
        <f>ROUND(IF(C688="22", IF(U688&gt;V688,O688*'UNIT VALUES'!$D$38*'UNIT VALUES'!$D$44,O688*'UNIT VALUES'!$D$41*'UNIT VALUES'!$D$44),IF(U688&gt;V688, O688*'UNIT VALUES'!$D$28*'UNIT VALUES'!$D$36,0)), 0)</f>
        <v>36401</v>
      </c>
      <c r="Z688" s="87">
        <f>ROUND(IF(C688="22", IF(U688&gt;V688,Q688*'UNIT VALUES'!$D$39*'UNIT VALUES'!$D$44,Q688*'UNIT VALUES'!$D$42*'UNIT VALUES'!$D$44), IF(U688&gt;V688, Q688*'UNIT VALUES'!$D$29*'UNIT VALUES'!$D$36, Q688*'UNIT VALUES'!$D$31*'UNIT VALUES'!$D$36)),0)</f>
        <v>122414</v>
      </c>
      <c r="AA688" s="87">
        <f>ROUND(IF(C688="22", IF(U688&gt;V688,0,R688*'UNIT VALUES'!$D$43*'UNIT VALUES'!$D$44),IF(CALCS!U688&gt;CALCS!V688,0,CALCS!R688*'UNIT VALUES'!$D$34*'UNIT VALUES'!$D$36)), 0)</f>
        <v>0</v>
      </c>
      <c r="AB688" s="87">
        <f>ROUND(IF(C688="22",IF(U688&gt;V688,S688*'UNIT VALUES'!$D$40*'UNIT VALUES'!$D$44,0),IF(U688&gt;V688,S688*'UNIT VALUES'!$D$30*'UNIT VALUES'!$D$36)), 0)</f>
        <v>21135</v>
      </c>
      <c r="AC688" s="87">
        <f>ROUND(IF(U688&gt;V688,0,IF(T688&gt;1, IF(C688="66", T688*'UNIT VALUES'!$D$33*'UNIT VALUES'!$D$36,T688*'UNIT VALUES'!$D$32*'UNIT VALUES'!$D$36),0)),0)</f>
        <v>0</v>
      </c>
      <c r="AD688" t="str">
        <f t="shared" si="31"/>
        <v>281134</v>
      </c>
      <c r="AE688">
        <f ca="1">IF(C688="22",OFFSET('National Reallocations'!$L$1,MATCH(AD688,'National Reallocations'!$I$2:$I$52,0),),ROUND((X688/(SUM($X$2:$X$1259)-SUMIF($C$2:$C$1259,"22",$X$2:$X$1259)))*(Reallocations!$F$4+Reallocations!$F$5),0))</f>
        <v>15</v>
      </c>
      <c r="AF688" s="27">
        <f ca="1">IF(ISERROR(OFFSET('MSA Reallocations'!$I$1,MATCH(AD688,'MSA Reallocations'!$E$2:$E$37,0),)), 0, (OFFSET('MSA Reallocations'!$I$1,MATCH(AD688,'MSA Reallocations'!$E$2:$E$37,0),)))</f>
        <v>13760</v>
      </c>
      <c r="AG688" s="181">
        <f ca="1">IF(ISERROR(OFFSET(Reductions!$E$1,MATCH(AD688,Reductions!$F$2:$F$15,0),)), 0, -OFFSET(Reductions!$E$1,MATCH(AD688,Reductions!$F$2:$F$15,0),))</f>
        <v>0</v>
      </c>
      <c r="AH688" s="53">
        <f t="shared" ca="1" si="32"/>
        <v>193726</v>
      </c>
    </row>
    <row r="689" spans="1:34" x14ac:dyDescent="0.25">
      <c r="A689" s="126" t="s">
        <v>4963</v>
      </c>
      <c r="B689" s="126" t="s">
        <v>1998</v>
      </c>
      <c r="C689" s="126" t="s">
        <v>19</v>
      </c>
      <c r="D689" s="126" t="s">
        <v>20</v>
      </c>
      <c r="E689" s="126" t="s">
        <v>1999</v>
      </c>
      <c r="F689" s="126" t="s">
        <v>4744</v>
      </c>
      <c r="G689" s="126" t="s">
        <v>22</v>
      </c>
      <c r="H689" s="126" t="s">
        <v>23</v>
      </c>
      <c r="I689" s="126" t="s">
        <v>23</v>
      </c>
      <c r="J689" s="126" t="s">
        <v>24</v>
      </c>
      <c r="K689" s="126" t="s">
        <v>3335</v>
      </c>
      <c r="L689" s="127">
        <v>0</v>
      </c>
      <c r="M689" s="127">
        <v>786690</v>
      </c>
      <c r="N689" s="127">
        <v>786690</v>
      </c>
      <c r="O689" s="127">
        <v>750885</v>
      </c>
      <c r="P689" s="127">
        <v>0</v>
      </c>
      <c r="Q689" s="127">
        <v>100162</v>
      </c>
      <c r="R689" s="127">
        <v>57008</v>
      </c>
      <c r="S689" s="127">
        <v>5247</v>
      </c>
      <c r="T689" s="24">
        <f>IF(P689&gt;0, ROUND(IF(IF(OR(C689="51", C689="52", C689="66"), (L689*'UNIT VALUES'!$C$26)-CALCS!P689,0)&gt;0, IF(OR(C689="51", C689="52", C689="66"), (L689*'UNIT VALUES'!$C$26)-CALCS!P689,0), 0), 0), ROUND(IF(IF(OR(C689="51", C689="52", C689="66"), (L689*'UNIT VALUES'!$C$26)-CALCS!O689,0)&gt;0, IF(OR(C689="51", C689="52", C689="66"), (L689*'UNIT VALUES'!$C$26)-CALCS!O689,0), 0), 0))</f>
        <v>0</v>
      </c>
      <c r="U689" s="25">
        <f>IF(C689="22", (O689*'UNIT VALUES'!$D$38)+(Q689*'UNIT VALUES'!$D$39)+(S689*'UNIT VALUES'!$D$40), (O689*'UNIT VALUES'!$D$28)+(Q689*'UNIT VALUES'!$D$29)+(S689*'UNIT VALUES'!$D$30))</f>
        <v>5646754.6809301758</v>
      </c>
      <c r="V689" s="25">
        <f>IF(C689="22",(O689*'UNIT VALUES'!$D$41)+(Q689*'UNIT VALUES'!$D$42)+(R689*'UNIT VALUES'!$D$43),IF(C689="66",(Q689*'UNIT VALUES'!$D$31)+(T689*'UNIT VALUES'!$D$33)+(R689*'UNIT VALUES'!$D$34),(Q689*'UNIT VALUES'!$D$31)+(T689*'UNIT VALUES'!$D$32)+(R689*'UNIT VALUES'!$D$34)))</f>
        <v>6864089.556664709</v>
      </c>
      <c r="W689" s="25">
        <f t="shared" si="30"/>
        <v>6864090</v>
      </c>
      <c r="X689" s="219">
        <f>ROUND(IF(C689="22", W689*'UNIT VALUES'!$D$44, W689*'UNIT VALUES'!$D$36), 0)</f>
        <v>5707828</v>
      </c>
      <c r="Y689" s="87">
        <f>ROUND(IF(C689="22", IF(U689&gt;V689,O689*'UNIT VALUES'!$D$38*'UNIT VALUES'!$D$44,O689*'UNIT VALUES'!$D$41*'UNIT VALUES'!$D$44),IF(U689&gt;V689, O689*'UNIT VALUES'!$D$28*'UNIT VALUES'!$D$36,0)), 0)</f>
        <v>1003294</v>
      </c>
      <c r="Z689" s="87">
        <f>ROUND(IF(C689="22", IF(U689&gt;V689,Q689*'UNIT VALUES'!$D$39*'UNIT VALUES'!$D$44,Q689*'UNIT VALUES'!$D$42*'UNIT VALUES'!$D$44), IF(U689&gt;V689, Q689*'UNIT VALUES'!$D$29*'UNIT VALUES'!$D$36, Q689*'UNIT VALUES'!$D$31*'UNIT VALUES'!$D$36)),0)</f>
        <v>1399094</v>
      </c>
      <c r="AA689" s="87">
        <f>ROUND(IF(C689="22", IF(U689&gt;V689,0,R689*'UNIT VALUES'!$D$43*'UNIT VALUES'!$D$44),IF(CALCS!U689&gt;CALCS!V689,0,CALCS!R689*'UNIT VALUES'!$D$34*'UNIT VALUES'!$D$36)), 0)</f>
        <v>3305440</v>
      </c>
      <c r="AB689" s="87">
        <f>ROUND(IF(C689="22",IF(U689&gt;V689,S689*'UNIT VALUES'!$D$40*'UNIT VALUES'!$D$44,0),IF(U689&gt;V689,S689*'UNIT VALUES'!$D$30*'UNIT VALUES'!$D$36)), 0)</f>
        <v>0</v>
      </c>
      <c r="AC689" s="87">
        <f>ROUND(IF(U689&gt;V689,0,IF(T689&gt;1, IF(C689="66", T689*'UNIT VALUES'!$D$33*'UNIT VALUES'!$D$36,T689*'UNIT VALUES'!$D$32*'UNIT VALUES'!$D$36),0)),0)</f>
        <v>0</v>
      </c>
      <c r="AD689" t="str">
        <f t="shared" si="31"/>
        <v>309999</v>
      </c>
      <c r="AE689">
        <f ca="1">IF(C689="22",OFFSET('National Reallocations'!$L$1,MATCH(AD689,'National Reallocations'!$I$2:$I$52,0),),ROUND((X689/(SUM($X$2:$X$1259)-SUMIF($C$2:$C$1259,"22",$X$2:$X$1259)))*(Reallocations!$F$4+Reallocations!$F$5),0))</f>
        <v>12425</v>
      </c>
      <c r="AF689" s="27">
        <f ca="1">IF(ISERROR(OFFSET('MSA Reallocations'!$I$1,MATCH(AD689,'MSA Reallocations'!$E$2:$E$37,0),)), 0, (OFFSET('MSA Reallocations'!$I$1,MATCH(AD689,'MSA Reallocations'!$E$2:$E$37,0),)))</f>
        <v>0</v>
      </c>
      <c r="AG689" s="181">
        <f ca="1">IF(ISERROR(OFFSET(Reductions!$E$1,MATCH(AD689,Reductions!$F$2:$F$15,0),)), 0, -OFFSET(Reductions!$E$1,MATCH(AD689,Reductions!$F$2:$F$15,0),))</f>
        <v>0</v>
      </c>
      <c r="AH689" s="53">
        <f t="shared" ca="1" si="32"/>
        <v>5720253</v>
      </c>
    </row>
    <row r="690" spans="1:34" x14ac:dyDescent="0.25">
      <c r="A690" s="126" t="s">
        <v>5884</v>
      </c>
      <c r="B690" s="126" t="s">
        <v>1998</v>
      </c>
      <c r="C690" s="126" t="s">
        <v>27</v>
      </c>
      <c r="D690" s="126" t="s">
        <v>28</v>
      </c>
      <c r="E690" s="126" t="s">
        <v>1999</v>
      </c>
      <c r="F690" s="126" t="s">
        <v>1713</v>
      </c>
      <c r="G690" s="126" t="s">
        <v>265</v>
      </c>
      <c r="H690" s="126" t="s">
        <v>23</v>
      </c>
      <c r="I690" s="126" t="s">
        <v>2001</v>
      </c>
      <c r="J690" s="126" t="s">
        <v>2002</v>
      </c>
      <c r="K690" s="126" t="s">
        <v>3335</v>
      </c>
      <c r="L690" s="127">
        <v>52851</v>
      </c>
      <c r="M690" s="127">
        <v>76937</v>
      </c>
      <c r="N690" s="127">
        <v>66798</v>
      </c>
      <c r="O690" s="127">
        <v>110263</v>
      </c>
      <c r="P690" s="127">
        <v>95732</v>
      </c>
      <c r="Q690" s="127">
        <v>14266</v>
      </c>
      <c r="R690" s="127">
        <v>3905</v>
      </c>
      <c r="S690" s="127">
        <v>749</v>
      </c>
      <c r="T690" s="24">
        <f>IF(P690&gt;0, ROUND(IF(IF(OR(C690="51", C690="52", C690="66"), (L690*'UNIT VALUES'!$C$26)-CALCS!P690,0)&gt;0, IF(OR(C690="51", C690="52", C690="66"), (L690*'UNIT VALUES'!$C$26)-CALCS!P690,0), 0), 0), ROUND(IF(IF(OR(C690="51", C690="52", C690="66"), (L690*'UNIT VALUES'!$C$26)-CALCS!O690,0)&gt;0, IF(OR(C690="51", C690="52", C690="66"), (L690*'UNIT VALUES'!$C$26)-CALCS!O690,0), 0), 0))</f>
        <v>0</v>
      </c>
      <c r="U690" s="25">
        <f>IF(C690="22", (O690*'UNIT VALUES'!$D$38)+(Q690*'UNIT VALUES'!$D$39)+(S690*'UNIT VALUES'!$D$40), (O690*'UNIT VALUES'!$D$28)+(Q690*'UNIT VALUES'!$D$29)+(S690*'UNIT VALUES'!$D$30))</f>
        <v>682273.29083110671</v>
      </c>
      <c r="V690" s="25">
        <f>IF(C690="22",(O690*'UNIT VALUES'!$D$41)+(Q690*'UNIT VALUES'!$D$42)+(R690*'UNIT VALUES'!$D$43),IF(C690="66",(Q690*'UNIT VALUES'!$D$31)+(T690*'UNIT VALUES'!$D$33)+(R690*'UNIT VALUES'!$D$34),(Q690*'UNIT VALUES'!$D$31)+(T690*'UNIT VALUES'!$D$32)+(R690*'UNIT VALUES'!$D$34)))</f>
        <v>507143.28886938316</v>
      </c>
      <c r="W690" s="25">
        <f t="shared" si="30"/>
        <v>682273</v>
      </c>
      <c r="X690" s="27">
        <f>ROUND(IF(C690="22", W690*'UNIT VALUES'!$D$44, W690*'UNIT VALUES'!$D$36), 0)</f>
        <v>597131</v>
      </c>
      <c r="Y690" s="87">
        <f>ROUND(IF(C690="22", IF(U690&gt;V690,O690*'UNIT VALUES'!$D$38*'UNIT VALUES'!$D$44,O690*'UNIT VALUES'!$D$41*'UNIT VALUES'!$D$44),IF(U690&gt;V690, O690*'UNIT VALUES'!$D$28*'UNIT VALUES'!$D$36,0)), 0)</f>
        <v>181403</v>
      </c>
      <c r="Z690" s="87">
        <f>ROUND(IF(C690="22", IF(U690&gt;V690,Q690*'UNIT VALUES'!$D$39*'UNIT VALUES'!$D$44,Q690*'UNIT VALUES'!$D$42*'UNIT VALUES'!$D$44), IF(U690&gt;V690, Q690*'UNIT VALUES'!$D$29*'UNIT VALUES'!$D$36, Q690*'UNIT VALUES'!$D$31*'UNIT VALUES'!$D$36)),0)</f>
        <v>317404</v>
      </c>
      <c r="AA690" s="87">
        <f>ROUND(IF(C690="22", IF(U690&gt;V690,0,R690*'UNIT VALUES'!$D$43*'UNIT VALUES'!$D$44),IF(CALCS!U690&gt;CALCS!V690,0,CALCS!R690*'UNIT VALUES'!$D$34*'UNIT VALUES'!$D$36)), 0)</f>
        <v>0</v>
      </c>
      <c r="AB690" s="87">
        <f>ROUND(IF(C690="22",IF(U690&gt;V690,S690*'UNIT VALUES'!$D$40*'UNIT VALUES'!$D$44,0),IF(U690&gt;V690,S690*'UNIT VALUES'!$D$30*'UNIT VALUES'!$D$36)), 0)</f>
        <v>98324</v>
      </c>
      <c r="AC690" s="87">
        <f>ROUND(IF(U690&gt;V690,0,IF(T690&gt;1, IF(C690="66", T690*'UNIT VALUES'!$D$33*'UNIT VALUES'!$D$36,T690*'UNIT VALUES'!$D$32*'UNIT VALUES'!$D$36),0)),0)</f>
        <v>0</v>
      </c>
      <c r="AD690" t="str">
        <f t="shared" si="31"/>
        <v>300066</v>
      </c>
      <c r="AE690">
        <f ca="1">IF(C690="22",OFFSET('National Reallocations'!$L$1,MATCH(AD690,'National Reallocations'!$I$2:$I$52,0),),ROUND((X690/(SUM($X$2:$X$1259)-SUMIF($C$2:$C$1259,"22",$X$2:$X$1259)))*(Reallocations!$F$4+Reallocations!$F$5),0))</f>
        <v>50</v>
      </c>
      <c r="AF690" s="27">
        <f ca="1">IF(ISERROR(OFFSET('MSA Reallocations'!$I$1,MATCH(AD690,'MSA Reallocations'!$E$2:$E$37,0),)), 0, (OFFSET('MSA Reallocations'!$I$1,MATCH(AD690,'MSA Reallocations'!$E$2:$E$37,0),)))</f>
        <v>0</v>
      </c>
      <c r="AG690" s="181">
        <f ca="1">IF(ISERROR(OFFSET(Reductions!$E$1,MATCH(AD690,Reductions!$F$2:$F$15,0),)), 0, -OFFSET(Reductions!$E$1,MATCH(AD690,Reductions!$F$2:$F$15,0),))</f>
        <v>0</v>
      </c>
      <c r="AH690" s="53">
        <f t="shared" ca="1" si="32"/>
        <v>597181</v>
      </c>
    </row>
    <row r="691" spans="1:34" x14ac:dyDescent="0.25">
      <c r="A691" s="126" t="s">
        <v>5146</v>
      </c>
      <c r="B691" s="126" t="s">
        <v>1998</v>
      </c>
      <c r="C691" s="126" t="s">
        <v>27</v>
      </c>
      <c r="D691" s="126" t="s">
        <v>28</v>
      </c>
      <c r="E691" s="126" t="s">
        <v>1999</v>
      </c>
      <c r="F691" s="126" t="s">
        <v>1303</v>
      </c>
      <c r="G691" s="126" t="s">
        <v>170</v>
      </c>
      <c r="H691" s="126" t="s">
        <v>23</v>
      </c>
      <c r="I691" s="126" t="s">
        <v>2004</v>
      </c>
      <c r="J691" s="126" t="s">
        <v>2005</v>
      </c>
      <c r="K691" s="126" t="s">
        <v>3335</v>
      </c>
      <c r="L691" s="127">
        <v>55244</v>
      </c>
      <c r="M691" s="127">
        <v>56884</v>
      </c>
      <c r="N691" s="127">
        <v>56725</v>
      </c>
      <c r="O691" s="127">
        <v>59638</v>
      </c>
      <c r="P691" s="127">
        <v>0</v>
      </c>
      <c r="Q691" s="127">
        <v>9265</v>
      </c>
      <c r="R691" s="127">
        <v>4665</v>
      </c>
      <c r="S691" s="127">
        <v>552</v>
      </c>
      <c r="T691" s="24">
        <f>IF(P691&gt;0, ROUND(IF(IF(OR(C691="51", C691="52", C691="66"), (L691*'UNIT VALUES'!$C$26)-CALCS!P691,0)&gt;0, IF(OR(C691="51", C691="52", C691="66"), (L691*'UNIT VALUES'!$C$26)-CALCS!P691,0), 0), 0), ROUND(IF(IF(OR(C691="51", C691="52", C691="66"), (L691*'UNIT VALUES'!$C$26)-CALCS!O691,0)&gt;0, IF(OR(C691="51", C691="52", C691="66"), (L691*'UNIT VALUES'!$C$26)-CALCS!O691,0), 0), 0))</f>
        <v>27052</v>
      </c>
      <c r="U691" s="25">
        <f>IF(C691="22", (O691*'UNIT VALUES'!$D$38)+(Q691*'UNIT VALUES'!$D$39)+(S691*'UNIT VALUES'!$D$40), (O691*'UNIT VALUES'!$D$28)+(Q691*'UNIT VALUES'!$D$29)+(S691*'UNIT VALUES'!$D$30))</f>
        <v>430429.64680556906</v>
      </c>
      <c r="V691" s="25">
        <f>IF(C691="22",(O691*'UNIT VALUES'!$D$41)+(Q691*'UNIT VALUES'!$D$42)+(R691*'UNIT VALUES'!$D$43),IF(C691="66",(Q691*'UNIT VALUES'!$D$31)+(T691*'UNIT VALUES'!$D$33)+(R691*'UNIT VALUES'!$D$34),(Q691*'UNIT VALUES'!$D$31)+(T691*'UNIT VALUES'!$D$32)+(R691*'UNIT VALUES'!$D$34)))</f>
        <v>802837.09530914179</v>
      </c>
      <c r="W691" s="25">
        <f t="shared" si="30"/>
        <v>802837</v>
      </c>
      <c r="X691" s="27">
        <f>ROUND(IF(C691="22", W691*'UNIT VALUES'!$D$44, W691*'UNIT VALUES'!$D$36), 0)</f>
        <v>702650</v>
      </c>
      <c r="Y691" s="87">
        <f>ROUND(IF(C691="22", IF(U691&gt;V691,O691*'UNIT VALUES'!$D$38*'UNIT VALUES'!$D$44,O691*'UNIT VALUES'!$D$41*'UNIT VALUES'!$D$44),IF(U691&gt;V691, O691*'UNIT VALUES'!$D$28*'UNIT VALUES'!$D$36,0)), 0)</f>
        <v>0</v>
      </c>
      <c r="Z691" s="87">
        <f>ROUND(IF(C691="22", IF(U691&gt;V691,Q691*'UNIT VALUES'!$D$39*'UNIT VALUES'!$D$44,Q691*'UNIT VALUES'!$D$42*'UNIT VALUES'!$D$44), IF(U691&gt;V691, Q691*'UNIT VALUES'!$D$29*'UNIT VALUES'!$D$36, Q691*'UNIT VALUES'!$D$31*'UNIT VALUES'!$D$36)),0)</f>
        <v>123682</v>
      </c>
      <c r="AA691" s="87">
        <f>ROUND(IF(C691="22", IF(U691&gt;V691,0,R691*'UNIT VALUES'!$D$43*'UNIT VALUES'!$D$44),IF(CALCS!U691&gt;CALCS!V691,0,CALCS!R691*'UNIT VALUES'!$D$34*'UNIT VALUES'!$D$36)), 0)</f>
        <v>302733</v>
      </c>
      <c r="AB691" s="87">
        <f>ROUND(IF(C691="22",IF(U691&gt;V691,S691*'UNIT VALUES'!$D$40*'UNIT VALUES'!$D$44,0),IF(U691&gt;V691,S691*'UNIT VALUES'!$D$30*'UNIT VALUES'!$D$36)), 0)</f>
        <v>0</v>
      </c>
      <c r="AC691" s="87">
        <f>ROUND(IF(U691&gt;V691,0,IF(T691&gt;1, IF(C691="66", T691*'UNIT VALUES'!$D$33*'UNIT VALUES'!$D$36,T691*'UNIT VALUES'!$D$32*'UNIT VALUES'!$D$36),0)),0)</f>
        <v>276234</v>
      </c>
      <c r="AD691" t="str">
        <f t="shared" si="31"/>
        <v>300342</v>
      </c>
      <c r="AE691">
        <f ca="1">IF(C691="22",OFFSET('National Reallocations'!$L$1,MATCH(AD691,'National Reallocations'!$I$2:$I$52,0),),ROUND((X691/(SUM($X$2:$X$1259)-SUMIF($C$2:$C$1259,"22",$X$2:$X$1259)))*(Reallocations!$F$4+Reallocations!$F$5),0))</f>
        <v>59</v>
      </c>
      <c r="AF691" s="27">
        <f ca="1">IF(ISERROR(OFFSET('MSA Reallocations'!$I$1,MATCH(AD691,'MSA Reallocations'!$E$2:$E$37,0),)), 0, (OFFSET('MSA Reallocations'!$I$1,MATCH(AD691,'MSA Reallocations'!$E$2:$E$37,0),)))</f>
        <v>0</v>
      </c>
      <c r="AG691" s="181">
        <f ca="1">IF(ISERROR(OFFSET(Reductions!$E$1,MATCH(AD691,Reductions!$F$2:$F$15,0),)), 0, -OFFSET(Reductions!$E$1,MATCH(AD691,Reductions!$F$2:$F$15,0),))</f>
        <v>0</v>
      </c>
      <c r="AH691" s="53">
        <f t="shared" ca="1" si="32"/>
        <v>702709</v>
      </c>
    </row>
    <row r="692" spans="1:34" x14ac:dyDescent="0.25">
      <c r="A692" s="126" t="s">
        <v>5008</v>
      </c>
      <c r="B692" s="126" t="s">
        <v>1998</v>
      </c>
      <c r="C692" s="126" t="s">
        <v>27</v>
      </c>
      <c r="D692" s="126" t="s">
        <v>28</v>
      </c>
      <c r="E692" s="126" t="s">
        <v>1999</v>
      </c>
      <c r="F692" s="126" t="s">
        <v>2007</v>
      </c>
      <c r="G692" s="126" t="s">
        <v>1208</v>
      </c>
      <c r="H692" s="126" t="s">
        <v>23</v>
      </c>
      <c r="I692" s="126" t="s">
        <v>2008</v>
      </c>
      <c r="J692" s="126" t="s">
        <v>2009</v>
      </c>
      <c r="K692" s="126" t="s">
        <v>3335</v>
      </c>
      <c r="L692" s="127">
        <v>27090</v>
      </c>
      <c r="M692" s="127">
        <v>0</v>
      </c>
      <c r="N692" s="127">
        <v>0</v>
      </c>
      <c r="O692" s="127">
        <v>71022</v>
      </c>
      <c r="P692" s="127">
        <v>0</v>
      </c>
      <c r="Q692" s="127">
        <v>12995</v>
      </c>
      <c r="R692" s="127">
        <v>4530</v>
      </c>
      <c r="S692" s="127">
        <v>868</v>
      </c>
      <c r="T692" s="24">
        <f>IF(P692&gt;0, ROUND(IF(IF(OR(C692="51", C692="52", C692="66"), (L692*'UNIT VALUES'!$C$26)-CALCS!P692,0)&gt;0, IF(OR(C692="51", C692="52", C692="66"), (L692*'UNIT VALUES'!$C$26)-CALCS!P692,0), 0), 0), ROUND(IF(IF(OR(C692="51", C692="52", C692="66"), (L692*'UNIT VALUES'!$C$26)-CALCS!O692,0)&gt;0, IF(OR(C692="51", C692="52", C692="66"), (L692*'UNIT VALUES'!$C$26)-CALCS!O692,0), 0), 0))</f>
        <v>0</v>
      </c>
      <c r="U692" s="25">
        <f>IF(C692="22", (O692*'UNIT VALUES'!$D$38)+(Q692*'UNIT VALUES'!$D$39)+(S692*'UNIT VALUES'!$D$40), (O692*'UNIT VALUES'!$D$28)+(Q692*'UNIT VALUES'!$D$29)+(S692*'UNIT VALUES'!$D$30))</f>
        <v>594047.8887429178</v>
      </c>
      <c r="V692" s="25">
        <f>IF(C692="22",(O692*'UNIT VALUES'!$D$41)+(Q692*'UNIT VALUES'!$D$42)+(R692*'UNIT VALUES'!$D$43),IF(C692="66",(Q692*'UNIT VALUES'!$D$31)+(T692*'UNIT VALUES'!$D$33)+(R692*'UNIT VALUES'!$D$34),(Q692*'UNIT VALUES'!$D$31)+(T692*'UNIT VALUES'!$D$32)+(R692*'UNIT VALUES'!$D$34)))</f>
        <v>534099.20205070148</v>
      </c>
      <c r="W692" s="25">
        <f t="shared" si="30"/>
        <v>594048</v>
      </c>
      <c r="X692" s="27">
        <f>ROUND(IF(C692="22", W692*'UNIT VALUES'!$D$44, W692*'UNIT VALUES'!$D$36), 0)</f>
        <v>519916</v>
      </c>
      <c r="Y692" s="87">
        <f>ROUND(IF(C692="22", IF(U692&gt;V692,O692*'UNIT VALUES'!$D$38*'UNIT VALUES'!$D$44,O692*'UNIT VALUES'!$D$41*'UNIT VALUES'!$D$44),IF(U692&gt;V692, O692*'UNIT VALUES'!$D$28*'UNIT VALUES'!$D$36,0)), 0)</f>
        <v>116844</v>
      </c>
      <c r="Z692" s="87">
        <f>ROUND(IF(C692="22", IF(U692&gt;V692,Q692*'UNIT VALUES'!$D$39*'UNIT VALUES'!$D$44,Q692*'UNIT VALUES'!$D$42*'UNIT VALUES'!$D$44), IF(U692&gt;V692, Q692*'UNIT VALUES'!$D$29*'UNIT VALUES'!$D$36, Q692*'UNIT VALUES'!$D$31*'UNIT VALUES'!$D$36)),0)</f>
        <v>289126</v>
      </c>
      <c r="AA692" s="87">
        <f>ROUND(IF(C692="22", IF(U692&gt;V692,0,R692*'UNIT VALUES'!$D$43*'UNIT VALUES'!$D$44),IF(CALCS!U692&gt;CALCS!V692,0,CALCS!R692*'UNIT VALUES'!$D$34*'UNIT VALUES'!$D$36)), 0)</f>
        <v>0</v>
      </c>
      <c r="AB692" s="87">
        <f>ROUND(IF(C692="22",IF(U692&gt;V692,S692*'UNIT VALUES'!$D$40*'UNIT VALUES'!$D$44,0),IF(U692&gt;V692,S692*'UNIT VALUES'!$D$30*'UNIT VALUES'!$D$36)), 0)</f>
        <v>113946</v>
      </c>
      <c r="AC692" s="87">
        <f>ROUND(IF(U692&gt;V692,0,IF(T692&gt;1, IF(C692="66", T692*'UNIT VALUES'!$D$33*'UNIT VALUES'!$D$36,T692*'UNIT VALUES'!$D$32*'UNIT VALUES'!$D$36),0)),0)</f>
        <v>0</v>
      </c>
      <c r="AD692" t="str">
        <f t="shared" si="31"/>
        <v>300540</v>
      </c>
      <c r="AE692">
        <f ca="1">IF(C692="22",OFFSET('National Reallocations'!$L$1,MATCH(AD692,'National Reallocations'!$I$2:$I$52,0),),ROUND((X692/(SUM($X$2:$X$1259)-SUMIF($C$2:$C$1259,"22",$X$2:$X$1259)))*(Reallocations!$F$4+Reallocations!$F$5),0))</f>
        <v>44</v>
      </c>
      <c r="AF692" s="27">
        <f ca="1">IF(ISERROR(OFFSET('MSA Reallocations'!$I$1,MATCH(AD692,'MSA Reallocations'!$E$2:$E$37,0),)), 0, (OFFSET('MSA Reallocations'!$I$1,MATCH(AD692,'MSA Reallocations'!$E$2:$E$37,0),)))</f>
        <v>0</v>
      </c>
      <c r="AG692" s="181">
        <f ca="1">IF(ISERROR(OFFSET(Reductions!$E$1,MATCH(AD692,Reductions!$F$2:$F$15,0),)), 0, -OFFSET(Reductions!$E$1,MATCH(AD692,Reductions!$F$2:$F$15,0),))</f>
        <v>0</v>
      </c>
      <c r="AH692" s="53">
        <f t="shared" ca="1" si="32"/>
        <v>519960</v>
      </c>
    </row>
    <row r="693" spans="1:34" x14ac:dyDescent="0.25">
      <c r="A693" s="126" t="s">
        <v>5174</v>
      </c>
      <c r="B693" s="126" t="s">
        <v>2011</v>
      </c>
      <c r="C693" s="126" t="s">
        <v>19</v>
      </c>
      <c r="D693" s="126" t="s">
        <v>20</v>
      </c>
      <c r="E693" s="126" t="s">
        <v>2012</v>
      </c>
      <c r="F693" s="126" t="s">
        <v>4744</v>
      </c>
      <c r="G693" s="126" t="s">
        <v>22</v>
      </c>
      <c r="H693" s="126" t="s">
        <v>23</v>
      </c>
      <c r="I693" s="126" t="s">
        <v>23</v>
      </c>
      <c r="J693" s="126" t="s">
        <v>24</v>
      </c>
      <c r="K693" s="126" t="s">
        <v>3349</v>
      </c>
      <c r="L693" s="127">
        <v>0</v>
      </c>
      <c r="M693" s="127">
        <v>5880156</v>
      </c>
      <c r="N693" s="127">
        <v>5881766</v>
      </c>
      <c r="O693" s="127">
        <v>5745582</v>
      </c>
      <c r="P693" s="127">
        <v>0</v>
      </c>
      <c r="Q693" s="127">
        <v>989371</v>
      </c>
      <c r="R693" s="127">
        <v>158796</v>
      </c>
      <c r="S693" s="127">
        <v>50846</v>
      </c>
      <c r="T693" s="24">
        <f>IF(P693&gt;0, ROUND(IF(IF(OR(C693="51", C693="52", C693="66"), (L693*'UNIT VALUES'!$C$26)-CALCS!P693,0)&gt;0, IF(OR(C693="51", C693="52", C693="66"), (L693*'UNIT VALUES'!$C$26)-CALCS!P693,0), 0), 0), ROUND(IF(IF(OR(C693="51", C693="52", C693="66"), (L693*'UNIT VALUES'!$C$26)-CALCS!O693,0)&gt;0, IF(OR(C693="51", C693="52", C693="66"), (L693*'UNIT VALUES'!$C$26)-CALCS!O693,0), 0), 0))</f>
        <v>0</v>
      </c>
      <c r="U693" s="25">
        <f>IF(C693="22", (O693*'UNIT VALUES'!$D$38)+(Q693*'UNIT VALUES'!$D$39)+(S693*'UNIT VALUES'!$D$40), (O693*'UNIT VALUES'!$D$28)+(Q693*'UNIT VALUES'!$D$29)+(S693*'UNIT VALUES'!$D$30))</f>
        <v>52170044.374909244</v>
      </c>
      <c r="V693" s="25">
        <f>IF(C693="22",(O693*'UNIT VALUES'!$D$41)+(Q693*'UNIT VALUES'!$D$42)+(R693*'UNIT VALUES'!$D$43),IF(C693="66",(Q693*'UNIT VALUES'!$D$31)+(T693*'UNIT VALUES'!$D$33)+(R693*'UNIT VALUES'!$D$34),(Q693*'UNIT VALUES'!$D$31)+(T693*'UNIT VALUES'!$D$32)+(R693*'UNIT VALUES'!$D$34)))</f>
        <v>36923986.93308147</v>
      </c>
      <c r="W693" s="25">
        <f t="shared" si="30"/>
        <v>52170044</v>
      </c>
      <c r="X693" s="219">
        <f>ROUND(IF(C693="22", W693*'UNIT VALUES'!$D$44, W693*'UNIT VALUES'!$D$36), 0)</f>
        <v>43381953</v>
      </c>
      <c r="Y693" s="87">
        <f>ROUND(IF(C693="22", IF(U693&gt;V693,O693*'UNIT VALUES'!$D$38*'UNIT VALUES'!$D$44,O693*'UNIT VALUES'!$D$41*'UNIT VALUES'!$D$44),IF(U693&gt;V693, O693*'UNIT VALUES'!$D$28*'UNIT VALUES'!$D$36,0)), 0)</f>
        <v>9596188</v>
      </c>
      <c r="Z693" s="87">
        <f>ROUND(IF(C693="22", IF(U693&gt;V693,Q693*'UNIT VALUES'!$D$39*'UNIT VALUES'!$D$44,Q693*'UNIT VALUES'!$D$42*'UNIT VALUES'!$D$44), IF(U693&gt;V693, Q693*'UNIT VALUES'!$D$29*'UNIT VALUES'!$D$36, Q693*'UNIT VALUES'!$D$31*'UNIT VALUES'!$D$36)),0)</f>
        <v>23033073</v>
      </c>
      <c r="AA693" s="87">
        <f>ROUND(IF(C693="22", IF(U693&gt;V693,0,R693*'UNIT VALUES'!$D$43*'UNIT VALUES'!$D$44),IF(CALCS!U693&gt;CALCS!V693,0,CALCS!R693*'UNIT VALUES'!$D$34*'UNIT VALUES'!$D$36)), 0)</f>
        <v>0</v>
      </c>
      <c r="AB693" s="87">
        <f>ROUND(IF(C693="22",IF(U693&gt;V693,S693*'UNIT VALUES'!$D$40*'UNIT VALUES'!$D$44,0),IF(U693&gt;V693,S693*'UNIT VALUES'!$D$30*'UNIT VALUES'!$D$36)), 0)</f>
        <v>10752693</v>
      </c>
      <c r="AC693" s="87">
        <f>ROUND(IF(U693&gt;V693,0,IF(T693&gt;1, IF(C693="66", T693*'UNIT VALUES'!$D$33*'UNIT VALUES'!$D$36,T693*'UNIT VALUES'!$D$32*'UNIT VALUES'!$D$36),0)),0)</f>
        <v>0</v>
      </c>
      <c r="AD693" t="str">
        <f t="shared" si="31"/>
        <v>379999</v>
      </c>
      <c r="AE693">
        <f ca="1">IF(C693="22",OFFSET('National Reallocations'!$L$1,MATCH(AD693,'National Reallocations'!$I$2:$I$52,0),),ROUND((X693/(SUM($X$2:$X$1259)-SUMIF($C$2:$C$1259,"22",$X$2:$X$1259)))*(Reallocations!$F$4+Reallocations!$F$5),0))</f>
        <v>9100</v>
      </c>
      <c r="AF693" s="27">
        <f ca="1">IF(ISERROR(OFFSET('MSA Reallocations'!$I$1,MATCH(AD693,'MSA Reallocations'!$E$2:$E$37,0),)), 0, (OFFSET('MSA Reallocations'!$I$1,MATCH(AD693,'MSA Reallocations'!$E$2:$E$37,0),)))</f>
        <v>0</v>
      </c>
      <c r="AG693" s="181">
        <f ca="1">IF(ISERROR(OFFSET(Reductions!$E$1,MATCH(AD693,Reductions!$F$2:$F$15,0),)), 0, -OFFSET(Reductions!$E$1,MATCH(AD693,Reductions!$F$2:$F$15,0),))</f>
        <v>0</v>
      </c>
      <c r="AH693" s="53">
        <f t="shared" ca="1" si="32"/>
        <v>43391053</v>
      </c>
    </row>
    <row r="694" spans="1:34" x14ac:dyDescent="0.25">
      <c r="A694" s="126" t="s">
        <v>4860</v>
      </c>
      <c r="B694" s="126" t="s">
        <v>2011</v>
      </c>
      <c r="C694" s="126" t="s">
        <v>27</v>
      </c>
      <c r="D694" s="126" t="s">
        <v>28</v>
      </c>
      <c r="E694" s="126" t="s">
        <v>2012</v>
      </c>
      <c r="F694" s="126" t="s">
        <v>242</v>
      </c>
      <c r="G694" s="126" t="s">
        <v>1014</v>
      </c>
      <c r="H694" s="126" t="s">
        <v>23</v>
      </c>
      <c r="I694" s="126" t="s">
        <v>2014</v>
      </c>
      <c r="J694" s="126" t="s">
        <v>2015</v>
      </c>
      <c r="K694" s="126" t="s">
        <v>3349</v>
      </c>
      <c r="L694" s="127">
        <v>60192</v>
      </c>
      <c r="M694" s="127">
        <v>62179</v>
      </c>
      <c r="N694" s="127">
        <v>54022</v>
      </c>
      <c r="O694" s="127">
        <v>88512</v>
      </c>
      <c r="P694" s="127">
        <v>76900</v>
      </c>
      <c r="Q694" s="127">
        <v>15019</v>
      </c>
      <c r="R694" s="127">
        <v>8323</v>
      </c>
      <c r="S694" s="127">
        <v>1154</v>
      </c>
      <c r="T694" s="24">
        <f>IF(P694&gt;0, ROUND(IF(IF(OR(C694="51", C694="52", C694="66"), (L694*'UNIT VALUES'!$C$26)-CALCS!P694,0)&gt;0, IF(OR(C694="51", C694="52", C694="66"), (L694*'UNIT VALUES'!$C$26)-CALCS!P694,0), 0), 0), ROUND(IF(IF(OR(C694="51", C694="52", C694="66"), (L694*'UNIT VALUES'!$C$26)-CALCS!O694,0)&gt;0, IF(OR(C694="51", C694="52", C694="66"), (L694*'UNIT VALUES'!$C$26)-CALCS!O694,0), 0), 0))</f>
        <v>17554</v>
      </c>
      <c r="U694" s="25">
        <f>IF(C694="22", (O694*'UNIT VALUES'!$D$38)+(Q694*'UNIT VALUES'!$D$39)+(S694*'UNIT VALUES'!$D$40), (O694*'UNIT VALUES'!$D$28)+(Q694*'UNIT VALUES'!$D$29)+(S694*'UNIT VALUES'!$D$30))</f>
        <v>721275.34909803479</v>
      </c>
      <c r="V694" s="25">
        <f>IF(C694="22",(O694*'UNIT VALUES'!$D$41)+(Q694*'UNIT VALUES'!$D$42)+(R694*'UNIT VALUES'!$D$43),IF(C694="66",(Q694*'UNIT VALUES'!$D$31)+(T694*'UNIT VALUES'!$D$33)+(R694*'UNIT VALUES'!$D$34),(Q694*'UNIT VALUES'!$D$31)+(T694*'UNIT VALUES'!$D$32)+(R694*'UNIT VALUES'!$D$34)))</f>
        <v>1051018.8057557838</v>
      </c>
      <c r="W694" s="25">
        <f t="shared" si="30"/>
        <v>1051019</v>
      </c>
      <c r="X694" s="27">
        <f>ROUND(IF(C694="22", W694*'UNIT VALUES'!$D$44, W694*'UNIT VALUES'!$D$36), 0)</f>
        <v>919860</v>
      </c>
      <c r="Y694" s="87">
        <f>ROUND(IF(C694="22", IF(U694&gt;V694,O694*'UNIT VALUES'!$D$38*'UNIT VALUES'!$D$44,O694*'UNIT VALUES'!$D$41*'UNIT VALUES'!$D$44),IF(U694&gt;V694, O694*'UNIT VALUES'!$D$28*'UNIT VALUES'!$D$36,0)), 0)</f>
        <v>0</v>
      </c>
      <c r="Z694" s="87">
        <f>ROUND(IF(C694="22", IF(U694&gt;V694,Q694*'UNIT VALUES'!$D$39*'UNIT VALUES'!$D$44,Q694*'UNIT VALUES'!$D$42*'UNIT VALUES'!$D$44), IF(U694&gt;V694, Q694*'UNIT VALUES'!$D$29*'UNIT VALUES'!$D$36, Q694*'UNIT VALUES'!$D$31*'UNIT VALUES'!$D$36)),0)</f>
        <v>200495</v>
      </c>
      <c r="AA694" s="87">
        <f>ROUND(IF(C694="22", IF(U694&gt;V694,0,R694*'UNIT VALUES'!$D$43*'UNIT VALUES'!$D$44),IF(CALCS!U694&gt;CALCS!V694,0,CALCS!R694*'UNIT VALUES'!$D$34*'UNIT VALUES'!$D$36)), 0)</f>
        <v>540118</v>
      </c>
      <c r="AB694" s="87">
        <f>ROUND(IF(C694="22",IF(U694&gt;V694,S694*'UNIT VALUES'!$D$40*'UNIT VALUES'!$D$44,0),IF(U694&gt;V694,S694*'UNIT VALUES'!$D$30*'UNIT VALUES'!$D$36)), 0)</f>
        <v>0</v>
      </c>
      <c r="AC694" s="87">
        <f>ROUND(IF(U694&gt;V694,0,IF(T694&gt;1, IF(C694="66", T694*'UNIT VALUES'!$D$33*'UNIT VALUES'!$D$36,T694*'UNIT VALUES'!$D$32*'UNIT VALUES'!$D$36),0)),0)</f>
        <v>179248</v>
      </c>
      <c r="AD694" t="str">
        <f t="shared" si="31"/>
        <v>370108</v>
      </c>
      <c r="AE694">
        <f ca="1">IF(C694="22",OFFSET('National Reallocations'!$L$1,MATCH(AD694,'National Reallocations'!$I$2:$I$52,0),),ROUND((X694/(SUM($X$2:$X$1259)-SUMIF($C$2:$C$1259,"22",$X$2:$X$1259)))*(Reallocations!$F$4+Reallocations!$F$5),0))</f>
        <v>77</v>
      </c>
      <c r="AF694" s="27">
        <f ca="1">IF(ISERROR(OFFSET('MSA Reallocations'!$I$1,MATCH(AD694,'MSA Reallocations'!$E$2:$E$37,0),)), 0, (OFFSET('MSA Reallocations'!$I$1,MATCH(AD694,'MSA Reallocations'!$E$2:$E$37,0),)))</f>
        <v>0</v>
      </c>
      <c r="AG694" s="181">
        <f ca="1">IF(ISERROR(OFFSET(Reductions!$E$1,MATCH(AD694,Reductions!$F$2:$F$15,0),)), 0, -OFFSET(Reductions!$E$1,MATCH(AD694,Reductions!$F$2:$F$15,0),))</f>
        <v>0</v>
      </c>
      <c r="AH694" s="53">
        <f t="shared" ca="1" si="32"/>
        <v>919937</v>
      </c>
    </row>
    <row r="695" spans="1:34" x14ac:dyDescent="0.25">
      <c r="A695" s="126" t="s">
        <v>5246</v>
      </c>
      <c r="B695" s="126" t="s">
        <v>2011</v>
      </c>
      <c r="C695" s="126" t="s">
        <v>27</v>
      </c>
      <c r="D695" s="126" t="s">
        <v>28</v>
      </c>
      <c r="E695" s="126" t="s">
        <v>2012</v>
      </c>
      <c r="F695" s="126" t="s">
        <v>1764</v>
      </c>
      <c r="G695" s="126" t="s">
        <v>22</v>
      </c>
      <c r="H695" s="126" t="s">
        <v>23</v>
      </c>
      <c r="I695" s="126" t="s">
        <v>2017</v>
      </c>
      <c r="J695" s="126" t="s">
        <v>4763</v>
      </c>
      <c r="K695" s="126" t="s">
        <v>3349</v>
      </c>
      <c r="L695" s="127">
        <v>33199</v>
      </c>
      <c r="M695" s="127">
        <v>37266</v>
      </c>
      <c r="N695" s="127">
        <v>37266</v>
      </c>
      <c r="O695" s="127">
        <v>52472</v>
      </c>
      <c r="P695" s="127">
        <v>0</v>
      </c>
      <c r="Q695" s="127">
        <v>10855</v>
      </c>
      <c r="R695" s="127">
        <v>1763</v>
      </c>
      <c r="S695" s="127">
        <v>549</v>
      </c>
      <c r="T695" s="24">
        <f>IF(P695&gt;0, ROUND(IF(IF(OR(C695="51", C695="52", C695="66"), (L695*'UNIT VALUES'!$C$26)-CALCS!P695,0)&gt;0, IF(OR(C695="51", C695="52", C695="66"), (L695*'UNIT VALUES'!$C$26)-CALCS!P695,0), 0), 0), ROUND(IF(IF(OR(C695="51", C695="52", C695="66"), (L695*'UNIT VALUES'!$C$26)-CALCS!O695,0)&gt;0, IF(OR(C695="51", C695="52", C695="66"), (L695*'UNIT VALUES'!$C$26)-CALCS!O695,0), 0), 0))</f>
        <v>0</v>
      </c>
      <c r="U695" s="25">
        <f>IF(C695="22", (O695*'UNIT VALUES'!$D$38)+(Q695*'UNIT VALUES'!$D$39)+(S695*'UNIT VALUES'!$D$40), (O695*'UNIT VALUES'!$D$28)+(Q695*'UNIT VALUES'!$D$29)+(S695*'UNIT VALUES'!$D$30))</f>
        <v>456929.28480470815</v>
      </c>
      <c r="V695" s="25">
        <f>IF(C695="22",(O695*'UNIT VALUES'!$D$41)+(Q695*'UNIT VALUES'!$D$42)+(R695*'UNIT VALUES'!$D$43),IF(C695="66",(Q695*'UNIT VALUES'!$D$31)+(T695*'UNIT VALUES'!$D$33)+(R695*'UNIT VALUES'!$D$34),(Q695*'UNIT VALUES'!$D$31)+(T695*'UNIT VALUES'!$D$32)+(R695*'UNIT VALUES'!$D$34)))</f>
        <v>296291.7006597484</v>
      </c>
      <c r="W695" s="25">
        <f t="shared" si="30"/>
        <v>456929</v>
      </c>
      <c r="X695" s="27">
        <f>ROUND(IF(C695="22", W695*'UNIT VALUES'!$D$44, W695*'UNIT VALUES'!$D$36), 0)</f>
        <v>399908</v>
      </c>
      <c r="Y695" s="87">
        <f>ROUND(IF(C695="22", IF(U695&gt;V695,O695*'UNIT VALUES'!$D$38*'UNIT VALUES'!$D$44,O695*'UNIT VALUES'!$D$41*'UNIT VALUES'!$D$44),IF(U695&gt;V695, O695*'UNIT VALUES'!$D$28*'UNIT VALUES'!$D$36,0)), 0)</f>
        <v>86326</v>
      </c>
      <c r="Z695" s="87">
        <f>ROUND(IF(C695="22", IF(U695&gt;V695,Q695*'UNIT VALUES'!$D$39*'UNIT VALUES'!$D$44,Q695*'UNIT VALUES'!$D$42*'UNIT VALUES'!$D$44), IF(U695&gt;V695, Q695*'UNIT VALUES'!$D$29*'UNIT VALUES'!$D$36, Q695*'UNIT VALUES'!$D$31*'UNIT VALUES'!$D$36)),0)</f>
        <v>241513</v>
      </c>
      <c r="AA695" s="87">
        <f>ROUND(IF(C695="22", IF(U695&gt;V695,0,R695*'UNIT VALUES'!$D$43*'UNIT VALUES'!$D$44),IF(CALCS!U695&gt;CALCS!V695,0,CALCS!R695*'UNIT VALUES'!$D$34*'UNIT VALUES'!$D$36)), 0)</f>
        <v>0</v>
      </c>
      <c r="AB695" s="87">
        <f>ROUND(IF(C695="22",IF(U695&gt;V695,S695*'UNIT VALUES'!$D$40*'UNIT VALUES'!$D$44,0),IF(U695&gt;V695,S695*'UNIT VALUES'!$D$30*'UNIT VALUES'!$D$36)), 0)</f>
        <v>72069</v>
      </c>
      <c r="AC695" s="87">
        <f>ROUND(IF(U695&gt;V695,0,IF(T695&gt;1, IF(C695="66", T695*'UNIT VALUES'!$D$33*'UNIT VALUES'!$D$36,T695*'UNIT VALUES'!$D$32*'UNIT VALUES'!$D$36),0)),0)</f>
        <v>0</v>
      </c>
      <c r="AD695" t="str">
        <f t="shared" si="31"/>
        <v>370432</v>
      </c>
      <c r="AE695">
        <f ca="1">IF(C695="22",OFFSET('National Reallocations'!$L$1,MATCH(AD695,'National Reallocations'!$I$2:$I$52,0),),ROUND((X695/(SUM($X$2:$X$1259)-SUMIF($C$2:$C$1259,"22",$X$2:$X$1259)))*(Reallocations!$F$4+Reallocations!$F$5),0))</f>
        <v>34</v>
      </c>
      <c r="AF695" s="27">
        <f ca="1">IF(ISERROR(OFFSET('MSA Reallocations'!$I$1,MATCH(AD695,'MSA Reallocations'!$E$2:$E$37,0),)), 0, (OFFSET('MSA Reallocations'!$I$1,MATCH(AD695,'MSA Reallocations'!$E$2:$E$37,0),)))</f>
        <v>0</v>
      </c>
      <c r="AG695" s="181">
        <f ca="1">IF(ISERROR(OFFSET(Reductions!$E$1,MATCH(AD695,Reductions!$F$2:$F$15,0),)), 0, -OFFSET(Reductions!$E$1,MATCH(AD695,Reductions!$F$2:$F$15,0),))</f>
        <v>0</v>
      </c>
      <c r="AH695" s="53">
        <f t="shared" ca="1" si="32"/>
        <v>399942</v>
      </c>
    </row>
    <row r="696" spans="1:34" x14ac:dyDescent="0.25">
      <c r="A696" s="126" t="s">
        <v>5771</v>
      </c>
      <c r="B696" s="126" t="s">
        <v>2011</v>
      </c>
      <c r="C696" s="126" t="s">
        <v>47</v>
      </c>
      <c r="D696" s="126" t="s">
        <v>48</v>
      </c>
      <c r="E696" s="126" t="s">
        <v>2012</v>
      </c>
      <c r="F696" s="126" t="s">
        <v>2019</v>
      </c>
      <c r="G696" s="126" t="s">
        <v>22</v>
      </c>
      <c r="H696" s="126" t="s">
        <v>23</v>
      </c>
      <c r="I696" s="126" t="s">
        <v>2020</v>
      </c>
      <c r="J696" s="126" t="s">
        <v>2021</v>
      </c>
      <c r="K696" s="126" t="s">
        <v>3349</v>
      </c>
      <c r="L696" s="127">
        <v>3356</v>
      </c>
      <c r="M696" s="127">
        <v>22315</v>
      </c>
      <c r="N696" s="127">
        <v>21763</v>
      </c>
      <c r="O696" s="127">
        <v>159769</v>
      </c>
      <c r="P696" s="127">
        <v>0</v>
      </c>
      <c r="Q696" s="127">
        <v>9670</v>
      </c>
      <c r="R696" s="127">
        <v>349</v>
      </c>
      <c r="S696" s="127">
        <v>914</v>
      </c>
      <c r="T696" s="24">
        <f>IF(P696&gt;0, ROUND(IF(IF(OR(C696="51", C696="52", C696="66"), (L696*'UNIT VALUES'!$C$26)-CALCS!P696,0)&gt;0, IF(OR(C696="51", C696="52", C696="66"), (L696*'UNIT VALUES'!$C$26)-CALCS!P696,0), 0), 0), ROUND(IF(IF(OR(C696="51", C696="52", C696="66"), (L696*'UNIT VALUES'!$C$26)-CALCS!O696,0)&gt;0, IF(OR(C696="51", C696="52", C696="66"), (L696*'UNIT VALUES'!$C$26)-CALCS!O696,0), 0), 0))</f>
        <v>0</v>
      </c>
      <c r="U696" s="25">
        <f>IF(C696="22", (O696*'UNIT VALUES'!$D$38)+(Q696*'UNIT VALUES'!$D$39)+(S696*'UNIT VALUES'!$D$40), (O696*'UNIT VALUES'!$D$28)+(Q696*'UNIT VALUES'!$D$29)+(S696*'UNIT VALUES'!$D$30))</f>
        <v>683244.75903747266</v>
      </c>
      <c r="V696" s="25">
        <f>IF(C696="22",(O696*'UNIT VALUES'!$D$41)+(Q696*'UNIT VALUES'!$D$42)+(R696*'UNIT VALUES'!$D$43),IF(C696="66",(Q696*'UNIT VALUES'!$D$31)+(T696*'UNIT VALUES'!$D$33)+(R696*'UNIT VALUES'!$D$34),(Q696*'UNIT VALUES'!$D$31)+(T696*'UNIT VALUES'!$D$32)+(R696*'UNIT VALUES'!$D$34)))</f>
        <v>173372.37242081366</v>
      </c>
      <c r="W696" s="25">
        <f t="shared" si="30"/>
        <v>683245</v>
      </c>
      <c r="X696" s="27">
        <f>ROUND(IF(C696="22", W696*'UNIT VALUES'!$D$44, W696*'UNIT VALUES'!$D$36), 0)</f>
        <v>597982</v>
      </c>
      <c r="Y696" s="87">
        <f>ROUND(IF(C696="22", IF(U696&gt;V696,O696*'UNIT VALUES'!$D$38*'UNIT VALUES'!$D$44,O696*'UNIT VALUES'!$D$41*'UNIT VALUES'!$D$44),IF(U696&gt;V696, O696*'UNIT VALUES'!$D$28*'UNIT VALUES'!$D$36,0)), 0)</f>
        <v>262849</v>
      </c>
      <c r="Z696" s="87">
        <f>ROUND(IF(C696="22", IF(U696&gt;V696,Q696*'UNIT VALUES'!$D$39*'UNIT VALUES'!$D$44,Q696*'UNIT VALUES'!$D$42*'UNIT VALUES'!$D$44), IF(U696&gt;V696, Q696*'UNIT VALUES'!$D$29*'UNIT VALUES'!$D$36, Q696*'UNIT VALUES'!$D$31*'UNIT VALUES'!$D$36)),0)</f>
        <v>215148</v>
      </c>
      <c r="AA696" s="87">
        <f>ROUND(IF(C696="22", IF(U696&gt;V696,0,R696*'UNIT VALUES'!$D$43*'UNIT VALUES'!$D$44),IF(CALCS!U696&gt;CALCS!V696,0,CALCS!R696*'UNIT VALUES'!$D$34*'UNIT VALUES'!$D$36)), 0)</f>
        <v>0</v>
      </c>
      <c r="AB696" s="87">
        <f>ROUND(IF(C696="22",IF(U696&gt;V696,S696*'UNIT VALUES'!$D$40*'UNIT VALUES'!$D$44,0),IF(U696&gt;V696,S696*'UNIT VALUES'!$D$30*'UNIT VALUES'!$D$36)), 0)</f>
        <v>119984</v>
      </c>
      <c r="AC696" s="87">
        <f>ROUND(IF(U696&gt;V696,0,IF(T696&gt;1, IF(C696="66", T696*'UNIT VALUES'!$D$33*'UNIT VALUES'!$D$36,T696*'UNIT VALUES'!$D$32*'UNIT VALUES'!$D$36),0)),0)</f>
        <v>0</v>
      </c>
      <c r="AD696" t="str">
        <f t="shared" si="31"/>
        <v>370504</v>
      </c>
      <c r="AE696">
        <f ca="1">IF(C696="22",OFFSET('National Reallocations'!$L$1,MATCH(AD696,'National Reallocations'!$I$2:$I$52,0),),ROUND((X696/(SUM($X$2:$X$1259)-SUMIF($C$2:$C$1259,"22",$X$2:$X$1259)))*(Reallocations!$F$4+Reallocations!$F$5),0))</f>
        <v>50</v>
      </c>
      <c r="AF696" s="27">
        <f ca="1">IF(ISERROR(OFFSET('MSA Reallocations'!$I$1,MATCH(AD696,'MSA Reallocations'!$E$2:$E$37,0),)), 0, (OFFSET('MSA Reallocations'!$I$1,MATCH(AD696,'MSA Reallocations'!$E$2:$E$37,0),)))</f>
        <v>0</v>
      </c>
      <c r="AG696" s="181">
        <f ca="1">IF(ISERROR(OFFSET(Reductions!$E$1,MATCH(AD696,Reductions!$F$2:$F$15,0),)), 0, -OFFSET(Reductions!$E$1,MATCH(AD696,Reductions!$F$2:$F$15,0),))</f>
        <v>0</v>
      </c>
      <c r="AH696" s="53">
        <f t="shared" ca="1" si="32"/>
        <v>598032</v>
      </c>
    </row>
    <row r="697" spans="1:34" x14ac:dyDescent="0.25">
      <c r="A697" s="126" t="s">
        <v>5147</v>
      </c>
      <c r="B697" s="126" t="s">
        <v>2011</v>
      </c>
      <c r="C697" s="126" t="s">
        <v>27</v>
      </c>
      <c r="D697" s="126" t="s">
        <v>28</v>
      </c>
      <c r="E697" s="126" t="s">
        <v>2012</v>
      </c>
      <c r="F697" s="126" t="s">
        <v>804</v>
      </c>
      <c r="G697" s="126" t="s">
        <v>22</v>
      </c>
      <c r="H697" s="126" t="s">
        <v>23</v>
      </c>
      <c r="I697" s="126" t="s">
        <v>2023</v>
      </c>
      <c r="J697" s="126" t="s">
        <v>2024</v>
      </c>
      <c r="K697" s="126" t="s">
        <v>3349</v>
      </c>
      <c r="L697" s="127">
        <v>12573</v>
      </c>
      <c r="M697" s="127">
        <v>32928</v>
      </c>
      <c r="N697" s="127">
        <v>32421</v>
      </c>
      <c r="O697" s="127">
        <v>59568</v>
      </c>
      <c r="P697" s="127">
        <v>0</v>
      </c>
      <c r="Q697" s="127">
        <v>10604</v>
      </c>
      <c r="R697" s="127">
        <v>730</v>
      </c>
      <c r="S697" s="127">
        <v>357</v>
      </c>
      <c r="T697" s="24">
        <f>IF(P697&gt;0, ROUND(IF(IF(OR(C697="51", C697="52", C697="66"), (L697*'UNIT VALUES'!$C$26)-CALCS!P697,0)&gt;0, IF(OR(C697="51", C697="52", C697="66"), (L697*'UNIT VALUES'!$C$26)-CALCS!P697,0), 0), 0), ROUND(IF(IF(OR(C697="51", C697="52", C697="66"), (L697*'UNIT VALUES'!$C$26)-CALCS!O697,0)&gt;0, IF(OR(C697="51", C697="52", C697="66"), (L697*'UNIT VALUES'!$C$26)-CALCS!O697,0), 0), 0))</f>
        <v>0</v>
      </c>
      <c r="U697" s="25">
        <f>IF(C697="22", (O697*'UNIT VALUES'!$D$38)+(Q697*'UNIT VALUES'!$D$39)+(S697*'UNIT VALUES'!$D$40), (O697*'UNIT VALUES'!$D$28)+(Q697*'UNIT VALUES'!$D$29)+(S697*'UNIT VALUES'!$D$30))</f>
        <v>435088.98233149335</v>
      </c>
      <c r="V697" s="25">
        <f>IF(C697="22",(O697*'UNIT VALUES'!$D$41)+(Q697*'UNIT VALUES'!$D$42)+(R697*'UNIT VALUES'!$D$43),IF(C697="66",(Q697*'UNIT VALUES'!$D$31)+(T697*'UNIT VALUES'!$D$33)+(R697*'UNIT VALUES'!$D$34),(Q697*'UNIT VALUES'!$D$31)+(T697*'UNIT VALUES'!$D$32)+(R697*'UNIT VALUES'!$D$34)))</f>
        <v>215868.75547434395</v>
      </c>
      <c r="W697" s="25">
        <f t="shared" si="30"/>
        <v>435089</v>
      </c>
      <c r="X697" s="27">
        <f>ROUND(IF(C697="22", W697*'UNIT VALUES'!$D$44, W697*'UNIT VALUES'!$D$36), 0)</f>
        <v>380793</v>
      </c>
      <c r="Y697" s="87">
        <f>ROUND(IF(C697="22", IF(U697&gt;V697,O697*'UNIT VALUES'!$D$38*'UNIT VALUES'!$D$44,O697*'UNIT VALUES'!$D$41*'UNIT VALUES'!$D$44),IF(U697&gt;V697, O697*'UNIT VALUES'!$D$28*'UNIT VALUES'!$D$36,0)), 0)</f>
        <v>98000</v>
      </c>
      <c r="Z697" s="87">
        <f>ROUND(IF(C697="22", IF(U697&gt;V697,Q697*'UNIT VALUES'!$D$39*'UNIT VALUES'!$D$44,Q697*'UNIT VALUES'!$D$42*'UNIT VALUES'!$D$44), IF(U697&gt;V697, Q697*'UNIT VALUES'!$D$29*'UNIT VALUES'!$D$36, Q697*'UNIT VALUES'!$D$31*'UNIT VALUES'!$D$36)),0)</f>
        <v>235928</v>
      </c>
      <c r="AA697" s="87">
        <f>ROUND(IF(C697="22", IF(U697&gt;V697,0,R697*'UNIT VALUES'!$D$43*'UNIT VALUES'!$D$44),IF(CALCS!U697&gt;CALCS!V697,0,CALCS!R697*'UNIT VALUES'!$D$34*'UNIT VALUES'!$D$36)), 0)</f>
        <v>0</v>
      </c>
      <c r="AB697" s="87">
        <f>ROUND(IF(C697="22",IF(U697&gt;V697,S697*'UNIT VALUES'!$D$40*'UNIT VALUES'!$D$44,0),IF(U697&gt;V697,S697*'UNIT VALUES'!$D$30*'UNIT VALUES'!$D$36)), 0)</f>
        <v>46865</v>
      </c>
      <c r="AC697" s="87">
        <f>ROUND(IF(U697&gt;V697,0,IF(T697&gt;1, IF(C697="66", T697*'UNIT VALUES'!$D$33*'UNIT VALUES'!$D$36,T697*'UNIT VALUES'!$D$32*'UNIT VALUES'!$D$36),0)),0)</f>
        <v>0</v>
      </c>
      <c r="AD697" t="str">
        <f t="shared" si="31"/>
        <v>370552</v>
      </c>
      <c r="AE697">
        <f ca="1">IF(C697="22",OFFSET('National Reallocations'!$L$1,MATCH(AD697,'National Reallocations'!$I$2:$I$52,0),),ROUND((X697/(SUM($X$2:$X$1259)-SUMIF($C$2:$C$1259,"22",$X$2:$X$1259)))*(Reallocations!$F$4+Reallocations!$F$5),0))</f>
        <v>32</v>
      </c>
      <c r="AF697" s="27">
        <f ca="1">IF(ISERROR(OFFSET('MSA Reallocations'!$I$1,MATCH(AD697,'MSA Reallocations'!$E$2:$E$37,0),)), 0, (OFFSET('MSA Reallocations'!$I$1,MATCH(AD697,'MSA Reallocations'!$E$2:$E$37,0),)))</f>
        <v>0</v>
      </c>
      <c r="AG697" s="181">
        <f ca="1">IF(ISERROR(OFFSET(Reductions!$E$1,MATCH(AD697,Reductions!$F$2:$F$15,0),)), 0, -OFFSET(Reductions!$E$1,MATCH(AD697,Reductions!$F$2:$F$15,0),))</f>
        <v>0</v>
      </c>
      <c r="AH697" s="53">
        <f t="shared" ca="1" si="32"/>
        <v>380825</v>
      </c>
    </row>
    <row r="698" spans="1:34" x14ac:dyDescent="0.25">
      <c r="A698" s="126" t="s">
        <v>4912</v>
      </c>
      <c r="B698" s="126" t="s">
        <v>2011</v>
      </c>
      <c r="C698" s="126" t="s">
        <v>27</v>
      </c>
      <c r="D698" s="126" t="s">
        <v>28</v>
      </c>
      <c r="E698" s="126" t="s">
        <v>2012</v>
      </c>
      <c r="F698" s="126" t="s">
        <v>214</v>
      </c>
      <c r="G698" s="126" t="s">
        <v>131</v>
      </c>
      <c r="H698" s="126" t="s">
        <v>23</v>
      </c>
      <c r="I698" s="126" t="s">
        <v>174</v>
      </c>
      <c r="J698" s="126" t="s">
        <v>2026</v>
      </c>
      <c r="K698" s="126" t="s">
        <v>3349</v>
      </c>
      <c r="L698" s="127">
        <v>201564</v>
      </c>
      <c r="M698" s="127">
        <v>331367</v>
      </c>
      <c r="N698" s="127">
        <v>314447</v>
      </c>
      <c r="O698" s="127">
        <v>827097</v>
      </c>
      <c r="P698" s="127">
        <v>0</v>
      </c>
      <c r="Q698" s="127">
        <v>131826</v>
      </c>
      <c r="R698" s="127">
        <v>10028</v>
      </c>
      <c r="S698" s="127">
        <v>8157</v>
      </c>
      <c r="T698" s="24">
        <f>IF(P698&gt;0, ROUND(IF(IF(OR(C698="51", C698="52", C698="66"), (L698*'UNIT VALUES'!$C$26)-CALCS!P698,0)&gt;0, IF(OR(C698="51", C698="52", C698="66"), (L698*'UNIT VALUES'!$C$26)-CALCS!P698,0), 0), 0), ROUND(IF(IF(OR(C698="51", C698="52", C698="66"), (L698*'UNIT VALUES'!$C$26)-CALCS!O698,0)&gt;0, IF(OR(C698="51", C698="52", C698="66"), (L698*'UNIT VALUES'!$C$26)-CALCS!O698,0), 0), 0))</f>
        <v>0</v>
      </c>
      <c r="U698" s="25">
        <f>IF(C698="22", (O698*'UNIT VALUES'!$D$38)+(Q698*'UNIT VALUES'!$D$39)+(S698*'UNIT VALUES'!$D$40), (O698*'UNIT VALUES'!$D$28)+(Q698*'UNIT VALUES'!$D$29)+(S698*'UNIT VALUES'!$D$30))</f>
        <v>6129425.0359777305</v>
      </c>
      <c r="V698" s="25">
        <f>IF(C698="22",(O698*'UNIT VALUES'!$D$41)+(Q698*'UNIT VALUES'!$D$42)+(R698*'UNIT VALUES'!$D$43),IF(C698="66",(Q698*'UNIT VALUES'!$D$31)+(T698*'UNIT VALUES'!$D$33)+(R698*'UNIT VALUES'!$D$34),(Q698*'UNIT VALUES'!$D$31)+(T698*'UNIT VALUES'!$D$32)+(R698*'UNIT VALUES'!$D$34)))</f>
        <v>2754271.6906615887</v>
      </c>
      <c r="W698" s="25">
        <f t="shared" si="30"/>
        <v>6129425</v>
      </c>
      <c r="X698" s="27">
        <f>ROUND(IF(C698="22", W698*'UNIT VALUES'!$D$44, W698*'UNIT VALUES'!$D$36), 0)</f>
        <v>5364523</v>
      </c>
      <c r="Y698" s="87">
        <f>ROUND(IF(C698="22", IF(U698&gt;V698,O698*'UNIT VALUES'!$D$38*'UNIT VALUES'!$D$44,O698*'UNIT VALUES'!$D$41*'UNIT VALUES'!$D$44),IF(U698&gt;V698, O698*'UNIT VALUES'!$D$28*'UNIT VALUES'!$D$36,0)), 0)</f>
        <v>1360727</v>
      </c>
      <c r="Z698" s="87">
        <f>ROUND(IF(C698="22", IF(U698&gt;V698,Q698*'UNIT VALUES'!$D$39*'UNIT VALUES'!$D$44,Q698*'UNIT VALUES'!$D$42*'UNIT VALUES'!$D$44), IF(U698&gt;V698, Q698*'UNIT VALUES'!$D$29*'UNIT VALUES'!$D$36, Q698*'UNIT VALUES'!$D$31*'UNIT VALUES'!$D$36)),0)</f>
        <v>2932997</v>
      </c>
      <c r="AA698" s="87">
        <f>ROUND(IF(C698="22", IF(U698&gt;V698,0,R698*'UNIT VALUES'!$D$43*'UNIT VALUES'!$D$44),IF(CALCS!U698&gt;CALCS!V698,0,CALCS!R698*'UNIT VALUES'!$D$34*'UNIT VALUES'!$D$36)), 0)</f>
        <v>0</v>
      </c>
      <c r="AB698" s="87">
        <f>ROUND(IF(C698="22",IF(U698&gt;V698,S698*'UNIT VALUES'!$D$40*'UNIT VALUES'!$D$44,0),IF(U698&gt;V698,S698*'UNIT VALUES'!$D$30*'UNIT VALUES'!$D$36)), 0)</f>
        <v>1070799</v>
      </c>
      <c r="AC698" s="87">
        <f>ROUND(IF(U698&gt;V698,0,IF(T698&gt;1, IF(C698="66", T698*'UNIT VALUES'!$D$33*'UNIT VALUES'!$D$36,T698*'UNIT VALUES'!$D$32*'UNIT VALUES'!$D$36),0)),0)</f>
        <v>0</v>
      </c>
      <c r="AD698" t="str">
        <f t="shared" si="31"/>
        <v>370558</v>
      </c>
      <c r="AE698">
        <f ca="1">IF(C698="22",OFFSET('National Reallocations'!$L$1,MATCH(AD698,'National Reallocations'!$I$2:$I$52,0),),ROUND((X698/(SUM($X$2:$X$1259)-SUMIF($C$2:$C$1259,"22",$X$2:$X$1259)))*(Reallocations!$F$4+Reallocations!$F$5),0))</f>
        <v>451</v>
      </c>
      <c r="AF698" s="27">
        <f ca="1">IF(ISERROR(OFFSET('MSA Reallocations'!$I$1,MATCH(AD698,'MSA Reallocations'!$E$2:$E$37,0),)), 0, (OFFSET('MSA Reallocations'!$I$1,MATCH(AD698,'MSA Reallocations'!$E$2:$E$37,0),)))</f>
        <v>0</v>
      </c>
      <c r="AG698" s="181">
        <f ca="1">IF(ISERROR(OFFSET(Reductions!$E$1,MATCH(AD698,Reductions!$F$2:$F$15,0),)), 0, -OFFSET(Reductions!$E$1,MATCH(AD698,Reductions!$F$2:$F$15,0),))</f>
        <v>0</v>
      </c>
      <c r="AH698" s="53">
        <f t="shared" ca="1" si="32"/>
        <v>5364974</v>
      </c>
    </row>
    <row r="699" spans="1:34" x14ac:dyDescent="0.25">
      <c r="A699" s="126" t="s">
        <v>4871</v>
      </c>
      <c r="B699" s="126" t="s">
        <v>2011</v>
      </c>
      <c r="C699" s="126" t="s">
        <v>27</v>
      </c>
      <c r="D699" s="126" t="s">
        <v>28</v>
      </c>
      <c r="E699" s="126" t="s">
        <v>2012</v>
      </c>
      <c r="F699" s="126" t="s">
        <v>1311</v>
      </c>
      <c r="G699" s="126" t="s">
        <v>196</v>
      </c>
      <c r="H699" s="126" t="s">
        <v>23</v>
      </c>
      <c r="I699" s="126" t="s">
        <v>2027</v>
      </c>
      <c r="J699" s="126" t="s">
        <v>2026</v>
      </c>
      <c r="K699" s="126" t="s">
        <v>3349</v>
      </c>
      <c r="L699" s="127">
        <v>17799</v>
      </c>
      <c r="M699" s="127">
        <v>24512</v>
      </c>
      <c r="N699" s="127">
        <v>16942</v>
      </c>
      <c r="O699" s="127">
        <v>87696</v>
      </c>
      <c r="P699" s="127">
        <v>60613</v>
      </c>
      <c r="Q699" s="127">
        <v>10881</v>
      </c>
      <c r="R699" s="127">
        <v>2581</v>
      </c>
      <c r="S699" s="127">
        <v>910</v>
      </c>
      <c r="T699" s="24">
        <f>IF(P699&gt;0, ROUND(IF(IF(OR(C699="51", C699="52", C699="66"), (L699*'UNIT VALUES'!$C$26)-CALCS!P699,0)&gt;0, IF(OR(C699="51", C699="52", C699="66"), (L699*'UNIT VALUES'!$C$26)-CALCS!P699,0), 0), 0), ROUND(IF(IF(OR(C699="51", C699="52", C699="66"), (L699*'UNIT VALUES'!$C$26)-CALCS!O699,0)&gt;0, IF(OR(C699="51", C699="52", C699="66"), (L699*'UNIT VALUES'!$C$26)-CALCS!O699,0), 0), 0))</f>
        <v>0</v>
      </c>
      <c r="U699" s="25">
        <f>IF(C699="22", (O699*'UNIT VALUES'!$D$38)+(Q699*'UNIT VALUES'!$D$39)+(S699*'UNIT VALUES'!$D$40), (O699*'UNIT VALUES'!$D$28)+(Q699*'UNIT VALUES'!$D$29)+(S699*'UNIT VALUES'!$D$30))</f>
        <v>577949.89939163707</v>
      </c>
      <c r="V699" s="25">
        <f>IF(C699="22",(O699*'UNIT VALUES'!$D$41)+(Q699*'UNIT VALUES'!$D$42)+(R699*'UNIT VALUES'!$D$43),IF(C699="66",(Q699*'UNIT VALUES'!$D$31)+(T699*'UNIT VALUES'!$D$33)+(R699*'UNIT VALUES'!$D$34),(Q699*'UNIT VALUES'!$D$31)+(T699*'UNIT VALUES'!$D$32)+(R699*'UNIT VALUES'!$D$34)))</f>
        <v>357341.02236493351</v>
      </c>
      <c r="W699" s="25">
        <f t="shared" si="30"/>
        <v>577950</v>
      </c>
      <c r="X699" s="27">
        <f>ROUND(IF(C699="22", W699*'UNIT VALUES'!$D$44, W699*'UNIT VALUES'!$D$36), 0)</f>
        <v>505827</v>
      </c>
      <c r="Y699" s="87">
        <f>ROUND(IF(C699="22", IF(U699&gt;V699,O699*'UNIT VALUES'!$D$38*'UNIT VALUES'!$D$44,O699*'UNIT VALUES'!$D$41*'UNIT VALUES'!$D$44),IF(U699&gt;V699, O699*'UNIT VALUES'!$D$28*'UNIT VALUES'!$D$36,0)), 0)</f>
        <v>144276</v>
      </c>
      <c r="Z699" s="87">
        <f>ROUND(IF(C699="22", IF(U699&gt;V699,Q699*'UNIT VALUES'!$D$39*'UNIT VALUES'!$D$44,Q699*'UNIT VALUES'!$D$42*'UNIT VALUES'!$D$44), IF(U699&gt;V699, Q699*'UNIT VALUES'!$D$29*'UNIT VALUES'!$D$36, Q699*'UNIT VALUES'!$D$31*'UNIT VALUES'!$D$36)),0)</f>
        <v>242091</v>
      </c>
      <c r="AA699" s="87">
        <f>ROUND(IF(C699="22", IF(U699&gt;V699,0,R699*'UNIT VALUES'!$D$43*'UNIT VALUES'!$D$44),IF(CALCS!U699&gt;CALCS!V699,0,CALCS!R699*'UNIT VALUES'!$D$34*'UNIT VALUES'!$D$36)), 0)</f>
        <v>0</v>
      </c>
      <c r="AB699" s="87">
        <f>ROUND(IF(C699="22",IF(U699&gt;V699,S699*'UNIT VALUES'!$D$40*'UNIT VALUES'!$D$44,0),IF(U699&gt;V699,S699*'UNIT VALUES'!$D$30*'UNIT VALUES'!$D$36)), 0)</f>
        <v>119459</v>
      </c>
      <c r="AC699" s="87">
        <f>ROUND(IF(U699&gt;V699,0,IF(T699&gt;1, IF(C699="66", T699*'UNIT VALUES'!$D$33*'UNIT VALUES'!$D$36,T699*'UNIT VALUES'!$D$32*'UNIT VALUES'!$D$36),0)),0)</f>
        <v>0</v>
      </c>
      <c r="AD699" t="str">
        <f t="shared" si="31"/>
        <v>370660</v>
      </c>
      <c r="AE699">
        <f ca="1">IF(C699="22",OFFSET('National Reallocations'!$L$1,MATCH(AD699,'National Reallocations'!$I$2:$I$52,0),),ROUND((X699/(SUM($X$2:$X$1259)-SUMIF($C$2:$C$1259,"22",$X$2:$X$1259)))*(Reallocations!$F$4+Reallocations!$F$5),0))</f>
        <v>43</v>
      </c>
      <c r="AF699" s="27">
        <f ca="1">IF(ISERROR(OFFSET('MSA Reallocations'!$I$1,MATCH(AD699,'MSA Reallocations'!$E$2:$E$37,0),)), 0, (OFFSET('MSA Reallocations'!$I$1,MATCH(AD699,'MSA Reallocations'!$E$2:$E$37,0),)))</f>
        <v>0</v>
      </c>
      <c r="AG699" s="181">
        <f ca="1">IF(ISERROR(OFFSET(Reductions!$E$1,MATCH(AD699,Reductions!$F$2:$F$15,0),)), 0, -OFFSET(Reductions!$E$1,MATCH(AD699,Reductions!$F$2:$F$15,0),))</f>
        <v>0</v>
      </c>
      <c r="AH699" s="53">
        <f t="shared" ca="1" si="32"/>
        <v>505870</v>
      </c>
    </row>
    <row r="700" spans="1:34" x14ac:dyDescent="0.25">
      <c r="A700" s="126" t="s">
        <v>5602</v>
      </c>
      <c r="B700" s="126" t="s">
        <v>2011</v>
      </c>
      <c r="C700" s="126" t="s">
        <v>27</v>
      </c>
      <c r="D700" s="126" t="s">
        <v>28</v>
      </c>
      <c r="E700" s="126" t="s">
        <v>2012</v>
      </c>
      <c r="F700" s="126" t="s">
        <v>307</v>
      </c>
      <c r="G700" s="126" t="s">
        <v>22</v>
      </c>
      <c r="H700" s="126" t="s">
        <v>23</v>
      </c>
      <c r="I700" s="126" t="s">
        <v>1244</v>
      </c>
      <c r="J700" s="126" t="s">
        <v>2024</v>
      </c>
      <c r="K700" s="126" t="s">
        <v>3349</v>
      </c>
      <c r="L700" s="127">
        <v>78302</v>
      </c>
      <c r="M700" s="127">
        <v>113239</v>
      </c>
      <c r="N700" s="127">
        <v>100831</v>
      </c>
      <c r="O700" s="127">
        <v>257636</v>
      </c>
      <c r="P700" s="127">
        <v>229406</v>
      </c>
      <c r="Q700" s="127">
        <v>45371</v>
      </c>
      <c r="R700" s="127">
        <v>6668</v>
      </c>
      <c r="S700" s="127">
        <v>2777</v>
      </c>
      <c r="T700" s="24">
        <f>IF(P700&gt;0, ROUND(IF(IF(OR(C700="51", C700="52", C700="66"), (L700*'UNIT VALUES'!$C$26)-CALCS!P700,0)&gt;0, IF(OR(C700="51", C700="52", C700="66"), (L700*'UNIT VALUES'!$C$26)-CALCS!P700,0), 0), 0), ROUND(IF(IF(OR(C700="51", C700="52", C700="66"), (L700*'UNIT VALUES'!$C$26)-CALCS!O700,0)&gt;0, IF(OR(C700="51", C700="52", C700="66"), (L700*'UNIT VALUES'!$C$26)-CALCS!O700,0), 0), 0))</f>
        <v>0</v>
      </c>
      <c r="U700" s="25">
        <f>IF(C700="22", (O700*'UNIT VALUES'!$D$38)+(Q700*'UNIT VALUES'!$D$39)+(S700*'UNIT VALUES'!$D$40), (O700*'UNIT VALUES'!$D$28)+(Q700*'UNIT VALUES'!$D$29)+(S700*'UNIT VALUES'!$D$30))</f>
        <v>2054214.1641028877</v>
      </c>
      <c r="V700" s="25">
        <f>IF(C700="22",(O700*'UNIT VALUES'!$D$41)+(Q700*'UNIT VALUES'!$D$42)+(R700*'UNIT VALUES'!$D$43),IF(C700="66",(Q700*'UNIT VALUES'!$D$31)+(T700*'UNIT VALUES'!$D$33)+(R700*'UNIT VALUES'!$D$34),(Q700*'UNIT VALUES'!$D$31)+(T700*'UNIT VALUES'!$D$32)+(R700*'UNIT VALUES'!$D$34)))</f>
        <v>1186452.3880348112</v>
      </c>
      <c r="W700" s="25">
        <f t="shared" si="30"/>
        <v>2054214</v>
      </c>
      <c r="X700" s="27">
        <f>ROUND(IF(C700="22", W700*'UNIT VALUES'!$D$44, W700*'UNIT VALUES'!$D$36), 0)</f>
        <v>1797865</v>
      </c>
      <c r="Y700" s="87">
        <f>ROUND(IF(C700="22", IF(U700&gt;V700,O700*'UNIT VALUES'!$D$38*'UNIT VALUES'!$D$44,O700*'UNIT VALUES'!$D$41*'UNIT VALUES'!$D$44),IF(U700&gt;V700, O700*'UNIT VALUES'!$D$28*'UNIT VALUES'!$D$36,0)), 0)</f>
        <v>423859</v>
      </c>
      <c r="Z700" s="87">
        <f>ROUND(IF(C700="22", IF(U700&gt;V700,Q700*'UNIT VALUES'!$D$39*'UNIT VALUES'!$D$44,Q700*'UNIT VALUES'!$D$42*'UNIT VALUES'!$D$44), IF(U700&gt;V700, Q700*'UNIT VALUES'!$D$29*'UNIT VALUES'!$D$36, Q700*'UNIT VALUES'!$D$31*'UNIT VALUES'!$D$36)),0)</f>
        <v>1009459</v>
      </c>
      <c r="AA700" s="87">
        <f>ROUND(IF(C700="22", IF(U700&gt;V700,0,R700*'UNIT VALUES'!$D$43*'UNIT VALUES'!$D$44),IF(CALCS!U700&gt;CALCS!V700,0,CALCS!R700*'UNIT VALUES'!$D$34*'UNIT VALUES'!$D$36)), 0)</f>
        <v>0</v>
      </c>
      <c r="AB700" s="87">
        <f>ROUND(IF(C700="22",IF(U700&gt;V700,S700*'UNIT VALUES'!$D$40*'UNIT VALUES'!$D$44,0),IF(U700&gt;V700,S700*'UNIT VALUES'!$D$30*'UNIT VALUES'!$D$36)), 0)</f>
        <v>364547</v>
      </c>
      <c r="AC700" s="87">
        <f>ROUND(IF(U700&gt;V700,0,IF(T700&gt;1, IF(C700="66", T700*'UNIT VALUES'!$D$33*'UNIT VALUES'!$D$36,T700*'UNIT VALUES'!$D$32*'UNIT VALUES'!$D$36),0)),0)</f>
        <v>0</v>
      </c>
      <c r="AD700" t="str">
        <f t="shared" si="31"/>
        <v>370828</v>
      </c>
      <c r="AE700">
        <f ca="1">IF(C700="22",OFFSET('National Reallocations'!$L$1,MATCH(AD700,'National Reallocations'!$I$2:$I$52,0),),ROUND((X700/(SUM($X$2:$X$1259)-SUMIF($C$2:$C$1259,"22",$X$2:$X$1259)))*(Reallocations!$F$4+Reallocations!$F$5),0))</f>
        <v>151</v>
      </c>
      <c r="AF700" s="27">
        <f ca="1">IF(ISERROR(OFFSET('MSA Reallocations'!$I$1,MATCH(AD700,'MSA Reallocations'!$E$2:$E$37,0),)), 0, (OFFSET('MSA Reallocations'!$I$1,MATCH(AD700,'MSA Reallocations'!$E$2:$E$37,0),)))</f>
        <v>0</v>
      </c>
      <c r="AG700" s="181">
        <f ca="1">IF(ISERROR(OFFSET(Reductions!$E$1,MATCH(AD700,Reductions!$F$2:$F$15,0),)), 0, -OFFSET(Reductions!$E$1,MATCH(AD700,Reductions!$F$2:$F$15,0),))</f>
        <v>0</v>
      </c>
      <c r="AH700" s="53">
        <f t="shared" ca="1" si="32"/>
        <v>1798016</v>
      </c>
    </row>
    <row r="701" spans="1:34" x14ac:dyDescent="0.25">
      <c r="A701" s="126" t="s">
        <v>4910</v>
      </c>
      <c r="B701" s="126" t="s">
        <v>2011</v>
      </c>
      <c r="C701" s="126" t="s">
        <v>27</v>
      </c>
      <c r="D701" s="126" t="s">
        <v>28</v>
      </c>
      <c r="E701" s="126" t="s">
        <v>2012</v>
      </c>
      <c r="F701" s="126" t="s">
        <v>1993</v>
      </c>
      <c r="G701" s="126" t="s">
        <v>126</v>
      </c>
      <c r="H701" s="126" t="s">
        <v>23</v>
      </c>
      <c r="I701" s="126" t="s">
        <v>2029</v>
      </c>
      <c r="J701" s="126" t="s">
        <v>2030</v>
      </c>
      <c r="K701" s="126" t="s">
        <v>3349</v>
      </c>
      <c r="L701" s="127">
        <v>47106</v>
      </c>
      <c r="M701" s="127">
        <v>73063</v>
      </c>
      <c r="N701" s="127">
        <v>59507</v>
      </c>
      <c r="O701" s="127">
        <v>201963</v>
      </c>
      <c r="P701" s="127">
        <v>0</v>
      </c>
      <c r="Q701" s="127">
        <v>35388</v>
      </c>
      <c r="R701" s="127">
        <v>1864</v>
      </c>
      <c r="S701" s="127">
        <v>1331</v>
      </c>
      <c r="T701" s="24">
        <f>IF(P701&gt;0, ROUND(IF(IF(OR(C701="51", C701="52", C701="66"), (L701*'UNIT VALUES'!$C$26)-CALCS!P701,0)&gt;0, IF(OR(C701="51", C701="52", C701="66"), (L701*'UNIT VALUES'!$C$26)-CALCS!P701,0), 0), 0), ROUND(IF(IF(OR(C701="51", C701="52", C701="66"), (L701*'UNIT VALUES'!$C$26)-CALCS!O701,0)&gt;0, IF(OR(C701="51", C701="52", C701="66"), (L701*'UNIT VALUES'!$C$26)-CALCS!O701,0), 0), 0))</f>
        <v>0</v>
      </c>
      <c r="U701" s="25">
        <f>IF(C701="22", (O701*'UNIT VALUES'!$D$38)+(Q701*'UNIT VALUES'!$D$39)+(S701*'UNIT VALUES'!$D$40), (O701*'UNIT VALUES'!$D$28)+(Q701*'UNIT VALUES'!$D$29)+(S701*'UNIT VALUES'!$D$30))</f>
        <v>1478892.9716187224</v>
      </c>
      <c r="V701" s="25">
        <f>IF(C701="22",(O701*'UNIT VALUES'!$D$41)+(Q701*'UNIT VALUES'!$D$42)+(R701*'UNIT VALUES'!$D$43),IF(C701="66",(Q701*'UNIT VALUES'!$D$31)+(T701*'UNIT VALUES'!$D$33)+(R701*'UNIT VALUES'!$D$34),(Q701*'UNIT VALUES'!$D$31)+(T701*'UNIT VALUES'!$D$32)+(R701*'UNIT VALUES'!$D$34)))</f>
        <v>677978.26033827662</v>
      </c>
      <c r="W701" s="25">
        <f t="shared" si="30"/>
        <v>1478893</v>
      </c>
      <c r="X701" s="27">
        <f>ROUND(IF(C701="22", W701*'UNIT VALUES'!$D$44, W701*'UNIT VALUES'!$D$36), 0)</f>
        <v>1294339</v>
      </c>
      <c r="Y701" s="87">
        <f>ROUND(IF(C701="22", IF(U701&gt;V701,O701*'UNIT VALUES'!$D$38*'UNIT VALUES'!$D$44,O701*'UNIT VALUES'!$D$41*'UNIT VALUES'!$D$44),IF(U701&gt;V701, O701*'UNIT VALUES'!$D$28*'UNIT VALUES'!$D$36,0)), 0)</f>
        <v>332266</v>
      </c>
      <c r="Z701" s="87">
        <f>ROUND(IF(C701="22", IF(U701&gt;V701,Q701*'UNIT VALUES'!$D$39*'UNIT VALUES'!$D$44,Q701*'UNIT VALUES'!$D$42*'UNIT VALUES'!$D$44), IF(U701&gt;V701, Q701*'UNIT VALUES'!$D$29*'UNIT VALUES'!$D$36, Q701*'UNIT VALUES'!$D$31*'UNIT VALUES'!$D$36)),0)</f>
        <v>787348</v>
      </c>
      <c r="AA701" s="87">
        <f>ROUND(IF(C701="22", IF(U701&gt;V701,0,R701*'UNIT VALUES'!$D$43*'UNIT VALUES'!$D$44),IF(CALCS!U701&gt;CALCS!V701,0,CALCS!R701*'UNIT VALUES'!$D$34*'UNIT VALUES'!$D$36)), 0)</f>
        <v>0</v>
      </c>
      <c r="AB701" s="87">
        <f>ROUND(IF(C701="22",IF(U701&gt;V701,S701*'UNIT VALUES'!$D$40*'UNIT VALUES'!$D$44,0),IF(U701&gt;V701,S701*'UNIT VALUES'!$D$30*'UNIT VALUES'!$D$36)), 0)</f>
        <v>174725</v>
      </c>
      <c r="AC701" s="87">
        <f>ROUND(IF(U701&gt;V701,0,IF(T701&gt;1, IF(C701="66", T701*'UNIT VALUES'!$D$33*'UNIT VALUES'!$D$36,T701*'UNIT VALUES'!$D$32*'UNIT VALUES'!$D$36),0)),0)</f>
        <v>0</v>
      </c>
      <c r="AD701" t="str">
        <f t="shared" si="31"/>
        <v>371002</v>
      </c>
      <c r="AE701">
        <f ca="1">IF(C701="22",OFFSET('National Reallocations'!$L$1,MATCH(AD701,'National Reallocations'!$I$2:$I$52,0),),ROUND((X701/(SUM($X$2:$X$1259)-SUMIF($C$2:$C$1259,"22",$X$2:$X$1259)))*(Reallocations!$F$4+Reallocations!$F$5),0))</f>
        <v>109</v>
      </c>
      <c r="AF701" s="27">
        <f ca="1">IF(ISERROR(OFFSET('MSA Reallocations'!$I$1,MATCH(AD701,'MSA Reallocations'!$E$2:$E$37,0),)), 0, (OFFSET('MSA Reallocations'!$I$1,MATCH(AD701,'MSA Reallocations'!$E$2:$E$37,0),)))</f>
        <v>0</v>
      </c>
      <c r="AG701" s="181">
        <f ca="1">IF(ISERROR(OFFSET(Reductions!$E$1,MATCH(AD701,Reductions!$F$2:$F$15,0),)), 0, -OFFSET(Reductions!$E$1,MATCH(AD701,Reductions!$F$2:$F$15,0),))</f>
        <v>0</v>
      </c>
      <c r="AH701" s="53">
        <f t="shared" ca="1" si="32"/>
        <v>1294448</v>
      </c>
    </row>
    <row r="702" spans="1:34" x14ac:dyDescent="0.25">
      <c r="A702" s="126" t="s">
        <v>4969</v>
      </c>
      <c r="B702" s="126" t="s">
        <v>2011</v>
      </c>
      <c r="C702" s="126" t="s">
        <v>27</v>
      </c>
      <c r="D702" s="126" t="s">
        <v>28</v>
      </c>
      <c r="E702" s="126" t="s">
        <v>2012</v>
      </c>
      <c r="F702" s="126" t="s">
        <v>2032</v>
      </c>
      <c r="G702" s="126" t="s">
        <v>243</v>
      </c>
      <c r="H702" s="126" t="s">
        <v>23</v>
      </c>
      <c r="I702" s="126" t="s">
        <v>2033</v>
      </c>
      <c r="J702" s="126" t="s">
        <v>2026</v>
      </c>
      <c r="K702" s="126" t="s">
        <v>3349</v>
      </c>
      <c r="L702" s="127">
        <v>37276</v>
      </c>
      <c r="M702" s="127">
        <v>52620</v>
      </c>
      <c r="N702" s="127">
        <v>47333</v>
      </c>
      <c r="O702" s="127">
        <v>74543</v>
      </c>
      <c r="P702" s="127">
        <v>67053</v>
      </c>
      <c r="Q702" s="127">
        <v>15777</v>
      </c>
      <c r="R702" s="127">
        <v>2609</v>
      </c>
      <c r="S702" s="127">
        <v>1542</v>
      </c>
      <c r="T702" s="24">
        <f>IF(P702&gt;0, ROUND(IF(IF(OR(C702="51", C702="52", C702="66"), (L702*'UNIT VALUES'!$C$26)-CALCS!P702,0)&gt;0, IF(OR(C702="51", C702="52", C702="66"), (L702*'UNIT VALUES'!$C$26)-CALCS!P702,0), 0), 0), ROUND(IF(IF(OR(C702="51", C702="52", C702="66"), (L702*'UNIT VALUES'!$C$26)-CALCS!O702,0)&gt;0, IF(OR(C702="51", C702="52", C702="66"), (L702*'UNIT VALUES'!$C$26)-CALCS!O702,0), 0), 0))</f>
        <v>0</v>
      </c>
      <c r="U702" s="25">
        <f>IF(C702="22", (O702*'UNIT VALUES'!$D$38)+(Q702*'UNIT VALUES'!$D$39)+(S702*'UNIT VALUES'!$D$40), (O702*'UNIT VALUES'!$D$28)+(Q702*'UNIT VALUES'!$D$29)+(S702*'UNIT VALUES'!$D$30))</f>
        <v>772482.98028282158</v>
      </c>
      <c r="V702" s="25">
        <f>IF(C702="22",(O702*'UNIT VALUES'!$D$41)+(Q702*'UNIT VALUES'!$D$42)+(R702*'UNIT VALUES'!$D$43),IF(C702="66",(Q702*'UNIT VALUES'!$D$31)+(T702*'UNIT VALUES'!$D$33)+(R702*'UNIT VALUES'!$D$34),(Q702*'UNIT VALUES'!$D$31)+(T702*'UNIT VALUES'!$D$32)+(R702*'UNIT VALUES'!$D$34)))</f>
        <v>434095.00570288417</v>
      </c>
      <c r="W702" s="25">
        <f t="shared" si="30"/>
        <v>772483</v>
      </c>
      <c r="X702" s="27">
        <f>ROUND(IF(C702="22", W702*'UNIT VALUES'!$D$44, W702*'UNIT VALUES'!$D$36), 0)</f>
        <v>676083</v>
      </c>
      <c r="Y702" s="87">
        <f>ROUND(IF(C702="22", IF(U702&gt;V702,O702*'UNIT VALUES'!$D$38*'UNIT VALUES'!$D$44,O702*'UNIT VALUES'!$D$41*'UNIT VALUES'!$D$44),IF(U702&gt;V702, O702*'UNIT VALUES'!$D$28*'UNIT VALUES'!$D$36,0)), 0)</f>
        <v>122637</v>
      </c>
      <c r="Z702" s="87">
        <f>ROUND(IF(C702="22", IF(U702&gt;V702,Q702*'UNIT VALUES'!$D$39*'UNIT VALUES'!$D$44,Q702*'UNIT VALUES'!$D$42*'UNIT VALUES'!$D$44), IF(U702&gt;V702, Q702*'UNIT VALUES'!$D$29*'UNIT VALUES'!$D$36, Q702*'UNIT VALUES'!$D$31*'UNIT VALUES'!$D$36)),0)</f>
        <v>351023</v>
      </c>
      <c r="AA702" s="87">
        <f>ROUND(IF(C702="22", IF(U702&gt;V702,0,R702*'UNIT VALUES'!$D$43*'UNIT VALUES'!$D$44),IF(CALCS!U702&gt;CALCS!V702,0,CALCS!R702*'UNIT VALUES'!$D$34*'UNIT VALUES'!$D$36)), 0)</f>
        <v>0</v>
      </c>
      <c r="AB702" s="87">
        <f>ROUND(IF(C702="22",IF(U702&gt;V702,S702*'UNIT VALUES'!$D$40*'UNIT VALUES'!$D$44,0),IF(U702&gt;V702,S702*'UNIT VALUES'!$D$30*'UNIT VALUES'!$D$36)), 0)</f>
        <v>202424</v>
      </c>
      <c r="AC702" s="87">
        <f>ROUND(IF(U702&gt;V702,0,IF(T702&gt;1, IF(C702="66", T702*'UNIT VALUES'!$D$33*'UNIT VALUES'!$D$36,T702*'UNIT VALUES'!$D$32*'UNIT VALUES'!$D$36),0)),0)</f>
        <v>0</v>
      </c>
      <c r="AD702" t="str">
        <f t="shared" si="31"/>
        <v>371092</v>
      </c>
      <c r="AE702">
        <f ca="1">IF(C702="22",OFFSET('National Reallocations'!$L$1,MATCH(AD702,'National Reallocations'!$I$2:$I$52,0),),ROUND((X702/(SUM($X$2:$X$1259)-SUMIF($C$2:$C$1259,"22",$X$2:$X$1259)))*(Reallocations!$F$4+Reallocations!$F$5),0))</f>
        <v>57</v>
      </c>
      <c r="AF702" s="27">
        <f ca="1">IF(ISERROR(OFFSET('MSA Reallocations'!$I$1,MATCH(AD702,'MSA Reallocations'!$E$2:$E$37,0),)), 0, (OFFSET('MSA Reallocations'!$I$1,MATCH(AD702,'MSA Reallocations'!$E$2:$E$37,0),)))</f>
        <v>0</v>
      </c>
      <c r="AG702" s="181">
        <f ca="1">IF(ISERROR(OFFSET(Reductions!$E$1,MATCH(AD702,Reductions!$F$2:$F$15,0),)), 0, -OFFSET(Reductions!$E$1,MATCH(AD702,Reductions!$F$2:$F$15,0),))</f>
        <v>0</v>
      </c>
      <c r="AH702" s="53">
        <f t="shared" ca="1" si="32"/>
        <v>676140</v>
      </c>
    </row>
    <row r="703" spans="1:34" x14ac:dyDescent="0.25">
      <c r="A703" s="126" t="s">
        <v>5453</v>
      </c>
      <c r="B703" s="126" t="s">
        <v>2011</v>
      </c>
      <c r="C703" s="126" t="s">
        <v>27</v>
      </c>
      <c r="D703" s="126" t="s">
        <v>28</v>
      </c>
      <c r="E703" s="126" t="s">
        <v>2012</v>
      </c>
      <c r="F703" s="126" t="s">
        <v>1466</v>
      </c>
      <c r="G703" s="126" t="s">
        <v>2035</v>
      </c>
      <c r="H703" s="126" t="s">
        <v>23</v>
      </c>
      <c r="I703" s="126" t="s">
        <v>2036</v>
      </c>
      <c r="J703" s="126" t="s">
        <v>2037</v>
      </c>
      <c r="K703" s="126" t="s">
        <v>3349</v>
      </c>
      <c r="L703" s="127">
        <v>28873</v>
      </c>
      <c r="M703" s="127">
        <v>35495</v>
      </c>
      <c r="N703" s="127">
        <v>31871</v>
      </c>
      <c r="O703" s="127">
        <v>35826</v>
      </c>
      <c r="P703" s="127">
        <v>0</v>
      </c>
      <c r="Q703" s="127">
        <v>8677</v>
      </c>
      <c r="R703" s="127">
        <v>1244</v>
      </c>
      <c r="S703" s="127">
        <v>372</v>
      </c>
      <c r="T703" s="24">
        <f>IF(P703&gt;0, ROUND(IF(IF(OR(C703="51", C703="52", C703="66"), (L703*'UNIT VALUES'!$C$26)-CALCS!P703,0)&gt;0, IF(OR(C703="51", C703="52", C703="66"), (L703*'UNIT VALUES'!$C$26)-CALCS!P703,0), 0), 0), ROUND(IF(IF(OR(C703="51", C703="52", C703="66"), (L703*'UNIT VALUES'!$C$26)-CALCS!O703,0)&gt;0, IF(OR(C703="51", C703="52", C703="66"), (L703*'UNIT VALUES'!$C$26)-CALCS!O703,0), 0), 0))</f>
        <v>9482</v>
      </c>
      <c r="U703" s="25">
        <f>IF(C703="22", (O703*'UNIT VALUES'!$D$38)+(Q703*'UNIT VALUES'!$D$39)+(S703*'UNIT VALUES'!$D$40), (O703*'UNIT VALUES'!$D$28)+(Q703*'UNIT VALUES'!$D$29)+(S703*'UNIT VALUES'!$D$30))</f>
        <v>343722.50779213529</v>
      </c>
      <c r="V703" s="25">
        <f>IF(C703="22",(O703*'UNIT VALUES'!$D$41)+(Q703*'UNIT VALUES'!$D$42)+(R703*'UNIT VALUES'!$D$43),IF(C703="66",(Q703*'UNIT VALUES'!$D$31)+(T703*'UNIT VALUES'!$D$33)+(R703*'UNIT VALUES'!$D$34),(Q703*'UNIT VALUES'!$D$31)+(T703*'UNIT VALUES'!$D$32)+(R703*'UNIT VALUES'!$D$34)))</f>
        <v>335216.79107131955</v>
      </c>
      <c r="W703" s="25">
        <f t="shared" si="30"/>
        <v>343723</v>
      </c>
      <c r="X703" s="27">
        <f>ROUND(IF(C703="22", W703*'UNIT VALUES'!$D$44, W703*'UNIT VALUES'!$D$36), 0)</f>
        <v>300829</v>
      </c>
      <c r="Y703" s="87">
        <f>ROUND(IF(C703="22", IF(U703&gt;V703,O703*'UNIT VALUES'!$D$38*'UNIT VALUES'!$D$44,O703*'UNIT VALUES'!$D$41*'UNIT VALUES'!$D$44),IF(U703&gt;V703, O703*'UNIT VALUES'!$D$28*'UNIT VALUES'!$D$36,0)), 0)</f>
        <v>58940</v>
      </c>
      <c r="Z703" s="87">
        <f>ROUND(IF(C703="22", IF(U703&gt;V703,Q703*'UNIT VALUES'!$D$39*'UNIT VALUES'!$D$44,Q703*'UNIT VALUES'!$D$42*'UNIT VALUES'!$D$44), IF(U703&gt;V703, Q703*'UNIT VALUES'!$D$29*'UNIT VALUES'!$D$36, Q703*'UNIT VALUES'!$D$31*'UNIT VALUES'!$D$36)),0)</f>
        <v>193055</v>
      </c>
      <c r="AA703" s="87">
        <f>ROUND(IF(C703="22", IF(U703&gt;V703,0,R703*'UNIT VALUES'!$D$43*'UNIT VALUES'!$D$44),IF(CALCS!U703&gt;CALCS!V703,0,CALCS!R703*'UNIT VALUES'!$D$34*'UNIT VALUES'!$D$36)), 0)</f>
        <v>0</v>
      </c>
      <c r="AB703" s="87">
        <f>ROUND(IF(C703="22",IF(U703&gt;V703,S703*'UNIT VALUES'!$D$40*'UNIT VALUES'!$D$44,0),IF(U703&gt;V703,S703*'UNIT VALUES'!$D$30*'UNIT VALUES'!$D$36)), 0)</f>
        <v>48834</v>
      </c>
      <c r="AC703" s="87">
        <f>ROUND(IF(U703&gt;V703,0,IF(T703&gt;1, IF(C703="66", T703*'UNIT VALUES'!$D$33*'UNIT VALUES'!$D$36,T703*'UNIT VALUES'!$D$32*'UNIT VALUES'!$D$36),0)),0)</f>
        <v>0</v>
      </c>
      <c r="AD703" t="str">
        <f t="shared" si="31"/>
        <v>371158</v>
      </c>
      <c r="AE703">
        <f ca="1">IF(C703="22",OFFSET('National Reallocations'!$L$1,MATCH(AD703,'National Reallocations'!$I$2:$I$52,0),),ROUND((X703/(SUM($X$2:$X$1259)-SUMIF($C$2:$C$1259,"22",$X$2:$X$1259)))*(Reallocations!$F$4+Reallocations!$F$5),0))</f>
        <v>25</v>
      </c>
      <c r="AF703" s="27">
        <f ca="1">IF(ISERROR(OFFSET('MSA Reallocations'!$I$1,MATCH(AD703,'MSA Reallocations'!$E$2:$E$37,0),)), 0, (OFFSET('MSA Reallocations'!$I$1,MATCH(AD703,'MSA Reallocations'!$E$2:$E$37,0),)))</f>
        <v>0</v>
      </c>
      <c r="AG703" s="181">
        <f ca="1">IF(ISERROR(OFFSET(Reductions!$E$1,MATCH(AD703,Reductions!$F$2:$F$15,0),)), 0, -OFFSET(Reductions!$E$1,MATCH(AD703,Reductions!$F$2:$F$15,0),))</f>
        <v>0</v>
      </c>
      <c r="AH703" s="53">
        <f t="shared" ca="1" si="32"/>
        <v>300854</v>
      </c>
    </row>
    <row r="704" spans="1:34" x14ac:dyDescent="0.25">
      <c r="A704" s="126" t="s">
        <v>5547</v>
      </c>
      <c r="B704" s="126" t="s">
        <v>2011</v>
      </c>
      <c r="C704" s="126" t="s">
        <v>27</v>
      </c>
      <c r="D704" s="126" t="s">
        <v>28</v>
      </c>
      <c r="E704" s="126" t="s">
        <v>2012</v>
      </c>
      <c r="F704" s="126" t="s">
        <v>2039</v>
      </c>
      <c r="G704" s="126" t="s">
        <v>43</v>
      </c>
      <c r="H704" s="126" t="s">
        <v>23</v>
      </c>
      <c r="I704" s="126" t="s">
        <v>367</v>
      </c>
      <c r="J704" s="126" t="s">
        <v>2040</v>
      </c>
      <c r="K704" s="126" t="s">
        <v>3349</v>
      </c>
      <c r="L704" s="127">
        <v>119574</v>
      </c>
      <c r="M704" s="127">
        <v>170649</v>
      </c>
      <c r="N704" s="127">
        <v>155642</v>
      </c>
      <c r="O704" s="127">
        <v>285342</v>
      </c>
      <c r="P704" s="127">
        <v>260249</v>
      </c>
      <c r="Q704" s="127">
        <v>52424</v>
      </c>
      <c r="R704" s="127">
        <v>6524</v>
      </c>
      <c r="S704" s="127">
        <v>2563</v>
      </c>
      <c r="T704" s="24">
        <f>IF(P704&gt;0, ROUND(IF(IF(OR(C704="51", C704="52", C704="66"), (L704*'UNIT VALUES'!$C$26)-CALCS!P704,0)&gt;0, IF(OR(C704="51", C704="52", C704="66"), (L704*'UNIT VALUES'!$C$26)-CALCS!P704,0), 0), 0), ROUND(IF(IF(OR(C704="51", C704="52", C704="66"), (L704*'UNIT VALUES'!$C$26)-CALCS!O704,0)&gt;0, IF(OR(C704="51", C704="52", C704="66"), (L704*'UNIT VALUES'!$C$26)-CALCS!O704,0), 0), 0))</f>
        <v>0</v>
      </c>
      <c r="U704" s="25">
        <f>IF(C704="22", (O704*'UNIT VALUES'!$D$38)+(Q704*'UNIT VALUES'!$D$39)+(S704*'UNIT VALUES'!$D$40), (O704*'UNIT VALUES'!$D$28)+(Q704*'UNIT VALUES'!$D$29)+(S704*'UNIT VALUES'!$D$30))</f>
        <v>2253493.7459109453</v>
      </c>
      <c r="V704" s="25">
        <f>IF(C704="22",(O704*'UNIT VALUES'!$D$41)+(Q704*'UNIT VALUES'!$D$42)+(R704*'UNIT VALUES'!$D$43),IF(C704="66",(Q704*'UNIT VALUES'!$D$31)+(T704*'UNIT VALUES'!$D$33)+(R704*'UNIT VALUES'!$D$34),(Q704*'UNIT VALUES'!$D$31)+(T704*'UNIT VALUES'!$D$32)+(R704*'UNIT VALUES'!$D$34)))</f>
        <v>1283353.3336586196</v>
      </c>
      <c r="W704" s="25">
        <f t="shared" si="30"/>
        <v>2253494</v>
      </c>
      <c r="X704" s="27">
        <f>ROUND(IF(C704="22", W704*'UNIT VALUES'!$D$44, W704*'UNIT VALUES'!$D$36), 0)</f>
        <v>1972276</v>
      </c>
      <c r="Y704" s="87">
        <f>ROUND(IF(C704="22", IF(U704&gt;V704,O704*'UNIT VALUES'!$D$38*'UNIT VALUES'!$D$44,O704*'UNIT VALUES'!$D$41*'UNIT VALUES'!$D$44),IF(U704&gt;V704, O704*'UNIT VALUES'!$D$28*'UNIT VALUES'!$D$36,0)), 0)</f>
        <v>469440</v>
      </c>
      <c r="Z704" s="87">
        <f>ROUND(IF(C704="22", IF(U704&gt;V704,Q704*'UNIT VALUES'!$D$39*'UNIT VALUES'!$D$44,Q704*'UNIT VALUES'!$D$42*'UNIT VALUES'!$D$44), IF(U704&gt;V704, Q704*'UNIT VALUES'!$D$29*'UNIT VALUES'!$D$36, Q704*'UNIT VALUES'!$D$31*'UNIT VALUES'!$D$36)),0)</f>
        <v>1166382</v>
      </c>
      <c r="AA704" s="87">
        <f>ROUND(IF(C704="22", IF(U704&gt;V704,0,R704*'UNIT VALUES'!$D$43*'UNIT VALUES'!$D$44),IF(CALCS!U704&gt;CALCS!V704,0,CALCS!R704*'UNIT VALUES'!$D$34*'UNIT VALUES'!$D$36)), 0)</f>
        <v>0</v>
      </c>
      <c r="AB704" s="87">
        <f>ROUND(IF(C704="22",IF(U704&gt;V704,S704*'UNIT VALUES'!$D$40*'UNIT VALUES'!$D$44,0),IF(U704&gt;V704,S704*'UNIT VALUES'!$D$30*'UNIT VALUES'!$D$36)), 0)</f>
        <v>336454</v>
      </c>
      <c r="AC704" s="87">
        <f>ROUND(IF(U704&gt;V704,0,IF(T704&gt;1, IF(C704="66", T704*'UNIT VALUES'!$D$33*'UNIT VALUES'!$D$36,T704*'UNIT VALUES'!$D$32*'UNIT VALUES'!$D$36),0)),0)</f>
        <v>0</v>
      </c>
      <c r="AD704" t="str">
        <f t="shared" si="31"/>
        <v>371188</v>
      </c>
      <c r="AE704">
        <f ca="1">IF(C704="22",OFFSET('National Reallocations'!$L$1,MATCH(AD704,'National Reallocations'!$I$2:$I$52,0),),ROUND((X704/(SUM($X$2:$X$1259)-SUMIF($C$2:$C$1259,"22",$X$2:$X$1259)))*(Reallocations!$F$4+Reallocations!$F$5),0))</f>
        <v>166</v>
      </c>
      <c r="AF704" s="27">
        <f ca="1">IF(ISERROR(OFFSET('MSA Reallocations'!$I$1,MATCH(AD704,'MSA Reallocations'!$E$2:$E$37,0),)), 0, (OFFSET('MSA Reallocations'!$I$1,MATCH(AD704,'MSA Reallocations'!$E$2:$E$37,0),)))</f>
        <v>0</v>
      </c>
      <c r="AG704" s="181">
        <f ca="1">IF(ISERROR(OFFSET(Reductions!$E$1,MATCH(AD704,Reductions!$F$2:$F$15,0),)), 0, -OFFSET(Reductions!$E$1,MATCH(AD704,Reductions!$F$2:$F$15,0),))</f>
        <v>0</v>
      </c>
      <c r="AH704" s="53">
        <f t="shared" ca="1" si="32"/>
        <v>1972442</v>
      </c>
    </row>
    <row r="705" spans="1:34" x14ac:dyDescent="0.25">
      <c r="A705" s="126" t="s">
        <v>4847</v>
      </c>
      <c r="B705" s="126" t="s">
        <v>2011</v>
      </c>
      <c r="C705" s="126" t="s">
        <v>27</v>
      </c>
      <c r="D705" s="126" t="s">
        <v>28</v>
      </c>
      <c r="E705" s="126" t="s">
        <v>2012</v>
      </c>
      <c r="F705" s="126" t="s">
        <v>903</v>
      </c>
      <c r="G705" s="126" t="s">
        <v>1840</v>
      </c>
      <c r="H705" s="126" t="s">
        <v>23</v>
      </c>
      <c r="I705" s="126" t="s">
        <v>2042</v>
      </c>
      <c r="J705" s="126" t="s">
        <v>2043</v>
      </c>
      <c r="K705" s="126" t="s">
        <v>3349</v>
      </c>
      <c r="L705" s="127">
        <v>22860</v>
      </c>
      <c r="M705" s="127">
        <v>38265</v>
      </c>
      <c r="N705" s="127">
        <v>35740</v>
      </c>
      <c r="O705" s="127">
        <v>90597</v>
      </c>
      <c r="P705" s="127">
        <v>0</v>
      </c>
      <c r="Q705" s="127">
        <v>25197</v>
      </c>
      <c r="R705" s="127">
        <v>539</v>
      </c>
      <c r="S705" s="127">
        <v>634</v>
      </c>
      <c r="T705" s="24">
        <f>IF(P705&gt;0, ROUND(IF(IF(OR(C705="51", C705="52", C705="66"), (L705*'UNIT VALUES'!$C$26)-CALCS!P705,0)&gt;0, IF(OR(C705="51", C705="52", C705="66"), (L705*'UNIT VALUES'!$C$26)-CALCS!P705,0), 0), 0), ROUND(IF(IF(OR(C705="51", C705="52", C705="66"), (L705*'UNIT VALUES'!$C$26)-CALCS!O705,0)&gt;0, IF(OR(C705="51", C705="52", C705="66"), (L705*'UNIT VALUES'!$C$26)-CALCS!O705,0), 0), 0))</f>
        <v>0</v>
      </c>
      <c r="U705" s="25">
        <f>IF(C705="22", (O705*'UNIT VALUES'!$D$38)+(Q705*'UNIT VALUES'!$D$39)+(S705*'UNIT VALUES'!$D$40), (O705*'UNIT VALUES'!$D$28)+(Q705*'UNIT VALUES'!$D$29)+(S705*'UNIT VALUES'!$D$30))</f>
        <v>905937.98071946122</v>
      </c>
      <c r="V705" s="25">
        <f>IF(C705="22",(O705*'UNIT VALUES'!$D$41)+(Q705*'UNIT VALUES'!$D$42)+(R705*'UNIT VALUES'!$D$43),IF(C705="66",(Q705*'UNIT VALUES'!$D$31)+(T705*'UNIT VALUES'!$D$33)+(R705*'UNIT VALUES'!$D$34),(Q705*'UNIT VALUES'!$D$31)+(T705*'UNIT VALUES'!$D$32)+(R705*'UNIT VALUES'!$D$34)))</f>
        <v>424291.09292827098</v>
      </c>
      <c r="W705" s="25">
        <f t="shared" si="30"/>
        <v>905938</v>
      </c>
      <c r="X705" s="27">
        <f>ROUND(IF(C705="22", W705*'UNIT VALUES'!$D$44, W705*'UNIT VALUES'!$D$36), 0)</f>
        <v>792884</v>
      </c>
      <c r="Y705" s="87">
        <f>ROUND(IF(C705="22", IF(U705&gt;V705,O705*'UNIT VALUES'!$D$38*'UNIT VALUES'!$D$44,O705*'UNIT VALUES'!$D$41*'UNIT VALUES'!$D$44),IF(U705&gt;V705, O705*'UNIT VALUES'!$D$28*'UNIT VALUES'!$D$36,0)), 0)</f>
        <v>149049</v>
      </c>
      <c r="Z705" s="87">
        <f>ROUND(IF(C705="22", IF(U705&gt;V705,Q705*'UNIT VALUES'!$D$39*'UNIT VALUES'!$D$44,Q705*'UNIT VALUES'!$D$42*'UNIT VALUES'!$D$44), IF(U705&gt;V705, Q705*'UNIT VALUES'!$D$29*'UNIT VALUES'!$D$36, Q705*'UNIT VALUES'!$D$31*'UNIT VALUES'!$D$36)),0)</f>
        <v>560608</v>
      </c>
      <c r="AA705" s="87">
        <f>ROUND(IF(C705="22", IF(U705&gt;V705,0,R705*'UNIT VALUES'!$D$43*'UNIT VALUES'!$D$44),IF(CALCS!U705&gt;CALCS!V705,0,CALCS!R705*'UNIT VALUES'!$D$34*'UNIT VALUES'!$D$36)), 0)</f>
        <v>0</v>
      </c>
      <c r="AB705" s="87">
        <f>ROUND(IF(C705="22",IF(U705&gt;V705,S705*'UNIT VALUES'!$D$40*'UNIT VALUES'!$D$44,0),IF(U705&gt;V705,S705*'UNIT VALUES'!$D$30*'UNIT VALUES'!$D$36)), 0)</f>
        <v>83227</v>
      </c>
      <c r="AC705" s="87">
        <f>ROUND(IF(U705&gt;V705,0,IF(T705&gt;1, IF(C705="66", T705*'UNIT VALUES'!$D$33*'UNIT VALUES'!$D$36,T705*'UNIT VALUES'!$D$32*'UNIT VALUES'!$D$36),0)),0)</f>
        <v>0</v>
      </c>
      <c r="AD705" t="str">
        <f t="shared" si="31"/>
        <v>371194</v>
      </c>
      <c r="AE705">
        <f ca="1">IF(C705="22",OFFSET('National Reallocations'!$L$1,MATCH(AD705,'National Reallocations'!$I$2:$I$52,0),),ROUND((X705/(SUM($X$2:$X$1259)-SUMIF($C$2:$C$1259,"22",$X$2:$X$1259)))*(Reallocations!$F$4+Reallocations!$F$5),0))</f>
        <v>67</v>
      </c>
      <c r="AF705" s="27">
        <f ca="1">IF(ISERROR(OFFSET('MSA Reallocations'!$I$1,MATCH(AD705,'MSA Reallocations'!$E$2:$E$37,0),)), 0, (OFFSET('MSA Reallocations'!$I$1,MATCH(AD705,'MSA Reallocations'!$E$2:$E$37,0),)))</f>
        <v>0</v>
      </c>
      <c r="AG705" s="181">
        <f ca="1">IF(ISERROR(OFFSET(Reductions!$E$1,MATCH(AD705,Reductions!$F$2:$F$15,0),)), 0, -OFFSET(Reductions!$E$1,MATCH(AD705,Reductions!$F$2:$F$15,0),))</f>
        <v>0</v>
      </c>
      <c r="AH705" s="53">
        <f t="shared" ca="1" si="32"/>
        <v>792951</v>
      </c>
    </row>
    <row r="706" spans="1:34" x14ac:dyDescent="0.25">
      <c r="A706" s="126" t="s">
        <v>5397</v>
      </c>
      <c r="B706" s="126" t="s">
        <v>2011</v>
      </c>
      <c r="C706" s="126" t="s">
        <v>27</v>
      </c>
      <c r="D706" s="126" t="s">
        <v>28</v>
      </c>
      <c r="E706" s="126" t="s">
        <v>2012</v>
      </c>
      <c r="F706" s="126" t="s">
        <v>1899</v>
      </c>
      <c r="G706" s="126" t="s">
        <v>22</v>
      </c>
      <c r="H706" s="126" t="s">
        <v>23</v>
      </c>
      <c r="I706" s="126" t="s">
        <v>2045</v>
      </c>
      <c r="J706" s="126" t="s">
        <v>2046</v>
      </c>
      <c r="K706" s="126" t="s">
        <v>3349</v>
      </c>
      <c r="L706" s="127">
        <v>19328</v>
      </c>
      <c r="M706" s="127">
        <v>24963</v>
      </c>
      <c r="N706" s="127">
        <v>20757</v>
      </c>
      <c r="O706" s="127">
        <v>40374</v>
      </c>
      <c r="P706" s="127">
        <v>33571</v>
      </c>
      <c r="Q706" s="127">
        <v>7082</v>
      </c>
      <c r="R706" s="127">
        <v>1252</v>
      </c>
      <c r="S706" s="127">
        <v>432</v>
      </c>
      <c r="T706" s="24">
        <f>IF(P706&gt;0, ROUND(IF(IF(OR(C706="51", C706="52", C706="66"), (L706*'UNIT VALUES'!$C$26)-CALCS!P706,0)&gt;0, IF(OR(C706="51", C706="52", C706="66"), (L706*'UNIT VALUES'!$C$26)-CALCS!P706,0), 0), 0), ROUND(IF(IF(OR(C706="51", C706="52", C706="66"), (L706*'UNIT VALUES'!$C$26)-CALCS!O706,0)&gt;0, IF(OR(C706="51", C706="52", C706="66"), (L706*'UNIT VALUES'!$C$26)-CALCS!O706,0), 0), 0))</f>
        <v>0</v>
      </c>
      <c r="U706" s="25">
        <f>IF(C706="22", (O706*'UNIT VALUES'!$D$38)+(Q706*'UNIT VALUES'!$D$39)+(S706*'UNIT VALUES'!$D$40), (O706*'UNIT VALUES'!$D$28)+(Q706*'UNIT VALUES'!$D$29)+(S706*'UNIT VALUES'!$D$30))</f>
        <v>320724.04854874482</v>
      </c>
      <c r="V706" s="25">
        <f>IF(C706="22",(O706*'UNIT VALUES'!$D$41)+(Q706*'UNIT VALUES'!$D$42)+(R706*'UNIT VALUES'!$D$43),IF(C706="66",(Q706*'UNIT VALUES'!$D$31)+(T706*'UNIT VALUES'!$D$33)+(R706*'UNIT VALUES'!$D$34),(Q706*'UNIT VALUES'!$D$31)+(T706*'UNIT VALUES'!$D$32)+(R706*'UNIT VALUES'!$D$34)))</f>
        <v>200853.34663875023</v>
      </c>
      <c r="W706" s="25">
        <f t="shared" ref="W706:W769" si="33">ROUND(IF(U706&gt;V706,U706,V706), 0)</f>
        <v>320724</v>
      </c>
      <c r="X706" s="27">
        <f>ROUND(IF(C706="22", W706*'UNIT VALUES'!$D$44, W706*'UNIT VALUES'!$D$36), 0)</f>
        <v>280700</v>
      </c>
      <c r="Y706" s="87">
        <f>ROUND(IF(C706="22", IF(U706&gt;V706,O706*'UNIT VALUES'!$D$38*'UNIT VALUES'!$D$44,O706*'UNIT VALUES'!$D$41*'UNIT VALUES'!$D$44),IF(U706&gt;V706, O706*'UNIT VALUES'!$D$28*'UNIT VALUES'!$D$36,0)), 0)</f>
        <v>66423</v>
      </c>
      <c r="Z706" s="87">
        <f>ROUND(IF(C706="22", IF(U706&gt;V706,Q706*'UNIT VALUES'!$D$39*'UNIT VALUES'!$D$44,Q706*'UNIT VALUES'!$D$42*'UNIT VALUES'!$D$44), IF(U706&gt;V706, Q706*'UNIT VALUES'!$D$29*'UNIT VALUES'!$D$36, Q706*'UNIT VALUES'!$D$31*'UNIT VALUES'!$D$36)),0)</f>
        <v>157567</v>
      </c>
      <c r="AA706" s="87">
        <f>ROUND(IF(C706="22", IF(U706&gt;V706,0,R706*'UNIT VALUES'!$D$43*'UNIT VALUES'!$D$44),IF(CALCS!U706&gt;CALCS!V706,0,CALCS!R706*'UNIT VALUES'!$D$34*'UNIT VALUES'!$D$36)), 0)</f>
        <v>0</v>
      </c>
      <c r="AB706" s="87">
        <f>ROUND(IF(C706="22",IF(U706&gt;V706,S706*'UNIT VALUES'!$D$40*'UNIT VALUES'!$D$44,0),IF(U706&gt;V706,S706*'UNIT VALUES'!$D$30*'UNIT VALUES'!$D$36)), 0)</f>
        <v>56710</v>
      </c>
      <c r="AC706" s="87">
        <f>ROUND(IF(U706&gt;V706,0,IF(T706&gt;1, IF(C706="66", T706*'UNIT VALUES'!$D$33*'UNIT VALUES'!$D$36,T706*'UNIT VALUES'!$D$32*'UNIT VALUES'!$D$36),0)),0)</f>
        <v>0</v>
      </c>
      <c r="AD706" t="str">
        <f t="shared" ref="AD706:AD769" si="34">E706&amp;F706</f>
        <v>371338</v>
      </c>
      <c r="AE706">
        <f ca="1">IF(C706="22",OFFSET('National Reallocations'!$L$1,MATCH(AD706,'National Reallocations'!$I$2:$I$52,0),),ROUND((X706/(SUM($X$2:$X$1259)-SUMIF($C$2:$C$1259,"22",$X$2:$X$1259)))*(Reallocations!$F$4+Reallocations!$F$5),0))</f>
        <v>24</v>
      </c>
      <c r="AF706" s="27">
        <f ca="1">IF(ISERROR(OFFSET('MSA Reallocations'!$I$1,MATCH(AD706,'MSA Reallocations'!$E$2:$E$37,0),)), 0, (OFFSET('MSA Reallocations'!$I$1,MATCH(AD706,'MSA Reallocations'!$E$2:$E$37,0),)))</f>
        <v>0</v>
      </c>
      <c r="AG706" s="181">
        <f ca="1">IF(ISERROR(OFFSET(Reductions!$E$1,MATCH(AD706,Reductions!$F$2:$F$15,0),)), 0, -OFFSET(Reductions!$E$1,MATCH(AD706,Reductions!$F$2:$F$15,0),))</f>
        <v>0</v>
      </c>
      <c r="AH706" s="53">
        <f t="shared" ca="1" si="32"/>
        <v>280724</v>
      </c>
    </row>
    <row r="707" spans="1:34" x14ac:dyDescent="0.25">
      <c r="A707" s="126" t="s">
        <v>5883</v>
      </c>
      <c r="B707" s="126" t="s">
        <v>2011</v>
      </c>
      <c r="C707" s="126" t="s">
        <v>27</v>
      </c>
      <c r="D707" s="126" t="s">
        <v>28</v>
      </c>
      <c r="E707" s="126" t="s">
        <v>2012</v>
      </c>
      <c r="F707" s="126" t="s">
        <v>2048</v>
      </c>
      <c r="G707" s="126" t="s">
        <v>22</v>
      </c>
      <c r="H707" s="126" t="s">
        <v>23</v>
      </c>
      <c r="I707" s="126" t="s">
        <v>2049</v>
      </c>
      <c r="J707" s="126" t="s">
        <v>2040</v>
      </c>
      <c r="K707" s="126" t="s">
        <v>3349</v>
      </c>
      <c r="L707" s="127">
        <v>62063</v>
      </c>
      <c r="M707" s="127">
        <v>66718</v>
      </c>
      <c r="N707" s="127">
        <v>63478</v>
      </c>
      <c r="O707" s="127">
        <v>110268</v>
      </c>
      <c r="P707" s="127">
        <v>104913</v>
      </c>
      <c r="Q707" s="127">
        <v>22133</v>
      </c>
      <c r="R707" s="127">
        <v>3161</v>
      </c>
      <c r="S707" s="127">
        <v>1160</v>
      </c>
      <c r="T707" s="24">
        <f>IF(P707&gt;0, ROUND(IF(IF(OR(C707="51", C707="52", C707="66"), (L707*'UNIT VALUES'!$C$26)-CALCS!P707,0)&gt;0, IF(OR(C707="51", C707="52", C707="66"), (L707*'UNIT VALUES'!$C$26)-CALCS!P707,0), 0), 0), ROUND(IF(IF(OR(C707="51", C707="52", C707="66"), (L707*'UNIT VALUES'!$C$26)-CALCS!O707,0)&gt;0, IF(OR(C707="51", C707="52", C707="66"), (L707*'UNIT VALUES'!$C$26)-CALCS!O707,0), 0), 0))</f>
        <v>0</v>
      </c>
      <c r="U707" s="25">
        <f>IF(C707="22", (O707*'UNIT VALUES'!$D$38)+(Q707*'UNIT VALUES'!$D$39)+(S707*'UNIT VALUES'!$D$40), (O707*'UNIT VALUES'!$D$28)+(Q707*'UNIT VALUES'!$D$29)+(S707*'UNIT VALUES'!$D$30))</f>
        <v>943919.13720341714</v>
      </c>
      <c r="V707" s="25">
        <f>IF(C707="22",(O707*'UNIT VALUES'!$D$41)+(Q707*'UNIT VALUES'!$D$42)+(R707*'UNIT VALUES'!$D$43),IF(C707="66",(Q707*'UNIT VALUES'!$D$31)+(T707*'UNIT VALUES'!$D$33)+(R707*'UNIT VALUES'!$D$34),(Q707*'UNIT VALUES'!$D$31)+(T707*'UNIT VALUES'!$D$32)+(R707*'UNIT VALUES'!$D$34)))</f>
        <v>571971.46886513999</v>
      </c>
      <c r="W707" s="25">
        <f t="shared" si="33"/>
        <v>943919</v>
      </c>
      <c r="X707" s="27">
        <f>ROUND(IF(C707="22", W707*'UNIT VALUES'!$D$44, W707*'UNIT VALUES'!$D$36), 0)</f>
        <v>826126</v>
      </c>
      <c r="Y707" s="87">
        <f>ROUND(IF(C707="22", IF(U707&gt;V707,O707*'UNIT VALUES'!$D$38*'UNIT VALUES'!$D$44,O707*'UNIT VALUES'!$D$41*'UNIT VALUES'!$D$44),IF(U707&gt;V707, O707*'UNIT VALUES'!$D$28*'UNIT VALUES'!$D$36,0)), 0)</f>
        <v>181411</v>
      </c>
      <c r="Z707" s="87">
        <f>ROUND(IF(C707="22", IF(U707&gt;V707,Q707*'UNIT VALUES'!$D$39*'UNIT VALUES'!$D$44,Q707*'UNIT VALUES'!$D$42*'UNIT VALUES'!$D$44), IF(U707&gt;V707, Q707*'UNIT VALUES'!$D$29*'UNIT VALUES'!$D$36, Q707*'UNIT VALUES'!$D$31*'UNIT VALUES'!$D$36)),0)</f>
        <v>492437</v>
      </c>
      <c r="AA707" s="87">
        <f>ROUND(IF(C707="22", IF(U707&gt;V707,0,R707*'UNIT VALUES'!$D$43*'UNIT VALUES'!$D$44),IF(CALCS!U707&gt;CALCS!V707,0,CALCS!R707*'UNIT VALUES'!$D$34*'UNIT VALUES'!$D$36)), 0)</f>
        <v>0</v>
      </c>
      <c r="AB707" s="87">
        <f>ROUND(IF(C707="22",IF(U707&gt;V707,S707*'UNIT VALUES'!$D$40*'UNIT VALUES'!$D$44,0),IF(U707&gt;V707,S707*'UNIT VALUES'!$D$30*'UNIT VALUES'!$D$36)), 0)</f>
        <v>152277</v>
      </c>
      <c r="AC707" s="87">
        <f>ROUND(IF(U707&gt;V707,0,IF(T707&gt;1, IF(C707="66", T707*'UNIT VALUES'!$D$33*'UNIT VALUES'!$D$36,T707*'UNIT VALUES'!$D$32*'UNIT VALUES'!$D$36),0)),0)</f>
        <v>0</v>
      </c>
      <c r="AD707" t="str">
        <f t="shared" si="34"/>
        <v>371356</v>
      </c>
      <c r="AE707">
        <f ca="1">IF(C707="22",OFFSET('National Reallocations'!$L$1,MATCH(AD707,'National Reallocations'!$I$2:$I$52,0),),ROUND((X707/(SUM($X$2:$X$1259)-SUMIF($C$2:$C$1259,"22",$X$2:$X$1259)))*(Reallocations!$F$4+Reallocations!$F$5),0))</f>
        <v>69</v>
      </c>
      <c r="AF707" s="27">
        <f ca="1">IF(ISERROR(OFFSET('MSA Reallocations'!$I$1,MATCH(AD707,'MSA Reallocations'!$E$2:$E$37,0),)), 0, (OFFSET('MSA Reallocations'!$I$1,MATCH(AD707,'MSA Reallocations'!$E$2:$E$37,0),)))</f>
        <v>0</v>
      </c>
      <c r="AG707" s="181">
        <f ca="1">IF(ISERROR(OFFSET(Reductions!$E$1,MATCH(AD707,Reductions!$F$2:$F$15,0),)), 0, -OFFSET(Reductions!$E$1,MATCH(AD707,Reductions!$F$2:$F$15,0),))</f>
        <v>0</v>
      </c>
      <c r="AH707" s="53">
        <f t="shared" ref="AH707:AH770" ca="1" si="35">AG707+AF707+AE707+X707</f>
        <v>826195</v>
      </c>
    </row>
    <row r="708" spans="1:34" x14ac:dyDescent="0.25">
      <c r="A708" s="126" t="s">
        <v>5044</v>
      </c>
      <c r="B708" s="126" t="s">
        <v>2011</v>
      </c>
      <c r="C708" s="126" t="s">
        <v>27</v>
      </c>
      <c r="D708" s="126" t="s">
        <v>28</v>
      </c>
      <c r="E708" s="126" t="s">
        <v>2012</v>
      </c>
      <c r="F708" s="126" t="s">
        <v>375</v>
      </c>
      <c r="G708" s="126" t="s">
        <v>2050</v>
      </c>
      <c r="H708" s="126" t="s">
        <v>23</v>
      </c>
      <c r="I708" s="126" t="s">
        <v>2051</v>
      </c>
      <c r="J708" s="126" t="s">
        <v>2052</v>
      </c>
      <c r="K708" s="126" t="s">
        <v>3349</v>
      </c>
      <c r="L708" s="127">
        <v>13491</v>
      </c>
      <c r="M708" s="127">
        <v>23405</v>
      </c>
      <c r="N708" s="127">
        <v>17056</v>
      </c>
      <c r="O708" s="127">
        <v>67357</v>
      </c>
      <c r="P708" s="127">
        <v>0</v>
      </c>
      <c r="Q708" s="127">
        <v>7727</v>
      </c>
      <c r="R708" s="127">
        <v>274</v>
      </c>
      <c r="S708" s="127">
        <v>339</v>
      </c>
      <c r="T708" s="24">
        <f>IF(P708&gt;0, ROUND(IF(IF(OR(C708="51", C708="52", C708="66"), (L708*'UNIT VALUES'!$C$26)-CALCS!P708,0)&gt;0, IF(OR(C708="51", C708="52", C708="66"), (L708*'UNIT VALUES'!$C$26)-CALCS!P708,0), 0), 0), ROUND(IF(IF(OR(C708="51", C708="52", C708="66"), (L708*'UNIT VALUES'!$C$26)-CALCS!O708,0)&gt;0, IF(OR(C708="51", C708="52", C708="66"), (L708*'UNIT VALUES'!$C$26)-CALCS!O708,0), 0), 0))</f>
        <v>0</v>
      </c>
      <c r="U708" s="25">
        <f>IF(C708="22", (O708*'UNIT VALUES'!$D$38)+(Q708*'UNIT VALUES'!$D$39)+(S708*'UNIT VALUES'!$D$40), (O708*'UNIT VALUES'!$D$28)+(Q708*'UNIT VALUES'!$D$29)+(S708*'UNIT VALUES'!$D$30))</f>
        <v>373893.30091506126</v>
      </c>
      <c r="V708" s="25">
        <f>IF(C708="22",(O708*'UNIT VALUES'!$D$41)+(Q708*'UNIT VALUES'!$D$42)+(R708*'UNIT VALUES'!$D$43),IF(C708="66",(Q708*'UNIT VALUES'!$D$31)+(T708*'UNIT VALUES'!$D$33)+(R708*'UNIT VALUES'!$D$34),(Q708*'UNIT VALUES'!$D$31)+(T708*'UNIT VALUES'!$D$32)+(R708*'UNIT VALUES'!$D$34)))</f>
        <v>138175.05488463712</v>
      </c>
      <c r="W708" s="25">
        <f t="shared" si="33"/>
        <v>373893</v>
      </c>
      <c r="X708" s="27">
        <f>ROUND(IF(C708="22", W708*'UNIT VALUES'!$D$44, W708*'UNIT VALUES'!$D$36), 0)</f>
        <v>327234</v>
      </c>
      <c r="Y708" s="87">
        <f>ROUND(IF(C708="22", IF(U708&gt;V708,O708*'UNIT VALUES'!$D$38*'UNIT VALUES'!$D$44,O708*'UNIT VALUES'!$D$41*'UNIT VALUES'!$D$44),IF(U708&gt;V708, O708*'UNIT VALUES'!$D$28*'UNIT VALUES'!$D$36,0)), 0)</f>
        <v>110815</v>
      </c>
      <c r="Z708" s="87">
        <f>ROUND(IF(C708="22", IF(U708&gt;V708,Q708*'UNIT VALUES'!$D$39*'UNIT VALUES'!$D$44,Q708*'UNIT VALUES'!$D$42*'UNIT VALUES'!$D$44), IF(U708&gt;V708, Q708*'UNIT VALUES'!$D$29*'UNIT VALUES'!$D$36, Q708*'UNIT VALUES'!$D$31*'UNIT VALUES'!$D$36)),0)</f>
        <v>171918</v>
      </c>
      <c r="AA708" s="87">
        <f>ROUND(IF(C708="22", IF(U708&gt;V708,0,R708*'UNIT VALUES'!$D$43*'UNIT VALUES'!$D$44),IF(CALCS!U708&gt;CALCS!V708,0,CALCS!R708*'UNIT VALUES'!$D$34*'UNIT VALUES'!$D$36)), 0)</f>
        <v>0</v>
      </c>
      <c r="AB708" s="87">
        <f>ROUND(IF(C708="22",IF(U708&gt;V708,S708*'UNIT VALUES'!$D$40*'UNIT VALUES'!$D$44,0),IF(U708&gt;V708,S708*'UNIT VALUES'!$D$30*'UNIT VALUES'!$D$36)), 0)</f>
        <v>44502</v>
      </c>
      <c r="AC708" s="87">
        <f>ROUND(IF(U708&gt;V708,0,IF(T708&gt;1, IF(C708="66", T708*'UNIT VALUES'!$D$33*'UNIT VALUES'!$D$36,T708*'UNIT VALUES'!$D$32*'UNIT VALUES'!$D$36),0)),0)</f>
        <v>0</v>
      </c>
      <c r="AD708" t="str">
        <f t="shared" si="34"/>
        <v>371452</v>
      </c>
      <c r="AE708">
        <f ca="1">IF(C708="22",OFFSET('National Reallocations'!$L$1,MATCH(AD708,'National Reallocations'!$I$2:$I$52,0),),ROUND((X708/(SUM($X$2:$X$1259)-SUMIF($C$2:$C$1259,"22",$X$2:$X$1259)))*(Reallocations!$F$4+Reallocations!$F$5),0))</f>
        <v>28</v>
      </c>
      <c r="AF708" s="27">
        <f ca="1">IF(ISERROR(OFFSET('MSA Reallocations'!$I$1,MATCH(AD708,'MSA Reallocations'!$E$2:$E$37,0),)), 0, (OFFSET('MSA Reallocations'!$I$1,MATCH(AD708,'MSA Reallocations'!$E$2:$E$37,0),)))</f>
        <v>0</v>
      </c>
      <c r="AG708" s="181">
        <f ca="1">IF(ISERROR(OFFSET(Reductions!$E$1,MATCH(AD708,Reductions!$F$2:$F$15,0),)), 0, -OFFSET(Reductions!$E$1,MATCH(AD708,Reductions!$F$2:$F$15,0),))</f>
        <v>0</v>
      </c>
      <c r="AH708" s="53">
        <f t="shared" ca="1" si="35"/>
        <v>327262</v>
      </c>
    </row>
    <row r="709" spans="1:34" x14ac:dyDescent="0.25">
      <c r="A709" s="126" t="s">
        <v>5323</v>
      </c>
      <c r="B709" s="126" t="s">
        <v>2011</v>
      </c>
      <c r="C709" s="126" t="s">
        <v>47</v>
      </c>
      <c r="D709" s="126" t="s">
        <v>48</v>
      </c>
      <c r="E709" s="126" t="s">
        <v>2012</v>
      </c>
      <c r="F709" s="126" t="s">
        <v>2054</v>
      </c>
      <c r="G709" s="126" t="s">
        <v>22</v>
      </c>
      <c r="H709" s="126" t="s">
        <v>23</v>
      </c>
      <c r="I709" s="126" t="s">
        <v>2055</v>
      </c>
      <c r="J709" s="126" t="s">
        <v>2026</v>
      </c>
      <c r="K709" s="126" t="s">
        <v>3349</v>
      </c>
      <c r="L709" s="127">
        <v>32953</v>
      </c>
      <c r="M709" s="127">
        <v>30303</v>
      </c>
      <c r="N709" s="127">
        <v>0</v>
      </c>
      <c r="O709" s="127">
        <v>46144</v>
      </c>
      <c r="P709" s="127">
        <v>0</v>
      </c>
      <c r="Q709" s="127">
        <v>8352</v>
      </c>
      <c r="R709" s="127">
        <v>2588</v>
      </c>
      <c r="S709" s="127">
        <v>468</v>
      </c>
      <c r="T709" s="24">
        <f>IF(P709&gt;0, ROUND(IF(IF(OR(C709="51", C709="52", C709="66"), (L709*'UNIT VALUES'!$C$26)-CALCS!P709,0)&gt;0, IF(OR(C709="51", C709="52", C709="66"), (L709*'UNIT VALUES'!$C$26)-CALCS!P709,0), 0), 0), ROUND(IF(IF(OR(C709="51", C709="52", C709="66"), (L709*'UNIT VALUES'!$C$26)-CALCS!O709,0)&gt;0, IF(OR(C709="51", C709="52", C709="66"), (L709*'UNIT VALUES'!$C$26)-CALCS!O709,0), 0), 0))</f>
        <v>5566</v>
      </c>
      <c r="U709" s="25">
        <f>IF(C709="22", (O709*'UNIT VALUES'!$D$38)+(Q709*'UNIT VALUES'!$D$39)+(S709*'UNIT VALUES'!$D$40), (O709*'UNIT VALUES'!$D$28)+(Q709*'UNIT VALUES'!$D$29)+(S709*'UNIT VALUES'!$D$30))</f>
        <v>369255.12593281461</v>
      </c>
      <c r="V709" s="25">
        <f>IF(C709="22",(O709*'UNIT VALUES'!$D$41)+(Q709*'UNIT VALUES'!$D$42)+(R709*'UNIT VALUES'!$D$43),IF(C709="66",(Q709*'UNIT VALUES'!$D$31)+(T709*'UNIT VALUES'!$D$33)+(R709*'UNIT VALUES'!$D$34),(Q709*'UNIT VALUES'!$D$31)+(T709*'UNIT VALUES'!$D$32)+(R709*'UNIT VALUES'!$D$34)))</f>
        <v>384225.27073836315</v>
      </c>
      <c r="W709" s="25">
        <f t="shared" si="33"/>
        <v>384225</v>
      </c>
      <c r="X709" s="27">
        <f>ROUND(IF(C709="22", W709*'UNIT VALUES'!$D$44, W709*'UNIT VALUES'!$D$36), 0)</f>
        <v>336277</v>
      </c>
      <c r="Y709" s="87">
        <f>ROUND(IF(C709="22", IF(U709&gt;V709,O709*'UNIT VALUES'!$D$38*'UNIT VALUES'!$D$44,O709*'UNIT VALUES'!$D$41*'UNIT VALUES'!$D$44),IF(U709&gt;V709, O709*'UNIT VALUES'!$D$28*'UNIT VALUES'!$D$36,0)), 0)</f>
        <v>0</v>
      </c>
      <c r="Z709" s="87">
        <f>ROUND(IF(C709="22", IF(U709&gt;V709,Q709*'UNIT VALUES'!$D$39*'UNIT VALUES'!$D$44,Q709*'UNIT VALUES'!$D$42*'UNIT VALUES'!$D$44), IF(U709&gt;V709, Q709*'UNIT VALUES'!$D$29*'UNIT VALUES'!$D$36, Q709*'UNIT VALUES'!$D$31*'UNIT VALUES'!$D$36)),0)</f>
        <v>111494</v>
      </c>
      <c r="AA709" s="87">
        <f>ROUND(IF(C709="22", IF(U709&gt;V709,0,R709*'UNIT VALUES'!$D$43*'UNIT VALUES'!$D$44),IF(CALCS!U709&gt;CALCS!V709,0,CALCS!R709*'UNIT VALUES'!$D$34*'UNIT VALUES'!$D$36)), 0)</f>
        <v>167947</v>
      </c>
      <c r="AB709" s="87">
        <f>ROUND(IF(C709="22",IF(U709&gt;V709,S709*'UNIT VALUES'!$D$40*'UNIT VALUES'!$D$44,0),IF(U709&gt;V709,S709*'UNIT VALUES'!$D$30*'UNIT VALUES'!$D$36)), 0)</f>
        <v>0</v>
      </c>
      <c r="AC709" s="87">
        <f>ROUND(IF(U709&gt;V709,0,IF(T709&gt;1, IF(C709="66", T709*'UNIT VALUES'!$D$33*'UNIT VALUES'!$D$36,T709*'UNIT VALUES'!$D$32*'UNIT VALUES'!$D$36),0)),0)</f>
        <v>56836</v>
      </c>
      <c r="AD709" t="str">
        <f t="shared" si="34"/>
        <v>371494</v>
      </c>
      <c r="AE709">
        <f ca="1">IF(C709="22",OFFSET('National Reallocations'!$L$1,MATCH(AD709,'National Reallocations'!$I$2:$I$52,0),),ROUND((X709/(SUM($X$2:$X$1259)-SUMIF($C$2:$C$1259,"22",$X$2:$X$1259)))*(Reallocations!$F$4+Reallocations!$F$5),0))</f>
        <v>28</v>
      </c>
      <c r="AF709" s="27">
        <f ca="1">IF(ISERROR(OFFSET('MSA Reallocations'!$I$1,MATCH(AD709,'MSA Reallocations'!$E$2:$E$37,0),)), 0, (OFFSET('MSA Reallocations'!$I$1,MATCH(AD709,'MSA Reallocations'!$E$2:$E$37,0),)))</f>
        <v>0</v>
      </c>
      <c r="AG709" s="181">
        <f ca="1">IF(ISERROR(OFFSET(Reductions!$E$1,MATCH(AD709,Reductions!$F$2:$F$15,0),)), 0, -OFFSET(Reductions!$E$1,MATCH(AD709,Reductions!$F$2:$F$15,0),))</f>
        <v>0</v>
      </c>
      <c r="AH709" s="53">
        <f t="shared" ca="1" si="35"/>
        <v>336305</v>
      </c>
    </row>
    <row r="710" spans="1:34" x14ac:dyDescent="0.25">
      <c r="A710" s="126" t="s">
        <v>5735</v>
      </c>
      <c r="B710" s="126" t="s">
        <v>2011</v>
      </c>
      <c r="C710" s="126" t="s">
        <v>27</v>
      </c>
      <c r="D710" s="126" t="s">
        <v>28</v>
      </c>
      <c r="E710" s="126" t="s">
        <v>2012</v>
      </c>
      <c r="F710" s="126" t="s">
        <v>1781</v>
      </c>
      <c r="G710" s="126" t="s">
        <v>215</v>
      </c>
      <c r="H710" s="126" t="s">
        <v>23</v>
      </c>
      <c r="I710" s="126" t="s">
        <v>2057</v>
      </c>
      <c r="J710" s="126" t="s">
        <v>2046</v>
      </c>
      <c r="K710" s="126" t="s">
        <v>3349</v>
      </c>
      <c r="L710" s="127">
        <v>10257</v>
      </c>
      <c r="M710" s="127">
        <v>0</v>
      </c>
      <c r="N710" s="127">
        <v>0</v>
      </c>
      <c r="O710" s="127">
        <v>17888</v>
      </c>
      <c r="P710" s="127">
        <v>0</v>
      </c>
      <c r="Q710" s="127">
        <v>4029</v>
      </c>
      <c r="R710" s="127">
        <v>876</v>
      </c>
      <c r="S710" s="127">
        <v>96</v>
      </c>
      <c r="T710" s="24">
        <f>IF(P710&gt;0, ROUND(IF(IF(OR(C710="51", C710="52", C710="66"), (L710*'UNIT VALUES'!$C$26)-CALCS!P710,0)&gt;0, IF(OR(C710="51", C710="52", C710="66"), (L710*'UNIT VALUES'!$C$26)-CALCS!P710,0), 0), 0), ROUND(IF(IF(OR(C710="51", C710="52", C710="66"), (L710*'UNIT VALUES'!$C$26)-CALCS!O710,0)&gt;0, IF(OR(C710="51", C710="52", C710="66"), (L710*'UNIT VALUES'!$C$26)-CALCS!O710,0), 0), 0))</f>
        <v>0</v>
      </c>
      <c r="U710" s="25">
        <f>IF(C710="22", (O710*'UNIT VALUES'!$D$38)+(Q710*'UNIT VALUES'!$D$39)+(S710*'UNIT VALUES'!$D$40), (O710*'UNIT VALUES'!$D$28)+(Q710*'UNIT VALUES'!$D$29)+(S710*'UNIT VALUES'!$D$30))</f>
        <v>150447.12188357013</v>
      </c>
      <c r="V710" s="25">
        <f>IF(C710="22",(O710*'UNIT VALUES'!$D$41)+(Q710*'UNIT VALUES'!$D$42)+(R710*'UNIT VALUES'!$D$43),IF(C710="66",(Q710*'UNIT VALUES'!$D$31)+(T710*'UNIT VALUES'!$D$33)+(R710*'UNIT VALUES'!$D$34),(Q710*'UNIT VALUES'!$D$31)+(T710*'UNIT VALUES'!$D$32)+(R710*'UNIT VALUES'!$D$34)))</f>
        <v>126406.95727832991</v>
      </c>
      <c r="W710" s="25">
        <f t="shared" si="33"/>
        <v>150447</v>
      </c>
      <c r="X710" s="27">
        <f>ROUND(IF(C710="22", W710*'UNIT VALUES'!$D$44, W710*'UNIT VALUES'!$D$36), 0)</f>
        <v>131672</v>
      </c>
      <c r="Y710" s="87">
        <f>ROUND(IF(C710="22", IF(U710&gt;V710,O710*'UNIT VALUES'!$D$38*'UNIT VALUES'!$D$44,O710*'UNIT VALUES'!$D$41*'UNIT VALUES'!$D$44),IF(U710&gt;V710, O710*'UNIT VALUES'!$D$28*'UNIT VALUES'!$D$36,0)), 0)</f>
        <v>29429</v>
      </c>
      <c r="Z710" s="87">
        <f>ROUND(IF(C710="22", IF(U710&gt;V710,Q710*'UNIT VALUES'!$D$39*'UNIT VALUES'!$D$44,Q710*'UNIT VALUES'!$D$42*'UNIT VALUES'!$D$44), IF(U710&gt;V710, Q710*'UNIT VALUES'!$D$29*'UNIT VALUES'!$D$36, Q710*'UNIT VALUES'!$D$31*'UNIT VALUES'!$D$36)),0)</f>
        <v>89641</v>
      </c>
      <c r="AA710" s="87">
        <f>ROUND(IF(C710="22", IF(U710&gt;V710,0,R710*'UNIT VALUES'!$D$43*'UNIT VALUES'!$D$44),IF(CALCS!U710&gt;CALCS!V710,0,CALCS!R710*'UNIT VALUES'!$D$34*'UNIT VALUES'!$D$36)), 0)</f>
        <v>0</v>
      </c>
      <c r="AB710" s="87">
        <f>ROUND(IF(C710="22",IF(U710&gt;V710,S710*'UNIT VALUES'!$D$40*'UNIT VALUES'!$D$44,0),IF(U710&gt;V710,S710*'UNIT VALUES'!$D$30*'UNIT VALUES'!$D$36)), 0)</f>
        <v>12602</v>
      </c>
      <c r="AC710" s="87">
        <f>ROUND(IF(U710&gt;V710,0,IF(T710&gt;1, IF(C710="66", T710*'UNIT VALUES'!$D$33*'UNIT VALUES'!$D$36,T710*'UNIT VALUES'!$D$32*'UNIT VALUES'!$D$36),0)),0)</f>
        <v>0</v>
      </c>
      <c r="AD710" t="str">
        <f t="shared" si="34"/>
        <v>371644</v>
      </c>
      <c r="AE710">
        <f ca="1">IF(C710="22",OFFSET('National Reallocations'!$L$1,MATCH(AD710,'National Reallocations'!$I$2:$I$52,0),),ROUND((X710/(SUM($X$2:$X$1259)-SUMIF($C$2:$C$1259,"22",$X$2:$X$1259)))*(Reallocations!$F$4+Reallocations!$F$5),0))</f>
        <v>11</v>
      </c>
      <c r="AF710" s="27">
        <f ca="1">IF(ISERROR(OFFSET('MSA Reallocations'!$I$1,MATCH(AD710,'MSA Reallocations'!$E$2:$E$37,0),)), 0, (OFFSET('MSA Reallocations'!$I$1,MATCH(AD710,'MSA Reallocations'!$E$2:$E$37,0),)))</f>
        <v>0</v>
      </c>
      <c r="AG710" s="181">
        <f ca="1">IF(ISERROR(OFFSET(Reductions!$E$1,MATCH(AD710,Reductions!$F$2:$F$15,0),)), 0, -OFFSET(Reductions!$E$1,MATCH(AD710,Reductions!$F$2:$F$15,0),))</f>
        <v>0</v>
      </c>
      <c r="AH710" s="53">
        <f t="shared" ca="1" si="35"/>
        <v>131683</v>
      </c>
    </row>
    <row r="711" spans="1:34" x14ac:dyDescent="0.25">
      <c r="A711" s="126" t="s">
        <v>5758</v>
      </c>
      <c r="B711" s="126" t="s">
        <v>2011</v>
      </c>
      <c r="C711" s="126" t="s">
        <v>27</v>
      </c>
      <c r="D711" s="126" t="s">
        <v>28</v>
      </c>
      <c r="E711" s="126" t="s">
        <v>2012</v>
      </c>
      <c r="F711" s="126" t="s">
        <v>2059</v>
      </c>
      <c r="G711" s="126" t="s">
        <v>1625</v>
      </c>
      <c r="H711" s="126" t="s">
        <v>23</v>
      </c>
      <c r="I711" s="126" t="s">
        <v>2060</v>
      </c>
      <c r="J711" s="126" t="s">
        <v>2046</v>
      </c>
      <c r="K711" s="126" t="s">
        <v>3349</v>
      </c>
      <c r="L711" s="127">
        <v>9186</v>
      </c>
      <c r="M711" s="127">
        <v>15102</v>
      </c>
      <c r="N711" s="127">
        <v>13763</v>
      </c>
      <c r="O711" s="127">
        <v>16692</v>
      </c>
      <c r="P711" s="127">
        <v>15212</v>
      </c>
      <c r="Q711" s="127">
        <v>4437</v>
      </c>
      <c r="R711" s="127">
        <v>744</v>
      </c>
      <c r="S711" s="127">
        <v>155</v>
      </c>
      <c r="T711" s="24">
        <f>IF(P711&gt;0, ROUND(IF(IF(OR(C711="51", C711="52", C711="66"), (L711*'UNIT VALUES'!$C$26)-CALCS!P711,0)&gt;0, IF(OR(C711="51", C711="52", C711="66"), (L711*'UNIT VALUES'!$C$26)-CALCS!P711,0), 0), 0), ROUND(IF(IF(OR(C711="51", C711="52", C711="66"), (L711*'UNIT VALUES'!$C$26)-CALCS!O711,0)&gt;0, IF(OR(C711="51", C711="52", C711="66"), (L711*'UNIT VALUES'!$C$26)-CALCS!O711,0), 0), 0))</f>
        <v>0</v>
      </c>
      <c r="U711" s="25">
        <f>IF(C711="22", (O711*'UNIT VALUES'!$D$38)+(Q711*'UNIT VALUES'!$D$39)+(S711*'UNIT VALUES'!$D$40), (O711*'UNIT VALUES'!$D$28)+(Q711*'UNIT VALUES'!$D$29)+(S711*'UNIT VALUES'!$D$30))</f>
        <v>167420.33740224736</v>
      </c>
      <c r="V711" s="25">
        <f>IF(C711="22",(O711*'UNIT VALUES'!$D$41)+(Q711*'UNIT VALUES'!$D$42)+(R711*'UNIT VALUES'!$D$43),IF(C711="66",(Q711*'UNIT VALUES'!$D$31)+(T711*'UNIT VALUES'!$D$33)+(R711*'UNIT VALUES'!$D$34),(Q711*'UNIT VALUES'!$D$31)+(T711*'UNIT VALUES'!$D$32)+(R711*'UNIT VALUES'!$D$34)))</f>
        <v>122842.62642516158</v>
      </c>
      <c r="W711" s="25">
        <f t="shared" si="33"/>
        <v>167420</v>
      </c>
      <c r="X711" s="27">
        <f>ROUND(IF(C711="22", W711*'UNIT VALUES'!$D$44, W711*'UNIT VALUES'!$D$36), 0)</f>
        <v>146527</v>
      </c>
      <c r="Y711" s="87">
        <f>ROUND(IF(C711="22", IF(U711&gt;V711,O711*'UNIT VALUES'!$D$38*'UNIT VALUES'!$D$44,O711*'UNIT VALUES'!$D$41*'UNIT VALUES'!$D$44),IF(U711&gt;V711, O711*'UNIT VALUES'!$D$28*'UNIT VALUES'!$D$36,0)), 0)</f>
        <v>27461</v>
      </c>
      <c r="Z711" s="87">
        <f>ROUND(IF(C711="22", IF(U711&gt;V711,Q711*'UNIT VALUES'!$D$39*'UNIT VALUES'!$D$44,Q711*'UNIT VALUES'!$D$42*'UNIT VALUES'!$D$44), IF(U711&gt;V711, Q711*'UNIT VALUES'!$D$29*'UNIT VALUES'!$D$36, Q711*'UNIT VALUES'!$D$31*'UNIT VALUES'!$D$36)),0)</f>
        <v>98719</v>
      </c>
      <c r="AA711" s="87">
        <f>ROUND(IF(C711="22", IF(U711&gt;V711,0,R711*'UNIT VALUES'!$D$43*'UNIT VALUES'!$D$44),IF(CALCS!U711&gt;CALCS!V711,0,CALCS!R711*'UNIT VALUES'!$D$34*'UNIT VALUES'!$D$36)), 0)</f>
        <v>0</v>
      </c>
      <c r="AB711" s="87">
        <f>ROUND(IF(C711="22",IF(U711&gt;V711,S711*'UNIT VALUES'!$D$40*'UNIT VALUES'!$D$44,0),IF(U711&gt;V711,S711*'UNIT VALUES'!$D$30*'UNIT VALUES'!$D$36)), 0)</f>
        <v>20347</v>
      </c>
      <c r="AC711" s="87">
        <f>ROUND(IF(U711&gt;V711,0,IF(T711&gt;1, IF(C711="66", T711*'UNIT VALUES'!$D$33*'UNIT VALUES'!$D$36,T711*'UNIT VALUES'!$D$32*'UNIT VALUES'!$D$36),0)),0)</f>
        <v>0</v>
      </c>
      <c r="AD711" t="str">
        <f t="shared" si="34"/>
        <v>371944</v>
      </c>
      <c r="AE711">
        <f ca="1">IF(C711="22",OFFSET('National Reallocations'!$L$1,MATCH(AD711,'National Reallocations'!$I$2:$I$52,0),),ROUND((X711/(SUM($X$2:$X$1259)-SUMIF($C$2:$C$1259,"22",$X$2:$X$1259)))*(Reallocations!$F$4+Reallocations!$F$5),0))</f>
        <v>12</v>
      </c>
      <c r="AF711" s="27">
        <f ca="1">IF(ISERROR(OFFSET('MSA Reallocations'!$I$1,MATCH(AD711,'MSA Reallocations'!$E$2:$E$37,0),)), 0, (OFFSET('MSA Reallocations'!$I$1,MATCH(AD711,'MSA Reallocations'!$E$2:$E$37,0),)))</f>
        <v>0</v>
      </c>
      <c r="AG711" s="181">
        <f ca="1">IF(ISERROR(OFFSET(Reductions!$E$1,MATCH(AD711,Reductions!$F$2:$F$15,0),)), 0, -OFFSET(Reductions!$E$1,MATCH(AD711,Reductions!$F$2:$F$15,0),))</f>
        <v>0</v>
      </c>
      <c r="AH711" s="53">
        <f t="shared" ca="1" si="35"/>
        <v>146539</v>
      </c>
    </row>
    <row r="712" spans="1:34" x14ac:dyDescent="0.25">
      <c r="A712" s="126" t="s">
        <v>5520</v>
      </c>
      <c r="B712" s="126" t="s">
        <v>2011</v>
      </c>
      <c r="C712" s="126" t="s">
        <v>27</v>
      </c>
      <c r="D712" s="126" t="s">
        <v>28</v>
      </c>
      <c r="E712" s="126" t="s">
        <v>2012</v>
      </c>
      <c r="F712" s="126" t="s">
        <v>1683</v>
      </c>
      <c r="G712" s="126" t="s">
        <v>1793</v>
      </c>
      <c r="H712" s="126" t="s">
        <v>23</v>
      </c>
      <c r="I712" s="126" t="s">
        <v>2952</v>
      </c>
      <c r="J712" s="126" t="s">
        <v>4657</v>
      </c>
      <c r="K712" s="126" t="s">
        <v>3349</v>
      </c>
      <c r="L712" s="127">
        <v>15717</v>
      </c>
      <c r="M712" s="127">
        <v>0</v>
      </c>
      <c r="N712" s="127">
        <v>0</v>
      </c>
      <c r="O712" s="127">
        <v>30070</v>
      </c>
      <c r="P712" s="127">
        <v>0</v>
      </c>
      <c r="Q712" s="127">
        <v>6159</v>
      </c>
      <c r="R712" s="127">
        <v>1037</v>
      </c>
      <c r="S712" s="127">
        <v>285</v>
      </c>
      <c r="T712" s="24">
        <f>IF(P712&gt;0, ROUND(IF(IF(OR(C712="51", C712="52", C712="66"), (L712*'UNIT VALUES'!$C$26)-CALCS!P712,0)&gt;0, IF(OR(C712="51", C712="52", C712="66"), (L712*'UNIT VALUES'!$C$26)-CALCS!P712,0), 0), 0), ROUND(IF(IF(OR(C712="51", C712="52", C712="66"), (L712*'UNIT VALUES'!$C$26)-CALCS!O712,0)&gt;0, IF(OR(C712="51", C712="52", C712="66"), (L712*'UNIT VALUES'!$C$26)-CALCS!O712,0), 0), 0))</f>
        <v>0</v>
      </c>
      <c r="U712" s="25">
        <f>IF(C712="22", (O712*'UNIT VALUES'!$D$38)+(Q712*'UNIT VALUES'!$D$39)+(S712*'UNIT VALUES'!$D$40), (O712*'UNIT VALUES'!$D$28)+(Q712*'UNIT VALUES'!$D$29)+(S712*'UNIT VALUES'!$D$30))</f>
        <v>255842.30483636243</v>
      </c>
      <c r="V712" s="25">
        <f>IF(C712="22",(O712*'UNIT VALUES'!$D$41)+(Q712*'UNIT VALUES'!$D$42)+(R712*'UNIT VALUES'!$D$43),IF(C712="66",(Q712*'UNIT VALUES'!$D$31)+(T712*'UNIT VALUES'!$D$33)+(R712*'UNIT VALUES'!$D$34),(Q712*'UNIT VALUES'!$D$31)+(T712*'UNIT VALUES'!$D$32)+(R712*'UNIT VALUES'!$D$34)))</f>
        <v>170833.24860701914</v>
      </c>
      <c r="W712" s="25">
        <f t="shared" si="33"/>
        <v>255842</v>
      </c>
      <c r="X712" s="27">
        <f>ROUND(IF(C712="22", W712*'UNIT VALUES'!$D$44, W712*'UNIT VALUES'!$D$36), 0)</f>
        <v>223915</v>
      </c>
      <c r="Y712" s="87">
        <f>ROUND(IF(C712="22", IF(U712&gt;V712,O712*'UNIT VALUES'!$D$38*'UNIT VALUES'!$D$44,O712*'UNIT VALUES'!$D$41*'UNIT VALUES'!$D$44),IF(U712&gt;V712, O712*'UNIT VALUES'!$D$28*'UNIT VALUES'!$D$36,0)), 0)</f>
        <v>49471</v>
      </c>
      <c r="Z712" s="87">
        <f>ROUND(IF(C712="22", IF(U712&gt;V712,Q712*'UNIT VALUES'!$D$39*'UNIT VALUES'!$D$44,Q712*'UNIT VALUES'!$D$42*'UNIT VALUES'!$D$44), IF(U712&gt;V712, Q712*'UNIT VALUES'!$D$29*'UNIT VALUES'!$D$36, Q712*'UNIT VALUES'!$D$31*'UNIT VALUES'!$D$36)),0)</f>
        <v>137032</v>
      </c>
      <c r="AA712" s="87">
        <f>ROUND(IF(C712="22", IF(U712&gt;V712,0,R712*'UNIT VALUES'!$D$43*'UNIT VALUES'!$D$44),IF(CALCS!U712&gt;CALCS!V712,0,CALCS!R712*'UNIT VALUES'!$D$34*'UNIT VALUES'!$D$36)), 0)</f>
        <v>0</v>
      </c>
      <c r="AB712" s="87">
        <f>ROUND(IF(C712="22",IF(U712&gt;V712,S712*'UNIT VALUES'!$D$40*'UNIT VALUES'!$D$44,0),IF(U712&gt;V712,S712*'UNIT VALUES'!$D$30*'UNIT VALUES'!$D$36)), 0)</f>
        <v>37413</v>
      </c>
      <c r="AC712" s="87">
        <f>ROUND(IF(U712&gt;V712,0,IF(T712&gt;1, IF(C712="66", T712*'UNIT VALUES'!$D$33*'UNIT VALUES'!$D$36,T712*'UNIT VALUES'!$D$32*'UNIT VALUES'!$D$36),0)),0)</f>
        <v>0</v>
      </c>
      <c r="AD712" t="str">
        <f t="shared" si="34"/>
        <v>372028</v>
      </c>
      <c r="AE712">
        <f ca="1">IF(C712="22",OFFSET('National Reallocations'!$L$1,MATCH(AD712,'National Reallocations'!$I$2:$I$52,0),),ROUND((X712/(SUM($X$2:$X$1259)-SUMIF($C$2:$C$1259,"22",$X$2:$X$1259)))*(Reallocations!$F$4+Reallocations!$F$5),0))</f>
        <v>19</v>
      </c>
      <c r="AF712" s="27">
        <f ca="1">IF(ISERROR(OFFSET('MSA Reallocations'!$I$1,MATCH(AD712,'MSA Reallocations'!$E$2:$E$37,0),)), 0, (OFFSET('MSA Reallocations'!$I$1,MATCH(AD712,'MSA Reallocations'!$E$2:$E$37,0),)))</f>
        <v>0</v>
      </c>
      <c r="AG712" s="181">
        <f ca="1">IF(ISERROR(OFFSET(Reductions!$E$1,MATCH(AD712,Reductions!$F$2:$F$15,0),)), 0, -OFFSET(Reductions!$E$1,MATCH(AD712,Reductions!$F$2:$F$15,0),))</f>
        <v>0</v>
      </c>
      <c r="AH712" s="53">
        <f t="shared" ca="1" si="35"/>
        <v>223934</v>
      </c>
    </row>
    <row r="713" spans="1:34" x14ac:dyDescent="0.25">
      <c r="A713" s="126" t="s">
        <v>5337</v>
      </c>
      <c r="B713" s="126" t="s">
        <v>2011</v>
      </c>
      <c r="C713" s="126" t="s">
        <v>27</v>
      </c>
      <c r="D713" s="126" t="s">
        <v>28</v>
      </c>
      <c r="E713" s="126" t="s">
        <v>2012</v>
      </c>
      <c r="F713" s="126" t="s">
        <v>149</v>
      </c>
      <c r="G713" s="126" t="s">
        <v>22</v>
      </c>
      <c r="H713" s="126" t="s">
        <v>23</v>
      </c>
      <c r="I713" s="126" t="s">
        <v>193</v>
      </c>
      <c r="J713" s="126" t="s">
        <v>2021</v>
      </c>
      <c r="K713" s="126" t="s">
        <v>3349</v>
      </c>
      <c r="L713" s="127">
        <v>93931</v>
      </c>
      <c r="M713" s="127">
        <v>158638</v>
      </c>
      <c r="N713" s="127">
        <v>150255</v>
      </c>
      <c r="O713" s="127">
        <v>451066</v>
      </c>
      <c r="P713" s="127">
        <v>0</v>
      </c>
      <c r="Q713" s="127">
        <v>65848</v>
      </c>
      <c r="R713" s="127">
        <v>5724</v>
      </c>
      <c r="S713" s="127">
        <v>5066</v>
      </c>
      <c r="T713" s="24">
        <f>IF(P713&gt;0, ROUND(IF(IF(OR(C713="51", C713="52", C713="66"), (L713*'UNIT VALUES'!$C$26)-CALCS!P713,0)&gt;0, IF(OR(C713="51", C713="52", C713="66"), (L713*'UNIT VALUES'!$C$26)-CALCS!P713,0), 0), 0), ROUND(IF(IF(OR(C713="51", C713="52", C713="66"), (L713*'UNIT VALUES'!$C$26)-CALCS!O713,0)&gt;0, IF(OR(C713="51", C713="52", C713="66"), (L713*'UNIT VALUES'!$C$26)-CALCS!O713,0), 0), 0))</f>
        <v>0</v>
      </c>
      <c r="U713" s="25">
        <f>IF(C713="22", (O713*'UNIT VALUES'!$D$38)+(Q713*'UNIT VALUES'!$D$39)+(S713*'UNIT VALUES'!$D$40), (O713*'UNIT VALUES'!$D$28)+(Q713*'UNIT VALUES'!$D$29)+(S713*'UNIT VALUES'!$D$30))</f>
        <v>3281700.5971117592</v>
      </c>
      <c r="V713" s="25">
        <f>IF(C713="22",(O713*'UNIT VALUES'!$D$41)+(Q713*'UNIT VALUES'!$D$42)+(R713*'UNIT VALUES'!$D$43),IF(C713="66",(Q713*'UNIT VALUES'!$D$31)+(T713*'UNIT VALUES'!$D$33)+(R713*'UNIT VALUES'!$D$34),(Q713*'UNIT VALUES'!$D$31)+(T713*'UNIT VALUES'!$D$32)+(R713*'UNIT VALUES'!$D$34)))</f>
        <v>1428789.2173096421</v>
      </c>
      <c r="W713" s="25">
        <f t="shared" si="33"/>
        <v>3281701</v>
      </c>
      <c r="X713" s="27">
        <f>ROUND(IF(C713="22", W713*'UNIT VALUES'!$D$44, W713*'UNIT VALUES'!$D$36), 0)</f>
        <v>2872172</v>
      </c>
      <c r="Y713" s="87">
        <f>ROUND(IF(C713="22", IF(U713&gt;V713,O713*'UNIT VALUES'!$D$38*'UNIT VALUES'!$D$44,O713*'UNIT VALUES'!$D$41*'UNIT VALUES'!$D$44),IF(U713&gt;V713, O713*'UNIT VALUES'!$D$28*'UNIT VALUES'!$D$36,0)), 0)</f>
        <v>742087</v>
      </c>
      <c r="Z713" s="87">
        <f>ROUND(IF(C713="22", IF(U713&gt;V713,Q713*'UNIT VALUES'!$D$39*'UNIT VALUES'!$D$44,Q713*'UNIT VALUES'!$D$42*'UNIT VALUES'!$D$44), IF(U713&gt;V713, Q713*'UNIT VALUES'!$D$29*'UNIT VALUES'!$D$36, Q713*'UNIT VALUES'!$D$31*'UNIT VALUES'!$D$36)),0)</f>
        <v>1465052</v>
      </c>
      <c r="AA713" s="87">
        <f>ROUND(IF(C713="22", IF(U713&gt;V713,0,R713*'UNIT VALUES'!$D$43*'UNIT VALUES'!$D$44),IF(CALCS!U713&gt;CALCS!V713,0,CALCS!R713*'UNIT VALUES'!$D$34*'UNIT VALUES'!$D$36)), 0)</f>
        <v>0</v>
      </c>
      <c r="AB713" s="87">
        <f>ROUND(IF(C713="22",IF(U713&gt;V713,S713*'UNIT VALUES'!$D$40*'UNIT VALUES'!$D$44,0),IF(U713&gt;V713,S713*'UNIT VALUES'!$D$30*'UNIT VALUES'!$D$36)), 0)</f>
        <v>665032</v>
      </c>
      <c r="AC713" s="87">
        <f>ROUND(IF(U713&gt;V713,0,IF(T713&gt;1, IF(C713="66", T713*'UNIT VALUES'!$D$33*'UNIT VALUES'!$D$36,T713*'UNIT VALUES'!$D$32*'UNIT VALUES'!$D$36),0)),0)</f>
        <v>0</v>
      </c>
      <c r="AD713" t="str">
        <f t="shared" si="34"/>
        <v>372304</v>
      </c>
      <c r="AE713">
        <f ca="1">IF(C713="22",OFFSET('National Reallocations'!$L$1,MATCH(AD713,'National Reallocations'!$I$2:$I$52,0),),ROUND((X713/(SUM($X$2:$X$1259)-SUMIF($C$2:$C$1259,"22",$X$2:$X$1259)))*(Reallocations!$F$4+Reallocations!$F$5),0))</f>
        <v>242</v>
      </c>
      <c r="AF713" s="27">
        <f ca="1">IF(ISERROR(OFFSET('MSA Reallocations'!$I$1,MATCH(AD713,'MSA Reallocations'!$E$2:$E$37,0),)), 0, (OFFSET('MSA Reallocations'!$I$1,MATCH(AD713,'MSA Reallocations'!$E$2:$E$37,0),)))</f>
        <v>0</v>
      </c>
      <c r="AG713" s="181">
        <f ca="1">IF(ISERROR(OFFSET(Reductions!$E$1,MATCH(AD713,Reductions!$F$2:$F$15,0),)), 0, -OFFSET(Reductions!$E$1,MATCH(AD713,Reductions!$F$2:$F$15,0),))</f>
        <v>0</v>
      </c>
      <c r="AH713" s="53">
        <f t="shared" ca="1" si="35"/>
        <v>2872414</v>
      </c>
    </row>
    <row r="714" spans="1:34" x14ac:dyDescent="0.25">
      <c r="A714" s="126" t="s">
        <v>5194</v>
      </c>
      <c r="B714" s="126" t="s">
        <v>2011</v>
      </c>
      <c r="C714" s="126" t="s">
        <v>27</v>
      </c>
      <c r="D714" s="126" t="s">
        <v>28</v>
      </c>
      <c r="E714" s="126" t="s">
        <v>2012</v>
      </c>
      <c r="F714" s="126" t="s">
        <v>493</v>
      </c>
      <c r="G714" s="126" t="s">
        <v>22</v>
      </c>
      <c r="H714" s="126" t="s">
        <v>23</v>
      </c>
      <c r="I714" s="126" t="s">
        <v>2063</v>
      </c>
      <c r="J714" s="126" t="s">
        <v>2064</v>
      </c>
      <c r="K714" s="126" t="s">
        <v>3349</v>
      </c>
      <c r="L714" s="127">
        <v>32147</v>
      </c>
      <c r="M714" s="127">
        <v>44085</v>
      </c>
      <c r="N714" s="127">
        <v>41283</v>
      </c>
      <c r="O714" s="127">
        <v>55806</v>
      </c>
      <c r="P714" s="127">
        <v>0</v>
      </c>
      <c r="Q714" s="127">
        <v>14124</v>
      </c>
      <c r="R714" s="127">
        <v>2043</v>
      </c>
      <c r="S714" s="127">
        <v>891</v>
      </c>
      <c r="T714" s="24">
        <f>IF(P714&gt;0, ROUND(IF(IF(OR(C714="51", C714="52", C714="66"), (L714*'UNIT VALUES'!$C$26)-CALCS!P714,0)&gt;0, IF(OR(C714="51", C714="52", C714="66"), (L714*'UNIT VALUES'!$C$26)-CALCS!P714,0), 0), 0), ROUND(IF(IF(OR(C714="51", C714="52", C714="66"), (L714*'UNIT VALUES'!$C$26)-CALCS!O714,0)&gt;0, IF(OR(C714="51", C714="52", C714="66"), (L714*'UNIT VALUES'!$C$26)-CALCS!O714,0), 0), 0))</f>
        <v>0</v>
      </c>
      <c r="U714" s="25">
        <f>IF(C714="22", (O714*'UNIT VALUES'!$D$38)+(Q714*'UNIT VALUES'!$D$39)+(S714*'UNIT VALUES'!$D$40), (O714*'UNIT VALUES'!$D$28)+(Q714*'UNIT VALUES'!$D$29)+(S714*'UNIT VALUES'!$D$30))</f>
        <v>597595.94932948635</v>
      </c>
      <c r="V714" s="25">
        <f>IF(C714="22",(O714*'UNIT VALUES'!$D$41)+(Q714*'UNIT VALUES'!$D$42)+(R714*'UNIT VALUES'!$D$43),IF(C714="66",(Q714*'UNIT VALUES'!$D$31)+(T714*'UNIT VALUES'!$D$33)+(R714*'UNIT VALUES'!$D$34),(Q714*'UNIT VALUES'!$D$31)+(T714*'UNIT VALUES'!$D$32)+(R714*'UNIT VALUES'!$D$34)))</f>
        <v>366914.5301236026</v>
      </c>
      <c r="W714" s="25">
        <f t="shared" si="33"/>
        <v>597596</v>
      </c>
      <c r="X714" s="27">
        <f>ROUND(IF(C714="22", W714*'UNIT VALUES'!$D$44, W714*'UNIT VALUES'!$D$36), 0)</f>
        <v>523021</v>
      </c>
      <c r="Y714" s="87">
        <f>ROUND(IF(C714="22", IF(U714&gt;V714,O714*'UNIT VALUES'!$D$38*'UNIT VALUES'!$D$44,O714*'UNIT VALUES'!$D$41*'UNIT VALUES'!$D$44),IF(U714&gt;V714, O714*'UNIT VALUES'!$D$28*'UNIT VALUES'!$D$36,0)), 0)</f>
        <v>91811</v>
      </c>
      <c r="Z714" s="87">
        <f>ROUND(IF(C714="22", IF(U714&gt;V714,Q714*'UNIT VALUES'!$D$39*'UNIT VALUES'!$D$44,Q714*'UNIT VALUES'!$D$42*'UNIT VALUES'!$D$44), IF(U714&gt;V714, Q714*'UNIT VALUES'!$D$29*'UNIT VALUES'!$D$36, Q714*'UNIT VALUES'!$D$31*'UNIT VALUES'!$D$36)),0)</f>
        <v>314245</v>
      </c>
      <c r="AA714" s="87">
        <f>ROUND(IF(C714="22", IF(U714&gt;V714,0,R714*'UNIT VALUES'!$D$43*'UNIT VALUES'!$D$44),IF(CALCS!U714&gt;CALCS!V714,0,CALCS!R714*'UNIT VALUES'!$D$34*'UNIT VALUES'!$D$36)), 0)</f>
        <v>0</v>
      </c>
      <c r="AB714" s="87">
        <f>ROUND(IF(C714="22",IF(U714&gt;V714,S714*'UNIT VALUES'!$D$40*'UNIT VALUES'!$D$44,0),IF(U714&gt;V714,S714*'UNIT VALUES'!$D$30*'UNIT VALUES'!$D$36)), 0)</f>
        <v>116965</v>
      </c>
      <c r="AC714" s="87">
        <f>ROUND(IF(U714&gt;V714,0,IF(T714&gt;1, IF(C714="66", T714*'UNIT VALUES'!$D$33*'UNIT VALUES'!$D$36,T714*'UNIT VALUES'!$D$32*'UNIT VALUES'!$D$36),0)),0)</f>
        <v>0</v>
      </c>
      <c r="AD714" t="str">
        <f t="shared" si="34"/>
        <v>372406</v>
      </c>
      <c r="AE714">
        <f ca="1">IF(C714="22",OFFSET('National Reallocations'!$L$1,MATCH(AD714,'National Reallocations'!$I$2:$I$52,0),),ROUND((X714/(SUM($X$2:$X$1259)-SUMIF($C$2:$C$1259,"22",$X$2:$X$1259)))*(Reallocations!$F$4+Reallocations!$F$5),0))</f>
        <v>44</v>
      </c>
      <c r="AF714" s="27">
        <f ca="1">IF(ISERROR(OFFSET('MSA Reallocations'!$I$1,MATCH(AD714,'MSA Reallocations'!$E$2:$E$37,0),)), 0, (OFFSET('MSA Reallocations'!$I$1,MATCH(AD714,'MSA Reallocations'!$E$2:$E$37,0),)))</f>
        <v>0</v>
      </c>
      <c r="AG714" s="181">
        <f ca="1">IF(ISERROR(OFFSET(Reductions!$E$1,MATCH(AD714,Reductions!$F$2:$F$15,0),)), 0, -OFFSET(Reductions!$E$1,MATCH(AD714,Reductions!$F$2:$F$15,0),))</f>
        <v>0</v>
      </c>
      <c r="AH714" s="53">
        <f t="shared" ca="1" si="35"/>
        <v>523065</v>
      </c>
    </row>
    <row r="715" spans="1:34" x14ac:dyDescent="0.25">
      <c r="A715" s="126" t="s">
        <v>5466</v>
      </c>
      <c r="B715" s="126" t="s">
        <v>2011</v>
      </c>
      <c r="C715" s="126" t="s">
        <v>47</v>
      </c>
      <c r="D715" s="126" t="s">
        <v>48</v>
      </c>
      <c r="E715" s="126" t="s">
        <v>2012</v>
      </c>
      <c r="F715" s="126" t="s">
        <v>506</v>
      </c>
      <c r="G715" s="126" t="s">
        <v>2065</v>
      </c>
      <c r="H715" s="126" t="s">
        <v>23</v>
      </c>
      <c r="I715" s="126" t="s">
        <v>2066</v>
      </c>
      <c r="J715" s="126" t="s">
        <v>2026</v>
      </c>
      <c r="K715" s="126" t="s">
        <v>3349</v>
      </c>
      <c r="L715" s="127">
        <v>21297</v>
      </c>
      <c r="M715" s="127">
        <v>23617</v>
      </c>
      <c r="N715" s="127">
        <v>22677</v>
      </c>
      <c r="O715" s="127">
        <v>34017</v>
      </c>
      <c r="P715" s="127">
        <v>32663</v>
      </c>
      <c r="Q715" s="127">
        <v>8080</v>
      </c>
      <c r="R715" s="127">
        <v>1838</v>
      </c>
      <c r="S715" s="127">
        <v>270</v>
      </c>
      <c r="T715" s="24">
        <f>IF(P715&gt;0, ROUND(IF(IF(OR(C715="51", C715="52", C715="66"), (L715*'UNIT VALUES'!$C$26)-CALCS!P715,0)&gt;0, IF(OR(C715="51", C715="52", C715="66"), (L715*'UNIT VALUES'!$C$26)-CALCS!P715,0), 0), 0), ROUND(IF(IF(OR(C715="51", C715="52", C715="66"), (L715*'UNIT VALUES'!$C$26)-CALCS!O715,0)&gt;0, IF(OR(C715="51", C715="52", C715="66"), (L715*'UNIT VALUES'!$C$26)-CALCS!O715,0), 0), 0))</f>
        <v>757</v>
      </c>
      <c r="U715" s="25">
        <f>IF(C715="22", (O715*'UNIT VALUES'!$D$38)+(Q715*'UNIT VALUES'!$D$39)+(S715*'UNIT VALUES'!$D$40), (O715*'UNIT VALUES'!$D$28)+(Q715*'UNIT VALUES'!$D$29)+(S715*'UNIT VALUES'!$D$30))</f>
        <v>309846.33466515009</v>
      </c>
      <c r="V715" s="25">
        <f>IF(C715="22",(O715*'UNIT VALUES'!$D$41)+(Q715*'UNIT VALUES'!$D$42)+(R715*'UNIT VALUES'!$D$43),IF(C715="66",(Q715*'UNIT VALUES'!$D$31)+(T715*'UNIT VALUES'!$D$33)+(R715*'UNIT VALUES'!$D$34),(Q715*'UNIT VALUES'!$D$31)+(T715*'UNIT VALUES'!$D$32)+(R715*'UNIT VALUES'!$D$34)))</f>
        <v>268358.23982165358</v>
      </c>
      <c r="W715" s="25">
        <f t="shared" si="33"/>
        <v>309846</v>
      </c>
      <c r="X715" s="27">
        <f>ROUND(IF(C715="22", W715*'UNIT VALUES'!$D$44, W715*'UNIT VALUES'!$D$36), 0)</f>
        <v>271180</v>
      </c>
      <c r="Y715" s="87">
        <f>ROUND(IF(C715="22", IF(U715&gt;V715,O715*'UNIT VALUES'!$D$38*'UNIT VALUES'!$D$44,O715*'UNIT VALUES'!$D$41*'UNIT VALUES'!$D$44),IF(U715&gt;V715, O715*'UNIT VALUES'!$D$28*'UNIT VALUES'!$D$36,0)), 0)</f>
        <v>55964</v>
      </c>
      <c r="Z715" s="87">
        <f>ROUND(IF(C715="22", IF(U715&gt;V715,Q715*'UNIT VALUES'!$D$39*'UNIT VALUES'!$D$44,Q715*'UNIT VALUES'!$D$42*'UNIT VALUES'!$D$44), IF(U715&gt;V715, Q715*'UNIT VALUES'!$D$29*'UNIT VALUES'!$D$36, Q715*'UNIT VALUES'!$D$31*'UNIT VALUES'!$D$36)),0)</f>
        <v>179772</v>
      </c>
      <c r="AA715" s="87">
        <f>ROUND(IF(C715="22", IF(U715&gt;V715,0,R715*'UNIT VALUES'!$D$43*'UNIT VALUES'!$D$44),IF(CALCS!U715&gt;CALCS!V715,0,CALCS!R715*'UNIT VALUES'!$D$34*'UNIT VALUES'!$D$36)), 0)</f>
        <v>0</v>
      </c>
      <c r="AB715" s="87">
        <f>ROUND(IF(C715="22",IF(U715&gt;V715,S715*'UNIT VALUES'!$D$40*'UNIT VALUES'!$D$44,0),IF(U715&gt;V715,S715*'UNIT VALUES'!$D$30*'UNIT VALUES'!$D$36)), 0)</f>
        <v>35444</v>
      </c>
      <c r="AC715" s="87">
        <f>ROUND(IF(U715&gt;V715,0,IF(T715&gt;1, IF(C715="66", T715*'UNIT VALUES'!$D$33*'UNIT VALUES'!$D$36,T715*'UNIT VALUES'!$D$32*'UNIT VALUES'!$D$36),0)),0)</f>
        <v>0</v>
      </c>
      <c r="AD715" t="str">
        <f t="shared" si="34"/>
        <v>372508</v>
      </c>
      <c r="AE715">
        <f ca="1">IF(C715="22",OFFSET('National Reallocations'!$L$1,MATCH(AD715,'National Reallocations'!$I$2:$I$52,0),),ROUND((X715/(SUM($X$2:$X$1259)-SUMIF($C$2:$C$1259,"22",$X$2:$X$1259)))*(Reallocations!$F$4+Reallocations!$F$5),0))</f>
        <v>23</v>
      </c>
      <c r="AF715" s="27">
        <f ca="1">IF(ISERROR(OFFSET('MSA Reallocations'!$I$1,MATCH(AD715,'MSA Reallocations'!$E$2:$E$37,0),)), 0, (OFFSET('MSA Reallocations'!$I$1,MATCH(AD715,'MSA Reallocations'!$E$2:$E$37,0),)))</f>
        <v>0</v>
      </c>
      <c r="AG715" s="181">
        <f ca="1">IF(ISERROR(OFFSET(Reductions!$E$1,MATCH(AD715,Reductions!$F$2:$F$15,0),)), 0, -OFFSET(Reductions!$E$1,MATCH(AD715,Reductions!$F$2:$F$15,0),))</f>
        <v>0</v>
      </c>
      <c r="AH715" s="53">
        <f t="shared" ca="1" si="35"/>
        <v>271203</v>
      </c>
    </row>
    <row r="716" spans="1:34" x14ac:dyDescent="0.25">
      <c r="A716" s="126" t="s">
        <v>4996</v>
      </c>
      <c r="B716" s="126" t="s">
        <v>2011</v>
      </c>
      <c r="C716" s="126" t="s">
        <v>27</v>
      </c>
      <c r="D716" s="126" t="s">
        <v>28</v>
      </c>
      <c r="E716" s="126" t="s">
        <v>2012</v>
      </c>
      <c r="F716" s="126" t="s">
        <v>603</v>
      </c>
      <c r="G716" s="126" t="s">
        <v>2067</v>
      </c>
      <c r="H716" s="126" t="s">
        <v>23</v>
      </c>
      <c r="I716" s="126" t="s">
        <v>2068</v>
      </c>
      <c r="J716" s="126" t="s">
        <v>2069</v>
      </c>
      <c r="K716" s="126" t="s">
        <v>3349</v>
      </c>
      <c r="L716" s="127">
        <v>44013</v>
      </c>
      <c r="M716" s="127">
        <v>52273</v>
      </c>
      <c r="N716" s="127">
        <v>44000</v>
      </c>
      <c r="O716" s="127">
        <v>115933</v>
      </c>
      <c r="P716" s="127">
        <v>97585</v>
      </c>
      <c r="Q716" s="127">
        <v>25377</v>
      </c>
      <c r="R716" s="127">
        <v>5319</v>
      </c>
      <c r="S716" s="127">
        <v>1031</v>
      </c>
      <c r="T716" s="24">
        <f>IF(P716&gt;0, ROUND(IF(IF(OR(C716="51", C716="52", C716="66"), (L716*'UNIT VALUES'!$C$26)-CALCS!P716,0)&gt;0, IF(OR(C716="51", C716="52", C716="66"), (L716*'UNIT VALUES'!$C$26)-CALCS!P716,0), 0), 0), ROUND(IF(IF(OR(C716="51", C716="52", C716="66"), (L716*'UNIT VALUES'!$C$26)-CALCS!O716,0)&gt;0, IF(OR(C716="51", C716="52", C716="66"), (L716*'UNIT VALUES'!$C$26)-CALCS!O716,0), 0), 0))</f>
        <v>0</v>
      </c>
      <c r="U716" s="25">
        <f>IF(C716="22", (O716*'UNIT VALUES'!$D$38)+(Q716*'UNIT VALUES'!$D$39)+(S716*'UNIT VALUES'!$D$40), (O716*'UNIT VALUES'!$D$28)+(Q716*'UNIT VALUES'!$D$29)+(S716*'UNIT VALUES'!$D$30))</f>
        <v>1017686.075738566</v>
      </c>
      <c r="V716" s="25">
        <f>IF(C716="22",(O716*'UNIT VALUES'!$D$41)+(Q716*'UNIT VALUES'!$D$42)+(R716*'UNIT VALUES'!$D$43),IF(C716="66",(Q716*'UNIT VALUES'!$D$31)+(T716*'UNIT VALUES'!$D$33)+(R716*'UNIT VALUES'!$D$34),(Q716*'UNIT VALUES'!$D$31)+(T716*'UNIT VALUES'!$D$32)+(R716*'UNIT VALUES'!$D$34)))</f>
        <v>781462.1964755184</v>
      </c>
      <c r="W716" s="25">
        <f t="shared" si="33"/>
        <v>1017686</v>
      </c>
      <c r="X716" s="27">
        <f>ROUND(IF(C716="22", W716*'UNIT VALUES'!$D$44, W716*'UNIT VALUES'!$D$36), 0)</f>
        <v>890687</v>
      </c>
      <c r="Y716" s="87">
        <f>ROUND(IF(C716="22", IF(U716&gt;V716,O716*'UNIT VALUES'!$D$38*'UNIT VALUES'!$D$44,O716*'UNIT VALUES'!$D$41*'UNIT VALUES'!$D$44),IF(U716&gt;V716, O716*'UNIT VALUES'!$D$28*'UNIT VALUES'!$D$36,0)), 0)</f>
        <v>190731</v>
      </c>
      <c r="Z716" s="87">
        <f>ROUND(IF(C716="22", IF(U716&gt;V716,Q716*'UNIT VALUES'!$D$39*'UNIT VALUES'!$D$44,Q716*'UNIT VALUES'!$D$42*'UNIT VALUES'!$D$44), IF(U716&gt;V716, Q716*'UNIT VALUES'!$D$29*'UNIT VALUES'!$D$36, Q716*'UNIT VALUES'!$D$31*'UNIT VALUES'!$D$36)),0)</f>
        <v>564613</v>
      </c>
      <c r="AA716" s="87">
        <f>ROUND(IF(C716="22", IF(U716&gt;V716,0,R716*'UNIT VALUES'!$D$43*'UNIT VALUES'!$D$44),IF(CALCS!U716&gt;CALCS!V716,0,CALCS!R716*'UNIT VALUES'!$D$34*'UNIT VALUES'!$D$36)), 0)</f>
        <v>0</v>
      </c>
      <c r="AB716" s="87">
        <f>ROUND(IF(C716="22",IF(U716&gt;V716,S716*'UNIT VALUES'!$D$40*'UNIT VALUES'!$D$44,0),IF(U716&gt;V716,S716*'UNIT VALUES'!$D$30*'UNIT VALUES'!$D$36)), 0)</f>
        <v>135343</v>
      </c>
      <c r="AC716" s="87">
        <f>ROUND(IF(U716&gt;V716,0,IF(T716&gt;1, IF(C716="66", T716*'UNIT VALUES'!$D$33*'UNIT VALUES'!$D$36,T716*'UNIT VALUES'!$D$32*'UNIT VALUES'!$D$36),0)),0)</f>
        <v>0</v>
      </c>
      <c r="AD716" t="str">
        <f t="shared" si="34"/>
        <v>373144</v>
      </c>
      <c r="AE716">
        <f ca="1">IF(C716="22",OFFSET('National Reallocations'!$L$1,MATCH(AD716,'National Reallocations'!$I$2:$I$52,0),),ROUND((X716/(SUM($X$2:$X$1259)-SUMIF($C$2:$C$1259,"22",$X$2:$X$1259)))*(Reallocations!$F$4+Reallocations!$F$5),0))</f>
        <v>75</v>
      </c>
      <c r="AF716" s="27">
        <f ca="1">IF(ISERROR(OFFSET('MSA Reallocations'!$I$1,MATCH(AD716,'MSA Reallocations'!$E$2:$E$37,0),)), 0, (OFFSET('MSA Reallocations'!$I$1,MATCH(AD716,'MSA Reallocations'!$E$2:$E$37,0),)))</f>
        <v>0</v>
      </c>
      <c r="AG716" s="181">
        <f ca="1">IF(ISERROR(OFFSET(Reductions!$E$1,MATCH(AD716,Reductions!$F$2:$F$15,0),)), 0, -OFFSET(Reductions!$E$1,MATCH(AD716,Reductions!$F$2:$F$15,0),))</f>
        <v>0</v>
      </c>
      <c r="AH716" s="53">
        <f t="shared" ca="1" si="35"/>
        <v>890762</v>
      </c>
    </row>
    <row r="717" spans="1:34" x14ac:dyDescent="0.25">
      <c r="A717" s="126" t="s">
        <v>5631</v>
      </c>
      <c r="B717" s="126" t="s">
        <v>2011</v>
      </c>
      <c r="C717" s="126" t="s">
        <v>27</v>
      </c>
      <c r="D717" s="126" t="s">
        <v>28</v>
      </c>
      <c r="E717" s="126" t="s">
        <v>2012</v>
      </c>
      <c r="F717" s="126" t="s">
        <v>609</v>
      </c>
      <c r="G717" s="126" t="s">
        <v>294</v>
      </c>
      <c r="H717" s="126" t="s">
        <v>23</v>
      </c>
      <c r="I717" s="126" t="s">
        <v>675</v>
      </c>
      <c r="J717" s="126" t="s">
        <v>2071</v>
      </c>
      <c r="K717" s="126" t="s">
        <v>3349</v>
      </c>
      <c r="L717" s="127">
        <v>111135</v>
      </c>
      <c r="M717" s="127">
        <v>142864</v>
      </c>
      <c r="N717" s="127">
        <v>131885</v>
      </c>
      <c r="O717" s="127">
        <v>241218</v>
      </c>
      <c r="P717" s="127">
        <v>222681</v>
      </c>
      <c r="Q717" s="127">
        <v>53967</v>
      </c>
      <c r="R717" s="127">
        <v>9023</v>
      </c>
      <c r="S717" s="127">
        <v>2866</v>
      </c>
      <c r="T717" s="24">
        <f>IF(P717&gt;0, ROUND(IF(IF(OR(C717="51", C717="52", C717="66"), (L717*'UNIT VALUES'!$C$26)-CALCS!P717,0)&gt;0, IF(OR(C717="51", C717="52", C717="66"), (L717*'UNIT VALUES'!$C$26)-CALCS!P717,0), 0), 0), ROUND(IF(IF(OR(C717="51", C717="52", C717="66"), (L717*'UNIT VALUES'!$C$26)-CALCS!O717,0)&gt;0, IF(OR(C717="51", C717="52", C717="66"), (L717*'UNIT VALUES'!$C$26)-CALCS!O717,0), 0), 0))</f>
        <v>0</v>
      </c>
      <c r="U717" s="25">
        <f>IF(C717="22", (O717*'UNIT VALUES'!$D$38)+(Q717*'UNIT VALUES'!$D$39)+(S717*'UNIT VALUES'!$D$40), (O717*'UNIT VALUES'!$D$28)+(Q717*'UNIT VALUES'!$D$29)+(S717*'UNIT VALUES'!$D$30))</f>
        <v>2255223.6326495572</v>
      </c>
      <c r="V717" s="25">
        <f>IF(C717="22",(O717*'UNIT VALUES'!$D$41)+(Q717*'UNIT VALUES'!$D$42)+(R717*'UNIT VALUES'!$D$43),IF(C717="66",(Q717*'UNIT VALUES'!$D$31)+(T717*'UNIT VALUES'!$D$33)+(R717*'UNIT VALUES'!$D$34),(Q717*'UNIT VALUES'!$D$31)+(T717*'UNIT VALUES'!$D$32)+(R717*'UNIT VALUES'!$D$34)))</f>
        <v>1492183.3356938928</v>
      </c>
      <c r="W717" s="25">
        <f t="shared" si="33"/>
        <v>2255224</v>
      </c>
      <c r="X717" s="27">
        <f>ROUND(IF(C717="22", W717*'UNIT VALUES'!$D$44, W717*'UNIT VALUES'!$D$36), 0)</f>
        <v>1973791</v>
      </c>
      <c r="Y717" s="87">
        <f>ROUND(IF(C717="22", IF(U717&gt;V717,O717*'UNIT VALUES'!$D$38*'UNIT VALUES'!$D$44,O717*'UNIT VALUES'!$D$41*'UNIT VALUES'!$D$44),IF(U717&gt;V717, O717*'UNIT VALUES'!$D$28*'UNIT VALUES'!$D$36,0)), 0)</f>
        <v>396848</v>
      </c>
      <c r="Z717" s="87">
        <f>ROUND(IF(C717="22", IF(U717&gt;V717,Q717*'UNIT VALUES'!$D$39*'UNIT VALUES'!$D$44,Q717*'UNIT VALUES'!$D$42*'UNIT VALUES'!$D$44), IF(U717&gt;V717, Q717*'UNIT VALUES'!$D$29*'UNIT VALUES'!$D$36, Q717*'UNIT VALUES'!$D$31*'UNIT VALUES'!$D$36)),0)</f>
        <v>1200712</v>
      </c>
      <c r="AA717" s="87">
        <f>ROUND(IF(C717="22", IF(U717&gt;V717,0,R717*'UNIT VALUES'!$D$43*'UNIT VALUES'!$D$44),IF(CALCS!U717&gt;CALCS!V717,0,CALCS!R717*'UNIT VALUES'!$D$34*'UNIT VALUES'!$D$36)), 0)</f>
        <v>0</v>
      </c>
      <c r="AB717" s="87">
        <f>ROUND(IF(C717="22",IF(U717&gt;V717,S717*'UNIT VALUES'!$D$40*'UNIT VALUES'!$D$44,0),IF(U717&gt;V717,S717*'UNIT VALUES'!$D$30*'UNIT VALUES'!$D$36)), 0)</f>
        <v>376230</v>
      </c>
      <c r="AC717" s="87">
        <f>ROUND(IF(U717&gt;V717,0,IF(T717&gt;1, IF(C717="66", T717*'UNIT VALUES'!$D$33*'UNIT VALUES'!$D$36,T717*'UNIT VALUES'!$D$32*'UNIT VALUES'!$D$36),0)),0)</f>
        <v>0</v>
      </c>
      <c r="AD717" t="str">
        <f t="shared" si="34"/>
        <v>373180</v>
      </c>
      <c r="AE717">
        <f ca="1">IF(C717="22",OFFSET('National Reallocations'!$L$1,MATCH(AD717,'National Reallocations'!$I$2:$I$52,0),),ROUND((X717/(SUM($X$2:$X$1259)-SUMIF($C$2:$C$1259,"22",$X$2:$X$1259)))*(Reallocations!$F$4+Reallocations!$F$5),0))</f>
        <v>166</v>
      </c>
      <c r="AF717" s="27">
        <f ca="1">IF(ISERROR(OFFSET('MSA Reallocations'!$I$1,MATCH(AD717,'MSA Reallocations'!$E$2:$E$37,0),)), 0, (OFFSET('MSA Reallocations'!$I$1,MATCH(AD717,'MSA Reallocations'!$E$2:$E$37,0),)))</f>
        <v>0</v>
      </c>
      <c r="AG717" s="181">
        <f ca="1">IF(ISERROR(OFFSET(Reductions!$E$1,MATCH(AD717,Reductions!$F$2:$F$15,0),)), 0, -OFFSET(Reductions!$E$1,MATCH(AD717,Reductions!$F$2:$F$15,0),))</f>
        <v>0</v>
      </c>
      <c r="AH717" s="53">
        <f t="shared" ca="1" si="35"/>
        <v>1973957</v>
      </c>
    </row>
    <row r="718" spans="1:34" x14ac:dyDescent="0.25">
      <c r="A718" s="126" t="s">
        <v>5696</v>
      </c>
      <c r="B718" s="126" t="s">
        <v>2011</v>
      </c>
      <c r="C718" s="126" t="s">
        <v>99</v>
      </c>
      <c r="D718" s="126" t="s">
        <v>100</v>
      </c>
      <c r="E718" s="126" t="s">
        <v>2012</v>
      </c>
      <c r="F718" s="126" t="s">
        <v>1606</v>
      </c>
      <c r="G718" s="126" t="s">
        <v>126</v>
      </c>
      <c r="H718" s="126" t="s">
        <v>23</v>
      </c>
      <c r="I718" s="126" t="s">
        <v>23</v>
      </c>
      <c r="J718" s="126" t="s">
        <v>2030</v>
      </c>
      <c r="K718" s="126" t="s">
        <v>3349</v>
      </c>
      <c r="L718" s="127">
        <v>101312</v>
      </c>
      <c r="M718" s="127">
        <v>0</v>
      </c>
      <c r="N718" s="127">
        <v>0</v>
      </c>
      <c r="O718" s="127">
        <v>121875</v>
      </c>
      <c r="P718" s="127">
        <v>0</v>
      </c>
      <c r="Q718" s="127">
        <v>18810</v>
      </c>
      <c r="R718" s="127">
        <v>907</v>
      </c>
      <c r="S718" s="127">
        <v>927</v>
      </c>
      <c r="T718" s="24">
        <f>IF(P718&gt;0, ROUND(IF(IF(OR(C718="51", C718="52", C718="66"), (L718*'UNIT VALUES'!$C$26)-CALCS!P718,0)&gt;0, IF(OR(C718="51", C718="52", C718="66"), (L718*'UNIT VALUES'!$C$26)-CALCS!P718,0), 0), 0), ROUND(IF(IF(OR(C718="51", C718="52", C718="66"), (L718*'UNIT VALUES'!$C$26)-CALCS!O718,0)&gt;0, IF(OR(C718="51", C718="52", C718="66"), (L718*'UNIT VALUES'!$C$26)-CALCS!O718,0), 0), 0))</f>
        <v>37105</v>
      </c>
      <c r="U718" s="25">
        <f>IF(C718="22", (O718*'UNIT VALUES'!$D$38)+(Q718*'UNIT VALUES'!$D$39)+(S718*'UNIT VALUES'!$D$40), (O718*'UNIT VALUES'!$D$28)+(Q718*'UNIT VALUES'!$D$29)+(S718*'UNIT VALUES'!$D$30))</f>
        <v>846314.31875826407</v>
      </c>
      <c r="V718" s="25">
        <f>IF(C718="22",(O718*'UNIT VALUES'!$D$41)+(Q718*'UNIT VALUES'!$D$42)+(R718*'UNIT VALUES'!$D$43),IF(C718="66",(Q718*'UNIT VALUES'!$D$31)+(T718*'UNIT VALUES'!$D$33)+(R718*'UNIT VALUES'!$D$34),(Q718*'UNIT VALUES'!$D$31)+(T718*'UNIT VALUES'!$D$32)+(R718*'UNIT VALUES'!$D$34)))</f>
        <v>747679.91705668427</v>
      </c>
      <c r="W718" s="25">
        <f t="shared" si="33"/>
        <v>846314</v>
      </c>
      <c r="X718" s="27">
        <f>ROUND(IF(C718="22", W718*'UNIT VALUES'!$D$44, W718*'UNIT VALUES'!$D$36), 0)</f>
        <v>740701</v>
      </c>
      <c r="Y718" s="87">
        <f>ROUND(IF(C718="22", IF(U718&gt;V718,O718*'UNIT VALUES'!$D$38*'UNIT VALUES'!$D$44,O718*'UNIT VALUES'!$D$41*'UNIT VALUES'!$D$44),IF(U718&gt;V718, O718*'UNIT VALUES'!$D$28*'UNIT VALUES'!$D$36,0)), 0)</f>
        <v>200507</v>
      </c>
      <c r="Z718" s="87">
        <f>ROUND(IF(C718="22", IF(U718&gt;V718,Q718*'UNIT VALUES'!$D$39*'UNIT VALUES'!$D$44,Q718*'UNIT VALUES'!$D$42*'UNIT VALUES'!$D$44), IF(U718&gt;V718, Q718*'UNIT VALUES'!$D$29*'UNIT VALUES'!$D$36, Q718*'UNIT VALUES'!$D$31*'UNIT VALUES'!$D$36)),0)</f>
        <v>418504</v>
      </c>
      <c r="AA718" s="87">
        <f>ROUND(IF(C718="22", IF(U718&gt;V718,0,R718*'UNIT VALUES'!$D$43*'UNIT VALUES'!$D$44),IF(CALCS!U718&gt;CALCS!V718,0,CALCS!R718*'UNIT VALUES'!$D$34*'UNIT VALUES'!$D$36)), 0)</f>
        <v>0</v>
      </c>
      <c r="AB718" s="87">
        <f>ROUND(IF(C718="22",IF(U718&gt;V718,S718*'UNIT VALUES'!$D$40*'UNIT VALUES'!$D$44,0),IF(U718&gt;V718,S718*'UNIT VALUES'!$D$30*'UNIT VALUES'!$D$36)), 0)</f>
        <v>121691</v>
      </c>
      <c r="AC718" s="87">
        <f>ROUND(IF(U718&gt;V718,0,IF(T718&gt;1, IF(C718="66", T718*'UNIT VALUES'!$D$33*'UNIT VALUES'!$D$36,T718*'UNIT VALUES'!$D$32*'UNIT VALUES'!$D$36),0)),0)</f>
        <v>0</v>
      </c>
      <c r="AD718" t="str">
        <f t="shared" si="34"/>
        <v>379051</v>
      </c>
      <c r="AE718">
        <f ca="1">IF(C718="22",OFFSET('National Reallocations'!$L$1,MATCH(AD718,'National Reallocations'!$I$2:$I$52,0),),ROUND((X718/(SUM($X$2:$X$1259)-SUMIF($C$2:$C$1259,"22",$X$2:$X$1259)))*(Reallocations!$F$4+Reallocations!$F$5),0))</f>
        <v>62</v>
      </c>
      <c r="AF718" s="27">
        <f ca="1">IF(ISERROR(OFFSET('MSA Reallocations'!$I$1,MATCH(AD718,'MSA Reallocations'!$E$2:$E$37,0),)), 0, (OFFSET('MSA Reallocations'!$I$1,MATCH(AD718,'MSA Reallocations'!$E$2:$E$37,0),)))</f>
        <v>0</v>
      </c>
      <c r="AG718" s="181">
        <f ca="1">IF(ISERROR(OFFSET(Reductions!$E$1,MATCH(AD718,Reductions!$F$2:$F$15,0),)), 0, -OFFSET(Reductions!$E$1,MATCH(AD718,Reductions!$F$2:$F$15,0),))</f>
        <v>0</v>
      </c>
      <c r="AH718" s="53">
        <f t="shared" ca="1" si="35"/>
        <v>740763</v>
      </c>
    </row>
    <row r="719" spans="1:34" x14ac:dyDescent="0.25">
      <c r="A719" s="126" t="s">
        <v>5732</v>
      </c>
      <c r="B719" s="126" t="s">
        <v>2011</v>
      </c>
      <c r="C719" s="126" t="s">
        <v>99</v>
      </c>
      <c r="D719" s="126" t="s">
        <v>100</v>
      </c>
      <c r="E719" s="126" t="s">
        <v>2012</v>
      </c>
      <c r="F719" s="126" t="s">
        <v>1429</v>
      </c>
      <c r="G719" s="126" t="s">
        <v>131</v>
      </c>
      <c r="H719" s="126" t="s">
        <v>23</v>
      </c>
      <c r="I719" s="126" t="s">
        <v>23</v>
      </c>
      <c r="J719" s="126" t="s">
        <v>2026</v>
      </c>
      <c r="K719" s="126" t="s">
        <v>3349</v>
      </c>
      <c r="L719" s="127">
        <v>70544</v>
      </c>
      <c r="M719" s="127">
        <v>0</v>
      </c>
      <c r="N719" s="127">
        <v>0</v>
      </c>
      <c r="O719" s="127">
        <v>181251</v>
      </c>
      <c r="P719" s="127">
        <v>0</v>
      </c>
      <c r="Q719" s="127">
        <v>14083</v>
      </c>
      <c r="R719" s="127">
        <v>988</v>
      </c>
      <c r="S719" s="127">
        <v>854</v>
      </c>
      <c r="T719" s="24">
        <f>IF(P719&gt;0, ROUND(IF(IF(OR(C719="51", C719="52", C719="66"), (L719*'UNIT VALUES'!$C$26)-CALCS!P719,0)&gt;0, IF(OR(C719="51", C719="52", C719="66"), (L719*'UNIT VALUES'!$C$26)-CALCS!P719,0), 0), 0), ROUND(IF(IF(OR(C719="51", C719="52", C719="66"), (L719*'UNIT VALUES'!$C$26)-CALCS!O719,0)&gt;0, IF(OR(C719="51", C719="52", C719="66"), (L719*'UNIT VALUES'!$C$26)-CALCS!O719,0), 0), 0))</f>
        <v>0</v>
      </c>
      <c r="U719" s="25">
        <f>IF(C719="22", (O719*'UNIT VALUES'!$D$38)+(Q719*'UNIT VALUES'!$D$39)+(S719*'UNIT VALUES'!$D$40), (O719*'UNIT VALUES'!$D$28)+(Q719*'UNIT VALUES'!$D$29)+(S719*'UNIT VALUES'!$D$30))</f>
        <v>826810.91240396886</v>
      </c>
      <c r="V719" s="25">
        <f>IF(C719="22",(O719*'UNIT VALUES'!$D$41)+(Q719*'UNIT VALUES'!$D$42)+(R719*'UNIT VALUES'!$D$43),IF(C719="66",(Q719*'UNIT VALUES'!$D$31)+(T719*'UNIT VALUES'!$D$33)+(R719*'UNIT VALUES'!$D$34),(Q719*'UNIT VALUES'!$D$31)+(T719*'UNIT VALUES'!$D$32)+(R719*'UNIT VALUES'!$D$34)))</f>
        <v>288063.43149559468</v>
      </c>
      <c r="W719" s="25">
        <f t="shared" si="33"/>
        <v>826811</v>
      </c>
      <c r="X719" s="27">
        <f>ROUND(IF(C719="22", W719*'UNIT VALUES'!$D$44, W719*'UNIT VALUES'!$D$36), 0)</f>
        <v>723632</v>
      </c>
      <c r="Y719" s="87">
        <f>ROUND(IF(C719="22", IF(U719&gt;V719,O719*'UNIT VALUES'!$D$38*'UNIT VALUES'!$D$44,O719*'UNIT VALUES'!$D$41*'UNIT VALUES'!$D$44),IF(U719&gt;V719, O719*'UNIT VALUES'!$D$28*'UNIT VALUES'!$D$36,0)), 0)</f>
        <v>298191</v>
      </c>
      <c r="Z719" s="87">
        <f>ROUND(IF(C719="22", IF(U719&gt;V719,Q719*'UNIT VALUES'!$D$39*'UNIT VALUES'!$D$44,Q719*'UNIT VALUES'!$D$42*'UNIT VALUES'!$D$44), IF(U719&gt;V719, Q719*'UNIT VALUES'!$D$29*'UNIT VALUES'!$D$36, Q719*'UNIT VALUES'!$D$31*'UNIT VALUES'!$D$36)),0)</f>
        <v>313333</v>
      </c>
      <c r="AA719" s="87">
        <f>ROUND(IF(C719="22", IF(U719&gt;V719,0,R719*'UNIT VALUES'!$D$43*'UNIT VALUES'!$D$44),IF(CALCS!U719&gt;CALCS!V719,0,CALCS!R719*'UNIT VALUES'!$D$34*'UNIT VALUES'!$D$36)), 0)</f>
        <v>0</v>
      </c>
      <c r="AB719" s="87">
        <f>ROUND(IF(C719="22",IF(U719&gt;V719,S719*'UNIT VALUES'!$D$40*'UNIT VALUES'!$D$44,0),IF(U719&gt;V719,S719*'UNIT VALUES'!$D$30*'UNIT VALUES'!$D$36)), 0)</f>
        <v>112108</v>
      </c>
      <c r="AC719" s="87">
        <f>ROUND(IF(U719&gt;V719,0,IF(T719&gt;1, IF(C719="66", T719*'UNIT VALUES'!$D$33*'UNIT VALUES'!$D$36,T719*'UNIT VALUES'!$D$32*'UNIT VALUES'!$D$36),0)),0)</f>
        <v>0</v>
      </c>
      <c r="AD719" t="str">
        <f t="shared" si="34"/>
        <v>379119</v>
      </c>
      <c r="AE719">
        <f ca="1">IF(C719="22",OFFSET('National Reallocations'!$L$1,MATCH(AD719,'National Reallocations'!$I$2:$I$52,0),),ROUND((X719/(SUM($X$2:$X$1259)-SUMIF($C$2:$C$1259,"22",$X$2:$X$1259)))*(Reallocations!$F$4+Reallocations!$F$5),0))</f>
        <v>61</v>
      </c>
      <c r="AF719" s="27">
        <f ca="1">IF(ISERROR(OFFSET('MSA Reallocations'!$I$1,MATCH(AD719,'MSA Reallocations'!$E$2:$E$37,0),)), 0, (OFFSET('MSA Reallocations'!$I$1,MATCH(AD719,'MSA Reallocations'!$E$2:$E$37,0),)))</f>
        <v>0</v>
      </c>
      <c r="AG719" s="181">
        <f ca="1">IF(ISERROR(OFFSET(Reductions!$E$1,MATCH(AD719,Reductions!$F$2:$F$15,0),)), 0, -OFFSET(Reductions!$E$1,MATCH(AD719,Reductions!$F$2:$F$15,0),))</f>
        <v>0</v>
      </c>
      <c r="AH719" s="53">
        <f t="shared" ca="1" si="35"/>
        <v>723693</v>
      </c>
    </row>
    <row r="720" spans="1:34" x14ac:dyDescent="0.25">
      <c r="A720" s="126" t="s">
        <v>4751</v>
      </c>
      <c r="B720" s="126" t="s">
        <v>2011</v>
      </c>
      <c r="C720" s="126" t="s">
        <v>99</v>
      </c>
      <c r="D720" s="126" t="s">
        <v>100</v>
      </c>
      <c r="E720" s="126" t="s">
        <v>2012</v>
      </c>
      <c r="F720" s="126" t="s">
        <v>4764</v>
      </c>
      <c r="G720" s="126" t="s">
        <v>1173</v>
      </c>
      <c r="H720" s="126" t="s">
        <v>23</v>
      </c>
      <c r="I720" s="126" t="s">
        <v>23</v>
      </c>
      <c r="J720" s="126" t="s">
        <v>2026</v>
      </c>
      <c r="K720" s="126" t="s">
        <v>3349</v>
      </c>
      <c r="L720" s="127">
        <v>44298</v>
      </c>
      <c r="M720" s="127">
        <v>0</v>
      </c>
      <c r="N720" s="127">
        <v>0</v>
      </c>
      <c r="O720" s="127">
        <v>152934</v>
      </c>
      <c r="P720" s="127">
        <v>0</v>
      </c>
      <c r="Q720" s="127">
        <v>16596</v>
      </c>
      <c r="R720" s="127">
        <v>2086</v>
      </c>
      <c r="S720" s="127">
        <v>1323</v>
      </c>
      <c r="T720" s="24">
        <f>IF(P720&gt;0, ROUND(IF(IF(OR(C720="51", C720="52", C720="66"), (L720*'UNIT VALUES'!$C$26)-CALCS!P720,0)&gt;0, IF(OR(C720="51", C720="52", C720="66"), (L720*'UNIT VALUES'!$C$26)-CALCS!P720,0), 0), 0), ROUND(IF(IF(OR(C720="51", C720="52", C720="66"), (L720*'UNIT VALUES'!$C$26)-CALCS!O720,0)&gt;0, IF(OR(C720="51", C720="52", C720="66"), (L720*'UNIT VALUES'!$C$26)-CALCS!O720,0), 0), 0))</f>
        <v>0</v>
      </c>
      <c r="U720" s="25">
        <f>IF(C720="22", (O720*'UNIT VALUES'!$D$38)+(Q720*'UNIT VALUES'!$D$39)+(S720*'UNIT VALUES'!$D$40), (O720*'UNIT VALUES'!$D$28)+(Q720*'UNIT VALUES'!$D$29)+(S720*'UNIT VALUES'!$D$30))</f>
        <v>907811.52116194344</v>
      </c>
      <c r="V720" s="25">
        <f>IF(C720="22",(O720*'UNIT VALUES'!$D$41)+(Q720*'UNIT VALUES'!$D$42)+(R720*'UNIT VALUES'!$D$43),IF(C720="66",(Q720*'UNIT VALUES'!$D$31)+(T720*'UNIT VALUES'!$D$33)+(R720*'UNIT VALUES'!$D$34),(Q720*'UNIT VALUES'!$D$31)+(T720*'UNIT VALUES'!$D$32)+(R720*'UNIT VALUES'!$D$34)))</f>
        <v>407807.87048801198</v>
      </c>
      <c r="W720" s="25">
        <f t="shared" si="33"/>
        <v>907812</v>
      </c>
      <c r="X720" s="27">
        <f>ROUND(IF(C720="22", W720*'UNIT VALUES'!$D$44, W720*'UNIT VALUES'!$D$36), 0)</f>
        <v>794525</v>
      </c>
      <c r="Y720" s="87">
        <f>ROUND(IF(C720="22", IF(U720&gt;V720,O720*'UNIT VALUES'!$D$38*'UNIT VALUES'!$D$44,O720*'UNIT VALUES'!$D$41*'UNIT VALUES'!$D$44),IF(U720&gt;V720, O720*'UNIT VALUES'!$D$28*'UNIT VALUES'!$D$36,0)), 0)</f>
        <v>251605</v>
      </c>
      <c r="Z720" s="87">
        <f>ROUND(IF(C720="22", IF(U720&gt;V720,Q720*'UNIT VALUES'!$D$39*'UNIT VALUES'!$D$44,Q720*'UNIT VALUES'!$D$42*'UNIT VALUES'!$D$44), IF(U720&gt;V720, Q720*'UNIT VALUES'!$D$29*'UNIT VALUES'!$D$36, Q720*'UNIT VALUES'!$D$31*'UNIT VALUES'!$D$36)),0)</f>
        <v>369244</v>
      </c>
      <c r="AA720" s="87">
        <f>ROUND(IF(C720="22", IF(U720&gt;V720,0,R720*'UNIT VALUES'!$D$43*'UNIT VALUES'!$D$44),IF(CALCS!U720&gt;CALCS!V720,0,CALCS!R720*'UNIT VALUES'!$D$34*'UNIT VALUES'!$D$36)), 0)</f>
        <v>0</v>
      </c>
      <c r="AB720" s="87">
        <f>ROUND(IF(C720="22",IF(U720&gt;V720,S720*'UNIT VALUES'!$D$40*'UNIT VALUES'!$D$44,0),IF(U720&gt;V720,S720*'UNIT VALUES'!$D$30*'UNIT VALUES'!$D$36)), 0)</f>
        <v>173675</v>
      </c>
      <c r="AC720" s="87">
        <f>ROUND(IF(U720&gt;V720,0,IF(T720&gt;1, IF(C720="66", T720*'UNIT VALUES'!$D$33*'UNIT VALUES'!$D$36,T720*'UNIT VALUES'!$D$32*'UNIT VALUES'!$D$36),0)),0)</f>
        <v>0</v>
      </c>
      <c r="AD720" t="str">
        <f t="shared" si="34"/>
        <v>379179</v>
      </c>
      <c r="AE720">
        <f ca="1">IF(C720="22",OFFSET('National Reallocations'!$L$1,MATCH(AD720,'National Reallocations'!$I$2:$I$52,0),),ROUND((X720/(SUM($X$2:$X$1259)-SUMIF($C$2:$C$1259,"22",$X$2:$X$1259)))*(Reallocations!$F$4+Reallocations!$F$5),0))</f>
        <v>67</v>
      </c>
      <c r="AF720" s="27">
        <f ca="1">IF(ISERROR(OFFSET('MSA Reallocations'!$I$1,MATCH(AD720,'MSA Reallocations'!$E$2:$E$37,0),)), 0, (OFFSET('MSA Reallocations'!$I$1,MATCH(AD720,'MSA Reallocations'!$E$2:$E$37,0),)))</f>
        <v>0</v>
      </c>
      <c r="AG720" s="181">
        <f ca="1">IF(ISERROR(OFFSET(Reductions!$E$1,MATCH(AD720,Reductions!$F$2:$F$15,0),)), 0, -OFFSET(Reductions!$E$1,MATCH(AD720,Reductions!$F$2:$F$15,0),))</f>
        <v>0</v>
      </c>
      <c r="AH720" s="53">
        <f t="shared" ca="1" si="35"/>
        <v>794592</v>
      </c>
    </row>
    <row r="721" spans="1:34" x14ac:dyDescent="0.25">
      <c r="A721" s="126" t="s">
        <v>5421</v>
      </c>
      <c r="B721" s="126" t="s">
        <v>2011</v>
      </c>
      <c r="C721" s="126" t="s">
        <v>99</v>
      </c>
      <c r="D721" s="126" t="s">
        <v>100</v>
      </c>
      <c r="E721" s="126" t="s">
        <v>2012</v>
      </c>
      <c r="F721" s="126" t="s">
        <v>1977</v>
      </c>
      <c r="G721" s="126" t="s">
        <v>1326</v>
      </c>
      <c r="H721" s="126" t="s">
        <v>23</v>
      </c>
      <c r="I721" s="126" t="s">
        <v>23</v>
      </c>
      <c r="J721" s="126" t="s">
        <v>2021</v>
      </c>
      <c r="K721" s="126" t="s">
        <v>3349</v>
      </c>
      <c r="L721" s="127">
        <v>71237</v>
      </c>
      <c r="M721" s="127">
        <v>119788</v>
      </c>
      <c r="N721" s="127">
        <v>128621</v>
      </c>
      <c r="O721" s="127">
        <v>385955</v>
      </c>
      <c r="P721" s="127">
        <v>0</v>
      </c>
      <c r="Q721" s="127">
        <v>28848</v>
      </c>
      <c r="R721" s="127">
        <v>2923</v>
      </c>
      <c r="S721" s="127">
        <v>2882</v>
      </c>
      <c r="T721" s="24">
        <f>IF(P721&gt;0, ROUND(IF(IF(OR(C721="51", C721="52", C721="66"), (L721*'UNIT VALUES'!$C$26)-CALCS!P721,0)&gt;0, IF(OR(C721="51", C721="52", C721="66"), (L721*'UNIT VALUES'!$C$26)-CALCS!P721,0), 0), 0), ROUND(IF(IF(OR(C721="51", C721="52", C721="66"), (L721*'UNIT VALUES'!$C$26)-CALCS!O721,0)&gt;0, IF(OR(C721="51", C721="52", C721="66"), (L721*'UNIT VALUES'!$C$26)-CALCS!O721,0), 0), 0))</f>
        <v>0</v>
      </c>
      <c r="U721" s="25">
        <f>IF(C721="22", (O721*'UNIT VALUES'!$D$38)+(Q721*'UNIT VALUES'!$D$39)+(S721*'UNIT VALUES'!$D$40), (O721*'UNIT VALUES'!$D$28)+(Q721*'UNIT VALUES'!$D$29)+(S721*'UNIT VALUES'!$D$30))</f>
        <v>1891135.1280233446</v>
      </c>
      <c r="V721" s="25">
        <f>IF(C721="22",(O721*'UNIT VALUES'!$D$41)+(Q721*'UNIT VALUES'!$D$42)+(R721*'UNIT VALUES'!$D$43),IF(C721="66",(Q721*'UNIT VALUES'!$D$31)+(T721*'UNIT VALUES'!$D$33)+(R721*'UNIT VALUES'!$D$34),(Q721*'UNIT VALUES'!$D$31)+(T721*'UNIT VALUES'!$D$32)+(R721*'UNIT VALUES'!$D$34)))</f>
        <v>656747.08262596407</v>
      </c>
      <c r="W721" s="25">
        <f t="shared" si="33"/>
        <v>1891135</v>
      </c>
      <c r="X721" s="27">
        <f>ROUND(IF(C721="22", W721*'UNIT VALUES'!$D$44, W721*'UNIT VALUES'!$D$36), 0)</f>
        <v>1655137</v>
      </c>
      <c r="Y721" s="87">
        <f>ROUND(IF(C721="22", IF(U721&gt;V721,O721*'UNIT VALUES'!$D$38*'UNIT VALUES'!$D$44,O721*'UNIT VALUES'!$D$41*'UNIT VALUES'!$D$44),IF(U721&gt;V721, O721*'UNIT VALUES'!$D$28*'UNIT VALUES'!$D$36,0)), 0)</f>
        <v>634967</v>
      </c>
      <c r="Z721" s="87">
        <f>ROUND(IF(C721="22", IF(U721&gt;V721,Q721*'UNIT VALUES'!$D$39*'UNIT VALUES'!$D$44,Q721*'UNIT VALUES'!$D$42*'UNIT VALUES'!$D$44), IF(U721&gt;V721, Q721*'UNIT VALUES'!$D$29*'UNIT VALUES'!$D$36, Q721*'UNIT VALUES'!$D$31*'UNIT VALUES'!$D$36)),0)</f>
        <v>641839</v>
      </c>
      <c r="AA721" s="87">
        <f>ROUND(IF(C721="22", IF(U721&gt;V721,0,R721*'UNIT VALUES'!$D$43*'UNIT VALUES'!$D$44),IF(CALCS!U721&gt;CALCS!V721,0,CALCS!R721*'UNIT VALUES'!$D$34*'UNIT VALUES'!$D$36)), 0)</f>
        <v>0</v>
      </c>
      <c r="AB721" s="87">
        <f>ROUND(IF(C721="22",IF(U721&gt;V721,S721*'UNIT VALUES'!$D$40*'UNIT VALUES'!$D$44,0),IF(U721&gt;V721,S721*'UNIT VALUES'!$D$30*'UNIT VALUES'!$D$36)), 0)</f>
        <v>378331</v>
      </c>
      <c r="AC721" s="87">
        <f>ROUND(IF(U721&gt;V721,0,IF(T721&gt;1, IF(C721="66", T721*'UNIT VALUES'!$D$33*'UNIT VALUES'!$D$36,T721*'UNIT VALUES'!$D$32*'UNIT VALUES'!$D$36),0)),0)</f>
        <v>0</v>
      </c>
      <c r="AD721" t="str">
        <f t="shared" si="34"/>
        <v>379183</v>
      </c>
      <c r="AE721">
        <f ca="1">IF(C721="22",OFFSET('National Reallocations'!$L$1,MATCH(AD721,'National Reallocations'!$I$2:$I$52,0),),ROUND((X721/(SUM($X$2:$X$1259)-SUMIF($C$2:$C$1259,"22",$X$2:$X$1259)))*(Reallocations!$F$4+Reallocations!$F$5),0))</f>
        <v>139</v>
      </c>
      <c r="AF721" s="27">
        <f ca="1">IF(ISERROR(OFFSET('MSA Reallocations'!$I$1,MATCH(AD721,'MSA Reallocations'!$E$2:$E$37,0),)), 0, (OFFSET('MSA Reallocations'!$I$1,MATCH(AD721,'MSA Reallocations'!$E$2:$E$37,0),)))</f>
        <v>0</v>
      </c>
      <c r="AG721" s="181">
        <f ca="1">IF(ISERROR(OFFSET(Reductions!$E$1,MATCH(AD721,Reductions!$F$2:$F$15,0),)), 0, -OFFSET(Reductions!$E$1,MATCH(AD721,Reductions!$F$2:$F$15,0),))</f>
        <v>0</v>
      </c>
      <c r="AH721" s="53">
        <f t="shared" ca="1" si="35"/>
        <v>1655276</v>
      </c>
    </row>
    <row r="722" spans="1:34" x14ac:dyDescent="0.25">
      <c r="A722" s="126" t="s">
        <v>5288</v>
      </c>
      <c r="B722" s="126" t="s">
        <v>2075</v>
      </c>
      <c r="C722" s="126" t="s">
        <v>19</v>
      </c>
      <c r="D722" s="126" t="s">
        <v>20</v>
      </c>
      <c r="E722" s="126" t="s">
        <v>2076</v>
      </c>
      <c r="F722" s="126" t="s">
        <v>4744</v>
      </c>
      <c r="G722" s="126" t="s">
        <v>22</v>
      </c>
      <c r="H722" s="126" t="s">
        <v>23</v>
      </c>
      <c r="I722" s="126" t="s">
        <v>23</v>
      </c>
      <c r="J722" s="126" t="s">
        <v>24</v>
      </c>
      <c r="K722" s="126" t="s">
        <v>3335</v>
      </c>
      <c r="L722" s="127">
        <v>0</v>
      </c>
      <c r="M722" s="127">
        <v>652717</v>
      </c>
      <c r="N722" s="127">
        <v>652717</v>
      </c>
      <c r="O722" s="127">
        <v>489789</v>
      </c>
      <c r="P722" s="127">
        <v>0</v>
      </c>
      <c r="Q722" s="127">
        <v>40000</v>
      </c>
      <c r="R722" s="127">
        <v>41637</v>
      </c>
      <c r="S722" s="127">
        <v>2160</v>
      </c>
      <c r="T722" s="24">
        <f>IF(P722&gt;0, ROUND(IF(IF(OR(C722="51", C722="52", C722="66"), (L722*'UNIT VALUES'!$C$26)-CALCS!P722,0)&gt;0, IF(OR(C722="51", C722="52", C722="66"), (L722*'UNIT VALUES'!$C$26)-CALCS!P722,0), 0), 0), ROUND(IF(IF(OR(C722="51", C722="52", C722="66"), (L722*'UNIT VALUES'!$C$26)-CALCS!O722,0)&gt;0, IF(OR(C722="51", C722="52", C722="66"), (L722*'UNIT VALUES'!$C$26)-CALCS!O722,0), 0), 0))</f>
        <v>0</v>
      </c>
      <c r="U722" s="25">
        <f>IF(C722="22", (O722*'UNIT VALUES'!$D$38)+(Q722*'UNIT VALUES'!$D$39)+(S722*'UNIT VALUES'!$D$40), (O722*'UNIT VALUES'!$D$28)+(Q722*'UNIT VALUES'!$D$29)+(S722*'UNIT VALUES'!$D$30))</f>
        <v>2652936.3501657052</v>
      </c>
      <c r="V722" s="25">
        <f>IF(C722="22",(O722*'UNIT VALUES'!$D$41)+(Q722*'UNIT VALUES'!$D$42)+(R722*'UNIT VALUES'!$D$43),IF(C722="66",(Q722*'UNIT VALUES'!$D$31)+(T722*'UNIT VALUES'!$D$33)+(R722*'UNIT VALUES'!$D$34),(Q722*'UNIT VALUES'!$D$31)+(T722*'UNIT VALUES'!$D$32)+(R722*'UNIT VALUES'!$D$34)))</f>
        <v>4362173.0581287481</v>
      </c>
      <c r="W722" s="25">
        <f t="shared" si="33"/>
        <v>4362173</v>
      </c>
      <c r="X722" s="219">
        <f>ROUND(IF(C722="22", W722*'UNIT VALUES'!$D$44, W722*'UNIT VALUES'!$D$36), 0)</f>
        <v>3627361</v>
      </c>
      <c r="Y722" s="87">
        <f>ROUND(IF(C722="22", IF(U722&gt;V722,O722*'UNIT VALUES'!$D$38*'UNIT VALUES'!$D$44,O722*'UNIT VALUES'!$D$41*'UNIT VALUES'!$D$44),IF(U722&gt;V722, O722*'UNIT VALUES'!$D$28*'UNIT VALUES'!$D$36,0)), 0)</f>
        <v>654431</v>
      </c>
      <c r="Z722" s="87">
        <f>ROUND(IF(C722="22", IF(U722&gt;V722,Q722*'UNIT VALUES'!$D$39*'UNIT VALUES'!$D$44,Q722*'UNIT VALUES'!$D$42*'UNIT VALUES'!$D$44), IF(U722&gt;V722, Q722*'UNIT VALUES'!$D$29*'UNIT VALUES'!$D$36, Q722*'UNIT VALUES'!$D$31*'UNIT VALUES'!$D$36)),0)</f>
        <v>558733</v>
      </c>
      <c r="AA722" s="87">
        <f>ROUND(IF(C722="22", IF(U722&gt;V722,0,R722*'UNIT VALUES'!$D$43*'UNIT VALUES'!$D$44),IF(CALCS!U722&gt;CALCS!V722,0,CALCS!R722*'UNIT VALUES'!$D$34*'UNIT VALUES'!$D$36)), 0)</f>
        <v>2414198</v>
      </c>
      <c r="AB722" s="87">
        <f>ROUND(IF(C722="22",IF(U722&gt;V722,S722*'UNIT VALUES'!$D$40*'UNIT VALUES'!$D$44,0),IF(U722&gt;V722,S722*'UNIT VALUES'!$D$30*'UNIT VALUES'!$D$36)), 0)</f>
        <v>0</v>
      </c>
      <c r="AC722" s="87">
        <f>ROUND(IF(U722&gt;V722,0,IF(T722&gt;1, IF(C722="66", T722*'UNIT VALUES'!$D$33*'UNIT VALUES'!$D$36,T722*'UNIT VALUES'!$D$32*'UNIT VALUES'!$D$36),0)),0)</f>
        <v>0</v>
      </c>
      <c r="AD722" t="str">
        <f t="shared" si="34"/>
        <v>389999</v>
      </c>
      <c r="AE722">
        <f ca="1">IF(C722="22",OFFSET('National Reallocations'!$L$1,MATCH(AD722,'National Reallocations'!$I$2:$I$52,0),),ROUND((X722/(SUM($X$2:$X$1259)-SUMIF($C$2:$C$1259,"22",$X$2:$X$1259)))*(Reallocations!$F$4+Reallocations!$F$5),0))</f>
        <v>47130</v>
      </c>
      <c r="AF722" s="27">
        <f ca="1">IF(ISERROR(OFFSET('MSA Reallocations'!$I$1,MATCH(AD722,'MSA Reallocations'!$E$2:$E$37,0),)), 0, (OFFSET('MSA Reallocations'!$I$1,MATCH(AD722,'MSA Reallocations'!$E$2:$E$37,0),)))</f>
        <v>0</v>
      </c>
      <c r="AG722" s="181">
        <f ca="1">IF(ISERROR(OFFSET(Reductions!$E$1,MATCH(AD722,Reductions!$F$2:$F$15,0),)), 0, -OFFSET(Reductions!$E$1,MATCH(AD722,Reductions!$F$2:$F$15,0),))</f>
        <v>0</v>
      </c>
      <c r="AH722" s="53">
        <f t="shared" ca="1" si="35"/>
        <v>3674491</v>
      </c>
    </row>
    <row r="723" spans="1:34" x14ac:dyDescent="0.25">
      <c r="A723" s="126" t="s">
        <v>5005</v>
      </c>
      <c r="B723" s="126" t="s">
        <v>2075</v>
      </c>
      <c r="C723" s="126" t="s">
        <v>27</v>
      </c>
      <c r="D723" s="126" t="s">
        <v>28</v>
      </c>
      <c r="E723" s="126" t="s">
        <v>2076</v>
      </c>
      <c r="F723" s="126" t="s">
        <v>54</v>
      </c>
      <c r="G723" s="126" t="s">
        <v>38</v>
      </c>
      <c r="H723" s="126" t="s">
        <v>23</v>
      </c>
      <c r="I723" s="126" t="s">
        <v>2078</v>
      </c>
      <c r="J723" s="126" t="s">
        <v>2079</v>
      </c>
      <c r="K723" s="126" t="s">
        <v>3335</v>
      </c>
      <c r="L723" s="127">
        <v>27670</v>
      </c>
      <c r="M723" s="127">
        <v>44485</v>
      </c>
      <c r="N723" s="127">
        <v>44485</v>
      </c>
      <c r="O723" s="127">
        <v>71167</v>
      </c>
      <c r="P723" s="127">
        <v>0</v>
      </c>
      <c r="Q723" s="127">
        <v>5812</v>
      </c>
      <c r="R723" s="127">
        <v>1709</v>
      </c>
      <c r="S723" s="127">
        <v>623</v>
      </c>
      <c r="T723" s="24">
        <f>IF(P723&gt;0, ROUND(IF(IF(OR(C723="51", C723="52", C723="66"), (L723*'UNIT VALUES'!$C$26)-CALCS!P723,0)&gt;0, IF(OR(C723="51", C723="52", C723="66"), (L723*'UNIT VALUES'!$C$26)-CALCS!P723,0), 0), 0), ROUND(IF(IF(OR(C723="51", C723="52", C723="66"), (L723*'UNIT VALUES'!$C$26)-CALCS!O723,0)&gt;0, IF(OR(C723="51", C723="52", C723="66"), (L723*'UNIT VALUES'!$C$26)-CALCS!O723,0), 0), 0))</f>
        <v>0</v>
      </c>
      <c r="U723" s="25">
        <f>IF(C723="22", (O723*'UNIT VALUES'!$D$38)+(Q723*'UNIT VALUES'!$D$39)+(S723*'UNIT VALUES'!$D$40), (O723*'UNIT VALUES'!$D$28)+(Q723*'UNIT VALUES'!$D$29)+(S723*'UNIT VALUES'!$D$30))</f>
        <v>374970.79380547116</v>
      </c>
      <c r="V723" s="25">
        <f>IF(C723="22",(O723*'UNIT VALUES'!$D$41)+(Q723*'UNIT VALUES'!$D$42)+(R723*'UNIT VALUES'!$D$43),IF(C723="66",(Q723*'UNIT VALUES'!$D$31)+(T723*'UNIT VALUES'!$D$33)+(R723*'UNIT VALUES'!$D$34),(Q723*'UNIT VALUES'!$D$31)+(T723*'UNIT VALUES'!$D$32)+(R723*'UNIT VALUES'!$D$34)))</f>
        <v>215367.71351695195</v>
      </c>
      <c r="W723" s="25">
        <f t="shared" si="33"/>
        <v>374971</v>
      </c>
      <c r="X723" s="27">
        <f>ROUND(IF(C723="22", W723*'UNIT VALUES'!$D$44, W723*'UNIT VALUES'!$D$36), 0)</f>
        <v>328178</v>
      </c>
      <c r="Y723" s="87">
        <f>ROUND(IF(C723="22", IF(U723&gt;V723,O723*'UNIT VALUES'!$D$38*'UNIT VALUES'!$D$44,O723*'UNIT VALUES'!$D$41*'UNIT VALUES'!$D$44),IF(U723&gt;V723, O723*'UNIT VALUES'!$D$28*'UNIT VALUES'!$D$36,0)), 0)</f>
        <v>117083</v>
      </c>
      <c r="Z723" s="87">
        <f>ROUND(IF(C723="22", IF(U723&gt;V723,Q723*'UNIT VALUES'!$D$39*'UNIT VALUES'!$D$44,Q723*'UNIT VALUES'!$D$42*'UNIT VALUES'!$D$44), IF(U723&gt;V723, Q723*'UNIT VALUES'!$D$29*'UNIT VALUES'!$D$36, Q723*'UNIT VALUES'!$D$31*'UNIT VALUES'!$D$36)),0)</f>
        <v>129311</v>
      </c>
      <c r="AA723" s="87">
        <f>ROUND(IF(C723="22", IF(U723&gt;V723,0,R723*'UNIT VALUES'!$D$43*'UNIT VALUES'!$D$44),IF(CALCS!U723&gt;CALCS!V723,0,CALCS!R723*'UNIT VALUES'!$D$34*'UNIT VALUES'!$D$36)), 0)</f>
        <v>0</v>
      </c>
      <c r="AB723" s="87">
        <f>ROUND(IF(C723="22",IF(U723&gt;V723,S723*'UNIT VALUES'!$D$40*'UNIT VALUES'!$D$44,0),IF(U723&gt;V723,S723*'UNIT VALUES'!$D$30*'UNIT VALUES'!$D$36)), 0)</f>
        <v>81783</v>
      </c>
      <c r="AC723" s="87">
        <f>ROUND(IF(U723&gt;V723,0,IF(T723&gt;1, IF(C723="66", T723*'UNIT VALUES'!$D$33*'UNIT VALUES'!$D$36,T723*'UNIT VALUES'!$D$32*'UNIT VALUES'!$D$36),0)),0)</f>
        <v>0</v>
      </c>
      <c r="AD723" t="str">
        <f t="shared" si="34"/>
        <v>380228</v>
      </c>
      <c r="AE723">
        <f ca="1">IF(C723="22",OFFSET('National Reallocations'!$L$1,MATCH(AD723,'National Reallocations'!$I$2:$I$52,0),),ROUND((X723/(SUM($X$2:$X$1259)-SUMIF($C$2:$C$1259,"22",$X$2:$X$1259)))*(Reallocations!$F$4+Reallocations!$F$5),0))</f>
        <v>28</v>
      </c>
      <c r="AF723" s="27">
        <f ca="1">IF(ISERROR(OFFSET('MSA Reallocations'!$I$1,MATCH(AD723,'MSA Reallocations'!$E$2:$E$37,0),)), 0, (OFFSET('MSA Reallocations'!$I$1,MATCH(AD723,'MSA Reallocations'!$E$2:$E$37,0),)))</f>
        <v>0</v>
      </c>
      <c r="AG723" s="181">
        <f ca="1">IF(ISERROR(OFFSET(Reductions!$E$1,MATCH(AD723,Reductions!$F$2:$F$15,0),)), 0, -OFFSET(Reductions!$E$1,MATCH(AD723,Reductions!$F$2:$F$15,0),))</f>
        <v>0</v>
      </c>
      <c r="AH723" s="53">
        <f t="shared" ca="1" si="35"/>
        <v>328206</v>
      </c>
    </row>
    <row r="724" spans="1:34" x14ac:dyDescent="0.25">
      <c r="A724" s="126" t="s">
        <v>5857</v>
      </c>
      <c r="B724" s="126" t="s">
        <v>2075</v>
      </c>
      <c r="C724" s="126" t="s">
        <v>27</v>
      </c>
      <c r="D724" s="126" t="s">
        <v>28</v>
      </c>
      <c r="E724" s="126" t="s">
        <v>2076</v>
      </c>
      <c r="F724" s="126" t="s">
        <v>875</v>
      </c>
      <c r="G724" s="126" t="s">
        <v>1611</v>
      </c>
      <c r="H724" s="126" t="s">
        <v>23</v>
      </c>
      <c r="I724" s="126" t="s">
        <v>2081</v>
      </c>
      <c r="J724" s="126" t="s">
        <v>339</v>
      </c>
      <c r="K724" s="126" t="s">
        <v>3335</v>
      </c>
      <c r="L724" s="127">
        <v>46662</v>
      </c>
      <c r="M724" s="127">
        <v>61383</v>
      </c>
      <c r="N724" s="127">
        <v>61383</v>
      </c>
      <c r="O724" s="127">
        <v>118523</v>
      </c>
      <c r="P724" s="127">
        <v>0</v>
      </c>
      <c r="Q724" s="127">
        <v>16401</v>
      </c>
      <c r="R724" s="127">
        <v>5500</v>
      </c>
      <c r="S724" s="127">
        <v>587</v>
      </c>
      <c r="T724" s="24">
        <f>IF(P724&gt;0, ROUND(IF(IF(OR(C724="51", C724="52", C724="66"), (L724*'UNIT VALUES'!$C$26)-CALCS!P724,0)&gt;0, IF(OR(C724="51", C724="52", C724="66"), (L724*'UNIT VALUES'!$C$26)-CALCS!P724,0), 0), 0), ROUND(IF(IF(OR(C724="51", C724="52", C724="66"), (L724*'UNIT VALUES'!$C$26)-CALCS!O724,0)&gt;0, IF(OR(C724="51", C724="52", C724="66"), (L724*'UNIT VALUES'!$C$26)-CALCS!O724,0), 0), 0))</f>
        <v>0</v>
      </c>
      <c r="U724" s="25">
        <f>IF(C724="22", (O724*'UNIT VALUES'!$D$38)+(Q724*'UNIT VALUES'!$D$39)+(S724*'UNIT VALUES'!$D$40), (O724*'UNIT VALUES'!$D$28)+(Q724*'UNIT VALUES'!$D$29)+(S724*'UNIT VALUES'!$D$30))</f>
        <v>727776.18921473518</v>
      </c>
      <c r="V724" s="25">
        <f>IF(C724="22",(O724*'UNIT VALUES'!$D$41)+(Q724*'UNIT VALUES'!$D$42)+(R724*'UNIT VALUES'!$D$43),IF(C724="66",(Q724*'UNIT VALUES'!$D$31)+(T724*'UNIT VALUES'!$D$33)+(R724*'UNIT VALUES'!$D$34),(Q724*'UNIT VALUES'!$D$31)+(T724*'UNIT VALUES'!$D$32)+(R724*'UNIT VALUES'!$D$34)))</f>
        <v>657973.52264759887</v>
      </c>
      <c r="W724" s="25">
        <f t="shared" si="33"/>
        <v>727776</v>
      </c>
      <c r="X724" s="27">
        <f>ROUND(IF(C724="22", W724*'UNIT VALUES'!$D$44, W724*'UNIT VALUES'!$D$36), 0)</f>
        <v>636956</v>
      </c>
      <c r="Y724" s="87">
        <f>ROUND(IF(C724="22", IF(U724&gt;V724,O724*'UNIT VALUES'!$D$38*'UNIT VALUES'!$D$44,O724*'UNIT VALUES'!$D$41*'UNIT VALUES'!$D$44),IF(U724&gt;V724, O724*'UNIT VALUES'!$D$28*'UNIT VALUES'!$D$36,0)), 0)</f>
        <v>194992</v>
      </c>
      <c r="Z724" s="87">
        <f>ROUND(IF(C724="22", IF(U724&gt;V724,Q724*'UNIT VALUES'!$D$39*'UNIT VALUES'!$D$44,Q724*'UNIT VALUES'!$D$42*'UNIT VALUES'!$D$44), IF(U724&gt;V724, Q724*'UNIT VALUES'!$D$29*'UNIT VALUES'!$D$36, Q724*'UNIT VALUES'!$D$31*'UNIT VALUES'!$D$36)),0)</f>
        <v>364906</v>
      </c>
      <c r="AA724" s="87">
        <f>ROUND(IF(C724="22", IF(U724&gt;V724,0,R724*'UNIT VALUES'!$D$43*'UNIT VALUES'!$D$44),IF(CALCS!U724&gt;CALCS!V724,0,CALCS!R724*'UNIT VALUES'!$D$34*'UNIT VALUES'!$D$36)), 0)</f>
        <v>0</v>
      </c>
      <c r="AB724" s="87">
        <f>ROUND(IF(C724="22",IF(U724&gt;V724,S724*'UNIT VALUES'!$D$40*'UNIT VALUES'!$D$44,0),IF(U724&gt;V724,S724*'UNIT VALUES'!$D$30*'UNIT VALUES'!$D$36)), 0)</f>
        <v>77058</v>
      </c>
      <c r="AC724" s="87">
        <f>ROUND(IF(U724&gt;V724,0,IF(T724&gt;1, IF(C724="66", T724*'UNIT VALUES'!$D$33*'UNIT VALUES'!$D$36,T724*'UNIT VALUES'!$D$32*'UNIT VALUES'!$D$36),0)),0)</f>
        <v>0</v>
      </c>
      <c r="AD724" t="str">
        <f t="shared" si="34"/>
        <v>380636</v>
      </c>
      <c r="AE724">
        <f ca="1">IF(C724="22",OFFSET('National Reallocations'!$L$1,MATCH(AD724,'National Reallocations'!$I$2:$I$52,0),),ROUND((X724/(SUM($X$2:$X$1259)-SUMIF($C$2:$C$1259,"22",$X$2:$X$1259)))*(Reallocations!$F$4+Reallocations!$F$5),0))</f>
        <v>54</v>
      </c>
      <c r="AF724" s="27">
        <f ca="1">IF(ISERROR(OFFSET('MSA Reallocations'!$I$1,MATCH(AD724,'MSA Reallocations'!$E$2:$E$37,0),)), 0, (OFFSET('MSA Reallocations'!$I$1,MATCH(AD724,'MSA Reallocations'!$E$2:$E$37,0),)))</f>
        <v>0</v>
      </c>
      <c r="AG724" s="181">
        <f ca="1">IF(ISERROR(OFFSET(Reductions!$E$1,MATCH(AD724,Reductions!$F$2:$F$15,0),)), 0, -OFFSET(Reductions!$E$1,MATCH(AD724,Reductions!$F$2:$F$15,0),))</f>
        <v>0</v>
      </c>
      <c r="AH724" s="53">
        <f t="shared" ca="1" si="35"/>
        <v>637010</v>
      </c>
    </row>
    <row r="725" spans="1:34" x14ac:dyDescent="0.25">
      <c r="A725" s="126" t="s">
        <v>5179</v>
      </c>
      <c r="B725" s="126" t="s">
        <v>2075</v>
      </c>
      <c r="C725" s="126" t="s">
        <v>27</v>
      </c>
      <c r="D725" s="126" t="s">
        <v>28</v>
      </c>
      <c r="E725" s="126" t="s">
        <v>2076</v>
      </c>
      <c r="F725" s="126" t="s">
        <v>893</v>
      </c>
      <c r="G725" s="126" t="s">
        <v>161</v>
      </c>
      <c r="H725" s="126" t="s">
        <v>23</v>
      </c>
      <c r="I725" s="126" t="s">
        <v>2083</v>
      </c>
      <c r="J725" s="126" t="s">
        <v>2084</v>
      </c>
      <c r="K725" s="126" t="s">
        <v>3335</v>
      </c>
      <c r="L725" s="127">
        <v>34451</v>
      </c>
      <c r="M725" s="127">
        <v>43765</v>
      </c>
      <c r="N725" s="127">
        <v>43765</v>
      </c>
      <c r="O725" s="127">
        <v>57011</v>
      </c>
      <c r="P725" s="127">
        <v>0</v>
      </c>
      <c r="Q725" s="127">
        <v>10713</v>
      </c>
      <c r="R725" s="127">
        <v>2896</v>
      </c>
      <c r="S725" s="127">
        <v>299</v>
      </c>
      <c r="T725" s="24">
        <f>IF(P725&gt;0, ROUND(IF(IF(OR(C725="51", C725="52", C725="66"), (L725*'UNIT VALUES'!$C$26)-CALCS!P725,0)&gt;0, IF(OR(C725="51", C725="52", C725="66"), (L725*'UNIT VALUES'!$C$26)-CALCS!P725,0), 0), 0), ROUND(IF(IF(OR(C725="51", C725="52", C725="66"), (L725*'UNIT VALUES'!$C$26)-CALCS!O725,0)&gt;0, IF(OR(C725="51", C725="52", C725="66"), (L725*'UNIT VALUES'!$C$26)-CALCS!O725,0), 0), 0))</f>
        <v>0</v>
      </c>
      <c r="U725" s="25">
        <f>IF(C725="22", (O725*'UNIT VALUES'!$D$38)+(Q725*'UNIT VALUES'!$D$39)+(S725*'UNIT VALUES'!$D$40), (O725*'UNIT VALUES'!$D$28)+(Q725*'UNIT VALUES'!$D$29)+(S725*'UNIT VALUES'!$D$30))</f>
        <v>424353.86033538857</v>
      </c>
      <c r="V725" s="25">
        <f>IF(C725="22",(O725*'UNIT VALUES'!$D$41)+(Q725*'UNIT VALUES'!$D$42)+(R725*'UNIT VALUES'!$D$43),IF(C725="66",(Q725*'UNIT VALUES'!$D$31)+(T725*'UNIT VALUES'!$D$33)+(R725*'UNIT VALUES'!$D$34),(Q725*'UNIT VALUES'!$D$31)+(T725*'UNIT VALUES'!$D$32)+(R725*'UNIT VALUES'!$D$34)))</f>
        <v>378135.0454871885</v>
      </c>
      <c r="W725" s="25">
        <f t="shared" si="33"/>
        <v>424354</v>
      </c>
      <c r="X725" s="27">
        <f>ROUND(IF(C725="22", W725*'UNIT VALUES'!$D$44, W725*'UNIT VALUES'!$D$36), 0)</f>
        <v>371398</v>
      </c>
      <c r="Y725" s="87">
        <f>ROUND(IF(C725="22", IF(U725&gt;V725,O725*'UNIT VALUES'!$D$38*'UNIT VALUES'!$D$44,O725*'UNIT VALUES'!$D$41*'UNIT VALUES'!$D$44),IF(U725&gt;V725, O725*'UNIT VALUES'!$D$28*'UNIT VALUES'!$D$36,0)), 0)</f>
        <v>93794</v>
      </c>
      <c r="Z725" s="87">
        <f>ROUND(IF(C725="22", IF(U725&gt;V725,Q725*'UNIT VALUES'!$D$39*'UNIT VALUES'!$D$44,Q725*'UNIT VALUES'!$D$42*'UNIT VALUES'!$D$44), IF(U725&gt;V725, Q725*'UNIT VALUES'!$D$29*'UNIT VALUES'!$D$36, Q725*'UNIT VALUES'!$D$31*'UNIT VALUES'!$D$36)),0)</f>
        <v>238354</v>
      </c>
      <c r="AA725" s="87">
        <f>ROUND(IF(C725="22", IF(U725&gt;V725,0,R725*'UNIT VALUES'!$D$43*'UNIT VALUES'!$D$44),IF(CALCS!U725&gt;CALCS!V725,0,CALCS!R725*'UNIT VALUES'!$D$34*'UNIT VALUES'!$D$36)), 0)</f>
        <v>0</v>
      </c>
      <c r="AB725" s="87">
        <f>ROUND(IF(C725="22",IF(U725&gt;V725,S725*'UNIT VALUES'!$D$40*'UNIT VALUES'!$D$44,0),IF(U725&gt;V725,S725*'UNIT VALUES'!$D$30*'UNIT VALUES'!$D$36)), 0)</f>
        <v>39251</v>
      </c>
      <c r="AC725" s="87">
        <f>ROUND(IF(U725&gt;V725,0,IF(T725&gt;1, IF(C725="66", T725*'UNIT VALUES'!$D$33*'UNIT VALUES'!$D$36,T725*'UNIT VALUES'!$D$32*'UNIT VALUES'!$D$36),0)),0)</f>
        <v>0</v>
      </c>
      <c r="AD725" t="str">
        <f t="shared" si="34"/>
        <v>380816</v>
      </c>
      <c r="AE725">
        <f ca="1">IF(C725="22",OFFSET('National Reallocations'!$L$1,MATCH(AD725,'National Reallocations'!$I$2:$I$52,0),),ROUND((X725/(SUM($X$2:$X$1259)-SUMIF($C$2:$C$1259,"22",$X$2:$X$1259)))*(Reallocations!$F$4+Reallocations!$F$5),0))</f>
        <v>31</v>
      </c>
      <c r="AF725" s="27">
        <f ca="1">IF(ISERROR(OFFSET('MSA Reallocations'!$I$1,MATCH(AD725,'MSA Reallocations'!$E$2:$E$37,0),)), 0, (OFFSET('MSA Reallocations'!$I$1,MATCH(AD725,'MSA Reallocations'!$E$2:$E$37,0),)))</f>
        <v>0</v>
      </c>
      <c r="AG725" s="181">
        <f ca="1">IF(ISERROR(OFFSET(Reductions!$E$1,MATCH(AD725,Reductions!$F$2:$F$15,0),)), 0, -OFFSET(Reductions!$E$1,MATCH(AD725,Reductions!$F$2:$F$15,0),))</f>
        <v>0</v>
      </c>
      <c r="AH725" s="53">
        <f t="shared" ca="1" si="35"/>
        <v>371429</v>
      </c>
    </row>
    <row r="726" spans="1:34" x14ac:dyDescent="0.25">
      <c r="A726" s="126" t="s">
        <v>5900</v>
      </c>
      <c r="B726" s="126" t="s">
        <v>2086</v>
      </c>
      <c r="C726" s="126" t="s">
        <v>19</v>
      </c>
      <c r="D726" s="126" t="s">
        <v>20</v>
      </c>
      <c r="E726" s="126" t="s">
        <v>2087</v>
      </c>
      <c r="F726" s="126" t="s">
        <v>4744</v>
      </c>
      <c r="G726" s="126" t="s">
        <v>22</v>
      </c>
      <c r="H726" s="126" t="s">
        <v>23</v>
      </c>
      <c r="I726" s="126" t="s">
        <v>23</v>
      </c>
      <c r="J726" s="126" t="s">
        <v>24</v>
      </c>
      <c r="K726" s="126" t="s">
        <v>293</v>
      </c>
      <c r="L726" s="127">
        <v>0</v>
      </c>
      <c r="M726" s="127">
        <v>1569915</v>
      </c>
      <c r="N726" s="127">
        <v>1569825</v>
      </c>
      <c r="O726" s="127">
        <v>1063182</v>
      </c>
      <c r="P726" s="127">
        <v>0</v>
      </c>
      <c r="Q726" s="127">
        <v>103022</v>
      </c>
      <c r="R726" s="127">
        <v>119457</v>
      </c>
      <c r="S726" s="127">
        <v>6148</v>
      </c>
      <c r="T726" s="24">
        <f>IF(P726&gt;0, ROUND(IF(IF(OR(C726="51", C726="52", C726="66"), (L726*'UNIT VALUES'!$C$26)-CALCS!P726,0)&gt;0, IF(OR(C726="51", C726="52", C726="66"), (L726*'UNIT VALUES'!$C$26)-CALCS!P726,0), 0), 0), ROUND(IF(IF(OR(C726="51", C726="52", C726="66"), (L726*'UNIT VALUES'!$C$26)-CALCS!O726,0)&gt;0, IF(OR(C726="51", C726="52", C726="66"), (L726*'UNIT VALUES'!$C$26)-CALCS!O726,0), 0), 0))</f>
        <v>0</v>
      </c>
      <c r="U726" s="25">
        <f>IF(C726="22", (O726*'UNIT VALUES'!$D$38)+(Q726*'UNIT VALUES'!$D$39)+(S726*'UNIT VALUES'!$D$40), (O726*'UNIT VALUES'!$D$28)+(Q726*'UNIT VALUES'!$D$29)+(S726*'UNIT VALUES'!$D$30))</f>
        <v>6583218.7024030974</v>
      </c>
      <c r="V726" s="25">
        <f>IF(C726="22",(O726*'UNIT VALUES'!$D$41)+(Q726*'UNIT VALUES'!$D$42)+(R726*'UNIT VALUES'!$D$43),IF(C726="66",(Q726*'UNIT VALUES'!$D$31)+(T726*'UNIT VALUES'!$D$33)+(R726*'UNIT VALUES'!$D$34),(Q726*'UNIT VALUES'!$D$31)+(T726*'UNIT VALUES'!$D$32)+(R726*'UNIT VALUES'!$D$34)))</f>
        <v>11768363.166221108</v>
      </c>
      <c r="W726" s="25">
        <f t="shared" si="33"/>
        <v>11768363</v>
      </c>
      <c r="X726" s="219">
        <f>ROUND(IF(C726="22", W726*'UNIT VALUES'!$D$44, W726*'UNIT VALUES'!$D$36), 0)</f>
        <v>9785972</v>
      </c>
      <c r="Y726" s="87">
        <f>ROUND(IF(C726="22", IF(U726&gt;V726,O726*'UNIT VALUES'!$D$38*'UNIT VALUES'!$D$44,O726*'UNIT VALUES'!$D$41*'UNIT VALUES'!$D$44),IF(U726&gt;V726, O726*'UNIT VALUES'!$D$28*'UNIT VALUES'!$D$36,0)), 0)</f>
        <v>1420569</v>
      </c>
      <c r="Z726" s="87">
        <f>ROUND(IF(C726="22", IF(U726&gt;V726,Q726*'UNIT VALUES'!$D$39*'UNIT VALUES'!$D$44,Q726*'UNIT VALUES'!$D$42*'UNIT VALUES'!$D$44), IF(U726&gt;V726, Q726*'UNIT VALUES'!$D$29*'UNIT VALUES'!$D$36, Q726*'UNIT VALUES'!$D$31*'UNIT VALUES'!$D$36)),0)</f>
        <v>1439044</v>
      </c>
      <c r="AA726" s="87">
        <f>ROUND(IF(C726="22", IF(U726&gt;V726,0,R726*'UNIT VALUES'!$D$43*'UNIT VALUES'!$D$44),IF(CALCS!U726&gt;CALCS!V726,0,CALCS!R726*'UNIT VALUES'!$D$34*'UNIT VALUES'!$D$36)), 0)</f>
        <v>6926359</v>
      </c>
      <c r="AB726" s="87">
        <f>ROUND(IF(C726="22",IF(U726&gt;V726,S726*'UNIT VALUES'!$D$40*'UNIT VALUES'!$D$44,0),IF(U726&gt;V726,S726*'UNIT VALUES'!$D$30*'UNIT VALUES'!$D$36)), 0)</f>
        <v>0</v>
      </c>
      <c r="AC726" s="87">
        <f>ROUND(IF(U726&gt;V726,0,IF(T726&gt;1, IF(C726="66", T726*'UNIT VALUES'!$D$33*'UNIT VALUES'!$D$36,T726*'UNIT VALUES'!$D$32*'UNIT VALUES'!$D$36),0)),0)</f>
        <v>0</v>
      </c>
      <c r="AD726" t="str">
        <f t="shared" si="34"/>
        <v>319999</v>
      </c>
      <c r="AE726">
        <f ca="1">IF(C726="22",OFFSET('National Reallocations'!$L$1,MATCH(AD726,'National Reallocations'!$I$2:$I$52,0),),ROUND((X726/(SUM($X$2:$X$1259)-SUMIF($C$2:$C$1259,"22",$X$2:$X$1259)))*(Reallocations!$F$4+Reallocations!$F$5),0))</f>
        <v>3147</v>
      </c>
      <c r="AF726" s="27">
        <f ca="1">IF(ISERROR(OFFSET('MSA Reallocations'!$I$1,MATCH(AD726,'MSA Reallocations'!$E$2:$E$37,0),)), 0, (OFFSET('MSA Reallocations'!$I$1,MATCH(AD726,'MSA Reallocations'!$E$2:$E$37,0),)))</f>
        <v>0</v>
      </c>
      <c r="AG726" s="181">
        <f ca="1">IF(ISERROR(OFFSET(Reductions!$E$1,MATCH(AD726,Reductions!$F$2:$F$15,0),)), 0, -OFFSET(Reductions!$E$1,MATCH(AD726,Reductions!$F$2:$F$15,0),))</f>
        <v>0</v>
      </c>
      <c r="AH726" s="53">
        <f t="shared" ca="1" si="35"/>
        <v>9789119</v>
      </c>
    </row>
    <row r="727" spans="1:34" x14ac:dyDescent="0.25">
      <c r="A727" s="126" t="s">
        <v>5201</v>
      </c>
      <c r="B727" s="126" t="s">
        <v>2086</v>
      </c>
      <c r="C727" s="126" t="s">
        <v>47</v>
      </c>
      <c r="D727" s="126" t="s">
        <v>48</v>
      </c>
      <c r="E727" s="126" t="s">
        <v>2087</v>
      </c>
      <c r="F727" s="126" t="s">
        <v>2089</v>
      </c>
      <c r="G727" s="126" t="s">
        <v>2090</v>
      </c>
      <c r="H727" s="126" t="s">
        <v>23</v>
      </c>
      <c r="I727" s="126" t="s">
        <v>2091</v>
      </c>
      <c r="J727" s="126" t="s">
        <v>1240</v>
      </c>
      <c r="K727" s="126" t="s">
        <v>293</v>
      </c>
      <c r="L727" s="127">
        <v>8831</v>
      </c>
      <c r="M727" s="127">
        <v>0</v>
      </c>
      <c r="N727" s="127">
        <v>0</v>
      </c>
      <c r="O727" s="127">
        <v>55510</v>
      </c>
      <c r="P727" s="127">
        <v>0</v>
      </c>
      <c r="Q727" s="127">
        <v>6082</v>
      </c>
      <c r="R727" s="127">
        <v>902</v>
      </c>
      <c r="S727" s="127">
        <v>700</v>
      </c>
      <c r="T727" s="24">
        <f>IF(P727&gt;0, ROUND(IF(IF(OR(C727="51", C727="52", C727="66"), (L727*'UNIT VALUES'!$C$26)-CALCS!P727,0)&gt;0, IF(OR(C727="51", C727="52", C727="66"), (L727*'UNIT VALUES'!$C$26)-CALCS!P727,0), 0), 0), ROUND(IF(IF(OR(C727="51", C727="52", C727="66"), (L727*'UNIT VALUES'!$C$26)-CALCS!O727,0)&gt;0, IF(OR(C727="51", C727="52", C727="66"), (L727*'UNIT VALUES'!$C$26)-CALCS!O727,0), 0), 0))</f>
        <v>0</v>
      </c>
      <c r="U727" s="25">
        <f>IF(C727="22", (O727*'UNIT VALUES'!$D$38)+(Q727*'UNIT VALUES'!$D$39)+(S727*'UNIT VALUES'!$D$40), (O727*'UNIT VALUES'!$D$28)+(Q727*'UNIT VALUES'!$D$29)+(S727*'UNIT VALUES'!$D$30))</f>
        <v>363952.44428956421</v>
      </c>
      <c r="V727" s="25">
        <f>IF(C727="22",(O727*'UNIT VALUES'!$D$41)+(Q727*'UNIT VALUES'!$D$42)+(R727*'UNIT VALUES'!$D$43),IF(C727="66",(Q727*'UNIT VALUES'!$D$31)+(T727*'UNIT VALUES'!$D$33)+(R727*'UNIT VALUES'!$D$34),(Q727*'UNIT VALUES'!$D$31)+(T727*'UNIT VALUES'!$D$32)+(R727*'UNIT VALUES'!$D$34)))</f>
        <v>159648.85291008325</v>
      </c>
      <c r="W727" s="25">
        <f t="shared" si="33"/>
        <v>363952</v>
      </c>
      <c r="X727" s="27">
        <f>ROUND(IF(C727="22", W727*'UNIT VALUES'!$D$44, W727*'UNIT VALUES'!$D$36), 0)</f>
        <v>318534</v>
      </c>
      <c r="Y727" s="87">
        <f>ROUND(IF(C727="22", IF(U727&gt;V727,O727*'UNIT VALUES'!$D$38*'UNIT VALUES'!$D$44,O727*'UNIT VALUES'!$D$41*'UNIT VALUES'!$D$44),IF(U727&gt;V727, O727*'UNIT VALUES'!$D$28*'UNIT VALUES'!$D$36,0)), 0)</f>
        <v>91324</v>
      </c>
      <c r="Z727" s="87">
        <f>ROUND(IF(C727="22", IF(U727&gt;V727,Q727*'UNIT VALUES'!$D$39*'UNIT VALUES'!$D$44,Q727*'UNIT VALUES'!$D$42*'UNIT VALUES'!$D$44), IF(U727&gt;V727, Q727*'UNIT VALUES'!$D$29*'UNIT VALUES'!$D$36, Q727*'UNIT VALUES'!$D$31*'UNIT VALUES'!$D$36)),0)</f>
        <v>135318</v>
      </c>
      <c r="AA727" s="87">
        <f>ROUND(IF(C727="22", IF(U727&gt;V727,0,R727*'UNIT VALUES'!$D$43*'UNIT VALUES'!$D$44),IF(CALCS!U727&gt;CALCS!V727,0,CALCS!R727*'UNIT VALUES'!$D$34*'UNIT VALUES'!$D$36)), 0)</f>
        <v>0</v>
      </c>
      <c r="AB727" s="87">
        <f>ROUND(IF(C727="22",IF(U727&gt;V727,S727*'UNIT VALUES'!$D$40*'UNIT VALUES'!$D$44,0),IF(U727&gt;V727,S727*'UNIT VALUES'!$D$30*'UNIT VALUES'!$D$36)), 0)</f>
        <v>91892</v>
      </c>
      <c r="AC727" s="87">
        <f>ROUND(IF(U727&gt;V727,0,IF(T727&gt;1, IF(C727="66", T727*'UNIT VALUES'!$D$33*'UNIT VALUES'!$D$36,T727*'UNIT VALUES'!$D$32*'UNIT VALUES'!$D$36),0)),0)</f>
        <v>0</v>
      </c>
      <c r="AD727" t="str">
        <f t="shared" si="34"/>
        <v>310276</v>
      </c>
      <c r="AE727">
        <f ca="1">IF(C727="22",OFFSET('National Reallocations'!$L$1,MATCH(AD727,'National Reallocations'!$I$2:$I$52,0),),ROUND((X727/(SUM($X$2:$X$1259)-SUMIF($C$2:$C$1259,"22",$X$2:$X$1259)))*(Reallocations!$F$4+Reallocations!$F$5),0))</f>
        <v>27</v>
      </c>
      <c r="AF727" s="27">
        <f ca="1">IF(ISERROR(OFFSET('MSA Reallocations'!$I$1,MATCH(AD727,'MSA Reallocations'!$E$2:$E$37,0),)), 0, (OFFSET('MSA Reallocations'!$I$1,MATCH(AD727,'MSA Reallocations'!$E$2:$E$37,0),)))</f>
        <v>0</v>
      </c>
      <c r="AG727" s="181">
        <f ca="1">IF(ISERROR(OFFSET(Reductions!$E$1,MATCH(AD727,Reductions!$F$2:$F$15,0),)), 0, -OFFSET(Reductions!$E$1,MATCH(AD727,Reductions!$F$2:$F$15,0),))</f>
        <v>0</v>
      </c>
      <c r="AH727" s="53">
        <f t="shared" ca="1" si="35"/>
        <v>318561</v>
      </c>
    </row>
    <row r="728" spans="1:34" x14ac:dyDescent="0.25">
      <c r="A728" s="126" t="s">
        <v>4765</v>
      </c>
      <c r="B728" s="126" t="s">
        <v>2086</v>
      </c>
      <c r="C728" s="126" t="s">
        <v>27</v>
      </c>
      <c r="D728" s="126" t="s">
        <v>28</v>
      </c>
      <c r="E728" s="126" t="s">
        <v>2087</v>
      </c>
      <c r="F728" s="126" t="s">
        <v>1242</v>
      </c>
      <c r="G728" s="126" t="s">
        <v>22</v>
      </c>
      <c r="H728" s="126" t="s">
        <v>23</v>
      </c>
      <c r="I728" s="126" t="s">
        <v>4766</v>
      </c>
      <c r="J728" s="126" t="s">
        <v>4767</v>
      </c>
      <c r="K728" s="126" t="s">
        <v>293</v>
      </c>
      <c r="L728" s="127">
        <v>25742</v>
      </c>
      <c r="M728" s="127">
        <v>0</v>
      </c>
      <c r="N728" s="127">
        <v>0</v>
      </c>
      <c r="O728" s="127">
        <v>51440</v>
      </c>
      <c r="P728" s="127">
        <v>0</v>
      </c>
      <c r="Q728" s="127">
        <v>8416</v>
      </c>
      <c r="R728" s="127">
        <v>3696</v>
      </c>
      <c r="S728" s="127">
        <v>673</v>
      </c>
      <c r="T728" s="24">
        <f>IF(P728&gt;0, ROUND(IF(IF(OR(C728="51", C728="52", C728="66"), (L728*'UNIT VALUES'!$C$26)-CALCS!P728,0)&gt;0, IF(OR(C728="51", C728="52", C728="66"), (L728*'UNIT VALUES'!$C$26)-CALCS!P728,0), 0), 0), ROUND(IF(IF(OR(C728="51", C728="52", C728="66"), (L728*'UNIT VALUES'!$C$26)-CALCS!O728,0)&gt;0, IF(OR(C728="51", C728="52", C728="66"), (L728*'UNIT VALUES'!$C$26)-CALCS!O728,0), 0), 0))</f>
        <v>0</v>
      </c>
      <c r="U728" s="25">
        <f>IF(C728="22", (O728*'UNIT VALUES'!$D$38)+(Q728*'UNIT VALUES'!$D$39)+(S728*'UNIT VALUES'!$D$40), (O728*'UNIT VALUES'!$D$28)+(Q728*'UNIT VALUES'!$D$29)+(S728*'UNIT VALUES'!$D$30))</f>
        <v>411585.54546335735</v>
      </c>
      <c r="V728" s="25">
        <f>IF(C728="22",(O728*'UNIT VALUES'!$D$41)+(Q728*'UNIT VALUES'!$D$42)+(R728*'UNIT VALUES'!$D$43),IF(C728="66",(Q728*'UNIT VALUES'!$D$31)+(T728*'UNIT VALUES'!$D$33)+(R728*'UNIT VALUES'!$D$34),(Q728*'UNIT VALUES'!$D$31)+(T728*'UNIT VALUES'!$D$32)+(R728*'UNIT VALUES'!$D$34)))</f>
        <v>402417.38867666991</v>
      </c>
      <c r="W728" s="25">
        <f t="shared" si="33"/>
        <v>411586</v>
      </c>
      <c r="X728" s="27">
        <f>ROUND(IF(C728="22", W728*'UNIT VALUES'!$D$44, W728*'UNIT VALUES'!$D$36), 0)</f>
        <v>360223</v>
      </c>
      <c r="Y728" s="87">
        <f>ROUND(IF(C728="22", IF(U728&gt;V728,O728*'UNIT VALUES'!$D$38*'UNIT VALUES'!$D$44,O728*'UNIT VALUES'!$D$41*'UNIT VALUES'!$D$44),IF(U728&gt;V728, O728*'UNIT VALUES'!$D$28*'UNIT VALUES'!$D$36,0)), 0)</f>
        <v>84628</v>
      </c>
      <c r="Z728" s="87">
        <f>ROUND(IF(C728="22", IF(U728&gt;V728,Q728*'UNIT VALUES'!$D$39*'UNIT VALUES'!$D$44,Q728*'UNIT VALUES'!$D$42*'UNIT VALUES'!$D$44), IF(U728&gt;V728, Q728*'UNIT VALUES'!$D$29*'UNIT VALUES'!$D$36, Q728*'UNIT VALUES'!$D$31*'UNIT VALUES'!$D$36)),0)</f>
        <v>187248</v>
      </c>
      <c r="AA728" s="87">
        <f>ROUND(IF(C728="22", IF(U728&gt;V728,0,R728*'UNIT VALUES'!$D$43*'UNIT VALUES'!$D$44),IF(CALCS!U728&gt;CALCS!V728,0,CALCS!R728*'UNIT VALUES'!$D$34*'UNIT VALUES'!$D$36)), 0)</f>
        <v>0</v>
      </c>
      <c r="AB728" s="87">
        <f>ROUND(IF(C728="22",IF(U728&gt;V728,S728*'UNIT VALUES'!$D$40*'UNIT VALUES'!$D$44,0),IF(U728&gt;V728,S728*'UNIT VALUES'!$D$30*'UNIT VALUES'!$D$36)), 0)</f>
        <v>88347</v>
      </c>
      <c r="AC728" s="87">
        <f>ROUND(IF(U728&gt;V728,0,IF(T728&gt;1, IF(C728="66", T728*'UNIT VALUES'!$D$33*'UNIT VALUES'!$D$36,T728*'UNIT VALUES'!$D$32*'UNIT VALUES'!$D$36),0)),0)</f>
        <v>0</v>
      </c>
      <c r="AD728" t="str">
        <f t="shared" si="34"/>
        <v>311254</v>
      </c>
      <c r="AE728">
        <f ca="1">IF(C728="22",OFFSET('National Reallocations'!$L$1,MATCH(AD728,'National Reallocations'!$I$2:$I$52,0),),ROUND((X728/(SUM($X$2:$X$1259)-SUMIF($C$2:$C$1259,"22",$X$2:$X$1259)))*(Reallocations!$F$4+Reallocations!$F$5),0))</f>
        <v>30</v>
      </c>
      <c r="AF728" s="27">
        <f ca="1">IF(ISERROR(OFFSET('MSA Reallocations'!$I$1,MATCH(AD728,'MSA Reallocations'!$E$2:$E$37,0),)), 0, (OFFSET('MSA Reallocations'!$I$1,MATCH(AD728,'MSA Reallocations'!$E$2:$E$37,0),)))</f>
        <v>0</v>
      </c>
      <c r="AG728" s="181">
        <f ca="1">IF(ISERROR(OFFSET(Reductions!$E$1,MATCH(AD728,Reductions!$F$2:$F$15,0),)), 0, -OFFSET(Reductions!$E$1,MATCH(AD728,Reductions!$F$2:$F$15,0),))</f>
        <v>0</v>
      </c>
      <c r="AH728" s="53">
        <f t="shared" ca="1" si="35"/>
        <v>360253</v>
      </c>
    </row>
    <row r="729" spans="1:34" x14ac:dyDescent="0.25">
      <c r="A729" s="126" t="s">
        <v>5564</v>
      </c>
      <c r="B729" s="126" t="s">
        <v>2086</v>
      </c>
      <c r="C729" s="126" t="s">
        <v>27</v>
      </c>
      <c r="D729" s="126" t="s">
        <v>28</v>
      </c>
      <c r="E729" s="126" t="s">
        <v>2087</v>
      </c>
      <c r="F729" s="126" t="s">
        <v>1008</v>
      </c>
      <c r="G729" s="126" t="s">
        <v>1584</v>
      </c>
      <c r="H729" s="126" t="s">
        <v>23</v>
      </c>
      <c r="I729" s="126" t="s">
        <v>367</v>
      </c>
      <c r="J729" s="126" t="s">
        <v>2092</v>
      </c>
      <c r="K729" s="126" t="s">
        <v>293</v>
      </c>
      <c r="L729" s="127">
        <v>129028</v>
      </c>
      <c r="M729" s="127">
        <v>171932</v>
      </c>
      <c r="N729" s="127">
        <v>171932</v>
      </c>
      <c r="O729" s="127">
        <v>277348</v>
      </c>
      <c r="P729" s="127">
        <v>0</v>
      </c>
      <c r="Q729" s="127">
        <v>40814</v>
      </c>
      <c r="R729" s="127">
        <v>16323</v>
      </c>
      <c r="S729" s="127">
        <v>2344</v>
      </c>
      <c r="T729" s="24">
        <f>IF(P729&gt;0, ROUND(IF(IF(OR(C729="51", C729="52", C729="66"), (L729*'UNIT VALUES'!$C$26)-CALCS!P729,0)&gt;0, IF(OR(C729="51", C729="52", C729="66"), (L729*'UNIT VALUES'!$C$26)-CALCS!P729,0), 0), 0), ROUND(IF(IF(OR(C729="51", C729="52", C729="66"), (L729*'UNIT VALUES'!$C$26)-CALCS!O729,0)&gt;0, IF(OR(C729="51", C729="52", C729="66"), (L729*'UNIT VALUES'!$C$26)-CALCS!O729,0), 0), 0))</f>
        <v>0</v>
      </c>
      <c r="U729" s="25">
        <f>IF(C729="22", (O729*'UNIT VALUES'!$D$38)+(Q729*'UNIT VALUES'!$D$39)+(S729*'UNIT VALUES'!$D$40), (O729*'UNIT VALUES'!$D$28)+(Q729*'UNIT VALUES'!$D$29)+(S729*'UNIT VALUES'!$D$30))</f>
        <v>1910476.5757856085</v>
      </c>
      <c r="V729" s="25">
        <f>IF(C729="22",(O729*'UNIT VALUES'!$D$41)+(Q729*'UNIT VALUES'!$D$42)+(R729*'UNIT VALUES'!$D$43),IF(C729="66",(Q729*'UNIT VALUES'!$D$31)+(T729*'UNIT VALUES'!$D$33)+(R729*'UNIT VALUES'!$D$34),(Q729*'UNIT VALUES'!$D$31)+(T729*'UNIT VALUES'!$D$32)+(R729*'UNIT VALUES'!$D$34)))</f>
        <v>1832840.4588924258</v>
      </c>
      <c r="W729" s="25">
        <f t="shared" si="33"/>
        <v>1910477</v>
      </c>
      <c r="X729" s="27">
        <f>ROUND(IF(C729="22", W729*'UNIT VALUES'!$D$44, W729*'UNIT VALUES'!$D$36), 0)</f>
        <v>1672065</v>
      </c>
      <c r="Y729" s="87">
        <f>ROUND(IF(C729="22", IF(U729&gt;V729,O729*'UNIT VALUES'!$D$38*'UNIT VALUES'!$D$44,O729*'UNIT VALUES'!$D$41*'UNIT VALUES'!$D$44),IF(U729&gt;V729, O729*'UNIT VALUES'!$D$28*'UNIT VALUES'!$D$36,0)), 0)</f>
        <v>456289</v>
      </c>
      <c r="Z729" s="87">
        <f>ROUND(IF(C729="22", IF(U729&gt;V729,Q729*'UNIT VALUES'!$D$39*'UNIT VALUES'!$D$44,Q729*'UNIT VALUES'!$D$42*'UNIT VALUES'!$D$44), IF(U729&gt;V729, Q729*'UNIT VALUES'!$D$29*'UNIT VALUES'!$D$36, Q729*'UNIT VALUES'!$D$31*'UNIT VALUES'!$D$36)),0)</f>
        <v>908071</v>
      </c>
      <c r="AA729" s="87">
        <f>ROUND(IF(C729="22", IF(U729&gt;V729,0,R729*'UNIT VALUES'!$D$43*'UNIT VALUES'!$D$44),IF(CALCS!U729&gt;CALCS!V729,0,CALCS!R729*'UNIT VALUES'!$D$34*'UNIT VALUES'!$D$36)), 0)</f>
        <v>0</v>
      </c>
      <c r="AB729" s="87">
        <f>ROUND(IF(C729="22",IF(U729&gt;V729,S729*'UNIT VALUES'!$D$40*'UNIT VALUES'!$D$44,0),IF(U729&gt;V729,S729*'UNIT VALUES'!$D$30*'UNIT VALUES'!$D$36)), 0)</f>
        <v>307705</v>
      </c>
      <c r="AC729" s="87">
        <f>ROUND(IF(U729&gt;V729,0,IF(T729&gt;1, IF(C729="66", T729*'UNIT VALUES'!$D$33*'UNIT VALUES'!$D$36,T729*'UNIT VALUES'!$D$32*'UNIT VALUES'!$D$36),0)),0)</f>
        <v>0</v>
      </c>
      <c r="AD729" t="str">
        <f t="shared" si="34"/>
        <v>311710</v>
      </c>
      <c r="AE729">
        <f ca="1">IF(C729="22",OFFSET('National Reallocations'!$L$1,MATCH(AD729,'National Reallocations'!$I$2:$I$52,0),),ROUND((X729/(SUM($X$2:$X$1259)-SUMIF($C$2:$C$1259,"22",$X$2:$X$1259)))*(Reallocations!$F$4+Reallocations!$F$5),0))</f>
        <v>141</v>
      </c>
      <c r="AF729" s="27">
        <f ca="1">IF(ISERROR(OFFSET('MSA Reallocations'!$I$1,MATCH(AD729,'MSA Reallocations'!$E$2:$E$37,0),)), 0, (OFFSET('MSA Reallocations'!$I$1,MATCH(AD729,'MSA Reallocations'!$E$2:$E$37,0),)))</f>
        <v>0</v>
      </c>
      <c r="AG729" s="181">
        <f ca="1">IF(ISERROR(OFFSET(Reductions!$E$1,MATCH(AD729,Reductions!$F$2:$F$15,0),)), 0, -OFFSET(Reductions!$E$1,MATCH(AD729,Reductions!$F$2:$F$15,0),))</f>
        <v>0</v>
      </c>
      <c r="AH729" s="53">
        <f t="shared" ca="1" si="35"/>
        <v>1672206</v>
      </c>
    </row>
    <row r="730" spans="1:34" x14ac:dyDescent="0.25">
      <c r="A730" s="126" t="s">
        <v>5345</v>
      </c>
      <c r="B730" s="126" t="s">
        <v>2086</v>
      </c>
      <c r="C730" s="126" t="s">
        <v>27</v>
      </c>
      <c r="D730" s="126" t="s">
        <v>28</v>
      </c>
      <c r="E730" s="126" t="s">
        <v>2087</v>
      </c>
      <c r="F730" s="126" t="s">
        <v>2095</v>
      </c>
      <c r="G730" s="126" t="s">
        <v>71</v>
      </c>
      <c r="H730" s="126" t="s">
        <v>23</v>
      </c>
      <c r="I730" s="126" t="s">
        <v>78</v>
      </c>
      <c r="J730" s="126" t="s">
        <v>1240</v>
      </c>
      <c r="K730" s="126" t="s">
        <v>293</v>
      </c>
      <c r="L730" s="127">
        <v>302612</v>
      </c>
      <c r="M730" s="127">
        <v>346238</v>
      </c>
      <c r="N730" s="127">
        <v>313926</v>
      </c>
      <c r="O730" s="127">
        <v>443885</v>
      </c>
      <c r="P730" s="127">
        <v>402460</v>
      </c>
      <c r="Q730" s="127">
        <v>71350</v>
      </c>
      <c r="R730" s="127">
        <v>40687</v>
      </c>
      <c r="S730" s="127">
        <v>4796</v>
      </c>
      <c r="T730" s="24">
        <f>IF(P730&gt;0, ROUND(IF(IF(OR(C730="51", C730="52", C730="66"), (L730*'UNIT VALUES'!$C$26)-CALCS!P730,0)&gt;0, IF(OR(C730="51", C730="52", C730="66"), (L730*'UNIT VALUES'!$C$26)-CALCS!P730,0), 0), 0), ROUND(IF(IF(OR(C730="51", C730="52", C730="66"), (L730*'UNIT VALUES'!$C$26)-CALCS!O730,0)&gt;0, IF(OR(C730="51", C730="52", C730="66"), (L730*'UNIT VALUES'!$C$26)-CALCS!O730,0), 0), 0))</f>
        <v>72404</v>
      </c>
      <c r="U730" s="25">
        <f>IF(C730="22", (O730*'UNIT VALUES'!$D$38)+(Q730*'UNIT VALUES'!$D$39)+(S730*'UNIT VALUES'!$D$40), (O730*'UNIT VALUES'!$D$28)+(Q730*'UNIT VALUES'!$D$29)+(S730*'UNIT VALUES'!$D$30))</f>
        <v>3367572.7958010826</v>
      </c>
      <c r="V730" s="25">
        <f>IF(C730="22",(O730*'UNIT VALUES'!$D$41)+(Q730*'UNIT VALUES'!$D$42)+(R730*'UNIT VALUES'!$D$43),IF(C730="66",(Q730*'UNIT VALUES'!$D$31)+(T730*'UNIT VALUES'!$D$33)+(R730*'UNIT VALUES'!$D$34),(Q730*'UNIT VALUES'!$D$31)+(T730*'UNIT VALUES'!$D$32)+(R730*'UNIT VALUES'!$D$34)))</f>
        <v>4949885.047702183</v>
      </c>
      <c r="W730" s="25">
        <f t="shared" si="33"/>
        <v>4949885</v>
      </c>
      <c r="X730" s="27">
        <f>ROUND(IF(C730="22", W730*'UNIT VALUES'!$D$44, W730*'UNIT VALUES'!$D$36), 0)</f>
        <v>4332180</v>
      </c>
      <c r="Y730" s="87">
        <f>ROUND(IF(C730="22", IF(U730&gt;V730,O730*'UNIT VALUES'!$D$38*'UNIT VALUES'!$D$44,O730*'UNIT VALUES'!$D$41*'UNIT VALUES'!$D$44),IF(U730&gt;V730, O730*'UNIT VALUES'!$D$28*'UNIT VALUES'!$D$36,0)), 0)</f>
        <v>0</v>
      </c>
      <c r="Z730" s="87">
        <f>ROUND(IF(C730="22", IF(U730&gt;V730,Q730*'UNIT VALUES'!$D$39*'UNIT VALUES'!$D$44,Q730*'UNIT VALUES'!$D$42*'UNIT VALUES'!$D$44), IF(U730&gt;V730, Q730*'UNIT VALUES'!$D$29*'UNIT VALUES'!$D$36, Q730*'UNIT VALUES'!$D$31*'UNIT VALUES'!$D$36)),0)</f>
        <v>952480</v>
      </c>
      <c r="AA730" s="87">
        <f>ROUND(IF(C730="22", IF(U730&gt;V730,0,R730*'UNIT VALUES'!$D$43*'UNIT VALUES'!$D$44),IF(CALCS!U730&gt;CALCS!V730,0,CALCS!R730*'UNIT VALUES'!$D$34*'UNIT VALUES'!$D$36)), 0)</f>
        <v>2640367</v>
      </c>
      <c r="AB730" s="87">
        <f>ROUND(IF(C730="22",IF(U730&gt;V730,S730*'UNIT VALUES'!$D$40*'UNIT VALUES'!$D$44,0),IF(U730&gt;V730,S730*'UNIT VALUES'!$D$30*'UNIT VALUES'!$D$36)), 0)</f>
        <v>0</v>
      </c>
      <c r="AC730" s="87">
        <f>ROUND(IF(U730&gt;V730,0,IF(T730&gt;1, IF(C730="66", T730*'UNIT VALUES'!$D$33*'UNIT VALUES'!$D$36,T730*'UNIT VALUES'!$D$32*'UNIT VALUES'!$D$36),0)),0)</f>
        <v>739334</v>
      </c>
      <c r="AD730" t="str">
        <f t="shared" si="34"/>
        <v>312208</v>
      </c>
      <c r="AE730">
        <f ca="1">IF(C730="22",OFFSET('National Reallocations'!$L$1,MATCH(AD730,'National Reallocations'!$I$2:$I$52,0),),ROUND((X730/(SUM($X$2:$X$1259)-SUMIF($C$2:$C$1259,"22",$X$2:$X$1259)))*(Reallocations!$F$4+Reallocations!$F$5),0))</f>
        <v>364</v>
      </c>
      <c r="AF730" s="27">
        <f ca="1">IF(ISERROR(OFFSET('MSA Reallocations'!$I$1,MATCH(AD730,'MSA Reallocations'!$E$2:$E$37,0),)), 0, (OFFSET('MSA Reallocations'!$I$1,MATCH(AD730,'MSA Reallocations'!$E$2:$E$37,0),)))</f>
        <v>0</v>
      </c>
      <c r="AG730" s="181">
        <f ca="1">IF(ISERROR(OFFSET(Reductions!$E$1,MATCH(AD730,Reductions!$F$2:$F$15,0),)), 0, -OFFSET(Reductions!$E$1,MATCH(AD730,Reductions!$F$2:$F$15,0),))</f>
        <v>0</v>
      </c>
      <c r="AH730" s="53">
        <f t="shared" ca="1" si="35"/>
        <v>4332544</v>
      </c>
    </row>
    <row r="731" spans="1:34" x14ac:dyDescent="0.25">
      <c r="A731" s="126" t="s">
        <v>5906</v>
      </c>
      <c r="B731" s="126" t="s">
        <v>2097</v>
      </c>
      <c r="C731" s="126" t="s">
        <v>19</v>
      </c>
      <c r="D731" s="126" t="s">
        <v>20</v>
      </c>
      <c r="E731" s="126" t="s">
        <v>2098</v>
      </c>
      <c r="F731" s="126" t="s">
        <v>4744</v>
      </c>
      <c r="G731" s="126" t="s">
        <v>22</v>
      </c>
      <c r="H731" s="126" t="s">
        <v>23</v>
      </c>
      <c r="I731" s="126" t="s">
        <v>23</v>
      </c>
      <c r="J731" s="126" t="s">
        <v>24</v>
      </c>
      <c r="K731" s="126" t="s">
        <v>167</v>
      </c>
      <c r="L731" s="127">
        <v>0</v>
      </c>
      <c r="M731" s="127">
        <v>920610</v>
      </c>
      <c r="N731" s="127">
        <v>920610</v>
      </c>
      <c r="O731" s="127">
        <v>1049961</v>
      </c>
      <c r="P731" s="127">
        <v>0</v>
      </c>
      <c r="Q731" s="127">
        <v>80530</v>
      </c>
      <c r="R731" s="127">
        <v>94668</v>
      </c>
      <c r="S731" s="127">
        <v>4690</v>
      </c>
      <c r="T731" s="24">
        <f>IF(P731&gt;0, ROUND(IF(IF(OR(C731="51", C731="52", C731="66"), (L731*'UNIT VALUES'!$C$26)-CALCS!P731,0)&gt;0, IF(OR(C731="51", C731="52", C731="66"), (L731*'UNIT VALUES'!$C$26)-CALCS!P731,0), 0), 0), ROUND(IF(IF(OR(C731="51", C731="52", C731="66"), (L731*'UNIT VALUES'!$C$26)-CALCS!O731,0)&gt;0, IF(OR(C731="51", C731="52", C731="66"), (L731*'UNIT VALUES'!$C$26)-CALCS!O731,0), 0), 0))</f>
        <v>0</v>
      </c>
      <c r="U731" s="25">
        <f>IF(C731="22", (O731*'UNIT VALUES'!$D$38)+(Q731*'UNIT VALUES'!$D$39)+(S731*'UNIT VALUES'!$D$40), (O731*'UNIT VALUES'!$D$28)+(Q731*'UNIT VALUES'!$D$29)+(S731*'UNIT VALUES'!$D$30))</f>
        <v>5556173.4342285572</v>
      </c>
      <c r="V731" s="25">
        <f>IF(C731="22",(O731*'UNIT VALUES'!$D$41)+(Q731*'UNIT VALUES'!$D$42)+(R731*'UNIT VALUES'!$D$43),IF(C731="66",(Q731*'UNIT VALUES'!$D$31)+(T731*'UNIT VALUES'!$D$33)+(R731*'UNIT VALUES'!$D$34),(Q731*'UNIT VALUES'!$D$31)+(T731*'UNIT VALUES'!$D$32)+(R731*'UNIT VALUES'!$D$34)))</f>
        <v>9640819.4658612516</v>
      </c>
      <c r="W731" s="25">
        <f t="shared" si="33"/>
        <v>9640819</v>
      </c>
      <c r="X731" s="219">
        <f>ROUND(IF(C731="22", W731*'UNIT VALUES'!$D$44, W731*'UNIT VALUES'!$D$36), 0)</f>
        <v>8016814</v>
      </c>
      <c r="Y731" s="87">
        <f>ROUND(IF(C731="22", IF(U731&gt;V731,O731*'UNIT VALUES'!$D$38*'UNIT VALUES'!$D$44,O731*'UNIT VALUES'!$D$41*'UNIT VALUES'!$D$44),IF(U731&gt;V731, O731*'UNIT VALUES'!$D$28*'UNIT VALUES'!$D$36,0)), 0)</f>
        <v>1402904</v>
      </c>
      <c r="Z731" s="87">
        <f>ROUND(IF(C731="22", IF(U731&gt;V731,Q731*'UNIT VALUES'!$D$39*'UNIT VALUES'!$D$44,Q731*'UNIT VALUES'!$D$42*'UNIT VALUES'!$D$44), IF(U731&gt;V731, Q731*'UNIT VALUES'!$D$29*'UNIT VALUES'!$D$36, Q731*'UNIT VALUES'!$D$31*'UNIT VALUES'!$D$36)),0)</f>
        <v>1124868</v>
      </c>
      <c r="AA731" s="87">
        <f>ROUND(IF(C731="22", IF(U731&gt;V731,0,R731*'UNIT VALUES'!$D$43*'UNIT VALUES'!$D$44),IF(CALCS!U731&gt;CALCS!V731,0,CALCS!R731*'UNIT VALUES'!$D$34*'UNIT VALUES'!$D$36)), 0)</f>
        <v>5489043</v>
      </c>
      <c r="AB731" s="87">
        <f>ROUND(IF(C731="22",IF(U731&gt;V731,S731*'UNIT VALUES'!$D$40*'UNIT VALUES'!$D$44,0),IF(U731&gt;V731,S731*'UNIT VALUES'!$D$30*'UNIT VALUES'!$D$36)), 0)</f>
        <v>0</v>
      </c>
      <c r="AC731" s="87">
        <f>ROUND(IF(U731&gt;V731,0,IF(T731&gt;1, IF(C731="66", T731*'UNIT VALUES'!$D$33*'UNIT VALUES'!$D$36,T731*'UNIT VALUES'!$D$32*'UNIT VALUES'!$D$36),0)),0)</f>
        <v>0</v>
      </c>
      <c r="AD731" t="str">
        <f t="shared" si="34"/>
        <v>339999</v>
      </c>
      <c r="AE731">
        <f ca="1">IF(C731="22",OFFSET('National Reallocations'!$L$1,MATCH(AD731,'National Reallocations'!$I$2:$I$52,0),),ROUND((X731/(SUM($X$2:$X$1259)-SUMIF($C$2:$C$1259,"22",$X$2:$X$1259)))*(Reallocations!$F$4+Reallocations!$F$5),0))</f>
        <v>5734</v>
      </c>
      <c r="AF731" s="27">
        <f ca="1">IF(ISERROR(OFFSET('MSA Reallocations'!$I$1,MATCH(AD731,'MSA Reallocations'!$E$2:$E$37,0),)), 0, (OFFSET('MSA Reallocations'!$I$1,MATCH(AD731,'MSA Reallocations'!$E$2:$E$37,0),)))</f>
        <v>0</v>
      </c>
      <c r="AG731" s="181">
        <f ca="1">IF(ISERROR(OFFSET(Reductions!$E$1,MATCH(AD731,Reductions!$F$2:$F$15,0),)), 0, -OFFSET(Reductions!$E$1,MATCH(AD731,Reductions!$F$2:$F$15,0),))</f>
        <v>0</v>
      </c>
      <c r="AH731" s="53">
        <f t="shared" ca="1" si="35"/>
        <v>8022548</v>
      </c>
    </row>
    <row r="732" spans="1:34" x14ac:dyDescent="0.25">
      <c r="A732" s="126" t="s">
        <v>5434</v>
      </c>
      <c r="B732" s="126" t="s">
        <v>2097</v>
      </c>
      <c r="C732" s="126" t="s">
        <v>47</v>
      </c>
      <c r="D732" s="126" t="s">
        <v>48</v>
      </c>
      <c r="E732" s="126" t="s">
        <v>2098</v>
      </c>
      <c r="F732" s="126" t="s">
        <v>1719</v>
      </c>
      <c r="G732" s="126" t="s">
        <v>1611</v>
      </c>
      <c r="H732" s="126" t="s">
        <v>2099</v>
      </c>
      <c r="I732" s="126" t="s">
        <v>2099</v>
      </c>
      <c r="J732" s="126" t="s">
        <v>2100</v>
      </c>
      <c r="K732" s="126" t="s">
        <v>167</v>
      </c>
      <c r="L732" s="127">
        <v>19131</v>
      </c>
      <c r="M732" s="127">
        <v>22377</v>
      </c>
      <c r="N732" s="127">
        <v>22377</v>
      </c>
      <c r="O732" s="127">
        <v>30880</v>
      </c>
      <c r="P732" s="127">
        <v>0</v>
      </c>
      <c r="Q732" s="127">
        <v>2729</v>
      </c>
      <c r="R732" s="127">
        <v>3641</v>
      </c>
      <c r="S732" s="127">
        <v>184</v>
      </c>
      <c r="T732" s="24">
        <f>IF(P732&gt;0, ROUND(IF(IF(OR(C732="51", C732="52", C732="66"), (L732*'UNIT VALUES'!$C$26)-CALCS!P732,0)&gt;0, IF(OR(C732="51", C732="52", C732="66"), (L732*'UNIT VALUES'!$C$26)-CALCS!P732,0), 0), 0), ROUND(IF(IF(OR(C732="51", C732="52", C732="66"), (L732*'UNIT VALUES'!$C$26)-CALCS!O732,0)&gt;0, IF(OR(C732="51", C732="52", C732="66"), (L732*'UNIT VALUES'!$C$26)-CALCS!O732,0), 0), 0))</f>
        <v>0</v>
      </c>
      <c r="U732" s="25">
        <f>IF(C732="22", (O732*'UNIT VALUES'!$D$38)+(Q732*'UNIT VALUES'!$D$39)+(S732*'UNIT VALUES'!$D$40), (O732*'UNIT VALUES'!$D$28)+(Q732*'UNIT VALUES'!$D$29)+(S732*'UNIT VALUES'!$D$30))</f>
        <v>155020.44973111883</v>
      </c>
      <c r="V732" s="25">
        <f>IF(C732="22",(O732*'UNIT VALUES'!$D$41)+(Q732*'UNIT VALUES'!$D$42)+(R732*'UNIT VALUES'!$D$43),IF(C732="66",(Q732*'UNIT VALUES'!$D$31)+(T732*'UNIT VALUES'!$D$33)+(R732*'UNIT VALUES'!$D$34),(Q732*'UNIT VALUES'!$D$31)+(T732*'UNIT VALUES'!$D$32)+(R732*'UNIT VALUES'!$D$34)))</f>
        <v>311596.43212748028</v>
      </c>
      <c r="W732" s="25">
        <f t="shared" si="33"/>
        <v>311596</v>
      </c>
      <c r="X732" s="27">
        <f>ROUND(IF(C732="22", W732*'UNIT VALUES'!$D$44, W732*'UNIT VALUES'!$D$36), 0)</f>
        <v>272711</v>
      </c>
      <c r="Y732" s="87">
        <f>ROUND(IF(C732="22", IF(U732&gt;V732,O732*'UNIT VALUES'!$D$38*'UNIT VALUES'!$D$44,O732*'UNIT VALUES'!$D$41*'UNIT VALUES'!$D$44),IF(U732&gt;V732, O732*'UNIT VALUES'!$D$28*'UNIT VALUES'!$D$36,0)), 0)</f>
        <v>0</v>
      </c>
      <c r="Z732" s="87">
        <f>ROUND(IF(C732="22", IF(U732&gt;V732,Q732*'UNIT VALUES'!$D$39*'UNIT VALUES'!$D$44,Q732*'UNIT VALUES'!$D$42*'UNIT VALUES'!$D$44), IF(U732&gt;V732, Q732*'UNIT VALUES'!$D$29*'UNIT VALUES'!$D$36, Q732*'UNIT VALUES'!$D$31*'UNIT VALUES'!$D$36)),0)</f>
        <v>36431</v>
      </c>
      <c r="AA732" s="87">
        <f>ROUND(IF(C732="22", IF(U732&gt;V732,0,R732*'UNIT VALUES'!$D$43*'UNIT VALUES'!$D$44),IF(CALCS!U732&gt;CALCS!V732,0,CALCS!R732*'UNIT VALUES'!$D$34*'UNIT VALUES'!$D$36)), 0)</f>
        <v>236281</v>
      </c>
      <c r="AB732" s="87">
        <f>ROUND(IF(C732="22",IF(U732&gt;V732,S732*'UNIT VALUES'!$D$40*'UNIT VALUES'!$D$44,0),IF(U732&gt;V732,S732*'UNIT VALUES'!$D$30*'UNIT VALUES'!$D$36)), 0)</f>
        <v>0</v>
      </c>
      <c r="AC732" s="87">
        <f>ROUND(IF(U732&gt;V732,0,IF(T732&gt;1, IF(C732="66", T732*'UNIT VALUES'!$D$33*'UNIT VALUES'!$D$36,T732*'UNIT VALUES'!$D$32*'UNIT VALUES'!$D$36),0)),0)</f>
        <v>0</v>
      </c>
      <c r="AD732" t="str">
        <f t="shared" si="34"/>
        <v>330378</v>
      </c>
      <c r="AE732">
        <f ca="1">IF(C732="22",OFFSET('National Reallocations'!$L$1,MATCH(AD732,'National Reallocations'!$I$2:$I$52,0),),ROUND((X732/(SUM($X$2:$X$1259)-SUMIF($C$2:$C$1259,"22",$X$2:$X$1259)))*(Reallocations!$F$4+Reallocations!$F$5),0))</f>
        <v>23</v>
      </c>
      <c r="AF732" s="27">
        <f ca="1">IF(ISERROR(OFFSET('MSA Reallocations'!$I$1,MATCH(AD732,'MSA Reallocations'!$E$2:$E$37,0),)), 0, (OFFSET('MSA Reallocations'!$I$1,MATCH(AD732,'MSA Reallocations'!$E$2:$E$37,0),)))</f>
        <v>0</v>
      </c>
      <c r="AG732" s="181">
        <f ca="1">IF(ISERROR(OFFSET(Reductions!$E$1,MATCH(AD732,Reductions!$F$2:$F$15,0),)), 0, -OFFSET(Reductions!$E$1,MATCH(AD732,Reductions!$F$2:$F$15,0),))</f>
        <v>0</v>
      </c>
      <c r="AH732" s="53">
        <f t="shared" ca="1" si="35"/>
        <v>272734</v>
      </c>
    </row>
    <row r="733" spans="1:34" x14ac:dyDescent="0.25">
      <c r="A733" s="126" t="s">
        <v>5171</v>
      </c>
      <c r="B733" s="126" t="s">
        <v>2097</v>
      </c>
      <c r="C733" s="126" t="s">
        <v>27</v>
      </c>
      <c r="D733" s="126" t="s">
        <v>28</v>
      </c>
      <c r="E733" s="126" t="s">
        <v>2098</v>
      </c>
      <c r="F733" s="126" t="s">
        <v>120</v>
      </c>
      <c r="G733" s="126" t="s">
        <v>886</v>
      </c>
      <c r="H733" s="126" t="s">
        <v>2101</v>
      </c>
      <c r="I733" s="126" t="s">
        <v>2101</v>
      </c>
      <c r="J733" s="126" t="s">
        <v>2102</v>
      </c>
      <c r="K733" s="126" t="s">
        <v>167</v>
      </c>
      <c r="L733" s="127">
        <v>88282</v>
      </c>
      <c r="M733" s="127">
        <v>90936</v>
      </c>
      <c r="N733" s="127">
        <v>90936</v>
      </c>
      <c r="O733" s="127">
        <v>110229</v>
      </c>
      <c r="P733" s="127">
        <v>0</v>
      </c>
      <c r="Q733" s="127">
        <v>15400</v>
      </c>
      <c r="R733" s="127">
        <v>18162</v>
      </c>
      <c r="S733" s="127">
        <v>1222</v>
      </c>
      <c r="T733" s="24">
        <f>IF(P733&gt;0, ROUND(IF(IF(OR(C733="51", C733="52", C733="66"), (L733*'UNIT VALUES'!$C$26)-CALCS!P733,0)&gt;0, IF(OR(C733="51", C733="52", C733="66"), (L733*'UNIT VALUES'!$C$26)-CALCS!P733,0), 0), 0), ROUND(IF(IF(OR(C733="51", C733="52", C733="66"), (L733*'UNIT VALUES'!$C$26)-CALCS!O733,0)&gt;0, IF(OR(C733="51", C733="52", C733="66"), (L733*'UNIT VALUES'!$C$26)-CALCS!O733,0), 0), 0))</f>
        <v>28305</v>
      </c>
      <c r="U733" s="25">
        <f>IF(C733="22", (O733*'UNIT VALUES'!$D$38)+(Q733*'UNIT VALUES'!$D$39)+(S733*'UNIT VALUES'!$D$40), (O733*'UNIT VALUES'!$D$28)+(Q733*'UNIT VALUES'!$D$29)+(S733*'UNIT VALUES'!$D$30))</f>
        <v>781983.12804469676</v>
      </c>
      <c r="V733" s="25">
        <f>IF(C733="22",(O733*'UNIT VALUES'!$D$41)+(Q733*'UNIT VALUES'!$D$42)+(R733*'UNIT VALUES'!$D$43),IF(C733="66",(Q733*'UNIT VALUES'!$D$31)+(T733*'UNIT VALUES'!$D$33)+(R733*'UNIT VALUES'!$D$34),(Q733*'UNIT VALUES'!$D$31)+(T733*'UNIT VALUES'!$D$32)+(R733*'UNIT VALUES'!$D$34)))</f>
        <v>1911802.5429972331</v>
      </c>
      <c r="W733" s="25">
        <f t="shared" si="33"/>
        <v>1911803</v>
      </c>
      <c r="X733" s="27">
        <f>ROUND(IF(C733="22", W733*'UNIT VALUES'!$D$44, W733*'UNIT VALUES'!$D$36), 0)</f>
        <v>1673226</v>
      </c>
      <c r="Y733" s="87">
        <f>ROUND(IF(C733="22", IF(U733&gt;V733,O733*'UNIT VALUES'!$D$38*'UNIT VALUES'!$D$44,O733*'UNIT VALUES'!$D$41*'UNIT VALUES'!$D$44),IF(U733&gt;V733, O733*'UNIT VALUES'!$D$28*'UNIT VALUES'!$D$36,0)), 0)</f>
        <v>0</v>
      </c>
      <c r="Z733" s="87">
        <f>ROUND(IF(C733="22", IF(U733&gt;V733,Q733*'UNIT VALUES'!$D$39*'UNIT VALUES'!$D$44,Q733*'UNIT VALUES'!$D$42*'UNIT VALUES'!$D$44), IF(U733&gt;V733, Q733*'UNIT VALUES'!$D$29*'UNIT VALUES'!$D$36, Q733*'UNIT VALUES'!$D$31*'UNIT VALUES'!$D$36)),0)</f>
        <v>205581</v>
      </c>
      <c r="AA733" s="87">
        <f>ROUND(IF(C733="22", IF(U733&gt;V733,0,R733*'UNIT VALUES'!$D$43*'UNIT VALUES'!$D$44),IF(CALCS!U733&gt;CALCS!V733,0,CALCS!R733*'UNIT VALUES'!$D$34*'UNIT VALUES'!$D$36)), 0)</f>
        <v>1178616</v>
      </c>
      <c r="AB733" s="87">
        <f>ROUND(IF(C733="22",IF(U733&gt;V733,S733*'UNIT VALUES'!$D$40*'UNIT VALUES'!$D$44,0),IF(U733&gt;V733,S733*'UNIT VALUES'!$D$30*'UNIT VALUES'!$D$36)), 0)</f>
        <v>0</v>
      </c>
      <c r="AC733" s="87">
        <f>ROUND(IF(U733&gt;V733,0,IF(T733&gt;1, IF(C733="66", T733*'UNIT VALUES'!$D$33*'UNIT VALUES'!$D$36,T733*'UNIT VALUES'!$D$32*'UNIT VALUES'!$D$36),0)),0)</f>
        <v>289029</v>
      </c>
      <c r="AD733" t="str">
        <f t="shared" si="34"/>
        <v>330930</v>
      </c>
      <c r="AE733">
        <f ca="1">IF(C733="22",OFFSET('National Reallocations'!$L$1,MATCH(AD733,'National Reallocations'!$I$2:$I$52,0),),ROUND((X733/(SUM($X$2:$X$1259)-SUMIF($C$2:$C$1259,"22",$X$2:$X$1259)))*(Reallocations!$F$4+Reallocations!$F$5),0))</f>
        <v>141</v>
      </c>
      <c r="AF733" s="27">
        <f ca="1">IF(ISERROR(OFFSET('MSA Reallocations'!$I$1,MATCH(AD733,'MSA Reallocations'!$E$2:$E$37,0),)), 0, (OFFSET('MSA Reallocations'!$I$1,MATCH(AD733,'MSA Reallocations'!$E$2:$E$37,0),)))</f>
        <v>0</v>
      </c>
      <c r="AG733" s="181">
        <f ca="1">IF(ISERROR(OFFSET(Reductions!$E$1,MATCH(AD733,Reductions!$F$2:$F$15,0),)), 0, -OFFSET(Reductions!$E$1,MATCH(AD733,Reductions!$F$2:$F$15,0),))</f>
        <v>0</v>
      </c>
      <c r="AH733" s="53">
        <f t="shared" ca="1" si="35"/>
        <v>1673367</v>
      </c>
    </row>
    <row r="734" spans="1:34" x14ac:dyDescent="0.25">
      <c r="A734" s="126" t="s">
        <v>4869</v>
      </c>
      <c r="B734" s="126" t="s">
        <v>2097</v>
      </c>
      <c r="C734" s="126" t="s">
        <v>27</v>
      </c>
      <c r="D734" s="126" t="s">
        <v>28</v>
      </c>
      <c r="E734" s="126" t="s">
        <v>2098</v>
      </c>
      <c r="F734" s="126" t="s">
        <v>2104</v>
      </c>
      <c r="G734" s="126" t="s">
        <v>886</v>
      </c>
      <c r="H734" s="126" t="s">
        <v>2105</v>
      </c>
      <c r="I734" s="126" t="s">
        <v>2105</v>
      </c>
      <c r="J734" s="126" t="s">
        <v>2102</v>
      </c>
      <c r="K734" s="126" t="s">
        <v>167</v>
      </c>
      <c r="L734" s="127">
        <v>39096</v>
      </c>
      <c r="M734" s="127">
        <v>67865</v>
      </c>
      <c r="N734" s="127">
        <v>67865</v>
      </c>
      <c r="O734" s="127">
        <v>87970</v>
      </c>
      <c r="P734" s="127">
        <v>0</v>
      </c>
      <c r="Q734" s="127">
        <v>9119</v>
      </c>
      <c r="R734" s="127">
        <v>7321</v>
      </c>
      <c r="S734" s="127">
        <v>706</v>
      </c>
      <c r="T734" s="24">
        <f>IF(P734&gt;0, ROUND(IF(IF(OR(C734="51", C734="52", C734="66"), (L734*'UNIT VALUES'!$C$26)-CALCS!P734,0)&gt;0, IF(OR(C734="51", C734="52", C734="66"), (L734*'UNIT VALUES'!$C$26)-CALCS!P734,0), 0), 0), ROUND(IF(IF(OR(C734="51", C734="52", C734="66"), (L734*'UNIT VALUES'!$C$26)-CALCS!O734,0)&gt;0, IF(OR(C734="51", C734="52", C734="66"), (L734*'UNIT VALUES'!$C$26)-CALCS!O734,0), 0), 0))</f>
        <v>0</v>
      </c>
      <c r="U734" s="25">
        <f>IF(C734="22", (O734*'UNIT VALUES'!$D$38)+(Q734*'UNIT VALUES'!$D$39)+(S734*'UNIT VALUES'!$D$40), (O734*'UNIT VALUES'!$D$28)+(Q734*'UNIT VALUES'!$D$29)+(S734*'UNIT VALUES'!$D$30))</f>
        <v>503074.24761057313</v>
      </c>
      <c r="V734" s="25">
        <f>IF(C734="22",(O734*'UNIT VALUES'!$D$41)+(Q734*'UNIT VALUES'!$D$42)+(R734*'UNIT VALUES'!$D$43),IF(C734="66",(Q734*'UNIT VALUES'!$D$31)+(T734*'UNIT VALUES'!$D$33)+(R734*'UNIT VALUES'!$D$34),(Q734*'UNIT VALUES'!$D$31)+(T734*'UNIT VALUES'!$D$32)+(R734*'UNIT VALUES'!$D$34)))</f>
        <v>681925.22769070533</v>
      </c>
      <c r="W734" s="25">
        <f t="shared" si="33"/>
        <v>681925</v>
      </c>
      <c r="X734" s="27">
        <f>ROUND(IF(C734="22", W734*'UNIT VALUES'!$D$44, W734*'UNIT VALUES'!$D$36), 0)</f>
        <v>596826</v>
      </c>
      <c r="Y734" s="87">
        <f>ROUND(IF(C734="22", IF(U734&gt;V734,O734*'UNIT VALUES'!$D$38*'UNIT VALUES'!$D$44,O734*'UNIT VALUES'!$D$41*'UNIT VALUES'!$D$44),IF(U734&gt;V734, O734*'UNIT VALUES'!$D$28*'UNIT VALUES'!$D$36,0)), 0)</f>
        <v>0</v>
      </c>
      <c r="Z734" s="87">
        <f>ROUND(IF(C734="22", IF(U734&gt;V734,Q734*'UNIT VALUES'!$D$39*'UNIT VALUES'!$D$44,Q734*'UNIT VALUES'!$D$42*'UNIT VALUES'!$D$44), IF(U734&gt;V734, Q734*'UNIT VALUES'!$D$29*'UNIT VALUES'!$D$36, Q734*'UNIT VALUES'!$D$31*'UNIT VALUES'!$D$36)),0)</f>
        <v>121733</v>
      </c>
      <c r="AA734" s="87">
        <f>ROUND(IF(C734="22", IF(U734&gt;V734,0,R734*'UNIT VALUES'!$D$43*'UNIT VALUES'!$D$44),IF(CALCS!U734&gt;CALCS!V734,0,CALCS!R734*'UNIT VALUES'!$D$34*'UNIT VALUES'!$D$36)), 0)</f>
        <v>475093</v>
      </c>
      <c r="AB734" s="87">
        <f>ROUND(IF(C734="22",IF(U734&gt;V734,S734*'UNIT VALUES'!$D$40*'UNIT VALUES'!$D$44,0),IF(U734&gt;V734,S734*'UNIT VALUES'!$D$30*'UNIT VALUES'!$D$36)), 0)</f>
        <v>0</v>
      </c>
      <c r="AC734" s="87">
        <f>ROUND(IF(U734&gt;V734,0,IF(T734&gt;1, IF(C734="66", T734*'UNIT VALUES'!$D$33*'UNIT VALUES'!$D$36,T734*'UNIT VALUES'!$D$32*'UNIT VALUES'!$D$36),0)),0)</f>
        <v>0</v>
      </c>
      <c r="AD734" t="str">
        <f t="shared" si="34"/>
        <v>331026</v>
      </c>
      <c r="AE734">
        <f ca="1">IF(C734="22",OFFSET('National Reallocations'!$L$1,MATCH(AD734,'National Reallocations'!$I$2:$I$52,0),),ROUND((X734/(SUM($X$2:$X$1259)-SUMIF($C$2:$C$1259,"22",$X$2:$X$1259)))*(Reallocations!$F$4+Reallocations!$F$5),0))</f>
        <v>50</v>
      </c>
      <c r="AF734" s="27">
        <f ca="1">IF(ISERROR(OFFSET('MSA Reallocations'!$I$1,MATCH(AD734,'MSA Reallocations'!$E$2:$E$37,0),)), 0, (OFFSET('MSA Reallocations'!$I$1,MATCH(AD734,'MSA Reallocations'!$E$2:$E$37,0),)))</f>
        <v>0</v>
      </c>
      <c r="AG734" s="181">
        <f ca="1">IF(ISERROR(OFFSET(Reductions!$E$1,MATCH(AD734,Reductions!$F$2:$F$15,0),)), 0, -OFFSET(Reductions!$E$1,MATCH(AD734,Reductions!$F$2:$F$15,0),))</f>
        <v>0</v>
      </c>
      <c r="AH734" s="53">
        <f t="shared" ca="1" si="35"/>
        <v>596876</v>
      </c>
    </row>
    <row r="735" spans="1:34" x14ac:dyDescent="0.25">
      <c r="A735" s="126" t="s">
        <v>4808</v>
      </c>
      <c r="B735" s="126" t="s">
        <v>2097</v>
      </c>
      <c r="C735" s="126" t="s">
        <v>47</v>
      </c>
      <c r="D735" s="126" t="s">
        <v>48</v>
      </c>
      <c r="E735" s="126" t="s">
        <v>2098</v>
      </c>
      <c r="F735" s="126" t="s">
        <v>1242</v>
      </c>
      <c r="G735" s="126" t="s">
        <v>38</v>
      </c>
      <c r="H735" s="126" t="s">
        <v>2107</v>
      </c>
      <c r="I735" s="126" t="s">
        <v>2107</v>
      </c>
      <c r="J735" s="126" t="s">
        <v>2100</v>
      </c>
      <c r="K735" s="126" t="s">
        <v>167</v>
      </c>
      <c r="L735" s="127">
        <v>26900</v>
      </c>
      <c r="M735" s="127">
        <v>26254</v>
      </c>
      <c r="N735" s="127">
        <v>26254</v>
      </c>
      <c r="O735" s="127">
        <v>21530</v>
      </c>
      <c r="P735" s="127">
        <v>0</v>
      </c>
      <c r="Q735" s="127">
        <v>1590</v>
      </c>
      <c r="R735" s="127">
        <v>4332</v>
      </c>
      <c r="S735" s="127">
        <v>99</v>
      </c>
      <c r="T735" s="24">
        <f>IF(P735&gt;0, ROUND(IF(IF(OR(C735="51", C735="52", C735="66"), (L735*'UNIT VALUES'!$C$26)-CALCS!P735,0)&gt;0, IF(OR(C735="51", C735="52", C735="66"), (L735*'UNIT VALUES'!$C$26)-CALCS!P735,0), 0), 0), ROUND(IF(IF(OR(C735="51", C735="52", C735="66"), (L735*'UNIT VALUES'!$C$26)-CALCS!O735,0)&gt;0, IF(OR(C735="51", C735="52", C735="66"), (L735*'UNIT VALUES'!$C$26)-CALCS!O735,0), 0), 0))</f>
        <v>20682</v>
      </c>
      <c r="U735" s="25">
        <f>IF(C735="22", (O735*'UNIT VALUES'!$D$38)+(Q735*'UNIT VALUES'!$D$39)+(S735*'UNIT VALUES'!$D$40), (O735*'UNIT VALUES'!$D$28)+(Q735*'UNIT VALUES'!$D$29)+(S735*'UNIT VALUES'!$D$30))</f>
        <v>95740.444825714309</v>
      </c>
      <c r="V735" s="25">
        <f>IF(C735="22",(O735*'UNIT VALUES'!$D$41)+(Q735*'UNIT VALUES'!$D$42)+(R735*'UNIT VALUES'!$D$43),IF(C735="66",(Q735*'UNIT VALUES'!$D$31)+(T735*'UNIT VALUES'!$D$33)+(R735*'UNIT VALUES'!$D$34),(Q735*'UNIT VALUES'!$D$31)+(T735*'UNIT VALUES'!$D$32)+(R735*'UNIT VALUES'!$D$34)))</f>
        <v>586760.43251564645</v>
      </c>
      <c r="W735" s="25">
        <f t="shared" si="33"/>
        <v>586760</v>
      </c>
      <c r="X735" s="27">
        <f>ROUND(IF(C735="22", W735*'UNIT VALUES'!$D$44, W735*'UNIT VALUES'!$D$36), 0)</f>
        <v>513537</v>
      </c>
      <c r="Y735" s="87">
        <f>ROUND(IF(C735="22", IF(U735&gt;V735,O735*'UNIT VALUES'!$D$38*'UNIT VALUES'!$D$44,O735*'UNIT VALUES'!$D$41*'UNIT VALUES'!$D$44),IF(U735&gt;V735, O735*'UNIT VALUES'!$D$28*'UNIT VALUES'!$D$36,0)), 0)</f>
        <v>0</v>
      </c>
      <c r="Z735" s="87">
        <f>ROUND(IF(C735="22", IF(U735&gt;V735,Q735*'UNIT VALUES'!$D$39*'UNIT VALUES'!$D$44,Q735*'UNIT VALUES'!$D$42*'UNIT VALUES'!$D$44), IF(U735&gt;V735, Q735*'UNIT VALUES'!$D$29*'UNIT VALUES'!$D$36, Q735*'UNIT VALUES'!$D$31*'UNIT VALUES'!$D$36)),0)</f>
        <v>21226</v>
      </c>
      <c r="AA735" s="87">
        <f>ROUND(IF(C735="22", IF(U735&gt;V735,0,R735*'UNIT VALUES'!$D$43*'UNIT VALUES'!$D$44),IF(CALCS!U735&gt;CALCS!V735,0,CALCS!R735*'UNIT VALUES'!$D$34*'UNIT VALUES'!$D$36)), 0)</f>
        <v>281123</v>
      </c>
      <c r="AB735" s="87">
        <f>ROUND(IF(C735="22",IF(U735&gt;V735,S735*'UNIT VALUES'!$D$40*'UNIT VALUES'!$D$44,0),IF(U735&gt;V735,S735*'UNIT VALUES'!$D$30*'UNIT VALUES'!$D$36)), 0)</f>
        <v>0</v>
      </c>
      <c r="AC735" s="87">
        <f>ROUND(IF(U735&gt;V735,0,IF(T735&gt;1, IF(C735="66", T735*'UNIT VALUES'!$D$33*'UNIT VALUES'!$D$36,T735*'UNIT VALUES'!$D$32*'UNIT VALUES'!$D$36),0)),0)</f>
        <v>211189</v>
      </c>
      <c r="AD735" t="str">
        <f t="shared" si="34"/>
        <v>331254</v>
      </c>
      <c r="AE735">
        <f ca="1">IF(C735="22",OFFSET('National Reallocations'!$L$1,MATCH(AD735,'National Reallocations'!$I$2:$I$52,0),),ROUND((X735/(SUM($X$2:$X$1259)-SUMIF($C$2:$C$1259,"22",$X$2:$X$1259)))*(Reallocations!$F$4+Reallocations!$F$5),0))</f>
        <v>43</v>
      </c>
      <c r="AF735" s="27">
        <f ca="1">IF(ISERROR(OFFSET('MSA Reallocations'!$I$1,MATCH(AD735,'MSA Reallocations'!$E$2:$E$37,0),)), 0, (OFFSET('MSA Reallocations'!$I$1,MATCH(AD735,'MSA Reallocations'!$E$2:$E$37,0),)))</f>
        <v>0</v>
      </c>
      <c r="AG735" s="181">
        <f ca="1">IF(ISERROR(OFFSET(Reductions!$E$1,MATCH(AD735,Reductions!$F$2:$F$15,0),)), 0, -OFFSET(Reductions!$E$1,MATCH(AD735,Reductions!$F$2:$F$15,0),))</f>
        <v>0</v>
      </c>
      <c r="AH735" s="53">
        <f t="shared" ca="1" si="35"/>
        <v>513580</v>
      </c>
    </row>
    <row r="736" spans="1:34" x14ac:dyDescent="0.25">
      <c r="A736" s="126" t="s">
        <v>5522</v>
      </c>
      <c r="B736" s="126" t="s">
        <v>2097</v>
      </c>
      <c r="C736" s="126" t="s">
        <v>47</v>
      </c>
      <c r="D736" s="126" t="s">
        <v>48</v>
      </c>
      <c r="E736" s="126" t="s">
        <v>2098</v>
      </c>
      <c r="F736" s="126" t="s">
        <v>1658</v>
      </c>
      <c r="G736" s="126" t="s">
        <v>1611</v>
      </c>
      <c r="H736" s="126" t="s">
        <v>2108</v>
      </c>
      <c r="I736" s="126" t="s">
        <v>2108</v>
      </c>
      <c r="J736" s="126" t="s">
        <v>2100</v>
      </c>
      <c r="K736" s="126" t="s">
        <v>167</v>
      </c>
      <c r="L736" s="127">
        <v>15927</v>
      </c>
      <c r="M736" s="127">
        <v>21560</v>
      </c>
      <c r="N736" s="127">
        <v>21560</v>
      </c>
      <c r="O736" s="127">
        <v>30038</v>
      </c>
      <c r="P736" s="127">
        <v>0</v>
      </c>
      <c r="Q736" s="127">
        <v>4006</v>
      </c>
      <c r="R736" s="127">
        <v>3274</v>
      </c>
      <c r="S736" s="127">
        <v>235</v>
      </c>
      <c r="T736" s="24">
        <f>IF(P736&gt;0, ROUND(IF(IF(OR(C736="51", C736="52", C736="66"), (L736*'UNIT VALUES'!$C$26)-CALCS!P736,0)&gt;0, IF(OR(C736="51", C736="52", C736="66"), (L736*'UNIT VALUES'!$C$26)-CALCS!P736,0), 0), 0), ROUND(IF(IF(OR(C736="51", C736="52", C736="66"), (L736*'UNIT VALUES'!$C$26)-CALCS!O736,0)&gt;0, IF(OR(C736="51", C736="52", C736="66"), (L736*'UNIT VALUES'!$C$26)-CALCS!O736,0), 0), 0))</f>
        <v>0</v>
      </c>
      <c r="U736" s="25">
        <f>IF(C736="22", (O736*'UNIT VALUES'!$D$38)+(Q736*'UNIT VALUES'!$D$39)+(S736*'UNIT VALUES'!$D$40), (O736*'UNIT VALUES'!$D$28)+(Q736*'UNIT VALUES'!$D$29)+(S736*'UNIT VALUES'!$D$30))</f>
        <v>193550.35127308304</v>
      </c>
      <c r="V736" s="25">
        <f>IF(C736="22",(O736*'UNIT VALUES'!$D$41)+(Q736*'UNIT VALUES'!$D$42)+(R736*'UNIT VALUES'!$D$43),IF(C736="66",(Q736*'UNIT VALUES'!$D$31)+(T736*'UNIT VALUES'!$D$33)+(R736*'UNIT VALUES'!$D$34),(Q736*'UNIT VALUES'!$D$31)+(T736*'UNIT VALUES'!$D$32)+(R736*'UNIT VALUES'!$D$34)))</f>
        <v>303862.12030064984</v>
      </c>
      <c r="W736" s="25">
        <f t="shared" si="33"/>
        <v>303862</v>
      </c>
      <c r="X736" s="27">
        <f>ROUND(IF(C736="22", W736*'UNIT VALUES'!$D$44, W736*'UNIT VALUES'!$D$36), 0)</f>
        <v>265943</v>
      </c>
      <c r="Y736" s="87">
        <f>ROUND(IF(C736="22", IF(U736&gt;V736,O736*'UNIT VALUES'!$D$38*'UNIT VALUES'!$D$44,O736*'UNIT VALUES'!$D$41*'UNIT VALUES'!$D$44),IF(U736&gt;V736, O736*'UNIT VALUES'!$D$28*'UNIT VALUES'!$D$36,0)), 0)</f>
        <v>0</v>
      </c>
      <c r="Z736" s="87">
        <f>ROUND(IF(C736="22", IF(U736&gt;V736,Q736*'UNIT VALUES'!$D$39*'UNIT VALUES'!$D$44,Q736*'UNIT VALUES'!$D$42*'UNIT VALUES'!$D$44), IF(U736&gt;V736, Q736*'UNIT VALUES'!$D$29*'UNIT VALUES'!$D$36, Q736*'UNIT VALUES'!$D$31*'UNIT VALUES'!$D$36)),0)</f>
        <v>53478</v>
      </c>
      <c r="AA736" s="87">
        <f>ROUND(IF(C736="22", IF(U736&gt;V736,0,R736*'UNIT VALUES'!$D$43*'UNIT VALUES'!$D$44),IF(CALCS!U736&gt;CALCS!V736,0,CALCS!R736*'UNIT VALUES'!$D$34*'UNIT VALUES'!$D$36)), 0)</f>
        <v>212465</v>
      </c>
      <c r="AB736" s="87">
        <f>ROUND(IF(C736="22",IF(U736&gt;V736,S736*'UNIT VALUES'!$D$40*'UNIT VALUES'!$D$44,0),IF(U736&gt;V736,S736*'UNIT VALUES'!$D$30*'UNIT VALUES'!$D$36)), 0)</f>
        <v>0</v>
      </c>
      <c r="AC736" s="87">
        <f>ROUND(IF(U736&gt;V736,0,IF(T736&gt;1, IF(C736="66", T736*'UNIT VALUES'!$D$33*'UNIT VALUES'!$D$36,T736*'UNIT VALUES'!$D$32*'UNIT VALUES'!$D$36),0)),0)</f>
        <v>0</v>
      </c>
      <c r="AD736" t="str">
        <f t="shared" si="34"/>
        <v>331284</v>
      </c>
      <c r="AE736">
        <f ca="1">IF(C736="22",OFFSET('National Reallocations'!$L$1,MATCH(AD736,'National Reallocations'!$I$2:$I$52,0),),ROUND((X736/(SUM($X$2:$X$1259)-SUMIF($C$2:$C$1259,"22",$X$2:$X$1259)))*(Reallocations!$F$4+Reallocations!$F$5),0))</f>
        <v>22</v>
      </c>
      <c r="AF736" s="27">
        <f ca="1">IF(ISERROR(OFFSET('MSA Reallocations'!$I$1,MATCH(AD736,'MSA Reallocations'!$E$2:$E$37,0),)), 0, (OFFSET('MSA Reallocations'!$I$1,MATCH(AD736,'MSA Reallocations'!$E$2:$E$37,0),)))</f>
        <v>0</v>
      </c>
      <c r="AG736" s="181">
        <f ca="1">IF(ISERROR(OFFSET(Reductions!$E$1,MATCH(AD736,Reductions!$F$2:$F$15,0),)), 0, -OFFSET(Reductions!$E$1,MATCH(AD736,Reductions!$F$2:$F$15,0),))</f>
        <v>0</v>
      </c>
      <c r="AH736" s="53">
        <f t="shared" ca="1" si="35"/>
        <v>265965</v>
      </c>
    </row>
    <row r="737" spans="1:34" x14ac:dyDescent="0.25">
      <c r="A737" s="126" t="s">
        <v>4887</v>
      </c>
      <c r="B737" s="126" t="s">
        <v>2110</v>
      </c>
      <c r="C737" s="126" t="s">
        <v>19</v>
      </c>
      <c r="D737" s="126" t="s">
        <v>20</v>
      </c>
      <c r="E737" s="126" t="s">
        <v>2111</v>
      </c>
      <c r="F737" s="126" t="s">
        <v>4744</v>
      </c>
      <c r="G737" s="126" t="s">
        <v>22</v>
      </c>
      <c r="H737" s="126" t="s">
        <v>23</v>
      </c>
      <c r="I737" s="126" t="s">
        <v>23</v>
      </c>
      <c r="J737" s="126" t="s">
        <v>24</v>
      </c>
      <c r="K737" s="126" t="s">
        <v>3350</v>
      </c>
      <c r="L737" s="127">
        <v>0</v>
      </c>
      <c r="M737" s="127">
        <v>7374391</v>
      </c>
      <c r="N737" s="127">
        <v>7364823</v>
      </c>
      <c r="O737" s="127">
        <v>855979</v>
      </c>
      <c r="P737" s="127">
        <v>0</v>
      </c>
      <c r="Q737" s="127">
        <v>64345</v>
      </c>
      <c r="R737" s="127">
        <v>70209</v>
      </c>
      <c r="S737" s="127">
        <v>4530</v>
      </c>
      <c r="T737" s="24">
        <f>IF(P737&gt;0, ROUND(IF(IF(OR(C737="51", C737="52", C737="66"), (L737*'UNIT VALUES'!$C$26)-CALCS!P737,0)&gt;0, IF(OR(C737="51", C737="52", C737="66"), (L737*'UNIT VALUES'!$C$26)-CALCS!P737,0), 0), 0), ROUND(IF(IF(OR(C737="51", C737="52", C737="66"), (L737*'UNIT VALUES'!$C$26)-CALCS!O737,0)&gt;0, IF(OR(C737="51", C737="52", C737="66"), (L737*'UNIT VALUES'!$C$26)-CALCS!O737,0), 0), 0))</f>
        <v>0</v>
      </c>
      <c r="U737" s="25">
        <f>IF(C737="22", (O737*'UNIT VALUES'!$D$38)+(Q737*'UNIT VALUES'!$D$39)+(S737*'UNIT VALUES'!$D$40), (O737*'UNIT VALUES'!$D$28)+(Q737*'UNIT VALUES'!$D$29)+(S737*'UNIT VALUES'!$D$30))</f>
        <v>4672741.2122723386</v>
      </c>
      <c r="V737" s="25">
        <f>IF(C737="22",(O737*'UNIT VALUES'!$D$41)+(Q737*'UNIT VALUES'!$D$42)+(R737*'UNIT VALUES'!$D$43),IF(C737="66",(Q737*'UNIT VALUES'!$D$31)+(T737*'UNIT VALUES'!$D$33)+(R737*'UNIT VALUES'!$D$34),(Q737*'UNIT VALUES'!$D$31)+(T737*'UNIT VALUES'!$D$32)+(R737*'UNIT VALUES'!$D$34)))</f>
        <v>7351780.4271994289</v>
      </c>
      <c r="W737" s="25">
        <f t="shared" si="33"/>
        <v>7351780</v>
      </c>
      <c r="X737" s="219">
        <f>ROUND(IF(C737="22", W737*'UNIT VALUES'!$D$44, W737*'UNIT VALUES'!$D$36), 0)</f>
        <v>6113366</v>
      </c>
      <c r="Y737" s="87">
        <f>ROUND(IF(C737="22", IF(U737&gt;V737,O737*'UNIT VALUES'!$D$38*'UNIT VALUES'!$D$44,O737*'UNIT VALUES'!$D$41*'UNIT VALUES'!$D$44),IF(U737&gt;V737, O737*'UNIT VALUES'!$D$28*'UNIT VALUES'!$D$36,0)), 0)</f>
        <v>1143715</v>
      </c>
      <c r="Z737" s="87">
        <f>ROUND(IF(C737="22", IF(U737&gt;V737,Q737*'UNIT VALUES'!$D$39*'UNIT VALUES'!$D$44,Q737*'UNIT VALUES'!$D$42*'UNIT VALUES'!$D$44), IF(U737&gt;V737, Q737*'UNIT VALUES'!$D$29*'UNIT VALUES'!$D$36, Q737*'UNIT VALUES'!$D$31*'UNIT VALUES'!$D$36)),0)</f>
        <v>898791</v>
      </c>
      <c r="AA737" s="87">
        <f>ROUND(IF(C737="22", IF(U737&gt;V737,0,R737*'UNIT VALUES'!$D$43*'UNIT VALUES'!$D$44),IF(CALCS!U737&gt;CALCS!V737,0,CALCS!R737*'UNIT VALUES'!$D$34*'UNIT VALUES'!$D$36)), 0)</f>
        <v>4070860</v>
      </c>
      <c r="AB737" s="87">
        <f>ROUND(IF(C737="22",IF(U737&gt;V737,S737*'UNIT VALUES'!$D$40*'UNIT VALUES'!$D$44,0),IF(U737&gt;V737,S737*'UNIT VALUES'!$D$30*'UNIT VALUES'!$D$36)), 0)</f>
        <v>0</v>
      </c>
      <c r="AC737" s="87">
        <f>ROUND(IF(U737&gt;V737,0,IF(T737&gt;1, IF(C737="66", T737*'UNIT VALUES'!$D$33*'UNIT VALUES'!$D$36,T737*'UNIT VALUES'!$D$32*'UNIT VALUES'!$D$36),0)),0)</f>
        <v>0</v>
      </c>
      <c r="AD737" t="str">
        <f t="shared" si="34"/>
        <v>349999</v>
      </c>
      <c r="AE737">
        <f ca="1">IF(C737="22",OFFSET('National Reallocations'!$L$1,MATCH(AD737,'National Reallocations'!$I$2:$I$52,0),),ROUND((X737/(SUM($X$2:$X$1259)-SUMIF($C$2:$C$1259,"22",$X$2:$X$1259)))*(Reallocations!$F$4+Reallocations!$F$5),0))</f>
        <v>55782</v>
      </c>
      <c r="AF737" s="27">
        <f ca="1">IF(ISERROR(OFFSET('MSA Reallocations'!$I$1,MATCH(AD737,'MSA Reallocations'!$E$2:$E$37,0),)), 0, (OFFSET('MSA Reallocations'!$I$1,MATCH(AD737,'MSA Reallocations'!$E$2:$E$37,0),)))</f>
        <v>0</v>
      </c>
      <c r="AG737" s="181">
        <f ca="1">IF(ISERROR(OFFSET(Reductions!$E$1,MATCH(AD737,Reductions!$F$2:$F$15,0),)), 0, -OFFSET(Reductions!$E$1,MATCH(AD737,Reductions!$F$2:$F$15,0),))</f>
        <v>0</v>
      </c>
      <c r="AH737" s="53">
        <f t="shared" ca="1" si="35"/>
        <v>6169148</v>
      </c>
    </row>
    <row r="738" spans="1:34" x14ac:dyDescent="0.25">
      <c r="A738" s="126" t="s">
        <v>5776</v>
      </c>
      <c r="B738" s="126" t="s">
        <v>2110</v>
      </c>
      <c r="C738" s="126" t="s">
        <v>47</v>
      </c>
      <c r="D738" s="126" t="s">
        <v>48</v>
      </c>
      <c r="E738" s="126" t="s">
        <v>2111</v>
      </c>
      <c r="F738" s="126" t="s">
        <v>37</v>
      </c>
      <c r="G738" s="126" t="s">
        <v>196</v>
      </c>
      <c r="H738" s="126" t="s">
        <v>23</v>
      </c>
      <c r="I738" s="126" t="s">
        <v>2113</v>
      </c>
      <c r="J738" s="126" t="s">
        <v>4658</v>
      </c>
      <c r="K738" s="126" t="s">
        <v>3350</v>
      </c>
      <c r="L738" s="127">
        <v>17366</v>
      </c>
      <c r="M738" s="127">
        <v>17015</v>
      </c>
      <c r="N738" s="127">
        <v>17015</v>
      </c>
      <c r="O738" s="127">
        <v>15818</v>
      </c>
      <c r="P738" s="127">
        <v>0</v>
      </c>
      <c r="Q738" s="127">
        <v>5083</v>
      </c>
      <c r="R738" s="127">
        <v>2694</v>
      </c>
      <c r="S738" s="127">
        <v>415</v>
      </c>
      <c r="T738" s="24">
        <f>IF(P738&gt;0, ROUND(IF(IF(OR(C738="51", C738="52", C738="66"), (L738*'UNIT VALUES'!$C$26)-CALCS!P738,0)&gt;0, IF(OR(C738="51", C738="52", C738="66"), (L738*'UNIT VALUES'!$C$26)-CALCS!P738,0), 0), 0), ROUND(IF(IF(OR(C738="51", C738="52", C738="66"), (L738*'UNIT VALUES'!$C$26)-CALCS!O738,0)&gt;0, IF(OR(C738="51", C738="52", C738="66"), (L738*'UNIT VALUES'!$C$26)-CALCS!O738,0), 0), 0))</f>
        <v>11433</v>
      </c>
      <c r="U738" s="25">
        <f>IF(C738="22", (O738*'UNIT VALUES'!$D$38)+(Q738*'UNIT VALUES'!$D$39)+(S738*'UNIT VALUES'!$D$40), (O738*'UNIT VALUES'!$D$28)+(Q738*'UNIT VALUES'!$D$29)+(S738*'UNIT VALUES'!$D$30))</f>
        <v>221197.38434294151</v>
      </c>
      <c r="V738" s="25">
        <f>IF(C738="22",(O738*'UNIT VALUES'!$D$41)+(Q738*'UNIT VALUES'!$D$42)+(R738*'UNIT VALUES'!$D$43),IF(C738="66",(Q738*'UNIT VALUES'!$D$31)+(T738*'UNIT VALUES'!$D$33)+(R738*'UNIT VALUES'!$D$34),(Q738*'UNIT VALUES'!$D$31)+(T738*'UNIT VALUES'!$D$32)+(R738*'UNIT VALUES'!$D$34)))</f>
        <v>410674.86586151412</v>
      </c>
      <c r="W738" s="25">
        <f t="shared" si="33"/>
        <v>410675</v>
      </c>
      <c r="X738" s="27">
        <f>ROUND(IF(C738="22", W738*'UNIT VALUES'!$D$44, W738*'UNIT VALUES'!$D$36), 0)</f>
        <v>359426</v>
      </c>
      <c r="Y738" s="87">
        <f>ROUND(IF(C738="22", IF(U738&gt;V738,O738*'UNIT VALUES'!$D$38*'UNIT VALUES'!$D$44,O738*'UNIT VALUES'!$D$41*'UNIT VALUES'!$D$44),IF(U738&gt;V738, O738*'UNIT VALUES'!$D$28*'UNIT VALUES'!$D$36,0)), 0)</f>
        <v>0</v>
      </c>
      <c r="Z738" s="87">
        <f>ROUND(IF(C738="22", IF(U738&gt;V738,Q738*'UNIT VALUES'!$D$39*'UNIT VALUES'!$D$44,Q738*'UNIT VALUES'!$D$42*'UNIT VALUES'!$D$44), IF(U738&gt;V738, Q738*'UNIT VALUES'!$D$29*'UNIT VALUES'!$D$36, Q738*'UNIT VALUES'!$D$31*'UNIT VALUES'!$D$36)),0)</f>
        <v>67855</v>
      </c>
      <c r="AA738" s="87">
        <f>ROUND(IF(C738="22", IF(U738&gt;V738,0,R738*'UNIT VALUES'!$D$43*'UNIT VALUES'!$D$44),IF(CALCS!U738&gt;CALCS!V738,0,CALCS!R738*'UNIT VALUES'!$D$34*'UNIT VALUES'!$D$36)), 0)</f>
        <v>174826</v>
      </c>
      <c r="AB738" s="87">
        <f>ROUND(IF(C738="22",IF(U738&gt;V738,S738*'UNIT VALUES'!$D$40*'UNIT VALUES'!$D$44,0),IF(U738&gt;V738,S738*'UNIT VALUES'!$D$30*'UNIT VALUES'!$D$36)), 0)</f>
        <v>0</v>
      </c>
      <c r="AC738" s="87">
        <f>ROUND(IF(U738&gt;V738,0,IF(T738&gt;1, IF(C738="66", T738*'UNIT VALUES'!$D$33*'UNIT VALUES'!$D$36,T738*'UNIT VALUES'!$D$32*'UNIT VALUES'!$D$36),0)),0)</f>
        <v>116745</v>
      </c>
      <c r="AD738" t="str">
        <f t="shared" si="34"/>
        <v>340072</v>
      </c>
      <c r="AE738">
        <f ca="1">IF(C738="22",OFFSET('National Reallocations'!$L$1,MATCH(AD738,'National Reallocations'!$I$2:$I$52,0),),ROUND((X738/(SUM($X$2:$X$1259)-SUMIF($C$2:$C$1259,"22",$X$2:$X$1259)))*(Reallocations!$F$4+Reallocations!$F$5),0))</f>
        <v>30</v>
      </c>
      <c r="AF738" s="27">
        <f ca="1">IF(ISERROR(OFFSET('MSA Reallocations'!$I$1,MATCH(AD738,'MSA Reallocations'!$E$2:$E$37,0),)), 0, (OFFSET('MSA Reallocations'!$I$1,MATCH(AD738,'MSA Reallocations'!$E$2:$E$37,0),)))</f>
        <v>0</v>
      </c>
      <c r="AG738" s="181">
        <f ca="1">IF(ISERROR(OFFSET(Reductions!$E$1,MATCH(AD738,Reductions!$F$2:$F$15,0),)), 0, -OFFSET(Reductions!$E$1,MATCH(AD738,Reductions!$F$2:$F$15,0),))</f>
        <v>-68557</v>
      </c>
      <c r="AH738" s="53">
        <f t="shared" ca="1" si="35"/>
        <v>290899</v>
      </c>
    </row>
    <row r="739" spans="1:34" x14ac:dyDescent="0.25">
      <c r="A739" s="126" t="s">
        <v>5410</v>
      </c>
      <c r="B739" s="126" t="s">
        <v>2110</v>
      </c>
      <c r="C739" s="126" t="s">
        <v>27</v>
      </c>
      <c r="D739" s="126" t="s">
        <v>28</v>
      </c>
      <c r="E739" s="126" t="s">
        <v>2111</v>
      </c>
      <c r="F739" s="126" t="s">
        <v>29</v>
      </c>
      <c r="G739" s="126" t="s">
        <v>227</v>
      </c>
      <c r="H739" s="126" t="s">
        <v>23</v>
      </c>
      <c r="I739" s="126" t="s">
        <v>2115</v>
      </c>
      <c r="J739" s="126" t="s">
        <v>2116</v>
      </c>
      <c r="K739" s="126" t="s">
        <v>3350</v>
      </c>
      <c r="L739" s="127">
        <v>59544</v>
      </c>
      <c r="M739" s="127">
        <v>40199</v>
      </c>
      <c r="N739" s="127">
        <v>40199</v>
      </c>
      <c r="O739" s="127">
        <v>39260</v>
      </c>
      <c r="P739" s="127">
        <v>0</v>
      </c>
      <c r="Q739" s="127">
        <v>14034</v>
      </c>
      <c r="R739" s="127">
        <v>5294</v>
      </c>
      <c r="S739" s="127">
        <v>1245</v>
      </c>
      <c r="T739" s="24">
        <f>IF(P739&gt;0, ROUND(IF(IF(OR(C739="51", C739="52", C739="66"), (L739*'UNIT VALUES'!$C$26)-CALCS!P739,0)&gt;0, IF(OR(C739="51", C739="52", C739="66"), (L739*'UNIT VALUES'!$C$26)-CALCS!P739,0), 0), 0), ROUND(IF(IF(OR(C739="51", C739="52", C739="66"), (L739*'UNIT VALUES'!$C$26)-CALCS!O739,0)&gt;0, IF(OR(C739="51", C739="52", C739="66"), (L739*'UNIT VALUES'!$C$26)-CALCS!O739,0), 0), 0))</f>
        <v>54177</v>
      </c>
      <c r="U739" s="25">
        <f>IF(C739="22", (O739*'UNIT VALUES'!$D$38)+(Q739*'UNIT VALUES'!$D$39)+(S739*'UNIT VALUES'!$D$40), (O739*'UNIT VALUES'!$D$28)+(Q739*'UNIT VALUES'!$D$29)+(S739*'UNIT VALUES'!$D$30))</f>
        <v>617302.39330032864</v>
      </c>
      <c r="V739" s="25">
        <f>IF(C739="22",(O739*'UNIT VALUES'!$D$41)+(Q739*'UNIT VALUES'!$D$42)+(R739*'UNIT VALUES'!$D$43),IF(C739="66",(Q739*'UNIT VALUES'!$D$31)+(T739*'UNIT VALUES'!$D$33)+(R739*'UNIT VALUES'!$D$34),(Q739*'UNIT VALUES'!$D$31)+(T739*'UNIT VALUES'!$D$32)+(R739*'UNIT VALUES'!$D$34)))</f>
        <v>1238689.4077852576</v>
      </c>
      <c r="W739" s="25">
        <f t="shared" si="33"/>
        <v>1238689</v>
      </c>
      <c r="X739" s="27">
        <f>ROUND(IF(C739="22", W739*'UNIT VALUES'!$D$44, W739*'UNIT VALUES'!$D$36), 0)</f>
        <v>1084111</v>
      </c>
      <c r="Y739" s="87">
        <f>ROUND(IF(C739="22", IF(U739&gt;V739,O739*'UNIT VALUES'!$D$38*'UNIT VALUES'!$D$44,O739*'UNIT VALUES'!$D$41*'UNIT VALUES'!$D$44),IF(U739&gt;V739, O739*'UNIT VALUES'!$D$28*'UNIT VALUES'!$D$36,0)), 0)</f>
        <v>0</v>
      </c>
      <c r="Z739" s="87">
        <f>ROUND(IF(C739="22", IF(U739&gt;V739,Q739*'UNIT VALUES'!$D$39*'UNIT VALUES'!$D$44,Q739*'UNIT VALUES'!$D$42*'UNIT VALUES'!$D$44), IF(U739&gt;V739, Q739*'UNIT VALUES'!$D$29*'UNIT VALUES'!$D$36, Q739*'UNIT VALUES'!$D$31*'UNIT VALUES'!$D$36)),0)</f>
        <v>187345</v>
      </c>
      <c r="AA739" s="87">
        <f>ROUND(IF(C739="22", IF(U739&gt;V739,0,R739*'UNIT VALUES'!$D$43*'UNIT VALUES'!$D$44),IF(CALCS!U739&gt;CALCS!V739,0,CALCS!R739*'UNIT VALUES'!$D$34*'UNIT VALUES'!$D$36)), 0)</f>
        <v>343552</v>
      </c>
      <c r="AB739" s="87">
        <f>ROUND(IF(C739="22",IF(U739&gt;V739,S739*'UNIT VALUES'!$D$40*'UNIT VALUES'!$D$44,0),IF(U739&gt;V739,S739*'UNIT VALUES'!$D$30*'UNIT VALUES'!$D$36)), 0)</f>
        <v>0</v>
      </c>
      <c r="AC739" s="87">
        <f>ROUND(IF(U739&gt;V739,0,IF(T739&gt;1, IF(C739="66", T739*'UNIT VALUES'!$D$33*'UNIT VALUES'!$D$36,T739*'UNIT VALUES'!$D$32*'UNIT VALUES'!$D$36),0)),0)</f>
        <v>553214</v>
      </c>
      <c r="AD739" t="str">
        <f t="shared" si="34"/>
        <v>340078</v>
      </c>
      <c r="AE739">
        <f ca="1">IF(C739="22",OFFSET('National Reallocations'!$L$1,MATCH(AD739,'National Reallocations'!$I$2:$I$52,0),),ROUND((X739/(SUM($X$2:$X$1259)-SUMIF($C$2:$C$1259,"22",$X$2:$X$1259)))*(Reallocations!$F$4+Reallocations!$F$5),0))</f>
        <v>91</v>
      </c>
      <c r="AF739" s="27">
        <f ca="1">IF(ISERROR(OFFSET('MSA Reallocations'!$I$1,MATCH(AD739,'MSA Reallocations'!$E$2:$E$37,0),)), 0, (OFFSET('MSA Reallocations'!$I$1,MATCH(AD739,'MSA Reallocations'!$E$2:$E$37,0),)))</f>
        <v>0</v>
      </c>
      <c r="AG739" s="181">
        <f ca="1">IF(ISERROR(OFFSET(Reductions!$E$1,MATCH(AD739,Reductions!$F$2:$F$15,0),)), 0, -OFFSET(Reductions!$E$1,MATCH(AD739,Reductions!$F$2:$F$15,0),))</f>
        <v>0</v>
      </c>
      <c r="AH739" s="53">
        <f t="shared" ca="1" si="35"/>
        <v>1084202</v>
      </c>
    </row>
    <row r="740" spans="1:34" x14ac:dyDescent="0.25">
      <c r="A740" s="126" t="s">
        <v>5060</v>
      </c>
      <c r="B740" s="126" t="s">
        <v>2110</v>
      </c>
      <c r="C740" s="126" t="s">
        <v>47</v>
      </c>
      <c r="D740" s="126" t="s">
        <v>48</v>
      </c>
      <c r="E740" s="126" t="s">
        <v>2111</v>
      </c>
      <c r="F740" s="126" t="s">
        <v>1226</v>
      </c>
      <c r="G740" s="126" t="s">
        <v>1611</v>
      </c>
      <c r="H740" s="126" t="s">
        <v>23</v>
      </c>
      <c r="I740" s="126" t="s">
        <v>2118</v>
      </c>
      <c r="J740" s="126" t="s">
        <v>4658</v>
      </c>
      <c r="K740" s="126" t="s">
        <v>3350</v>
      </c>
      <c r="L740" s="127">
        <v>74215</v>
      </c>
      <c r="M740" s="127">
        <v>65047</v>
      </c>
      <c r="N740" s="127">
        <v>65047</v>
      </c>
      <c r="O740" s="127">
        <v>66311</v>
      </c>
      <c r="P740" s="127">
        <v>0</v>
      </c>
      <c r="Q740" s="127">
        <v>9190</v>
      </c>
      <c r="R740" s="127">
        <v>11121</v>
      </c>
      <c r="S740" s="127">
        <v>1125</v>
      </c>
      <c r="T740" s="24">
        <f>IF(P740&gt;0, ROUND(IF(IF(OR(C740="51", C740="52", C740="66"), (L740*'UNIT VALUES'!$C$26)-CALCS!P740,0)&gt;0, IF(OR(C740="51", C740="52", C740="66"), (L740*'UNIT VALUES'!$C$26)-CALCS!P740,0), 0), 0), ROUND(IF(IF(OR(C740="51", C740="52", C740="66"), (L740*'UNIT VALUES'!$C$26)-CALCS!O740,0)&gt;0, IF(OR(C740="51", C740="52", C740="66"), (L740*'UNIT VALUES'!$C$26)-CALCS!O740,0), 0), 0))</f>
        <v>50148</v>
      </c>
      <c r="U740" s="25">
        <f>IF(C740="22", (O740*'UNIT VALUES'!$D$38)+(Q740*'UNIT VALUES'!$D$39)+(S740*'UNIT VALUES'!$D$40), (O740*'UNIT VALUES'!$D$28)+(Q740*'UNIT VALUES'!$D$29)+(S740*'UNIT VALUES'!$D$30))</f>
        <v>527011.74068462453</v>
      </c>
      <c r="V740" s="25">
        <f>IF(C740="22",(O740*'UNIT VALUES'!$D$41)+(Q740*'UNIT VALUES'!$D$42)+(R740*'UNIT VALUES'!$D$43),IF(C740="66",(Q740*'UNIT VALUES'!$D$31)+(T740*'UNIT VALUES'!$D$33)+(R740*'UNIT VALUES'!$D$34),(Q740*'UNIT VALUES'!$D$31)+(T740*'UNIT VALUES'!$D$32)+(R740*'UNIT VALUES'!$D$34)))</f>
        <v>1549855.7135381177</v>
      </c>
      <c r="W740" s="25">
        <f t="shared" si="33"/>
        <v>1549856</v>
      </c>
      <c r="X740" s="27">
        <f>ROUND(IF(C740="22", W740*'UNIT VALUES'!$D$44, W740*'UNIT VALUES'!$D$36), 0)</f>
        <v>1356447</v>
      </c>
      <c r="Y740" s="87">
        <f>ROUND(IF(C740="22", IF(U740&gt;V740,O740*'UNIT VALUES'!$D$38*'UNIT VALUES'!$D$44,O740*'UNIT VALUES'!$D$41*'UNIT VALUES'!$D$44),IF(U740&gt;V740, O740*'UNIT VALUES'!$D$28*'UNIT VALUES'!$D$36,0)), 0)</f>
        <v>0</v>
      </c>
      <c r="Z740" s="87">
        <f>ROUND(IF(C740="22", IF(U740&gt;V740,Q740*'UNIT VALUES'!$D$39*'UNIT VALUES'!$D$44,Q740*'UNIT VALUES'!$D$42*'UNIT VALUES'!$D$44), IF(U740&gt;V740, Q740*'UNIT VALUES'!$D$29*'UNIT VALUES'!$D$36, Q740*'UNIT VALUES'!$D$31*'UNIT VALUES'!$D$36)),0)</f>
        <v>122681</v>
      </c>
      <c r="AA740" s="87">
        <f>ROUND(IF(C740="22", IF(U740&gt;V740,0,R740*'UNIT VALUES'!$D$43*'UNIT VALUES'!$D$44),IF(CALCS!U740&gt;CALCS!V740,0,CALCS!R740*'UNIT VALUES'!$D$34*'UNIT VALUES'!$D$36)), 0)</f>
        <v>721693</v>
      </c>
      <c r="AB740" s="87">
        <f>ROUND(IF(C740="22",IF(U740&gt;V740,S740*'UNIT VALUES'!$D$40*'UNIT VALUES'!$D$44,0),IF(U740&gt;V740,S740*'UNIT VALUES'!$D$30*'UNIT VALUES'!$D$36)), 0)</f>
        <v>0</v>
      </c>
      <c r="AC740" s="87">
        <f>ROUND(IF(U740&gt;V740,0,IF(T740&gt;1, IF(C740="66", T740*'UNIT VALUES'!$D$33*'UNIT VALUES'!$D$36,T740*'UNIT VALUES'!$D$32*'UNIT VALUES'!$D$36),0)),0)</f>
        <v>512073</v>
      </c>
      <c r="AD740" t="str">
        <f t="shared" si="34"/>
        <v>340138</v>
      </c>
      <c r="AE740">
        <f ca="1">IF(C740="22",OFFSET('National Reallocations'!$L$1,MATCH(AD740,'National Reallocations'!$I$2:$I$52,0),),ROUND((X740/(SUM($X$2:$X$1259)-SUMIF($C$2:$C$1259,"22",$X$2:$X$1259)))*(Reallocations!$F$4+Reallocations!$F$5),0))</f>
        <v>114</v>
      </c>
      <c r="AF740" s="27">
        <f ca="1">IF(ISERROR(OFFSET('MSA Reallocations'!$I$1,MATCH(AD740,'MSA Reallocations'!$E$2:$E$37,0),)), 0, (OFFSET('MSA Reallocations'!$I$1,MATCH(AD740,'MSA Reallocations'!$E$2:$E$37,0),)))</f>
        <v>0</v>
      </c>
      <c r="AG740" s="181">
        <f ca="1">IF(ISERROR(OFFSET(Reductions!$E$1,MATCH(AD740,Reductions!$F$2:$F$15,0),)), 0, -OFFSET(Reductions!$E$1,MATCH(AD740,Reductions!$F$2:$F$15,0),))</f>
        <v>0</v>
      </c>
      <c r="AH740" s="53">
        <f t="shared" ca="1" si="35"/>
        <v>1356561</v>
      </c>
    </row>
    <row r="741" spans="1:34" x14ac:dyDescent="0.25">
      <c r="A741" s="126" t="s">
        <v>5295</v>
      </c>
      <c r="B741" s="126" t="s">
        <v>2110</v>
      </c>
      <c r="C741" s="126" t="s">
        <v>47</v>
      </c>
      <c r="D741" s="126" t="s">
        <v>48</v>
      </c>
      <c r="E741" s="126" t="s">
        <v>2111</v>
      </c>
      <c r="F741" s="126" t="s">
        <v>1441</v>
      </c>
      <c r="G741" s="126" t="s">
        <v>170</v>
      </c>
      <c r="H741" s="126" t="s">
        <v>2120</v>
      </c>
      <c r="I741" s="126" t="s">
        <v>23</v>
      </c>
      <c r="J741" s="126" t="s">
        <v>2121</v>
      </c>
      <c r="K741" s="126" t="s">
        <v>3350</v>
      </c>
      <c r="L741" s="127">
        <v>51867</v>
      </c>
      <c r="M741" s="127">
        <v>47792</v>
      </c>
      <c r="N741" s="127">
        <v>47792</v>
      </c>
      <c r="O741" s="127">
        <v>48276</v>
      </c>
      <c r="P741" s="127">
        <v>0</v>
      </c>
      <c r="Q741" s="127">
        <v>3802</v>
      </c>
      <c r="R741" s="127">
        <v>7576</v>
      </c>
      <c r="S741" s="127">
        <v>461</v>
      </c>
      <c r="T741" s="24">
        <f>IF(P741&gt;0, ROUND(IF(IF(OR(C741="51", C741="52", C741="66"), (L741*'UNIT VALUES'!$C$26)-CALCS!P741,0)&gt;0, IF(OR(C741="51", C741="52", C741="66"), (L741*'UNIT VALUES'!$C$26)-CALCS!P741,0), 0), 0), ROUND(IF(IF(OR(C741="51", C741="52", C741="66"), (L741*'UNIT VALUES'!$C$26)-CALCS!O741,0)&gt;0, IF(OR(C741="51", C741="52", C741="66"), (L741*'UNIT VALUES'!$C$26)-CALCS!O741,0), 0), 0))</f>
        <v>33115</v>
      </c>
      <c r="U741" s="25">
        <f>IF(C741="22", (O741*'UNIT VALUES'!$D$38)+(Q741*'UNIT VALUES'!$D$39)+(S741*'UNIT VALUES'!$D$40), (O741*'UNIT VALUES'!$D$28)+(Q741*'UNIT VALUES'!$D$29)+(S741*'UNIT VALUES'!$D$30))</f>
        <v>256545.55653063545</v>
      </c>
      <c r="V741" s="25">
        <f>IF(C741="22",(O741*'UNIT VALUES'!$D$41)+(Q741*'UNIT VALUES'!$D$42)+(R741*'UNIT VALUES'!$D$43),IF(C741="66",(Q741*'UNIT VALUES'!$D$31)+(T741*'UNIT VALUES'!$D$33)+(R741*'UNIT VALUES'!$D$34),(Q741*'UNIT VALUES'!$D$31)+(T741*'UNIT VALUES'!$D$32)+(R741*'UNIT VALUES'!$D$34)))</f>
        <v>1006092.8114663032</v>
      </c>
      <c r="W741" s="25">
        <f t="shared" si="33"/>
        <v>1006093</v>
      </c>
      <c r="X741" s="27">
        <f>ROUND(IF(C741="22", W741*'UNIT VALUES'!$D$44, W741*'UNIT VALUES'!$D$36), 0)</f>
        <v>880541</v>
      </c>
      <c r="Y741" s="87">
        <f>ROUND(IF(C741="22", IF(U741&gt;V741,O741*'UNIT VALUES'!$D$38*'UNIT VALUES'!$D$44,O741*'UNIT VALUES'!$D$41*'UNIT VALUES'!$D$44),IF(U741&gt;V741, O741*'UNIT VALUES'!$D$28*'UNIT VALUES'!$D$36,0)), 0)</f>
        <v>0</v>
      </c>
      <c r="Z741" s="87">
        <f>ROUND(IF(C741="22", IF(U741&gt;V741,Q741*'UNIT VALUES'!$D$39*'UNIT VALUES'!$D$44,Q741*'UNIT VALUES'!$D$42*'UNIT VALUES'!$D$44), IF(U741&gt;V741, Q741*'UNIT VALUES'!$D$29*'UNIT VALUES'!$D$36, Q741*'UNIT VALUES'!$D$31*'UNIT VALUES'!$D$36)),0)</f>
        <v>50754</v>
      </c>
      <c r="AA741" s="87">
        <f>ROUND(IF(C741="22", IF(U741&gt;V741,0,R741*'UNIT VALUES'!$D$43*'UNIT VALUES'!$D$44),IF(CALCS!U741&gt;CALCS!V741,0,CALCS!R741*'UNIT VALUES'!$D$34*'UNIT VALUES'!$D$36)), 0)</f>
        <v>491641</v>
      </c>
      <c r="AB741" s="87">
        <f>ROUND(IF(C741="22",IF(U741&gt;V741,S741*'UNIT VALUES'!$D$40*'UNIT VALUES'!$D$44,0),IF(U741&gt;V741,S741*'UNIT VALUES'!$D$30*'UNIT VALUES'!$D$36)), 0)</f>
        <v>0</v>
      </c>
      <c r="AC741" s="87">
        <f>ROUND(IF(U741&gt;V741,0,IF(T741&gt;1, IF(C741="66", T741*'UNIT VALUES'!$D$33*'UNIT VALUES'!$D$36,T741*'UNIT VALUES'!$D$32*'UNIT VALUES'!$D$36),0)),0)</f>
        <v>338145</v>
      </c>
      <c r="AD741" t="str">
        <f t="shared" si="34"/>
        <v>340246</v>
      </c>
      <c r="AE741">
        <f ca="1">IF(C741="22",OFFSET('National Reallocations'!$L$1,MATCH(AD741,'National Reallocations'!$I$2:$I$52,0),),ROUND((X741/(SUM($X$2:$X$1259)-SUMIF($C$2:$C$1259,"22",$X$2:$X$1259)))*(Reallocations!$F$4+Reallocations!$F$5),0))</f>
        <v>74</v>
      </c>
      <c r="AF741" s="27">
        <f ca="1">IF(ISERROR(OFFSET('MSA Reallocations'!$I$1,MATCH(AD741,'MSA Reallocations'!$E$2:$E$37,0),)), 0, (OFFSET('MSA Reallocations'!$I$1,MATCH(AD741,'MSA Reallocations'!$E$2:$E$37,0),)))</f>
        <v>0</v>
      </c>
      <c r="AG741" s="181">
        <f ca="1">IF(ISERROR(OFFSET(Reductions!$E$1,MATCH(AD741,Reductions!$F$2:$F$15,0),)), 0, -OFFSET(Reductions!$E$1,MATCH(AD741,Reductions!$F$2:$F$15,0),))</f>
        <v>0</v>
      </c>
      <c r="AH741" s="53">
        <f t="shared" ca="1" si="35"/>
        <v>880615</v>
      </c>
    </row>
    <row r="742" spans="1:34" x14ac:dyDescent="0.25">
      <c r="A742" s="126" t="s">
        <v>4964</v>
      </c>
      <c r="B742" s="126" t="s">
        <v>2110</v>
      </c>
      <c r="C742" s="126" t="s">
        <v>47</v>
      </c>
      <c r="D742" s="126" t="s">
        <v>48</v>
      </c>
      <c r="E742" s="126" t="s">
        <v>2111</v>
      </c>
      <c r="F742" s="126" t="s">
        <v>2123</v>
      </c>
      <c r="G742" s="126" t="s">
        <v>247</v>
      </c>
      <c r="H742" s="126" t="s">
        <v>2124</v>
      </c>
      <c r="I742" s="126" t="s">
        <v>23</v>
      </c>
      <c r="J742" s="126" t="s">
        <v>4658</v>
      </c>
      <c r="K742" s="126" t="s">
        <v>3350</v>
      </c>
      <c r="L742" s="127">
        <v>16299</v>
      </c>
      <c r="M742" s="127">
        <v>53629</v>
      </c>
      <c r="N742" s="127">
        <v>53629</v>
      </c>
      <c r="O742" s="127">
        <v>75012</v>
      </c>
      <c r="P742" s="127">
        <v>0</v>
      </c>
      <c r="Q742" s="127">
        <v>4578</v>
      </c>
      <c r="R742" s="127">
        <v>1087</v>
      </c>
      <c r="S742" s="127">
        <v>166</v>
      </c>
      <c r="T742" s="24">
        <f>IF(P742&gt;0, ROUND(IF(IF(OR(C742="51", C742="52", C742="66"), (L742*'UNIT VALUES'!$C$26)-CALCS!P742,0)&gt;0, IF(OR(C742="51", C742="52", C742="66"), (L742*'UNIT VALUES'!$C$26)-CALCS!P742,0), 0), 0), ROUND(IF(IF(OR(C742="51", C742="52", C742="66"), (L742*'UNIT VALUES'!$C$26)-CALCS!O742,0)&gt;0, IF(OR(C742="51", C742="52", C742="66"), (L742*'UNIT VALUES'!$C$26)-CALCS!O742,0), 0), 0))</f>
        <v>0</v>
      </c>
      <c r="U742" s="25">
        <f>IF(C742="22", (O742*'UNIT VALUES'!$D$38)+(Q742*'UNIT VALUES'!$D$39)+(S742*'UNIT VALUES'!$D$40), (O742*'UNIT VALUES'!$D$28)+(Q742*'UNIT VALUES'!$D$29)+(S742*'UNIT VALUES'!$D$30))</f>
        <v>282282.45814747002</v>
      </c>
      <c r="V742" s="25">
        <f>IF(C742="22",(O742*'UNIT VALUES'!$D$41)+(Q742*'UNIT VALUES'!$D$42)+(R742*'UNIT VALUES'!$D$43),IF(C742="66",(Q742*'UNIT VALUES'!$D$31)+(T742*'UNIT VALUES'!$D$33)+(R742*'UNIT VALUES'!$D$34),(Q742*'UNIT VALUES'!$D$31)+(T742*'UNIT VALUES'!$D$32)+(R742*'UNIT VALUES'!$D$34)))</f>
        <v>150425.90685702255</v>
      </c>
      <c r="W742" s="25">
        <f t="shared" si="33"/>
        <v>282282</v>
      </c>
      <c r="X742" s="27">
        <f>ROUND(IF(C742="22", W742*'UNIT VALUES'!$D$44, W742*'UNIT VALUES'!$D$36), 0)</f>
        <v>247056</v>
      </c>
      <c r="Y742" s="87">
        <f>ROUND(IF(C742="22", IF(U742&gt;V742,O742*'UNIT VALUES'!$D$38*'UNIT VALUES'!$D$44,O742*'UNIT VALUES'!$D$41*'UNIT VALUES'!$D$44),IF(U742&gt;V742, O742*'UNIT VALUES'!$D$28*'UNIT VALUES'!$D$36,0)), 0)</f>
        <v>123409</v>
      </c>
      <c r="Z742" s="87">
        <f>ROUND(IF(C742="22", IF(U742&gt;V742,Q742*'UNIT VALUES'!$D$39*'UNIT VALUES'!$D$44,Q742*'UNIT VALUES'!$D$42*'UNIT VALUES'!$D$44), IF(U742&gt;V742, Q742*'UNIT VALUES'!$D$29*'UNIT VALUES'!$D$36, Q742*'UNIT VALUES'!$D$31*'UNIT VALUES'!$D$36)),0)</f>
        <v>101856</v>
      </c>
      <c r="AA742" s="87">
        <f>ROUND(IF(C742="22", IF(U742&gt;V742,0,R742*'UNIT VALUES'!$D$43*'UNIT VALUES'!$D$44),IF(CALCS!U742&gt;CALCS!V742,0,CALCS!R742*'UNIT VALUES'!$D$34*'UNIT VALUES'!$D$36)), 0)</f>
        <v>0</v>
      </c>
      <c r="AB742" s="87">
        <f>ROUND(IF(C742="22",IF(U742&gt;V742,S742*'UNIT VALUES'!$D$40*'UNIT VALUES'!$D$44,0),IF(U742&gt;V742,S742*'UNIT VALUES'!$D$30*'UNIT VALUES'!$D$36)), 0)</f>
        <v>21791</v>
      </c>
      <c r="AC742" s="87">
        <f>ROUND(IF(U742&gt;V742,0,IF(T742&gt;1, IF(C742="66", T742*'UNIT VALUES'!$D$33*'UNIT VALUES'!$D$36,T742*'UNIT VALUES'!$D$32*'UNIT VALUES'!$D$36),0)),0)</f>
        <v>0</v>
      </c>
      <c r="AD742" t="str">
        <f t="shared" si="34"/>
        <v>340318</v>
      </c>
      <c r="AE742">
        <f ca="1">IF(C742="22",OFFSET('National Reallocations'!$L$1,MATCH(AD742,'National Reallocations'!$I$2:$I$52,0),),ROUND((X742/(SUM($X$2:$X$1259)-SUMIF($C$2:$C$1259,"22",$X$2:$X$1259)))*(Reallocations!$F$4+Reallocations!$F$5),0))</f>
        <v>21</v>
      </c>
      <c r="AF742" s="27">
        <f ca="1">IF(ISERROR(OFFSET('MSA Reallocations'!$I$1,MATCH(AD742,'MSA Reallocations'!$E$2:$E$37,0),)), 0, (OFFSET('MSA Reallocations'!$I$1,MATCH(AD742,'MSA Reallocations'!$E$2:$E$37,0),)))</f>
        <v>0</v>
      </c>
      <c r="AG742" s="181">
        <f ca="1">IF(ISERROR(OFFSET(Reductions!$E$1,MATCH(AD742,Reductions!$F$2:$F$15,0),)), 0, -OFFSET(Reductions!$E$1,MATCH(AD742,Reductions!$F$2:$F$15,0),))</f>
        <v>0</v>
      </c>
      <c r="AH742" s="53">
        <f t="shared" ca="1" si="35"/>
        <v>247077</v>
      </c>
    </row>
    <row r="743" spans="1:34" x14ac:dyDescent="0.25">
      <c r="A743" s="126" t="s">
        <v>5613</v>
      </c>
      <c r="B743" s="126" t="s">
        <v>2110</v>
      </c>
      <c r="C743" s="126" t="s">
        <v>27</v>
      </c>
      <c r="D743" s="126" t="s">
        <v>28</v>
      </c>
      <c r="E743" s="126" t="s">
        <v>2111</v>
      </c>
      <c r="F743" s="126" t="s">
        <v>189</v>
      </c>
      <c r="G743" s="126" t="s">
        <v>886</v>
      </c>
      <c r="H743" s="126" t="s">
        <v>23</v>
      </c>
      <c r="I743" s="126" t="s">
        <v>2126</v>
      </c>
      <c r="J743" s="126" t="s">
        <v>2127</v>
      </c>
      <c r="K743" s="126" t="s">
        <v>3350</v>
      </c>
      <c r="L743" s="127">
        <v>20966</v>
      </c>
      <c r="M743" s="127">
        <v>18795</v>
      </c>
      <c r="N743" s="127">
        <v>18795</v>
      </c>
      <c r="O743" s="127">
        <v>25031</v>
      </c>
      <c r="P743" s="127">
        <v>0</v>
      </c>
      <c r="Q743" s="127">
        <v>7100</v>
      </c>
      <c r="R743" s="127">
        <v>1684</v>
      </c>
      <c r="S743" s="127">
        <v>492</v>
      </c>
      <c r="T743" s="24">
        <f>IF(P743&gt;0, ROUND(IF(IF(OR(C743="51", C743="52", C743="66"), (L743*'UNIT VALUES'!$C$26)-CALCS!P743,0)&gt;0, IF(OR(C743="51", C743="52", C743="66"), (L743*'UNIT VALUES'!$C$26)-CALCS!P743,0), 0), 0), ROUND(IF(IF(OR(C743="51", C743="52", C743="66"), (L743*'UNIT VALUES'!$C$26)-CALCS!O743,0)&gt;0, IF(OR(C743="51", C743="52", C743="66"), (L743*'UNIT VALUES'!$C$26)-CALCS!O743,0), 0), 0))</f>
        <v>7869</v>
      </c>
      <c r="U743" s="25">
        <f>IF(C743="22", (O743*'UNIT VALUES'!$D$38)+(Q743*'UNIT VALUES'!$D$39)+(S743*'UNIT VALUES'!$D$40), (O743*'UNIT VALUES'!$D$28)+(Q743*'UNIT VALUES'!$D$29)+(S743*'UNIT VALUES'!$D$30))</f>
        <v>301339.90387730091</v>
      </c>
      <c r="V743" s="25">
        <f>IF(C743="22",(O743*'UNIT VALUES'!$D$41)+(Q743*'UNIT VALUES'!$D$42)+(R743*'UNIT VALUES'!$D$43),IF(C743="66",(Q743*'UNIT VALUES'!$D$31)+(T743*'UNIT VALUES'!$D$33)+(R743*'UNIT VALUES'!$D$34),(Q743*'UNIT VALUES'!$D$31)+(T743*'UNIT VALUES'!$D$32)+(R743*'UNIT VALUES'!$D$34)))</f>
        <v>324968.84106115927</v>
      </c>
      <c r="W743" s="25">
        <f t="shared" si="33"/>
        <v>324969</v>
      </c>
      <c r="X743" s="27">
        <f>ROUND(IF(C743="22", W743*'UNIT VALUES'!$D$44, W743*'UNIT VALUES'!$D$36), 0)</f>
        <v>284416</v>
      </c>
      <c r="Y743" s="87">
        <f>ROUND(IF(C743="22", IF(U743&gt;V743,O743*'UNIT VALUES'!$D$38*'UNIT VALUES'!$D$44,O743*'UNIT VALUES'!$D$41*'UNIT VALUES'!$D$44),IF(U743&gt;V743, O743*'UNIT VALUES'!$D$28*'UNIT VALUES'!$D$36,0)), 0)</f>
        <v>0</v>
      </c>
      <c r="Z743" s="87">
        <f>ROUND(IF(C743="22", IF(U743&gt;V743,Q743*'UNIT VALUES'!$D$39*'UNIT VALUES'!$D$44,Q743*'UNIT VALUES'!$D$42*'UNIT VALUES'!$D$44), IF(U743&gt;V743, Q743*'UNIT VALUES'!$D$29*'UNIT VALUES'!$D$36, Q743*'UNIT VALUES'!$D$31*'UNIT VALUES'!$D$36)),0)</f>
        <v>94781</v>
      </c>
      <c r="AA743" s="87">
        <f>ROUND(IF(C743="22", IF(U743&gt;V743,0,R743*'UNIT VALUES'!$D$43*'UNIT VALUES'!$D$44),IF(CALCS!U743&gt;CALCS!V743,0,CALCS!R743*'UNIT VALUES'!$D$34*'UNIT VALUES'!$D$36)), 0)</f>
        <v>109283</v>
      </c>
      <c r="AB743" s="87">
        <f>ROUND(IF(C743="22",IF(U743&gt;V743,S743*'UNIT VALUES'!$D$40*'UNIT VALUES'!$D$44,0),IF(U743&gt;V743,S743*'UNIT VALUES'!$D$30*'UNIT VALUES'!$D$36)), 0)</f>
        <v>0</v>
      </c>
      <c r="AC743" s="87">
        <f>ROUND(IF(U743&gt;V743,0,IF(T743&gt;1, IF(C743="66", T743*'UNIT VALUES'!$D$33*'UNIT VALUES'!$D$36,T743*'UNIT VALUES'!$D$32*'UNIT VALUES'!$D$36),0)),0)</f>
        <v>80352</v>
      </c>
      <c r="AD743" t="str">
        <f t="shared" si="34"/>
        <v>340324</v>
      </c>
      <c r="AE743">
        <f ca="1">IF(C743="22",OFFSET('National Reallocations'!$L$1,MATCH(AD743,'National Reallocations'!$I$2:$I$52,0),),ROUND((X743/(SUM($X$2:$X$1259)-SUMIF($C$2:$C$1259,"22",$X$2:$X$1259)))*(Reallocations!$F$4+Reallocations!$F$5),0))</f>
        <v>24</v>
      </c>
      <c r="AF743" s="27">
        <f ca="1">IF(ISERROR(OFFSET('MSA Reallocations'!$I$1,MATCH(AD743,'MSA Reallocations'!$E$2:$E$37,0),)), 0, (OFFSET('MSA Reallocations'!$I$1,MATCH(AD743,'MSA Reallocations'!$E$2:$E$37,0),)))</f>
        <v>0</v>
      </c>
      <c r="AG743" s="181">
        <f ca="1">IF(ISERROR(OFFSET(Reductions!$E$1,MATCH(AD743,Reductions!$F$2:$F$15,0),)), 0, -OFFSET(Reductions!$E$1,MATCH(AD743,Reductions!$F$2:$F$15,0),))</f>
        <v>0</v>
      </c>
      <c r="AH743" s="53">
        <f t="shared" ca="1" si="35"/>
        <v>284440</v>
      </c>
    </row>
    <row r="744" spans="1:34" x14ac:dyDescent="0.25">
      <c r="A744" s="126" t="s">
        <v>4955</v>
      </c>
      <c r="B744" s="126" t="s">
        <v>2110</v>
      </c>
      <c r="C744" s="126" t="s">
        <v>27</v>
      </c>
      <c r="D744" s="126" t="s">
        <v>28</v>
      </c>
      <c r="E744" s="126" t="s">
        <v>2111</v>
      </c>
      <c r="F744" s="126" t="s">
        <v>2129</v>
      </c>
      <c r="G744" s="126" t="s">
        <v>108</v>
      </c>
      <c r="H744" s="126" t="s">
        <v>23</v>
      </c>
      <c r="I744" s="126" t="s">
        <v>2130</v>
      </c>
      <c r="J744" s="126" t="s">
        <v>2131</v>
      </c>
      <c r="K744" s="126" t="s">
        <v>3350</v>
      </c>
      <c r="L744" s="127">
        <v>117159</v>
      </c>
      <c r="M744" s="127">
        <v>84910</v>
      </c>
      <c r="N744" s="127">
        <v>84910</v>
      </c>
      <c r="O744" s="127">
        <v>76119</v>
      </c>
      <c r="P744" s="127">
        <v>0</v>
      </c>
      <c r="Q744" s="127">
        <v>29310</v>
      </c>
      <c r="R744" s="127">
        <v>10763</v>
      </c>
      <c r="S744" s="127">
        <v>1369</v>
      </c>
      <c r="T744" s="24">
        <f>IF(P744&gt;0, ROUND(IF(IF(OR(C744="51", C744="52", C744="66"), (L744*'UNIT VALUES'!$C$26)-CALCS!P744,0)&gt;0, IF(OR(C744="51", C744="52", C744="66"), (L744*'UNIT VALUES'!$C$26)-CALCS!P744,0), 0), 0), ROUND(IF(IF(OR(C744="51", C744="52", C744="66"), (L744*'UNIT VALUES'!$C$26)-CALCS!O744,0)&gt;0, IF(OR(C744="51", C744="52", C744="66"), (L744*'UNIT VALUES'!$C$26)-CALCS!O744,0), 0), 0))</f>
        <v>107729</v>
      </c>
      <c r="U744" s="25">
        <f>IF(C744="22", (O744*'UNIT VALUES'!$D$38)+(Q744*'UNIT VALUES'!$D$39)+(S744*'UNIT VALUES'!$D$40), (O744*'UNIT VALUES'!$D$28)+(Q744*'UNIT VALUES'!$D$29)+(S744*'UNIT VALUES'!$D$30))</f>
        <v>1093524.5411904759</v>
      </c>
      <c r="V744" s="25">
        <f>IF(C744="22",(O744*'UNIT VALUES'!$D$41)+(Q744*'UNIT VALUES'!$D$42)+(R744*'UNIT VALUES'!$D$43),IF(C744="66",(Q744*'UNIT VALUES'!$D$31)+(T744*'UNIT VALUES'!$D$33)+(R744*'UNIT VALUES'!$D$34),(Q744*'UNIT VALUES'!$D$31)+(T744*'UNIT VALUES'!$D$32)+(R744*'UNIT VALUES'!$D$34)))</f>
        <v>2502006.6632432393</v>
      </c>
      <c r="W744" s="25">
        <f t="shared" si="33"/>
        <v>2502007</v>
      </c>
      <c r="X744" s="27">
        <f>ROUND(IF(C744="22", W744*'UNIT VALUES'!$D$44, W744*'UNIT VALUES'!$D$36), 0)</f>
        <v>2189777</v>
      </c>
      <c r="Y744" s="87">
        <f>ROUND(IF(C744="22", IF(U744&gt;V744,O744*'UNIT VALUES'!$D$38*'UNIT VALUES'!$D$44,O744*'UNIT VALUES'!$D$41*'UNIT VALUES'!$D$44),IF(U744&gt;V744, O744*'UNIT VALUES'!$D$28*'UNIT VALUES'!$D$36,0)), 0)</f>
        <v>0</v>
      </c>
      <c r="Z744" s="87">
        <f>ROUND(IF(C744="22", IF(U744&gt;V744,Q744*'UNIT VALUES'!$D$39*'UNIT VALUES'!$D$44,Q744*'UNIT VALUES'!$D$42*'UNIT VALUES'!$D$44), IF(U744&gt;V744, Q744*'UNIT VALUES'!$D$29*'UNIT VALUES'!$D$36, Q744*'UNIT VALUES'!$D$31*'UNIT VALUES'!$D$36)),0)</f>
        <v>391271</v>
      </c>
      <c r="AA744" s="87">
        <f>ROUND(IF(C744="22", IF(U744&gt;V744,0,R744*'UNIT VALUES'!$D$43*'UNIT VALUES'!$D$44),IF(CALCS!U744&gt;CALCS!V744,0,CALCS!R744*'UNIT VALUES'!$D$34*'UNIT VALUES'!$D$36)), 0)</f>
        <v>698461</v>
      </c>
      <c r="AB744" s="87">
        <f>ROUND(IF(C744="22",IF(U744&gt;V744,S744*'UNIT VALUES'!$D$40*'UNIT VALUES'!$D$44,0),IF(U744&gt;V744,S744*'UNIT VALUES'!$D$30*'UNIT VALUES'!$D$36)), 0)</f>
        <v>0</v>
      </c>
      <c r="AC744" s="87">
        <f>ROUND(IF(U744&gt;V744,0,IF(T744&gt;1, IF(C744="66", T744*'UNIT VALUES'!$D$33*'UNIT VALUES'!$D$36,T744*'UNIT VALUES'!$D$32*'UNIT VALUES'!$D$36),0)),0)</f>
        <v>1100045</v>
      </c>
      <c r="AD744" t="str">
        <f t="shared" si="34"/>
        <v>340414</v>
      </c>
      <c r="AE744">
        <f ca="1">IF(C744="22",OFFSET('National Reallocations'!$L$1,MATCH(AD744,'National Reallocations'!$I$2:$I$52,0),),ROUND((X744/(SUM($X$2:$X$1259)-SUMIF($C$2:$C$1259,"22",$X$2:$X$1259)))*(Reallocations!$F$4+Reallocations!$F$5),0))</f>
        <v>184</v>
      </c>
      <c r="AF744" s="27">
        <f ca="1">IF(ISERROR(OFFSET('MSA Reallocations'!$I$1,MATCH(AD744,'MSA Reallocations'!$E$2:$E$37,0),)), 0, (OFFSET('MSA Reallocations'!$I$1,MATCH(AD744,'MSA Reallocations'!$E$2:$E$37,0),)))</f>
        <v>0</v>
      </c>
      <c r="AG744" s="181">
        <f ca="1">IF(ISERROR(OFFSET(Reductions!$E$1,MATCH(AD744,Reductions!$F$2:$F$15,0),)), 0, -OFFSET(Reductions!$E$1,MATCH(AD744,Reductions!$F$2:$F$15,0),))</f>
        <v>0</v>
      </c>
      <c r="AH744" s="53">
        <f t="shared" ca="1" si="35"/>
        <v>2189961</v>
      </c>
    </row>
    <row r="745" spans="1:34" x14ac:dyDescent="0.25">
      <c r="A745" s="126" t="s">
        <v>5002</v>
      </c>
      <c r="B745" s="126" t="s">
        <v>2110</v>
      </c>
      <c r="C745" s="126" t="s">
        <v>47</v>
      </c>
      <c r="D745" s="126" t="s">
        <v>48</v>
      </c>
      <c r="E745" s="126" t="s">
        <v>2111</v>
      </c>
      <c r="F745" s="126" t="s">
        <v>2133</v>
      </c>
      <c r="G745" s="126" t="s">
        <v>108</v>
      </c>
      <c r="H745" s="126" t="s">
        <v>2134</v>
      </c>
      <c r="I745" s="126" t="s">
        <v>23</v>
      </c>
      <c r="J745" s="126" t="s">
        <v>2131</v>
      </c>
      <c r="K745" s="126" t="s">
        <v>3350</v>
      </c>
      <c r="L745" s="127">
        <v>63189</v>
      </c>
      <c r="M745" s="127">
        <v>68785</v>
      </c>
      <c r="N745" s="127">
        <v>68785</v>
      </c>
      <c r="O745" s="127">
        <v>71340</v>
      </c>
      <c r="P745" s="127">
        <v>0</v>
      </c>
      <c r="Q745" s="127">
        <v>3406</v>
      </c>
      <c r="R745" s="127">
        <v>1053</v>
      </c>
      <c r="S745" s="127">
        <v>313</v>
      </c>
      <c r="T745" s="24">
        <f>IF(P745&gt;0, ROUND(IF(IF(OR(C745="51", C745="52", C745="66"), (L745*'UNIT VALUES'!$C$26)-CALCS!P745,0)&gt;0, IF(OR(C745="51", C745="52", C745="66"), (L745*'UNIT VALUES'!$C$26)-CALCS!P745,0), 0), 0), ROUND(IF(IF(OR(C745="51", C745="52", C745="66"), (L745*'UNIT VALUES'!$C$26)-CALCS!O745,0)&gt;0, IF(OR(C745="51", C745="52", C745="66"), (L745*'UNIT VALUES'!$C$26)-CALCS!O745,0), 0), 0))</f>
        <v>27817</v>
      </c>
      <c r="U745" s="25">
        <f>IF(C745="22", (O745*'UNIT VALUES'!$D$38)+(Q745*'UNIT VALUES'!$D$39)+(S745*'UNIT VALUES'!$D$40), (O745*'UNIT VALUES'!$D$28)+(Q745*'UNIT VALUES'!$D$29)+(S745*'UNIT VALUES'!$D$30))</f>
        <v>267634.83449972596</v>
      </c>
      <c r="V745" s="25">
        <f>IF(C745="22",(O745*'UNIT VALUES'!$D$41)+(Q745*'UNIT VALUES'!$D$42)+(R745*'UNIT VALUES'!$D$43),IF(C745="66",(Q745*'UNIT VALUES'!$D$31)+(T745*'UNIT VALUES'!$D$33)+(R745*'UNIT VALUES'!$D$34),(Q745*'UNIT VALUES'!$D$31)+(T745*'UNIT VALUES'!$D$32)+(R745*'UNIT VALUES'!$D$34)))</f>
        <v>454574.99543320009</v>
      </c>
      <c r="W745" s="25">
        <f t="shared" si="33"/>
        <v>454575</v>
      </c>
      <c r="X745" s="27">
        <f>ROUND(IF(C745="22", W745*'UNIT VALUES'!$D$44, W745*'UNIT VALUES'!$D$36), 0)</f>
        <v>397848</v>
      </c>
      <c r="Y745" s="87">
        <f>ROUND(IF(C745="22", IF(U745&gt;V745,O745*'UNIT VALUES'!$D$38*'UNIT VALUES'!$D$44,O745*'UNIT VALUES'!$D$41*'UNIT VALUES'!$D$44),IF(U745&gt;V745, O745*'UNIT VALUES'!$D$28*'UNIT VALUES'!$D$36,0)), 0)</f>
        <v>0</v>
      </c>
      <c r="Z745" s="87">
        <f>ROUND(IF(C745="22", IF(U745&gt;V745,Q745*'UNIT VALUES'!$D$39*'UNIT VALUES'!$D$44,Q745*'UNIT VALUES'!$D$42*'UNIT VALUES'!$D$44), IF(U745&gt;V745, Q745*'UNIT VALUES'!$D$29*'UNIT VALUES'!$D$36, Q745*'UNIT VALUES'!$D$31*'UNIT VALUES'!$D$36)),0)</f>
        <v>45468</v>
      </c>
      <c r="AA745" s="87">
        <f>ROUND(IF(C745="22", IF(U745&gt;V745,0,R745*'UNIT VALUES'!$D$43*'UNIT VALUES'!$D$44),IF(CALCS!U745&gt;CALCS!V745,0,CALCS!R745*'UNIT VALUES'!$D$34*'UNIT VALUES'!$D$36)), 0)</f>
        <v>68334</v>
      </c>
      <c r="AB745" s="87">
        <f>ROUND(IF(C745="22",IF(U745&gt;V745,S745*'UNIT VALUES'!$D$40*'UNIT VALUES'!$D$44,0),IF(U745&gt;V745,S745*'UNIT VALUES'!$D$30*'UNIT VALUES'!$D$36)), 0)</f>
        <v>0</v>
      </c>
      <c r="AC745" s="87">
        <f>ROUND(IF(U745&gt;V745,0,IF(T745&gt;1, IF(C745="66", T745*'UNIT VALUES'!$D$33*'UNIT VALUES'!$D$36,T745*'UNIT VALUES'!$D$32*'UNIT VALUES'!$D$36),0)),0)</f>
        <v>284046</v>
      </c>
      <c r="AD745" t="str">
        <f t="shared" si="34"/>
        <v>340474</v>
      </c>
      <c r="AE745">
        <f ca="1">IF(C745="22",OFFSET('National Reallocations'!$L$1,MATCH(AD745,'National Reallocations'!$I$2:$I$52,0),),ROUND((X745/(SUM($X$2:$X$1259)-SUMIF($C$2:$C$1259,"22",$X$2:$X$1259)))*(Reallocations!$F$4+Reallocations!$F$5),0))</f>
        <v>33</v>
      </c>
      <c r="AF745" s="27">
        <f ca="1">IF(ISERROR(OFFSET('MSA Reallocations'!$I$1,MATCH(AD745,'MSA Reallocations'!$E$2:$E$37,0),)), 0, (OFFSET('MSA Reallocations'!$I$1,MATCH(AD745,'MSA Reallocations'!$E$2:$E$37,0),)))</f>
        <v>0</v>
      </c>
      <c r="AG745" s="181">
        <f ca="1">IF(ISERROR(OFFSET(Reductions!$E$1,MATCH(AD745,Reductions!$F$2:$F$15,0),)), 0, -OFFSET(Reductions!$E$1,MATCH(AD745,Reductions!$F$2:$F$15,0),))</f>
        <v>0</v>
      </c>
      <c r="AH745" s="53">
        <f t="shared" ca="1" si="35"/>
        <v>397881</v>
      </c>
    </row>
    <row r="746" spans="1:34" x14ac:dyDescent="0.25">
      <c r="A746" s="126" t="s">
        <v>4883</v>
      </c>
      <c r="B746" s="126" t="s">
        <v>2110</v>
      </c>
      <c r="C746" s="126" t="s">
        <v>47</v>
      </c>
      <c r="D746" s="126" t="s">
        <v>48</v>
      </c>
      <c r="E746" s="126" t="s">
        <v>2111</v>
      </c>
      <c r="F746" s="126" t="s">
        <v>2007</v>
      </c>
      <c r="G746" s="126" t="s">
        <v>135</v>
      </c>
      <c r="H746" s="126" t="s">
        <v>23</v>
      </c>
      <c r="I746" s="126" t="s">
        <v>2136</v>
      </c>
      <c r="J746" s="126" t="s">
        <v>4658</v>
      </c>
      <c r="K746" s="126" t="s">
        <v>3350</v>
      </c>
      <c r="L746" s="127">
        <v>82084</v>
      </c>
      <c r="M746" s="127">
        <v>74388</v>
      </c>
      <c r="N746" s="127">
        <v>74388</v>
      </c>
      <c r="O746" s="127">
        <v>86334</v>
      </c>
      <c r="P746" s="127">
        <v>0</v>
      </c>
      <c r="Q746" s="127">
        <v>7673</v>
      </c>
      <c r="R746" s="127">
        <v>5888</v>
      </c>
      <c r="S746" s="127">
        <v>2259</v>
      </c>
      <c r="T746" s="24">
        <f>IF(P746&gt;0, ROUND(IF(IF(OR(C746="51", C746="52", C746="66"), (L746*'UNIT VALUES'!$C$26)-CALCS!P746,0)&gt;0, IF(OR(C746="51", C746="52", C746="66"), (L746*'UNIT VALUES'!$C$26)-CALCS!P746,0), 0), 0), ROUND(IF(IF(OR(C746="51", C746="52", C746="66"), (L746*'UNIT VALUES'!$C$26)-CALCS!O746,0)&gt;0, IF(OR(C746="51", C746="52", C746="66"), (L746*'UNIT VALUES'!$C$26)-CALCS!O746,0), 0), 0))</f>
        <v>42474</v>
      </c>
      <c r="U746" s="25">
        <f>IF(C746="22", (O746*'UNIT VALUES'!$D$38)+(Q746*'UNIT VALUES'!$D$39)+(S746*'UNIT VALUES'!$D$40), (O746*'UNIT VALUES'!$D$28)+(Q746*'UNIT VALUES'!$D$29)+(S746*'UNIT VALUES'!$D$30))</f>
        <v>696176.18414504523</v>
      </c>
      <c r="V746" s="25">
        <f>IF(C746="22",(O746*'UNIT VALUES'!$D$41)+(Q746*'UNIT VALUES'!$D$42)+(R746*'UNIT VALUES'!$D$43),IF(C746="66",(Q746*'UNIT VALUES'!$D$31)+(T746*'UNIT VALUES'!$D$33)+(R746*'UNIT VALUES'!$D$34),(Q746*'UNIT VALUES'!$D$31)+(T746*'UNIT VALUES'!$D$32)+(R746*'UNIT VALUES'!$D$34)))</f>
        <v>1049168.6378395432</v>
      </c>
      <c r="W746" s="25">
        <f t="shared" si="33"/>
        <v>1049169</v>
      </c>
      <c r="X746" s="27">
        <f>ROUND(IF(C746="22", W746*'UNIT VALUES'!$D$44, W746*'UNIT VALUES'!$D$36), 0)</f>
        <v>918241</v>
      </c>
      <c r="Y746" s="87">
        <f>ROUND(IF(C746="22", IF(U746&gt;V746,O746*'UNIT VALUES'!$D$38*'UNIT VALUES'!$D$44,O746*'UNIT VALUES'!$D$41*'UNIT VALUES'!$D$44),IF(U746&gt;V746, O746*'UNIT VALUES'!$D$28*'UNIT VALUES'!$D$36,0)), 0)</f>
        <v>0</v>
      </c>
      <c r="Z746" s="87">
        <f>ROUND(IF(C746="22", IF(U746&gt;V746,Q746*'UNIT VALUES'!$D$39*'UNIT VALUES'!$D$44,Q746*'UNIT VALUES'!$D$42*'UNIT VALUES'!$D$44), IF(U746&gt;V746, Q746*'UNIT VALUES'!$D$29*'UNIT VALUES'!$D$36, Q746*'UNIT VALUES'!$D$31*'UNIT VALUES'!$D$36)),0)</f>
        <v>102430</v>
      </c>
      <c r="AA746" s="87">
        <f>ROUND(IF(C746="22", IF(U746&gt;V746,0,R746*'UNIT VALUES'!$D$43*'UNIT VALUES'!$D$44),IF(CALCS!U746&gt;CALCS!V746,0,CALCS!R746*'UNIT VALUES'!$D$34*'UNIT VALUES'!$D$36)), 0)</f>
        <v>382099</v>
      </c>
      <c r="AB746" s="87">
        <f>ROUND(IF(C746="22",IF(U746&gt;V746,S746*'UNIT VALUES'!$D$40*'UNIT VALUES'!$D$44,0),IF(U746&gt;V746,S746*'UNIT VALUES'!$D$30*'UNIT VALUES'!$D$36)), 0)</f>
        <v>0</v>
      </c>
      <c r="AC746" s="87">
        <f>ROUND(IF(U746&gt;V746,0,IF(T746&gt;1, IF(C746="66", T746*'UNIT VALUES'!$D$33*'UNIT VALUES'!$D$36,T746*'UNIT VALUES'!$D$32*'UNIT VALUES'!$D$36),0)),0)</f>
        <v>433712</v>
      </c>
      <c r="AD746" t="str">
        <f t="shared" si="34"/>
        <v>340540</v>
      </c>
      <c r="AE746">
        <f ca="1">IF(C746="22",OFFSET('National Reallocations'!$L$1,MATCH(AD746,'National Reallocations'!$I$2:$I$52,0),),ROUND((X746/(SUM($X$2:$X$1259)-SUMIF($C$2:$C$1259,"22",$X$2:$X$1259)))*(Reallocations!$F$4+Reallocations!$F$5),0))</f>
        <v>77</v>
      </c>
      <c r="AF746" s="27">
        <f ca="1">IF(ISERROR(OFFSET('MSA Reallocations'!$I$1,MATCH(AD746,'MSA Reallocations'!$E$2:$E$37,0),)), 0, (OFFSET('MSA Reallocations'!$I$1,MATCH(AD746,'MSA Reallocations'!$E$2:$E$37,0),)))</f>
        <v>0</v>
      </c>
      <c r="AG746" s="181">
        <f ca="1">IF(ISERROR(OFFSET(Reductions!$E$1,MATCH(AD746,Reductions!$F$2:$F$15,0),)), 0, -OFFSET(Reductions!$E$1,MATCH(AD746,Reductions!$F$2:$F$15,0),))</f>
        <v>0</v>
      </c>
      <c r="AH746" s="53">
        <f t="shared" ca="1" si="35"/>
        <v>918318</v>
      </c>
    </row>
    <row r="747" spans="1:34" x14ac:dyDescent="0.25">
      <c r="A747" s="126" t="s">
        <v>4844</v>
      </c>
      <c r="B747" s="126" t="s">
        <v>2110</v>
      </c>
      <c r="C747" s="126" t="s">
        <v>47</v>
      </c>
      <c r="D747" s="126" t="s">
        <v>48</v>
      </c>
      <c r="E747" s="126" t="s">
        <v>2111</v>
      </c>
      <c r="F747" s="126" t="s">
        <v>808</v>
      </c>
      <c r="G747" s="126" t="s">
        <v>247</v>
      </c>
      <c r="H747" s="126" t="s">
        <v>2138</v>
      </c>
      <c r="I747" s="126" t="s">
        <v>23</v>
      </c>
      <c r="J747" s="126" t="s">
        <v>4658</v>
      </c>
      <c r="K747" s="126" t="s">
        <v>3350</v>
      </c>
      <c r="L747" s="127">
        <v>17414</v>
      </c>
      <c r="M747" s="127">
        <v>64455</v>
      </c>
      <c r="N747" s="127">
        <v>64455</v>
      </c>
      <c r="O747" s="127">
        <v>90817</v>
      </c>
      <c r="P747" s="127">
        <v>0</v>
      </c>
      <c r="Q747" s="127">
        <v>5898</v>
      </c>
      <c r="R747" s="127">
        <v>1463</v>
      </c>
      <c r="S747" s="127">
        <v>393</v>
      </c>
      <c r="T747" s="24">
        <f>IF(P747&gt;0, ROUND(IF(IF(OR(C747="51", C747="52", C747="66"), (L747*'UNIT VALUES'!$C$26)-CALCS!P747,0)&gt;0, IF(OR(C747="51", C747="52", C747="66"), (L747*'UNIT VALUES'!$C$26)-CALCS!P747,0), 0), 0), ROUND(IF(IF(OR(C747="51", C747="52", C747="66"), (L747*'UNIT VALUES'!$C$26)-CALCS!O747,0)&gt;0, IF(OR(C747="51", C747="52", C747="66"), (L747*'UNIT VALUES'!$C$26)-CALCS!O747,0), 0), 0))</f>
        <v>0</v>
      </c>
      <c r="U747" s="25">
        <f>IF(C747="22", (O747*'UNIT VALUES'!$D$38)+(Q747*'UNIT VALUES'!$D$39)+(S747*'UNIT VALUES'!$D$40), (O747*'UNIT VALUES'!$D$28)+(Q747*'UNIT VALUES'!$D$29)+(S747*'UNIT VALUES'!$D$30))</f>
        <v>379596.37573094002</v>
      </c>
      <c r="V747" s="25">
        <f>IF(C747="22",(O747*'UNIT VALUES'!$D$41)+(Q747*'UNIT VALUES'!$D$42)+(R747*'UNIT VALUES'!$D$43),IF(C747="66",(Q747*'UNIT VALUES'!$D$31)+(T747*'UNIT VALUES'!$D$33)+(R747*'UNIT VALUES'!$D$34),(Q747*'UNIT VALUES'!$D$31)+(T747*'UNIT VALUES'!$D$32)+(R747*'UNIT VALUES'!$D$34)))</f>
        <v>198439.14378510771</v>
      </c>
      <c r="W747" s="25">
        <f t="shared" si="33"/>
        <v>379596</v>
      </c>
      <c r="X747" s="27">
        <f>ROUND(IF(C747="22", W747*'UNIT VALUES'!$D$44, W747*'UNIT VALUES'!$D$36), 0)</f>
        <v>332226</v>
      </c>
      <c r="Y747" s="87">
        <f>ROUND(IF(C747="22", IF(U747&gt;V747,O747*'UNIT VALUES'!$D$38*'UNIT VALUES'!$D$44,O747*'UNIT VALUES'!$D$41*'UNIT VALUES'!$D$44),IF(U747&gt;V747, O747*'UNIT VALUES'!$D$28*'UNIT VALUES'!$D$36,0)), 0)</f>
        <v>149411</v>
      </c>
      <c r="Z747" s="87">
        <f>ROUND(IF(C747="22", IF(U747&gt;V747,Q747*'UNIT VALUES'!$D$39*'UNIT VALUES'!$D$44,Q747*'UNIT VALUES'!$D$42*'UNIT VALUES'!$D$44), IF(U747&gt;V747, Q747*'UNIT VALUES'!$D$29*'UNIT VALUES'!$D$36, Q747*'UNIT VALUES'!$D$31*'UNIT VALUES'!$D$36)),0)</f>
        <v>131225</v>
      </c>
      <c r="AA747" s="87">
        <f>ROUND(IF(C747="22", IF(U747&gt;V747,0,R747*'UNIT VALUES'!$D$43*'UNIT VALUES'!$D$44),IF(CALCS!U747&gt;CALCS!V747,0,CALCS!R747*'UNIT VALUES'!$D$34*'UNIT VALUES'!$D$36)), 0)</f>
        <v>0</v>
      </c>
      <c r="AB747" s="87">
        <f>ROUND(IF(C747="22",IF(U747&gt;V747,S747*'UNIT VALUES'!$D$40*'UNIT VALUES'!$D$44,0),IF(U747&gt;V747,S747*'UNIT VALUES'!$D$30*'UNIT VALUES'!$D$36)), 0)</f>
        <v>51591</v>
      </c>
      <c r="AC747" s="87">
        <f>ROUND(IF(U747&gt;V747,0,IF(T747&gt;1, IF(C747="66", T747*'UNIT VALUES'!$D$33*'UNIT VALUES'!$D$36,T747*'UNIT VALUES'!$D$32*'UNIT VALUES'!$D$36),0)),0)</f>
        <v>0</v>
      </c>
      <c r="AD747" t="str">
        <f t="shared" si="34"/>
        <v>340672</v>
      </c>
      <c r="AE747">
        <f ca="1">IF(C747="22",OFFSET('National Reallocations'!$L$1,MATCH(AD747,'National Reallocations'!$I$2:$I$52,0),),ROUND((X747/(SUM($X$2:$X$1259)-SUMIF($C$2:$C$1259,"22",$X$2:$X$1259)))*(Reallocations!$F$4+Reallocations!$F$5),0))</f>
        <v>28</v>
      </c>
      <c r="AF747" s="27">
        <f ca="1">IF(ISERROR(OFFSET('MSA Reallocations'!$I$1,MATCH(AD747,'MSA Reallocations'!$E$2:$E$37,0),)), 0, (OFFSET('MSA Reallocations'!$I$1,MATCH(AD747,'MSA Reallocations'!$E$2:$E$37,0),)))</f>
        <v>0</v>
      </c>
      <c r="AG747" s="181">
        <f ca="1">IF(ISERROR(OFFSET(Reductions!$E$1,MATCH(AD747,Reductions!$F$2:$F$15,0),)), 0, -OFFSET(Reductions!$E$1,MATCH(AD747,Reductions!$F$2:$F$15,0),))</f>
        <v>0</v>
      </c>
      <c r="AH747" s="53">
        <f t="shared" ca="1" si="35"/>
        <v>332254</v>
      </c>
    </row>
    <row r="748" spans="1:34" x14ac:dyDescent="0.25">
      <c r="A748" s="126" t="s">
        <v>5076</v>
      </c>
      <c r="B748" s="126" t="s">
        <v>2110</v>
      </c>
      <c r="C748" s="126" t="s">
        <v>47</v>
      </c>
      <c r="D748" s="126" t="s">
        <v>48</v>
      </c>
      <c r="E748" s="126" t="s">
        <v>2111</v>
      </c>
      <c r="F748" s="126" t="s">
        <v>966</v>
      </c>
      <c r="G748" s="126" t="s">
        <v>170</v>
      </c>
      <c r="H748" s="126" t="s">
        <v>23</v>
      </c>
      <c r="I748" s="126" t="s">
        <v>2140</v>
      </c>
      <c r="J748" s="126" t="s">
        <v>2121</v>
      </c>
      <c r="K748" s="126" t="s">
        <v>3350</v>
      </c>
      <c r="L748" s="127">
        <v>77259</v>
      </c>
      <c r="M748" s="127">
        <v>77938</v>
      </c>
      <c r="N748" s="127">
        <v>77690</v>
      </c>
      <c r="O748" s="127">
        <v>64949</v>
      </c>
      <c r="P748" s="127">
        <v>0</v>
      </c>
      <c r="Q748" s="127">
        <v>13187</v>
      </c>
      <c r="R748" s="127">
        <v>8464</v>
      </c>
      <c r="S748" s="127">
        <v>957</v>
      </c>
      <c r="T748" s="24">
        <f>IF(P748&gt;0, ROUND(IF(IF(OR(C748="51", C748="52", C748="66"), (L748*'UNIT VALUES'!$C$26)-CALCS!P748,0)&gt;0, IF(OR(C748="51", C748="52", C748="66"), (L748*'UNIT VALUES'!$C$26)-CALCS!P748,0), 0), 0), ROUND(IF(IF(OR(C748="51", C748="52", C748="66"), (L748*'UNIT VALUES'!$C$26)-CALCS!O748,0)&gt;0, IF(OR(C748="51", C748="52", C748="66"), (L748*'UNIT VALUES'!$C$26)-CALCS!O748,0), 0), 0))</f>
        <v>56287</v>
      </c>
      <c r="U748" s="25">
        <f>IF(C748="22", (O748*'UNIT VALUES'!$D$38)+(Q748*'UNIT VALUES'!$D$39)+(S748*'UNIT VALUES'!$D$40), (O748*'UNIT VALUES'!$D$28)+(Q748*'UNIT VALUES'!$D$29)+(S748*'UNIT VALUES'!$D$30))</f>
        <v>600862.21990933409</v>
      </c>
      <c r="V748" s="25">
        <f>IF(C748="22",(O748*'UNIT VALUES'!$D$41)+(Q748*'UNIT VALUES'!$D$42)+(R748*'UNIT VALUES'!$D$43),IF(C748="66",(Q748*'UNIT VALUES'!$D$31)+(T748*'UNIT VALUES'!$D$33)+(R748*'UNIT VALUES'!$D$34),(Q748*'UNIT VALUES'!$D$31)+(T748*'UNIT VALUES'!$D$32)+(R748*'UNIT VALUES'!$D$34)))</f>
        <v>1485435.9837029311</v>
      </c>
      <c r="W748" s="25">
        <f t="shared" si="33"/>
        <v>1485436</v>
      </c>
      <c r="X748" s="27">
        <f>ROUND(IF(C748="22", W748*'UNIT VALUES'!$D$44, W748*'UNIT VALUES'!$D$36), 0)</f>
        <v>1300066</v>
      </c>
      <c r="Y748" s="87">
        <f>ROUND(IF(C748="22", IF(U748&gt;V748,O748*'UNIT VALUES'!$D$38*'UNIT VALUES'!$D$44,O748*'UNIT VALUES'!$D$41*'UNIT VALUES'!$D$44),IF(U748&gt;V748, O748*'UNIT VALUES'!$D$28*'UNIT VALUES'!$D$36,0)), 0)</f>
        <v>0</v>
      </c>
      <c r="Z748" s="87">
        <f>ROUND(IF(C748="22", IF(U748&gt;V748,Q748*'UNIT VALUES'!$D$39*'UNIT VALUES'!$D$44,Q748*'UNIT VALUES'!$D$42*'UNIT VALUES'!$D$44), IF(U748&gt;V748, Q748*'UNIT VALUES'!$D$29*'UNIT VALUES'!$D$36, Q748*'UNIT VALUES'!$D$31*'UNIT VALUES'!$D$36)),0)</f>
        <v>176039</v>
      </c>
      <c r="AA748" s="87">
        <f>ROUND(IF(C748="22", IF(U748&gt;V748,0,R748*'UNIT VALUES'!$D$43*'UNIT VALUES'!$D$44),IF(CALCS!U748&gt;CALCS!V748,0,CALCS!R748*'UNIT VALUES'!$D$34*'UNIT VALUES'!$D$36)), 0)</f>
        <v>549268</v>
      </c>
      <c r="AB748" s="87">
        <f>ROUND(IF(C748="22",IF(U748&gt;V748,S748*'UNIT VALUES'!$D$40*'UNIT VALUES'!$D$44,0),IF(U748&gt;V748,S748*'UNIT VALUES'!$D$30*'UNIT VALUES'!$D$36)), 0)</f>
        <v>0</v>
      </c>
      <c r="AC748" s="87">
        <f>ROUND(IF(U748&gt;V748,0,IF(T748&gt;1, IF(C748="66", T748*'UNIT VALUES'!$D$33*'UNIT VALUES'!$D$36,T748*'UNIT VALUES'!$D$32*'UNIT VALUES'!$D$36),0)),0)</f>
        <v>574759</v>
      </c>
      <c r="AD748" t="str">
        <f t="shared" si="34"/>
        <v>340732</v>
      </c>
      <c r="AE748">
        <f ca="1">IF(C748="22",OFFSET('National Reallocations'!$L$1,MATCH(AD748,'National Reallocations'!$I$2:$I$52,0),),ROUND((X748/(SUM($X$2:$X$1259)-SUMIF($C$2:$C$1259,"22",$X$2:$X$1259)))*(Reallocations!$F$4+Reallocations!$F$5),0))</f>
        <v>109</v>
      </c>
      <c r="AF748" s="27">
        <f ca="1">IF(ISERROR(OFFSET('MSA Reallocations'!$I$1,MATCH(AD748,'MSA Reallocations'!$E$2:$E$37,0),)), 0, (OFFSET('MSA Reallocations'!$I$1,MATCH(AD748,'MSA Reallocations'!$E$2:$E$37,0),)))</f>
        <v>0</v>
      </c>
      <c r="AG748" s="181">
        <f ca="1">IF(ISERROR(OFFSET(Reductions!$E$1,MATCH(AD748,Reductions!$F$2:$F$15,0),)), 0, -OFFSET(Reductions!$E$1,MATCH(AD748,Reductions!$F$2:$F$15,0),))</f>
        <v>0</v>
      </c>
      <c r="AH748" s="53">
        <f t="shared" ca="1" si="35"/>
        <v>1300175</v>
      </c>
    </row>
    <row r="749" spans="1:34" x14ac:dyDescent="0.25">
      <c r="A749" s="126" t="s">
        <v>5915</v>
      </c>
      <c r="B749" s="126" t="s">
        <v>2110</v>
      </c>
      <c r="C749" s="126" t="s">
        <v>47</v>
      </c>
      <c r="D749" s="126" t="s">
        <v>48</v>
      </c>
      <c r="E749" s="126" t="s">
        <v>2111</v>
      </c>
      <c r="F749" s="126" t="s">
        <v>2142</v>
      </c>
      <c r="G749" s="126" t="s">
        <v>1625</v>
      </c>
      <c r="H749" s="126" t="s">
        <v>2143</v>
      </c>
      <c r="I749" s="126" t="s">
        <v>23</v>
      </c>
      <c r="J749" s="126" t="s">
        <v>4658</v>
      </c>
      <c r="K749" s="126" t="s">
        <v>3350</v>
      </c>
      <c r="L749" s="127">
        <v>44799</v>
      </c>
      <c r="M749" s="127">
        <v>70193</v>
      </c>
      <c r="N749" s="127">
        <v>70193</v>
      </c>
      <c r="O749" s="127">
        <v>102701</v>
      </c>
      <c r="P749" s="127">
        <v>0</v>
      </c>
      <c r="Q749" s="127">
        <v>5447</v>
      </c>
      <c r="R749" s="127">
        <v>2180</v>
      </c>
      <c r="S749" s="127">
        <v>1370</v>
      </c>
      <c r="T749" s="24">
        <f>IF(P749&gt;0, ROUND(IF(IF(OR(C749="51", C749="52", C749="66"), (L749*'UNIT VALUES'!$C$26)-CALCS!P749,0)&gt;0, IF(OR(C749="51", C749="52", C749="66"), (L749*'UNIT VALUES'!$C$26)-CALCS!P749,0), 0), 0), ROUND(IF(IF(OR(C749="51", C749="52", C749="66"), (L749*'UNIT VALUES'!$C$26)-CALCS!O749,0)&gt;0, IF(OR(C749="51", C749="52", C749="66"), (L749*'UNIT VALUES'!$C$26)-CALCS!O749,0), 0), 0))</f>
        <v>0</v>
      </c>
      <c r="U749" s="25">
        <f>IF(C749="22", (O749*'UNIT VALUES'!$D$38)+(Q749*'UNIT VALUES'!$D$39)+(S749*'UNIT VALUES'!$D$40), (O749*'UNIT VALUES'!$D$28)+(Q749*'UNIT VALUES'!$D$29)+(S749*'UNIT VALUES'!$D$30))</f>
        <v>537011.9775620572</v>
      </c>
      <c r="V749" s="25">
        <f>IF(C749="22",(O749*'UNIT VALUES'!$D$41)+(Q749*'UNIT VALUES'!$D$42)+(R749*'UNIT VALUES'!$D$43),IF(C749="66",(Q749*'UNIT VALUES'!$D$31)+(T749*'UNIT VALUES'!$D$33)+(R749*'UNIT VALUES'!$D$34),(Q749*'UNIT VALUES'!$D$31)+(T749*'UNIT VALUES'!$D$32)+(R749*'UNIT VALUES'!$D$34)))</f>
        <v>244723.95711716241</v>
      </c>
      <c r="W749" s="25">
        <f t="shared" si="33"/>
        <v>537012</v>
      </c>
      <c r="X749" s="27">
        <f>ROUND(IF(C749="22", W749*'UNIT VALUES'!$D$44, W749*'UNIT VALUES'!$D$36), 0)</f>
        <v>469997</v>
      </c>
      <c r="Y749" s="87">
        <f>ROUND(IF(C749="22", IF(U749&gt;V749,O749*'UNIT VALUES'!$D$38*'UNIT VALUES'!$D$44,O749*'UNIT VALUES'!$D$41*'UNIT VALUES'!$D$44),IF(U749&gt;V749, O749*'UNIT VALUES'!$D$28*'UNIT VALUES'!$D$36,0)), 0)</f>
        <v>168962</v>
      </c>
      <c r="Z749" s="87">
        <f>ROUND(IF(C749="22", IF(U749&gt;V749,Q749*'UNIT VALUES'!$D$39*'UNIT VALUES'!$D$44,Q749*'UNIT VALUES'!$D$42*'UNIT VALUES'!$D$44), IF(U749&gt;V749, Q749*'UNIT VALUES'!$D$29*'UNIT VALUES'!$D$36, Q749*'UNIT VALUES'!$D$31*'UNIT VALUES'!$D$36)),0)</f>
        <v>121190</v>
      </c>
      <c r="AA749" s="87">
        <f>ROUND(IF(C749="22", IF(U749&gt;V749,0,R749*'UNIT VALUES'!$D$43*'UNIT VALUES'!$D$44),IF(CALCS!U749&gt;CALCS!V749,0,CALCS!R749*'UNIT VALUES'!$D$34*'UNIT VALUES'!$D$36)), 0)</f>
        <v>0</v>
      </c>
      <c r="AB749" s="87">
        <f>ROUND(IF(C749="22",IF(U749&gt;V749,S749*'UNIT VALUES'!$D$40*'UNIT VALUES'!$D$44,0),IF(U749&gt;V749,S749*'UNIT VALUES'!$D$30*'UNIT VALUES'!$D$36)), 0)</f>
        <v>179845</v>
      </c>
      <c r="AC749" s="87">
        <f>ROUND(IF(U749&gt;V749,0,IF(T749&gt;1, IF(C749="66", T749*'UNIT VALUES'!$D$33*'UNIT VALUES'!$D$36,T749*'UNIT VALUES'!$D$32*'UNIT VALUES'!$D$36),0)),0)</f>
        <v>0</v>
      </c>
      <c r="AD749" t="str">
        <f t="shared" si="34"/>
        <v>340780</v>
      </c>
      <c r="AE749">
        <f ca="1">IF(C749="22",OFFSET('National Reallocations'!$L$1,MATCH(AD749,'National Reallocations'!$I$2:$I$52,0),),ROUND((X749/(SUM($X$2:$X$1259)-SUMIF($C$2:$C$1259,"22",$X$2:$X$1259)))*(Reallocations!$F$4+Reallocations!$F$5),0))</f>
        <v>40</v>
      </c>
      <c r="AF749" s="27">
        <f ca="1">IF(ISERROR(OFFSET('MSA Reallocations'!$I$1,MATCH(AD749,'MSA Reallocations'!$E$2:$E$37,0),)), 0, (OFFSET('MSA Reallocations'!$I$1,MATCH(AD749,'MSA Reallocations'!$E$2:$E$37,0),)))</f>
        <v>0</v>
      </c>
      <c r="AG749" s="181">
        <f ca="1">IF(ISERROR(OFFSET(Reductions!$E$1,MATCH(AD749,Reductions!$F$2:$F$15,0),)), 0, -OFFSET(Reductions!$E$1,MATCH(AD749,Reductions!$F$2:$F$15,0),))</f>
        <v>0</v>
      </c>
      <c r="AH749" s="53">
        <f t="shared" ca="1" si="35"/>
        <v>470037</v>
      </c>
    </row>
    <row r="750" spans="1:34" x14ac:dyDescent="0.25">
      <c r="A750" s="126" t="s">
        <v>5835</v>
      </c>
      <c r="B750" s="126" t="s">
        <v>2110</v>
      </c>
      <c r="C750" s="126" t="s">
        <v>47</v>
      </c>
      <c r="D750" s="126" t="s">
        <v>48</v>
      </c>
      <c r="E750" s="126" t="s">
        <v>2111</v>
      </c>
      <c r="F750" s="126" t="s">
        <v>1231</v>
      </c>
      <c r="G750" s="126" t="s">
        <v>454</v>
      </c>
      <c r="H750" s="126" t="s">
        <v>23</v>
      </c>
      <c r="I750" s="126" t="s">
        <v>1248</v>
      </c>
      <c r="J750" s="126" t="s">
        <v>2121</v>
      </c>
      <c r="K750" s="126" t="s">
        <v>3350</v>
      </c>
      <c r="L750" s="127">
        <v>107698</v>
      </c>
      <c r="M750" s="127">
        <v>107311</v>
      </c>
      <c r="N750" s="127">
        <v>106201</v>
      </c>
      <c r="O750" s="127">
        <v>129007</v>
      </c>
      <c r="P750" s="127">
        <v>0</v>
      </c>
      <c r="Q750" s="127">
        <v>23914</v>
      </c>
      <c r="R750" s="127">
        <v>9947</v>
      </c>
      <c r="S750" s="127">
        <v>8039</v>
      </c>
      <c r="T750" s="24">
        <f>IF(P750&gt;0, ROUND(IF(IF(OR(C750="51", C750="52", C750="66"), (L750*'UNIT VALUES'!$C$26)-CALCS!P750,0)&gt;0, IF(OR(C750="51", C750="52", C750="66"), (L750*'UNIT VALUES'!$C$26)-CALCS!P750,0), 0), 0), ROUND(IF(IF(OR(C750="51", C750="52", C750="66"), (L750*'UNIT VALUES'!$C$26)-CALCS!O750,0)&gt;0, IF(OR(C750="51", C750="52", C750="66"), (L750*'UNIT VALUES'!$C$26)-CALCS!O750,0), 0), 0))</f>
        <v>39994</v>
      </c>
      <c r="U750" s="25">
        <f>IF(C750="22", (O750*'UNIT VALUES'!$D$38)+(Q750*'UNIT VALUES'!$D$39)+(S750*'UNIT VALUES'!$D$40), (O750*'UNIT VALUES'!$D$28)+(Q750*'UNIT VALUES'!$D$29)+(S750*'UNIT VALUES'!$D$30))</f>
        <v>2056209.9140190342</v>
      </c>
      <c r="V750" s="25">
        <f>IF(C750="22",(O750*'UNIT VALUES'!$D$41)+(Q750*'UNIT VALUES'!$D$42)+(R750*'UNIT VALUES'!$D$43),IF(C750="66",(Q750*'UNIT VALUES'!$D$31)+(T750*'UNIT VALUES'!$D$33)+(R750*'UNIT VALUES'!$D$34),(Q750*'UNIT VALUES'!$D$31)+(T750*'UNIT VALUES'!$D$32)+(R750*'UNIT VALUES'!$D$34)))</f>
        <v>1568920.347354705</v>
      </c>
      <c r="W750" s="25">
        <f t="shared" si="33"/>
        <v>2056210</v>
      </c>
      <c r="X750" s="27">
        <f>ROUND(IF(C750="22", W750*'UNIT VALUES'!$D$44, W750*'UNIT VALUES'!$D$36), 0)</f>
        <v>1799612</v>
      </c>
      <c r="Y750" s="87">
        <f>ROUND(IF(C750="22", IF(U750&gt;V750,O750*'UNIT VALUES'!$D$38*'UNIT VALUES'!$D$44,O750*'UNIT VALUES'!$D$41*'UNIT VALUES'!$D$44),IF(U750&gt;V750, O750*'UNIT VALUES'!$D$28*'UNIT VALUES'!$D$36,0)), 0)</f>
        <v>212240</v>
      </c>
      <c r="Z750" s="87">
        <f>ROUND(IF(C750="22", IF(U750&gt;V750,Q750*'UNIT VALUES'!$D$39*'UNIT VALUES'!$D$44,Q750*'UNIT VALUES'!$D$42*'UNIT VALUES'!$D$44), IF(U750&gt;V750, Q750*'UNIT VALUES'!$D$29*'UNIT VALUES'!$D$36, Q750*'UNIT VALUES'!$D$31*'UNIT VALUES'!$D$36)),0)</f>
        <v>532063</v>
      </c>
      <c r="AA750" s="87">
        <f>ROUND(IF(C750="22", IF(U750&gt;V750,0,R750*'UNIT VALUES'!$D$43*'UNIT VALUES'!$D$44),IF(CALCS!U750&gt;CALCS!V750,0,CALCS!R750*'UNIT VALUES'!$D$34*'UNIT VALUES'!$D$36)), 0)</f>
        <v>0</v>
      </c>
      <c r="AB750" s="87">
        <f>ROUND(IF(C750="22",IF(U750&gt;V750,S750*'UNIT VALUES'!$D$40*'UNIT VALUES'!$D$44,0),IF(U750&gt;V750,S750*'UNIT VALUES'!$D$30*'UNIT VALUES'!$D$36)), 0)</f>
        <v>1055309</v>
      </c>
      <c r="AC750" s="87">
        <f>ROUND(IF(U750&gt;V750,0,IF(T750&gt;1, IF(C750="66", T750*'UNIT VALUES'!$D$33*'UNIT VALUES'!$D$36,T750*'UNIT VALUES'!$D$32*'UNIT VALUES'!$D$36),0)),0)</f>
        <v>0</v>
      </c>
      <c r="AD750" t="str">
        <f t="shared" si="34"/>
        <v>340798</v>
      </c>
      <c r="AE750">
        <f ca="1">IF(C750="22",OFFSET('National Reallocations'!$L$1,MATCH(AD750,'National Reallocations'!$I$2:$I$52,0),),ROUND((X750/(SUM($X$2:$X$1259)-SUMIF($C$2:$C$1259,"22",$X$2:$X$1259)))*(Reallocations!$F$4+Reallocations!$F$5),0))</f>
        <v>151</v>
      </c>
      <c r="AF750" s="27">
        <f ca="1">IF(ISERROR(OFFSET('MSA Reallocations'!$I$1,MATCH(AD750,'MSA Reallocations'!$E$2:$E$37,0),)), 0, (OFFSET('MSA Reallocations'!$I$1,MATCH(AD750,'MSA Reallocations'!$E$2:$E$37,0),)))</f>
        <v>0</v>
      </c>
      <c r="AG750" s="181">
        <f ca="1">IF(ISERROR(OFFSET(Reductions!$E$1,MATCH(AD750,Reductions!$F$2:$F$15,0),)), 0, -OFFSET(Reductions!$E$1,MATCH(AD750,Reductions!$F$2:$F$15,0),))</f>
        <v>0</v>
      </c>
      <c r="AH750" s="53">
        <f t="shared" ca="1" si="35"/>
        <v>1799763</v>
      </c>
    </row>
    <row r="751" spans="1:34" x14ac:dyDescent="0.25">
      <c r="A751" s="126" t="s">
        <v>5444</v>
      </c>
      <c r="B751" s="126" t="s">
        <v>2110</v>
      </c>
      <c r="C751" s="126" t="s">
        <v>47</v>
      </c>
      <c r="D751" s="126" t="s">
        <v>48</v>
      </c>
      <c r="E751" s="126" t="s">
        <v>2111</v>
      </c>
      <c r="F751" s="126" t="s">
        <v>2146</v>
      </c>
      <c r="G751" s="126" t="s">
        <v>1014</v>
      </c>
      <c r="H751" s="126" t="s">
        <v>2147</v>
      </c>
      <c r="I751" s="126" t="s">
        <v>23</v>
      </c>
      <c r="J751" s="126" t="s">
        <v>2148</v>
      </c>
      <c r="K751" s="126" t="s">
        <v>3350</v>
      </c>
      <c r="L751" s="127">
        <v>26628</v>
      </c>
      <c r="M751" s="127">
        <v>0</v>
      </c>
      <c r="N751" s="127">
        <v>0</v>
      </c>
      <c r="O751" s="127">
        <v>36486</v>
      </c>
      <c r="P751" s="127">
        <v>0</v>
      </c>
      <c r="Q751" s="127">
        <v>3930</v>
      </c>
      <c r="R751" s="127">
        <v>1592</v>
      </c>
      <c r="S751" s="127">
        <v>255</v>
      </c>
      <c r="T751" s="24">
        <f>IF(P751&gt;0, ROUND(IF(IF(OR(C751="51", C751="52", C751="66"), (L751*'UNIT VALUES'!$C$26)-CALCS!P751,0)&gt;0, IF(OR(C751="51", C751="52", C751="66"), (L751*'UNIT VALUES'!$C$26)-CALCS!P751,0), 0), 0), ROUND(IF(IF(OR(C751="51", C751="52", C751="66"), (L751*'UNIT VALUES'!$C$26)-CALCS!O751,0)&gt;0, IF(OR(C751="51", C751="52", C751="66"), (L751*'UNIT VALUES'!$C$26)-CALCS!O751,0), 0), 0))</f>
        <v>5299</v>
      </c>
      <c r="U751" s="25">
        <f>IF(C751="22", (O751*'UNIT VALUES'!$D$38)+(Q751*'UNIT VALUES'!$D$39)+(S751*'UNIT VALUES'!$D$40), (O751*'UNIT VALUES'!$D$28)+(Q751*'UNIT VALUES'!$D$29)+(S751*'UNIT VALUES'!$D$30))</f>
        <v>206738.86740819554</v>
      </c>
      <c r="V751" s="25">
        <f>IF(C751="22",(O751*'UNIT VALUES'!$D$41)+(Q751*'UNIT VALUES'!$D$42)+(R751*'UNIT VALUES'!$D$43),IF(C751="66",(Q751*'UNIT VALUES'!$D$31)+(T751*'UNIT VALUES'!$D$33)+(R751*'UNIT VALUES'!$D$34),(Q751*'UNIT VALUES'!$D$31)+(T751*'UNIT VALUES'!$D$32)+(R751*'UNIT VALUES'!$D$34)))</f>
        <v>239811.09641150481</v>
      </c>
      <c r="W751" s="25">
        <f t="shared" si="33"/>
        <v>239811</v>
      </c>
      <c r="X751" s="27">
        <f>ROUND(IF(C751="22", W751*'UNIT VALUES'!$D$44, W751*'UNIT VALUES'!$D$36), 0)</f>
        <v>209885</v>
      </c>
      <c r="Y751" s="87">
        <f>ROUND(IF(C751="22", IF(U751&gt;V751,O751*'UNIT VALUES'!$D$38*'UNIT VALUES'!$D$44,O751*'UNIT VALUES'!$D$41*'UNIT VALUES'!$D$44),IF(U751&gt;V751, O751*'UNIT VALUES'!$D$28*'UNIT VALUES'!$D$36,0)), 0)</f>
        <v>0</v>
      </c>
      <c r="Z751" s="87">
        <f>ROUND(IF(C751="22", IF(U751&gt;V751,Q751*'UNIT VALUES'!$D$39*'UNIT VALUES'!$D$44,Q751*'UNIT VALUES'!$D$42*'UNIT VALUES'!$D$44), IF(U751&gt;V751, Q751*'UNIT VALUES'!$D$29*'UNIT VALUES'!$D$36, Q751*'UNIT VALUES'!$D$31*'UNIT VALUES'!$D$36)),0)</f>
        <v>52463</v>
      </c>
      <c r="AA751" s="87">
        <f>ROUND(IF(C751="22", IF(U751&gt;V751,0,R751*'UNIT VALUES'!$D$43*'UNIT VALUES'!$D$44),IF(CALCS!U751&gt;CALCS!V751,0,CALCS!R751*'UNIT VALUES'!$D$34*'UNIT VALUES'!$D$36)), 0)</f>
        <v>103312</v>
      </c>
      <c r="AB751" s="87">
        <f>ROUND(IF(C751="22",IF(U751&gt;V751,S751*'UNIT VALUES'!$D$40*'UNIT VALUES'!$D$44,0),IF(U751&gt;V751,S751*'UNIT VALUES'!$D$30*'UNIT VALUES'!$D$36)), 0)</f>
        <v>0</v>
      </c>
      <c r="AC751" s="87">
        <f>ROUND(IF(U751&gt;V751,0,IF(T751&gt;1, IF(C751="66", T751*'UNIT VALUES'!$D$33*'UNIT VALUES'!$D$36,T751*'UNIT VALUES'!$D$32*'UNIT VALUES'!$D$36),0)),0)</f>
        <v>54109</v>
      </c>
      <c r="AD751" t="str">
        <f t="shared" si="34"/>
        <v>340870</v>
      </c>
      <c r="AE751">
        <f ca="1">IF(C751="22",OFFSET('National Reallocations'!$L$1,MATCH(AD751,'National Reallocations'!$I$2:$I$52,0),),ROUND((X751/(SUM($X$2:$X$1259)-SUMIF($C$2:$C$1259,"22",$X$2:$X$1259)))*(Reallocations!$F$4+Reallocations!$F$5),0))</f>
        <v>18</v>
      </c>
      <c r="AF751" s="27">
        <f ca="1">IF(ISERROR(OFFSET('MSA Reallocations'!$I$1,MATCH(AD751,'MSA Reallocations'!$E$2:$E$37,0),)), 0, (OFFSET('MSA Reallocations'!$I$1,MATCH(AD751,'MSA Reallocations'!$E$2:$E$37,0),)))</f>
        <v>0</v>
      </c>
      <c r="AG751" s="181">
        <f ca="1">IF(ISERROR(OFFSET(Reductions!$E$1,MATCH(AD751,Reductions!$F$2:$F$15,0),)), 0, -OFFSET(Reductions!$E$1,MATCH(AD751,Reductions!$F$2:$F$15,0),))</f>
        <v>0</v>
      </c>
      <c r="AH751" s="53">
        <f t="shared" ca="1" si="35"/>
        <v>209903</v>
      </c>
    </row>
    <row r="752" spans="1:34" x14ac:dyDescent="0.25">
      <c r="A752" s="126" t="s">
        <v>5062</v>
      </c>
      <c r="B752" s="126" t="s">
        <v>2110</v>
      </c>
      <c r="C752" s="126" t="s">
        <v>47</v>
      </c>
      <c r="D752" s="126" t="s">
        <v>48</v>
      </c>
      <c r="E752" s="126" t="s">
        <v>2111</v>
      </c>
      <c r="F752" s="126" t="s">
        <v>980</v>
      </c>
      <c r="G752" s="126" t="s">
        <v>161</v>
      </c>
      <c r="H752" s="126" t="s">
        <v>2150</v>
      </c>
      <c r="I752" s="126" t="s">
        <v>23</v>
      </c>
      <c r="J752" s="126" t="s">
        <v>2121</v>
      </c>
      <c r="K752" s="126" t="s">
        <v>3350</v>
      </c>
      <c r="L752" s="127">
        <v>19858</v>
      </c>
      <c r="M752" s="127">
        <v>31358</v>
      </c>
      <c r="N752" s="127">
        <v>31358</v>
      </c>
      <c r="O752" s="127">
        <v>66158</v>
      </c>
      <c r="P752" s="127">
        <v>0</v>
      </c>
      <c r="Q752" s="127">
        <v>3412</v>
      </c>
      <c r="R752" s="127">
        <v>1448</v>
      </c>
      <c r="S752" s="127">
        <v>440</v>
      </c>
      <c r="T752" s="24">
        <f>IF(P752&gt;0, ROUND(IF(IF(OR(C752="51", C752="52", C752="66"), (L752*'UNIT VALUES'!$C$26)-CALCS!P752,0)&gt;0, IF(OR(C752="51", C752="52", C752="66"), (L752*'UNIT VALUES'!$C$26)-CALCS!P752,0), 0), 0), ROUND(IF(IF(OR(C752="51", C752="52", C752="66"), (L752*'UNIT VALUES'!$C$26)-CALCS!O752,0)&gt;0, IF(OR(C752="51", C752="52", C752="66"), (L752*'UNIT VALUES'!$C$26)-CALCS!O752,0), 0), 0))</f>
        <v>0</v>
      </c>
      <c r="U752" s="25">
        <f>IF(C752="22", (O752*'UNIT VALUES'!$D$38)+(Q752*'UNIT VALUES'!$D$39)+(S752*'UNIT VALUES'!$D$40), (O752*'UNIT VALUES'!$D$28)+(Q752*'UNIT VALUES'!$D$29)+(S752*'UNIT VALUES'!$D$30))</f>
        <v>277095.32872439275</v>
      </c>
      <c r="V752" s="25">
        <f>IF(C752="22",(O752*'UNIT VALUES'!$D$41)+(Q752*'UNIT VALUES'!$D$42)+(R752*'UNIT VALUES'!$D$43),IF(C752="66",(Q752*'UNIT VALUES'!$D$31)+(T752*'UNIT VALUES'!$D$33)+(R752*'UNIT VALUES'!$D$34),(Q752*'UNIT VALUES'!$D$31)+(T752*'UNIT VALUES'!$D$32)+(R752*'UNIT VALUES'!$D$34)))</f>
        <v>159408.39700517783</v>
      </c>
      <c r="W752" s="25">
        <f t="shared" si="33"/>
        <v>277095</v>
      </c>
      <c r="X752" s="27">
        <f>ROUND(IF(C752="22", W752*'UNIT VALUES'!$D$44, W752*'UNIT VALUES'!$D$36), 0)</f>
        <v>242516</v>
      </c>
      <c r="Y752" s="87">
        <f>ROUND(IF(C752="22", IF(U752&gt;V752,O752*'UNIT VALUES'!$D$38*'UNIT VALUES'!$D$44,O752*'UNIT VALUES'!$D$41*'UNIT VALUES'!$D$44),IF(U752&gt;V752, O752*'UNIT VALUES'!$D$28*'UNIT VALUES'!$D$36,0)), 0)</f>
        <v>108842</v>
      </c>
      <c r="Z752" s="87">
        <f>ROUND(IF(C752="22", IF(U752&gt;V752,Q752*'UNIT VALUES'!$D$39*'UNIT VALUES'!$D$44,Q752*'UNIT VALUES'!$D$42*'UNIT VALUES'!$D$44), IF(U752&gt;V752, Q752*'UNIT VALUES'!$D$29*'UNIT VALUES'!$D$36, Q752*'UNIT VALUES'!$D$31*'UNIT VALUES'!$D$36)),0)</f>
        <v>75914</v>
      </c>
      <c r="AA752" s="87">
        <f>ROUND(IF(C752="22", IF(U752&gt;V752,0,R752*'UNIT VALUES'!$D$43*'UNIT VALUES'!$D$44),IF(CALCS!U752&gt;CALCS!V752,0,CALCS!R752*'UNIT VALUES'!$D$34*'UNIT VALUES'!$D$36)), 0)</f>
        <v>0</v>
      </c>
      <c r="AB752" s="87">
        <f>ROUND(IF(C752="22",IF(U752&gt;V752,S752*'UNIT VALUES'!$D$40*'UNIT VALUES'!$D$44,0),IF(U752&gt;V752,S752*'UNIT VALUES'!$D$30*'UNIT VALUES'!$D$36)), 0)</f>
        <v>57760</v>
      </c>
      <c r="AC752" s="87">
        <f>ROUND(IF(U752&gt;V752,0,IF(T752&gt;1, IF(C752="66", T752*'UNIT VALUES'!$D$33*'UNIT VALUES'!$D$36,T752*'UNIT VALUES'!$D$32*'UNIT VALUES'!$D$36),0)),0)</f>
        <v>0</v>
      </c>
      <c r="AD752" t="str">
        <f t="shared" si="34"/>
        <v>341008</v>
      </c>
      <c r="AE752">
        <f ca="1">IF(C752="22",OFFSET('National Reallocations'!$L$1,MATCH(AD752,'National Reallocations'!$I$2:$I$52,0),),ROUND((X752/(SUM($X$2:$X$1259)-SUMIF($C$2:$C$1259,"22",$X$2:$X$1259)))*(Reallocations!$F$4+Reallocations!$F$5),0))</f>
        <v>20</v>
      </c>
      <c r="AF752" s="27">
        <f ca="1">IF(ISERROR(OFFSET('MSA Reallocations'!$I$1,MATCH(AD752,'MSA Reallocations'!$E$2:$E$37,0),)), 0, (OFFSET('MSA Reallocations'!$I$1,MATCH(AD752,'MSA Reallocations'!$E$2:$E$37,0),)))</f>
        <v>0</v>
      </c>
      <c r="AG752" s="181">
        <f ca="1">IF(ISERROR(OFFSET(Reductions!$E$1,MATCH(AD752,Reductions!$F$2:$F$15,0),)), 0, -OFFSET(Reductions!$E$1,MATCH(AD752,Reductions!$F$2:$F$15,0),))</f>
        <v>0</v>
      </c>
      <c r="AH752" s="53">
        <f t="shared" ca="1" si="35"/>
        <v>242536</v>
      </c>
    </row>
    <row r="753" spans="1:34" x14ac:dyDescent="0.25">
      <c r="A753" s="126" t="s">
        <v>5088</v>
      </c>
      <c r="B753" s="126" t="s">
        <v>2110</v>
      </c>
      <c r="C753" s="126" t="s">
        <v>47</v>
      </c>
      <c r="D753" s="126" t="s">
        <v>48</v>
      </c>
      <c r="E753" s="126" t="s">
        <v>2111</v>
      </c>
      <c r="F753" s="126" t="s">
        <v>2152</v>
      </c>
      <c r="G753" s="126" t="s">
        <v>108</v>
      </c>
      <c r="H753" s="126" t="s">
        <v>2153</v>
      </c>
      <c r="I753" s="126" t="s">
        <v>23</v>
      </c>
      <c r="J753" s="126" t="s">
        <v>2131</v>
      </c>
      <c r="K753" s="126" t="s">
        <v>3350</v>
      </c>
      <c r="L753" s="127">
        <v>17591</v>
      </c>
      <c r="M753" s="127">
        <v>45156</v>
      </c>
      <c r="N753" s="127">
        <v>45156</v>
      </c>
      <c r="O753" s="127">
        <v>63939</v>
      </c>
      <c r="P753" s="127">
        <v>0</v>
      </c>
      <c r="Q753" s="127">
        <v>5123</v>
      </c>
      <c r="R753" s="127">
        <v>1117</v>
      </c>
      <c r="S753" s="127">
        <v>299</v>
      </c>
      <c r="T753" s="24">
        <f>IF(P753&gt;0, ROUND(IF(IF(OR(C753="51", C753="52", C753="66"), (L753*'UNIT VALUES'!$C$26)-CALCS!P753,0)&gt;0, IF(OR(C753="51", C753="52", C753="66"), (L753*'UNIT VALUES'!$C$26)-CALCS!P753,0), 0), 0), ROUND(IF(IF(OR(C753="51", C753="52", C753="66"), (L753*'UNIT VALUES'!$C$26)-CALCS!O753,0)&gt;0, IF(OR(C753="51", C753="52", C753="66"), (L753*'UNIT VALUES'!$C$26)-CALCS!O753,0), 0), 0))</f>
        <v>0</v>
      </c>
      <c r="U753" s="25">
        <f>IF(C753="22", (O753*'UNIT VALUES'!$D$38)+(Q753*'UNIT VALUES'!$D$39)+(S753*'UNIT VALUES'!$D$40), (O753*'UNIT VALUES'!$D$28)+(Q753*'UNIT VALUES'!$D$29)+(S753*'UNIT VALUES'!$D$30))</f>
        <v>295271.33883333206</v>
      </c>
      <c r="V753" s="25">
        <f>IF(C753="22",(O753*'UNIT VALUES'!$D$41)+(Q753*'UNIT VALUES'!$D$42)+(R753*'UNIT VALUES'!$D$43),IF(C753="66",(Q753*'UNIT VALUES'!$D$31)+(T753*'UNIT VALUES'!$D$33)+(R753*'UNIT VALUES'!$D$34),(Q753*'UNIT VALUES'!$D$31)+(T753*'UNIT VALUES'!$D$32)+(R753*'UNIT VALUES'!$D$34)))</f>
        <v>160963.12700779541</v>
      </c>
      <c r="W753" s="25">
        <f t="shared" si="33"/>
        <v>295271</v>
      </c>
      <c r="X753" s="27">
        <f>ROUND(IF(C753="22", W753*'UNIT VALUES'!$D$44, W753*'UNIT VALUES'!$D$36), 0)</f>
        <v>258424</v>
      </c>
      <c r="Y753" s="87">
        <f>ROUND(IF(C753="22", IF(U753&gt;V753,O753*'UNIT VALUES'!$D$38*'UNIT VALUES'!$D$44,O753*'UNIT VALUES'!$D$41*'UNIT VALUES'!$D$44),IF(U753&gt;V753, O753*'UNIT VALUES'!$D$28*'UNIT VALUES'!$D$36,0)), 0)</f>
        <v>105191</v>
      </c>
      <c r="Z753" s="87">
        <f>ROUND(IF(C753="22", IF(U753&gt;V753,Q753*'UNIT VALUES'!$D$39*'UNIT VALUES'!$D$44,Q753*'UNIT VALUES'!$D$42*'UNIT VALUES'!$D$44), IF(U753&gt;V753, Q753*'UNIT VALUES'!$D$29*'UNIT VALUES'!$D$36, Q753*'UNIT VALUES'!$D$31*'UNIT VALUES'!$D$36)),0)</f>
        <v>113982</v>
      </c>
      <c r="AA753" s="87">
        <f>ROUND(IF(C753="22", IF(U753&gt;V753,0,R753*'UNIT VALUES'!$D$43*'UNIT VALUES'!$D$44),IF(CALCS!U753&gt;CALCS!V753,0,CALCS!R753*'UNIT VALUES'!$D$34*'UNIT VALUES'!$D$36)), 0)</f>
        <v>0</v>
      </c>
      <c r="AB753" s="87">
        <f>ROUND(IF(C753="22",IF(U753&gt;V753,S753*'UNIT VALUES'!$D$40*'UNIT VALUES'!$D$44,0),IF(U753&gt;V753,S753*'UNIT VALUES'!$D$30*'UNIT VALUES'!$D$36)), 0)</f>
        <v>39251</v>
      </c>
      <c r="AC753" s="87">
        <f>ROUND(IF(U753&gt;V753,0,IF(T753&gt;1, IF(C753="66", T753*'UNIT VALUES'!$D$33*'UNIT VALUES'!$D$36,T753*'UNIT VALUES'!$D$32*'UNIT VALUES'!$D$36),0)),0)</f>
        <v>0</v>
      </c>
      <c r="AD753" t="str">
        <f t="shared" si="34"/>
        <v>341110</v>
      </c>
      <c r="AE753">
        <f ca="1">IF(C753="22",OFFSET('National Reallocations'!$L$1,MATCH(AD753,'National Reallocations'!$I$2:$I$52,0),),ROUND((X753/(SUM($X$2:$X$1259)-SUMIF($C$2:$C$1259,"22",$X$2:$X$1259)))*(Reallocations!$F$4+Reallocations!$F$5),0))</f>
        <v>22</v>
      </c>
      <c r="AF753" s="27">
        <f ca="1">IF(ISERROR(OFFSET('MSA Reallocations'!$I$1,MATCH(AD753,'MSA Reallocations'!$E$2:$E$37,0),)), 0, (OFFSET('MSA Reallocations'!$I$1,MATCH(AD753,'MSA Reallocations'!$E$2:$E$37,0),)))</f>
        <v>0</v>
      </c>
      <c r="AG753" s="181">
        <f ca="1">IF(ISERROR(OFFSET(Reductions!$E$1,MATCH(AD753,Reductions!$F$2:$F$15,0),)), 0, -OFFSET(Reductions!$E$1,MATCH(AD753,Reductions!$F$2:$F$15,0),))</f>
        <v>0</v>
      </c>
      <c r="AH753" s="53">
        <f t="shared" ca="1" si="35"/>
        <v>258446</v>
      </c>
    </row>
    <row r="754" spans="1:34" x14ac:dyDescent="0.25">
      <c r="A754" s="126" t="s">
        <v>4856</v>
      </c>
      <c r="B754" s="126" t="s">
        <v>2110</v>
      </c>
      <c r="C754" s="126" t="s">
        <v>47</v>
      </c>
      <c r="D754" s="126" t="s">
        <v>48</v>
      </c>
      <c r="E754" s="126" t="s">
        <v>2111</v>
      </c>
      <c r="F754" s="126" t="s">
        <v>75</v>
      </c>
      <c r="G754" s="126" t="s">
        <v>1014</v>
      </c>
      <c r="H754" s="126" t="s">
        <v>2155</v>
      </c>
      <c r="I754" s="126" t="s">
        <v>23</v>
      </c>
      <c r="J754" s="126" t="s">
        <v>2148</v>
      </c>
      <c r="K754" s="126" t="s">
        <v>3350</v>
      </c>
      <c r="L754" s="127">
        <v>65035</v>
      </c>
      <c r="M754" s="127">
        <v>82801</v>
      </c>
      <c r="N754" s="127">
        <v>82801</v>
      </c>
      <c r="O754" s="127">
        <v>89030</v>
      </c>
      <c r="P754" s="127">
        <v>0</v>
      </c>
      <c r="Q754" s="127">
        <v>6371</v>
      </c>
      <c r="R754" s="127">
        <v>5180</v>
      </c>
      <c r="S754" s="127">
        <v>698</v>
      </c>
      <c r="T754" s="24">
        <f>IF(P754&gt;0, ROUND(IF(IF(OR(C754="51", C754="52", C754="66"), (L754*'UNIT VALUES'!$C$26)-CALCS!P754,0)&gt;0, IF(OR(C754="51", C754="52", C754="66"), (L754*'UNIT VALUES'!$C$26)-CALCS!P754,0), 0), 0), ROUND(IF(IF(OR(C754="51", C754="52", C754="66"), (L754*'UNIT VALUES'!$C$26)-CALCS!O754,0)&gt;0, IF(OR(C754="51", C754="52", C754="66"), (L754*'UNIT VALUES'!$C$26)-CALCS!O754,0), 0), 0))</f>
        <v>13024</v>
      </c>
      <c r="U754" s="25">
        <f>IF(C754="22", (O754*'UNIT VALUES'!$D$38)+(Q754*'UNIT VALUES'!$D$39)+(S754*'UNIT VALUES'!$D$40), (O754*'UNIT VALUES'!$D$28)+(Q754*'UNIT VALUES'!$D$29)+(S754*'UNIT VALUES'!$D$30))</f>
        <v>434008.90988454176</v>
      </c>
      <c r="V754" s="25">
        <f>IF(C754="22",(O754*'UNIT VALUES'!$D$41)+(Q754*'UNIT VALUES'!$D$42)+(R754*'UNIT VALUES'!$D$43),IF(C754="66",(Q754*'UNIT VALUES'!$D$31)+(T754*'UNIT VALUES'!$D$33)+(R754*'UNIT VALUES'!$D$34),(Q754*'UNIT VALUES'!$D$31)+(T754*'UNIT VALUES'!$D$32)+(R754*'UNIT VALUES'!$D$34)))</f>
        <v>633213.98820646817</v>
      </c>
      <c r="W754" s="25">
        <f t="shared" si="33"/>
        <v>633214</v>
      </c>
      <c r="X754" s="27">
        <f>ROUND(IF(C754="22", W754*'UNIT VALUES'!$D$44, W754*'UNIT VALUES'!$D$36), 0)</f>
        <v>554194</v>
      </c>
      <c r="Y754" s="87">
        <f>ROUND(IF(C754="22", IF(U754&gt;V754,O754*'UNIT VALUES'!$D$38*'UNIT VALUES'!$D$44,O754*'UNIT VALUES'!$D$41*'UNIT VALUES'!$D$44),IF(U754&gt;V754, O754*'UNIT VALUES'!$D$28*'UNIT VALUES'!$D$36,0)), 0)</f>
        <v>0</v>
      </c>
      <c r="Z754" s="87">
        <f>ROUND(IF(C754="22", IF(U754&gt;V754,Q754*'UNIT VALUES'!$D$39*'UNIT VALUES'!$D$44,Q754*'UNIT VALUES'!$D$42*'UNIT VALUES'!$D$44), IF(U754&gt;V754, Q754*'UNIT VALUES'!$D$29*'UNIT VALUES'!$D$36, Q754*'UNIT VALUES'!$D$31*'UNIT VALUES'!$D$36)),0)</f>
        <v>85049</v>
      </c>
      <c r="AA754" s="87">
        <f>ROUND(IF(C754="22", IF(U754&gt;V754,0,R754*'UNIT VALUES'!$D$43*'UNIT VALUES'!$D$44),IF(CALCS!U754&gt;CALCS!V754,0,CALCS!R754*'UNIT VALUES'!$D$34*'UNIT VALUES'!$D$36)), 0)</f>
        <v>336154</v>
      </c>
      <c r="AB754" s="87">
        <f>ROUND(IF(C754="22",IF(U754&gt;V754,S754*'UNIT VALUES'!$D$40*'UNIT VALUES'!$D$44,0),IF(U754&gt;V754,S754*'UNIT VALUES'!$D$30*'UNIT VALUES'!$D$36)), 0)</f>
        <v>0</v>
      </c>
      <c r="AC754" s="87">
        <f>ROUND(IF(U754&gt;V754,0,IF(T754&gt;1, IF(C754="66", T754*'UNIT VALUES'!$D$33*'UNIT VALUES'!$D$36,T754*'UNIT VALUES'!$D$32*'UNIT VALUES'!$D$36),0)),0)</f>
        <v>132991</v>
      </c>
      <c r="AD754" t="str">
        <f t="shared" si="34"/>
        <v>341206</v>
      </c>
      <c r="AE754">
        <f ca="1">IF(C754="22",OFFSET('National Reallocations'!$L$1,MATCH(AD754,'National Reallocations'!$I$2:$I$52,0),),ROUND((X754/(SUM($X$2:$X$1259)-SUMIF($C$2:$C$1259,"22",$X$2:$X$1259)))*(Reallocations!$F$4+Reallocations!$F$5),0))</f>
        <v>47</v>
      </c>
      <c r="AF754" s="27">
        <f ca="1">IF(ISERROR(OFFSET('MSA Reallocations'!$I$1,MATCH(AD754,'MSA Reallocations'!$E$2:$E$37,0),)), 0, (OFFSET('MSA Reallocations'!$I$1,MATCH(AD754,'MSA Reallocations'!$E$2:$E$37,0),)))</f>
        <v>0</v>
      </c>
      <c r="AG754" s="181">
        <f ca="1">IF(ISERROR(OFFSET(Reductions!$E$1,MATCH(AD754,Reductions!$F$2:$F$15,0),)), 0, -OFFSET(Reductions!$E$1,MATCH(AD754,Reductions!$F$2:$F$15,0),))</f>
        <v>0</v>
      </c>
      <c r="AH754" s="53">
        <f t="shared" ca="1" si="35"/>
        <v>554241</v>
      </c>
    </row>
    <row r="755" spans="1:34" x14ac:dyDescent="0.25">
      <c r="A755" s="126" t="s">
        <v>5230</v>
      </c>
      <c r="B755" s="126" t="s">
        <v>2110</v>
      </c>
      <c r="C755" s="126" t="s">
        <v>47</v>
      </c>
      <c r="D755" s="126" t="s">
        <v>48</v>
      </c>
      <c r="E755" s="126" t="s">
        <v>2111</v>
      </c>
      <c r="F755" s="126" t="s">
        <v>1247</v>
      </c>
      <c r="G755" s="126" t="s">
        <v>1611</v>
      </c>
      <c r="H755" s="126" t="s">
        <v>23</v>
      </c>
      <c r="I755" s="126" t="s">
        <v>4731</v>
      </c>
      <c r="J755" s="126" t="s">
        <v>4658</v>
      </c>
      <c r="K755" s="126" t="s">
        <v>3350</v>
      </c>
      <c r="L755" s="127">
        <v>48441</v>
      </c>
      <c r="M755" s="127">
        <v>42550</v>
      </c>
      <c r="N755" s="127">
        <v>42460</v>
      </c>
      <c r="O755" s="127">
        <v>53635</v>
      </c>
      <c r="P755" s="127">
        <v>0</v>
      </c>
      <c r="Q755" s="127">
        <v>5783</v>
      </c>
      <c r="R755" s="127">
        <v>10694</v>
      </c>
      <c r="S755" s="127">
        <v>620</v>
      </c>
      <c r="T755" s="24">
        <f>IF(P755&gt;0, ROUND(IF(IF(OR(C755="51", C755="52", C755="66"), (L755*'UNIT VALUES'!$C$26)-CALCS!P755,0)&gt;0, IF(OR(C755="51", C755="52", C755="66"), (L755*'UNIT VALUES'!$C$26)-CALCS!P755,0), 0), 0), ROUND(IF(IF(OR(C755="51", C755="52", C755="66"), (L755*'UNIT VALUES'!$C$26)-CALCS!O755,0)&gt;0, IF(OR(C755="51", C755="52", C755="66"), (L755*'UNIT VALUES'!$C$26)-CALCS!O755,0), 0), 0))</f>
        <v>22379</v>
      </c>
      <c r="U755" s="25">
        <f>IF(C755="22", (O755*'UNIT VALUES'!$D$38)+(Q755*'UNIT VALUES'!$D$39)+(S755*'UNIT VALUES'!$D$40), (O755*'UNIT VALUES'!$D$28)+(Q755*'UNIT VALUES'!$D$29)+(S755*'UNIT VALUES'!$D$30))</f>
        <v>340827.58787417377</v>
      </c>
      <c r="V755" s="25">
        <f>IF(C755="22",(O755*'UNIT VALUES'!$D$41)+(Q755*'UNIT VALUES'!$D$42)+(R755*'UNIT VALUES'!$D$43),IF(C755="66",(Q755*'UNIT VALUES'!$D$31)+(T755*'UNIT VALUES'!$D$33)+(R755*'UNIT VALUES'!$D$34),(Q755*'UNIT VALUES'!$D$31)+(T755*'UNIT VALUES'!$D$32)+(R755*'UNIT VALUES'!$D$34)))</f>
        <v>1142241.8970282655</v>
      </c>
      <c r="W755" s="25">
        <f t="shared" si="33"/>
        <v>1142242</v>
      </c>
      <c r="X755" s="27">
        <f>ROUND(IF(C755="22", W755*'UNIT VALUES'!$D$44, W755*'UNIT VALUES'!$D$36), 0)</f>
        <v>999700</v>
      </c>
      <c r="Y755" s="87">
        <f>ROUND(IF(C755="22", IF(U755&gt;V755,O755*'UNIT VALUES'!$D$38*'UNIT VALUES'!$D$44,O755*'UNIT VALUES'!$D$41*'UNIT VALUES'!$D$44),IF(U755&gt;V755, O755*'UNIT VALUES'!$D$28*'UNIT VALUES'!$D$36,0)), 0)</f>
        <v>0</v>
      </c>
      <c r="Z755" s="87">
        <f>ROUND(IF(C755="22", IF(U755&gt;V755,Q755*'UNIT VALUES'!$D$39*'UNIT VALUES'!$D$44,Q755*'UNIT VALUES'!$D$42*'UNIT VALUES'!$D$44), IF(U755&gt;V755, Q755*'UNIT VALUES'!$D$29*'UNIT VALUES'!$D$36, Q755*'UNIT VALUES'!$D$31*'UNIT VALUES'!$D$36)),0)</f>
        <v>77200</v>
      </c>
      <c r="AA755" s="87">
        <f>ROUND(IF(C755="22", IF(U755&gt;V755,0,R755*'UNIT VALUES'!$D$43*'UNIT VALUES'!$D$44),IF(CALCS!U755&gt;CALCS!V755,0,CALCS!R755*'UNIT VALUES'!$D$34*'UNIT VALUES'!$D$36)), 0)</f>
        <v>693983</v>
      </c>
      <c r="AB755" s="87">
        <f>ROUND(IF(C755="22",IF(U755&gt;V755,S755*'UNIT VALUES'!$D$40*'UNIT VALUES'!$D$44,0),IF(U755&gt;V755,S755*'UNIT VALUES'!$D$30*'UNIT VALUES'!$D$36)), 0)</f>
        <v>0</v>
      </c>
      <c r="AC755" s="87">
        <f>ROUND(IF(U755&gt;V755,0,IF(T755&gt;1, IF(C755="66", T755*'UNIT VALUES'!$D$33*'UNIT VALUES'!$D$36,T755*'UNIT VALUES'!$D$32*'UNIT VALUES'!$D$36),0)),0)</f>
        <v>228517</v>
      </c>
      <c r="AD755" t="str">
        <f t="shared" si="34"/>
        <v>341362</v>
      </c>
      <c r="AE755">
        <f ca="1">IF(C755="22",OFFSET('National Reallocations'!$L$1,MATCH(AD755,'National Reallocations'!$I$2:$I$52,0),),ROUND((X755/(SUM($X$2:$X$1259)-SUMIF($C$2:$C$1259,"22",$X$2:$X$1259)))*(Reallocations!$F$4+Reallocations!$F$5),0))</f>
        <v>84</v>
      </c>
      <c r="AF755" s="27">
        <f ca="1">IF(ISERROR(OFFSET('MSA Reallocations'!$I$1,MATCH(AD755,'MSA Reallocations'!$E$2:$E$37,0),)), 0, (OFFSET('MSA Reallocations'!$I$1,MATCH(AD755,'MSA Reallocations'!$E$2:$E$37,0),)))</f>
        <v>0</v>
      </c>
      <c r="AG755" s="181">
        <f ca="1">IF(ISERROR(OFFSET(Reductions!$E$1,MATCH(AD755,Reductions!$F$2:$F$15,0),)), 0, -OFFSET(Reductions!$E$1,MATCH(AD755,Reductions!$F$2:$F$15,0),))</f>
        <v>0</v>
      </c>
      <c r="AH755" s="53">
        <f t="shared" ca="1" si="35"/>
        <v>999784</v>
      </c>
    </row>
    <row r="756" spans="1:34" x14ac:dyDescent="0.25">
      <c r="A756" s="126" t="s">
        <v>5253</v>
      </c>
      <c r="B756" s="126" t="s">
        <v>2110</v>
      </c>
      <c r="C756" s="126" t="s">
        <v>47</v>
      </c>
      <c r="D756" s="126" t="s">
        <v>48</v>
      </c>
      <c r="E756" s="126" t="s">
        <v>2111</v>
      </c>
      <c r="F756" s="126" t="s">
        <v>366</v>
      </c>
      <c r="G756" s="126" t="s">
        <v>196</v>
      </c>
      <c r="H756" s="126" t="s">
        <v>2157</v>
      </c>
      <c r="I756" s="126" t="s">
        <v>23</v>
      </c>
      <c r="J756" s="126" t="s">
        <v>4658</v>
      </c>
      <c r="K756" s="126" t="s">
        <v>3350</v>
      </c>
      <c r="L756" s="127">
        <v>11153</v>
      </c>
      <c r="M756" s="127">
        <v>25065</v>
      </c>
      <c r="N756" s="127">
        <v>25065</v>
      </c>
      <c r="O756" s="127">
        <v>52104</v>
      </c>
      <c r="P756" s="127">
        <v>0</v>
      </c>
      <c r="Q756" s="127">
        <v>2895</v>
      </c>
      <c r="R756" s="127">
        <v>712</v>
      </c>
      <c r="S756" s="127">
        <v>111</v>
      </c>
      <c r="T756" s="24">
        <f>IF(P756&gt;0, ROUND(IF(IF(OR(C756="51", C756="52", C756="66"), (L756*'UNIT VALUES'!$C$26)-CALCS!P756,0)&gt;0, IF(OR(C756="51", C756="52", C756="66"), (L756*'UNIT VALUES'!$C$26)-CALCS!P756,0), 0), 0), ROUND(IF(IF(OR(C756="51", C756="52", C756="66"), (L756*'UNIT VALUES'!$C$26)-CALCS!O756,0)&gt;0, IF(OR(C756="51", C756="52", C756="66"), (L756*'UNIT VALUES'!$C$26)-CALCS!O756,0), 0), 0))</f>
        <v>0</v>
      </c>
      <c r="U756" s="25">
        <f>IF(C756="22", (O756*'UNIT VALUES'!$D$38)+(Q756*'UNIT VALUES'!$D$39)+(S756*'UNIT VALUES'!$D$40), (O756*'UNIT VALUES'!$D$28)+(Q756*'UNIT VALUES'!$D$29)+(S756*'UNIT VALUES'!$D$30))</f>
        <v>188187.12973418794</v>
      </c>
      <c r="V756" s="25">
        <f>IF(C756="22",(O756*'UNIT VALUES'!$D$41)+(Q756*'UNIT VALUES'!$D$42)+(R756*'UNIT VALUES'!$D$43),IF(C756="66",(Q756*'UNIT VALUES'!$D$31)+(T756*'UNIT VALUES'!$D$33)+(R756*'UNIT VALUES'!$D$34),(Q756*'UNIT VALUES'!$D$31)+(T756*'UNIT VALUES'!$D$32)+(R756*'UNIT VALUES'!$D$34)))</f>
        <v>96950.04066287732</v>
      </c>
      <c r="W756" s="25">
        <f t="shared" si="33"/>
        <v>188187</v>
      </c>
      <c r="X756" s="27">
        <f>ROUND(IF(C756="22", W756*'UNIT VALUES'!$D$44, W756*'UNIT VALUES'!$D$36), 0)</f>
        <v>164703</v>
      </c>
      <c r="Y756" s="87">
        <f>ROUND(IF(C756="22", IF(U756&gt;V756,O756*'UNIT VALUES'!$D$38*'UNIT VALUES'!$D$44,O756*'UNIT VALUES'!$D$41*'UNIT VALUES'!$D$44),IF(U756&gt;V756, O756*'UNIT VALUES'!$D$28*'UNIT VALUES'!$D$36,0)), 0)</f>
        <v>85721</v>
      </c>
      <c r="Z756" s="87">
        <f>ROUND(IF(C756="22", IF(U756&gt;V756,Q756*'UNIT VALUES'!$D$39*'UNIT VALUES'!$D$44,Q756*'UNIT VALUES'!$D$42*'UNIT VALUES'!$D$44), IF(U756&gt;V756, Q756*'UNIT VALUES'!$D$29*'UNIT VALUES'!$D$36, Q756*'UNIT VALUES'!$D$31*'UNIT VALUES'!$D$36)),0)</f>
        <v>64411</v>
      </c>
      <c r="AA756" s="87">
        <f>ROUND(IF(C756="22", IF(U756&gt;V756,0,R756*'UNIT VALUES'!$D$43*'UNIT VALUES'!$D$44),IF(CALCS!U756&gt;CALCS!V756,0,CALCS!R756*'UNIT VALUES'!$D$34*'UNIT VALUES'!$D$36)), 0)</f>
        <v>0</v>
      </c>
      <c r="AB756" s="87">
        <f>ROUND(IF(C756="22",IF(U756&gt;V756,S756*'UNIT VALUES'!$D$40*'UNIT VALUES'!$D$44,0),IF(U756&gt;V756,S756*'UNIT VALUES'!$D$30*'UNIT VALUES'!$D$36)), 0)</f>
        <v>14571</v>
      </c>
      <c r="AC756" s="87">
        <f>ROUND(IF(U756&gt;V756,0,IF(T756&gt;1, IF(C756="66", T756*'UNIT VALUES'!$D$33*'UNIT VALUES'!$D$36,T756*'UNIT VALUES'!$D$32*'UNIT VALUES'!$D$36),0)),0)</f>
        <v>0</v>
      </c>
      <c r="AD756" t="str">
        <f t="shared" si="34"/>
        <v>341416</v>
      </c>
      <c r="AE756">
        <f ca="1">IF(C756="22",OFFSET('National Reallocations'!$L$1,MATCH(AD756,'National Reallocations'!$I$2:$I$52,0),),ROUND((X756/(SUM($X$2:$X$1259)-SUMIF($C$2:$C$1259,"22",$X$2:$X$1259)))*(Reallocations!$F$4+Reallocations!$F$5),0))</f>
        <v>14</v>
      </c>
      <c r="AF756" s="27">
        <f ca="1">IF(ISERROR(OFFSET('MSA Reallocations'!$I$1,MATCH(AD756,'MSA Reallocations'!$E$2:$E$37,0),)), 0, (OFFSET('MSA Reallocations'!$I$1,MATCH(AD756,'MSA Reallocations'!$E$2:$E$37,0),)))</f>
        <v>0</v>
      </c>
      <c r="AG756" s="181">
        <f ca="1">IF(ISERROR(OFFSET(Reductions!$E$1,MATCH(AD756,Reductions!$F$2:$F$15,0),)), 0, -OFFSET(Reductions!$E$1,MATCH(AD756,Reductions!$F$2:$F$15,0),))</f>
        <v>0</v>
      </c>
      <c r="AH756" s="53">
        <f t="shared" ca="1" si="35"/>
        <v>164717</v>
      </c>
    </row>
    <row r="757" spans="1:34" x14ac:dyDescent="0.25">
      <c r="A757" s="126" t="s">
        <v>5216</v>
      </c>
      <c r="B757" s="126" t="s">
        <v>2110</v>
      </c>
      <c r="C757" s="126" t="s">
        <v>47</v>
      </c>
      <c r="D757" s="126" t="s">
        <v>48</v>
      </c>
      <c r="E757" s="126" t="s">
        <v>2111</v>
      </c>
      <c r="F757" s="126" t="s">
        <v>2159</v>
      </c>
      <c r="G757" s="126" t="s">
        <v>170</v>
      </c>
      <c r="H757" s="126" t="s">
        <v>2160</v>
      </c>
      <c r="I757" s="126" t="s">
        <v>23</v>
      </c>
      <c r="J757" s="126" t="s">
        <v>2121</v>
      </c>
      <c r="K757" s="126" t="s">
        <v>3350</v>
      </c>
      <c r="L757" s="127">
        <v>59379</v>
      </c>
      <c r="M757" s="127">
        <v>61493</v>
      </c>
      <c r="N757" s="127">
        <v>61493</v>
      </c>
      <c r="O757" s="127">
        <v>54580</v>
      </c>
      <c r="P757" s="127">
        <v>0</v>
      </c>
      <c r="Q757" s="127">
        <v>12073</v>
      </c>
      <c r="R757" s="127">
        <v>6565</v>
      </c>
      <c r="S757" s="127">
        <v>1245</v>
      </c>
      <c r="T757" s="24">
        <f>IF(P757&gt;0, ROUND(IF(IF(OR(C757="51", C757="52", C757="66"), (L757*'UNIT VALUES'!$C$26)-CALCS!P757,0)&gt;0, IF(OR(C757="51", C757="52", C757="66"), (L757*'UNIT VALUES'!$C$26)-CALCS!P757,0), 0), 0), ROUND(IF(IF(OR(C757="51", C757="52", C757="66"), (L757*'UNIT VALUES'!$C$26)-CALCS!O757,0)&gt;0, IF(OR(C757="51", C757="52", C757="66"), (L757*'UNIT VALUES'!$C$26)-CALCS!O757,0), 0), 0))</f>
        <v>38598</v>
      </c>
      <c r="U757" s="25">
        <f>IF(C757="22", (O757*'UNIT VALUES'!$D$38)+(Q757*'UNIT VALUES'!$D$39)+(S757*'UNIT VALUES'!$D$40), (O757*'UNIT VALUES'!$D$28)+(Q757*'UNIT VALUES'!$D$29)+(S757*'UNIT VALUES'!$D$30))</f>
        <v>596249.03950090799</v>
      </c>
      <c r="V757" s="25">
        <f>IF(C757="22",(O757*'UNIT VALUES'!$D$41)+(Q757*'UNIT VALUES'!$D$42)+(R757*'UNIT VALUES'!$D$43),IF(C757="66",(Q757*'UNIT VALUES'!$D$31)+(T757*'UNIT VALUES'!$D$33)+(R757*'UNIT VALUES'!$D$34),(Q757*'UNIT VALUES'!$D$31)+(T757*'UNIT VALUES'!$D$32)+(R757*'UNIT VALUES'!$D$34)))</f>
        <v>1121256.9633461563</v>
      </c>
      <c r="W757" s="25">
        <f t="shared" si="33"/>
        <v>1121257</v>
      </c>
      <c r="X757" s="27">
        <f>ROUND(IF(C757="22", W757*'UNIT VALUES'!$D$44, W757*'UNIT VALUES'!$D$36), 0)</f>
        <v>981333</v>
      </c>
      <c r="Y757" s="87">
        <f>ROUND(IF(C757="22", IF(U757&gt;V757,O757*'UNIT VALUES'!$D$38*'UNIT VALUES'!$D$44,O757*'UNIT VALUES'!$D$41*'UNIT VALUES'!$D$44),IF(U757&gt;V757, O757*'UNIT VALUES'!$D$28*'UNIT VALUES'!$D$36,0)), 0)</f>
        <v>0</v>
      </c>
      <c r="Z757" s="87">
        <f>ROUND(IF(C757="22", IF(U757&gt;V757,Q757*'UNIT VALUES'!$D$39*'UNIT VALUES'!$D$44,Q757*'UNIT VALUES'!$D$42*'UNIT VALUES'!$D$44), IF(U757&gt;V757, Q757*'UNIT VALUES'!$D$29*'UNIT VALUES'!$D$36, Q757*'UNIT VALUES'!$D$31*'UNIT VALUES'!$D$36)),0)</f>
        <v>161167</v>
      </c>
      <c r="AA757" s="87">
        <f>ROUND(IF(C757="22", IF(U757&gt;V757,0,R757*'UNIT VALUES'!$D$43*'UNIT VALUES'!$D$44),IF(CALCS!U757&gt;CALCS!V757,0,CALCS!R757*'UNIT VALUES'!$D$34*'UNIT VALUES'!$D$36)), 0)</f>
        <v>426033</v>
      </c>
      <c r="AB757" s="87">
        <f>ROUND(IF(C757="22",IF(U757&gt;V757,S757*'UNIT VALUES'!$D$40*'UNIT VALUES'!$D$44,0),IF(U757&gt;V757,S757*'UNIT VALUES'!$D$30*'UNIT VALUES'!$D$36)), 0)</f>
        <v>0</v>
      </c>
      <c r="AC757" s="87">
        <f>ROUND(IF(U757&gt;V757,0,IF(T757&gt;1, IF(C757="66", T757*'UNIT VALUES'!$D$33*'UNIT VALUES'!$D$36,T757*'UNIT VALUES'!$D$32*'UNIT VALUES'!$D$36),0)),0)</f>
        <v>394133</v>
      </c>
      <c r="AD757" t="str">
        <f t="shared" si="34"/>
        <v>341434</v>
      </c>
      <c r="AE757">
        <f ca="1">IF(C757="22",OFFSET('National Reallocations'!$L$1,MATCH(AD757,'National Reallocations'!$I$2:$I$52,0),),ROUND((X757/(SUM($X$2:$X$1259)-SUMIF($C$2:$C$1259,"22",$X$2:$X$1259)))*(Reallocations!$F$4+Reallocations!$F$5),0))</f>
        <v>83</v>
      </c>
      <c r="AF757" s="27">
        <f ca="1">IF(ISERROR(OFFSET('MSA Reallocations'!$I$1,MATCH(AD757,'MSA Reallocations'!$E$2:$E$37,0),)), 0, (OFFSET('MSA Reallocations'!$I$1,MATCH(AD757,'MSA Reallocations'!$E$2:$E$37,0),)))</f>
        <v>0</v>
      </c>
      <c r="AG757" s="181">
        <f ca="1">IF(ISERROR(OFFSET(Reductions!$E$1,MATCH(AD757,Reductions!$F$2:$F$15,0),)), 0, -OFFSET(Reductions!$E$1,MATCH(AD757,Reductions!$F$2:$F$15,0),))</f>
        <v>0</v>
      </c>
      <c r="AH757" s="53">
        <f t="shared" ca="1" si="35"/>
        <v>981416</v>
      </c>
    </row>
    <row r="758" spans="1:34" x14ac:dyDescent="0.25">
      <c r="A758" s="126" t="s">
        <v>5185</v>
      </c>
      <c r="B758" s="126" t="s">
        <v>2110</v>
      </c>
      <c r="C758" s="126" t="s">
        <v>47</v>
      </c>
      <c r="D758" s="126" t="s">
        <v>48</v>
      </c>
      <c r="E758" s="126" t="s">
        <v>2111</v>
      </c>
      <c r="F758" s="126" t="s">
        <v>2162</v>
      </c>
      <c r="G758" s="126" t="s">
        <v>247</v>
      </c>
      <c r="H758" s="126" t="s">
        <v>2163</v>
      </c>
      <c r="I758" s="126" t="s">
        <v>23</v>
      </c>
      <c r="J758" s="126" t="s">
        <v>4658</v>
      </c>
      <c r="K758" s="126" t="s">
        <v>3350</v>
      </c>
      <c r="L758" s="127">
        <v>5939</v>
      </c>
      <c r="M758" s="127">
        <v>25644</v>
      </c>
      <c r="N758" s="127">
        <v>25644</v>
      </c>
      <c r="O758" s="127">
        <v>56416</v>
      </c>
      <c r="P758" s="127">
        <v>0</v>
      </c>
      <c r="Q758" s="127">
        <v>2901</v>
      </c>
      <c r="R758" s="127">
        <v>624</v>
      </c>
      <c r="S758" s="127">
        <v>147</v>
      </c>
      <c r="T758" s="24">
        <f>IF(P758&gt;0, ROUND(IF(IF(OR(C758="51", C758="52", C758="66"), (L758*'UNIT VALUES'!$C$26)-CALCS!P758,0)&gt;0, IF(OR(C758="51", C758="52", C758="66"), (L758*'UNIT VALUES'!$C$26)-CALCS!P758,0), 0), 0), ROUND(IF(IF(OR(C758="51", C758="52", C758="66"), (L758*'UNIT VALUES'!$C$26)-CALCS!O758,0)&gt;0, IF(OR(C758="51", C758="52", C758="66"), (L758*'UNIT VALUES'!$C$26)-CALCS!O758,0), 0), 0))</f>
        <v>0</v>
      </c>
      <c r="U758" s="25">
        <f>IF(C758="22", (O758*'UNIT VALUES'!$D$38)+(Q758*'UNIT VALUES'!$D$39)+(S758*'UNIT VALUES'!$D$40), (O758*'UNIT VALUES'!$D$28)+(Q758*'UNIT VALUES'!$D$29)+(S758*'UNIT VALUES'!$D$30))</f>
        <v>201844.88593347362</v>
      </c>
      <c r="V758" s="25">
        <f>IF(C758="22",(O758*'UNIT VALUES'!$D$41)+(Q758*'UNIT VALUES'!$D$42)+(R758*'UNIT VALUES'!$D$43),IF(C758="66",(Q758*'UNIT VALUES'!$D$31)+(T758*'UNIT VALUES'!$D$33)+(R758*'UNIT VALUES'!$D$34),(Q758*'UNIT VALUES'!$D$31)+(T758*'UNIT VALUES'!$D$32)+(R758*'UNIT VALUES'!$D$34)))</f>
        <v>90516.567614582484</v>
      </c>
      <c r="W758" s="25">
        <f t="shared" si="33"/>
        <v>201845</v>
      </c>
      <c r="X758" s="27">
        <f>ROUND(IF(C758="22", W758*'UNIT VALUES'!$D$44, W758*'UNIT VALUES'!$D$36), 0)</f>
        <v>176656</v>
      </c>
      <c r="Y758" s="87">
        <f>ROUND(IF(C758="22", IF(U758&gt;V758,O758*'UNIT VALUES'!$D$38*'UNIT VALUES'!$D$44,O758*'UNIT VALUES'!$D$41*'UNIT VALUES'!$D$44),IF(U758&gt;V758, O758*'UNIT VALUES'!$D$28*'UNIT VALUES'!$D$36,0)), 0)</f>
        <v>92815</v>
      </c>
      <c r="Z758" s="87">
        <f>ROUND(IF(C758="22", IF(U758&gt;V758,Q758*'UNIT VALUES'!$D$39*'UNIT VALUES'!$D$44,Q758*'UNIT VALUES'!$D$42*'UNIT VALUES'!$D$44), IF(U758&gt;V758, Q758*'UNIT VALUES'!$D$29*'UNIT VALUES'!$D$36, Q758*'UNIT VALUES'!$D$31*'UNIT VALUES'!$D$36)),0)</f>
        <v>64544</v>
      </c>
      <c r="AA758" s="87">
        <f>ROUND(IF(C758="22", IF(U758&gt;V758,0,R758*'UNIT VALUES'!$D$43*'UNIT VALUES'!$D$44),IF(CALCS!U758&gt;CALCS!V758,0,CALCS!R758*'UNIT VALUES'!$D$34*'UNIT VALUES'!$D$36)), 0)</f>
        <v>0</v>
      </c>
      <c r="AB758" s="87">
        <f>ROUND(IF(C758="22",IF(U758&gt;V758,S758*'UNIT VALUES'!$D$40*'UNIT VALUES'!$D$44,0),IF(U758&gt;V758,S758*'UNIT VALUES'!$D$30*'UNIT VALUES'!$D$36)), 0)</f>
        <v>19297</v>
      </c>
      <c r="AC758" s="87">
        <f>ROUND(IF(U758&gt;V758,0,IF(T758&gt;1, IF(C758="66", T758*'UNIT VALUES'!$D$33*'UNIT VALUES'!$D$36,T758*'UNIT VALUES'!$D$32*'UNIT VALUES'!$D$36),0)),0)</f>
        <v>0</v>
      </c>
      <c r="AD758" t="str">
        <f t="shared" si="34"/>
        <v>341446</v>
      </c>
      <c r="AE758">
        <f ca="1">IF(C758="22",OFFSET('National Reallocations'!$L$1,MATCH(AD758,'National Reallocations'!$I$2:$I$52,0),),ROUND((X758/(SUM($X$2:$X$1259)-SUMIF($C$2:$C$1259,"22",$X$2:$X$1259)))*(Reallocations!$F$4+Reallocations!$F$5),0))</f>
        <v>15</v>
      </c>
      <c r="AF758" s="27">
        <f ca="1">IF(ISERROR(OFFSET('MSA Reallocations'!$I$1,MATCH(AD758,'MSA Reallocations'!$E$2:$E$37,0),)), 0, (OFFSET('MSA Reallocations'!$I$1,MATCH(AD758,'MSA Reallocations'!$E$2:$E$37,0),)))</f>
        <v>0</v>
      </c>
      <c r="AG758" s="181">
        <f ca="1">IF(ISERROR(OFFSET(Reductions!$E$1,MATCH(AD758,Reductions!$F$2:$F$15,0),)), 0, -OFFSET(Reductions!$E$1,MATCH(AD758,Reductions!$F$2:$F$15,0),))</f>
        <v>0</v>
      </c>
      <c r="AH758" s="53">
        <f t="shared" ca="1" si="35"/>
        <v>176671</v>
      </c>
    </row>
    <row r="759" spans="1:34" x14ac:dyDescent="0.25">
      <c r="A759" s="126" t="s">
        <v>5591</v>
      </c>
      <c r="B759" s="126" t="s">
        <v>2110</v>
      </c>
      <c r="C759" s="126" t="s">
        <v>27</v>
      </c>
      <c r="D759" s="126" t="s">
        <v>28</v>
      </c>
      <c r="E759" s="126" t="s">
        <v>2111</v>
      </c>
      <c r="F759" s="126" t="s">
        <v>377</v>
      </c>
      <c r="G759" s="126" t="s">
        <v>1611</v>
      </c>
      <c r="H759" s="126" t="s">
        <v>23</v>
      </c>
      <c r="I759" s="126" t="s">
        <v>404</v>
      </c>
      <c r="J759" s="126" t="s">
        <v>4658</v>
      </c>
      <c r="K759" s="126" t="s">
        <v>3350</v>
      </c>
      <c r="L759" s="127">
        <v>276101</v>
      </c>
      <c r="M759" s="127">
        <v>223742</v>
      </c>
      <c r="N759" s="127">
        <v>223532</v>
      </c>
      <c r="O759" s="127">
        <v>264290</v>
      </c>
      <c r="P759" s="127">
        <v>0</v>
      </c>
      <c r="Q759" s="127">
        <v>48052</v>
      </c>
      <c r="R759" s="127">
        <v>41095</v>
      </c>
      <c r="S759" s="127">
        <v>6671</v>
      </c>
      <c r="T759" s="24">
        <f>IF(P759&gt;0, ROUND(IF(IF(OR(C759="51", C759="52", C759="66"), (L759*'UNIT VALUES'!$C$26)-CALCS!P759,0)&gt;0, IF(OR(C759="51", C759="52", C759="66"), (L759*'UNIT VALUES'!$C$26)-CALCS!P759,0), 0), 0), ROUND(IF(IF(OR(C759="51", C759="52", C759="66"), (L759*'UNIT VALUES'!$C$26)-CALCS!O759,0)&gt;0, IF(OR(C759="51", C759="52", C759="66"), (L759*'UNIT VALUES'!$C$26)-CALCS!O759,0), 0), 0))</f>
        <v>168972</v>
      </c>
      <c r="U759" s="25">
        <f>IF(C759="22", (O759*'UNIT VALUES'!$D$38)+(Q759*'UNIT VALUES'!$D$39)+(S759*'UNIT VALUES'!$D$40), (O759*'UNIT VALUES'!$D$28)+(Q759*'UNIT VALUES'!$D$29)+(S759*'UNIT VALUES'!$D$30))</f>
        <v>2718943.1013580542</v>
      </c>
      <c r="V759" s="25">
        <f>IF(C759="22",(O759*'UNIT VALUES'!$D$41)+(Q759*'UNIT VALUES'!$D$42)+(R759*'UNIT VALUES'!$D$43),IF(C759="66",(Q759*'UNIT VALUES'!$D$31)+(T759*'UNIT VALUES'!$D$33)+(R759*'UNIT VALUES'!$D$34),(Q759*'UNIT VALUES'!$D$31)+(T759*'UNIT VALUES'!$D$32)+(R759*'UNIT VALUES'!$D$34)))</f>
        <v>5751454.7607011097</v>
      </c>
      <c r="W759" s="25">
        <f t="shared" si="33"/>
        <v>5751455</v>
      </c>
      <c r="X759" s="27">
        <f>ROUND(IF(C759="22", W759*'UNIT VALUES'!$D$44, W759*'UNIT VALUES'!$D$36), 0)</f>
        <v>5033721</v>
      </c>
      <c r="Y759" s="87">
        <f>ROUND(IF(C759="22", IF(U759&gt;V759,O759*'UNIT VALUES'!$D$38*'UNIT VALUES'!$D$44,O759*'UNIT VALUES'!$D$41*'UNIT VALUES'!$D$44),IF(U759&gt;V759, O759*'UNIT VALUES'!$D$28*'UNIT VALUES'!$D$36,0)), 0)</f>
        <v>0</v>
      </c>
      <c r="Z759" s="87">
        <f>ROUND(IF(C759="22", IF(U759&gt;V759,Q759*'UNIT VALUES'!$D$39*'UNIT VALUES'!$D$44,Q759*'UNIT VALUES'!$D$42*'UNIT VALUES'!$D$44), IF(U759&gt;V759, Q759*'UNIT VALUES'!$D$29*'UNIT VALUES'!$D$36, Q759*'UNIT VALUES'!$D$31*'UNIT VALUES'!$D$36)),0)</f>
        <v>641465</v>
      </c>
      <c r="AA759" s="87">
        <f>ROUND(IF(C759="22", IF(U759&gt;V759,0,R759*'UNIT VALUES'!$D$43*'UNIT VALUES'!$D$44),IF(CALCS!U759&gt;CALCS!V759,0,CALCS!R759*'UNIT VALUES'!$D$34*'UNIT VALUES'!$D$36)), 0)</f>
        <v>2666844</v>
      </c>
      <c r="AB759" s="87">
        <f>ROUND(IF(C759="22",IF(U759&gt;V759,S759*'UNIT VALUES'!$D$40*'UNIT VALUES'!$D$44,0),IF(U759&gt;V759,S759*'UNIT VALUES'!$D$30*'UNIT VALUES'!$D$36)), 0)</f>
        <v>0</v>
      </c>
      <c r="AC759" s="87">
        <f>ROUND(IF(U759&gt;V759,0,IF(T759&gt;1, IF(C759="66", T759*'UNIT VALUES'!$D$33*'UNIT VALUES'!$D$36,T759*'UNIT VALUES'!$D$32*'UNIT VALUES'!$D$36),0)),0)</f>
        <v>1725411</v>
      </c>
      <c r="AD759" t="str">
        <f t="shared" si="34"/>
        <v>341464</v>
      </c>
      <c r="AE759">
        <f ca="1">IF(C759="22",OFFSET('National Reallocations'!$L$1,MATCH(AD759,'National Reallocations'!$I$2:$I$52,0),),ROUND((X759/(SUM($X$2:$X$1259)-SUMIF($C$2:$C$1259,"22",$X$2:$X$1259)))*(Reallocations!$F$4+Reallocations!$F$5),0))</f>
        <v>423</v>
      </c>
      <c r="AF759" s="27">
        <f ca="1">IF(ISERROR(OFFSET('MSA Reallocations'!$I$1,MATCH(AD759,'MSA Reallocations'!$E$2:$E$37,0),)), 0, (OFFSET('MSA Reallocations'!$I$1,MATCH(AD759,'MSA Reallocations'!$E$2:$E$37,0),)))</f>
        <v>0</v>
      </c>
      <c r="AG759" s="181">
        <f ca="1">IF(ISERROR(OFFSET(Reductions!$E$1,MATCH(AD759,Reductions!$F$2:$F$15,0),)), 0, -OFFSET(Reductions!$E$1,MATCH(AD759,Reductions!$F$2:$F$15,0),))</f>
        <v>0</v>
      </c>
      <c r="AH759" s="53">
        <f t="shared" ca="1" si="35"/>
        <v>5034144</v>
      </c>
    </row>
    <row r="760" spans="1:34" x14ac:dyDescent="0.25">
      <c r="A760" s="126" t="s">
        <v>4792</v>
      </c>
      <c r="B760" s="126" t="s">
        <v>2110</v>
      </c>
      <c r="C760" s="126" t="s">
        <v>47</v>
      </c>
      <c r="D760" s="126" t="s">
        <v>48</v>
      </c>
      <c r="E760" s="126" t="s">
        <v>2111</v>
      </c>
      <c r="F760" s="126" t="s">
        <v>387</v>
      </c>
      <c r="G760" s="126" t="s">
        <v>247</v>
      </c>
      <c r="H760" s="126" t="s">
        <v>2166</v>
      </c>
      <c r="I760" s="126" t="s">
        <v>23</v>
      </c>
      <c r="J760" s="126" t="s">
        <v>4658</v>
      </c>
      <c r="K760" s="126" t="s">
        <v>3350</v>
      </c>
      <c r="L760" s="127">
        <v>16020</v>
      </c>
      <c r="M760" s="127">
        <v>38464</v>
      </c>
      <c r="N760" s="127">
        <v>38464</v>
      </c>
      <c r="O760" s="127">
        <v>99262</v>
      </c>
      <c r="P760" s="127">
        <v>0</v>
      </c>
      <c r="Q760" s="127">
        <v>29796</v>
      </c>
      <c r="R760" s="127">
        <v>978</v>
      </c>
      <c r="S760" s="127">
        <v>2854</v>
      </c>
      <c r="T760" s="24">
        <f>IF(P760&gt;0, ROUND(IF(IF(OR(C760="51", C760="52", C760="66"), (L760*'UNIT VALUES'!$C$26)-CALCS!P760,0)&gt;0, IF(OR(C760="51", C760="52", C760="66"), (L760*'UNIT VALUES'!$C$26)-CALCS!P760,0), 0), 0), ROUND(IF(IF(OR(C760="51", C760="52", C760="66"), (L760*'UNIT VALUES'!$C$26)-CALCS!O760,0)&gt;0, IF(OR(C760="51", C760="52", C760="66"), (L760*'UNIT VALUES'!$C$26)-CALCS!O760,0), 0), 0))</f>
        <v>0</v>
      </c>
      <c r="U760" s="25">
        <f>IF(C760="22", (O760*'UNIT VALUES'!$D$38)+(Q760*'UNIT VALUES'!$D$39)+(S760*'UNIT VALUES'!$D$40), (O760*'UNIT VALUES'!$D$28)+(Q760*'UNIT VALUES'!$D$29)+(S760*'UNIT VALUES'!$D$30))</f>
        <v>1372119.8329293546</v>
      </c>
      <c r="V760" s="25">
        <f>IF(C760="22",(O760*'UNIT VALUES'!$D$41)+(Q760*'UNIT VALUES'!$D$42)+(R760*'UNIT VALUES'!$D$43),IF(C760="66",(Q760*'UNIT VALUES'!$D$31)+(T760*'UNIT VALUES'!$D$33)+(R760*'UNIT VALUES'!$D$34),(Q760*'UNIT VALUES'!$D$31)+(T760*'UNIT VALUES'!$D$32)+(R760*'UNIT VALUES'!$D$34)))</f>
        <v>526989.65539676417</v>
      </c>
      <c r="W760" s="25">
        <f t="shared" si="33"/>
        <v>1372120</v>
      </c>
      <c r="X760" s="27">
        <f>ROUND(IF(C760="22", W760*'UNIT VALUES'!$D$44, W760*'UNIT VALUES'!$D$36), 0)</f>
        <v>1200891</v>
      </c>
      <c r="Y760" s="87">
        <f>ROUND(IF(C760="22", IF(U760&gt;V760,O760*'UNIT VALUES'!$D$38*'UNIT VALUES'!$D$44,O760*'UNIT VALUES'!$D$41*'UNIT VALUES'!$D$44),IF(U760&gt;V760, O760*'UNIT VALUES'!$D$28*'UNIT VALUES'!$D$36,0)), 0)</f>
        <v>163304</v>
      </c>
      <c r="Z760" s="87">
        <f>ROUND(IF(C760="22", IF(U760&gt;V760,Q760*'UNIT VALUES'!$D$39*'UNIT VALUES'!$D$44,Q760*'UNIT VALUES'!$D$42*'UNIT VALUES'!$D$44), IF(U760&gt;V760, Q760*'UNIT VALUES'!$D$29*'UNIT VALUES'!$D$36, Q760*'UNIT VALUES'!$D$31*'UNIT VALUES'!$D$36)),0)</f>
        <v>662931</v>
      </c>
      <c r="AA760" s="87">
        <f>ROUND(IF(C760="22", IF(U760&gt;V760,0,R760*'UNIT VALUES'!$D$43*'UNIT VALUES'!$D$44),IF(CALCS!U760&gt;CALCS!V760,0,CALCS!R760*'UNIT VALUES'!$D$34*'UNIT VALUES'!$D$36)), 0)</f>
        <v>0</v>
      </c>
      <c r="AB760" s="87">
        <f>ROUND(IF(C760="22",IF(U760&gt;V760,S760*'UNIT VALUES'!$D$40*'UNIT VALUES'!$D$44,0),IF(U760&gt;V760,S760*'UNIT VALUES'!$D$30*'UNIT VALUES'!$D$36)), 0)</f>
        <v>374655</v>
      </c>
      <c r="AC760" s="87">
        <f>ROUND(IF(U760&gt;V760,0,IF(T760&gt;1, IF(C760="66", T760*'UNIT VALUES'!$D$33*'UNIT VALUES'!$D$36,T760*'UNIT VALUES'!$D$32*'UNIT VALUES'!$D$36),0)),0)</f>
        <v>0</v>
      </c>
      <c r="AD760" t="str">
        <f t="shared" si="34"/>
        <v>341566</v>
      </c>
      <c r="AE760">
        <f ca="1">IF(C760="22",OFFSET('National Reallocations'!$L$1,MATCH(AD760,'National Reallocations'!$I$2:$I$52,0),),ROUND((X760/(SUM($X$2:$X$1259)-SUMIF($C$2:$C$1259,"22",$X$2:$X$1259)))*(Reallocations!$F$4+Reallocations!$F$5),0))</f>
        <v>101</v>
      </c>
      <c r="AF760" s="27">
        <f ca="1">IF(ISERROR(OFFSET('MSA Reallocations'!$I$1,MATCH(AD760,'MSA Reallocations'!$E$2:$E$37,0),)), 0, (OFFSET('MSA Reallocations'!$I$1,MATCH(AD760,'MSA Reallocations'!$E$2:$E$37,0),)))</f>
        <v>0</v>
      </c>
      <c r="AG760" s="181">
        <f ca="1">IF(ISERROR(OFFSET(Reductions!$E$1,MATCH(AD760,Reductions!$F$2:$F$15,0),)), 0, -OFFSET(Reductions!$E$1,MATCH(AD760,Reductions!$F$2:$F$15,0),))</f>
        <v>0</v>
      </c>
      <c r="AH760" s="53">
        <f t="shared" ca="1" si="35"/>
        <v>1200992</v>
      </c>
    </row>
    <row r="761" spans="1:34" x14ac:dyDescent="0.25">
      <c r="A761" s="126" t="s">
        <v>5503</v>
      </c>
      <c r="B761" s="126" t="s">
        <v>2110</v>
      </c>
      <c r="C761" s="126" t="s">
        <v>47</v>
      </c>
      <c r="D761" s="126" t="s">
        <v>48</v>
      </c>
      <c r="E761" s="126" t="s">
        <v>2111</v>
      </c>
      <c r="F761" s="126" t="s">
        <v>1329</v>
      </c>
      <c r="G761" s="126" t="s">
        <v>196</v>
      </c>
      <c r="H761" s="126" t="s">
        <v>23</v>
      </c>
      <c r="I761" s="126" t="s">
        <v>2168</v>
      </c>
      <c r="J761" s="126" t="s">
        <v>4658</v>
      </c>
      <c r="K761" s="126" t="s">
        <v>3350</v>
      </c>
      <c r="L761" s="127">
        <v>26228</v>
      </c>
      <c r="M761" s="127">
        <v>29819</v>
      </c>
      <c r="N761" s="127">
        <v>29819</v>
      </c>
      <c r="O761" s="127">
        <v>30941</v>
      </c>
      <c r="P761" s="127">
        <v>0</v>
      </c>
      <c r="Q761" s="127">
        <v>5410</v>
      </c>
      <c r="R761" s="127">
        <v>3221</v>
      </c>
      <c r="S761" s="127">
        <v>642</v>
      </c>
      <c r="T761" s="24">
        <f>IF(P761&gt;0, ROUND(IF(IF(OR(C761="51", C761="52", C761="66"), (L761*'UNIT VALUES'!$C$26)-CALCS!P761,0)&gt;0, IF(OR(C761="51", C761="52", C761="66"), (L761*'UNIT VALUES'!$C$26)-CALCS!P761,0), 0), 0), ROUND(IF(IF(OR(C761="51", C761="52", C761="66"), (L761*'UNIT VALUES'!$C$26)-CALCS!O761,0)&gt;0, IF(OR(C761="51", C761="52", C761="66"), (L761*'UNIT VALUES'!$C$26)-CALCS!O761,0), 0), 0))</f>
        <v>10216</v>
      </c>
      <c r="U761" s="25">
        <f>IF(C761="22", (O761*'UNIT VALUES'!$D$38)+(Q761*'UNIT VALUES'!$D$39)+(S761*'UNIT VALUES'!$D$40), (O761*'UNIT VALUES'!$D$28)+(Q761*'UNIT VALUES'!$D$29)+(S761*'UNIT VALUES'!$D$30))</f>
        <v>291985.8715099598</v>
      </c>
      <c r="V761" s="25">
        <f>IF(C761="22",(O761*'UNIT VALUES'!$D$41)+(Q761*'UNIT VALUES'!$D$42)+(R761*'UNIT VALUES'!$D$43),IF(C761="66",(Q761*'UNIT VALUES'!$D$31)+(T761*'UNIT VALUES'!$D$33)+(R761*'UNIT VALUES'!$D$34),(Q761*'UNIT VALUES'!$D$31)+(T761*'UNIT VALUES'!$D$32)+(R761*'UNIT VALUES'!$D$34)))</f>
        <v>440539.35449617775</v>
      </c>
      <c r="W761" s="25">
        <f t="shared" si="33"/>
        <v>440539</v>
      </c>
      <c r="X761" s="27">
        <f>ROUND(IF(C761="22", W761*'UNIT VALUES'!$D$44, W761*'UNIT VALUES'!$D$36), 0)</f>
        <v>385563</v>
      </c>
      <c r="Y761" s="87">
        <f>ROUND(IF(C761="22", IF(U761&gt;V761,O761*'UNIT VALUES'!$D$38*'UNIT VALUES'!$D$44,O761*'UNIT VALUES'!$D$41*'UNIT VALUES'!$D$44),IF(U761&gt;V761, O761*'UNIT VALUES'!$D$28*'UNIT VALUES'!$D$36,0)), 0)</f>
        <v>0</v>
      </c>
      <c r="Z761" s="87">
        <f>ROUND(IF(C761="22", IF(U761&gt;V761,Q761*'UNIT VALUES'!$D$39*'UNIT VALUES'!$D$44,Q761*'UNIT VALUES'!$D$42*'UNIT VALUES'!$D$44), IF(U761&gt;V761, Q761*'UNIT VALUES'!$D$29*'UNIT VALUES'!$D$36, Q761*'UNIT VALUES'!$D$31*'UNIT VALUES'!$D$36)),0)</f>
        <v>72220</v>
      </c>
      <c r="AA761" s="87">
        <f>ROUND(IF(C761="22", IF(U761&gt;V761,0,R761*'UNIT VALUES'!$D$43*'UNIT VALUES'!$D$44),IF(CALCS!U761&gt;CALCS!V761,0,CALCS!R761*'UNIT VALUES'!$D$34*'UNIT VALUES'!$D$36)), 0)</f>
        <v>209026</v>
      </c>
      <c r="AB761" s="87">
        <f>ROUND(IF(C761="22",IF(U761&gt;V761,S761*'UNIT VALUES'!$D$40*'UNIT VALUES'!$D$44,0),IF(U761&gt;V761,S761*'UNIT VALUES'!$D$30*'UNIT VALUES'!$D$36)), 0)</f>
        <v>0</v>
      </c>
      <c r="AC761" s="87">
        <f>ROUND(IF(U761&gt;V761,0,IF(T761&gt;1, IF(C761="66", T761*'UNIT VALUES'!$D$33*'UNIT VALUES'!$D$36,T761*'UNIT VALUES'!$D$32*'UNIT VALUES'!$D$36),0)),0)</f>
        <v>104318</v>
      </c>
      <c r="AD761" t="str">
        <f t="shared" si="34"/>
        <v>341716</v>
      </c>
      <c r="AE761">
        <f ca="1">IF(C761="22",OFFSET('National Reallocations'!$L$1,MATCH(AD761,'National Reallocations'!$I$2:$I$52,0),),ROUND((X761/(SUM($X$2:$X$1259)-SUMIF($C$2:$C$1259,"22",$X$2:$X$1259)))*(Reallocations!$F$4+Reallocations!$F$5),0))</f>
        <v>32</v>
      </c>
      <c r="AF761" s="27">
        <f ca="1">IF(ISERROR(OFFSET('MSA Reallocations'!$I$1,MATCH(AD761,'MSA Reallocations'!$E$2:$E$37,0),)), 0, (OFFSET('MSA Reallocations'!$I$1,MATCH(AD761,'MSA Reallocations'!$E$2:$E$37,0),)))</f>
        <v>0</v>
      </c>
      <c r="AG761" s="181">
        <f ca="1">IF(ISERROR(OFFSET(Reductions!$E$1,MATCH(AD761,Reductions!$F$2:$F$15,0),)), 0, -OFFSET(Reductions!$E$1,MATCH(AD761,Reductions!$F$2:$F$15,0),))</f>
        <v>0</v>
      </c>
      <c r="AH761" s="53">
        <f t="shared" ca="1" si="35"/>
        <v>385595</v>
      </c>
    </row>
    <row r="762" spans="1:34" x14ac:dyDescent="0.25">
      <c r="A762" s="126" t="s">
        <v>5064</v>
      </c>
      <c r="B762" s="126" t="s">
        <v>2110</v>
      </c>
      <c r="C762" s="126" t="s">
        <v>47</v>
      </c>
      <c r="D762" s="126" t="s">
        <v>48</v>
      </c>
      <c r="E762" s="126" t="s">
        <v>2111</v>
      </c>
      <c r="F762" s="126" t="s">
        <v>1027</v>
      </c>
      <c r="G762" s="126" t="s">
        <v>196</v>
      </c>
      <c r="H762" s="126" t="s">
        <v>2169</v>
      </c>
      <c r="I762" s="126" t="s">
        <v>23</v>
      </c>
      <c r="J762" s="126" t="s">
        <v>4658</v>
      </c>
      <c r="K762" s="126" t="s">
        <v>3350</v>
      </c>
      <c r="L762" s="127">
        <v>39675</v>
      </c>
      <c r="M762" s="127">
        <v>62574</v>
      </c>
      <c r="N762" s="127">
        <v>62574</v>
      </c>
      <c r="O762" s="127">
        <v>66024</v>
      </c>
      <c r="P762" s="127">
        <v>0</v>
      </c>
      <c r="Q762" s="127">
        <v>2709</v>
      </c>
      <c r="R762" s="127">
        <v>2858</v>
      </c>
      <c r="S762" s="127">
        <v>164</v>
      </c>
      <c r="T762" s="24">
        <f>IF(P762&gt;0, ROUND(IF(IF(OR(C762="51", C762="52", C762="66"), (L762*'UNIT VALUES'!$C$26)-CALCS!P762,0)&gt;0, IF(OR(C762="51", C762="52", C762="66"), (L762*'UNIT VALUES'!$C$26)-CALCS!P762,0), 0), 0), ROUND(IF(IF(OR(C762="51", C762="52", C762="66"), (L762*'UNIT VALUES'!$C$26)-CALCS!O762,0)&gt;0, IF(OR(C762="51", C762="52", C762="66"), (L762*'UNIT VALUES'!$C$26)-CALCS!O762,0), 0), 0))</f>
        <v>0</v>
      </c>
      <c r="U762" s="25">
        <f>IF(C762="22", (O762*'UNIT VALUES'!$D$38)+(Q762*'UNIT VALUES'!$D$39)+(S762*'UNIT VALUES'!$D$40), (O762*'UNIT VALUES'!$D$28)+(Q762*'UNIT VALUES'!$D$29)+(S762*'UNIT VALUES'!$D$30))</f>
        <v>217574.60013907662</v>
      </c>
      <c r="V762" s="25">
        <f>IF(C762="22",(O762*'UNIT VALUES'!$D$41)+(Q762*'UNIT VALUES'!$D$42)+(R762*'UNIT VALUES'!$D$43),IF(C762="66",(Q762*'UNIT VALUES'!$D$31)+(T762*'UNIT VALUES'!$D$33)+(R762*'UNIT VALUES'!$D$34),(Q762*'UNIT VALUES'!$D$31)+(T762*'UNIT VALUES'!$D$32)+(R762*'UNIT VALUES'!$D$34)))</f>
        <v>253233.79388134799</v>
      </c>
      <c r="W762" s="25">
        <f t="shared" si="33"/>
        <v>253234</v>
      </c>
      <c r="X762" s="27">
        <f>ROUND(IF(C762="22", W762*'UNIT VALUES'!$D$44, W762*'UNIT VALUES'!$D$36), 0)</f>
        <v>221632</v>
      </c>
      <c r="Y762" s="87">
        <f>ROUND(IF(C762="22", IF(U762&gt;V762,O762*'UNIT VALUES'!$D$38*'UNIT VALUES'!$D$44,O762*'UNIT VALUES'!$D$41*'UNIT VALUES'!$D$44),IF(U762&gt;V762, O762*'UNIT VALUES'!$D$28*'UNIT VALUES'!$D$36,0)), 0)</f>
        <v>0</v>
      </c>
      <c r="Z762" s="87">
        <f>ROUND(IF(C762="22", IF(U762&gt;V762,Q762*'UNIT VALUES'!$D$39*'UNIT VALUES'!$D$44,Q762*'UNIT VALUES'!$D$42*'UNIT VALUES'!$D$44), IF(U762&gt;V762, Q762*'UNIT VALUES'!$D$29*'UNIT VALUES'!$D$36, Q762*'UNIT VALUES'!$D$31*'UNIT VALUES'!$D$36)),0)</f>
        <v>36164</v>
      </c>
      <c r="AA762" s="87">
        <f>ROUND(IF(C762="22", IF(U762&gt;V762,0,R762*'UNIT VALUES'!$D$43*'UNIT VALUES'!$D$44),IF(CALCS!U762&gt;CALCS!V762,0,CALCS!R762*'UNIT VALUES'!$D$34*'UNIT VALUES'!$D$36)), 0)</f>
        <v>185469</v>
      </c>
      <c r="AB762" s="87">
        <f>ROUND(IF(C762="22",IF(U762&gt;V762,S762*'UNIT VALUES'!$D$40*'UNIT VALUES'!$D$44,0),IF(U762&gt;V762,S762*'UNIT VALUES'!$D$30*'UNIT VALUES'!$D$36)), 0)</f>
        <v>0</v>
      </c>
      <c r="AC762" s="87">
        <f>ROUND(IF(U762&gt;V762,0,IF(T762&gt;1, IF(C762="66", T762*'UNIT VALUES'!$D$33*'UNIT VALUES'!$D$36,T762*'UNIT VALUES'!$D$32*'UNIT VALUES'!$D$36),0)),0)</f>
        <v>0</v>
      </c>
      <c r="AD762" t="str">
        <f t="shared" si="34"/>
        <v>341974</v>
      </c>
      <c r="AE762">
        <f ca="1">IF(C762="22",OFFSET('National Reallocations'!$L$1,MATCH(AD762,'National Reallocations'!$I$2:$I$52,0),),ROUND((X762/(SUM($X$2:$X$1259)-SUMIF($C$2:$C$1259,"22",$X$2:$X$1259)))*(Reallocations!$F$4+Reallocations!$F$5),0))</f>
        <v>19</v>
      </c>
      <c r="AF762" s="27">
        <f ca="1">IF(ISERROR(OFFSET('MSA Reallocations'!$I$1,MATCH(AD762,'MSA Reallocations'!$E$2:$E$37,0),)), 0, (OFFSET('MSA Reallocations'!$I$1,MATCH(AD762,'MSA Reallocations'!$E$2:$E$37,0),)))</f>
        <v>0</v>
      </c>
      <c r="AG762" s="181">
        <f ca="1">IF(ISERROR(OFFSET(Reductions!$E$1,MATCH(AD762,Reductions!$F$2:$F$15,0),)), 0, -OFFSET(Reductions!$E$1,MATCH(AD762,Reductions!$F$2:$F$15,0),))</f>
        <v>0</v>
      </c>
      <c r="AH762" s="53">
        <f t="shared" ca="1" si="35"/>
        <v>221651</v>
      </c>
    </row>
    <row r="763" spans="1:34" x14ac:dyDescent="0.25">
      <c r="A763" s="126" t="s">
        <v>5552</v>
      </c>
      <c r="B763" s="126" t="s">
        <v>2110</v>
      </c>
      <c r="C763" s="126" t="s">
        <v>47</v>
      </c>
      <c r="D763" s="126" t="s">
        <v>48</v>
      </c>
      <c r="E763" s="126" t="s">
        <v>2111</v>
      </c>
      <c r="F763" s="126" t="s">
        <v>2171</v>
      </c>
      <c r="G763" s="126" t="s">
        <v>886</v>
      </c>
      <c r="H763" s="126" t="s">
        <v>23</v>
      </c>
      <c r="I763" s="126" t="s">
        <v>2172</v>
      </c>
      <c r="J763" s="126" t="s">
        <v>2127</v>
      </c>
      <c r="K763" s="126" t="s">
        <v>3350</v>
      </c>
      <c r="L763" s="127">
        <v>19096</v>
      </c>
      <c r="M763" s="127">
        <v>24815</v>
      </c>
      <c r="N763" s="127">
        <v>24815</v>
      </c>
      <c r="O763" s="127">
        <v>28230</v>
      </c>
      <c r="P763" s="127">
        <v>0</v>
      </c>
      <c r="Q763" s="127">
        <v>4781</v>
      </c>
      <c r="R763" s="127">
        <v>2442</v>
      </c>
      <c r="S763" s="127">
        <v>338</v>
      </c>
      <c r="T763" s="24">
        <f>IF(P763&gt;0, ROUND(IF(IF(OR(C763="51", C763="52", C763="66"), (L763*'UNIT VALUES'!$C$26)-CALCS!P763,0)&gt;0, IF(OR(C763="51", C763="52", C763="66"), (L763*'UNIT VALUES'!$C$26)-CALCS!P763,0), 0), 0), ROUND(IF(IF(OR(C763="51", C763="52", C763="66"), (L763*'UNIT VALUES'!$C$26)-CALCS!O763,0)&gt;0, IF(OR(C763="51", C763="52", C763="66"), (L763*'UNIT VALUES'!$C$26)-CALCS!O763,0), 0), 0))</f>
        <v>1736</v>
      </c>
      <c r="U763" s="25">
        <f>IF(C763="22", (O763*'UNIT VALUES'!$D$38)+(Q763*'UNIT VALUES'!$D$39)+(S763*'UNIT VALUES'!$D$40), (O763*'UNIT VALUES'!$D$28)+(Q763*'UNIT VALUES'!$D$29)+(S763*'UNIT VALUES'!$D$30))</f>
        <v>225302.4174327295</v>
      </c>
      <c r="V763" s="25">
        <f>IF(C763="22",(O763*'UNIT VALUES'!$D$41)+(Q763*'UNIT VALUES'!$D$42)+(R763*'UNIT VALUES'!$D$43),IF(C763="66",(Q763*'UNIT VALUES'!$D$31)+(T763*'UNIT VALUES'!$D$33)+(R763*'UNIT VALUES'!$D$34),(Q763*'UNIT VALUES'!$D$31)+(T763*'UNIT VALUES'!$D$32)+(R763*'UNIT VALUES'!$D$34)))</f>
        <v>274246.50216387829</v>
      </c>
      <c r="W763" s="25">
        <f t="shared" si="33"/>
        <v>274247</v>
      </c>
      <c r="X763" s="27">
        <f>ROUND(IF(C763="22", W763*'UNIT VALUES'!$D$44, W763*'UNIT VALUES'!$D$36), 0)</f>
        <v>240023</v>
      </c>
      <c r="Y763" s="87">
        <f>ROUND(IF(C763="22", IF(U763&gt;V763,O763*'UNIT VALUES'!$D$38*'UNIT VALUES'!$D$44,O763*'UNIT VALUES'!$D$41*'UNIT VALUES'!$D$44),IF(U763&gt;V763, O763*'UNIT VALUES'!$D$28*'UNIT VALUES'!$D$36,0)), 0)</f>
        <v>0</v>
      </c>
      <c r="Z763" s="87">
        <f>ROUND(IF(C763="22", IF(U763&gt;V763,Q763*'UNIT VALUES'!$D$39*'UNIT VALUES'!$D$44,Q763*'UNIT VALUES'!$D$42*'UNIT VALUES'!$D$44), IF(U763&gt;V763, Q763*'UNIT VALUES'!$D$29*'UNIT VALUES'!$D$36, Q763*'UNIT VALUES'!$D$31*'UNIT VALUES'!$D$36)),0)</f>
        <v>63823</v>
      </c>
      <c r="AA763" s="87">
        <f>ROUND(IF(C763="22", IF(U763&gt;V763,0,R763*'UNIT VALUES'!$D$43*'UNIT VALUES'!$D$44),IF(CALCS!U763&gt;CALCS!V763,0,CALCS!R763*'UNIT VALUES'!$D$34*'UNIT VALUES'!$D$36)), 0)</f>
        <v>158473</v>
      </c>
      <c r="AB763" s="87">
        <f>ROUND(IF(C763="22",IF(U763&gt;V763,S763*'UNIT VALUES'!$D$40*'UNIT VALUES'!$D$44,0),IF(U763&gt;V763,S763*'UNIT VALUES'!$D$30*'UNIT VALUES'!$D$36)), 0)</f>
        <v>0</v>
      </c>
      <c r="AC763" s="87">
        <f>ROUND(IF(U763&gt;V763,0,IF(T763&gt;1, IF(C763="66", T763*'UNIT VALUES'!$D$33*'UNIT VALUES'!$D$36,T763*'UNIT VALUES'!$D$32*'UNIT VALUES'!$D$36),0)),0)</f>
        <v>17727</v>
      </c>
      <c r="AD763" t="str">
        <f t="shared" si="34"/>
        <v>342016</v>
      </c>
      <c r="AE763">
        <f ca="1">IF(C763="22",OFFSET('National Reallocations'!$L$1,MATCH(AD763,'National Reallocations'!$I$2:$I$52,0),),ROUND((X763/(SUM($X$2:$X$1259)-SUMIF($C$2:$C$1259,"22",$X$2:$X$1259)))*(Reallocations!$F$4+Reallocations!$F$5),0))</f>
        <v>20</v>
      </c>
      <c r="AF763" s="27">
        <f ca="1">IF(ISERROR(OFFSET('MSA Reallocations'!$I$1,MATCH(AD763,'MSA Reallocations'!$E$2:$E$37,0),)), 0, (OFFSET('MSA Reallocations'!$I$1,MATCH(AD763,'MSA Reallocations'!$E$2:$E$37,0),)))</f>
        <v>0</v>
      </c>
      <c r="AG763" s="181">
        <f ca="1">IF(ISERROR(OFFSET(Reductions!$E$1,MATCH(AD763,Reductions!$F$2:$F$15,0),)), 0, -OFFSET(Reductions!$E$1,MATCH(AD763,Reductions!$F$2:$F$15,0),))</f>
        <v>0</v>
      </c>
      <c r="AH763" s="53">
        <f t="shared" ca="1" si="35"/>
        <v>240043</v>
      </c>
    </row>
    <row r="764" spans="1:34" x14ac:dyDescent="0.25">
      <c r="A764" s="126" t="s">
        <v>5300</v>
      </c>
      <c r="B764" s="126" t="s">
        <v>2110</v>
      </c>
      <c r="C764" s="126" t="s">
        <v>27</v>
      </c>
      <c r="D764" s="126" t="s">
        <v>28</v>
      </c>
      <c r="E764" s="126" t="s">
        <v>2111</v>
      </c>
      <c r="F764" s="126" t="s">
        <v>1522</v>
      </c>
      <c r="G764" s="126" t="s">
        <v>170</v>
      </c>
      <c r="H764" s="126" t="s">
        <v>23</v>
      </c>
      <c r="I764" s="126" t="s">
        <v>88</v>
      </c>
      <c r="J764" s="126" t="s">
        <v>2121</v>
      </c>
      <c r="K764" s="126" t="s">
        <v>3350</v>
      </c>
      <c r="L764" s="127">
        <v>405220</v>
      </c>
      <c r="M764" s="127">
        <v>330038</v>
      </c>
      <c r="N764" s="127">
        <v>329248</v>
      </c>
      <c r="O764" s="127">
        <v>281944</v>
      </c>
      <c r="P764" s="127">
        <v>0</v>
      </c>
      <c r="Q764" s="127">
        <v>79805</v>
      </c>
      <c r="R764" s="127">
        <v>27892</v>
      </c>
      <c r="S764" s="127">
        <v>6801</v>
      </c>
      <c r="T764" s="24">
        <f>IF(P764&gt;0, ROUND(IF(IF(OR(C764="51", C764="52", C764="66"), (L764*'UNIT VALUES'!$C$26)-CALCS!P764,0)&gt;0, IF(OR(C764="51", C764="52", C764="66"), (L764*'UNIT VALUES'!$C$26)-CALCS!P764,0), 0), 0), ROUND(IF(IF(OR(C764="51", C764="52", C764="66"), (L764*'UNIT VALUES'!$C$26)-CALCS!O764,0)&gt;0, IF(OR(C764="51", C764="52", C764="66"), (L764*'UNIT VALUES'!$C$26)-CALCS!O764,0), 0), 0))</f>
        <v>353934</v>
      </c>
      <c r="U764" s="25">
        <f>IF(C764="22", (O764*'UNIT VALUES'!$D$38)+(Q764*'UNIT VALUES'!$D$39)+(S764*'UNIT VALUES'!$D$40), (O764*'UNIT VALUES'!$D$28)+(Q764*'UNIT VALUES'!$D$29)+(S764*'UNIT VALUES'!$D$30))</f>
        <v>3578832.4434160488</v>
      </c>
      <c r="V764" s="25">
        <f>IF(C764="22",(O764*'UNIT VALUES'!$D$41)+(Q764*'UNIT VALUES'!$D$42)+(R764*'UNIT VALUES'!$D$43),IF(C764="66",(Q764*'UNIT VALUES'!$D$31)+(T764*'UNIT VALUES'!$D$33)+(R764*'UNIT VALUES'!$D$34),(Q764*'UNIT VALUES'!$D$31)+(T764*'UNIT VALUES'!$D$32)+(R764*'UNIT VALUES'!$D$34)))</f>
        <v>7414795.0074325176</v>
      </c>
      <c r="W764" s="25">
        <f t="shared" si="33"/>
        <v>7414795</v>
      </c>
      <c r="X764" s="27">
        <f>ROUND(IF(C764="22", W764*'UNIT VALUES'!$D$44, W764*'UNIT VALUES'!$D$36), 0)</f>
        <v>6489489</v>
      </c>
      <c r="Y764" s="87">
        <f>ROUND(IF(C764="22", IF(U764&gt;V764,O764*'UNIT VALUES'!$D$38*'UNIT VALUES'!$D$44,O764*'UNIT VALUES'!$D$41*'UNIT VALUES'!$D$44),IF(U764&gt;V764, O764*'UNIT VALUES'!$D$28*'UNIT VALUES'!$D$36,0)), 0)</f>
        <v>0</v>
      </c>
      <c r="Z764" s="87">
        <f>ROUND(IF(C764="22", IF(U764&gt;V764,Q764*'UNIT VALUES'!$D$39*'UNIT VALUES'!$D$44,Q764*'UNIT VALUES'!$D$42*'UNIT VALUES'!$D$44), IF(U764&gt;V764, Q764*'UNIT VALUES'!$D$29*'UNIT VALUES'!$D$36, Q764*'UNIT VALUES'!$D$31*'UNIT VALUES'!$D$36)),0)</f>
        <v>1065349</v>
      </c>
      <c r="AA764" s="87">
        <f>ROUND(IF(C764="22", IF(U764&gt;V764,0,R764*'UNIT VALUES'!$D$43*'UNIT VALUES'!$D$44),IF(CALCS!U764&gt;CALCS!V764,0,CALCS!R764*'UNIT VALUES'!$D$34*'UNIT VALUES'!$D$36)), 0)</f>
        <v>1810040</v>
      </c>
      <c r="AB764" s="87">
        <f>ROUND(IF(C764="22",IF(U764&gt;V764,S764*'UNIT VALUES'!$D$40*'UNIT VALUES'!$D$44,0),IF(U764&gt;V764,S764*'UNIT VALUES'!$D$30*'UNIT VALUES'!$D$36)), 0)</f>
        <v>0</v>
      </c>
      <c r="AC764" s="87">
        <f>ROUND(IF(U764&gt;V764,0,IF(T764&gt;1, IF(C764="66", T764*'UNIT VALUES'!$D$33*'UNIT VALUES'!$D$36,T764*'UNIT VALUES'!$D$32*'UNIT VALUES'!$D$36),0)),0)</f>
        <v>3614100</v>
      </c>
      <c r="AD764" t="str">
        <f t="shared" si="34"/>
        <v>342190</v>
      </c>
      <c r="AE764">
        <f ca="1">IF(C764="22",OFFSET('National Reallocations'!$L$1,MATCH(AD764,'National Reallocations'!$I$2:$I$52,0),),ROUND((X764/(SUM($X$2:$X$1259)-SUMIF($C$2:$C$1259,"22",$X$2:$X$1259)))*(Reallocations!$F$4+Reallocations!$F$5),0))</f>
        <v>546</v>
      </c>
      <c r="AF764" s="27">
        <f ca="1">IF(ISERROR(OFFSET('MSA Reallocations'!$I$1,MATCH(AD764,'MSA Reallocations'!$E$2:$E$37,0),)), 0, (OFFSET('MSA Reallocations'!$I$1,MATCH(AD764,'MSA Reallocations'!$E$2:$E$37,0),)))</f>
        <v>0</v>
      </c>
      <c r="AG764" s="181">
        <f ca="1">IF(ISERROR(OFFSET(Reductions!$E$1,MATCH(AD764,Reductions!$F$2:$F$15,0),)), 0, -OFFSET(Reductions!$E$1,MATCH(AD764,Reductions!$F$2:$F$15,0),))</f>
        <v>0</v>
      </c>
      <c r="AH764" s="53">
        <f t="shared" ca="1" si="35"/>
        <v>6490035</v>
      </c>
    </row>
    <row r="765" spans="1:34" x14ac:dyDescent="0.25">
      <c r="A765" s="126" t="s">
        <v>5178</v>
      </c>
      <c r="B765" s="126" t="s">
        <v>2110</v>
      </c>
      <c r="C765" s="126" t="s">
        <v>27</v>
      </c>
      <c r="D765" s="126" t="s">
        <v>28</v>
      </c>
      <c r="E765" s="126" t="s">
        <v>2111</v>
      </c>
      <c r="F765" s="126" t="s">
        <v>2175</v>
      </c>
      <c r="G765" s="126" t="s">
        <v>1625</v>
      </c>
      <c r="H765" s="126" t="s">
        <v>23</v>
      </c>
      <c r="I765" s="126" t="s">
        <v>2176</v>
      </c>
      <c r="J765" s="126" t="s">
        <v>4658</v>
      </c>
      <c r="K765" s="126" t="s">
        <v>3350</v>
      </c>
      <c r="L765" s="127">
        <v>40139</v>
      </c>
      <c r="M765" s="127">
        <v>41442</v>
      </c>
      <c r="N765" s="127">
        <v>41442</v>
      </c>
      <c r="O765" s="127">
        <v>57035</v>
      </c>
      <c r="P765" s="127">
        <v>0</v>
      </c>
      <c r="Q765" s="127">
        <v>16711</v>
      </c>
      <c r="R765" s="127">
        <v>3291</v>
      </c>
      <c r="S765" s="127">
        <v>2402</v>
      </c>
      <c r="T765" s="24">
        <f>IF(P765&gt;0, ROUND(IF(IF(OR(C765="51", C765="52", C765="66"), (L765*'UNIT VALUES'!$C$26)-CALCS!P765,0)&gt;0, IF(OR(C765="51", C765="52", C765="66"), (L765*'UNIT VALUES'!$C$26)-CALCS!P765,0), 0), 0), ROUND(IF(IF(OR(C765="51", C765="52", C765="66"), (L765*'UNIT VALUES'!$C$26)-CALCS!O765,0)&gt;0, IF(OR(C765="51", C765="52", C765="66"), (L765*'UNIT VALUES'!$C$26)-CALCS!O765,0), 0), 0))</f>
        <v>5952</v>
      </c>
      <c r="U765" s="25">
        <f>IF(C765="22", (O765*'UNIT VALUES'!$D$38)+(Q765*'UNIT VALUES'!$D$39)+(S765*'UNIT VALUES'!$D$40), (O765*'UNIT VALUES'!$D$28)+(Q765*'UNIT VALUES'!$D$29)+(S765*'UNIT VALUES'!$D$30))</f>
        <v>892308.2032114591</v>
      </c>
      <c r="V765" s="25">
        <f>IF(C765="22",(O765*'UNIT VALUES'!$D$41)+(Q765*'UNIT VALUES'!$D$42)+(R765*'UNIT VALUES'!$D$43),IF(C765="66",(Q765*'UNIT VALUES'!$D$31)+(T765*'UNIT VALUES'!$D$33)+(R765*'UNIT VALUES'!$D$34),(Q765*'UNIT VALUES'!$D$31)+(T765*'UNIT VALUES'!$D$32)+(R765*'UNIT VALUES'!$D$34)))</f>
        <v>568352.97792056995</v>
      </c>
      <c r="W765" s="25">
        <f t="shared" si="33"/>
        <v>892308</v>
      </c>
      <c r="X765" s="27">
        <f>ROUND(IF(C765="22", W765*'UNIT VALUES'!$D$44, W765*'UNIT VALUES'!$D$36), 0)</f>
        <v>780955</v>
      </c>
      <c r="Y765" s="87">
        <f>ROUND(IF(C765="22", IF(U765&gt;V765,O765*'UNIT VALUES'!$D$38*'UNIT VALUES'!$D$44,O765*'UNIT VALUES'!$D$41*'UNIT VALUES'!$D$44),IF(U765&gt;V765, O765*'UNIT VALUES'!$D$28*'UNIT VALUES'!$D$36,0)), 0)</f>
        <v>93833</v>
      </c>
      <c r="Z765" s="87">
        <f>ROUND(IF(C765="22", IF(U765&gt;V765,Q765*'UNIT VALUES'!$D$39*'UNIT VALUES'!$D$44,Q765*'UNIT VALUES'!$D$42*'UNIT VALUES'!$D$44), IF(U765&gt;V765, Q765*'UNIT VALUES'!$D$29*'UNIT VALUES'!$D$36, Q765*'UNIT VALUES'!$D$31*'UNIT VALUES'!$D$36)),0)</f>
        <v>371803</v>
      </c>
      <c r="AA765" s="87">
        <f>ROUND(IF(C765="22", IF(U765&gt;V765,0,R765*'UNIT VALUES'!$D$43*'UNIT VALUES'!$D$44),IF(CALCS!U765&gt;CALCS!V765,0,CALCS!R765*'UNIT VALUES'!$D$34*'UNIT VALUES'!$D$36)), 0)</f>
        <v>0</v>
      </c>
      <c r="AB765" s="87">
        <f>ROUND(IF(C765="22",IF(U765&gt;V765,S765*'UNIT VALUES'!$D$40*'UNIT VALUES'!$D$44,0),IF(U765&gt;V765,S765*'UNIT VALUES'!$D$30*'UNIT VALUES'!$D$36)), 0)</f>
        <v>315319</v>
      </c>
      <c r="AC765" s="87">
        <f>ROUND(IF(U765&gt;V765,0,IF(T765&gt;1, IF(C765="66", T765*'UNIT VALUES'!$D$33*'UNIT VALUES'!$D$36,T765*'UNIT VALUES'!$D$32*'UNIT VALUES'!$D$36),0)),0)</f>
        <v>0</v>
      </c>
      <c r="AD765" t="str">
        <f t="shared" si="34"/>
        <v>342196</v>
      </c>
      <c r="AE765">
        <f ca="1">IF(C765="22",OFFSET('National Reallocations'!$L$1,MATCH(AD765,'National Reallocations'!$I$2:$I$52,0),),ROUND((X765/(SUM($X$2:$X$1259)-SUMIF($C$2:$C$1259,"22",$X$2:$X$1259)))*(Reallocations!$F$4+Reallocations!$F$5),0))</f>
        <v>66</v>
      </c>
      <c r="AF765" s="27">
        <f ca="1">IF(ISERROR(OFFSET('MSA Reallocations'!$I$1,MATCH(AD765,'MSA Reallocations'!$E$2:$E$37,0),)), 0, (OFFSET('MSA Reallocations'!$I$1,MATCH(AD765,'MSA Reallocations'!$E$2:$E$37,0),)))</f>
        <v>0</v>
      </c>
      <c r="AG765" s="181">
        <f ca="1">IF(ISERROR(OFFSET(Reductions!$E$1,MATCH(AD765,Reductions!$F$2:$F$15,0),)), 0, -OFFSET(Reductions!$E$1,MATCH(AD765,Reductions!$F$2:$F$15,0),))</f>
        <v>0</v>
      </c>
      <c r="AH765" s="53">
        <f t="shared" ca="1" si="35"/>
        <v>781021</v>
      </c>
    </row>
    <row r="766" spans="1:34" x14ac:dyDescent="0.25">
      <c r="A766" s="126" t="s">
        <v>5099</v>
      </c>
      <c r="B766" s="126" t="s">
        <v>2110</v>
      </c>
      <c r="C766" s="126" t="s">
        <v>47</v>
      </c>
      <c r="D766" s="126" t="s">
        <v>48</v>
      </c>
      <c r="E766" s="126" t="s">
        <v>2111</v>
      </c>
      <c r="F766" s="126" t="s">
        <v>460</v>
      </c>
      <c r="G766" s="126" t="s">
        <v>1611</v>
      </c>
      <c r="H766" s="126" t="s">
        <v>2178</v>
      </c>
      <c r="I766" s="126" t="s">
        <v>23</v>
      </c>
      <c r="J766" s="126" t="s">
        <v>4658</v>
      </c>
      <c r="K766" s="126" t="s">
        <v>3350</v>
      </c>
      <c r="L766" s="127">
        <v>42387</v>
      </c>
      <c r="M766" s="127">
        <v>0</v>
      </c>
      <c r="N766" s="127">
        <v>0</v>
      </c>
      <c r="O766" s="127">
        <v>62993</v>
      </c>
      <c r="P766" s="127">
        <v>0</v>
      </c>
      <c r="Q766" s="127">
        <v>9725</v>
      </c>
      <c r="R766" s="127">
        <v>6977</v>
      </c>
      <c r="S766" s="127">
        <v>1539</v>
      </c>
      <c r="T766" s="24">
        <f>IF(P766&gt;0, ROUND(IF(IF(OR(C766="51", C766="52", C766="66"), (L766*'UNIT VALUES'!$C$26)-CALCS!P766,0)&gt;0, IF(OR(C766="51", C766="52", C766="66"), (L766*'UNIT VALUES'!$C$26)-CALCS!P766,0), 0), 0), ROUND(IF(IF(OR(C766="51", C766="52", C766="66"), (L766*'UNIT VALUES'!$C$26)-CALCS!O766,0)&gt;0, IF(OR(C766="51", C766="52", C766="66"), (L766*'UNIT VALUES'!$C$26)-CALCS!O766,0), 0), 0))</f>
        <v>3521</v>
      </c>
      <c r="U766" s="25">
        <f>IF(C766="22", (O766*'UNIT VALUES'!$D$38)+(Q766*'UNIT VALUES'!$D$39)+(S766*'UNIT VALUES'!$D$40), (O766*'UNIT VALUES'!$D$28)+(Q766*'UNIT VALUES'!$D$29)+(S766*'UNIT VALUES'!$D$30))</f>
        <v>596471.53850883467</v>
      </c>
      <c r="V766" s="25">
        <f>IF(C766="22",(O766*'UNIT VALUES'!$D$41)+(Q766*'UNIT VALUES'!$D$42)+(R766*'UNIT VALUES'!$D$43),IF(C766="66",(Q766*'UNIT VALUES'!$D$31)+(T766*'UNIT VALUES'!$D$33)+(R766*'UNIT VALUES'!$D$34),(Q766*'UNIT VALUES'!$D$31)+(T766*'UNIT VALUES'!$D$32)+(R766*'UNIT VALUES'!$D$34)))</f>
        <v>706741.86394622864</v>
      </c>
      <c r="W766" s="25">
        <f t="shared" si="33"/>
        <v>706742</v>
      </c>
      <c r="X766" s="27">
        <f>ROUND(IF(C766="22", W766*'UNIT VALUES'!$D$44, W766*'UNIT VALUES'!$D$36), 0)</f>
        <v>618546</v>
      </c>
      <c r="Y766" s="87">
        <f>ROUND(IF(C766="22", IF(U766&gt;V766,O766*'UNIT VALUES'!$D$38*'UNIT VALUES'!$D$44,O766*'UNIT VALUES'!$D$41*'UNIT VALUES'!$D$44),IF(U766&gt;V766, O766*'UNIT VALUES'!$D$28*'UNIT VALUES'!$D$36,0)), 0)</f>
        <v>0</v>
      </c>
      <c r="Z766" s="87">
        <f>ROUND(IF(C766="22", IF(U766&gt;V766,Q766*'UNIT VALUES'!$D$39*'UNIT VALUES'!$D$44,Q766*'UNIT VALUES'!$D$42*'UNIT VALUES'!$D$44), IF(U766&gt;V766, Q766*'UNIT VALUES'!$D$29*'UNIT VALUES'!$D$36, Q766*'UNIT VALUES'!$D$31*'UNIT VALUES'!$D$36)),0)</f>
        <v>129823</v>
      </c>
      <c r="AA766" s="87">
        <f>ROUND(IF(C766="22", IF(U766&gt;V766,0,R766*'UNIT VALUES'!$D$43*'UNIT VALUES'!$D$44),IF(CALCS!U766&gt;CALCS!V766,0,CALCS!R766*'UNIT VALUES'!$D$34*'UNIT VALUES'!$D$36)), 0)</f>
        <v>452770</v>
      </c>
      <c r="AB766" s="87">
        <f>ROUND(IF(C766="22",IF(U766&gt;V766,S766*'UNIT VALUES'!$D$40*'UNIT VALUES'!$D$44,0),IF(U766&gt;V766,S766*'UNIT VALUES'!$D$30*'UNIT VALUES'!$D$36)), 0)</f>
        <v>0</v>
      </c>
      <c r="AC766" s="87">
        <f>ROUND(IF(U766&gt;V766,0,IF(T766&gt;1, IF(C766="66", T766*'UNIT VALUES'!$D$33*'UNIT VALUES'!$D$36,T766*'UNIT VALUES'!$D$32*'UNIT VALUES'!$D$36),0)),0)</f>
        <v>35954</v>
      </c>
      <c r="AD766" t="str">
        <f t="shared" si="34"/>
        <v>342250</v>
      </c>
      <c r="AE766">
        <f ca="1">IF(C766="22",OFFSET('National Reallocations'!$L$1,MATCH(AD766,'National Reallocations'!$I$2:$I$52,0),),ROUND((X766/(SUM($X$2:$X$1259)-SUMIF($C$2:$C$1259,"22",$X$2:$X$1259)))*(Reallocations!$F$4+Reallocations!$F$5),0))</f>
        <v>52</v>
      </c>
      <c r="AF766" s="27">
        <f ca="1">IF(ISERROR(OFFSET('MSA Reallocations'!$I$1,MATCH(AD766,'MSA Reallocations'!$E$2:$E$37,0),)), 0, (OFFSET('MSA Reallocations'!$I$1,MATCH(AD766,'MSA Reallocations'!$E$2:$E$37,0),)))</f>
        <v>0</v>
      </c>
      <c r="AG766" s="181">
        <f ca="1">IF(ISERROR(OFFSET(Reductions!$E$1,MATCH(AD766,Reductions!$F$2:$F$15,0),)), 0, -OFFSET(Reductions!$E$1,MATCH(AD766,Reductions!$F$2:$F$15,0),))</f>
        <v>0</v>
      </c>
      <c r="AH766" s="53">
        <f t="shared" ca="1" si="35"/>
        <v>618598</v>
      </c>
    </row>
    <row r="767" spans="1:34" x14ac:dyDescent="0.25">
      <c r="A767" s="126" t="s">
        <v>5869</v>
      </c>
      <c r="B767" s="126" t="s">
        <v>2110</v>
      </c>
      <c r="C767" s="126" t="s">
        <v>27</v>
      </c>
      <c r="D767" s="126" t="s">
        <v>28</v>
      </c>
      <c r="E767" s="126" t="s">
        <v>2111</v>
      </c>
      <c r="F767" s="126" t="s">
        <v>484</v>
      </c>
      <c r="G767" s="126" t="s">
        <v>860</v>
      </c>
      <c r="H767" s="126" t="s">
        <v>23</v>
      </c>
      <c r="I767" s="126" t="s">
        <v>2180</v>
      </c>
      <c r="J767" s="126" t="s">
        <v>2181</v>
      </c>
      <c r="K767" s="126" t="s">
        <v>3350</v>
      </c>
      <c r="L767" s="127">
        <v>7618</v>
      </c>
      <c r="M767" s="127">
        <v>0</v>
      </c>
      <c r="N767" s="127">
        <v>0</v>
      </c>
      <c r="O767" s="127">
        <v>11355</v>
      </c>
      <c r="P767" s="127">
        <v>0</v>
      </c>
      <c r="Q767" s="127">
        <v>877</v>
      </c>
      <c r="R767" s="127">
        <v>3959</v>
      </c>
      <c r="S767" s="127">
        <v>97</v>
      </c>
      <c r="T767" s="24">
        <f>IF(P767&gt;0, ROUND(IF(IF(OR(C767="51", C767="52", C767="66"), (L767*'UNIT VALUES'!$C$26)-CALCS!P767,0)&gt;0, IF(OR(C767="51", C767="52", C767="66"), (L767*'UNIT VALUES'!$C$26)-CALCS!P767,0), 0), 0), ROUND(IF(IF(OR(C767="51", C767="52", C767="66"), (L767*'UNIT VALUES'!$C$26)-CALCS!O767,0)&gt;0, IF(OR(C767="51", C767="52", C767="66"), (L767*'UNIT VALUES'!$C$26)-CALCS!O767,0), 0), 0))</f>
        <v>599</v>
      </c>
      <c r="U767" s="25">
        <f>IF(C767="22", (O767*'UNIT VALUES'!$D$38)+(Q767*'UNIT VALUES'!$D$39)+(S767*'UNIT VALUES'!$D$40), (O767*'UNIT VALUES'!$D$28)+(Q767*'UNIT VALUES'!$D$29)+(S767*'UNIT VALUES'!$D$30))</f>
        <v>58188.424623281011</v>
      </c>
      <c r="V767" s="25">
        <f>IF(C767="22",(O767*'UNIT VALUES'!$D$41)+(Q767*'UNIT VALUES'!$D$42)+(R767*'UNIT VALUES'!$D$43),IF(C767="66",(Q767*'UNIT VALUES'!$D$31)+(T767*'UNIT VALUES'!$D$33)+(R767*'UNIT VALUES'!$D$34),(Q767*'UNIT VALUES'!$D$31)+(T767*'UNIT VALUES'!$D$32)+(R767*'UNIT VALUES'!$D$34)))</f>
        <v>313915.78536142927</v>
      </c>
      <c r="W767" s="25">
        <f t="shared" si="33"/>
        <v>313916</v>
      </c>
      <c r="X767" s="27">
        <f>ROUND(IF(C767="22", W767*'UNIT VALUES'!$D$44, W767*'UNIT VALUES'!$D$36), 0)</f>
        <v>274742</v>
      </c>
      <c r="Y767" s="87">
        <f>ROUND(IF(C767="22", IF(U767&gt;V767,O767*'UNIT VALUES'!$D$38*'UNIT VALUES'!$D$44,O767*'UNIT VALUES'!$D$41*'UNIT VALUES'!$D$44),IF(U767&gt;V767, O767*'UNIT VALUES'!$D$28*'UNIT VALUES'!$D$36,0)), 0)</f>
        <v>0</v>
      </c>
      <c r="Z767" s="87">
        <f>ROUND(IF(C767="22", IF(U767&gt;V767,Q767*'UNIT VALUES'!$D$39*'UNIT VALUES'!$D$44,Q767*'UNIT VALUES'!$D$42*'UNIT VALUES'!$D$44), IF(U767&gt;V767, Q767*'UNIT VALUES'!$D$29*'UNIT VALUES'!$D$36, Q767*'UNIT VALUES'!$D$31*'UNIT VALUES'!$D$36)),0)</f>
        <v>11707</v>
      </c>
      <c r="AA767" s="87">
        <f>ROUND(IF(C767="22", IF(U767&gt;V767,0,R767*'UNIT VALUES'!$D$43*'UNIT VALUES'!$D$44),IF(CALCS!U767&gt;CALCS!V767,0,CALCS!R767*'UNIT VALUES'!$D$34*'UNIT VALUES'!$D$36)), 0)</f>
        <v>256918</v>
      </c>
      <c r="AB767" s="87">
        <f>ROUND(IF(C767="22",IF(U767&gt;V767,S767*'UNIT VALUES'!$D$40*'UNIT VALUES'!$D$44,0),IF(U767&gt;V767,S767*'UNIT VALUES'!$D$30*'UNIT VALUES'!$D$36)), 0)</f>
        <v>0</v>
      </c>
      <c r="AC767" s="87">
        <f>ROUND(IF(U767&gt;V767,0,IF(T767&gt;1, IF(C767="66", T767*'UNIT VALUES'!$D$33*'UNIT VALUES'!$D$36,T767*'UNIT VALUES'!$D$32*'UNIT VALUES'!$D$36),0)),0)</f>
        <v>6117</v>
      </c>
      <c r="AD767" t="str">
        <f t="shared" si="34"/>
        <v>342340</v>
      </c>
      <c r="AE767">
        <f ca="1">IF(C767="22",OFFSET('National Reallocations'!$L$1,MATCH(AD767,'National Reallocations'!$I$2:$I$52,0),),ROUND((X767/(SUM($X$2:$X$1259)-SUMIF($C$2:$C$1259,"22",$X$2:$X$1259)))*(Reallocations!$F$4+Reallocations!$F$5),0))</f>
        <v>23</v>
      </c>
      <c r="AF767" s="27">
        <f ca="1">IF(ISERROR(OFFSET('MSA Reallocations'!$I$1,MATCH(AD767,'MSA Reallocations'!$E$2:$E$37,0),)), 0, (OFFSET('MSA Reallocations'!$I$1,MATCH(AD767,'MSA Reallocations'!$E$2:$E$37,0),)))</f>
        <v>0</v>
      </c>
      <c r="AG767" s="181">
        <f ca="1">IF(ISERROR(OFFSET(Reductions!$E$1,MATCH(AD767,Reductions!$F$2:$F$15,0),)), 0, -OFFSET(Reductions!$E$1,MATCH(AD767,Reductions!$F$2:$F$15,0),))</f>
        <v>0</v>
      </c>
      <c r="AH767" s="53">
        <f t="shared" ca="1" si="35"/>
        <v>274765</v>
      </c>
    </row>
    <row r="768" spans="1:34" x14ac:dyDescent="0.25">
      <c r="A768" s="126" t="s">
        <v>5047</v>
      </c>
      <c r="B768" s="126" t="s">
        <v>2110</v>
      </c>
      <c r="C768" s="126" t="s">
        <v>47</v>
      </c>
      <c r="D768" s="126" t="s">
        <v>48</v>
      </c>
      <c r="E768" s="126" t="s">
        <v>2111</v>
      </c>
      <c r="F768" s="126" t="s">
        <v>2183</v>
      </c>
      <c r="G768" s="126" t="s">
        <v>1625</v>
      </c>
      <c r="H768" s="126" t="s">
        <v>2184</v>
      </c>
      <c r="I768" s="126" t="s">
        <v>23</v>
      </c>
      <c r="J768" s="126" t="s">
        <v>4658</v>
      </c>
      <c r="K768" s="126" t="s">
        <v>3350</v>
      </c>
      <c r="L768" s="127">
        <v>22772</v>
      </c>
      <c r="M768" s="127">
        <v>51515</v>
      </c>
      <c r="N768" s="127">
        <v>51515</v>
      </c>
      <c r="O768" s="127">
        <v>67215</v>
      </c>
      <c r="P768" s="127">
        <v>0</v>
      </c>
      <c r="Q768" s="127">
        <v>2299</v>
      </c>
      <c r="R768" s="127">
        <v>888</v>
      </c>
      <c r="S768" s="127">
        <v>596</v>
      </c>
      <c r="T768" s="24">
        <f>IF(P768&gt;0, ROUND(IF(IF(OR(C768="51", C768="52", C768="66"), (L768*'UNIT VALUES'!$C$26)-CALCS!P768,0)&gt;0, IF(OR(C768="51", C768="52", C768="66"), (L768*'UNIT VALUES'!$C$26)-CALCS!P768,0), 0), 0), ROUND(IF(IF(OR(C768="51", C768="52", C768="66"), (L768*'UNIT VALUES'!$C$26)-CALCS!O768,0)&gt;0, IF(OR(C768="51", C768="52", C768="66"), (L768*'UNIT VALUES'!$C$26)-CALCS!O768,0), 0), 0))</f>
        <v>0</v>
      </c>
      <c r="U768" s="25">
        <f>IF(C768="22", (O768*'UNIT VALUES'!$D$38)+(Q768*'UNIT VALUES'!$D$39)+(S768*'UNIT VALUES'!$D$40), (O768*'UNIT VALUES'!$D$28)+(Q768*'UNIT VALUES'!$D$29)+(S768*'UNIT VALUES'!$D$30))</f>
        <v>274186.88971831539</v>
      </c>
      <c r="V768" s="25">
        <f>IF(C768="22",(O768*'UNIT VALUES'!$D$41)+(Q768*'UNIT VALUES'!$D$42)+(R768*'UNIT VALUES'!$D$43),IF(C768="66",(Q768*'UNIT VALUES'!$D$31)+(T768*'UNIT VALUES'!$D$33)+(R768*'UNIT VALUES'!$D$34),(Q768*'UNIT VALUES'!$D$31)+(T768*'UNIT VALUES'!$D$32)+(R768*'UNIT VALUES'!$D$34)))</f>
        <v>100909.33469917634</v>
      </c>
      <c r="W768" s="25">
        <f t="shared" si="33"/>
        <v>274187</v>
      </c>
      <c r="X768" s="27">
        <f>ROUND(IF(C768="22", W768*'UNIT VALUES'!$D$44, W768*'UNIT VALUES'!$D$36), 0)</f>
        <v>239971</v>
      </c>
      <c r="Y768" s="87">
        <f>ROUND(IF(C768="22", IF(U768&gt;V768,O768*'UNIT VALUES'!$D$38*'UNIT VALUES'!$D$44,O768*'UNIT VALUES'!$D$41*'UNIT VALUES'!$D$44),IF(U768&gt;V768, O768*'UNIT VALUES'!$D$28*'UNIT VALUES'!$D$36,0)), 0)</f>
        <v>110581</v>
      </c>
      <c r="Z768" s="87">
        <f>ROUND(IF(C768="22", IF(U768&gt;V768,Q768*'UNIT VALUES'!$D$39*'UNIT VALUES'!$D$44,Q768*'UNIT VALUES'!$D$42*'UNIT VALUES'!$D$44), IF(U768&gt;V768, Q768*'UNIT VALUES'!$D$29*'UNIT VALUES'!$D$36, Q768*'UNIT VALUES'!$D$31*'UNIT VALUES'!$D$36)),0)</f>
        <v>51150</v>
      </c>
      <c r="AA768" s="87">
        <f>ROUND(IF(C768="22", IF(U768&gt;V768,0,R768*'UNIT VALUES'!$D$43*'UNIT VALUES'!$D$44),IF(CALCS!U768&gt;CALCS!V768,0,CALCS!R768*'UNIT VALUES'!$D$34*'UNIT VALUES'!$D$36)), 0)</f>
        <v>0</v>
      </c>
      <c r="AB768" s="87">
        <f>ROUND(IF(C768="22",IF(U768&gt;V768,S768*'UNIT VALUES'!$D$40*'UNIT VALUES'!$D$44,0),IF(U768&gt;V768,S768*'UNIT VALUES'!$D$30*'UNIT VALUES'!$D$36)), 0)</f>
        <v>78239</v>
      </c>
      <c r="AC768" s="87">
        <f>ROUND(IF(U768&gt;V768,0,IF(T768&gt;1, IF(C768="66", T768*'UNIT VALUES'!$D$33*'UNIT VALUES'!$D$36,T768*'UNIT VALUES'!$D$32*'UNIT VALUES'!$D$36),0)),0)</f>
        <v>0</v>
      </c>
      <c r="AD768" t="str">
        <f t="shared" si="34"/>
        <v>342378</v>
      </c>
      <c r="AE768">
        <f ca="1">IF(C768="22",OFFSET('National Reallocations'!$L$1,MATCH(AD768,'National Reallocations'!$I$2:$I$52,0),),ROUND((X768/(SUM($X$2:$X$1259)-SUMIF($C$2:$C$1259,"22",$X$2:$X$1259)))*(Reallocations!$F$4+Reallocations!$F$5),0))</f>
        <v>20</v>
      </c>
      <c r="AF768" s="27">
        <f ca="1">IF(ISERROR(OFFSET('MSA Reallocations'!$I$1,MATCH(AD768,'MSA Reallocations'!$E$2:$E$37,0),)), 0, (OFFSET('MSA Reallocations'!$I$1,MATCH(AD768,'MSA Reallocations'!$E$2:$E$37,0),)))</f>
        <v>0</v>
      </c>
      <c r="AG768" s="181">
        <f ca="1">IF(ISERROR(OFFSET(Reductions!$E$1,MATCH(AD768,Reductions!$F$2:$F$15,0),)), 0, -OFFSET(Reductions!$E$1,MATCH(AD768,Reductions!$F$2:$F$15,0),))</f>
        <v>0</v>
      </c>
      <c r="AH768" s="53">
        <f t="shared" ca="1" si="35"/>
        <v>239991</v>
      </c>
    </row>
    <row r="769" spans="1:34" x14ac:dyDescent="0.25">
      <c r="A769" s="126" t="s">
        <v>5229</v>
      </c>
      <c r="B769" s="126" t="s">
        <v>2110</v>
      </c>
      <c r="C769" s="126" t="s">
        <v>47</v>
      </c>
      <c r="D769" s="126" t="s">
        <v>48</v>
      </c>
      <c r="E769" s="126" t="s">
        <v>2111</v>
      </c>
      <c r="F769" s="126" t="s">
        <v>1055</v>
      </c>
      <c r="G769" s="126" t="s">
        <v>215</v>
      </c>
      <c r="H769" s="126" t="s">
        <v>2186</v>
      </c>
      <c r="I769" s="126" t="s">
        <v>23</v>
      </c>
      <c r="J769" s="126" t="s">
        <v>2121</v>
      </c>
      <c r="K769" s="126" t="s">
        <v>3350</v>
      </c>
      <c r="L769" s="127">
        <v>25557</v>
      </c>
      <c r="M769" s="127">
        <v>49868</v>
      </c>
      <c r="N769" s="127">
        <v>49868</v>
      </c>
      <c r="O769" s="127">
        <v>53641</v>
      </c>
      <c r="P769" s="127">
        <v>0</v>
      </c>
      <c r="Q769" s="127">
        <v>2479</v>
      </c>
      <c r="R769" s="127">
        <v>1186</v>
      </c>
      <c r="S769" s="127">
        <v>556</v>
      </c>
      <c r="T769" s="24">
        <f>IF(P769&gt;0, ROUND(IF(IF(OR(C769="51", C769="52", C769="66"), (L769*'UNIT VALUES'!$C$26)-CALCS!P769,0)&gt;0, IF(OR(C769="51", C769="52", C769="66"), (L769*'UNIT VALUES'!$C$26)-CALCS!P769,0), 0), 0), ROUND(IF(IF(OR(C769="51", C769="52", C769="66"), (L769*'UNIT VALUES'!$C$26)-CALCS!O769,0)&gt;0, IF(OR(C769="51", C769="52", C769="66"), (L769*'UNIT VALUES'!$C$26)-CALCS!O769,0), 0), 0))</f>
        <v>0</v>
      </c>
      <c r="U769" s="25">
        <f>IF(C769="22", (O769*'UNIT VALUES'!$D$38)+(Q769*'UNIT VALUES'!$D$39)+(S769*'UNIT VALUES'!$D$40), (O769*'UNIT VALUES'!$D$28)+(Q769*'UNIT VALUES'!$D$29)+(S769*'UNIT VALUES'!$D$30))</f>
        <v>247247.17654628615</v>
      </c>
      <c r="V769" s="25">
        <f>IF(C769="22",(O769*'UNIT VALUES'!$D$41)+(Q769*'UNIT VALUES'!$D$42)+(R769*'UNIT VALUES'!$D$43),IF(C769="66",(Q769*'UNIT VALUES'!$D$31)+(T769*'UNIT VALUES'!$D$33)+(R769*'UNIT VALUES'!$D$34),(Q769*'UNIT VALUES'!$D$31)+(T769*'UNIT VALUES'!$D$32)+(R769*'UNIT VALUES'!$D$34)))</f>
        <v>125750.832832342</v>
      </c>
      <c r="W769" s="25">
        <f t="shared" si="33"/>
        <v>247247</v>
      </c>
      <c r="X769" s="27">
        <f>ROUND(IF(C769="22", W769*'UNIT VALUES'!$D$44, W769*'UNIT VALUES'!$D$36), 0)</f>
        <v>216393</v>
      </c>
      <c r="Y769" s="87">
        <f>ROUND(IF(C769="22", IF(U769&gt;V769,O769*'UNIT VALUES'!$D$38*'UNIT VALUES'!$D$44,O769*'UNIT VALUES'!$D$41*'UNIT VALUES'!$D$44),IF(U769&gt;V769, O769*'UNIT VALUES'!$D$28*'UNIT VALUES'!$D$36,0)), 0)</f>
        <v>88249</v>
      </c>
      <c r="Z769" s="87">
        <f>ROUND(IF(C769="22", IF(U769&gt;V769,Q769*'UNIT VALUES'!$D$39*'UNIT VALUES'!$D$44,Q769*'UNIT VALUES'!$D$42*'UNIT VALUES'!$D$44), IF(U769&gt;V769, Q769*'UNIT VALUES'!$D$29*'UNIT VALUES'!$D$36, Q769*'UNIT VALUES'!$D$31*'UNIT VALUES'!$D$36)),0)</f>
        <v>55155</v>
      </c>
      <c r="AA769" s="87">
        <f>ROUND(IF(C769="22", IF(U769&gt;V769,0,R769*'UNIT VALUES'!$D$43*'UNIT VALUES'!$D$44),IF(CALCS!U769&gt;CALCS!V769,0,CALCS!R769*'UNIT VALUES'!$D$34*'UNIT VALUES'!$D$36)), 0)</f>
        <v>0</v>
      </c>
      <c r="AB769" s="87">
        <f>ROUND(IF(C769="22",IF(U769&gt;V769,S769*'UNIT VALUES'!$D$40*'UNIT VALUES'!$D$44,0),IF(U769&gt;V769,S769*'UNIT VALUES'!$D$30*'UNIT VALUES'!$D$36)), 0)</f>
        <v>72988</v>
      </c>
      <c r="AC769" s="87">
        <f>ROUND(IF(U769&gt;V769,0,IF(T769&gt;1, IF(C769="66", T769*'UNIT VALUES'!$D$33*'UNIT VALUES'!$D$36,T769*'UNIT VALUES'!$D$32*'UNIT VALUES'!$D$36),0)),0)</f>
        <v>0</v>
      </c>
      <c r="AD769" t="str">
        <f t="shared" si="34"/>
        <v>342448</v>
      </c>
      <c r="AE769">
        <f ca="1">IF(C769="22",OFFSET('National Reallocations'!$L$1,MATCH(AD769,'National Reallocations'!$I$2:$I$52,0),),ROUND((X769/(SUM($X$2:$X$1259)-SUMIF($C$2:$C$1259,"22",$X$2:$X$1259)))*(Reallocations!$F$4+Reallocations!$F$5),0))</f>
        <v>18</v>
      </c>
      <c r="AF769" s="27">
        <f ca="1">IF(ISERROR(OFFSET('MSA Reallocations'!$I$1,MATCH(AD769,'MSA Reallocations'!$E$2:$E$37,0),)), 0, (OFFSET('MSA Reallocations'!$I$1,MATCH(AD769,'MSA Reallocations'!$E$2:$E$37,0),)))</f>
        <v>0</v>
      </c>
      <c r="AG769" s="181">
        <f ca="1">IF(ISERROR(OFFSET(Reductions!$E$1,MATCH(AD769,Reductions!$F$2:$F$15,0),)), 0, -OFFSET(Reductions!$E$1,MATCH(AD769,Reductions!$F$2:$F$15,0),))</f>
        <v>0</v>
      </c>
      <c r="AH769" s="53">
        <f t="shared" ca="1" si="35"/>
        <v>216411</v>
      </c>
    </row>
    <row r="770" spans="1:34" x14ac:dyDescent="0.25">
      <c r="A770" s="126" t="s">
        <v>5007</v>
      </c>
      <c r="B770" s="126" t="s">
        <v>2110</v>
      </c>
      <c r="C770" s="126" t="s">
        <v>47</v>
      </c>
      <c r="D770" s="126" t="s">
        <v>48</v>
      </c>
      <c r="E770" s="126" t="s">
        <v>2111</v>
      </c>
      <c r="F770" s="126" t="s">
        <v>500</v>
      </c>
      <c r="G770" s="126" t="s">
        <v>135</v>
      </c>
      <c r="H770" s="126" t="s">
        <v>23</v>
      </c>
      <c r="I770" s="126" t="s">
        <v>2188</v>
      </c>
      <c r="J770" s="126" t="s">
        <v>4658</v>
      </c>
      <c r="K770" s="126" t="s">
        <v>3350</v>
      </c>
      <c r="L770" s="127">
        <v>53963</v>
      </c>
      <c r="M770" s="127">
        <v>52603</v>
      </c>
      <c r="N770" s="127">
        <v>52463</v>
      </c>
      <c r="O770" s="127">
        <v>71085</v>
      </c>
      <c r="P770" s="127">
        <v>0</v>
      </c>
      <c r="Q770" s="127">
        <v>22200</v>
      </c>
      <c r="R770" s="127">
        <v>6700</v>
      </c>
      <c r="S770" s="127">
        <v>5794</v>
      </c>
      <c r="T770" s="24">
        <f>IF(P770&gt;0, ROUND(IF(IF(OR(C770="51", C770="52", C770="66"), (L770*'UNIT VALUES'!$C$26)-CALCS!P770,0)&gt;0, IF(OR(C770="51", C770="52", C770="66"), (L770*'UNIT VALUES'!$C$26)-CALCS!P770,0), 0), 0), ROUND(IF(IF(OR(C770="51", C770="52", C770="66"), (L770*'UNIT VALUES'!$C$26)-CALCS!O770,0)&gt;0, IF(OR(C770="51", C770="52", C770="66"), (L770*'UNIT VALUES'!$C$26)-CALCS!O770,0), 0), 0))</f>
        <v>13595</v>
      </c>
      <c r="U770" s="25">
        <f>IF(C770="22", (O770*'UNIT VALUES'!$D$38)+(Q770*'UNIT VALUES'!$D$39)+(S770*'UNIT VALUES'!$D$40), (O770*'UNIT VALUES'!$D$28)+(Q770*'UNIT VALUES'!$D$29)+(S770*'UNIT VALUES'!$D$30))</f>
        <v>1567027.4582664804</v>
      </c>
      <c r="V770" s="25">
        <f>IF(C770="22",(O770*'UNIT VALUES'!$D$41)+(Q770*'UNIT VALUES'!$D$42)+(R770*'UNIT VALUES'!$D$43),IF(C770="66",(Q770*'UNIT VALUES'!$D$31)+(T770*'UNIT VALUES'!$D$33)+(R770*'UNIT VALUES'!$D$34),(Q770*'UNIT VALUES'!$D$31)+(T770*'UNIT VALUES'!$D$32)+(R770*'UNIT VALUES'!$D$34)))</f>
        <v>994017.35906211589</v>
      </c>
      <c r="W770" s="25">
        <f t="shared" ref="W770:W833" si="36">ROUND(IF(U770&gt;V770,U770,V770), 0)</f>
        <v>1567027</v>
      </c>
      <c r="X770" s="27">
        <f>ROUND(IF(C770="22", W770*'UNIT VALUES'!$D$44, W770*'UNIT VALUES'!$D$36), 0)</f>
        <v>1371475</v>
      </c>
      <c r="Y770" s="87">
        <f>ROUND(IF(C770="22", IF(U770&gt;V770,O770*'UNIT VALUES'!$D$38*'UNIT VALUES'!$D$44,O770*'UNIT VALUES'!$D$41*'UNIT VALUES'!$D$44),IF(U770&gt;V770, O770*'UNIT VALUES'!$D$28*'UNIT VALUES'!$D$36,0)), 0)</f>
        <v>116948</v>
      </c>
      <c r="Z770" s="87">
        <f>ROUND(IF(C770="22", IF(U770&gt;V770,Q770*'UNIT VALUES'!$D$39*'UNIT VALUES'!$D$44,Q770*'UNIT VALUES'!$D$42*'UNIT VALUES'!$D$44), IF(U770&gt;V770, Q770*'UNIT VALUES'!$D$29*'UNIT VALUES'!$D$36, Q770*'UNIT VALUES'!$D$31*'UNIT VALUES'!$D$36)),0)</f>
        <v>493928</v>
      </c>
      <c r="AA770" s="87">
        <f>ROUND(IF(C770="22", IF(U770&gt;V770,0,R770*'UNIT VALUES'!$D$43*'UNIT VALUES'!$D$44),IF(CALCS!U770&gt;CALCS!V770,0,CALCS!R770*'UNIT VALUES'!$D$34*'UNIT VALUES'!$D$36)), 0)</f>
        <v>0</v>
      </c>
      <c r="AB770" s="87">
        <f>ROUND(IF(C770="22",IF(U770&gt;V770,S770*'UNIT VALUES'!$D$40*'UNIT VALUES'!$D$44,0),IF(U770&gt;V770,S770*'UNIT VALUES'!$D$30*'UNIT VALUES'!$D$36)), 0)</f>
        <v>760600</v>
      </c>
      <c r="AC770" s="87">
        <f>ROUND(IF(U770&gt;V770,0,IF(T770&gt;1, IF(C770="66", T770*'UNIT VALUES'!$D$33*'UNIT VALUES'!$D$36,T770*'UNIT VALUES'!$D$32*'UNIT VALUES'!$D$36),0)),0)</f>
        <v>0</v>
      </c>
      <c r="AD770" t="str">
        <f t="shared" ref="AD770:AD833" si="37">E770&amp;F770</f>
        <v>342454</v>
      </c>
      <c r="AE770">
        <f ca="1">IF(C770="22",OFFSET('National Reallocations'!$L$1,MATCH(AD770,'National Reallocations'!$I$2:$I$52,0),),ROUND((X770/(SUM($X$2:$X$1259)-SUMIF($C$2:$C$1259,"22",$X$2:$X$1259)))*(Reallocations!$F$4+Reallocations!$F$5),0))</f>
        <v>115</v>
      </c>
      <c r="AF770" s="27">
        <f ca="1">IF(ISERROR(OFFSET('MSA Reallocations'!$I$1,MATCH(AD770,'MSA Reallocations'!$E$2:$E$37,0),)), 0, (OFFSET('MSA Reallocations'!$I$1,MATCH(AD770,'MSA Reallocations'!$E$2:$E$37,0),)))</f>
        <v>0</v>
      </c>
      <c r="AG770" s="181">
        <f ca="1">IF(ISERROR(OFFSET(Reductions!$E$1,MATCH(AD770,Reductions!$F$2:$F$15,0),)), 0, -OFFSET(Reductions!$E$1,MATCH(AD770,Reductions!$F$2:$F$15,0),))</f>
        <v>0</v>
      </c>
      <c r="AH770" s="53">
        <f t="shared" ca="1" si="35"/>
        <v>1371590</v>
      </c>
    </row>
    <row r="771" spans="1:34" x14ac:dyDescent="0.25">
      <c r="A771" s="126" t="s">
        <v>5794</v>
      </c>
      <c r="B771" s="126" t="s">
        <v>2110</v>
      </c>
      <c r="C771" s="126" t="s">
        <v>47</v>
      </c>
      <c r="D771" s="126" t="s">
        <v>48</v>
      </c>
      <c r="E771" s="126" t="s">
        <v>2111</v>
      </c>
      <c r="F771" s="126" t="s">
        <v>152</v>
      </c>
      <c r="G771" s="126" t="s">
        <v>135</v>
      </c>
      <c r="H771" s="126" t="s">
        <v>23</v>
      </c>
      <c r="I771" s="126" t="s">
        <v>2190</v>
      </c>
      <c r="J771" s="126" t="s">
        <v>4658</v>
      </c>
      <c r="K771" s="126" t="s">
        <v>3350</v>
      </c>
      <c r="L771" s="127">
        <v>143663</v>
      </c>
      <c r="M771" s="127">
        <v>138140</v>
      </c>
      <c r="N771" s="127">
        <v>137970</v>
      </c>
      <c r="O771" s="127">
        <v>147754</v>
      </c>
      <c r="P771" s="127">
        <v>0</v>
      </c>
      <c r="Q771" s="127">
        <v>41115</v>
      </c>
      <c r="R771" s="127">
        <v>11025</v>
      </c>
      <c r="S771" s="127">
        <v>5649</v>
      </c>
      <c r="T771" s="24">
        <f>IF(P771&gt;0, ROUND(IF(IF(OR(C771="51", C771="52", C771="66"), (L771*'UNIT VALUES'!$C$26)-CALCS!P771,0)&gt;0, IF(OR(C771="51", C771="52", C771="66"), (L771*'UNIT VALUES'!$C$26)-CALCS!P771,0), 0), 0), ROUND(IF(IF(OR(C771="51", C771="52", C771="66"), (L771*'UNIT VALUES'!$C$26)-CALCS!O771,0)&gt;0, IF(OR(C771="51", C771="52", C771="66"), (L771*'UNIT VALUES'!$C$26)-CALCS!O771,0), 0), 0))</f>
        <v>77684</v>
      </c>
      <c r="U771" s="25">
        <f>IF(C771="22", (O771*'UNIT VALUES'!$D$38)+(Q771*'UNIT VALUES'!$D$39)+(S771*'UNIT VALUES'!$D$40), (O771*'UNIT VALUES'!$D$28)+(Q771*'UNIT VALUES'!$D$29)+(S771*'UNIT VALUES'!$D$30))</f>
        <v>2170243.7242777101</v>
      </c>
      <c r="V771" s="25">
        <f>IF(C771="22",(O771*'UNIT VALUES'!$D$41)+(Q771*'UNIT VALUES'!$D$42)+(R771*'UNIT VALUES'!$D$43),IF(C771="66",(Q771*'UNIT VALUES'!$D$31)+(T771*'UNIT VALUES'!$D$33)+(R771*'UNIT VALUES'!$D$34),(Q771*'UNIT VALUES'!$D$31)+(T771*'UNIT VALUES'!$D$32)+(R771*'UNIT VALUES'!$D$34)))</f>
        <v>2350952.0447792578</v>
      </c>
      <c r="W771" s="25">
        <f t="shared" si="36"/>
        <v>2350952</v>
      </c>
      <c r="X771" s="27">
        <f>ROUND(IF(C771="22", W771*'UNIT VALUES'!$D$44, W771*'UNIT VALUES'!$D$36), 0)</f>
        <v>2057573</v>
      </c>
      <c r="Y771" s="87">
        <f>ROUND(IF(C771="22", IF(U771&gt;V771,O771*'UNIT VALUES'!$D$38*'UNIT VALUES'!$D$44,O771*'UNIT VALUES'!$D$41*'UNIT VALUES'!$D$44),IF(U771&gt;V771, O771*'UNIT VALUES'!$D$28*'UNIT VALUES'!$D$36,0)), 0)</f>
        <v>0</v>
      </c>
      <c r="Z771" s="87">
        <f>ROUND(IF(C771="22", IF(U771&gt;V771,Q771*'UNIT VALUES'!$D$39*'UNIT VALUES'!$D$44,Q771*'UNIT VALUES'!$D$42*'UNIT VALUES'!$D$44), IF(U771&gt;V771, Q771*'UNIT VALUES'!$D$29*'UNIT VALUES'!$D$36, Q771*'UNIT VALUES'!$D$31*'UNIT VALUES'!$D$36)),0)</f>
        <v>548861</v>
      </c>
      <c r="AA771" s="87">
        <f>ROUND(IF(C771="22", IF(U771&gt;V771,0,R771*'UNIT VALUES'!$D$43*'UNIT VALUES'!$D$44),IF(CALCS!U771&gt;CALCS!V771,0,CALCS!R771*'UNIT VALUES'!$D$34*'UNIT VALUES'!$D$36)), 0)</f>
        <v>715463</v>
      </c>
      <c r="AB771" s="87">
        <f>ROUND(IF(C771="22",IF(U771&gt;V771,S771*'UNIT VALUES'!$D$40*'UNIT VALUES'!$D$44,0),IF(U771&gt;V771,S771*'UNIT VALUES'!$D$30*'UNIT VALUES'!$D$36)), 0)</f>
        <v>0</v>
      </c>
      <c r="AC771" s="87">
        <f>ROUND(IF(U771&gt;V771,0,IF(T771&gt;1, IF(C771="66", T771*'UNIT VALUES'!$D$33*'UNIT VALUES'!$D$36,T771*'UNIT VALUES'!$D$32*'UNIT VALUES'!$D$36),0)),0)</f>
        <v>793249</v>
      </c>
      <c r="AD771" t="str">
        <f t="shared" si="37"/>
        <v>342466</v>
      </c>
      <c r="AE771">
        <f ca="1">IF(C771="22",OFFSET('National Reallocations'!$L$1,MATCH(AD771,'National Reallocations'!$I$2:$I$52,0),),ROUND((X771/(SUM($X$2:$X$1259)-SUMIF($C$2:$C$1259,"22",$X$2:$X$1259)))*(Reallocations!$F$4+Reallocations!$F$5),0))</f>
        <v>173</v>
      </c>
      <c r="AF771" s="27">
        <f ca="1">IF(ISERROR(OFFSET('MSA Reallocations'!$I$1,MATCH(AD771,'MSA Reallocations'!$E$2:$E$37,0),)), 0, (OFFSET('MSA Reallocations'!$I$1,MATCH(AD771,'MSA Reallocations'!$E$2:$E$37,0),)))</f>
        <v>0</v>
      </c>
      <c r="AG771" s="181">
        <f ca="1">IF(ISERROR(OFFSET(Reductions!$E$1,MATCH(AD771,Reductions!$F$2:$F$15,0),)), 0, -OFFSET(Reductions!$E$1,MATCH(AD771,Reductions!$F$2:$F$15,0),))</f>
        <v>0</v>
      </c>
      <c r="AH771" s="53">
        <f t="shared" ref="AH771:AH834" ca="1" si="38">AG771+AF771+AE771+X771</f>
        <v>2057746</v>
      </c>
    </row>
    <row r="772" spans="1:34" x14ac:dyDescent="0.25">
      <c r="A772" s="126" t="s">
        <v>5241</v>
      </c>
      <c r="B772" s="126" t="s">
        <v>2110</v>
      </c>
      <c r="C772" s="126" t="s">
        <v>47</v>
      </c>
      <c r="D772" s="126" t="s">
        <v>48</v>
      </c>
      <c r="E772" s="126" t="s">
        <v>2111</v>
      </c>
      <c r="F772" s="126" t="s">
        <v>509</v>
      </c>
      <c r="G772" s="126" t="s">
        <v>1625</v>
      </c>
      <c r="H772" s="126" t="s">
        <v>23</v>
      </c>
      <c r="I772" s="126" t="s">
        <v>2192</v>
      </c>
      <c r="J772" s="126" t="s">
        <v>4658</v>
      </c>
      <c r="K772" s="126" t="s">
        <v>3350</v>
      </c>
      <c r="L772" s="127">
        <v>38007</v>
      </c>
      <c r="M772" s="127">
        <v>39111</v>
      </c>
      <c r="N772" s="127">
        <v>38951</v>
      </c>
      <c r="O772" s="127">
        <v>52682</v>
      </c>
      <c r="P772" s="127">
        <v>0</v>
      </c>
      <c r="Q772" s="127">
        <v>11704</v>
      </c>
      <c r="R772" s="127">
        <v>4970</v>
      </c>
      <c r="S772" s="127">
        <v>1514</v>
      </c>
      <c r="T772" s="24">
        <f>IF(P772&gt;0, ROUND(IF(IF(OR(C772="51", C772="52", C772="66"), (L772*'UNIT VALUES'!$C$26)-CALCS!P772,0)&gt;0, IF(OR(C772="51", C772="52", C772="66"), (L772*'UNIT VALUES'!$C$26)-CALCS!P772,0), 0), 0), ROUND(IF(IF(OR(C772="51", C772="52", C772="66"), (L772*'UNIT VALUES'!$C$26)-CALCS!O772,0)&gt;0, IF(OR(C772="51", C772="52", C772="66"), (L772*'UNIT VALUES'!$C$26)-CALCS!O772,0), 0), 0))</f>
        <v>6959</v>
      </c>
      <c r="U772" s="25">
        <f>IF(C772="22", (O772*'UNIT VALUES'!$D$38)+(Q772*'UNIT VALUES'!$D$39)+(S772*'UNIT VALUES'!$D$40), (O772*'UNIT VALUES'!$D$28)+(Q772*'UNIT VALUES'!$D$29)+(S772*'UNIT VALUES'!$D$30))</f>
        <v>623648.42858870293</v>
      </c>
      <c r="V772" s="25">
        <f>IF(C772="22",(O772*'UNIT VALUES'!$D$41)+(Q772*'UNIT VALUES'!$D$42)+(R772*'UNIT VALUES'!$D$43),IF(C772="66",(Q772*'UNIT VALUES'!$D$31)+(T772*'UNIT VALUES'!$D$33)+(R772*'UNIT VALUES'!$D$34),(Q772*'UNIT VALUES'!$D$31)+(T772*'UNIT VALUES'!$D$32)+(R772*'UNIT VALUES'!$D$34)))</f>
        <v>628224.77499412023</v>
      </c>
      <c r="W772" s="25">
        <f t="shared" si="36"/>
        <v>628225</v>
      </c>
      <c r="X772" s="27">
        <f>ROUND(IF(C772="22", W772*'UNIT VALUES'!$D$44, W772*'UNIT VALUES'!$D$36), 0)</f>
        <v>549828</v>
      </c>
      <c r="Y772" s="87">
        <f>ROUND(IF(C772="22", IF(U772&gt;V772,O772*'UNIT VALUES'!$D$38*'UNIT VALUES'!$D$44,O772*'UNIT VALUES'!$D$41*'UNIT VALUES'!$D$44),IF(U772&gt;V772, O772*'UNIT VALUES'!$D$28*'UNIT VALUES'!$D$36,0)), 0)</f>
        <v>0</v>
      </c>
      <c r="Z772" s="87">
        <f>ROUND(IF(C772="22", IF(U772&gt;V772,Q772*'UNIT VALUES'!$D$39*'UNIT VALUES'!$D$44,Q772*'UNIT VALUES'!$D$42*'UNIT VALUES'!$D$44), IF(U772&gt;V772, Q772*'UNIT VALUES'!$D$29*'UNIT VALUES'!$D$36, Q772*'UNIT VALUES'!$D$31*'UNIT VALUES'!$D$36)),0)</f>
        <v>156241</v>
      </c>
      <c r="AA772" s="87">
        <f>ROUND(IF(C772="22", IF(U772&gt;V772,0,R772*'UNIT VALUES'!$D$43*'UNIT VALUES'!$D$44),IF(CALCS!U772&gt;CALCS!V772,0,CALCS!R772*'UNIT VALUES'!$D$34*'UNIT VALUES'!$D$36)), 0)</f>
        <v>322526</v>
      </c>
      <c r="AB772" s="87">
        <f>ROUND(IF(C772="22",IF(U772&gt;V772,S772*'UNIT VALUES'!$D$40*'UNIT VALUES'!$D$44,0),IF(U772&gt;V772,S772*'UNIT VALUES'!$D$30*'UNIT VALUES'!$D$36)), 0)</f>
        <v>0</v>
      </c>
      <c r="AC772" s="87">
        <f>ROUND(IF(U772&gt;V772,0,IF(T772&gt;1, IF(C772="66", T772*'UNIT VALUES'!$D$33*'UNIT VALUES'!$D$36,T772*'UNIT VALUES'!$D$32*'UNIT VALUES'!$D$36),0)),0)</f>
        <v>71060</v>
      </c>
      <c r="AD772" t="str">
        <f t="shared" si="37"/>
        <v>342532</v>
      </c>
      <c r="AE772">
        <f ca="1">IF(C772="22",OFFSET('National Reallocations'!$L$1,MATCH(AD772,'National Reallocations'!$I$2:$I$52,0),),ROUND((X772/(SUM($X$2:$X$1259)-SUMIF($C$2:$C$1259,"22",$X$2:$X$1259)))*(Reallocations!$F$4+Reallocations!$F$5),0))</f>
        <v>46</v>
      </c>
      <c r="AF772" s="27">
        <f ca="1">IF(ISERROR(OFFSET('MSA Reallocations'!$I$1,MATCH(AD772,'MSA Reallocations'!$E$2:$E$37,0),)), 0, (OFFSET('MSA Reallocations'!$I$1,MATCH(AD772,'MSA Reallocations'!$E$2:$E$37,0),)))</f>
        <v>0</v>
      </c>
      <c r="AG772" s="181">
        <f ca="1">IF(ISERROR(OFFSET(Reductions!$E$1,MATCH(AD772,Reductions!$F$2:$F$15,0),)), 0, -OFFSET(Reductions!$E$1,MATCH(AD772,Reductions!$F$2:$F$15,0),))</f>
        <v>0</v>
      </c>
      <c r="AH772" s="53">
        <f t="shared" ca="1" si="38"/>
        <v>549874</v>
      </c>
    </row>
    <row r="773" spans="1:34" x14ac:dyDescent="0.25">
      <c r="A773" s="126" t="s">
        <v>5339</v>
      </c>
      <c r="B773" s="126" t="s">
        <v>2110</v>
      </c>
      <c r="C773" s="126" t="s">
        <v>47</v>
      </c>
      <c r="D773" s="126" t="s">
        <v>48</v>
      </c>
      <c r="E773" s="126" t="s">
        <v>2111</v>
      </c>
      <c r="F773" s="126" t="s">
        <v>1499</v>
      </c>
      <c r="G773" s="126" t="s">
        <v>1625</v>
      </c>
      <c r="H773" s="126" t="s">
        <v>23</v>
      </c>
      <c r="I773" s="126" t="s">
        <v>2194</v>
      </c>
      <c r="J773" s="126" t="s">
        <v>4658</v>
      </c>
      <c r="K773" s="126" t="s">
        <v>3350</v>
      </c>
      <c r="L773" s="127">
        <v>22553</v>
      </c>
      <c r="M773" s="127">
        <v>29969</v>
      </c>
      <c r="N773" s="127">
        <v>29969</v>
      </c>
      <c r="O773" s="127">
        <v>44920</v>
      </c>
      <c r="P773" s="127">
        <v>0</v>
      </c>
      <c r="Q773" s="127">
        <v>2387</v>
      </c>
      <c r="R773" s="127">
        <v>815</v>
      </c>
      <c r="S773" s="127">
        <v>328</v>
      </c>
      <c r="T773" s="24">
        <f>IF(P773&gt;0, ROUND(IF(IF(OR(C773="51", C773="52", C773="66"), (L773*'UNIT VALUES'!$C$26)-CALCS!P773,0)&gt;0, IF(OR(C773="51", C773="52", C773="66"), (L773*'UNIT VALUES'!$C$26)-CALCS!P773,0), 0), 0), ROUND(IF(IF(OR(C773="51", C773="52", C773="66"), (L773*'UNIT VALUES'!$C$26)-CALCS!O773,0)&gt;0, IF(OR(C773="51", C773="52", C773="66"), (L773*'UNIT VALUES'!$C$26)-CALCS!O773,0), 0), 0))</f>
        <v>0</v>
      </c>
      <c r="U773" s="25">
        <f>IF(C773="22", (O773*'UNIT VALUES'!$D$38)+(Q773*'UNIT VALUES'!$D$39)+(S773*'UNIT VALUES'!$D$40), (O773*'UNIT VALUES'!$D$28)+(Q773*'UNIT VALUES'!$D$29)+(S773*'UNIT VALUES'!$D$30))</f>
        <v>194316.96794329007</v>
      </c>
      <c r="V773" s="25">
        <f>IF(C773="22",(O773*'UNIT VALUES'!$D$41)+(Q773*'UNIT VALUES'!$D$42)+(R773*'UNIT VALUES'!$D$43),IF(C773="66",(Q773*'UNIT VALUES'!$D$31)+(T773*'UNIT VALUES'!$D$33)+(R773*'UNIT VALUES'!$D$34),(Q773*'UNIT VALUES'!$D$31)+(T773*'UNIT VALUES'!$D$32)+(R773*'UNIT VALUES'!$D$34)))</f>
        <v>96838.807826464195</v>
      </c>
      <c r="W773" s="25">
        <f t="shared" si="36"/>
        <v>194317</v>
      </c>
      <c r="X773" s="27">
        <f>ROUND(IF(C773="22", W773*'UNIT VALUES'!$D$44, W773*'UNIT VALUES'!$D$36), 0)</f>
        <v>170068</v>
      </c>
      <c r="Y773" s="87">
        <f>ROUND(IF(C773="22", IF(U773&gt;V773,O773*'UNIT VALUES'!$D$38*'UNIT VALUES'!$D$44,O773*'UNIT VALUES'!$D$41*'UNIT VALUES'!$D$44),IF(U773&gt;V773, O773*'UNIT VALUES'!$D$28*'UNIT VALUES'!$D$36,0)), 0)</f>
        <v>73902</v>
      </c>
      <c r="Z773" s="87">
        <f>ROUND(IF(C773="22", IF(U773&gt;V773,Q773*'UNIT VALUES'!$D$39*'UNIT VALUES'!$D$44,Q773*'UNIT VALUES'!$D$42*'UNIT VALUES'!$D$44), IF(U773&gt;V773, Q773*'UNIT VALUES'!$D$29*'UNIT VALUES'!$D$36, Q773*'UNIT VALUES'!$D$31*'UNIT VALUES'!$D$36)),0)</f>
        <v>53108</v>
      </c>
      <c r="AA773" s="87">
        <f>ROUND(IF(C773="22", IF(U773&gt;V773,0,R773*'UNIT VALUES'!$D$43*'UNIT VALUES'!$D$44),IF(CALCS!U773&gt;CALCS!V773,0,CALCS!R773*'UNIT VALUES'!$D$34*'UNIT VALUES'!$D$36)), 0)</f>
        <v>0</v>
      </c>
      <c r="AB773" s="87">
        <f>ROUND(IF(C773="22",IF(U773&gt;V773,S773*'UNIT VALUES'!$D$40*'UNIT VALUES'!$D$44,0),IF(U773&gt;V773,S773*'UNIT VALUES'!$D$30*'UNIT VALUES'!$D$36)), 0)</f>
        <v>43058</v>
      </c>
      <c r="AC773" s="87">
        <f>ROUND(IF(U773&gt;V773,0,IF(T773&gt;1, IF(C773="66", T773*'UNIT VALUES'!$D$33*'UNIT VALUES'!$D$36,T773*'UNIT VALUES'!$D$32*'UNIT VALUES'!$D$36),0)),0)</f>
        <v>0</v>
      </c>
      <c r="AD773" t="str">
        <f t="shared" si="37"/>
        <v>342886</v>
      </c>
      <c r="AE773">
        <f ca="1">IF(C773="22",OFFSET('National Reallocations'!$L$1,MATCH(AD773,'National Reallocations'!$I$2:$I$52,0),),ROUND((X773/(SUM($X$2:$X$1259)-SUMIF($C$2:$C$1259,"22",$X$2:$X$1259)))*(Reallocations!$F$4+Reallocations!$F$5),0))</f>
        <v>14</v>
      </c>
      <c r="AF773" s="27">
        <f ca="1">IF(ISERROR(OFFSET('MSA Reallocations'!$I$1,MATCH(AD773,'MSA Reallocations'!$E$2:$E$37,0),)), 0, (OFFSET('MSA Reallocations'!$I$1,MATCH(AD773,'MSA Reallocations'!$E$2:$E$37,0),)))</f>
        <v>0</v>
      </c>
      <c r="AG773" s="181">
        <f ca="1">IF(ISERROR(OFFSET(Reductions!$E$1,MATCH(AD773,Reductions!$F$2:$F$15,0),)), 0, -OFFSET(Reductions!$E$1,MATCH(AD773,Reductions!$F$2:$F$15,0),))</f>
        <v>0</v>
      </c>
      <c r="AH773" s="53">
        <f t="shared" ca="1" si="38"/>
        <v>170082</v>
      </c>
    </row>
    <row r="774" spans="1:34" x14ac:dyDescent="0.25">
      <c r="A774" s="126" t="s">
        <v>4898</v>
      </c>
      <c r="B774" s="126" t="s">
        <v>2110</v>
      </c>
      <c r="C774" s="126" t="s">
        <v>27</v>
      </c>
      <c r="D774" s="126" t="s">
        <v>28</v>
      </c>
      <c r="E774" s="126" t="s">
        <v>2111</v>
      </c>
      <c r="F774" s="126" t="s">
        <v>1529</v>
      </c>
      <c r="G774" s="126" t="s">
        <v>1014</v>
      </c>
      <c r="H774" s="126" t="s">
        <v>23</v>
      </c>
      <c r="I774" s="126" t="s">
        <v>2196</v>
      </c>
      <c r="J774" s="126" t="s">
        <v>2148</v>
      </c>
      <c r="K774" s="126" t="s">
        <v>3350</v>
      </c>
      <c r="L774" s="127">
        <v>114167</v>
      </c>
      <c r="M774" s="127">
        <v>92174</v>
      </c>
      <c r="N774" s="127">
        <v>92124</v>
      </c>
      <c r="O774" s="127">
        <v>84225</v>
      </c>
      <c r="P774" s="127">
        <v>0</v>
      </c>
      <c r="Q774" s="127">
        <v>22681</v>
      </c>
      <c r="R774" s="127">
        <v>16368</v>
      </c>
      <c r="S774" s="127">
        <v>1461</v>
      </c>
      <c r="T774" s="24">
        <f>IF(P774&gt;0, ROUND(IF(IF(OR(C774="51", C774="52", C774="66"), (L774*'UNIT VALUES'!$C$26)-CALCS!P774,0)&gt;0, IF(OR(C774="51", C774="52", C774="66"), (L774*'UNIT VALUES'!$C$26)-CALCS!P774,0), 0), 0), ROUND(IF(IF(OR(C774="51", C774="52", C774="66"), (L774*'UNIT VALUES'!$C$26)-CALCS!O774,0)&gt;0, IF(OR(C774="51", C774="52", C774="66"), (L774*'UNIT VALUES'!$C$26)-CALCS!O774,0), 0), 0))</f>
        <v>94928</v>
      </c>
      <c r="U774" s="25">
        <f>IF(C774="22", (O774*'UNIT VALUES'!$D$38)+(Q774*'UNIT VALUES'!$D$39)+(S774*'UNIT VALUES'!$D$40), (O774*'UNIT VALUES'!$D$28)+(Q774*'UNIT VALUES'!$D$29)+(S774*'UNIT VALUES'!$D$30))</f>
        <v>954042.7686851141</v>
      </c>
      <c r="V774" s="25">
        <f>IF(C774="22",(O774*'UNIT VALUES'!$D$41)+(Q774*'UNIT VALUES'!$D$42)+(R774*'UNIT VALUES'!$D$43),IF(C774="66",(Q774*'UNIT VALUES'!$D$31)+(T774*'UNIT VALUES'!$D$33)+(R774*'UNIT VALUES'!$D$34),(Q774*'UNIT VALUES'!$D$31)+(T774*'UNIT VALUES'!$D$32)+(R774*'UNIT VALUES'!$D$34)))</f>
        <v>2667141.245856002</v>
      </c>
      <c r="W774" s="25">
        <f t="shared" si="36"/>
        <v>2667141</v>
      </c>
      <c r="X774" s="27">
        <f>ROUND(IF(C774="22", W774*'UNIT VALUES'!$D$44, W774*'UNIT VALUES'!$D$36), 0)</f>
        <v>2334304</v>
      </c>
      <c r="Y774" s="87">
        <f>ROUND(IF(C774="22", IF(U774&gt;V774,O774*'UNIT VALUES'!$D$38*'UNIT VALUES'!$D$44,O774*'UNIT VALUES'!$D$41*'UNIT VALUES'!$D$44),IF(U774&gt;V774, O774*'UNIT VALUES'!$D$28*'UNIT VALUES'!$D$36,0)), 0)</f>
        <v>0</v>
      </c>
      <c r="Z774" s="87">
        <f>ROUND(IF(C774="22", IF(U774&gt;V774,Q774*'UNIT VALUES'!$D$39*'UNIT VALUES'!$D$44,Q774*'UNIT VALUES'!$D$42*'UNIT VALUES'!$D$44), IF(U774&gt;V774, Q774*'UNIT VALUES'!$D$29*'UNIT VALUES'!$D$36, Q774*'UNIT VALUES'!$D$31*'UNIT VALUES'!$D$36)),0)</f>
        <v>302778</v>
      </c>
      <c r="AA774" s="87">
        <f>ROUND(IF(C774="22", IF(U774&gt;V774,0,R774*'UNIT VALUES'!$D$43*'UNIT VALUES'!$D$44),IF(CALCS!U774&gt;CALCS!V774,0,CALCS!R774*'UNIT VALUES'!$D$34*'UNIT VALUES'!$D$36)), 0)</f>
        <v>1062195</v>
      </c>
      <c r="AB774" s="87">
        <f>ROUND(IF(C774="22",IF(U774&gt;V774,S774*'UNIT VALUES'!$D$40*'UNIT VALUES'!$D$44,0),IF(U774&gt;V774,S774*'UNIT VALUES'!$D$30*'UNIT VALUES'!$D$36)), 0)</f>
        <v>0</v>
      </c>
      <c r="AC774" s="87">
        <f>ROUND(IF(U774&gt;V774,0,IF(T774&gt;1, IF(C774="66", T774*'UNIT VALUES'!$D$33*'UNIT VALUES'!$D$36,T774*'UNIT VALUES'!$D$32*'UNIT VALUES'!$D$36),0)),0)</f>
        <v>969331</v>
      </c>
      <c r="AD774" t="str">
        <f t="shared" si="37"/>
        <v>343216</v>
      </c>
      <c r="AE774">
        <f ca="1">IF(C774="22",OFFSET('National Reallocations'!$L$1,MATCH(AD774,'National Reallocations'!$I$2:$I$52,0),),ROUND((X774/(SUM($X$2:$X$1259)-SUMIF($C$2:$C$1259,"22",$X$2:$X$1259)))*(Reallocations!$F$4+Reallocations!$F$5),0))</f>
        <v>196</v>
      </c>
      <c r="AF774" s="27">
        <f ca="1">IF(ISERROR(OFFSET('MSA Reallocations'!$I$1,MATCH(AD774,'MSA Reallocations'!$E$2:$E$37,0),)), 0, (OFFSET('MSA Reallocations'!$I$1,MATCH(AD774,'MSA Reallocations'!$E$2:$E$37,0),)))</f>
        <v>0</v>
      </c>
      <c r="AG774" s="181">
        <f ca="1">IF(ISERROR(OFFSET(Reductions!$E$1,MATCH(AD774,Reductions!$F$2:$F$15,0),)), 0, -OFFSET(Reductions!$E$1,MATCH(AD774,Reductions!$F$2:$F$15,0),))</f>
        <v>-1107438</v>
      </c>
      <c r="AH774" s="53">
        <f t="shared" ca="1" si="38"/>
        <v>1227062</v>
      </c>
    </row>
    <row r="775" spans="1:34" x14ac:dyDescent="0.25">
      <c r="A775" s="126" t="s">
        <v>4970</v>
      </c>
      <c r="B775" s="126" t="s">
        <v>2110</v>
      </c>
      <c r="C775" s="126" t="s">
        <v>47</v>
      </c>
      <c r="D775" s="126" t="s">
        <v>48</v>
      </c>
      <c r="E775" s="126" t="s">
        <v>2111</v>
      </c>
      <c r="F775" s="126" t="s">
        <v>2197</v>
      </c>
      <c r="G775" s="126" t="s">
        <v>1611</v>
      </c>
      <c r="H775" s="126" t="s">
        <v>23</v>
      </c>
      <c r="I775" s="126" t="s">
        <v>2198</v>
      </c>
      <c r="J775" s="126" t="s">
        <v>4658</v>
      </c>
      <c r="K775" s="126" t="s">
        <v>3350</v>
      </c>
      <c r="L775" s="127">
        <v>52180</v>
      </c>
      <c r="M775" s="127">
        <v>57673</v>
      </c>
      <c r="N775" s="127">
        <v>55593</v>
      </c>
      <c r="O775" s="127">
        <v>69156</v>
      </c>
      <c r="P775" s="127">
        <v>0</v>
      </c>
      <c r="Q775" s="127">
        <v>16557</v>
      </c>
      <c r="R775" s="127">
        <v>8311</v>
      </c>
      <c r="S775" s="127">
        <v>3378</v>
      </c>
      <c r="T775" s="24">
        <f>IF(P775&gt;0, ROUND(IF(IF(OR(C775="51", C775="52", C775="66"), (L775*'UNIT VALUES'!$C$26)-CALCS!P775,0)&gt;0, IF(OR(C775="51", C775="52", C775="66"), (L775*'UNIT VALUES'!$C$26)-CALCS!P775,0), 0), 0), ROUND(IF(IF(OR(C775="51", C775="52", C775="66"), (L775*'UNIT VALUES'!$C$26)-CALCS!O775,0)&gt;0, IF(OR(C775="51", C775="52", C775="66"), (L775*'UNIT VALUES'!$C$26)-CALCS!O775,0), 0), 0))</f>
        <v>12726</v>
      </c>
      <c r="U775" s="25">
        <f>IF(C775="22", (O775*'UNIT VALUES'!$D$38)+(Q775*'UNIT VALUES'!$D$39)+(S775*'UNIT VALUES'!$D$40), (O775*'UNIT VALUES'!$D$28)+(Q775*'UNIT VALUES'!$D$29)+(S775*'UNIT VALUES'!$D$30))</f>
        <v>1057569.4679208039</v>
      </c>
      <c r="V775" s="25">
        <f>IF(C775="22",(O775*'UNIT VALUES'!$D$41)+(Q775*'UNIT VALUES'!$D$42)+(R775*'UNIT VALUES'!$D$43),IF(C775="66",(Q775*'UNIT VALUES'!$D$31)+(T775*'UNIT VALUES'!$D$33)+(R775*'UNIT VALUES'!$D$34),(Q775*'UNIT VALUES'!$D$31)+(T775*'UNIT VALUES'!$D$32)+(R775*'UNIT VALUES'!$D$34)))</f>
        <v>1017258.657392825</v>
      </c>
      <c r="W775" s="25">
        <f t="shared" si="36"/>
        <v>1057569</v>
      </c>
      <c r="X775" s="27">
        <f>ROUND(IF(C775="22", W775*'UNIT VALUES'!$D$44, W775*'UNIT VALUES'!$D$36), 0)</f>
        <v>925593</v>
      </c>
      <c r="Y775" s="87">
        <f>ROUND(IF(C775="22", IF(U775&gt;V775,O775*'UNIT VALUES'!$D$38*'UNIT VALUES'!$D$44,O775*'UNIT VALUES'!$D$41*'UNIT VALUES'!$D$44),IF(U775&gt;V775, O775*'UNIT VALUES'!$D$28*'UNIT VALUES'!$D$36,0)), 0)</f>
        <v>113774</v>
      </c>
      <c r="Z775" s="87">
        <f>ROUND(IF(C775="22", IF(U775&gt;V775,Q775*'UNIT VALUES'!$D$39*'UNIT VALUES'!$D$44,Q775*'UNIT VALUES'!$D$42*'UNIT VALUES'!$D$44), IF(U775&gt;V775, Q775*'UNIT VALUES'!$D$29*'UNIT VALUES'!$D$36, Q775*'UNIT VALUES'!$D$31*'UNIT VALUES'!$D$36)),0)</f>
        <v>368377</v>
      </c>
      <c r="AA775" s="87">
        <f>ROUND(IF(C775="22", IF(U775&gt;V775,0,R775*'UNIT VALUES'!$D$43*'UNIT VALUES'!$D$44),IF(CALCS!U775&gt;CALCS!V775,0,CALCS!R775*'UNIT VALUES'!$D$34*'UNIT VALUES'!$D$36)), 0)</f>
        <v>0</v>
      </c>
      <c r="AB775" s="87">
        <f>ROUND(IF(C775="22",IF(U775&gt;V775,S775*'UNIT VALUES'!$D$40*'UNIT VALUES'!$D$44,0),IF(U775&gt;V775,S775*'UNIT VALUES'!$D$30*'UNIT VALUES'!$D$36)), 0)</f>
        <v>443442</v>
      </c>
      <c r="AC775" s="87">
        <f>ROUND(IF(U775&gt;V775,0,IF(T775&gt;1, IF(C775="66", T775*'UNIT VALUES'!$D$33*'UNIT VALUES'!$D$36,T775*'UNIT VALUES'!$D$32*'UNIT VALUES'!$D$36),0)),0)</f>
        <v>0</v>
      </c>
      <c r="AD775" t="str">
        <f t="shared" si="37"/>
        <v>343234</v>
      </c>
      <c r="AE775">
        <f ca="1">IF(C775="22",OFFSET('National Reallocations'!$L$1,MATCH(AD775,'National Reallocations'!$I$2:$I$52,0),),ROUND((X775/(SUM($X$2:$X$1259)-SUMIF($C$2:$C$1259,"22",$X$2:$X$1259)))*(Reallocations!$F$4+Reallocations!$F$5),0))</f>
        <v>78</v>
      </c>
      <c r="AF775" s="27">
        <f ca="1">IF(ISERROR(OFFSET('MSA Reallocations'!$I$1,MATCH(AD775,'MSA Reallocations'!$E$2:$E$37,0),)), 0, (OFFSET('MSA Reallocations'!$I$1,MATCH(AD775,'MSA Reallocations'!$E$2:$E$37,0),)))</f>
        <v>0</v>
      </c>
      <c r="AG775" s="181">
        <f ca="1">IF(ISERROR(OFFSET(Reductions!$E$1,MATCH(AD775,Reductions!$F$2:$F$15,0),)), 0, -OFFSET(Reductions!$E$1,MATCH(AD775,Reductions!$F$2:$F$15,0),))</f>
        <v>0</v>
      </c>
      <c r="AH775" s="53">
        <f t="shared" ca="1" si="38"/>
        <v>925671</v>
      </c>
    </row>
    <row r="776" spans="1:34" x14ac:dyDescent="0.25">
      <c r="A776" s="126" t="s">
        <v>5167</v>
      </c>
      <c r="B776" s="126" t="s">
        <v>2110</v>
      </c>
      <c r="C776" s="126" t="s">
        <v>47</v>
      </c>
      <c r="D776" s="126" t="s">
        <v>48</v>
      </c>
      <c r="E776" s="126" t="s">
        <v>2111</v>
      </c>
      <c r="F776" s="126" t="s">
        <v>1101</v>
      </c>
      <c r="G776" s="126" t="s">
        <v>454</v>
      </c>
      <c r="H776" s="126" t="s">
        <v>2200</v>
      </c>
      <c r="I776" s="126" t="s">
        <v>23</v>
      </c>
      <c r="J776" s="126" t="s">
        <v>2121</v>
      </c>
      <c r="K776" s="126" t="s">
        <v>3350</v>
      </c>
      <c r="L776" s="127">
        <v>51499</v>
      </c>
      <c r="M776" s="127">
        <v>50184</v>
      </c>
      <c r="N776" s="127">
        <v>50184</v>
      </c>
      <c r="O776" s="127">
        <v>58128</v>
      </c>
      <c r="P776" s="127">
        <v>0</v>
      </c>
      <c r="Q776" s="127">
        <v>4386</v>
      </c>
      <c r="R776" s="127">
        <v>3453</v>
      </c>
      <c r="S776" s="127">
        <v>499</v>
      </c>
      <c r="T776" s="24">
        <f>IF(P776&gt;0, ROUND(IF(IF(OR(C776="51", C776="52", C776="66"), (L776*'UNIT VALUES'!$C$26)-CALCS!P776,0)&gt;0, IF(OR(C776="51", C776="52", C776="66"), (L776*'UNIT VALUES'!$C$26)-CALCS!P776,0), 0), 0), ROUND(IF(IF(OR(C776="51", C776="52", C776="66"), (L776*'UNIT VALUES'!$C$26)-CALCS!O776,0)&gt;0, IF(OR(C776="51", C776="52", C776="66"), (L776*'UNIT VALUES'!$C$26)-CALCS!O776,0), 0), 0))</f>
        <v>22685</v>
      </c>
      <c r="U776" s="25">
        <f>IF(C776="22", (O776*'UNIT VALUES'!$D$38)+(Q776*'UNIT VALUES'!$D$39)+(S776*'UNIT VALUES'!$D$40), (O776*'UNIT VALUES'!$D$28)+(Q776*'UNIT VALUES'!$D$29)+(S776*'UNIT VALUES'!$D$30))</f>
        <v>295610.74309652066</v>
      </c>
      <c r="V776" s="25">
        <f>IF(C776="22",(O776*'UNIT VALUES'!$D$41)+(Q776*'UNIT VALUES'!$D$42)+(R776*'UNIT VALUES'!$D$43),IF(C776="66",(Q776*'UNIT VALUES'!$D$31)+(T776*'UNIT VALUES'!$D$33)+(R776*'UNIT VALUES'!$D$34),(Q776*'UNIT VALUES'!$D$31)+(T776*'UNIT VALUES'!$D$32)+(R776*'UNIT VALUES'!$D$34)))</f>
        <v>587600.98531024461</v>
      </c>
      <c r="W776" s="25">
        <f t="shared" si="36"/>
        <v>587601</v>
      </c>
      <c r="X776" s="27">
        <f>ROUND(IF(C776="22", W776*'UNIT VALUES'!$D$44, W776*'UNIT VALUES'!$D$36), 0)</f>
        <v>514273</v>
      </c>
      <c r="Y776" s="87">
        <f>ROUND(IF(C776="22", IF(U776&gt;V776,O776*'UNIT VALUES'!$D$38*'UNIT VALUES'!$D$44,O776*'UNIT VALUES'!$D$41*'UNIT VALUES'!$D$44),IF(U776&gt;V776, O776*'UNIT VALUES'!$D$28*'UNIT VALUES'!$D$36,0)), 0)</f>
        <v>0</v>
      </c>
      <c r="Z776" s="87">
        <f>ROUND(IF(C776="22", IF(U776&gt;V776,Q776*'UNIT VALUES'!$D$39*'UNIT VALUES'!$D$44,Q776*'UNIT VALUES'!$D$42*'UNIT VALUES'!$D$44), IF(U776&gt;V776, Q776*'UNIT VALUES'!$D$29*'UNIT VALUES'!$D$36, Q776*'UNIT VALUES'!$D$31*'UNIT VALUES'!$D$36)),0)</f>
        <v>58550</v>
      </c>
      <c r="AA776" s="87">
        <f>ROUND(IF(C776="22", IF(U776&gt;V776,0,R776*'UNIT VALUES'!$D$43*'UNIT VALUES'!$D$44),IF(CALCS!U776&gt;CALCS!V776,0,CALCS!R776*'UNIT VALUES'!$D$34*'UNIT VALUES'!$D$36)), 0)</f>
        <v>224081</v>
      </c>
      <c r="AB776" s="87">
        <f>ROUND(IF(C776="22",IF(U776&gt;V776,S776*'UNIT VALUES'!$D$40*'UNIT VALUES'!$D$44,0),IF(U776&gt;V776,S776*'UNIT VALUES'!$D$30*'UNIT VALUES'!$D$36)), 0)</f>
        <v>0</v>
      </c>
      <c r="AC776" s="87">
        <f>ROUND(IF(U776&gt;V776,0,IF(T776&gt;1, IF(C776="66", T776*'UNIT VALUES'!$D$33*'UNIT VALUES'!$D$36,T776*'UNIT VALUES'!$D$32*'UNIT VALUES'!$D$36),0)),0)</f>
        <v>231642</v>
      </c>
      <c r="AD776" t="str">
        <f t="shared" si="37"/>
        <v>343252</v>
      </c>
      <c r="AE776">
        <f ca="1">IF(C776="22",OFFSET('National Reallocations'!$L$1,MATCH(AD776,'National Reallocations'!$I$2:$I$52,0),),ROUND((X776/(SUM($X$2:$X$1259)-SUMIF($C$2:$C$1259,"22",$X$2:$X$1259)))*(Reallocations!$F$4+Reallocations!$F$5),0))</f>
        <v>43</v>
      </c>
      <c r="AF776" s="27">
        <f ca="1">IF(ISERROR(OFFSET('MSA Reallocations'!$I$1,MATCH(AD776,'MSA Reallocations'!$E$2:$E$37,0),)), 0, (OFFSET('MSA Reallocations'!$I$1,MATCH(AD776,'MSA Reallocations'!$E$2:$E$37,0),)))</f>
        <v>0</v>
      </c>
      <c r="AG776" s="181">
        <f ca="1">IF(ISERROR(OFFSET(Reductions!$E$1,MATCH(AD776,Reductions!$F$2:$F$15,0),)), 0, -OFFSET(Reductions!$E$1,MATCH(AD776,Reductions!$F$2:$F$15,0),))</f>
        <v>0</v>
      </c>
      <c r="AH776" s="53">
        <f t="shared" ca="1" si="38"/>
        <v>514316</v>
      </c>
    </row>
    <row r="777" spans="1:34" x14ac:dyDescent="0.25">
      <c r="A777" s="126" t="s">
        <v>5126</v>
      </c>
      <c r="B777" s="126" t="s">
        <v>2110</v>
      </c>
      <c r="C777" s="126" t="s">
        <v>27</v>
      </c>
      <c r="D777" s="126" t="s">
        <v>28</v>
      </c>
      <c r="E777" s="126" t="s">
        <v>2111</v>
      </c>
      <c r="F777" s="126" t="s">
        <v>2202</v>
      </c>
      <c r="G777" s="126" t="s">
        <v>886</v>
      </c>
      <c r="H777" s="126" t="s">
        <v>23</v>
      </c>
      <c r="I777" s="126" t="s">
        <v>2203</v>
      </c>
      <c r="J777" s="126" t="s">
        <v>2127</v>
      </c>
      <c r="K777" s="126" t="s">
        <v>3350</v>
      </c>
      <c r="L777" s="127">
        <v>37685</v>
      </c>
      <c r="M777" s="127">
        <v>53753</v>
      </c>
      <c r="N777" s="127">
        <v>53753</v>
      </c>
      <c r="O777" s="127">
        <v>60818</v>
      </c>
      <c r="P777" s="127">
        <v>0</v>
      </c>
      <c r="Q777" s="127">
        <v>9921</v>
      </c>
      <c r="R777" s="127">
        <v>3319</v>
      </c>
      <c r="S777" s="127">
        <v>934</v>
      </c>
      <c r="T777" s="24">
        <f>IF(P777&gt;0, ROUND(IF(IF(OR(C777="51", C777="52", C777="66"), (L777*'UNIT VALUES'!$C$26)-CALCS!P777,0)&gt;0, IF(OR(C777="51", C777="52", C777="66"), (L777*'UNIT VALUES'!$C$26)-CALCS!P777,0), 0), 0), ROUND(IF(IF(OR(C777="51", C777="52", C777="66"), (L777*'UNIT VALUES'!$C$26)-CALCS!O777,0)&gt;0, IF(OR(C777="51", C777="52", C777="66"), (L777*'UNIT VALUES'!$C$26)-CALCS!O777,0), 0), 0))</f>
        <v>0</v>
      </c>
      <c r="U777" s="25">
        <f>IF(C777="22", (O777*'UNIT VALUES'!$D$38)+(Q777*'UNIT VALUES'!$D$39)+(S777*'UNIT VALUES'!$D$40), (O777*'UNIT VALUES'!$D$28)+(Q777*'UNIT VALUES'!$D$29)+(S777*'UNIT VALUES'!$D$30))</f>
        <v>506620.88474232773</v>
      </c>
      <c r="V777" s="25">
        <f>IF(C777="22",(O777*'UNIT VALUES'!$D$41)+(Q777*'UNIT VALUES'!$D$42)+(R777*'UNIT VALUES'!$D$43),IF(C777="66",(Q777*'UNIT VALUES'!$D$31)+(T777*'UNIT VALUES'!$D$33)+(R777*'UNIT VALUES'!$D$34),(Q777*'UNIT VALUES'!$D$31)+(T777*'UNIT VALUES'!$D$32)+(R777*'UNIT VALUES'!$D$34)))</f>
        <v>397419.24569347297</v>
      </c>
      <c r="W777" s="25">
        <f t="shared" si="36"/>
        <v>506621</v>
      </c>
      <c r="X777" s="27">
        <f>ROUND(IF(C777="22", W777*'UNIT VALUES'!$D$44, W777*'UNIT VALUES'!$D$36), 0)</f>
        <v>443399</v>
      </c>
      <c r="Y777" s="87">
        <f>ROUND(IF(C777="22", IF(U777&gt;V777,O777*'UNIT VALUES'!$D$38*'UNIT VALUES'!$D$44,O777*'UNIT VALUES'!$D$41*'UNIT VALUES'!$D$44),IF(U777&gt;V777, O777*'UNIT VALUES'!$D$28*'UNIT VALUES'!$D$36,0)), 0)</f>
        <v>100057</v>
      </c>
      <c r="Z777" s="87">
        <f>ROUND(IF(C777="22", IF(U777&gt;V777,Q777*'UNIT VALUES'!$D$39*'UNIT VALUES'!$D$44,Q777*'UNIT VALUES'!$D$42*'UNIT VALUES'!$D$44), IF(U777&gt;V777, Q777*'UNIT VALUES'!$D$29*'UNIT VALUES'!$D$36, Q777*'UNIT VALUES'!$D$31*'UNIT VALUES'!$D$36)),0)</f>
        <v>220732</v>
      </c>
      <c r="AA777" s="87">
        <f>ROUND(IF(C777="22", IF(U777&gt;V777,0,R777*'UNIT VALUES'!$D$43*'UNIT VALUES'!$D$44),IF(CALCS!U777&gt;CALCS!V777,0,CALCS!R777*'UNIT VALUES'!$D$34*'UNIT VALUES'!$D$36)), 0)</f>
        <v>0</v>
      </c>
      <c r="AB777" s="87">
        <f>ROUND(IF(C777="22",IF(U777&gt;V777,S777*'UNIT VALUES'!$D$40*'UNIT VALUES'!$D$44,0),IF(U777&gt;V777,S777*'UNIT VALUES'!$D$30*'UNIT VALUES'!$D$36)), 0)</f>
        <v>122610</v>
      </c>
      <c r="AC777" s="87">
        <f>ROUND(IF(U777&gt;V777,0,IF(T777&gt;1, IF(C777="66", T777*'UNIT VALUES'!$D$33*'UNIT VALUES'!$D$36,T777*'UNIT VALUES'!$D$32*'UNIT VALUES'!$D$36),0)),0)</f>
        <v>0</v>
      </c>
      <c r="AD777" t="str">
        <f t="shared" si="37"/>
        <v>343330</v>
      </c>
      <c r="AE777">
        <f ca="1">IF(C777="22",OFFSET('National Reallocations'!$L$1,MATCH(AD777,'National Reallocations'!$I$2:$I$52,0),),ROUND((X777/(SUM($X$2:$X$1259)-SUMIF($C$2:$C$1259,"22",$X$2:$X$1259)))*(Reallocations!$F$4+Reallocations!$F$5),0))</f>
        <v>37</v>
      </c>
      <c r="AF777" s="27">
        <f ca="1">IF(ISERROR(OFFSET('MSA Reallocations'!$I$1,MATCH(AD777,'MSA Reallocations'!$E$2:$E$37,0),)), 0, (OFFSET('MSA Reallocations'!$I$1,MATCH(AD777,'MSA Reallocations'!$E$2:$E$37,0),)))</f>
        <v>0</v>
      </c>
      <c r="AG777" s="181">
        <f ca="1">IF(ISERROR(OFFSET(Reductions!$E$1,MATCH(AD777,Reductions!$F$2:$F$15,0),)), 0, -OFFSET(Reductions!$E$1,MATCH(AD777,Reductions!$F$2:$F$15,0),))</f>
        <v>0</v>
      </c>
      <c r="AH777" s="53">
        <f t="shared" ca="1" si="38"/>
        <v>443436</v>
      </c>
    </row>
    <row r="778" spans="1:34" x14ac:dyDescent="0.25">
      <c r="A778" s="126" t="s">
        <v>5302</v>
      </c>
      <c r="B778" s="126" t="s">
        <v>2110</v>
      </c>
      <c r="C778" s="126" t="s">
        <v>47</v>
      </c>
      <c r="D778" s="126" t="s">
        <v>48</v>
      </c>
      <c r="E778" s="126" t="s">
        <v>2111</v>
      </c>
      <c r="F778" s="126" t="s">
        <v>2205</v>
      </c>
      <c r="G778" s="126" t="s">
        <v>38</v>
      </c>
      <c r="H778" s="126" t="s">
        <v>2206</v>
      </c>
      <c r="I778" s="126" t="s">
        <v>23</v>
      </c>
      <c r="J778" s="126" t="s">
        <v>2131</v>
      </c>
      <c r="K778" s="126" t="s">
        <v>3350</v>
      </c>
      <c r="L778" s="127">
        <v>4923</v>
      </c>
      <c r="M778" s="127">
        <v>0</v>
      </c>
      <c r="N778" s="127">
        <v>0</v>
      </c>
      <c r="O778" s="127">
        <v>47862</v>
      </c>
      <c r="P778" s="127">
        <v>0</v>
      </c>
      <c r="Q778" s="127">
        <v>1991</v>
      </c>
      <c r="R778" s="127">
        <v>245</v>
      </c>
      <c r="S778" s="127">
        <v>184</v>
      </c>
      <c r="T778" s="24">
        <f>IF(P778&gt;0, ROUND(IF(IF(OR(C778="51", C778="52", C778="66"), (L778*'UNIT VALUES'!$C$26)-CALCS!P778,0)&gt;0, IF(OR(C778="51", C778="52", C778="66"), (L778*'UNIT VALUES'!$C$26)-CALCS!P778,0), 0), 0), ROUND(IF(IF(OR(C778="51", C778="52", C778="66"), (L778*'UNIT VALUES'!$C$26)-CALCS!O778,0)&gt;0, IF(OR(C778="51", C778="52", C778="66"), (L778*'UNIT VALUES'!$C$26)-CALCS!O778,0), 0), 0))</f>
        <v>0</v>
      </c>
      <c r="U778" s="25">
        <f>IF(C778="22", (O778*'UNIT VALUES'!$D$38)+(Q778*'UNIT VALUES'!$D$39)+(S778*'UNIT VALUES'!$D$40), (O778*'UNIT VALUES'!$D$28)+(Q778*'UNIT VALUES'!$D$29)+(S778*'UNIT VALUES'!$D$30))</f>
        <v>168181.61220977147</v>
      </c>
      <c r="V778" s="25">
        <f>IF(C778="22",(O778*'UNIT VALUES'!$D$41)+(Q778*'UNIT VALUES'!$D$42)+(R778*'UNIT VALUES'!$D$43),IF(C778="66",(Q778*'UNIT VALUES'!$D$31)+(T778*'UNIT VALUES'!$D$33)+(R778*'UNIT VALUES'!$D$34),(Q778*'UNIT VALUES'!$D$31)+(T778*'UNIT VALUES'!$D$32)+(R778*'UNIT VALUES'!$D$34)))</f>
        <v>48534.547681702592</v>
      </c>
      <c r="W778" s="25">
        <f t="shared" si="36"/>
        <v>168182</v>
      </c>
      <c r="X778" s="27">
        <f>ROUND(IF(C778="22", W778*'UNIT VALUES'!$D$44, W778*'UNIT VALUES'!$D$36), 0)</f>
        <v>147194</v>
      </c>
      <c r="Y778" s="87">
        <f>ROUND(IF(C778="22", IF(U778&gt;V778,O778*'UNIT VALUES'!$D$38*'UNIT VALUES'!$D$44,O778*'UNIT VALUES'!$D$41*'UNIT VALUES'!$D$44),IF(U778&gt;V778, O778*'UNIT VALUES'!$D$28*'UNIT VALUES'!$D$36,0)), 0)</f>
        <v>78742</v>
      </c>
      <c r="Z778" s="87">
        <f>ROUND(IF(C778="22", IF(U778&gt;V778,Q778*'UNIT VALUES'!$D$39*'UNIT VALUES'!$D$44,Q778*'UNIT VALUES'!$D$42*'UNIT VALUES'!$D$44), IF(U778&gt;V778, Q778*'UNIT VALUES'!$D$29*'UNIT VALUES'!$D$36, Q778*'UNIT VALUES'!$D$31*'UNIT VALUES'!$D$36)),0)</f>
        <v>44298</v>
      </c>
      <c r="AA778" s="87">
        <f>ROUND(IF(C778="22", IF(U778&gt;V778,0,R778*'UNIT VALUES'!$D$43*'UNIT VALUES'!$D$44),IF(CALCS!U778&gt;CALCS!V778,0,CALCS!R778*'UNIT VALUES'!$D$34*'UNIT VALUES'!$D$36)), 0)</f>
        <v>0</v>
      </c>
      <c r="AB778" s="87">
        <f>ROUND(IF(C778="22",IF(U778&gt;V778,S778*'UNIT VALUES'!$D$40*'UNIT VALUES'!$D$44,0),IF(U778&gt;V778,S778*'UNIT VALUES'!$D$30*'UNIT VALUES'!$D$36)), 0)</f>
        <v>24154</v>
      </c>
      <c r="AC778" s="87">
        <f>ROUND(IF(U778&gt;V778,0,IF(T778&gt;1, IF(C778="66", T778*'UNIT VALUES'!$D$33*'UNIT VALUES'!$D$36,T778*'UNIT VALUES'!$D$32*'UNIT VALUES'!$D$36),0)),0)</f>
        <v>0</v>
      </c>
      <c r="AD778" t="str">
        <f t="shared" si="37"/>
        <v>343402</v>
      </c>
      <c r="AE778">
        <f ca="1">IF(C778="22",OFFSET('National Reallocations'!$L$1,MATCH(AD778,'National Reallocations'!$I$2:$I$52,0),),ROUND((X778/(SUM($X$2:$X$1259)-SUMIF($C$2:$C$1259,"22",$X$2:$X$1259)))*(Reallocations!$F$4+Reallocations!$F$5),0))</f>
        <v>12</v>
      </c>
      <c r="AF778" s="27">
        <f ca="1">IF(ISERROR(OFFSET('MSA Reallocations'!$I$1,MATCH(AD778,'MSA Reallocations'!$E$2:$E$37,0),)), 0, (OFFSET('MSA Reallocations'!$I$1,MATCH(AD778,'MSA Reallocations'!$E$2:$E$37,0),)))</f>
        <v>0</v>
      </c>
      <c r="AG778" s="181">
        <f ca="1">IF(ISERROR(OFFSET(Reductions!$E$1,MATCH(AD778,Reductions!$F$2:$F$15,0),)), 0, -OFFSET(Reductions!$E$1,MATCH(AD778,Reductions!$F$2:$F$15,0),))</f>
        <v>0</v>
      </c>
      <c r="AH778" s="53">
        <f t="shared" ca="1" si="38"/>
        <v>147206</v>
      </c>
    </row>
    <row r="779" spans="1:34" x14ac:dyDescent="0.25">
      <c r="A779" s="126" t="s">
        <v>5207</v>
      </c>
      <c r="B779" s="126" t="s">
        <v>2110</v>
      </c>
      <c r="C779" s="126" t="s">
        <v>47</v>
      </c>
      <c r="D779" s="126" t="s">
        <v>48</v>
      </c>
      <c r="E779" s="126" t="s">
        <v>2111</v>
      </c>
      <c r="F779" s="126" t="s">
        <v>2208</v>
      </c>
      <c r="G779" s="126" t="s">
        <v>135</v>
      </c>
      <c r="H779" s="126" t="s">
        <v>2209</v>
      </c>
      <c r="I779" s="126" t="s">
        <v>23</v>
      </c>
      <c r="J779" s="126" t="s">
        <v>4658</v>
      </c>
      <c r="K779" s="126" t="s">
        <v>3350</v>
      </c>
      <c r="L779" s="127">
        <v>29353</v>
      </c>
      <c r="M779" s="127">
        <v>46474</v>
      </c>
      <c r="N779" s="127">
        <v>46474</v>
      </c>
      <c r="O779" s="127">
        <v>55210</v>
      </c>
      <c r="P779" s="127">
        <v>0</v>
      </c>
      <c r="Q779" s="127">
        <v>2153</v>
      </c>
      <c r="R779" s="127">
        <v>1507</v>
      </c>
      <c r="S779" s="127">
        <v>156</v>
      </c>
      <c r="T779" s="24">
        <f>IF(P779&gt;0, ROUND(IF(IF(OR(C779="51", C779="52", C779="66"), (L779*'UNIT VALUES'!$C$26)-CALCS!P779,0)&gt;0, IF(OR(C779="51", C779="52", C779="66"), (L779*'UNIT VALUES'!$C$26)-CALCS!P779,0), 0), 0), ROUND(IF(IF(OR(C779="51", C779="52", C779="66"), (L779*'UNIT VALUES'!$C$26)-CALCS!O779,0)&gt;0, IF(OR(C779="51", C779="52", C779="66"), (L779*'UNIT VALUES'!$C$26)-CALCS!O779,0), 0), 0))</f>
        <v>0</v>
      </c>
      <c r="U779" s="25">
        <f>IF(C779="22", (O779*'UNIT VALUES'!$D$38)+(Q779*'UNIT VALUES'!$D$39)+(S779*'UNIT VALUES'!$D$40), (O779*'UNIT VALUES'!$D$28)+(Q779*'UNIT VALUES'!$D$29)+(S779*'UNIT VALUES'!$D$30))</f>
        <v>181912.6199898308</v>
      </c>
      <c r="V779" s="25">
        <f>IF(C779="22",(O779*'UNIT VALUES'!$D$41)+(Q779*'UNIT VALUES'!$D$42)+(R779*'UNIT VALUES'!$D$43),IF(C779="66",(Q779*'UNIT VALUES'!$D$31)+(T779*'UNIT VALUES'!$D$33)+(R779*'UNIT VALUES'!$D$34),(Q779*'UNIT VALUES'!$D$31)+(T779*'UNIT VALUES'!$D$32)+(R779*'UNIT VALUES'!$D$34)))</f>
        <v>144579.79467636527</v>
      </c>
      <c r="W779" s="25">
        <f t="shared" si="36"/>
        <v>181913</v>
      </c>
      <c r="X779" s="27">
        <f>ROUND(IF(C779="22", W779*'UNIT VALUES'!$D$44, W779*'UNIT VALUES'!$D$36), 0)</f>
        <v>159212</v>
      </c>
      <c r="Y779" s="87">
        <f>ROUND(IF(C779="22", IF(U779&gt;V779,O779*'UNIT VALUES'!$D$38*'UNIT VALUES'!$D$44,O779*'UNIT VALUES'!$D$41*'UNIT VALUES'!$D$44),IF(U779&gt;V779, O779*'UNIT VALUES'!$D$28*'UNIT VALUES'!$D$36,0)), 0)</f>
        <v>90831</v>
      </c>
      <c r="Z779" s="87">
        <f>ROUND(IF(C779="22", IF(U779&gt;V779,Q779*'UNIT VALUES'!$D$39*'UNIT VALUES'!$D$44,Q779*'UNIT VALUES'!$D$42*'UNIT VALUES'!$D$44), IF(U779&gt;V779, Q779*'UNIT VALUES'!$D$29*'UNIT VALUES'!$D$36, Q779*'UNIT VALUES'!$D$31*'UNIT VALUES'!$D$36)),0)</f>
        <v>47902</v>
      </c>
      <c r="AA779" s="87">
        <f>ROUND(IF(C779="22", IF(U779&gt;V779,0,R779*'UNIT VALUES'!$D$43*'UNIT VALUES'!$D$44),IF(CALCS!U779&gt;CALCS!V779,0,CALCS!R779*'UNIT VALUES'!$D$34*'UNIT VALUES'!$D$36)), 0)</f>
        <v>0</v>
      </c>
      <c r="AB779" s="87">
        <f>ROUND(IF(C779="22",IF(U779&gt;V779,S779*'UNIT VALUES'!$D$40*'UNIT VALUES'!$D$44,0),IF(U779&gt;V779,S779*'UNIT VALUES'!$D$30*'UNIT VALUES'!$D$36)), 0)</f>
        <v>20479</v>
      </c>
      <c r="AC779" s="87">
        <f>ROUND(IF(U779&gt;V779,0,IF(T779&gt;1, IF(C779="66", T779*'UNIT VALUES'!$D$33*'UNIT VALUES'!$D$36,T779*'UNIT VALUES'!$D$32*'UNIT VALUES'!$D$36),0)),0)</f>
        <v>0</v>
      </c>
      <c r="AD779" t="str">
        <f t="shared" si="37"/>
        <v>343438</v>
      </c>
      <c r="AE779">
        <f ca="1">IF(C779="22",OFFSET('National Reallocations'!$L$1,MATCH(AD779,'National Reallocations'!$I$2:$I$52,0),),ROUND((X779/(SUM($X$2:$X$1259)-SUMIF($C$2:$C$1259,"22",$X$2:$X$1259)))*(Reallocations!$F$4+Reallocations!$F$5),0))</f>
        <v>13</v>
      </c>
      <c r="AF779" s="27">
        <f ca="1">IF(ISERROR(OFFSET('MSA Reallocations'!$I$1,MATCH(AD779,'MSA Reallocations'!$E$2:$E$37,0),)), 0, (OFFSET('MSA Reallocations'!$I$1,MATCH(AD779,'MSA Reallocations'!$E$2:$E$37,0),)))</f>
        <v>0</v>
      </c>
      <c r="AG779" s="181">
        <f ca="1">IF(ISERROR(OFFSET(Reductions!$E$1,MATCH(AD779,Reductions!$F$2:$F$15,0),)), 0, -OFFSET(Reductions!$E$1,MATCH(AD779,Reductions!$F$2:$F$15,0),))</f>
        <v>0</v>
      </c>
      <c r="AH779" s="53">
        <f t="shared" ca="1" si="38"/>
        <v>159225</v>
      </c>
    </row>
    <row r="780" spans="1:34" x14ac:dyDescent="0.25">
      <c r="A780" s="126" t="s">
        <v>5919</v>
      </c>
      <c r="B780" s="126" t="s">
        <v>2110</v>
      </c>
      <c r="C780" s="126" t="s">
        <v>47</v>
      </c>
      <c r="D780" s="126" t="s">
        <v>48</v>
      </c>
      <c r="E780" s="126" t="s">
        <v>2111</v>
      </c>
      <c r="F780" s="126" t="s">
        <v>674</v>
      </c>
      <c r="G780" s="126" t="s">
        <v>1625</v>
      </c>
      <c r="H780" s="126" t="s">
        <v>1701</v>
      </c>
      <c r="I780" s="126" t="s">
        <v>23</v>
      </c>
      <c r="J780" s="126" t="s">
        <v>4658</v>
      </c>
      <c r="K780" s="126" t="s">
        <v>3350</v>
      </c>
      <c r="L780" s="127">
        <v>78846</v>
      </c>
      <c r="M780" s="127">
        <v>90074</v>
      </c>
      <c r="N780" s="127">
        <v>90074</v>
      </c>
      <c r="O780" s="127">
        <v>102105</v>
      </c>
      <c r="P780" s="127">
        <v>0</v>
      </c>
      <c r="Q780" s="127">
        <v>6252</v>
      </c>
      <c r="R780" s="127">
        <v>3888</v>
      </c>
      <c r="S780" s="127">
        <v>1295</v>
      </c>
      <c r="T780" s="24">
        <f>IF(P780&gt;0, ROUND(IF(IF(OR(C780="51", C780="52", C780="66"), (L780*'UNIT VALUES'!$C$26)-CALCS!P780,0)&gt;0, IF(OR(C780="51", C780="52", C780="66"), (L780*'UNIT VALUES'!$C$26)-CALCS!P780,0), 0), 0), ROUND(IF(IF(OR(C780="51", C780="52", C780="66"), (L780*'UNIT VALUES'!$C$26)-CALCS!O780,0)&gt;0, IF(OR(C780="51", C780="52", C780="66"), (L780*'UNIT VALUES'!$C$26)-CALCS!O780,0), 0), 0))</f>
        <v>21621</v>
      </c>
      <c r="U780" s="25">
        <f>IF(C780="22", (O780*'UNIT VALUES'!$D$38)+(Q780*'UNIT VALUES'!$D$39)+(S780*'UNIT VALUES'!$D$40), (O780*'UNIT VALUES'!$D$28)+(Q780*'UNIT VALUES'!$D$29)+(S780*'UNIT VALUES'!$D$30))</f>
        <v>545106.50033863494</v>
      </c>
      <c r="V780" s="25">
        <f>IF(C780="22",(O780*'UNIT VALUES'!$D$41)+(Q780*'UNIT VALUES'!$D$42)+(R780*'UNIT VALUES'!$D$43),IF(C780="66",(Q780*'UNIT VALUES'!$D$31)+(T780*'UNIT VALUES'!$D$33)+(R780*'UNIT VALUES'!$D$34),(Q780*'UNIT VALUES'!$D$31)+(T780*'UNIT VALUES'!$D$32)+(R780*'UNIT VALUES'!$D$34)))</f>
        <v>635903.07826199732</v>
      </c>
      <c r="W780" s="25">
        <f t="shared" si="36"/>
        <v>635903</v>
      </c>
      <c r="X780" s="27">
        <f>ROUND(IF(C780="22", W780*'UNIT VALUES'!$D$44, W780*'UNIT VALUES'!$D$36), 0)</f>
        <v>556548</v>
      </c>
      <c r="Y780" s="87">
        <f>ROUND(IF(C780="22", IF(U780&gt;V780,O780*'UNIT VALUES'!$D$38*'UNIT VALUES'!$D$44,O780*'UNIT VALUES'!$D$41*'UNIT VALUES'!$D$44),IF(U780&gt;V780, O780*'UNIT VALUES'!$D$28*'UNIT VALUES'!$D$36,0)), 0)</f>
        <v>0</v>
      </c>
      <c r="Z780" s="87">
        <f>ROUND(IF(C780="22", IF(U780&gt;V780,Q780*'UNIT VALUES'!$D$39*'UNIT VALUES'!$D$44,Q780*'UNIT VALUES'!$D$42*'UNIT VALUES'!$D$44), IF(U780&gt;V780, Q780*'UNIT VALUES'!$D$29*'UNIT VALUES'!$D$36, Q780*'UNIT VALUES'!$D$31*'UNIT VALUES'!$D$36)),0)</f>
        <v>83460</v>
      </c>
      <c r="AA780" s="87">
        <f>ROUND(IF(C780="22", IF(U780&gt;V780,0,R780*'UNIT VALUES'!$D$43*'UNIT VALUES'!$D$44),IF(CALCS!U780&gt;CALCS!V780,0,CALCS!R780*'UNIT VALUES'!$D$34*'UNIT VALUES'!$D$36)), 0)</f>
        <v>252310</v>
      </c>
      <c r="AB780" s="87">
        <f>ROUND(IF(C780="22",IF(U780&gt;V780,S780*'UNIT VALUES'!$D$40*'UNIT VALUES'!$D$44,0),IF(U780&gt;V780,S780*'UNIT VALUES'!$D$30*'UNIT VALUES'!$D$36)), 0)</f>
        <v>0</v>
      </c>
      <c r="AC780" s="87">
        <f>ROUND(IF(U780&gt;V780,0,IF(T780&gt;1, IF(C780="66", T780*'UNIT VALUES'!$D$33*'UNIT VALUES'!$D$36,T780*'UNIT VALUES'!$D$32*'UNIT VALUES'!$D$36),0)),0)</f>
        <v>220777</v>
      </c>
      <c r="AD780" t="str">
        <f t="shared" si="37"/>
        <v>343624</v>
      </c>
      <c r="AE780">
        <f ca="1">IF(C780="22",OFFSET('National Reallocations'!$L$1,MATCH(AD780,'National Reallocations'!$I$2:$I$52,0),),ROUND((X780/(SUM($X$2:$X$1259)-SUMIF($C$2:$C$1259,"22",$X$2:$X$1259)))*(Reallocations!$F$4+Reallocations!$F$5),0))</f>
        <v>47</v>
      </c>
      <c r="AF780" s="27">
        <f ca="1">IF(ISERROR(OFFSET('MSA Reallocations'!$I$1,MATCH(AD780,'MSA Reallocations'!$E$2:$E$37,0),)), 0, (OFFSET('MSA Reallocations'!$I$1,MATCH(AD780,'MSA Reallocations'!$E$2:$E$37,0),)))</f>
        <v>0</v>
      </c>
      <c r="AG780" s="181">
        <f ca="1">IF(ISERROR(OFFSET(Reductions!$E$1,MATCH(AD780,Reductions!$F$2:$F$15,0),)), 0, -OFFSET(Reductions!$E$1,MATCH(AD780,Reductions!$F$2:$F$15,0),))</f>
        <v>0</v>
      </c>
      <c r="AH780" s="53">
        <f t="shared" ca="1" si="38"/>
        <v>556595</v>
      </c>
    </row>
    <row r="781" spans="1:34" x14ac:dyDescent="0.25">
      <c r="A781" s="126" t="s">
        <v>5650</v>
      </c>
      <c r="B781" s="126" t="s">
        <v>2110</v>
      </c>
      <c r="C781" s="126" t="s">
        <v>99</v>
      </c>
      <c r="D781" s="126" t="s">
        <v>100</v>
      </c>
      <c r="E781" s="126" t="s">
        <v>2111</v>
      </c>
      <c r="F781" s="126" t="s">
        <v>745</v>
      </c>
      <c r="G781" s="126" t="s">
        <v>227</v>
      </c>
      <c r="H781" s="126" t="s">
        <v>23</v>
      </c>
      <c r="I781" s="126" t="s">
        <v>23</v>
      </c>
      <c r="J781" s="126" t="s">
        <v>2116</v>
      </c>
      <c r="K781" s="126" t="s">
        <v>3350</v>
      </c>
      <c r="L781" s="127">
        <v>96920</v>
      </c>
      <c r="M781" s="127">
        <v>0</v>
      </c>
      <c r="N781" s="127">
        <v>0</v>
      </c>
      <c r="O781" s="127">
        <v>230720</v>
      </c>
      <c r="P781" s="127">
        <v>0</v>
      </c>
      <c r="Q781" s="127">
        <v>25951</v>
      </c>
      <c r="R781" s="127">
        <v>12043</v>
      </c>
      <c r="S781" s="127">
        <v>1905</v>
      </c>
      <c r="T781" s="24">
        <f>IF(P781&gt;0, ROUND(IF(IF(OR(C781="51", C781="52", C781="66"), (L781*'UNIT VALUES'!$C$26)-CALCS!P781,0)&gt;0, IF(OR(C781="51", C781="52", C781="66"), (L781*'UNIT VALUES'!$C$26)-CALCS!P781,0), 0), 0), ROUND(IF(IF(OR(C781="51", C781="52", C781="66"), (L781*'UNIT VALUES'!$C$26)-CALCS!O781,0)&gt;0, IF(OR(C781="51", C781="52", C781="66"), (L781*'UNIT VALUES'!$C$26)-CALCS!O781,0), 0), 0))</f>
        <v>0</v>
      </c>
      <c r="U781" s="25">
        <f>IF(C781="22", (O781*'UNIT VALUES'!$D$38)+(Q781*'UNIT VALUES'!$D$39)+(S781*'UNIT VALUES'!$D$40), (O781*'UNIT VALUES'!$D$28)+(Q781*'UNIT VALUES'!$D$29)+(S781*'UNIT VALUES'!$D$30))</f>
        <v>1379142.7785297635</v>
      </c>
      <c r="V781" s="25">
        <f>IF(C781="22",(O781*'UNIT VALUES'!$D$41)+(Q781*'UNIT VALUES'!$D$42)+(R781*'UNIT VALUES'!$D$43),IF(C781="66",(Q781*'UNIT VALUES'!$D$31)+(T781*'UNIT VALUES'!$D$33)+(R781*'UNIT VALUES'!$D$34),(Q781*'UNIT VALUES'!$D$31)+(T781*'UNIT VALUES'!$D$32)+(R781*'UNIT VALUES'!$D$34)))</f>
        <v>1288785.875982109</v>
      </c>
      <c r="W781" s="25">
        <f t="shared" si="36"/>
        <v>1379143</v>
      </c>
      <c r="X781" s="27">
        <f>ROUND(IF(C781="22", W781*'UNIT VALUES'!$D$44, W781*'UNIT VALUES'!$D$36), 0)</f>
        <v>1207037</v>
      </c>
      <c r="Y781" s="87">
        <f>ROUND(IF(C781="22", IF(U781&gt;V781,O781*'UNIT VALUES'!$D$38*'UNIT VALUES'!$D$44,O781*'UNIT VALUES'!$D$41*'UNIT VALUES'!$D$44),IF(U781&gt;V781, O781*'UNIT VALUES'!$D$28*'UNIT VALUES'!$D$36,0)), 0)</f>
        <v>379577</v>
      </c>
      <c r="Z781" s="87">
        <f>ROUND(IF(C781="22", IF(U781&gt;V781,Q781*'UNIT VALUES'!$D$39*'UNIT VALUES'!$D$44,Q781*'UNIT VALUES'!$D$42*'UNIT VALUES'!$D$44), IF(U781&gt;V781, Q781*'UNIT VALUES'!$D$29*'UNIT VALUES'!$D$36, Q781*'UNIT VALUES'!$D$31*'UNIT VALUES'!$D$36)),0)</f>
        <v>577384</v>
      </c>
      <c r="AA781" s="87">
        <f>ROUND(IF(C781="22", IF(U781&gt;V781,0,R781*'UNIT VALUES'!$D$43*'UNIT VALUES'!$D$44),IF(CALCS!U781&gt;CALCS!V781,0,CALCS!R781*'UNIT VALUES'!$D$34*'UNIT VALUES'!$D$36)), 0)</f>
        <v>0</v>
      </c>
      <c r="AB781" s="87">
        <f>ROUND(IF(C781="22",IF(U781&gt;V781,S781*'UNIT VALUES'!$D$40*'UNIT VALUES'!$D$44,0),IF(U781&gt;V781,S781*'UNIT VALUES'!$D$30*'UNIT VALUES'!$D$36)), 0)</f>
        <v>250076</v>
      </c>
      <c r="AC781" s="87">
        <f>ROUND(IF(U781&gt;V781,0,IF(T781&gt;1, IF(C781="66", T781*'UNIT VALUES'!$D$33*'UNIT VALUES'!$D$36,T781*'UNIT VALUES'!$D$32*'UNIT VALUES'!$D$36),0)),0)</f>
        <v>0</v>
      </c>
      <c r="AD781" t="str">
        <f t="shared" si="37"/>
        <v>349001</v>
      </c>
      <c r="AE781">
        <f ca="1">IF(C781="22",OFFSET('National Reallocations'!$L$1,MATCH(AD781,'National Reallocations'!$I$2:$I$52,0),),ROUND((X781/(SUM($X$2:$X$1259)-SUMIF($C$2:$C$1259,"22",$X$2:$X$1259)))*(Reallocations!$F$4+Reallocations!$F$5),0))</f>
        <v>102</v>
      </c>
      <c r="AF781" s="27">
        <f ca="1">IF(ISERROR(OFFSET('MSA Reallocations'!$I$1,MATCH(AD781,'MSA Reallocations'!$E$2:$E$37,0),)), 0, (OFFSET('MSA Reallocations'!$I$1,MATCH(AD781,'MSA Reallocations'!$E$2:$E$37,0),)))</f>
        <v>0</v>
      </c>
      <c r="AG781" s="181">
        <f ca="1">IF(ISERROR(OFFSET(Reductions!$E$1,MATCH(AD781,Reductions!$F$2:$F$15,0),)), 0, -OFFSET(Reductions!$E$1,MATCH(AD781,Reductions!$F$2:$F$15,0),))</f>
        <v>0</v>
      </c>
      <c r="AH781" s="53">
        <f t="shared" ca="1" si="38"/>
        <v>1207139</v>
      </c>
    </row>
    <row r="782" spans="1:34" x14ac:dyDescent="0.25">
      <c r="A782" s="126" t="s">
        <v>4822</v>
      </c>
      <c r="B782" s="126" t="s">
        <v>2110</v>
      </c>
      <c r="C782" s="126" t="s">
        <v>99</v>
      </c>
      <c r="D782" s="126" t="s">
        <v>100</v>
      </c>
      <c r="E782" s="126" t="s">
        <v>2111</v>
      </c>
      <c r="F782" s="126" t="s">
        <v>926</v>
      </c>
      <c r="G782" s="126" t="s">
        <v>844</v>
      </c>
      <c r="H782" s="126" t="s">
        <v>23</v>
      </c>
      <c r="I782" s="126" t="s">
        <v>23</v>
      </c>
      <c r="J782" s="126" t="s">
        <v>4658</v>
      </c>
      <c r="K782" s="126" t="s">
        <v>3350</v>
      </c>
      <c r="L782" s="127">
        <v>780255</v>
      </c>
      <c r="M782" s="127">
        <v>845575</v>
      </c>
      <c r="N782" s="127">
        <v>845385</v>
      </c>
      <c r="O782" s="127">
        <v>938506</v>
      </c>
      <c r="P782" s="127">
        <v>0</v>
      </c>
      <c r="Q782" s="127">
        <v>68104</v>
      </c>
      <c r="R782" s="127">
        <v>71674</v>
      </c>
      <c r="S782" s="127">
        <v>7275</v>
      </c>
      <c r="T782" s="24">
        <f>IF(P782&gt;0, ROUND(IF(IF(OR(C782="51", C782="52", C782="66"), (L782*'UNIT VALUES'!$C$26)-CALCS!P782,0)&gt;0, IF(OR(C782="51", C782="52", C782="66"), (L782*'UNIT VALUES'!$C$26)-CALCS!P782,0), 0), 0), ROUND(IF(IF(OR(C782="51", C782="52", C782="66"), (L782*'UNIT VALUES'!$C$26)-CALCS!O782,0)&gt;0, IF(OR(C782="51", C782="52", C782="66"), (L782*'UNIT VALUES'!$C$26)-CALCS!O782,0), 0), 0))</f>
        <v>285883</v>
      </c>
      <c r="U782" s="25">
        <f>IF(C782="22", (O782*'UNIT VALUES'!$D$38)+(Q782*'UNIT VALUES'!$D$39)+(S782*'UNIT VALUES'!$D$40), (O782*'UNIT VALUES'!$D$28)+(Q782*'UNIT VALUES'!$D$29)+(S782*'UNIT VALUES'!$D$30))</f>
        <v>4586653.9677438289</v>
      </c>
      <c r="V782" s="25">
        <f>IF(C782="22",(O782*'UNIT VALUES'!$D$41)+(Q782*'UNIT VALUES'!$D$42)+(R782*'UNIT VALUES'!$D$43),IF(C782="66",(Q782*'UNIT VALUES'!$D$31)+(T782*'UNIT VALUES'!$D$33)+(R782*'UNIT VALUES'!$D$34),(Q782*'UNIT VALUES'!$D$31)+(T782*'UNIT VALUES'!$D$32)+(R782*'UNIT VALUES'!$D$34)))</f>
        <v>9385207.2847480811</v>
      </c>
      <c r="W782" s="25">
        <f t="shared" si="36"/>
        <v>9385207</v>
      </c>
      <c r="X782" s="27">
        <f>ROUND(IF(C782="22", W782*'UNIT VALUES'!$D$44, W782*'UNIT VALUES'!$D$36), 0)</f>
        <v>8214010</v>
      </c>
      <c r="Y782" s="87">
        <f>ROUND(IF(C782="22", IF(U782&gt;V782,O782*'UNIT VALUES'!$D$38*'UNIT VALUES'!$D$44,O782*'UNIT VALUES'!$D$41*'UNIT VALUES'!$D$44),IF(U782&gt;V782, O782*'UNIT VALUES'!$D$28*'UNIT VALUES'!$D$36,0)), 0)</f>
        <v>0</v>
      </c>
      <c r="Z782" s="87">
        <f>ROUND(IF(C782="22", IF(U782&gt;V782,Q782*'UNIT VALUES'!$D$39*'UNIT VALUES'!$D$44,Q782*'UNIT VALUES'!$D$42*'UNIT VALUES'!$D$44), IF(U782&gt;V782, Q782*'UNIT VALUES'!$D$29*'UNIT VALUES'!$D$36, Q782*'UNIT VALUES'!$D$31*'UNIT VALUES'!$D$36)),0)</f>
        <v>909148</v>
      </c>
      <c r="AA782" s="87">
        <f>ROUND(IF(C782="22", IF(U782&gt;V782,0,R782*'UNIT VALUES'!$D$43*'UNIT VALUES'!$D$44),IF(CALCS!U782&gt;CALCS!V782,0,CALCS!R782*'UNIT VALUES'!$D$34*'UNIT VALUES'!$D$36)), 0)</f>
        <v>4651256</v>
      </c>
      <c r="AB782" s="87">
        <f>ROUND(IF(C782="22",IF(U782&gt;V782,S782*'UNIT VALUES'!$D$40*'UNIT VALUES'!$D$44,0),IF(U782&gt;V782,S782*'UNIT VALUES'!$D$30*'UNIT VALUES'!$D$36)), 0)</f>
        <v>0</v>
      </c>
      <c r="AC782" s="87">
        <f>ROUND(IF(U782&gt;V782,0,IF(T782&gt;1, IF(C782="66", T782*'UNIT VALUES'!$D$33*'UNIT VALUES'!$D$36,T782*'UNIT VALUES'!$D$32*'UNIT VALUES'!$D$36),0)),0)</f>
        <v>2653607</v>
      </c>
      <c r="AD782" t="str">
        <f t="shared" si="37"/>
        <v>349003</v>
      </c>
      <c r="AE782">
        <f ca="1">IF(C782="22",OFFSET('National Reallocations'!$L$1,MATCH(AD782,'National Reallocations'!$I$2:$I$52,0),),ROUND((X782/(SUM($X$2:$X$1259)-SUMIF($C$2:$C$1259,"22",$X$2:$X$1259)))*(Reallocations!$F$4+Reallocations!$F$5),0))</f>
        <v>691</v>
      </c>
      <c r="AF782" s="27">
        <f ca="1">IF(ISERROR(OFFSET('MSA Reallocations'!$I$1,MATCH(AD782,'MSA Reallocations'!$E$2:$E$37,0),)), 0, (OFFSET('MSA Reallocations'!$I$1,MATCH(AD782,'MSA Reallocations'!$E$2:$E$37,0),)))</f>
        <v>0</v>
      </c>
      <c r="AG782" s="181">
        <f ca="1">IF(ISERROR(OFFSET(Reductions!$E$1,MATCH(AD782,Reductions!$F$2:$F$15,0),)), 0, -OFFSET(Reductions!$E$1,MATCH(AD782,Reductions!$F$2:$F$15,0),))</f>
        <v>0</v>
      </c>
      <c r="AH782" s="53">
        <f t="shared" ca="1" si="38"/>
        <v>8214701</v>
      </c>
    </row>
    <row r="783" spans="1:34" x14ac:dyDescent="0.25">
      <c r="A783" s="126" t="s">
        <v>5433</v>
      </c>
      <c r="B783" s="126" t="s">
        <v>2110</v>
      </c>
      <c r="C783" s="126" t="s">
        <v>99</v>
      </c>
      <c r="D783" s="126" t="s">
        <v>100</v>
      </c>
      <c r="E783" s="126" t="s">
        <v>2111</v>
      </c>
      <c r="F783" s="126" t="s">
        <v>831</v>
      </c>
      <c r="G783" s="126" t="s">
        <v>176</v>
      </c>
      <c r="H783" s="126" t="s">
        <v>23</v>
      </c>
      <c r="I783" s="126" t="s">
        <v>23</v>
      </c>
      <c r="J783" s="126" t="s">
        <v>2131</v>
      </c>
      <c r="K783" s="126" t="s">
        <v>3350</v>
      </c>
      <c r="L783" s="127">
        <v>157013</v>
      </c>
      <c r="M783" s="127">
        <v>280534</v>
      </c>
      <c r="N783" s="127">
        <v>280534</v>
      </c>
      <c r="O783" s="127">
        <v>375496</v>
      </c>
      <c r="P783" s="127">
        <v>0</v>
      </c>
      <c r="Q783" s="127">
        <v>17827</v>
      </c>
      <c r="R783" s="127">
        <v>11850</v>
      </c>
      <c r="S783" s="127">
        <v>1542</v>
      </c>
      <c r="T783" s="24">
        <f>IF(P783&gt;0, ROUND(IF(IF(OR(C783="51", C783="52", C783="66"), (L783*'UNIT VALUES'!$C$26)-CALCS!P783,0)&gt;0, IF(OR(C783="51", C783="52", C783="66"), (L783*'UNIT VALUES'!$C$26)-CALCS!P783,0), 0), 0), ROUND(IF(IF(OR(C783="51", C783="52", C783="66"), (L783*'UNIT VALUES'!$C$26)-CALCS!O783,0)&gt;0, IF(OR(C783="51", C783="52", C783="66"), (L783*'UNIT VALUES'!$C$26)-CALCS!O783,0), 0), 0))</f>
        <v>0</v>
      </c>
      <c r="U783" s="25">
        <f>IF(C783="22", (O783*'UNIT VALUES'!$D$38)+(Q783*'UNIT VALUES'!$D$39)+(S783*'UNIT VALUES'!$D$40), (O783*'UNIT VALUES'!$D$28)+(Q783*'UNIT VALUES'!$D$29)+(S783*'UNIT VALUES'!$D$30))</f>
        <v>1390317.2455432462</v>
      </c>
      <c r="V783" s="25">
        <f>IF(C783="22",(O783*'UNIT VALUES'!$D$41)+(Q783*'UNIT VALUES'!$D$42)+(R783*'UNIT VALUES'!$D$43),IF(C783="66",(Q783*'UNIT VALUES'!$D$31)+(T783*'UNIT VALUES'!$D$33)+(R783*'UNIT VALUES'!$D$34),(Q783*'UNIT VALUES'!$D$31)+(T783*'UNIT VALUES'!$D$32)+(R783*'UNIT VALUES'!$D$34)))</f>
        <v>1150561.4047602895</v>
      </c>
      <c r="W783" s="25">
        <f t="shared" si="36"/>
        <v>1390317</v>
      </c>
      <c r="X783" s="27">
        <f>ROUND(IF(C783="22", W783*'UNIT VALUES'!$D$44, W783*'UNIT VALUES'!$D$36), 0)</f>
        <v>1216817</v>
      </c>
      <c r="Y783" s="87">
        <f>ROUND(IF(C783="22", IF(U783&gt;V783,O783*'UNIT VALUES'!$D$38*'UNIT VALUES'!$D$44,O783*'UNIT VALUES'!$D$41*'UNIT VALUES'!$D$44),IF(U783&gt;V783, O783*'UNIT VALUES'!$D$28*'UNIT VALUES'!$D$36,0)), 0)</f>
        <v>617760</v>
      </c>
      <c r="Z783" s="87">
        <f>ROUND(IF(C783="22", IF(U783&gt;V783,Q783*'UNIT VALUES'!$D$39*'UNIT VALUES'!$D$44,Q783*'UNIT VALUES'!$D$42*'UNIT VALUES'!$D$44), IF(U783&gt;V783, Q783*'UNIT VALUES'!$D$29*'UNIT VALUES'!$D$36, Q783*'UNIT VALUES'!$D$31*'UNIT VALUES'!$D$36)),0)</f>
        <v>396633</v>
      </c>
      <c r="AA783" s="87">
        <f>ROUND(IF(C783="22", IF(U783&gt;V783,0,R783*'UNIT VALUES'!$D$43*'UNIT VALUES'!$D$44),IF(CALCS!U783&gt;CALCS!V783,0,CALCS!R783*'UNIT VALUES'!$D$34*'UNIT VALUES'!$D$36)), 0)</f>
        <v>0</v>
      </c>
      <c r="AB783" s="87">
        <f>ROUND(IF(C783="22",IF(U783&gt;V783,S783*'UNIT VALUES'!$D$40*'UNIT VALUES'!$D$44,0),IF(U783&gt;V783,S783*'UNIT VALUES'!$D$30*'UNIT VALUES'!$D$36)), 0)</f>
        <v>202424</v>
      </c>
      <c r="AC783" s="87">
        <f>ROUND(IF(U783&gt;V783,0,IF(T783&gt;1, IF(C783="66", T783*'UNIT VALUES'!$D$33*'UNIT VALUES'!$D$36,T783*'UNIT VALUES'!$D$32*'UNIT VALUES'!$D$36),0)),0)</f>
        <v>0</v>
      </c>
      <c r="AD783" t="str">
        <f t="shared" si="37"/>
        <v>349005</v>
      </c>
      <c r="AE783">
        <f ca="1">IF(C783="22",OFFSET('National Reallocations'!$L$1,MATCH(AD783,'National Reallocations'!$I$2:$I$52,0),),ROUND((X783/(SUM($X$2:$X$1259)-SUMIF($C$2:$C$1259,"22",$X$2:$X$1259)))*(Reallocations!$F$4+Reallocations!$F$5),0))</f>
        <v>102</v>
      </c>
      <c r="AF783" s="27">
        <f ca="1">IF(ISERROR(OFFSET('MSA Reallocations'!$I$1,MATCH(AD783,'MSA Reallocations'!$E$2:$E$37,0),)), 0, (OFFSET('MSA Reallocations'!$I$1,MATCH(AD783,'MSA Reallocations'!$E$2:$E$37,0),)))</f>
        <v>0</v>
      </c>
      <c r="AG783" s="181">
        <f ca="1">IF(ISERROR(OFFSET(Reductions!$E$1,MATCH(AD783,Reductions!$F$2:$F$15,0),)), 0, -OFFSET(Reductions!$E$1,MATCH(AD783,Reductions!$F$2:$F$15,0),))</f>
        <v>0</v>
      </c>
      <c r="AH783" s="53">
        <f t="shared" ca="1" si="38"/>
        <v>1216919</v>
      </c>
    </row>
    <row r="784" spans="1:34" x14ac:dyDescent="0.25">
      <c r="A784" s="126" t="s">
        <v>5544</v>
      </c>
      <c r="B784" s="126" t="s">
        <v>2110</v>
      </c>
      <c r="C784" s="126" t="s">
        <v>99</v>
      </c>
      <c r="D784" s="126" t="s">
        <v>100</v>
      </c>
      <c r="E784" s="126" t="s">
        <v>2111</v>
      </c>
      <c r="F784" s="126" t="s">
        <v>2215</v>
      </c>
      <c r="G784" s="126" t="s">
        <v>108</v>
      </c>
      <c r="H784" s="126" t="s">
        <v>23</v>
      </c>
      <c r="I784" s="126" t="s">
        <v>23</v>
      </c>
      <c r="J784" s="126" t="s">
        <v>2131</v>
      </c>
      <c r="K784" s="126" t="s">
        <v>3350</v>
      </c>
      <c r="L784" s="127">
        <v>210222</v>
      </c>
      <c r="M784" s="127">
        <v>259646</v>
      </c>
      <c r="N784" s="127">
        <v>259646</v>
      </c>
      <c r="O784" s="127">
        <v>288179</v>
      </c>
      <c r="P784" s="127">
        <v>0</v>
      </c>
      <c r="Q784" s="127">
        <v>27147</v>
      </c>
      <c r="R784" s="127">
        <v>21680</v>
      </c>
      <c r="S784" s="127">
        <v>1715</v>
      </c>
      <c r="T784" s="24">
        <f>IF(P784&gt;0, ROUND(IF(IF(OR(C784="51", C784="52", C784="66"), (L784*'UNIT VALUES'!$C$26)-CALCS!P784,0)&gt;0, IF(OR(C784="51", C784="52", C784="66"), (L784*'UNIT VALUES'!$C$26)-CALCS!P784,0), 0), 0), ROUND(IF(IF(OR(C784="51", C784="52", C784="66"), (L784*'UNIT VALUES'!$C$26)-CALCS!O784,0)&gt;0, IF(OR(C784="51", C784="52", C784="66"), (L784*'UNIT VALUES'!$C$26)-CALCS!O784,0), 0), 0))</f>
        <v>41705</v>
      </c>
      <c r="U784" s="25">
        <f>IF(C784="22", (O784*'UNIT VALUES'!$D$38)+(Q784*'UNIT VALUES'!$D$39)+(S784*'UNIT VALUES'!$D$40), (O784*'UNIT VALUES'!$D$28)+(Q784*'UNIT VALUES'!$D$29)+(S784*'UNIT VALUES'!$D$30))</f>
        <v>1489057.7215982059</v>
      </c>
      <c r="V784" s="25">
        <f>IF(C784="22",(O784*'UNIT VALUES'!$D$41)+(Q784*'UNIT VALUES'!$D$42)+(R784*'UNIT VALUES'!$D$43),IF(C784="66",(Q784*'UNIT VALUES'!$D$31)+(T784*'UNIT VALUES'!$D$33)+(R784*'UNIT VALUES'!$D$34),(Q784*'UNIT VALUES'!$D$31)+(T784*'UNIT VALUES'!$D$32)+(R784*'UNIT VALUES'!$D$34)))</f>
        <v>2463897.0844488684</v>
      </c>
      <c r="W784" s="25">
        <f t="shared" si="36"/>
        <v>2463897</v>
      </c>
      <c r="X784" s="27">
        <f>ROUND(IF(C784="22", W784*'UNIT VALUES'!$D$44, W784*'UNIT VALUES'!$D$36), 0)</f>
        <v>2156423</v>
      </c>
      <c r="Y784" s="87">
        <f>ROUND(IF(C784="22", IF(U784&gt;V784,O784*'UNIT VALUES'!$D$38*'UNIT VALUES'!$D$44,O784*'UNIT VALUES'!$D$41*'UNIT VALUES'!$D$44),IF(U784&gt;V784, O784*'UNIT VALUES'!$D$28*'UNIT VALUES'!$D$36,0)), 0)</f>
        <v>0</v>
      </c>
      <c r="Z784" s="87">
        <f>ROUND(IF(C784="22", IF(U784&gt;V784,Q784*'UNIT VALUES'!$D$39*'UNIT VALUES'!$D$44,Q784*'UNIT VALUES'!$D$42*'UNIT VALUES'!$D$44), IF(U784&gt;V784, Q784*'UNIT VALUES'!$D$29*'UNIT VALUES'!$D$36, Q784*'UNIT VALUES'!$D$31*'UNIT VALUES'!$D$36)),0)</f>
        <v>362396</v>
      </c>
      <c r="AA784" s="87">
        <f>ROUND(IF(C784="22", IF(U784&gt;V784,0,R784*'UNIT VALUES'!$D$43*'UNIT VALUES'!$D$44),IF(CALCS!U784&gt;CALCS!V784,0,CALCS!R784*'UNIT VALUES'!$D$34*'UNIT VALUES'!$D$36)), 0)</f>
        <v>1406915</v>
      </c>
      <c r="AB784" s="87">
        <f>ROUND(IF(C784="22",IF(U784&gt;V784,S784*'UNIT VALUES'!$D$40*'UNIT VALUES'!$D$44,0),IF(U784&gt;V784,S784*'UNIT VALUES'!$D$30*'UNIT VALUES'!$D$36)), 0)</f>
        <v>0</v>
      </c>
      <c r="AC784" s="87">
        <f>ROUND(IF(U784&gt;V784,0,IF(T784&gt;1, IF(C784="66", T784*'UNIT VALUES'!$D$33*'UNIT VALUES'!$D$36,T784*'UNIT VALUES'!$D$32*'UNIT VALUES'!$D$36),0)),0)</f>
        <v>387112</v>
      </c>
      <c r="AD784" t="str">
        <f t="shared" si="37"/>
        <v>349007</v>
      </c>
      <c r="AE784">
        <f ca="1">IF(C784="22",OFFSET('National Reallocations'!$L$1,MATCH(AD784,'National Reallocations'!$I$2:$I$52,0),),ROUND((X784/(SUM($X$2:$X$1259)-SUMIF($C$2:$C$1259,"22",$X$2:$X$1259)))*(Reallocations!$F$4+Reallocations!$F$5),0))</f>
        <v>181</v>
      </c>
      <c r="AF784" s="27">
        <f ca="1">IF(ISERROR(OFFSET('MSA Reallocations'!$I$1,MATCH(AD784,'MSA Reallocations'!$E$2:$E$37,0),)), 0, (OFFSET('MSA Reallocations'!$I$1,MATCH(AD784,'MSA Reallocations'!$E$2:$E$37,0),)))</f>
        <v>0</v>
      </c>
      <c r="AG784" s="181">
        <f ca="1">IF(ISERROR(OFFSET(Reductions!$E$1,MATCH(AD784,Reductions!$F$2:$F$15,0),)), 0, -OFFSET(Reductions!$E$1,MATCH(AD784,Reductions!$F$2:$F$15,0),))</f>
        <v>0</v>
      </c>
      <c r="AH784" s="53">
        <f t="shared" ca="1" si="38"/>
        <v>2156604</v>
      </c>
    </row>
    <row r="785" spans="1:34" x14ac:dyDescent="0.25">
      <c r="A785" s="126" t="s">
        <v>5460</v>
      </c>
      <c r="B785" s="126" t="s">
        <v>2110</v>
      </c>
      <c r="C785" s="126" t="s">
        <v>99</v>
      </c>
      <c r="D785" s="126" t="s">
        <v>100</v>
      </c>
      <c r="E785" s="126" t="s">
        <v>2111</v>
      </c>
      <c r="F785" s="126" t="s">
        <v>219</v>
      </c>
      <c r="G785" s="126" t="s">
        <v>170</v>
      </c>
      <c r="H785" s="126" t="s">
        <v>23</v>
      </c>
      <c r="I785" s="126" t="s">
        <v>23</v>
      </c>
      <c r="J785" s="126" t="s">
        <v>2121</v>
      </c>
      <c r="K785" s="126" t="s">
        <v>3350</v>
      </c>
      <c r="L785" s="127">
        <v>329820</v>
      </c>
      <c r="M785" s="127">
        <v>334963</v>
      </c>
      <c r="N785" s="127">
        <v>334893</v>
      </c>
      <c r="O785" s="127">
        <v>347685</v>
      </c>
      <c r="P785" s="127">
        <v>0</v>
      </c>
      <c r="Q785" s="127">
        <v>23553</v>
      </c>
      <c r="R785" s="127">
        <v>43416</v>
      </c>
      <c r="S785" s="127">
        <v>3831</v>
      </c>
      <c r="T785" s="24">
        <f>IF(P785&gt;0, ROUND(IF(IF(OR(C785="51", C785="52", C785="66"), (L785*'UNIT VALUES'!$C$26)-CALCS!P785,0)&gt;0, IF(OR(C785="51", C785="52", C785="66"), (L785*'UNIT VALUES'!$C$26)-CALCS!P785,0), 0), 0), ROUND(IF(IF(OR(C785="51", C785="52", C785="66"), (L785*'UNIT VALUES'!$C$26)-CALCS!O785,0)&gt;0, IF(OR(C785="51", C785="52", C785="66"), (L785*'UNIT VALUES'!$C$26)-CALCS!O785,0), 0), 0))</f>
        <v>169874</v>
      </c>
      <c r="U785" s="25">
        <f>IF(C785="22", (O785*'UNIT VALUES'!$D$38)+(Q785*'UNIT VALUES'!$D$39)+(S785*'UNIT VALUES'!$D$40), (O785*'UNIT VALUES'!$D$28)+(Q785*'UNIT VALUES'!$D$29)+(S785*'UNIT VALUES'!$D$30))</f>
        <v>1826932.1473016932</v>
      </c>
      <c r="V785" s="25">
        <f>IF(C785="22",(O785*'UNIT VALUES'!$D$41)+(Q785*'UNIT VALUES'!$D$42)+(R785*'UNIT VALUES'!$D$43),IF(C785="66",(Q785*'UNIT VALUES'!$D$31)+(T785*'UNIT VALUES'!$D$33)+(R785*'UNIT VALUES'!$D$34),(Q785*'UNIT VALUES'!$D$31)+(T785*'UNIT VALUES'!$D$32)+(R785*'UNIT VALUES'!$D$34)))</f>
        <v>5380065.3918189276</v>
      </c>
      <c r="W785" s="25">
        <f t="shared" si="36"/>
        <v>5380065</v>
      </c>
      <c r="X785" s="27">
        <f>ROUND(IF(C785="22", W785*'UNIT VALUES'!$D$44, W785*'UNIT VALUES'!$D$36), 0)</f>
        <v>4708677</v>
      </c>
      <c r="Y785" s="87">
        <f>ROUND(IF(C785="22", IF(U785&gt;V785,O785*'UNIT VALUES'!$D$38*'UNIT VALUES'!$D$44,O785*'UNIT VALUES'!$D$41*'UNIT VALUES'!$D$44),IF(U785&gt;V785, O785*'UNIT VALUES'!$D$28*'UNIT VALUES'!$D$36,0)), 0)</f>
        <v>0</v>
      </c>
      <c r="Z785" s="87">
        <f>ROUND(IF(C785="22", IF(U785&gt;V785,Q785*'UNIT VALUES'!$D$39*'UNIT VALUES'!$D$44,Q785*'UNIT VALUES'!$D$42*'UNIT VALUES'!$D$44), IF(U785&gt;V785, Q785*'UNIT VALUES'!$D$29*'UNIT VALUES'!$D$36, Q785*'UNIT VALUES'!$D$31*'UNIT VALUES'!$D$36)),0)</f>
        <v>314418</v>
      </c>
      <c r="AA785" s="87">
        <f>ROUND(IF(C785="22", IF(U785&gt;V785,0,R785*'UNIT VALUES'!$D$43*'UNIT VALUES'!$D$44),IF(CALCS!U785&gt;CALCS!V785,0,CALCS!R785*'UNIT VALUES'!$D$34*'UNIT VALUES'!$D$36)), 0)</f>
        <v>2817464</v>
      </c>
      <c r="AB785" s="87">
        <f>ROUND(IF(C785="22",IF(U785&gt;V785,S785*'UNIT VALUES'!$D$40*'UNIT VALUES'!$D$44,0),IF(U785&gt;V785,S785*'UNIT VALUES'!$D$30*'UNIT VALUES'!$D$36)), 0)</f>
        <v>0</v>
      </c>
      <c r="AC785" s="87">
        <f>ROUND(IF(U785&gt;V785,0,IF(T785&gt;1, IF(C785="66", T785*'UNIT VALUES'!$D$33*'UNIT VALUES'!$D$36,T785*'UNIT VALUES'!$D$32*'UNIT VALUES'!$D$36),0)),0)</f>
        <v>1576795</v>
      </c>
      <c r="AD785" t="str">
        <f t="shared" si="37"/>
        <v>349013</v>
      </c>
      <c r="AE785">
        <f ca="1">IF(C785="22",OFFSET('National Reallocations'!$L$1,MATCH(AD785,'National Reallocations'!$I$2:$I$52,0),),ROUND((X785/(SUM($X$2:$X$1259)-SUMIF($C$2:$C$1259,"22",$X$2:$X$1259)))*(Reallocations!$F$4+Reallocations!$F$5),0))</f>
        <v>396</v>
      </c>
      <c r="AF785" s="27">
        <f ca="1">IF(ISERROR(OFFSET('MSA Reallocations'!$I$1,MATCH(AD785,'MSA Reallocations'!$E$2:$E$37,0),)), 0, (OFFSET('MSA Reallocations'!$I$1,MATCH(AD785,'MSA Reallocations'!$E$2:$E$37,0),)))</f>
        <v>0</v>
      </c>
      <c r="AG785" s="181">
        <f ca="1">IF(ISERROR(OFFSET(Reductions!$E$1,MATCH(AD785,Reductions!$F$2:$F$15,0),)), 0, -OFFSET(Reductions!$E$1,MATCH(AD785,Reductions!$F$2:$F$15,0),))</f>
        <v>0</v>
      </c>
      <c r="AH785" s="53">
        <f t="shared" ca="1" si="38"/>
        <v>4709073</v>
      </c>
    </row>
    <row r="786" spans="1:34" x14ac:dyDescent="0.25">
      <c r="A786" s="126" t="s">
        <v>5626</v>
      </c>
      <c r="B786" s="126" t="s">
        <v>2110</v>
      </c>
      <c r="C786" s="126" t="s">
        <v>99</v>
      </c>
      <c r="D786" s="126" t="s">
        <v>100</v>
      </c>
      <c r="E786" s="126" t="s">
        <v>2111</v>
      </c>
      <c r="F786" s="126" t="s">
        <v>2218</v>
      </c>
      <c r="G786" s="126" t="s">
        <v>38</v>
      </c>
      <c r="H786" s="126" t="s">
        <v>23</v>
      </c>
      <c r="I786" s="126" t="s">
        <v>23</v>
      </c>
      <c r="J786" s="126" t="s">
        <v>2131</v>
      </c>
      <c r="K786" s="126" t="s">
        <v>3350</v>
      </c>
      <c r="L786" s="127">
        <v>129917</v>
      </c>
      <c r="M786" s="127">
        <v>172039</v>
      </c>
      <c r="N786" s="127">
        <v>172039</v>
      </c>
      <c r="O786" s="127">
        <v>243617</v>
      </c>
      <c r="P786" s="127">
        <v>0</v>
      </c>
      <c r="Q786" s="127">
        <v>20716</v>
      </c>
      <c r="R786" s="127">
        <v>12250</v>
      </c>
      <c r="S786" s="127">
        <v>1037</v>
      </c>
      <c r="T786" s="24">
        <f>IF(P786&gt;0, ROUND(IF(IF(OR(C786="51", C786="52", C786="66"), (L786*'UNIT VALUES'!$C$26)-CALCS!P786,0)&gt;0, IF(OR(C786="51", C786="52", C786="66"), (L786*'UNIT VALUES'!$C$26)-CALCS!P786,0), 0), 0), ROUND(IF(IF(OR(C786="51", C786="52", C786="66"), (L786*'UNIT VALUES'!$C$26)-CALCS!O786,0)&gt;0, IF(OR(C786="51", C786="52", C786="66"), (L786*'UNIT VALUES'!$C$26)-CALCS!O786,0), 0), 0))</f>
        <v>0</v>
      </c>
      <c r="U786" s="25">
        <f>IF(C786="22", (O786*'UNIT VALUES'!$D$38)+(Q786*'UNIT VALUES'!$D$39)+(S786*'UNIT VALUES'!$D$40), (O786*'UNIT VALUES'!$D$28)+(Q786*'UNIT VALUES'!$D$29)+(S786*'UNIT VALUES'!$D$30))</f>
        <v>1140112.6742641549</v>
      </c>
      <c r="V786" s="25">
        <f>IF(C786="22",(O786*'UNIT VALUES'!$D$41)+(Q786*'UNIT VALUES'!$D$42)+(R786*'UNIT VALUES'!$D$43),IF(C786="66",(Q786*'UNIT VALUES'!$D$31)+(T786*'UNIT VALUES'!$D$33)+(R786*'UNIT VALUES'!$D$34),(Q786*'UNIT VALUES'!$D$31)+(T786*'UNIT VALUES'!$D$32)+(R786*'UNIT VALUES'!$D$34)))</f>
        <v>1224285.8729191117</v>
      </c>
      <c r="W786" s="25">
        <f t="shared" si="36"/>
        <v>1224286</v>
      </c>
      <c r="X786" s="27">
        <f>ROUND(IF(C786="22", W786*'UNIT VALUES'!$D$44, W786*'UNIT VALUES'!$D$36), 0)</f>
        <v>1071505</v>
      </c>
      <c r="Y786" s="87">
        <f>ROUND(IF(C786="22", IF(U786&gt;V786,O786*'UNIT VALUES'!$D$38*'UNIT VALUES'!$D$44,O786*'UNIT VALUES'!$D$41*'UNIT VALUES'!$D$44),IF(U786&gt;V786, O786*'UNIT VALUES'!$D$28*'UNIT VALUES'!$D$36,0)), 0)</f>
        <v>0</v>
      </c>
      <c r="Z786" s="87">
        <f>ROUND(IF(C786="22", IF(U786&gt;V786,Q786*'UNIT VALUES'!$D$39*'UNIT VALUES'!$D$44,Q786*'UNIT VALUES'!$D$42*'UNIT VALUES'!$D$44), IF(U786&gt;V786, Q786*'UNIT VALUES'!$D$29*'UNIT VALUES'!$D$36, Q786*'UNIT VALUES'!$D$31*'UNIT VALUES'!$D$36)),0)</f>
        <v>276546</v>
      </c>
      <c r="AA786" s="87">
        <f>ROUND(IF(C786="22", IF(U786&gt;V786,0,R786*'UNIT VALUES'!$D$43*'UNIT VALUES'!$D$44),IF(CALCS!U786&gt;CALCS!V786,0,CALCS!R786*'UNIT VALUES'!$D$34*'UNIT VALUES'!$D$36)), 0)</f>
        <v>794959</v>
      </c>
      <c r="AB786" s="87">
        <f>ROUND(IF(C786="22",IF(U786&gt;V786,S786*'UNIT VALUES'!$D$40*'UNIT VALUES'!$D$44,0),IF(U786&gt;V786,S786*'UNIT VALUES'!$D$30*'UNIT VALUES'!$D$36)), 0)</f>
        <v>0</v>
      </c>
      <c r="AC786" s="87">
        <f>ROUND(IF(U786&gt;V786,0,IF(T786&gt;1, IF(C786="66", T786*'UNIT VALUES'!$D$33*'UNIT VALUES'!$D$36,T786*'UNIT VALUES'!$D$32*'UNIT VALUES'!$D$36),0)),0)</f>
        <v>0</v>
      </c>
      <c r="AD786" t="str">
        <f t="shared" si="37"/>
        <v>349015</v>
      </c>
      <c r="AE786">
        <f ca="1">IF(C786="22",OFFSET('National Reallocations'!$L$1,MATCH(AD786,'National Reallocations'!$I$2:$I$52,0),),ROUND((X786/(SUM($X$2:$X$1259)-SUMIF($C$2:$C$1259,"22",$X$2:$X$1259)))*(Reallocations!$F$4+Reallocations!$F$5),0))</f>
        <v>90</v>
      </c>
      <c r="AF786" s="27">
        <f ca="1">IF(ISERROR(OFFSET('MSA Reallocations'!$I$1,MATCH(AD786,'MSA Reallocations'!$E$2:$E$37,0),)), 0, (OFFSET('MSA Reallocations'!$I$1,MATCH(AD786,'MSA Reallocations'!$E$2:$E$37,0),)))</f>
        <v>0</v>
      </c>
      <c r="AG786" s="181">
        <f ca="1">IF(ISERROR(OFFSET(Reductions!$E$1,MATCH(AD786,Reductions!$F$2:$F$15,0),)), 0, -OFFSET(Reductions!$E$1,MATCH(AD786,Reductions!$F$2:$F$15,0),))</f>
        <v>0</v>
      </c>
      <c r="AH786" s="53">
        <f t="shared" ca="1" si="38"/>
        <v>1071595</v>
      </c>
    </row>
    <row r="787" spans="1:34" x14ac:dyDescent="0.25">
      <c r="A787" s="126" t="s">
        <v>5773</v>
      </c>
      <c r="B787" s="126" t="s">
        <v>2110</v>
      </c>
      <c r="C787" s="126" t="s">
        <v>99</v>
      </c>
      <c r="D787" s="126" t="s">
        <v>100</v>
      </c>
      <c r="E787" s="126" t="s">
        <v>2111</v>
      </c>
      <c r="F787" s="126" t="s">
        <v>2220</v>
      </c>
      <c r="G787" s="126" t="s">
        <v>1611</v>
      </c>
      <c r="H787" s="126" t="s">
        <v>23</v>
      </c>
      <c r="I787" s="126" t="s">
        <v>23</v>
      </c>
      <c r="J787" s="126" t="s">
        <v>4658</v>
      </c>
      <c r="K787" s="126" t="s">
        <v>3350</v>
      </c>
      <c r="L787" s="127">
        <v>117410</v>
      </c>
      <c r="M787" s="127">
        <v>126801</v>
      </c>
      <c r="N787" s="127">
        <v>123321</v>
      </c>
      <c r="O787" s="127">
        <v>158451</v>
      </c>
      <c r="P787" s="127">
        <v>0</v>
      </c>
      <c r="Q787" s="127">
        <v>23278</v>
      </c>
      <c r="R787" s="127">
        <v>19838</v>
      </c>
      <c r="S787" s="127">
        <v>3648</v>
      </c>
      <c r="T787" s="24">
        <f>IF(P787&gt;0, ROUND(IF(IF(OR(C787="51", C787="52", C787="66"), (L787*'UNIT VALUES'!$C$26)-CALCS!P787,0)&gt;0, IF(OR(C787="51", C787="52", C787="66"), (L787*'UNIT VALUES'!$C$26)-CALCS!P787,0), 0), 0), ROUND(IF(IF(OR(C787="51", C787="52", C787="66"), (L787*'UNIT VALUES'!$C$26)-CALCS!O787,0)&gt;0, IF(OR(C787="51", C787="52", C787="66"), (L787*'UNIT VALUES'!$C$26)-CALCS!O787,0), 0), 0))</f>
        <v>25791</v>
      </c>
      <c r="U787" s="25">
        <f>IF(C787="22", (O787*'UNIT VALUES'!$D$38)+(Q787*'UNIT VALUES'!$D$39)+(S787*'UNIT VALUES'!$D$40), (O787*'UNIT VALUES'!$D$28)+(Q787*'UNIT VALUES'!$D$29)+(S787*'UNIT VALUES'!$D$30))</f>
        <v>1436777.7061932206</v>
      </c>
      <c r="V787" s="25">
        <f>IF(C787="22",(O787*'UNIT VALUES'!$D$41)+(Q787*'UNIT VALUES'!$D$42)+(R787*'UNIT VALUES'!$D$43),IF(C787="66",(Q787*'UNIT VALUES'!$D$31)+(T787*'UNIT VALUES'!$D$33)+(R787*'UNIT VALUES'!$D$34),(Q787*'UNIT VALUES'!$D$31)+(T787*'UNIT VALUES'!$D$32)+(R787*'UNIT VALUES'!$D$34)))</f>
        <v>2099525.8092275653</v>
      </c>
      <c r="W787" s="25">
        <f t="shared" si="36"/>
        <v>2099526</v>
      </c>
      <c r="X787" s="27">
        <f>ROUND(IF(C787="22", W787*'UNIT VALUES'!$D$44, W787*'UNIT VALUES'!$D$36), 0)</f>
        <v>1837522</v>
      </c>
      <c r="Y787" s="87">
        <f>ROUND(IF(C787="22", IF(U787&gt;V787,O787*'UNIT VALUES'!$D$38*'UNIT VALUES'!$D$44,O787*'UNIT VALUES'!$D$41*'UNIT VALUES'!$D$44),IF(U787&gt;V787, O787*'UNIT VALUES'!$D$28*'UNIT VALUES'!$D$36,0)), 0)</f>
        <v>0</v>
      </c>
      <c r="Z787" s="87">
        <f>ROUND(IF(C787="22", IF(U787&gt;V787,Q787*'UNIT VALUES'!$D$39*'UNIT VALUES'!$D$44,Q787*'UNIT VALUES'!$D$42*'UNIT VALUES'!$D$44), IF(U787&gt;V787, Q787*'UNIT VALUES'!$D$29*'UNIT VALUES'!$D$36, Q787*'UNIT VALUES'!$D$31*'UNIT VALUES'!$D$36)),0)</f>
        <v>310747</v>
      </c>
      <c r="AA787" s="87">
        <f>ROUND(IF(C787="22", IF(U787&gt;V787,0,R787*'UNIT VALUES'!$D$43*'UNIT VALUES'!$D$44),IF(CALCS!U787&gt;CALCS!V787,0,CALCS!R787*'UNIT VALUES'!$D$34*'UNIT VALUES'!$D$36)), 0)</f>
        <v>1287379</v>
      </c>
      <c r="AB787" s="87">
        <f>ROUND(IF(C787="22",IF(U787&gt;V787,S787*'UNIT VALUES'!$D$40*'UNIT VALUES'!$D$44,0),IF(U787&gt;V787,S787*'UNIT VALUES'!$D$30*'UNIT VALUES'!$D$36)), 0)</f>
        <v>0</v>
      </c>
      <c r="AC787" s="87">
        <f>ROUND(IF(U787&gt;V787,0,IF(T787&gt;1, IF(C787="66", T787*'UNIT VALUES'!$D$33*'UNIT VALUES'!$D$36,T787*'UNIT VALUES'!$D$32*'UNIT VALUES'!$D$36),0)),0)</f>
        <v>239396</v>
      </c>
      <c r="AD787" t="str">
        <f t="shared" si="37"/>
        <v>349017</v>
      </c>
      <c r="AE787">
        <f ca="1">IF(C787="22",OFFSET('National Reallocations'!$L$1,MATCH(AD787,'National Reallocations'!$I$2:$I$52,0),),ROUND((X787/(SUM($X$2:$X$1259)-SUMIF($C$2:$C$1259,"22",$X$2:$X$1259)))*(Reallocations!$F$4+Reallocations!$F$5),0))</f>
        <v>155</v>
      </c>
      <c r="AF787" s="27">
        <f ca="1">IF(ISERROR(OFFSET('MSA Reallocations'!$I$1,MATCH(AD787,'MSA Reallocations'!$E$2:$E$37,0),)), 0, (OFFSET('MSA Reallocations'!$I$1,MATCH(AD787,'MSA Reallocations'!$E$2:$E$37,0),)))</f>
        <v>0</v>
      </c>
      <c r="AG787" s="181">
        <f ca="1">IF(ISERROR(OFFSET(Reductions!$E$1,MATCH(AD787,Reductions!$F$2:$F$15,0),)), 0, -OFFSET(Reductions!$E$1,MATCH(AD787,Reductions!$F$2:$F$15,0),))</f>
        <v>0</v>
      </c>
      <c r="AH787" s="53">
        <f t="shared" ca="1" si="38"/>
        <v>1837677</v>
      </c>
    </row>
    <row r="788" spans="1:34" x14ac:dyDescent="0.25">
      <c r="A788" s="126" t="s">
        <v>5383</v>
      </c>
      <c r="B788" s="126" t="s">
        <v>2110</v>
      </c>
      <c r="C788" s="126" t="s">
        <v>99</v>
      </c>
      <c r="D788" s="126" t="s">
        <v>100</v>
      </c>
      <c r="E788" s="126" t="s">
        <v>2111</v>
      </c>
      <c r="F788" s="126" t="s">
        <v>2222</v>
      </c>
      <c r="G788" s="126" t="s">
        <v>1625</v>
      </c>
      <c r="H788" s="126" t="s">
        <v>23</v>
      </c>
      <c r="I788" s="126" t="s">
        <v>23</v>
      </c>
      <c r="J788" s="126" t="s">
        <v>4658</v>
      </c>
      <c r="K788" s="126" t="s">
        <v>3350</v>
      </c>
      <c r="L788" s="127">
        <v>186740</v>
      </c>
      <c r="M788" s="127">
        <v>273859</v>
      </c>
      <c r="N788" s="127">
        <v>273749</v>
      </c>
      <c r="O788" s="127">
        <v>414242</v>
      </c>
      <c r="P788" s="127">
        <v>0</v>
      </c>
      <c r="Q788" s="127">
        <v>23381</v>
      </c>
      <c r="R788" s="127">
        <v>15019</v>
      </c>
      <c r="S788" s="127">
        <v>3233</v>
      </c>
      <c r="T788" s="24">
        <f>IF(P788&gt;0, ROUND(IF(IF(OR(C788="51", C788="52", C788="66"), (L788*'UNIT VALUES'!$C$26)-CALCS!P788,0)&gt;0, IF(OR(C788="51", C788="52", C788="66"), (L788*'UNIT VALUES'!$C$26)-CALCS!P788,0), 0), 0), ROUND(IF(IF(OR(C788="51", C788="52", C788="66"), (L788*'UNIT VALUES'!$C$26)-CALCS!O788,0)&gt;0, IF(OR(C788="51", C788="52", C788="66"), (L788*'UNIT VALUES'!$C$26)-CALCS!O788,0), 0), 0))</f>
        <v>0</v>
      </c>
      <c r="U788" s="25">
        <f>IF(C788="22", (O788*'UNIT VALUES'!$D$38)+(Q788*'UNIT VALUES'!$D$39)+(S788*'UNIT VALUES'!$D$40), (O788*'UNIT VALUES'!$D$28)+(Q788*'UNIT VALUES'!$D$29)+(S788*'UNIT VALUES'!$D$30))</f>
        <v>1857976.2622504602</v>
      </c>
      <c r="V788" s="25">
        <f>IF(C788="22",(O788*'UNIT VALUES'!$D$41)+(Q788*'UNIT VALUES'!$D$42)+(R788*'UNIT VALUES'!$D$43),IF(C788="66",(Q788*'UNIT VALUES'!$D$31)+(T788*'UNIT VALUES'!$D$33)+(R788*'UNIT VALUES'!$D$34),(Q788*'UNIT VALUES'!$D$31)+(T788*'UNIT VALUES'!$D$32)+(R788*'UNIT VALUES'!$D$34)))</f>
        <v>1470249.404694766</v>
      </c>
      <c r="W788" s="25">
        <f t="shared" si="36"/>
        <v>1857976</v>
      </c>
      <c r="X788" s="27">
        <f>ROUND(IF(C788="22", W788*'UNIT VALUES'!$D$44, W788*'UNIT VALUES'!$D$36), 0)</f>
        <v>1626116</v>
      </c>
      <c r="Y788" s="87">
        <f>ROUND(IF(C788="22", IF(U788&gt;V788,O788*'UNIT VALUES'!$D$38*'UNIT VALUES'!$D$44,O788*'UNIT VALUES'!$D$41*'UNIT VALUES'!$D$44),IF(U788&gt;V788, O788*'UNIT VALUES'!$D$28*'UNIT VALUES'!$D$36,0)), 0)</f>
        <v>681504</v>
      </c>
      <c r="Z788" s="87">
        <f>ROUND(IF(C788="22", IF(U788&gt;V788,Q788*'UNIT VALUES'!$D$39*'UNIT VALUES'!$D$44,Q788*'UNIT VALUES'!$D$42*'UNIT VALUES'!$D$44), IF(U788&gt;V788, Q788*'UNIT VALUES'!$D$29*'UNIT VALUES'!$D$36, Q788*'UNIT VALUES'!$D$31*'UNIT VALUES'!$D$36)),0)</f>
        <v>520204</v>
      </c>
      <c r="AA788" s="87">
        <f>ROUND(IF(C788="22", IF(U788&gt;V788,0,R788*'UNIT VALUES'!$D$43*'UNIT VALUES'!$D$44),IF(CALCS!U788&gt;CALCS!V788,0,CALCS!R788*'UNIT VALUES'!$D$34*'UNIT VALUES'!$D$36)), 0)</f>
        <v>0</v>
      </c>
      <c r="AB788" s="87">
        <f>ROUND(IF(C788="22",IF(U788&gt;V788,S788*'UNIT VALUES'!$D$40*'UNIT VALUES'!$D$44,0),IF(U788&gt;V788,S788*'UNIT VALUES'!$D$30*'UNIT VALUES'!$D$36)), 0)</f>
        <v>424408</v>
      </c>
      <c r="AC788" s="87">
        <f>ROUND(IF(U788&gt;V788,0,IF(T788&gt;1, IF(C788="66", T788*'UNIT VALUES'!$D$33*'UNIT VALUES'!$D$36,T788*'UNIT VALUES'!$D$32*'UNIT VALUES'!$D$36),0)),0)</f>
        <v>0</v>
      </c>
      <c r="AD788" t="str">
        <f t="shared" si="37"/>
        <v>349023</v>
      </c>
      <c r="AE788">
        <f ca="1">IF(C788="22",OFFSET('National Reallocations'!$L$1,MATCH(AD788,'National Reallocations'!$I$2:$I$52,0),),ROUND((X788/(SUM($X$2:$X$1259)-SUMIF($C$2:$C$1259,"22",$X$2:$X$1259)))*(Reallocations!$F$4+Reallocations!$F$5),0))</f>
        <v>137</v>
      </c>
      <c r="AF788" s="27">
        <f ca="1">IF(ISERROR(OFFSET('MSA Reallocations'!$I$1,MATCH(AD788,'MSA Reallocations'!$E$2:$E$37,0),)), 0, (OFFSET('MSA Reallocations'!$I$1,MATCH(AD788,'MSA Reallocations'!$E$2:$E$37,0),)))</f>
        <v>0</v>
      </c>
      <c r="AG788" s="181">
        <f ca="1">IF(ISERROR(OFFSET(Reductions!$E$1,MATCH(AD788,Reductions!$F$2:$F$15,0),)), 0, -OFFSET(Reductions!$E$1,MATCH(AD788,Reductions!$F$2:$F$15,0),))</f>
        <v>0</v>
      </c>
      <c r="AH788" s="53">
        <f t="shared" ca="1" si="38"/>
        <v>1626253</v>
      </c>
    </row>
    <row r="789" spans="1:34" x14ac:dyDescent="0.25">
      <c r="A789" s="126" t="s">
        <v>5327</v>
      </c>
      <c r="B789" s="126" t="s">
        <v>2110</v>
      </c>
      <c r="C789" s="126" t="s">
        <v>99</v>
      </c>
      <c r="D789" s="126" t="s">
        <v>100</v>
      </c>
      <c r="E789" s="126" t="s">
        <v>2111</v>
      </c>
      <c r="F789" s="126" t="s">
        <v>1736</v>
      </c>
      <c r="G789" s="126" t="s">
        <v>196</v>
      </c>
      <c r="H789" s="126" t="s">
        <v>23</v>
      </c>
      <c r="I789" s="126" t="s">
        <v>23</v>
      </c>
      <c r="J789" s="126" t="s">
        <v>4658</v>
      </c>
      <c r="K789" s="126" t="s">
        <v>3350</v>
      </c>
      <c r="L789" s="127">
        <v>233574</v>
      </c>
      <c r="M789" s="127">
        <v>361137</v>
      </c>
      <c r="N789" s="127">
        <v>361077</v>
      </c>
      <c r="O789" s="127">
        <v>456902</v>
      </c>
      <c r="P789" s="127">
        <v>0</v>
      </c>
      <c r="Q789" s="127">
        <v>29455</v>
      </c>
      <c r="R789" s="127">
        <v>28077</v>
      </c>
      <c r="S789" s="127">
        <v>2422</v>
      </c>
      <c r="T789" s="24">
        <f>IF(P789&gt;0, ROUND(IF(IF(OR(C789="51", C789="52", C789="66"), (L789*'UNIT VALUES'!$C$26)-CALCS!P789,0)&gt;0, IF(OR(C789="51", C789="52", C789="66"), (L789*'UNIT VALUES'!$C$26)-CALCS!P789,0), 0), 0), ROUND(IF(IF(OR(C789="51", C789="52", C789="66"), (L789*'UNIT VALUES'!$C$26)-CALCS!O789,0)&gt;0, IF(OR(C789="51", C789="52", C789="66"), (L789*'UNIT VALUES'!$C$26)-CALCS!O789,0), 0), 0))</f>
        <v>0</v>
      </c>
      <c r="U789" s="25">
        <f>IF(C789="22", (O789*'UNIT VALUES'!$D$38)+(Q789*'UNIT VALUES'!$D$39)+(S789*'UNIT VALUES'!$D$40), (O789*'UNIT VALUES'!$D$28)+(Q789*'UNIT VALUES'!$D$29)+(S789*'UNIT VALUES'!$D$30))</f>
        <v>1970933.4649953833</v>
      </c>
      <c r="V789" s="25">
        <f>IF(C789="22",(O789*'UNIT VALUES'!$D$41)+(Q789*'UNIT VALUES'!$D$42)+(R789*'UNIT VALUES'!$D$43),IF(C789="66",(Q789*'UNIT VALUES'!$D$31)+(T789*'UNIT VALUES'!$D$33)+(R789*'UNIT VALUES'!$D$34),(Q789*'UNIT VALUES'!$D$31)+(T789*'UNIT VALUES'!$D$32)+(R789*'UNIT VALUES'!$D$34)))</f>
        <v>2531114.6293098028</v>
      </c>
      <c r="W789" s="25">
        <f t="shared" si="36"/>
        <v>2531115</v>
      </c>
      <c r="X789" s="27">
        <f>ROUND(IF(C789="22", W789*'UNIT VALUES'!$D$44, W789*'UNIT VALUES'!$D$36), 0)</f>
        <v>2215253</v>
      </c>
      <c r="Y789" s="87">
        <f>ROUND(IF(C789="22", IF(U789&gt;V789,O789*'UNIT VALUES'!$D$38*'UNIT VALUES'!$D$44,O789*'UNIT VALUES'!$D$41*'UNIT VALUES'!$D$44),IF(U789&gt;V789, O789*'UNIT VALUES'!$D$28*'UNIT VALUES'!$D$36,0)), 0)</f>
        <v>0</v>
      </c>
      <c r="Z789" s="87">
        <f>ROUND(IF(C789="22", IF(U789&gt;V789,Q789*'UNIT VALUES'!$D$39*'UNIT VALUES'!$D$44,Q789*'UNIT VALUES'!$D$42*'UNIT VALUES'!$D$44), IF(U789&gt;V789, Q789*'UNIT VALUES'!$D$29*'UNIT VALUES'!$D$36, Q789*'UNIT VALUES'!$D$31*'UNIT VALUES'!$D$36)),0)</f>
        <v>393207</v>
      </c>
      <c r="AA789" s="87">
        <f>ROUND(IF(C789="22", IF(U789&gt;V789,0,R789*'UNIT VALUES'!$D$43*'UNIT VALUES'!$D$44),IF(CALCS!U789&gt;CALCS!V789,0,CALCS!R789*'UNIT VALUES'!$D$34*'UNIT VALUES'!$D$36)), 0)</f>
        <v>1822046</v>
      </c>
      <c r="AB789" s="87">
        <f>ROUND(IF(C789="22",IF(U789&gt;V789,S789*'UNIT VALUES'!$D$40*'UNIT VALUES'!$D$44,0),IF(U789&gt;V789,S789*'UNIT VALUES'!$D$30*'UNIT VALUES'!$D$36)), 0)</f>
        <v>0</v>
      </c>
      <c r="AC789" s="87">
        <f>ROUND(IF(U789&gt;V789,0,IF(T789&gt;1, IF(C789="66", T789*'UNIT VALUES'!$D$33*'UNIT VALUES'!$D$36,T789*'UNIT VALUES'!$D$32*'UNIT VALUES'!$D$36),0)),0)</f>
        <v>0</v>
      </c>
      <c r="AD789" t="str">
        <f t="shared" si="37"/>
        <v>349025</v>
      </c>
      <c r="AE789">
        <f ca="1">IF(C789="22",OFFSET('National Reallocations'!$L$1,MATCH(AD789,'National Reallocations'!$I$2:$I$52,0),),ROUND((X789/(SUM($X$2:$X$1259)-SUMIF($C$2:$C$1259,"22",$X$2:$X$1259)))*(Reallocations!$F$4+Reallocations!$F$5),0))</f>
        <v>186</v>
      </c>
      <c r="AF789" s="27">
        <f ca="1">IF(ISERROR(OFFSET('MSA Reallocations'!$I$1,MATCH(AD789,'MSA Reallocations'!$E$2:$E$37,0),)), 0, (OFFSET('MSA Reallocations'!$I$1,MATCH(AD789,'MSA Reallocations'!$E$2:$E$37,0),)))</f>
        <v>0</v>
      </c>
      <c r="AG789" s="181">
        <f ca="1">IF(ISERROR(OFFSET(Reductions!$E$1,MATCH(AD789,Reductions!$F$2:$F$15,0),)), 0, -OFFSET(Reductions!$E$1,MATCH(AD789,Reductions!$F$2:$F$15,0),))</f>
        <v>0</v>
      </c>
      <c r="AH789" s="53">
        <f t="shared" ca="1" si="38"/>
        <v>2215439</v>
      </c>
    </row>
    <row r="790" spans="1:34" x14ac:dyDescent="0.25">
      <c r="A790" s="126" t="s">
        <v>5366</v>
      </c>
      <c r="B790" s="126" t="s">
        <v>2110</v>
      </c>
      <c r="C790" s="126" t="s">
        <v>99</v>
      </c>
      <c r="D790" s="126" t="s">
        <v>100</v>
      </c>
      <c r="E790" s="126" t="s">
        <v>2111</v>
      </c>
      <c r="F790" s="126" t="s">
        <v>1738</v>
      </c>
      <c r="G790" s="126" t="s">
        <v>215</v>
      </c>
      <c r="H790" s="126" t="s">
        <v>23</v>
      </c>
      <c r="I790" s="126" t="s">
        <v>23</v>
      </c>
      <c r="J790" s="126" t="s">
        <v>2121</v>
      </c>
      <c r="K790" s="126" t="s">
        <v>3350</v>
      </c>
      <c r="L790" s="127">
        <v>223029</v>
      </c>
      <c r="M790" s="127">
        <v>343131</v>
      </c>
      <c r="N790" s="127">
        <v>343081</v>
      </c>
      <c r="O790" s="127">
        <v>427522</v>
      </c>
      <c r="P790" s="127">
        <v>0</v>
      </c>
      <c r="Q790" s="127">
        <v>18682</v>
      </c>
      <c r="R790" s="127">
        <v>23416</v>
      </c>
      <c r="S790" s="127">
        <v>1489</v>
      </c>
      <c r="T790" s="24">
        <f>IF(P790&gt;0, ROUND(IF(IF(OR(C790="51", C790="52", C790="66"), (L790*'UNIT VALUES'!$C$26)-CALCS!P790,0)&gt;0, IF(OR(C790="51", C790="52", C790="66"), (L790*'UNIT VALUES'!$C$26)-CALCS!P790,0), 0), 0), ROUND(IF(IF(OR(C790="51", C790="52", C790="66"), (L790*'UNIT VALUES'!$C$26)-CALCS!O790,0)&gt;0, IF(OR(C790="51", C790="52", C790="66"), (L790*'UNIT VALUES'!$C$26)-CALCS!O790,0), 0), 0))</f>
        <v>0</v>
      </c>
      <c r="U790" s="25">
        <f>IF(C790="22", (O790*'UNIT VALUES'!$D$38)+(Q790*'UNIT VALUES'!$D$39)+(S790*'UNIT VALUES'!$D$40), (O790*'UNIT VALUES'!$D$28)+(Q790*'UNIT VALUES'!$D$29)+(S790*'UNIT VALUES'!$D$30))</f>
        <v>1501899.5562349185</v>
      </c>
      <c r="V790" s="25">
        <f>IF(C790="22",(O790*'UNIT VALUES'!$D$41)+(Q790*'UNIT VALUES'!$D$42)+(R790*'UNIT VALUES'!$D$43),IF(C790="66",(Q790*'UNIT VALUES'!$D$31)+(T790*'UNIT VALUES'!$D$33)+(R790*'UNIT VALUES'!$D$34),(Q790*'UNIT VALUES'!$D$31)+(T790*'UNIT VALUES'!$D$32)+(R790*'UNIT VALUES'!$D$34)))</f>
        <v>2021193.8755906483</v>
      </c>
      <c r="W790" s="25">
        <f t="shared" si="36"/>
        <v>2021194</v>
      </c>
      <c r="X790" s="27">
        <f>ROUND(IF(C790="22", W790*'UNIT VALUES'!$D$44, W790*'UNIT VALUES'!$D$36), 0)</f>
        <v>1768966</v>
      </c>
      <c r="Y790" s="87">
        <f>ROUND(IF(C790="22", IF(U790&gt;V790,O790*'UNIT VALUES'!$D$38*'UNIT VALUES'!$D$44,O790*'UNIT VALUES'!$D$41*'UNIT VALUES'!$D$44),IF(U790&gt;V790, O790*'UNIT VALUES'!$D$28*'UNIT VALUES'!$D$36,0)), 0)</f>
        <v>0</v>
      </c>
      <c r="Z790" s="87">
        <f>ROUND(IF(C790="22", IF(U790&gt;V790,Q790*'UNIT VALUES'!$D$39*'UNIT VALUES'!$D$44,Q790*'UNIT VALUES'!$D$42*'UNIT VALUES'!$D$44), IF(U790&gt;V790, Q790*'UNIT VALUES'!$D$29*'UNIT VALUES'!$D$36, Q790*'UNIT VALUES'!$D$31*'UNIT VALUES'!$D$36)),0)</f>
        <v>249394</v>
      </c>
      <c r="AA790" s="87">
        <f>ROUND(IF(C790="22", IF(U790&gt;V790,0,R790*'UNIT VALUES'!$D$43*'UNIT VALUES'!$D$44),IF(CALCS!U790&gt;CALCS!V790,0,CALCS!R790*'UNIT VALUES'!$D$34*'UNIT VALUES'!$D$36)), 0)</f>
        <v>1519572</v>
      </c>
      <c r="AB790" s="87">
        <f>ROUND(IF(C790="22",IF(U790&gt;V790,S790*'UNIT VALUES'!$D$40*'UNIT VALUES'!$D$44,0),IF(U790&gt;V790,S790*'UNIT VALUES'!$D$30*'UNIT VALUES'!$D$36)), 0)</f>
        <v>0</v>
      </c>
      <c r="AC790" s="87">
        <f>ROUND(IF(U790&gt;V790,0,IF(T790&gt;1, IF(C790="66", T790*'UNIT VALUES'!$D$33*'UNIT VALUES'!$D$36,T790*'UNIT VALUES'!$D$32*'UNIT VALUES'!$D$36),0)),0)</f>
        <v>0</v>
      </c>
      <c r="AD790" t="str">
        <f t="shared" si="37"/>
        <v>349027</v>
      </c>
      <c r="AE790">
        <f ca="1">IF(C790="22",OFFSET('National Reallocations'!$L$1,MATCH(AD790,'National Reallocations'!$I$2:$I$52,0),),ROUND((X790/(SUM($X$2:$X$1259)-SUMIF($C$2:$C$1259,"22",$X$2:$X$1259)))*(Reallocations!$F$4+Reallocations!$F$5),0))</f>
        <v>149</v>
      </c>
      <c r="AF790" s="27">
        <f ca="1">IF(ISERROR(OFFSET('MSA Reallocations'!$I$1,MATCH(AD790,'MSA Reallocations'!$E$2:$E$37,0),)), 0, (OFFSET('MSA Reallocations'!$I$1,MATCH(AD790,'MSA Reallocations'!$E$2:$E$37,0),)))</f>
        <v>0</v>
      </c>
      <c r="AG790" s="181">
        <f ca="1">IF(ISERROR(OFFSET(Reductions!$E$1,MATCH(AD790,Reductions!$F$2:$F$15,0),)), 0, -OFFSET(Reductions!$E$1,MATCH(AD790,Reductions!$F$2:$F$15,0),))</f>
        <v>0</v>
      </c>
      <c r="AH790" s="53">
        <f t="shared" ca="1" si="38"/>
        <v>1769115</v>
      </c>
    </row>
    <row r="791" spans="1:34" x14ac:dyDescent="0.25">
      <c r="A791" s="126" t="s">
        <v>5580</v>
      </c>
      <c r="B791" s="126" t="s">
        <v>2110</v>
      </c>
      <c r="C791" s="126" t="s">
        <v>99</v>
      </c>
      <c r="D791" s="126" t="s">
        <v>100</v>
      </c>
      <c r="E791" s="126" t="s">
        <v>2111</v>
      </c>
      <c r="F791" s="126" t="s">
        <v>749</v>
      </c>
      <c r="G791" s="126" t="s">
        <v>247</v>
      </c>
      <c r="H791" s="126" t="s">
        <v>23</v>
      </c>
      <c r="I791" s="126" t="s">
        <v>23</v>
      </c>
      <c r="J791" s="126" t="s">
        <v>4658</v>
      </c>
      <c r="K791" s="126" t="s">
        <v>3350</v>
      </c>
      <c r="L791" s="127">
        <v>52568</v>
      </c>
      <c r="M791" s="127">
        <v>163936</v>
      </c>
      <c r="N791" s="127">
        <v>163846</v>
      </c>
      <c r="O791" s="127">
        <v>267214</v>
      </c>
      <c r="P791" s="127">
        <v>0</v>
      </c>
      <c r="Q791" s="127">
        <v>20575</v>
      </c>
      <c r="R791" s="127">
        <v>9791</v>
      </c>
      <c r="S791" s="127">
        <v>771</v>
      </c>
      <c r="T791" s="24">
        <f>IF(P791&gt;0, ROUND(IF(IF(OR(C791="51", C791="52", C791="66"), (L791*'UNIT VALUES'!$C$26)-CALCS!P791,0)&gt;0, IF(OR(C791="51", C791="52", C791="66"), (L791*'UNIT VALUES'!$C$26)-CALCS!P791,0), 0), 0), ROUND(IF(IF(OR(C791="51", C791="52", C791="66"), (L791*'UNIT VALUES'!$C$26)-CALCS!O791,0)&gt;0, IF(OR(C791="51", C791="52", C791="66"), (L791*'UNIT VALUES'!$C$26)-CALCS!O791,0), 0), 0))</f>
        <v>0</v>
      </c>
      <c r="U791" s="25">
        <f>IF(C791="22", (O791*'UNIT VALUES'!$D$38)+(Q791*'UNIT VALUES'!$D$39)+(S791*'UNIT VALUES'!$D$40), (O791*'UNIT VALUES'!$D$28)+(Q791*'UNIT VALUES'!$D$29)+(S791*'UNIT VALUES'!$D$30))</f>
        <v>1140987.3405765041</v>
      </c>
      <c r="V791" s="25">
        <f>IF(C791="22",(O791*'UNIT VALUES'!$D$41)+(Q791*'UNIT VALUES'!$D$42)+(R791*'UNIT VALUES'!$D$43),IF(C791="66",(Q791*'UNIT VALUES'!$D$31)+(T791*'UNIT VALUES'!$D$33)+(R791*'UNIT VALUES'!$D$34),(Q791*'UNIT VALUES'!$D$31)+(T791*'UNIT VALUES'!$D$32)+(R791*'UNIT VALUES'!$D$34)))</f>
        <v>1039806.2415153191</v>
      </c>
      <c r="W791" s="25">
        <f t="shared" si="36"/>
        <v>1140987</v>
      </c>
      <c r="X791" s="27">
        <f>ROUND(IF(C791="22", W791*'UNIT VALUES'!$D$44, W791*'UNIT VALUES'!$D$36), 0)</f>
        <v>998601</v>
      </c>
      <c r="Y791" s="87">
        <f>ROUND(IF(C791="22", IF(U791&gt;V791,O791*'UNIT VALUES'!$D$38*'UNIT VALUES'!$D$44,O791*'UNIT VALUES'!$D$41*'UNIT VALUES'!$D$44),IF(U791&gt;V791, O791*'UNIT VALUES'!$D$28*'UNIT VALUES'!$D$36,0)), 0)</f>
        <v>439616</v>
      </c>
      <c r="Z791" s="87">
        <f>ROUND(IF(C791="22", IF(U791&gt;V791,Q791*'UNIT VALUES'!$D$39*'UNIT VALUES'!$D$44,Q791*'UNIT VALUES'!$D$42*'UNIT VALUES'!$D$44), IF(U791&gt;V791, Q791*'UNIT VALUES'!$D$29*'UNIT VALUES'!$D$36, Q791*'UNIT VALUES'!$D$31*'UNIT VALUES'!$D$36)),0)</f>
        <v>457773</v>
      </c>
      <c r="AA791" s="87">
        <f>ROUND(IF(C791="22", IF(U791&gt;V791,0,R791*'UNIT VALUES'!$D$43*'UNIT VALUES'!$D$44),IF(CALCS!U791&gt;CALCS!V791,0,CALCS!R791*'UNIT VALUES'!$D$34*'UNIT VALUES'!$D$36)), 0)</f>
        <v>0</v>
      </c>
      <c r="AB791" s="87">
        <f>ROUND(IF(C791="22",IF(U791&gt;V791,S791*'UNIT VALUES'!$D$40*'UNIT VALUES'!$D$44,0),IF(U791&gt;V791,S791*'UNIT VALUES'!$D$30*'UNIT VALUES'!$D$36)), 0)</f>
        <v>101212</v>
      </c>
      <c r="AC791" s="87">
        <f>ROUND(IF(U791&gt;V791,0,IF(T791&gt;1, IF(C791="66", T791*'UNIT VALUES'!$D$33*'UNIT VALUES'!$D$36,T791*'UNIT VALUES'!$D$32*'UNIT VALUES'!$D$36),0)),0)</f>
        <v>0</v>
      </c>
      <c r="AD791" t="str">
        <f t="shared" si="37"/>
        <v>349029</v>
      </c>
      <c r="AE791">
        <f ca="1">IF(C791="22",OFFSET('National Reallocations'!$L$1,MATCH(AD791,'National Reallocations'!$I$2:$I$52,0),),ROUND((X791/(SUM($X$2:$X$1259)-SUMIF($C$2:$C$1259,"22",$X$2:$X$1259)))*(Reallocations!$F$4+Reallocations!$F$5),0))</f>
        <v>84</v>
      </c>
      <c r="AF791" s="27">
        <f ca="1">IF(ISERROR(OFFSET('MSA Reallocations'!$I$1,MATCH(AD791,'MSA Reallocations'!$E$2:$E$37,0),)), 0, (OFFSET('MSA Reallocations'!$I$1,MATCH(AD791,'MSA Reallocations'!$E$2:$E$37,0),)))</f>
        <v>0</v>
      </c>
      <c r="AG791" s="181">
        <f ca="1">IF(ISERROR(OFFSET(Reductions!$E$1,MATCH(AD791,Reductions!$F$2:$F$15,0),)), 0, -OFFSET(Reductions!$E$1,MATCH(AD791,Reductions!$F$2:$F$15,0),))</f>
        <v>0</v>
      </c>
      <c r="AH791" s="53">
        <f t="shared" ca="1" si="38"/>
        <v>998685</v>
      </c>
    </row>
    <row r="792" spans="1:34" x14ac:dyDescent="0.25">
      <c r="A792" s="126" t="s">
        <v>5810</v>
      </c>
      <c r="B792" s="126" t="s">
        <v>2110</v>
      </c>
      <c r="C792" s="126" t="s">
        <v>99</v>
      </c>
      <c r="D792" s="126" t="s">
        <v>100</v>
      </c>
      <c r="E792" s="126" t="s">
        <v>2111</v>
      </c>
      <c r="F792" s="126" t="s">
        <v>1112</v>
      </c>
      <c r="G792" s="126" t="s">
        <v>135</v>
      </c>
      <c r="H792" s="126" t="s">
        <v>23</v>
      </c>
      <c r="I792" s="126" t="s">
        <v>23</v>
      </c>
      <c r="J792" s="126" t="s">
        <v>4658</v>
      </c>
      <c r="K792" s="126" t="s">
        <v>3350</v>
      </c>
      <c r="L792" s="127">
        <v>93373</v>
      </c>
      <c r="M792" s="127">
        <v>0</v>
      </c>
      <c r="N792" s="127">
        <v>0</v>
      </c>
      <c r="O792" s="127">
        <v>138085</v>
      </c>
      <c r="P792" s="127">
        <v>0</v>
      </c>
      <c r="Q792" s="127">
        <v>8107</v>
      </c>
      <c r="R792" s="127">
        <v>9271</v>
      </c>
      <c r="S792" s="127">
        <v>1072</v>
      </c>
      <c r="T792" s="24">
        <f>IF(P792&gt;0, ROUND(IF(IF(OR(C792="51", C792="52", C792="66"), (L792*'UNIT VALUES'!$C$26)-CALCS!P792,0)&gt;0, IF(OR(C792="51", C792="52", C792="66"), (L792*'UNIT VALUES'!$C$26)-CALCS!P792,0), 0), 0), ROUND(IF(IF(OR(C792="51", C792="52", C792="66"), (L792*'UNIT VALUES'!$C$26)-CALCS!O792,0)&gt;0, IF(OR(C792="51", C792="52", C792="66"), (L792*'UNIT VALUES'!$C$26)-CALCS!O792,0), 0), 0))</f>
        <v>8437</v>
      </c>
      <c r="U792" s="25">
        <f>IF(C792="22", (O792*'UNIT VALUES'!$D$38)+(Q792*'UNIT VALUES'!$D$39)+(S792*'UNIT VALUES'!$D$40), (O792*'UNIT VALUES'!$D$28)+(Q792*'UNIT VALUES'!$D$29)+(S792*'UNIT VALUES'!$D$30))</f>
        <v>626448.98166729126</v>
      </c>
      <c r="V792" s="25">
        <f>IF(C792="22",(O792*'UNIT VALUES'!$D$41)+(Q792*'UNIT VALUES'!$D$42)+(R792*'UNIT VALUES'!$D$43),IF(C792="66",(Q792*'UNIT VALUES'!$D$31)+(T792*'UNIT VALUES'!$D$33)+(R792*'UNIT VALUES'!$D$34),(Q792*'UNIT VALUES'!$D$31)+(T792*'UNIT VALUES'!$D$32)+(R792*'UNIT VALUES'!$D$34)))</f>
        <v>900557.00753939734</v>
      </c>
      <c r="W792" s="25">
        <f t="shared" si="36"/>
        <v>900557</v>
      </c>
      <c r="X792" s="27">
        <f>ROUND(IF(C792="22", W792*'UNIT VALUES'!$D$44, W792*'UNIT VALUES'!$D$36), 0)</f>
        <v>788175</v>
      </c>
      <c r="Y792" s="87">
        <f>ROUND(IF(C792="22", IF(U792&gt;V792,O792*'UNIT VALUES'!$D$38*'UNIT VALUES'!$D$44,O792*'UNIT VALUES'!$D$41*'UNIT VALUES'!$D$44),IF(U792&gt;V792, O792*'UNIT VALUES'!$D$28*'UNIT VALUES'!$D$36,0)), 0)</f>
        <v>0</v>
      </c>
      <c r="Z792" s="87">
        <f>ROUND(IF(C792="22", IF(U792&gt;V792,Q792*'UNIT VALUES'!$D$39*'UNIT VALUES'!$D$44,Q792*'UNIT VALUES'!$D$42*'UNIT VALUES'!$D$44), IF(U792&gt;V792, Q792*'UNIT VALUES'!$D$29*'UNIT VALUES'!$D$36, Q792*'UNIT VALUES'!$D$31*'UNIT VALUES'!$D$36)),0)</f>
        <v>108224</v>
      </c>
      <c r="AA792" s="87">
        <f>ROUND(IF(C792="22", IF(U792&gt;V792,0,R792*'UNIT VALUES'!$D$43*'UNIT VALUES'!$D$44),IF(CALCS!U792&gt;CALCS!V792,0,CALCS!R792*'UNIT VALUES'!$D$34*'UNIT VALUES'!$D$36)), 0)</f>
        <v>601638</v>
      </c>
      <c r="AB792" s="87">
        <f>ROUND(IF(C792="22",IF(U792&gt;V792,S792*'UNIT VALUES'!$D$40*'UNIT VALUES'!$D$44,0),IF(U792&gt;V792,S792*'UNIT VALUES'!$D$30*'UNIT VALUES'!$D$36)), 0)</f>
        <v>0</v>
      </c>
      <c r="AC792" s="87">
        <f>ROUND(IF(U792&gt;V792,0,IF(T792&gt;1, IF(C792="66", T792*'UNIT VALUES'!$D$33*'UNIT VALUES'!$D$36,T792*'UNIT VALUES'!$D$32*'UNIT VALUES'!$D$36),0)),0)</f>
        <v>78313</v>
      </c>
      <c r="AD792" t="str">
        <f t="shared" si="37"/>
        <v>349031</v>
      </c>
      <c r="AE792">
        <f ca="1">IF(C792="22",OFFSET('National Reallocations'!$L$1,MATCH(AD792,'National Reallocations'!$I$2:$I$52,0),),ROUND((X792/(SUM($X$2:$X$1259)-SUMIF($C$2:$C$1259,"22",$X$2:$X$1259)))*(Reallocations!$F$4+Reallocations!$F$5),0))</f>
        <v>66</v>
      </c>
      <c r="AF792" s="27">
        <f ca="1">IF(ISERROR(OFFSET('MSA Reallocations'!$I$1,MATCH(AD792,'MSA Reallocations'!$E$2:$E$37,0),)), 0, (OFFSET('MSA Reallocations'!$I$1,MATCH(AD792,'MSA Reallocations'!$E$2:$E$37,0),)))</f>
        <v>0</v>
      </c>
      <c r="AG792" s="181">
        <f ca="1">IF(ISERROR(OFFSET(Reductions!$E$1,MATCH(AD792,Reductions!$F$2:$F$15,0),)), 0, -OFFSET(Reductions!$E$1,MATCH(AD792,Reductions!$F$2:$F$15,0),))</f>
        <v>0</v>
      </c>
      <c r="AH792" s="53">
        <f t="shared" ca="1" si="38"/>
        <v>788241</v>
      </c>
    </row>
    <row r="793" spans="1:34" x14ac:dyDescent="0.25">
      <c r="A793" s="126" t="s">
        <v>5583</v>
      </c>
      <c r="B793" s="126" t="s">
        <v>2110</v>
      </c>
      <c r="C793" s="126" t="s">
        <v>99</v>
      </c>
      <c r="D793" s="126" t="s">
        <v>100</v>
      </c>
      <c r="E793" s="126" t="s">
        <v>2111</v>
      </c>
      <c r="F793" s="126" t="s">
        <v>833</v>
      </c>
      <c r="G793" s="126" t="s">
        <v>161</v>
      </c>
      <c r="H793" s="126" t="s">
        <v>23</v>
      </c>
      <c r="I793" s="126" t="s">
        <v>23</v>
      </c>
      <c r="J793" s="126" t="s">
        <v>2121</v>
      </c>
      <c r="K793" s="126" t="s">
        <v>3350</v>
      </c>
      <c r="L793" s="127">
        <v>123353</v>
      </c>
      <c r="M793" s="127">
        <v>171094</v>
      </c>
      <c r="N793" s="127">
        <v>171094</v>
      </c>
      <c r="O793" s="127">
        <v>266566</v>
      </c>
      <c r="P793" s="127">
        <v>0</v>
      </c>
      <c r="Q793" s="127">
        <v>13220</v>
      </c>
      <c r="R793" s="127">
        <v>12056</v>
      </c>
      <c r="S793" s="127">
        <v>1424</v>
      </c>
      <c r="T793" s="24">
        <f>IF(P793&gt;0, ROUND(IF(IF(OR(C793="51", C793="52", C793="66"), (L793*'UNIT VALUES'!$C$26)-CALCS!P793,0)&gt;0, IF(OR(C793="51", C793="52", C793="66"), (L793*'UNIT VALUES'!$C$26)-CALCS!P793,0), 0), 0), ROUND(IF(IF(OR(C793="51", C793="52", C793="66"), (L793*'UNIT VALUES'!$C$26)-CALCS!O793,0)&gt;0, IF(OR(C793="51", C793="52", C793="66"), (L793*'UNIT VALUES'!$C$26)-CALCS!O793,0), 0), 0))</f>
        <v>0</v>
      </c>
      <c r="U793" s="25">
        <f>IF(C793="22", (O793*'UNIT VALUES'!$D$38)+(Q793*'UNIT VALUES'!$D$39)+(S793*'UNIT VALUES'!$D$40), (O793*'UNIT VALUES'!$D$28)+(Q793*'UNIT VALUES'!$D$29)+(S793*'UNIT VALUES'!$D$30))</f>
        <v>1050739.3366681349</v>
      </c>
      <c r="V793" s="25">
        <f>IF(C793="22",(O793*'UNIT VALUES'!$D$41)+(Q793*'UNIT VALUES'!$D$42)+(R793*'UNIT VALUES'!$D$43),IF(C793="66",(Q793*'UNIT VALUES'!$D$31)+(T793*'UNIT VALUES'!$D$33)+(R793*'UNIT VALUES'!$D$34),(Q793*'UNIT VALUES'!$D$31)+(T793*'UNIT VALUES'!$D$32)+(R793*'UNIT VALUES'!$D$34)))</f>
        <v>1095566.030613998</v>
      </c>
      <c r="W793" s="25">
        <f t="shared" si="36"/>
        <v>1095566</v>
      </c>
      <c r="X793" s="27">
        <f>ROUND(IF(C793="22", W793*'UNIT VALUES'!$D$44, W793*'UNIT VALUES'!$D$36), 0)</f>
        <v>958848</v>
      </c>
      <c r="Y793" s="87">
        <f>ROUND(IF(C793="22", IF(U793&gt;V793,O793*'UNIT VALUES'!$D$38*'UNIT VALUES'!$D$44,O793*'UNIT VALUES'!$D$41*'UNIT VALUES'!$D$44),IF(U793&gt;V793, O793*'UNIT VALUES'!$D$28*'UNIT VALUES'!$D$36,0)), 0)</f>
        <v>0</v>
      </c>
      <c r="Z793" s="87">
        <f>ROUND(IF(C793="22", IF(U793&gt;V793,Q793*'UNIT VALUES'!$D$39*'UNIT VALUES'!$D$44,Q793*'UNIT VALUES'!$D$42*'UNIT VALUES'!$D$44), IF(U793&gt;V793, Q793*'UNIT VALUES'!$D$29*'UNIT VALUES'!$D$36, Q793*'UNIT VALUES'!$D$31*'UNIT VALUES'!$D$36)),0)</f>
        <v>176479</v>
      </c>
      <c r="AA793" s="87">
        <f>ROUND(IF(C793="22", IF(U793&gt;V793,0,R793*'UNIT VALUES'!$D$43*'UNIT VALUES'!$D$44),IF(CALCS!U793&gt;CALCS!V793,0,CALCS!R793*'UNIT VALUES'!$D$34*'UNIT VALUES'!$D$36)), 0)</f>
        <v>782369</v>
      </c>
      <c r="AB793" s="87">
        <f>ROUND(IF(C793="22",IF(U793&gt;V793,S793*'UNIT VALUES'!$D$40*'UNIT VALUES'!$D$44,0),IF(U793&gt;V793,S793*'UNIT VALUES'!$D$30*'UNIT VALUES'!$D$36)), 0)</f>
        <v>0</v>
      </c>
      <c r="AC793" s="87">
        <f>ROUND(IF(U793&gt;V793,0,IF(T793&gt;1, IF(C793="66", T793*'UNIT VALUES'!$D$33*'UNIT VALUES'!$D$36,T793*'UNIT VALUES'!$D$32*'UNIT VALUES'!$D$36),0)),0)</f>
        <v>0</v>
      </c>
      <c r="AD793" t="str">
        <f t="shared" si="37"/>
        <v>349035</v>
      </c>
      <c r="AE793">
        <f ca="1">IF(C793="22",OFFSET('National Reallocations'!$L$1,MATCH(AD793,'National Reallocations'!$I$2:$I$52,0),),ROUND((X793/(SUM($X$2:$X$1259)-SUMIF($C$2:$C$1259,"22",$X$2:$X$1259)))*(Reallocations!$F$4+Reallocations!$F$5),0))</f>
        <v>81</v>
      </c>
      <c r="AF793" s="27">
        <f ca="1">IF(ISERROR(OFFSET('MSA Reallocations'!$I$1,MATCH(AD793,'MSA Reallocations'!$E$2:$E$37,0),)), 0, (OFFSET('MSA Reallocations'!$I$1,MATCH(AD793,'MSA Reallocations'!$E$2:$E$37,0),)))</f>
        <v>0</v>
      </c>
      <c r="AG793" s="181">
        <f ca="1">IF(ISERROR(OFFSET(Reductions!$E$1,MATCH(AD793,Reductions!$F$2:$F$15,0),)), 0, -OFFSET(Reductions!$E$1,MATCH(AD793,Reductions!$F$2:$F$15,0),))</f>
        <v>0</v>
      </c>
      <c r="AH793" s="53">
        <f t="shared" ca="1" si="38"/>
        <v>958929</v>
      </c>
    </row>
    <row r="794" spans="1:34" x14ac:dyDescent="0.25">
      <c r="A794" s="126" t="s">
        <v>4751</v>
      </c>
      <c r="B794" s="126" t="s">
        <v>2110</v>
      </c>
      <c r="C794" s="126" t="s">
        <v>99</v>
      </c>
      <c r="D794" s="126" t="s">
        <v>100</v>
      </c>
      <c r="E794" s="126" t="s">
        <v>2111</v>
      </c>
      <c r="F794" s="126" t="s">
        <v>2229</v>
      </c>
      <c r="G794" s="126" t="s">
        <v>454</v>
      </c>
      <c r="H794" s="126" t="s">
        <v>23</v>
      </c>
      <c r="I794" s="126" t="s">
        <v>23</v>
      </c>
      <c r="J794" s="126" t="s">
        <v>2121</v>
      </c>
      <c r="K794" s="126" t="s">
        <v>3350</v>
      </c>
      <c r="L794" s="127">
        <v>345058</v>
      </c>
      <c r="M794" s="127">
        <v>347829</v>
      </c>
      <c r="N794" s="127">
        <v>347709</v>
      </c>
      <c r="O794" s="127">
        <v>368651</v>
      </c>
      <c r="P794" s="127">
        <v>0</v>
      </c>
      <c r="Q794" s="127">
        <v>31223</v>
      </c>
      <c r="R794" s="127">
        <v>31210</v>
      </c>
      <c r="S794" s="127">
        <v>3944</v>
      </c>
      <c r="T794" s="24">
        <f>IF(P794&gt;0, ROUND(IF(IF(OR(C794="51", C794="52", C794="66"), (L794*'UNIT VALUES'!$C$26)-CALCS!P794,0)&gt;0, IF(OR(C794="51", C794="52", C794="66"), (L794*'UNIT VALUES'!$C$26)-CALCS!P794,0), 0), 0), ROUND(IF(IF(OR(C794="51", C794="52", C794="66"), (L794*'UNIT VALUES'!$C$26)-CALCS!O794,0)&gt;0, IF(OR(C794="51", C794="52", C794="66"), (L794*'UNIT VALUES'!$C$26)-CALCS!O794,0), 0), 0))</f>
        <v>172820</v>
      </c>
      <c r="U794" s="25">
        <f>IF(C794="22", (O794*'UNIT VALUES'!$D$38)+(Q794*'UNIT VALUES'!$D$39)+(S794*'UNIT VALUES'!$D$40), (O794*'UNIT VALUES'!$D$28)+(Q794*'UNIT VALUES'!$D$29)+(S794*'UNIT VALUES'!$D$30))</f>
        <v>2078274.2835157854</v>
      </c>
      <c r="V794" s="25">
        <f>IF(C794="22",(O794*'UNIT VALUES'!$D$41)+(Q794*'UNIT VALUES'!$D$42)+(R794*'UNIT VALUES'!$D$43),IF(C794="66",(Q794*'UNIT VALUES'!$D$31)+(T794*'UNIT VALUES'!$D$33)+(R794*'UNIT VALUES'!$D$34),(Q794*'UNIT VALUES'!$D$31)+(T794*'UNIT VALUES'!$D$32)+(R794*'UNIT VALUES'!$D$34)))</f>
        <v>4623253.0334768668</v>
      </c>
      <c r="W794" s="25">
        <f t="shared" si="36"/>
        <v>4623253</v>
      </c>
      <c r="X794" s="27">
        <f>ROUND(IF(C794="22", W794*'UNIT VALUES'!$D$44, W794*'UNIT VALUES'!$D$36), 0)</f>
        <v>4046309</v>
      </c>
      <c r="Y794" s="87">
        <f>ROUND(IF(C794="22", IF(U794&gt;V794,O794*'UNIT VALUES'!$D$38*'UNIT VALUES'!$D$44,O794*'UNIT VALUES'!$D$41*'UNIT VALUES'!$D$44),IF(U794&gt;V794, O794*'UNIT VALUES'!$D$28*'UNIT VALUES'!$D$36,0)), 0)</f>
        <v>0</v>
      </c>
      <c r="Z794" s="87">
        <f>ROUND(IF(C794="22", IF(U794&gt;V794,Q794*'UNIT VALUES'!$D$39*'UNIT VALUES'!$D$44,Q794*'UNIT VALUES'!$D$42*'UNIT VALUES'!$D$44), IF(U794&gt;V794, Q794*'UNIT VALUES'!$D$29*'UNIT VALUES'!$D$36, Q794*'UNIT VALUES'!$D$31*'UNIT VALUES'!$D$36)),0)</f>
        <v>416808</v>
      </c>
      <c r="AA794" s="87">
        <f>ROUND(IF(C794="22", IF(U794&gt;V794,0,R794*'UNIT VALUES'!$D$43*'UNIT VALUES'!$D$44),IF(CALCS!U794&gt;CALCS!V794,0,CALCS!R794*'UNIT VALUES'!$D$34*'UNIT VALUES'!$D$36)), 0)</f>
        <v>2025360</v>
      </c>
      <c r="AB794" s="87">
        <f>ROUND(IF(C794="22",IF(U794&gt;V794,S794*'UNIT VALUES'!$D$40*'UNIT VALUES'!$D$44,0),IF(U794&gt;V794,S794*'UNIT VALUES'!$D$30*'UNIT VALUES'!$D$36)), 0)</f>
        <v>0</v>
      </c>
      <c r="AC794" s="87">
        <f>ROUND(IF(U794&gt;V794,0,IF(T794&gt;1, IF(C794="66", T794*'UNIT VALUES'!$D$33*'UNIT VALUES'!$D$36,T794*'UNIT VALUES'!$D$32*'UNIT VALUES'!$D$36),0)),0)</f>
        <v>1604140</v>
      </c>
      <c r="AD794" t="str">
        <f t="shared" si="37"/>
        <v>349039</v>
      </c>
      <c r="AE794">
        <f ca="1">IF(C794="22",OFFSET('National Reallocations'!$L$1,MATCH(AD794,'National Reallocations'!$I$2:$I$52,0),),ROUND((X794/(SUM($X$2:$X$1259)-SUMIF($C$2:$C$1259,"22",$X$2:$X$1259)))*(Reallocations!$F$4+Reallocations!$F$5),0))</f>
        <v>340</v>
      </c>
      <c r="AF794" s="27">
        <f ca="1">IF(ISERROR(OFFSET('MSA Reallocations'!$I$1,MATCH(AD794,'MSA Reallocations'!$E$2:$E$37,0),)), 0, (OFFSET('MSA Reallocations'!$I$1,MATCH(AD794,'MSA Reallocations'!$E$2:$E$37,0),)))</f>
        <v>0</v>
      </c>
      <c r="AG794" s="181">
        <f ca="1">IF(ISERROR(OFFSET(Reductions!$E$1,MATCH(AD794,Reductions!$F$2:$F$15,0),)), 0, -OFFSET(Reductions!$E$1,MATCH(AD794,Reductions!$F$2:$F$15,0),))</f>
        <v>0</v>
      </c>
      <c r="AH794" s="53">
        <f t="shared" ca="1" si="38"/>
        <v>4046649</v>
      </c>
    </row>
    <row r="795" spans="1:34" x14ac:dyDescent="0.25">
      <c r="A795" s="126" t="s">
        <v>5885</v>
      </c>
      <c r="B795" s="126" t="s">
        <v>2231</v>
      </c>
      <c r="C795" s="126" t="s">
        <v>19</v>
      </c>
      <c r="D795" s="126" t="s">
        <v>20</v>
      </c>
      <c r="E795" s="126" t="s">
        <v>2232</v>
      </c>
      <c r="F795" s="126" t="s">
        <v>4744</v>
      </c>
      <c r="G795" s="126" t="s">
        <v>22</v>
      </c>
      <c r="H795" s="126" t="s">
        <v>23</v>
      </c>
      <c r="I795" s="126" t="s">
        <v>23</v>
      </c>
      <c r="J795" s="126" t="s">
        <v>24</v>
      </c>
      <c r="K795" s="126" t="s">
        <v>3351</v>
      </c>
      <c r="L795" s="127">
        <v>0</v>
      </c>
      <c r="M795" s="127">
        <v>1303523</v>
      </c>
      <c r="N795" s="127">
        <v>1302894</v>
      </c>
      <c r="O795" s="127">
        <v>1097452</v>
      </c>
      <c r="P795" s="127">
        <v>0</v>
      </c>
      <c r="Q795" s="127">
        <v>235077</v>
      </c>
      <c r="R795" s="127">
        <v>34000</v>
      </c>
      <c r="S795" s="127">
        <v>14288</v>
      </c>
      <c r="T795" s="24">
        <f>IF(P795&gt;0, ROUND(IF(IF(OR(C795="51", C795="52", C795="66"), (L795*'UNIT VALUES'!$C$26)-CALCS!P795,0)&gt;0, IF(OR(C795="51", C795="52", C795="66"), (L795*'UNIT VALUES'!$C$26)-CALCS!P795,0), 0), 0), ROUND(IF(IF(OR(C795="51", C795="52", C795="66"), (L795*'UNIT VALUES'!$C$26)-CALCS!O795,0)&gt;0, IF(OR(C795="51", C795="52", C795="66"), (L795*'UNIT VALUES'!$C$26)-CALCS!O795,0), 0), 0))</f>
        <v>0</v>
      </c>
      <c r="U795" s="25">
        <f>IF(C795="22", (O795*'UNIT VALUES'!$D$38)+(Q795*'UNIT VALUES'!$D$39)+(S795*'UNIT VALUES'!$D$40), (O795*'UNIT VALUES'!$D$28)+(Q795*'UNIT VALUES'!$D$29)+(S795*'UNIT VALUES'!$D$30))</f>
        <v>12419264.510687931</v>
      </c>
      <c r="V795" s="25">
        <f>IF(C795="22",(O795*'UNIT VALUES'!$D$41)+(Q795*'UNIT VALUES'!$D$42)+(R795*'UNIT VALUES'!$D$43),IF(C795="66",(Q795*'UNIT VALUES'!$D$31)+(T795*'UNIT VALUES'!$D$33)+(R795*'UNIT VALUES'!$D$34),(Q795*'UNIT VALUES'!$D$31)+(T795*'UNIT VALUES'!$D$32)+(R795*'UNIT VALUES'!$D$34)))</f>
        <v>8082958.408614452</v>
      </c>
      <c r="W795" s="25">
        <f t="shared" si="36"/>
        <v>12419265</v>
      </c>
      <c r="X795" s="219">
        <f>ROUND(IF(C795="22", W795*'UNIT VALUES'!$D$44, W795*'UNIT VALUES'!$D$36), 0)</f>
        <v>10327229</v>
      </c>
      <c r="Y795" s="87">
        <f>ROUND(IF(C795="22", IF(U795&gt;V795,O795*'UNIT VALUES'!$D$38*'UNIT VALUES'!$D$44,O795*'UNIT VALUES'!$D$41*'UNIT VALUES'!$D$44),IF(U795&gt;V795, O795*'UNIT VALUES'!$D$28*'UNIT VALUES'!$D$36,0)), 0)</f>
        <v>1832948</v>
      </c>
      <c r="Z795" s="87">
        <f>ROUND(IF(C795="22", IF(U795&gt;V795,Q795*'UNIT VALUES'!$D$39*'UNIT VALUES'!$D$44,Q795*'UNIT VALUES'!$D$42*'UNIT VALUES'!$D$44), IF(U795&gt;V795, Q795*'UNIT VALUES'!$D$29*'UNIT VALUES'!$D$36, Q795*'UNIT VALUES'!$D$31*'UNIT VALUES'!$D$36)),0)</f>
        <v>5472715</v>
      </c>
      <c r="AA795" s="87">
        <f>ROUND(IF(C795="22", IF(U795&gt;V795,0,R795*'UNIT VALUES'!$D$43*'UNIT VALUES'!$D$44),IF(CALCS!U795&gt;CALCS!V795,0,CALCS!R795*'UNIT VALUES'!$D$34*'UNIT VALUES'!$D$36)), 0)</f>
        <v>0</v>
      </c>
      <c r="AB795" s="87">
        <f>ROUND(IF(C795="22",IF(U795&gt;V795,S795*'UNIT VALUES'!$D$40*'UNIT VALUES'!$D$44,0),IF(U795&gt;V795,S795*'UNIT VALUES'!$D$30*'UNIT VALUES'!$D$36)), 0)</f>
        <v>3021565</v>
      </c>
      <c r="AC795" s="87">
        <f>ROUND(IF(U795&gt;V795,0,IF(T795&gt;1, IF(C795="66", T795*'UNIT VALUES'!$D$33*'UNIT VALUES'!$D$36,T795*'UNIT VALUES'!$D$32*'UNIT VALUES'!$D$36),0)),0)</f>
        <v>0</v>
      </c>
      <c r="AD795" t="str">
        <f t="shared" si="37"/>
        <v>359999</v>
      </c>
      <c r="AE795">
        <f ca="1">IF(C795="22",OFFSET('National Reallocations'!$L$1,MATCH(AD795,'National Reallocations'!$I$2:$I$52,0),),ROUND((X795/(SUM($X$2:$X$1259)-SUMIF($C$2:$C$1259,"22",$X$2:$X$1259)))*(Reallocations!$F$4+Reallocations!$F$5),0))</f>
        <v>17648</v>
      </c>
      <c r="AF795" s="27">
        <f ca="1">IF(ISERROR(OFFSET('MSA Reallocations'!$I$1,MATCH(AD795,'MSA Reallocations'!$E$2:$E$37,0),)), 0, (OFFSET('MSA Reallocations'!$I$1,MATCH(AD795,'MSA Reallocations'!$E$2:$E$37,0),)))</f>
        <v>0</v>
      </c>
      <c r="AG795" s="181">
        <f ca="1">IF(ISERROR(OFFSET(Reductions!$E$1,MATCH(AD795,Reductions!$F$2:$F$15,0),)), 0, -OFFSET(Reductions!$E$1,MATCH(AD795,Reductions!$F$2:$F$15,0),))</f>
        <v>0</v>
      </c>
      <c r="AH795" s="53">
        <f t="shared" ca="1" si="38"/>
        <v>10344877</v>
      </c>
    </row>
    <row r="796" spans="1:34" x14ac:dyDescent="0.25">
      <c r="A796" s="126" t="s">
        <v>5193</v>
      </c>
      <c r="B796" s="126" t="s">
        <v>2231</v>
      </c>
      <c r="C796" s="126" t="s">
        <v>27</v>
      </c>
      <c r="D796" s="126" t="s">
        <v>28</v>
      </c>
      <c r="E796" s="126" t="s">
        <v>2232</v>
      </c>
      <c r="F796" s="126" t="s">
        <v>226</v>
      </c>
      <c r="G796" s="126" t="s">
        <v>227</v>
      </c>
      <c r="H796" s="126" t="s">
        <v>23</v>
      </c>
      <c r="I796" s="126" t="s">
        <v>237</v>
      </c>
      <c r="J796" s="126" t="s">
        <v>2020</v>
      </c>
      <c r="K796" s="126" t="s">
        <v>3351</v>
      </c>
      <c r="L796" s="127">
        <v>201189</v>
      </c>
      <c r="M796" s="127">
        <v>333050</v>
      </c>
      <c r="N796" s="127">
        <v>331767</v>
      </c>
      <c r="O796" s="127">
        <v>559121</v>
      </c>
      <c r="P796" s="127">
        <v>0</v>
      </c>
      <c r="Q796" s="127">
        <v>101387</v>
      </c>
      <c r="R796" s="127">
        <v>7747</v>
      </c>
      <c r="S796" s="127">
        <v>6076</v>
      </c>
      <c r="T796" s="24">
        <f>IF(P796&gt;0, ROUND(IF(IF(OR(C796="51", C796="52", C796="66"), (L796*'UNIT VALUES'!$C$26)-CALCS!P796,0)&gt;0, IF(OR(C796="51", C796="52", C796="66"), (L796*'UNIT VALUES'!$C$26)-CALCS!P796,0), 0), 0), ROUND(IF(IF(OR(C796="51", C796="52", C796="66"), (L796*'UNIT VALUES'!$C$26)-CALCS!O796,0)&gt;0, IF(OR(C796="51", C796="52", C796="66"), (L796*'UNIT VALUES'!$C$26)-CALCS!O796,0), 0), 0))</f>
        <v>0</v>
      </c>
      <c r="U796" s="25">
        <f>IF(C796="22", (O796*'UNIT VALUES'!$D$38)+(Q796*'UNIT VALUES'!$D$39)+(S796*'UNIT VALUES'!$D$40), (O796*'UNIT VALUES'!$D$28)+(Q796*'UNIT VALUES'!$D$29)+(S796*'UNIT VALUES'!$D$30))</f>
        <v>4539760.1570324078</v>
      </c>
      <c r="V796" s="25">
        <f>IF(C796="22",(O796*'UNIT VALUES'!$D$41)+(Q796*'UNIT VALUES'!$D$42)+(R796*'UNIT VALUES'!$D$43),IF(C796="66",(Q796*'UNIT VALUES'!$D$31)+(T796*'UNIT VALUES'!$D$33)+(R796*'UNIT VALUES'!$D$34),(Q796*'UNIT VALUES'!$D$31)+(T796*'UNIT VALUES'!$D$32)+(R796*'UNIT VALUES'!$D$34)))</f>
        <v>2120860.1254144022</v>
      </c>
      <c r="W796" s="25">
        <f t="shared" si="36"/>
        <v>4539760</v>
      </c>
      <c r="X796" s="27">
        <f>ROUND(IF(C796="22", W796*'UNIT VALUES'!$D$44, W796*'UNIT VALUES'!$D$36), 0)</f>
        <v>3973235</v>
      </c>
      <c r="Y796" s="87">
        <f>ROUND(IF(C796="22", IF(U796&gt;V796,O796*'UNIT VALUES'!$D$38*'UNIT VALUES'!$D$44,O796*'UNIT VALUES'!$D$41*'UNIT VALUES'!$D$44),IF(U796&gt;V796, O796*'UNIT VALUES'!$D$28*'UNIT VALUES'!$D$36,0)), 0)</f>
        <v>919857</v>
      </c>
      <c r="Z796" s="87">
        <f>ROUND(IF(C796="22", IF(U796&gt;V796,Q796*'UNIT VALUES'!$D$39*'UNIT VALUES'!$D$44,Q796*'UNIT VALUES'!$D$42*'UNIT VALUES'!$D$44), IF(U796&gt;V796, Q796*'UNIT VALUES'!$D$29*'UNIT VALUES'!$D$36, Q796*'UNIT VALUES'!$D$31*'UNIT VALUES'!$D$36)),0)</f>
        <v>2255760</v>
      </c>
      <c r="AA796" s="87">
        <f>ROUND(IF(C796="22", IF(U796&gt;V796,0,R796*'UNIT VALUES'!$D$43*'UNIT VALUES'!$D$44),IF(CALCS!U796&gt;CALCS!V796,0,CALCS!R796*'UNIT VALUES'!$D$34*'UNIT VALUES'!$D$36)), 0)</f>
        <v>0</v>
      </c>
      <c r="AB796" s="87">
        <f>ROUND(IF(C796="22",IF(U796&gt;V796,S796*'UNIT VALUES'!$D$40*'UNIT VALUES'!$D$44,0),IF(U796&gt;V796,S796*'UNIT VALUES'!$D$30*'UNIT VALUES'!$D$36)), 0)</f>
        <v>797619</v>
      </c>
      <c r="AC796" s="87">
        <f>ROUND(IF(U796&gt;V796,0,IF(T796&gt;1, IF(C796="66", T796*'UNIT VALUES'!$D$33*'UNIT VALUES'!$D$36,T796*'UNIT VALUES'!$D$32*'UNIT VALUES'!$D$36),0)),0)</f>
        <v>0</v>
      </c>
      <c r="AD796" t="str">
        <f t="shared" si="37"/>
        <v>350012</v>
      </c>
      <c r="AE796">
        <f ca="1">IF(C796="22",OFFSET('National Reallocations'!$L$1,MATCH(AD796,'National Reallocations'!$I$2:$I$52,0),),ROUND((X796/(SUM($X$2:$X$1259)-SUMIF($C$2:$C$1259,"22",$X$2:$X$1259)))*(Reallocations!$F$4+Reallocations!$F$5),0))</f>
        <v>334</v>
      </c>
      <c r="AF796" s="27">
        <f ca="1">IF(ISERROR(OFFSET('MSA Reallocations'!$I$1,MATCH(AD796,'MSA Reallocations'!$E$2:$E$37,0),)), 0, (OFFSET('MSA Reallocations'!$I$1,MATCH(AD796,'MSA Reallocations'!$E$2:$E$37,0),)))</f>
        <v>0</v>
      </c>
      <c r="AG796" s="181">
        <f ca="1">IF(ISERROR(OFFSET(Reductions!$E$1,MATCH(AD796,Reductions!$F$2:$F$15,0),)), 0, -OFFSET(Reductions!$E$1,MATCH(AD796,Reductions!$F$2:$F$15,0),))</f>
        <v>0</v>
      </c>
      <c r="AH796" s="53">
        <f t="shared" ca="1" si="38"/>
        <v>3973569</v>
      </c>
    </row>
    <row r="797" spans="1:34" x14ac:dyDescent="0.25">
      <c r="A797" s="126" t="s">
        <v>5364</v>
      </c>
      <c r="B797" s="126" t="s">
        <v>2231</v>
      </c>
      <c r="C797" s="126" t="s">
        <v>27</v>
      </c>
      <c r="D797" s="126" t="s">
        <v>28</v>
      </c>
      <c r="E797" s="126" t="s">
        <v>2232</v>
      </c>
      <c r="F797" s="126" t="s">
        <v>2235</v>
      </c>
      <c r="G797" s="126" t="s">
        <v>112</v>
      </c>
      <c r="H797" s="126" t="s">
        <v>23</v>
      </c>
      <c r="I797" s="126" t="s">
        <v>2236</v>
      </c>
      <c r="J797" s="126" t="s">
        <v>2237</v>
      </c>
      <c r="K797" s="126" t="s">
        <v>3351</v>
      </c>
      <c r="L797" s="127">
        <v>23786</v>
      </c>
      <c r="M797" s="127">
        <v>0</v>
      </c>
      <c r="N797" s="127">
        <v>0</v>
      </c>
      <c r="O797" s="127">
        <v>42871</v>
      </c>
      <c r="P797" s="127">
        <v>0</v>
      </c>
      <c r="Q797" s="127">
        <v>7999</v>
      </c>
      <c r="R797" s="127">
        <v>72</v>
      </c>
      <c r="S797" s="127">
        <v>838</v>
      </c>
      <c r="T797" s="24">
        <f>IF(P797&gt;0, ROUND(IF(IF(OR(C797="51", C797="52", C797="66"), (L797*'UNIT VALUES'!$C$26)-CALCS!P797,0)&gt;0, IF(OR(C797="51", C797="52", C797="66"), (L797*'UNIT VALUES'!$C$26)-CALCS!P797,0), 0), 0), ROUND(IF(IF(OR(C797="51", C797="52", C797="66"), (L797*'UNIT VALUES'!$C$26)-CALCS!O797,0)&gt;0, IF(OR(C797="51", C797="52", C797="66"), (L797*'UNIT VALUES'!$C$26)-CALCS!O797,0), 0), 0))</f>
        <v>0</v>
      </c>
      <c r="U797" s="25">
        <f>IF(C797="22", (O797*'UNIT VALUES'!$D$38)+(Q797*'UNIT VALUES'!$D$39)+(S797*'UNIT VALUES'!$D$40), (O797*'UNIT VALUES'!$D$28)+(Q797*'UNIT VALUES'!$D$29)+(S797*'UNIT VALUES'!$D$30))</f>
        <v>409625.70753481623</v>
      </c>
      <c r="V797" s="25">
        <f>IF(C797="22",(O797*'UNIT VALUES'!$D$41)+(Q797*'UNIT VALUES'!$D$42)+(R797*'UNIT VALUES'!$D$43),IF(C797="66",(Q797*'UNIT VALUES'!$D$31)+(T797*'UNIT VALUES'!$D$33)+(R797*'UNIT VALUES'!$D$34),(Q797*'UNIT VALUES'!$D$31)+(T797*'UNIT VALUES'!$D$32)+(R797*'UNIT VALUES'!$D$34)))</f>
        <v>127346.0063334385</v>
      </c>
      <c r="W797" s="25">
        <f t="shared" si="36"/>
        <v>409626</v>
      </c>
      <c r="X797" s="27">
        <f>ROUND(IF(C797="22", W797*'UNIT VALUES'!$D$44, W797*'UNIT VALUES'!$D$36), 0)</f>
        <v>358508</v>
      </c>
      <c r="Y797" s="87">
        <f>ROUND(IF(C797="22", IF(U797&gt;V797,O797*'UNIT VALUES'!$D$38*'UNIT VALUES'!$D$44,O797*'UNIT VALUES'!$D$41*'UNIT VALUES'!$D$44),IF(U797&gt;V797, O797*'UNIT VALUES'!$D$28*'UNIT VALUES'!$D$36,0)), 0)</f>
        <v>70531</v>
      </c>
      <c r="Z797" s="87">
        <f>ROUND(IF(C797="22", IF(U797&gt;V797,Q797*'UNIT VALUES'!$D$39*'UNIT VALUES'!$D$44,Q797*'UNIT VALUES'!$D$42*'UNIT VALUES'!$D$44), IF(U797&gt;V797, Q797*'UNIT VALUES'!$D$29*'UNIT VALUES'!$D$36, Q797*'UNIT VALUES'!$D$31*'UNIT VALUES'!$D$36)),0)</f>
        <v>177970</v>
      </c>
      <c r="AA797" s="87">
        <f>ROUND(IF(C797="22", IF(U797&gt;V797,0,R797*'UNIT VALUES'!$D$43*'UNIT VALUES'!$D$44),IF(CALCS!U797&gt;CALCS!V797,0,CALCS!R797*'UNIT VALUES'!$D$34*'UNIT VALUES'!$D$36)), 0)</f>
        <v>0</v>
      </c>
      <c r="AB797" s="87">
        <f>ROUND(IF(C797="22",IF(U797&gt;V797,S797*'UNIT VALUES'!$D$40*'UNIT VALUES'!$D$44,0),IF(U797&gt;V797,S797*'UNIT VALUES'!$D$30*'UNIT VALUES'!$D$36)), 0)</f>
        <v>110007</v>
      </c>
      <c r="AC797" s="87">
        <f>ROUND(IF(U797&gt;V797,0,IF(T797&gt;1, IF(C797="66", T797*'UNIT VALUES'!$D$33*'UNIT VALUES'!$D$36,T797*'UNIT VALUES'!$D$32*'UNIT VALUES'!$D$36),0)),0)</f>
        <v>0</v>
      </c>
      <c r="AD797" t="str">
        <f t="shared" si="37"/>
        <v>350204</v>
      </c>
      <c r="AE797">
        <f ca="1">IF(C797="22",OFFSET('National Reallocations'!$L$1,MATCH(AD797,'National Reallocations'!$I$2:$I$52,0),),ROUND((X797/(SUM($X$2:$X$1259)-SUMIF($C$2:$C$1259,"22",$X$2:$X$1259)))*(Reallocations!$F$4+Reallocations!$F$5),0))</f>
        <v>30</v>
      </c>
      <c r="AF797" s="27">
        <f ca="1">IF(ISERROR(OFFSET('MSA Reallocations'!$I$1,MATCH(AD797,'MSA Reallocations'!$E$2:$E$37,0),)), 0, (OFFSET('MSA Reallocations'!$I$1,MATCH(AD797,'MSA Reallocations'!$E$2:$E$37,0),)))</f>
        <v>0</v>
      </c>
      <c r="AG797" s="181">
        <f ca="1">IF(ISERROR(OFFSET(Reductions!$E$1,MATCH(AD797,Reductions!$F$2:$F$15,0),)), 0, -OFFSET(Reductions!$E$1,MATCH(AD797,Reductions!$F$2:$F$15,0),))</f>
        <v>0</v>
      </c>
      <c r="AH797" s="53">
        <f t="shared" ca="1" si="38"/>
        <v>358538</v>
      </c>
    </row>
    <row r="798" spans="1:34" x14ac:dyDescent="0.25">
      <c r="A798" s="126" t="s">
        <v>5920</v>
      </c>
      <c r="B798" s="126" t="s">
        <v>2231</v>
      </c>
      <c r="C798" s="126" t="s">
        <v>27</v>
      </c>
      <c r="D798" s="126" t="s">
        <v>28</v>
      </c>
      <c r="E798" s="126" t="s">
        <v>2232</v>
      </c>
      <c r="F798" s="126" t="s">
        <v>853</v>
      </c>
      <c r="G798" s="126" t="s">
        <v>170</v>
      </c>
      <c r="H798" s="126" t="s">
        <v>23</v>
      </c>
      <c r="I798" s="126" t="s">
        <v>824</v>
      </c>
      <c r="J798" s="126" t="s">
        <v>2239</v>
      </c>
      <c r="K798" s="126" t="s">
        <v>3351</v>
      </c>
      <c r="L798" s="127">
        <v>29367</v>
      </c>
      <c r="M798" s="127">
        <v>46999</v>
      </c>
      <c r="N798" s="127">
        <v>45086</v>
      </c>
      <c r="O798" s="127">
        <v>101643</v>
      </c>
      <c r="P798" s="127">
        <v>0</v>
      </c>
      <c r="Q798" s="127">
        <v>23345</v>
      </c>
      <c r="R798" s="127">
        <v>1435</v>
      </c>
      <c r="S798" s="127">
        <v>736</v>
      </c>
      <c r="T798" s="24">
        <f>IF(P798&gt;0, ROUND(IF(IF(OR(C798="51", C798="52", C798="66"), (L798*'UNIT VALUES'!$C$26)-CALCS!P798,0)&gt;0, IF(OR(C798="51", C798="52", C798="66"), (L798*'UNIT VALUES'!$C$26)-CALCS!P798,0), 0), 0), ROUND(IF(IF(OR(C798="51", C798="52", C798="66"), (L798*'UNIT VALUES'!$C$26)-CALCS!O798,0)&gt;0, IF(OR(C798="51", C798="52", C798="66"), (L798*'UNIT VALUES'!$C$26)-CALCS!O798,0), 0), 0))</f>
        <v>0</v>
      </c>
      <c r="U798" s="25">
        <f>IF(C798="22", (O798*'UNIT VALUES'!$D$38)+(Q798*'UNIT VALUES'!$D$39)+(S798*'UNIT VALUES'!$D$40), (O798*'UNIT VALUES'!$D$28)+(Q798*'UNIT VALUES'!$D$29)+(S798*'UNIT VALUES'!$D$30))</f>
        <v>894920.56516186462</v>
      </c>
      <c r="V798" s="25">
        <f>IF(C798="22",(O798*'UNIT VALUES'!$D$41)+(Q798*'UNIT VALUES'!$D$42)+(R798*'UNIT VALUES'!$D$43),IF(C798="66",(Q798*'UNIT VALUES'!$D$31)+(T798*'UNIT VALUES'!$D$33)+(R798*'UNIT VALUES'!$D$34),(Q798*'UNIT VALUES'!$D$31)+(T798*'UNIT VALUES'!$D$32)+(R798*'UNIT VALUES'!$D$34)))</f>
        <v>462479.11589762697</v>
      </c>
      <c r="W798" s="25">
        <f t="shared" si="36"/>
        <v>894921</v>
      </c>
      <c r="X798" s="27">
        <f>ROUND(IF(C798="22", W798*'UNIT VALUES'!$D$44, W798*'UNIT VALUES'!$D$36), 0)</f>
        <v>783242</v>
      </c>
      <c r="Y798" s="87">
        <f>ROUND(IF(C798="22", IF(U798&gt;V798,O798*'UNIT VALUES'!$D$38*'UNIT VALUES'!$D$44,O798*'UNIT VALUES'!$D$41*'UNIT VALUES'!$D$44),IF(U798&gt;V798, O798*'UNIT VALUES'!$D$28*'UNIT VALUES'!$D$36,0)), 0)</f>
        <v>167221</v>
      </c>
      <c r="Z798" s="87">
        <f>ROUND(IF(C798="22", IF(U798&gt;V798,Q798*'UNIT VALUES'!$D$39*'UNIT VALUES'!$D$44,Q798*'UNIT VALUES'!$D$42*'UNIT VALUES'!$D$44), IF(U798&gt;V798, Q798*'UNIT VALUES'!$D$29*'UNIT VALUES'!$D$36, Q798*'UNIT VALUES'!$D$31*'UNIT VALUES'!$D$36)),0)</f>
        <v>519403</v>
      </c>
      <c r="AA798" s="87">
        <f>ROUND(IF(C798="22", IF(U798&gt;V798,0,R798*'UNIT VALUES'!$D$43*'UNIT VALUES'!$D$44),IF(CALCS!U798&gt;CALCS!V798,0,CALCS!R798*'UNIT VALUES'!$D$34*'UNIT VALUES'!$D$36)), 0)</f>
        <v>0</v>
      </c>
      <c r="AB798" s="87">
        <f>ROUND(IF(C798="22",IF(U798&gt;V798,S798*'UNIT VALUES'!$D$40*'UNIT VALUES'!$D$44,0),IF(U798&gt;V798,S798*'UNIT VALUES'!$D$30*'UNIT VALUES'!$D$36)), 0)</f>
        <v>96617</v>
      </c>
      <c r="AC798" s="87">
        <f>ROUND(IF(U798&gt;V798,0,IF(T798&gt;1, IF(C798="66", T798*'UNIT VALUES'!$D$33*'UNIT VALUES'!$D$36,T798*'UNIT VALUES'!$D$32*'UNIT VALUES'!$D$36),0)),0)</f>
        <v>0</v>
      </c>
      <c r="AD798" t="str">
        <f t="shared" si="37"/>
        <v>350336</v>
      </c>
      <c r="AE798">
        <f ca="1">IF(C798="22",OFFSET('National Reallocations'!$L$1,MATCH(AD798,'National Reallocations'!$I$2:$I$52,0),),ROUND((X798/(SUM($X$2:$X$1259)-SUMIF($C$2:$C$1259,"22",$X$2:$X$1259)))*(Reallocations!$F$4+Reallocations!$F$5),0))</f>
        <v>66</v>
      </c>
      <c r="AF798" s="27">
        <f ca="1">IF(ISERROR(OFFSET('MSA Reallocations'!$I$1,MATCH(AD798,'MSA Reallocations'!$E$2:$E$37,0),)), 0, (OFFSET('MSA Reallocations'!$I$1,MATCH(AD798,'MSA Reallocations'!$E$2:$E$37,0),)))</f>
        <v>0</v>
      </c>
      <c r="AG798" s="181">
        <f ca="1">IF(ISERROR(OFFSET(Reductions!$E$1,MATCH(AD798,Reductions!$F$2:$F$15,0),)), 0, -OFFSET(Reductions!$E$1,MATCH(AD798,Reductions!$F$2:$F$15,0),))</f>
        <v>0</v>
      </c>
      <c r="AH798" s="53">
        <f t="shared" ca="1" si="38"/>
        <v>783308</v>
      </c>
    </row>
    <row r="799" spans="1:34" x14ac:dyDescent="0.25">
      <c r="A799" s="126" t="s">
        <v>4819</v>
      </c>
      <c r="B799" s="126" t="s">
        <v>2231</v>
      </c>
      <c r="C799" s="126" t="s">
        <v>47</v>
      </c>
      <c r="D799" s="126" t="s">
        <v>48</v>
      </c>
      <c r="E799" s="126" t="s">
        <v>2232</v>
      </c>
      <c r="F799" s="126" t="s">
        <v>2241</v>
      </c>
      <c r="G799" s="126" t="s">
        <v>22</v>
      </c>
      <c r="H799" s="126" t="s">
        <v>23</v>
      </c>
      <c r="I799" s="126" t="s">
        <v>2242</v>
      </c>
      <c r="J799" s="126" t="s">
        <v>2020</v>
      </c>
      <c r="K799" s="126" t="s">
        <v>3351</v>
      </c>
      <c r="L799" s="127">
        <v>1</v>
      </c>
      <c r="M799" s="127">
        <v>0</v>
      </c>
      <c r="N799" s="127">
        <v>0</v>
      </c>
      <c r="O799" s="127">
        <v>94171</v>
      </c>
      <c r="P799" s="127">
        <v>0</v>
      </c>
      <c r="Q799" s="127">
        <v>10210</v>
      </c>
      <c r="R799" s="127">
        <v>95</v>
      </c>
      <c r="S799" s="127">
        <v>620</v>
      </c>
      <c r="T799" s="24">
        <f>IF(P799&gt;0, ROUND(IF(IF(OR(C799="51", C799="52", C799="66"), (L799*'UNIT VALUES'!$C$26)-CALCS!P799,0)&gt;0, IF(OR(C799="51", C799="52", C799="66"), (L799*'UNIT VALUES'!$C$26)-CALCS!P799,0), 0), 0), ROUND(IF(IF(OR(C799="51", C799="52", C799="66"), (L799*'UNIT VALUES'!$C$26)-CALCS!O799,0)&gt;0, IF(OR(C799="51", C799="52", C799="66"), (L799*'UNIT VALUES'!$C$26)-CALCS!O799,0), 0), 0))</f>
        <v>0</v>
      </c>
      <c r="U799" s="25">
        <f>IF(C799="22", (O799*'UNIT VALUES'!$D$38)+(Q799*'UNIT VALUES'!$D$39)+(S799*'UNIT VALUES'!$D$40), (O799*'UNIT VALUES'!$D$28)+(Q799*'UNIT VALUES'!$D$29)+(S799*'UNIT VALUES'!$D$30))</f>
        <v>529566.13257224148</v>
      </c>
      <c r="V799" s="25">
        <f>IF(C799="22",(O799*'UNIT VALUES'!$D$41)+(Q799*'UNIT VALUES'!$D$42)+(R799*'UNIT VALUES'!$D$43),IF(C799="66",(Q799*'UNIT VALUES'!$D$31)+(T799*'UNIT VALUES'!$D$33)+(R799*'UNIT VALUES'!$D$34),(Q799*'UNIT VALUES'!$D$31)+(T799*'UNIT VALUES'!$D$32)+(R799*'UNIT VALUES'!$D$34)))</f>
        <v>162775.40608506621</v>
      </c>
      <c r="W799" s="25">
        <f t="shared" si="36"/>
        <v>529566</v>
      </c>
      <c r="X799" s="27">
        <f>ROUND(IF(C799="22", W799*'UNIT VALUES'!$D$44, W799*'UNIT VALUES'!$D$36), 0)-1</f>
        <v>463480</v>
      </c>
      <c r="Y799" s="87">
        <f>ROUND(IF(C799="22", IF(U799&gt;V799,O799*'UNIT VALUES'!$D$38*'UNIT VALUES'!$D$44,O799*'UNIT VALUES'!$D$41*'UNIT VALUES'!$D$44),IF(U799&gt;V799, O799*'UNIT VALUES'!$D$28*'UNIT VALUES'!$D$36,0)), 0)</f>
        <v>154929</v>
      </c>
      <c r="Z799" s="87">
        <f>ROUND(IF(C799="22", IF(U799&gt;V799,Q799*'UNIT VALUES'!$D$39*'UNIT VALUES'!$D$44,Q799*'UNIT VALUES'!$D$42*'UNIT VALUES'!$D$44), IF(U799&gt;V799, Q799*'UNIT VALUES'!$D$29*'UNIT VALUES'!$D$36, Q799*'UNIT VALUES'!$D$31*'UNIT VALUES'!$D$36)),0)</f>
        <v>227162</v>
      </c>
      <c r="AA799" s="87">
        <f>ROUND(IF(C799="22", IF(U799&gt;V799,0,R799*'UNIT VALUES'!$D$43*'UNIT VALUES'!$D$44),IF(CALCS!U799&gt;CALCS!V799,0,CALCS!R799*'UNIT VALUES'!$D$34*'UNIT VALUES'!$D$36)), 0)</f>
        <v>0</v>
      </c>
      <c r="AB799" s="87">
        <f>ROUND(IF(C799="22",IF(U799&gt;V799,S799*'UNIT VALUES'!$D$40*'UNIT VALUES'!$D$44,0),IF(U799&gt;V799,S799*'UNIT VALUES'!$D$30*'UNIT VALUES'!$D$36)), 0)</f>
        <v>81390</v>
      </c>
      <c r="AC799" s="87">
        <f>ROUND(IF(U799&gt;V799,0,IF(T799&gt;1, IF(C799="66", T799*'UNIT VALUES'!$D$33*'UNIT VALUES'!$D$36,T799*'UNIT VALUES'!$D$32*'UNIT VALUES'!$D$36),0)),0)</f>
        <v>0</v>
      </c>
      <c r="AD799" t="str">
        <f t="shared" si="37"/>
        <v>350479</v>
      </c>
      <c r="AE799">
        <f ca="1">IF(C799="22",OFFSET('National Reallocations'!$L$1,MATCH(AD799,'National Reallocations'!$I$2:$I$52,0),),ROUND((X799/(SUM($X$2:$X$1259)-SUMIF($C$2:$C$1259,"22",$X$2:$X$1259)))*(Reallocations!$F$4+Reallocations!$F$5),0))</f>
        <v>39</v>
      </c>
      <c r="AF799" s="27">
        <f ca="1">IF(ISERROR(OFFSET('MSA Reallocations'!$I$1,MATCH(AD799,'MSA Reallocations'!$E$2:$E$37,0),)), 0, (OFFSET('MSA Reallocations'!$I$1,MATCH(AD799,'MSA Reallocations'!$E$2:$E$37,0),)))</f>
        <v>0</v>
      </c>
      <c r="AG799" s="181">
        <f ca="1">IF(ISERROR(OFFSET(Reductions!$E$1,MATCH(AD799,Reductions!$F$2:$F$15,0),)), 0, -OFFSET(Reductions!$E$1,MATCH(AD799,Reductions!$F$2:$F$15,0),))</f>
        <v>0</v>
      </c>
      <c r="AH799" s="53">
        <f t="shared" ca="1" si="38"/>
        <v>463519</v>
      </c>
    </row>
    <row r="800" spans="1:34" x14ac:dyDescent="0.25">
      <c r="A800" s="126" t="s">
        <v>4899</v>
      </c>
      <c r="B800" s="126" t="s">
        <v>2231</v>
      </c>
      <c r="C800" s="126" t="s">
        <v>27</v>
      </c>
      <c r="D800" s="126" t="s">
        <v>28</v>
      </c>
      <c r="E800" s="126" t="s">
        <v>2232</v>
      </c>
      <c r="F800" s="126" t="s">
        <v>951</v>
      </c>
      <c r="G800" s="126" t="s">
        <v>1793</v>
      </c>
      <c r="H800" s="126" t="s">
        <v>23</v>
      </c>
      <c r="I800" s="126" t="s">
        <v>2244</v>
      </c>
      <c r="J800" s="126" t="s">
        <v>2245</v>
      </c>
      <c r="K800" s="126" t="s">
        <v>3351</v>
      </c>
      <c r="L800" s="127">
        <v>33394</v>
      </c>
      <c r="M800" s="127">
        <v>49299</v>
      </c>
      <c r="N800" s="127">
        <v>48953</v>
      </c>
      <c r="O800" s="127">
        <v>84099</v>
      </c>
      <c r="P800" s="127">
        <v>0</v>
      </c>
      <c r="Q800" s="127">
        <v>12341</v>
      </c>
      <c r="R800" s="127">
        <v>3070</v>
      </c>
      <c r="S800" s="127">
        <v>895</v>
      </c>
      <c r="T800" s="24">
        <f>IF(P800&gt;0, ROUND(IF(IF(OR(C800="51", C800="52", C800="66"), (L800*'UNIT VALUES'!$C$26)-CALCS!P800,0)&gt;0, IF(OR(C800="51", C800="52", C800="66"), (L800*'UNIT VALUES'!$C$26)-CALCS!P800,0), 0), 0), ROUND(IF(IF(OR(C800="51", C800="52", C800="66"), (L800*'UNIT VALUES'!$C$26)-CALCS!O800,0)&gt;0, IF(OR(C800="51", C800="52", C800="66"), (L800*'UNIT VALUES'!$C$26)-CALCS!O800,0), 0), 0))</f>
        <v>0</v>
      </c>
      <c r="U800" s="25">
        <f>IF(C800="22", (O800*'UNIT VALUES'!$D$38)+(Q800*'UNIT VALUES'!$D$39)+(S800*'UNIT VALUES'!$D$40), (O800*'UNIT VALUES'!$D$28)+(Q800*'UNIT VALUES'!$D$29)+(S800*'UNIT VALUES'!$D$30))</f>
        <v>606053.73731301795</v>
      </c>
      <c r="V800" s="25">
        <f>IF(C800="22",(O800*'UNIT VALUES'!$D$41)+(Q800*'UNIT VALUES'!$D$42)+(R800*'UNIT VALUES'!$D$43),IF(C800="66",(Q800*'UNIT VALUES'!$D$31)+(T800*'UNIT VALUES'!$D$33)+(R800*'UNIT VALUES'!$D$34),(Q800*'UNIT VALUES'!$D$31)+(T800*'UNIT VALUES'!$D$32)+(R800*'UNIT VALUES'!$D$34)))</f>
        <v>415868.33570340811</v>
      </c>
      <c r="W800" s="25">
        <f t="shared" si="36"/>
        <v>606054</v>
      </c>
      <c r="X800" s="27">
        <f>ROUND(IF(C800="22", W800*'UNIT VALUES'!$D$44, W800*'UNIT VALUES'!$D$36), 0)</f>
        <v>530423</v>
      </c>
      <c r="Y800" s="87">
        <f>ROUND(IF(C800="22", IF(U800&gt;V800,O800*'UNIT VALUES'!$D$38*'UNIT VALUES'!$D$44,O800*'UNIT VALUES'!$D$41*'UNIT VALUES'!$D$44),IF(U800&gt;V800, O800*'UNIT VALUES'!$D$28*'UNIT VALUES'!$D$36,0)), 0)</f>
        <v>138358</v>
      </c>
      <c r="Z800" s="87">
        <f>ROUND(IF(C800="22", IF(U800&gt;V800,Q800*'UNIT VALUES'!$D$39*'UNIT VALUES'!$D$44,Q800*'UNIT VALUES'!$D$42*'UNIT VALUES'!$D$44), IF(U800&gt;V800, Q800*'UNIT VALUES'!$D$29*'UNIT VALUES'!$D$36, Q800*'UNIT VALUES'!$D$31*'UNIT VALUES'!$D$36)),0)</f>
        <v>274575</v>
      </c>
      <c r="AA800" s="87">
        <f>ROUND(IF(C800="22", IF(U800&gt;V800,0,R800*'UNIT VALUES'!$D$43*'UNIT VALUES'!$D$44),IF(CALCS!U800&gt;CALCS!V800,0,CALCS!R800*'UNIT VALUES'!$D$34*'UNIT VALUES'!$D$36)), 0)</f>
        <v>0</v>
      </c>
      <c r="AB800" s="87">
        <f>ROUND(IF(C800="22",IF(U800&gt;V800,S800*'UNIT VALUES'!$D$40*'UNIT VALUES'!$D$44,0),IF(U800&gt;V800,S800*'UNIT VALUES'!$D$30*'UNIT VALUES'!$D$36)), 0)</f>
        <v>117490</v>
      </c>
      <c r="AC800" s="87">
        <f>ROUND(IF(U800&gt;V800,0,IF(T800&gt;1, IF(C800="66", T800*'UNIT VALUES'!$D$33*'UNIT VALUES'!$D$36,T800*'UNIT VALUES'!$D$32*'UNIT VALUES'!$D$36),0)),0)</f>
        <v>0</v>
      </c>
      <c r="AD800" t="str">
        <f t="shared" si="37"/>
        <v>350534</v>
      </c>
      <c r="AE800">
        <f ca="1">IF(C800="22",OFFSET('National Reallocations'!$L$1,MATCH(AD800,'National Reallocations'!$I$2:$I$52,0),),ROUND((X800/(SUM($X$2:$X$1259)-SUMIF($C$2:$C$1259,"22",$X$2:$X$1259)))*(Reallocations!$F$4+Reallocations!$F$5),0))</f>
        <v>45</v>
      </c>
      <c r="AF800" s="27">
        <f ca="1">IF(ISERROR(OFFSET('MSA Reallocations'!$I$1,MATCH(AD800,'MSA Reallocations'!$E$2:$E$37,0),)), 0, (OFFSET('MSA Reallocations'!$I$1,MATCH(AD800,'MSA Reallocations'!$E$2:$E$37,0),)))</f>
        <v>0</v>
      </c>
      <c r="AG800" s="181">
        <f ca="1">IF(ISERROR(OFFSET(Reductions!$E$1,MATCH(AD800,Reductions!$F$2:$F$15,0),)), 0, -OFFSET(Reductions!$E$1,MATCH(AD800,Reductions!$F$2:$F$15,0),))</f>
        <v>0</v>
      </c>
      <c r="AH800" s="53">
        <f t="shared" ca="1" si="38"/>
        <v>530468</v>
      </c>
    </row>
    <row r="801" spans="1:34" x14ac:dyDescent="0.25">
      <c r="A801" s="126" t="s">
        <v>5429</v>
      </c>
      <c r="B801" s="126" t="s">
        <v>2247</v>
      </c>
      <c r="C801" s="126" t="s">
        <v>19</v>
      </c>
      <c r="D801" s="126" t="s">
        <v>20</v>
      </c>
      <c r="E801" s="126" t="s">
        <v>2248</v>
      </c>
      <c r="F801" s="126" t="s">
        <v>4744</v>
      </c>
      <c r="G801" s="126" t="s">
        <v>22</v>
      </c>
      <c r="H801" s="126" t="s">
        <v>23</v>
      </c>
      <c r="I801" s="126" t="s">
        <v>23</v>
      </c>
      <c r="J801" s="126" t="s">
        <v>24</v>
      </c>
      <c r="K801" s="126" t="s">
        <v>3333</v>
      </c>
      <c r="L801" s="127">
        <v>0</v>
      </c>
      <c r="M801" s="127">
        <v>800878</v>
      </c>
      <c r="N801" s="127">
        <v>800493</v>
      </c>
      <c r="O801" s="127">
        <v>431627</v>
      </c>
      <c r="P801" s="127">
        <v>0</v>
      </c>
      <c r="Q801" s="127">
        <v>54641</v>
      </c>
      <c r="R801" s="127">
        <v>6561</v>
      </c>
      <c r="S801" s="127">
        <v>4536</v>
      </c>
      <c r="T801" s="24">
        <f>IF(P801&gt;0, ROUND(IF(IF(OR(C801="51", C801="52", C801="66"), (L801*'UNIT VALUES'!$C$26)-CALCS!P801,0)&gt;0, IF(OR(C801="51", C801="52", C801="66"), (L801*'UNIT VALUES'!$C$26)-CALCS!P801,0), 0), 0), ROUND(IF(IF(OR(C801="51", C801="52", C801="66"), (L801*'UNIT VALUES'!$C$26)-CALCS!O801,0)&gt;0, IF(OR(C801="51", C801="52", C801="66"), (L801*'UNIT VALUES'!$C$26)-CALCS!O801,0), 0), 0))</f>
        <v>0</v>
      </c>
      <c r="U801" s="25">
        <f>IF(C801="22", (O801*'UNIT VALUES'!$D$38)+(Q801*'UNIT VALUES'!$D$39)+(S801*'UNIT VALUES'!$D$40), (O801*'UNIT VALUES'!$D$28)+(Q801*'UNIT VALUES'!$D$29)+(S801*'UNIT VALUES'!$D$30))</f>
        <v>3550267.6504785009</v>
      </c>
      <c r="V801" s="25">
        <f>IF(C801="22",(O801*'UNIT VALUES'!$D$41)+(Q801*'UNIT VALUES'!$D$42)+(R801*'UNIT VALUES'!$D$43),IF(C801="66",(Q801*'UNIT VALUES'!$D$31)+(T801*'UNIT VALUES'!$D$33)+(R801*'UNIT VALUES'!$D$34),(Q801*'UNIT VALUES'!$D$31)+(T801*'UNIT VALUES'!$D$32)+(R801*'UNIT VALUES'!$D$34)))</f>
        <v>2068886.1266155243</v>
      </c>
      <c r="W801" s="25">
        <f t="shared" si="36"/>
        <v>3550268</v>
      </c>
      <c r="X801" s="219">
        <f>ROUND(IF(C801="22", W801*'UNIT VALUES'!$D$44, W801*'UNIT VALUES'!$D$36), 0)</f>
        <v>2952222</v>
      </c>
      <c r="Y801" s="87">
        <f>ROUND(IF(C801="22", IF(U801&gt;V801,O801*'UNIT VALUES'!$D$38*'UNIT VALUES'!$D$44,O801*'UNIT VALUES'!$D$41*'UNIT VALUES'!$D$44),IF(U801&gt;V801, O801*'UNIT VALUES'!$D$28*'UNIT VALUES'!$D$36,0)), 0)</f>
        <v>720897</v>
      </c>
      <c r="Z801" s="87">
        <f>ROUND(IF(C801="22", IF(U801&gt;V801,Q801*'UNIT VALUES'!$D$39*'UNIT VALUES'!$D$44,Q801*'UNIT VALUES'!$D$42*'UNIT VALUES'!$D$44), IF(U801&gt;V801, Q801*'UNIT VALUES'!$D$29*'UNIT VALUES'!$D$36, Q801*'UNIT VALUES'!$D$31*'UNIT VALUES'!$D$36)),0)</f>
        <v>1272071</v>
      </c>
      <c r="AA801" s="87">
        <f>ROUND(IF(C801="22", IF(U801&gt;V801,0,R801*'UNIT VALUES'!$D$43*'UNIT VALUES'!$D$44),IF(CALCS!U801&gt;CALCS!V801,0,CALCS!R801*'UNIT VALUES'!$D$34*'UNIT VALUES'!$D$36)), 0)</f>
        <v>0</v>
      </c>
      <c r="AB801" s="87">
        <f>ROUND(IF(C801="22",IF(U801&gt;V801,S801*'UNIT VALUES'!$D$40*'UNIT VALUES'!$D$44,0),IF(U801&gt;V801,S801*'UNIT VALUES'!$D$30*'UNIT VALUES'!$D$36)), 0)</f>
        <v>959254</v>
      </c>
      <c r="AC801" s="87">
        <f>ROUND(IF(U801&gt;V801,0,IF(T801&gt;1, IF(C801="66", T801*'UNIT VALUES'!$D$33*'UNIT VALUES'!$D$36,T801*'UNIT VALUES'!$D$32*'UNIT VALUES'!$D$36),0)),0)</f>
        <v>0</v>
      </c>
      <c r="AD801" t="str">
        <f t="shared" si="37"/>
        <v>329999</v>
      </c>
      <c r="AE801">
        <f ca="1">IF(C801="22",OFFSET('National Reallocations'!$L$1,MATCH(AD801,'National Reallocations'!$I$2:$I$52,0),),ROUND((X801/(SUM($X$2:$X$1259)-SUMIF($C$2:$C$1259,"22",$X$2:$X$1259)))*(Reallocations!$F$4+Reallocations!$F$5),0))</f>
        <v>311629</v>
      </c>
      <c r="AF801" s="27">
        <f ca="1">IF(ISERROR(OFFSET('MSA Reallocations'!$I$1,MATCH(AD801,'MSA Reallocations'!$E$2:$E$37,0),)), 0, (OFFSET('MSA Reallocations'!$I$1,MATCH(AD801,'MSA Reallocations'!$E$2:$E$37,0),)))</f>
        <v>0</v>
      </c>
      <c r="AG801" s="181">
        <f ca="1">IF(ISERROR(OFFSET(Reductions!$E$1,MATCH(AD801,Reductions!$F$2:$F$15,0),)), 0, -OFFSET(Reductions!$E$1,MATCH(AD801,Reductions!$F$2:$F$15,0),))</f>
        <v>0</v>
      </c>
      <c r="AH801" s="53">
        <f t="shared" ca="1" si="38"/>
        <v>3263851</v>
      </c>
    </row>
    <row r="802" spans="1:34" x14ac:dyDescent="0.25">
      <c r="A802" s="126" t="s">
        <v>5543</v>
      </c>
      <c r="B802" s="126" t="s">
        <v>2247</v>
      </c>
      <c r="C802" s="126" t="s">
        <v>27</v>
      </c>
      <c r="D802" s="126" t="s">
        <v>28</v>
      </c>
      <c r="E802" s="126" t="s">
        <v>2248</v>
      </c>
      <c r="F802" s="126" t="s">
        <v>2250</v>
      </c>
      <c r="G802" s="126" t="s">
        <v>844</v>
      </c>
      <c r="H802" s="126" t="s">
        <v>23</v>
      </c>
      <c r="I802" s="126" t="s">
        <v>2251</v>
      </c>
      <c r="J802" s="126" t="s">
        <v>2252</v>
      </c>
      <c r="K802" s="126" t="s">
        <v>3333</v>
      </c>
      <c r="L802" s="127">
        <v>12525</v>
      </c>
      <c r="M802" s="127">
        <v>24363</v>
      </c>
      <c r="N802" s="127">
        <v>24363</v>
      </c>
      <c r="O802" s="127">
        <v>285667</v>
      </c>
      <c r="P802" s="127">
        <v>0</v>
      </c>
      <c r="Q802" s="127">
        <v>26876</v>
      </c>
      <c r="R802" s="127">
        <v>74</v>
      </c>
      <c r="S802" s="127">
        <v>1684</v>
      </c>
      <c r="T802" s="24">
        <f>IF(P802&gt;0, ROUND(IF(IF(OR(C802="51", C802="52", C802="66"), (L802*'UNIT VALUES'!$C$26)-CALCS!P802,0)&gt;0, IF(OR(C802="51", C802="52", C802="66"), (L802*'UNIT VALUES'!$C$26)-CALCS!P802,0), 0), 0), ROUND(IF(IF(OR(C802="51", C802="52", C802="66"), (L802*'UNIT VALUES'!$C$26)-CALCS!O802,0)&gt;0, IF(OR(C802="51", C802="52", C802="66"), (L802*'UNIT VALUES'!$C$26)-CALCS!O802,0), 0), 0))</f>
        <v>0</v>
      </c>
      <c r="U802" s="25">
        <f>IF(C802="22", (O802*'UNIT VALUES'!$D$38)+(Q802*'UNIT VALUES'!$D$39)+(S802*'UNIT VALUES'!$D$40), (O802*'UNIT VALUES'!$D$28)+(Q802*'UNIT VALUES'!$D$29)+(S802*'UNIT VALUES'!$D$30))</f>
        <v>1472796.8301142799</v>
      </c>
      <c r="V802" s="25">
        <f>IF(C802="22",(O802*'UNIT VALUES'!$D$41)+(Q802*'UNIT VALUES'!$D$42)+(R802*'UNIT VALUES'!$D$43),IF(C802="66",(Q802*'UNIT VALUES'!$D$31)+(T802*'UNIT VALUES'!$D$33)+(R802*'UNIT VALUES'!$D$34),(Q802*'UNIT VALUES'!$D$31)+(T802*'UNIT VALUES'!$D$32)+(R802*'UNIT VALUES'!$D$34)))</f>
        <v>415421.95214699983</v>
      </c>
      <c r="W802" s="25">
        <f t="shared" si="36"/>
        <v>1472797</v>
      </c>
      <c r="X802" s="27">
        <f>ROUND(IF(C802="22", W802*'UNIT VALUES'!$D$44, W802*'UNIT VALUES'!$D$36), 0)</f>
        <v>1289004</v>
      </c>
      <c r="Y802" s="87">
        <f>ROUND(IF(C802="22", IF(U802&gt;V802,O802*'UNIT VALUES'!$D$38*'UNIT VALUES'!$D$44,O802*'UNIT VALUES'!$D$41*'UNIT VALUES'!$D$44),IF(U802&gt;V802, O802*'UNIT VALUES'!$D$28*'UNIT VALUES'!$D$36,0)), 0)</f>
        <v>469975</v>
      </c>
      <c r="Z802" s="87">
        <f>ROUND(IF(C802="22", IF(U802&gt;V802,Q802*'UNIT VALUES'!$D$39*'UNIT VALUES'!$D$44,Q802*'UNIT VALUES'!$D$42*'UNIT VALUES'!$D$44), IF(U802&gt;V802, Q802*'UNIT VALUES'!$D$29*'UNIT VALUES'!$D$36, Q802*'UNIT VALUES'!$D$31*'UNIT VALUES'!$D$36)),0)</f>
        <v>597964</v>
      </c>
      <c r="AA802" s="87">
        <f>ROUND(IF(C802="22", IF(U802&gt;V802,0,R802*'UNIT VALUES'!$D$43*'UNIT VALUES'!$D$44),IF(CALCS!U802&gt;CALCS!V802,0,CALCS!R802*'UNIT VALUES'!$D$34*'UNIT VALUES'!$D$36)), 0)</f>
        <v>0</v>
      </c>
      <c r="AB802" s="87">
        <f>ROUND(IF(C802="22",IF(U802&gt;V802,S802*'UNIT VALUES'!$D$40*'UNIT VALUES'!$D$44,0),IF(U802&gt;V802,S802*'UNIT VALUES'!$D$30*'UNIT VALUES'!$D$36)), 0)</f>
        <v>221065</v>
      </c>
      <c r="AC802" s="87">
        <f>ROUND(IF(U802&gt;V802,0,IF(T802&gt;1, IF(C802="66", T802*'UNIT VALUES'!$D$33*'UNIT VALUES'!$D$36,T802*'UNIT VALUES'!$D$32*'UNIT VALUES'!$D$36),0)),0)</f>
        <v>0</v>
      </c>
      <c r="AD802" t="str">
        <f t="shared" si="37"/>
        <v>320096</v>
      </c>
      <c r="AE802">
        <f ca="1">IF(C802="22",OFFSET('National Reallocations'!$L$1,MATCH(AD802,'National Reallocations'!$I$2:$I$52,0),),ROUND((X802/(SUM($X$2:$X$1259)-SUMIF($C$2:$C$1259,"22",$X$2:$X$1259)))*(Reallocations!$F$4+Reallocations!$F$5),0))</f>
        <v>108</v>
      </c>
      <c r="AF802" s="27">
        <f ca="1">IF(ISERROR(OFFSET('MSA Reallocations'!$I$1,MATCH(AD802,'MSA Reallocations'!$E$2:$E$37,0),)), 0, (OFFSET('MSA Reallocations'!$I$1,MATCH(AD802,'MSA Reallocations'!$E$2:$E$37,0),)))</f>
        <v>0</v>
      </c>
      <c r="AG802" s="181">
        <f ca="1">IF(ISERROR(OFFSET(Reductions!$E$1,MATCH(AD802,Reductions!$F$2:$F$15,0),)), 0, -OFFSET(Reductions!$E$1,MATCH(AD802,Reductions!$F$2:$F$15,0),))</f>
        <v>0</v>
      </c>
      <c r="AH802" s="53">
        <f t="shared" ca="1" si="38"/>
        <v>1289112</v>
      </c>
    </row>
    <row r="803" spans="1:34" x14ac:dyDescent="0.25">
      <c r="A803" s="126" t="s">
        <v>5109</v>
      </c>
      <c r="B803" s="126" t="s">
        <v>2247</v>
      </c>
      <c r="C803" s="126" t="s">
        <v>27</v>
      </c>
      <c r="D803" s="126" t="s">
        <v>28</v>
      </c>
      <c r="E803" s="126" t="s">
        <v>2248</v>
      </c>
      <c r="F803" s="126" t="s">
        <v>242</v>
      </c>
      <c r="G803" s="126" t="s">
        <v>844</v>
      </c>
      <c r="H803" s="126" t="s">
        <v>23</v>
      </c>
      <c r="I803" s="126" t="s">
        <v>2254</v>
      </c>
      <c r="J803" s="126" t="s">
        <v>2252</v>
      </c>
      <c r="K803" s="126" t="s">
        <v>3333</v>
      </c>
      <c r="L803" s="127">
        <v>64405</v>
      </c>
      <c r="M803" s="127">
        <v>165574</v>
      </c>
      <c r="N803" s="127">
        <v>164674</v>
      </c>
      <c r="O803" s="127">
        <v>623747</v>
      </c>
      <c r="P803" s="127">
        <v>0</v>
      </c>
      <c r="Q803" s="127">
        <v>104385</v>
      </c>
      <c r="R803" s="127">
        <v>980</v>
      </c>
      <c r="S803" s="127">
        <v>10502</v>
      </c>
      <c r="T803" s="24">
        <f>IF(P803&gt;0, ROUND(IF(IF(OR(C803="51", C803="52", C803="66"), (L803*'UNIT VALUES'!$C$26)-CALCS!P803,0)&gt;0, IF(OR(C803="51", C803="52", C803="66"), (L803*'UNIT VALUES'!$C$26)-CALCS!P803,0), 0), 0), ROUND(IF(IF(OR(C803="51", C803="52", C803="66"), (L803*'UNIT VALUES'!$C$26)-CALCS!O803,0)&gt;0, IF(OR(C803="51", C803="52", C803="66"), (L803*'UNIT VALUES'!$C$26)-CALCS!O803,0), 0), 0))</f>
        <v>0</v>
      </c>
      <c r="U803" s="25">
        <f>IF(C803="22", (O803*'UNIT VALUES'!$D$38)+(Q803*'UNIT VALUES'!$D$39)+(S803*'UNIT VALUES'!$D$40), (O803*'UNIT VALUES'!$D$28)+(Q803*'UNIT VALUES'!$D$29)+(S803*'UNIT VALUES'!$D$30))</f>
        <v>5401316.7073070062</v>
      </c>
      <c r="V803" s="25">
        <f>IF(C803="22",(O803*'UNIT VALUES'!$D$41)+(Q803*'UNIT VALUES'!$D$42)+(R803*'UNIT VALUES'!$D$43),IF(C803="66",(Q803*'UNIT VALUES'!$D$31)+(T803*'UNIT VALUES'!$D$33)+(R803*'UNIT VALUES'!$D$34),(Q803*'UNIT VALUES'!$D$31)+(T803*'UNIT VALUES'!$D$32)+(R803*'UNIT VALUES'!$D$34)))</f>
        <v>1664831.2032358628</v>
      </c>
      <c r="W803" s="25">
        <f t="shared" si="36"/>
        <v>5401317</v>
      </c>
      <c r="X803" s="27">
        <f>ROUND(IF(C803="22", W803*'UNIT VALUES'!$D$44, W803*'UNIT VALUES'!$D$36), 0)</f>
        <v>4727277</v>
      </c>
      <c r="Y803" s="87">
        <f>ROUND(IF(C803="22", IF(U803&gt;V803,O803*'UNIT VALUES'!$D$38*'UNIT VALUES'!$D$44,O803*'UNIT VALUES'!$D$41*'UNIT VALUES'!$D$44),IF(U803&gt;V803, O803*'UNIT VALUES'!$D$28*'UNIT VALUES'!$D$36,0)), 0)</f>
        <v>1026179</v>
      </c>
      <c r="Z803" s="87">
        <f>ROUND(IF(C803="22", IF(U803&gt;V803,Q803*'UNIT VALUES'!$D$39*'UNIT VALUES'!$D$44,Q803*'UNIT VALUES'!$D$42*'UNIT VALUES'!$D$44), IF(U803&gt;V803, Q803*'UNIT VALUES'!$D$29*'UNIT VALUES'!$D$36, Q803*'UNIT VALUES'!$D$31*'UNIT VALUES'!$D$36)),0)</f>
        <v>2322462</v>
      </c>
      <c r="AA803" s="87">
        <f>ROUND(IF(C803="22", IF(U803&gt;V803,0,R803*'UNIT VALUES'!$D$43*'UNIT VALUES'!$D$44),IF(CALCS!U803&gt;CALCS!V803,0,CALCS!R803*'UNIT VALUES'!$D$34*'UNIT VALUES'!$D$36)), 0)</f>
        <v>0</v>
      </c>
      <c r="AB803" s="87">
        <f>ROUND(IF(C803="22",IF(U803&gt;V803,S803*'UNIT VALUES'!$D$40*'UNIT VALUES'!$D$44,0),IF(U803&gt;V803,S803*'UNIT VALUES'!$D$30*'UNIT VALUES'!$D$36)), 0)</f>
        <v>1378636</v>
      </c>
      <c r="AC803" s="87">
        <f>ROUND(IF(U803&gt;V803,0,IF(T803&gt;1, IF(C803="66", T803*'UNIT VALUES'!$D$33*'UNIT VALUES'!$D$36,T803*'UNIT VALUES'!$D$32*'UNIT VALUES'!$D$36),0)),0)</f>
        <v>0</v>
      </c>
      <c r="AD803" t="str">
        <f t="shared" si="37"/>
        <v>320108</v>
      </c>
      <c r="AE803">
        <f ca="1">IF(C803="22",OFFSET('National Reallocations'!$L$1,MATCH(AD803,'National Reallocations'!$I$2:$I$52,0),),ROUND((X803/(SUM($X$2:$X$1259)-SUMIF($C$2:$C$1259,"22",$X$2:$X$1259)))*(Reallocations!$F$4+Reallocations!$F$5),0))</f>
        <v>398</v>
      </c>
      <c r="AF803" s="27">
        <f ca="1">IF(ISERROR(OFFSET('MSA Reallocations'!$I$1,MATCH(AD803,'MSA Reallocations'!$E$2:$E$37,0),)), 0, (OFFSET('MSA Reallocations'!$I$1,MATCH(AD803,'MSA Reallocations'!$E$2:$E$37,0),)))</f>
        <v>0</v>
      </c>
      <c r="AG803" s="181">
        <f ca="1">IF(ISERROR(OFFSET(Reductions!$E$1,MATCH(AD803,Reductions!$F$2:$F$15,0),)), 0, -OFFSET(Reductions!$E$1,MATCH(AD803,Reductions!$F$2:$F$15,0),))</f>
        <v>0</v>
      </c>
      <c r="AH803" s="53">
        <f t="shared" ca="1" si="38"/>
        <v>4727675</v>
      </c>
    </row>
    <row r="804" spans="1:34" x14ac:dyDescent="0.25">
      <c r="A804" s="126" t="s">
        <v>5643</v>
      </c>
      <c r="B804" s="126" t="s">
        <v>2247</v>
      </c>
      <c r="C804" s="126" t="s">
        <v>47</v>
      </c>
      <c r="D804" s="126" t="s">
        <v>48</v>
      </c>
      <c r="E804" s="126" t="s">
        <v>2248</v>
      </c>
      <c r="F804" s="126" t="s">
        <v>1226</v>
      </c>
      <c r="G804" s="126" t="s">
        <v>844</v>
      </c>
      <c r="H804" s="126" t="s">
        <v>23</v>
      </c>
      <c r="I804" s="126" t="s">
        <v>2256</v>
      </c>
      <c r="J804" s="126" t="s">
        <v>2252</v>
      </c>
      <c r="K804" s="126" t="s">
        <v>3333</v>
      </c>
      <c r="L804" s="127">
        <v>18422</v>
      </c>
      <c r="M804" s="127">
        <v>42739</v>
      </c>
      <c r="N804" s="127">
        <v>42739</v>
      </c>
      <c r="O804" s="127">
        <v>234807</v>
      </c>
      <c r="P804" s="127">
        <v>0</v>
      </c>
      <c r="Q804" s="127">
        <v>37181</v>
      </c>
      <c r="R804" s="127">
        <v>191</v>
      </c>
      <c r="S804" s="127">
        <v>4821</v>
      </c>
      <c r="T804" s="24">
        <f>IF(P804&gt;0, ROUND(IF(IF(OR(C804="51", C804="52", C804="66"), (L804*'UNIT VALUES'!$C$26)-CALCS!P804,0)&gt;0, IF(OR(C804="51", C804="52", C804="66"), (L804*'UNIT VALUES'!$C$26)-CALCS!P804,0), 0), 0), ROUND(IF(IF(OR(C804="51", C804="52", C804="66"), (L804*'UNIT VALUES'!$C$26)-CALCS!O804,0)&gt;0, IF(OR(C804="51", C804="52", C804="66"), (L804*'UNIT VALUES'!$C$26)-CALCS!O804,0), 0), 0))</f>
        <v>0</v>
      </c>
      <c r="U804" s="25">
        <f>IF(C804="22", (O804*'UNIT VALUES'!$D$38)+(Q804*'UNIT VALUES'!$D$39)+(S804*'UNIT VALUES'!$D$40), (O804*'UNIT VALUES'!$D$28)+(Q804*'UNIT VALUES'!$D$29)+(S804*'UNIT VALUES'!$D$30))</f>
        <v>2109682.2251629648</v>
      </c>
      <c r="V804" s="25">
        <f>IF(C804="22",(O804*'UNIT VALUES'!$D$41)+(Q804*'UNIT VALUES'!$D$42)+(R804*'UNIT VALUES'!$D$43),IF(C804="66",(Q804*'UNIT VALUES'!$D$31)+(T804*'UNIT VALUES'!$D$33)+(R804*'UNIT VALUES'!$D$34),(Q804*'UNIT VALUES'!$D$31)+(T804*'UNIT VALUES'!$D$32)+(R804*'UNIT VALUES'!$D$34)))</f>
        <v>581277.62448012957</v>
      </c>
      <c r="W804" s="25">
        <f t="shared" si="36"/>
        <v>2109682</v>
      </c>
      <c r="X804" s="27">
        <f>ROUND(IF(C804="22", W804*'UNIT VALUES'!$D$44, W804*'UNIT VALUES'!$D$36), 0)</f>
        <v>1846411</v>
      </c>
      <c r="Y804" s="87">
        <f>ROUND(IF(C804="22", IF(U804&gt;V804,O804*'UNIT VALUES'!$D$38*'UNIT VALUES'!$D$44,O804*'UNIT VALUES'!$D$41*'UNIT VALUES'!$D$44),IF(U804&gt;V804, O804*'UNIT VALUES'!$D$28*'UNIT VALUES'!$D$36,0)), 0)</f>
        <v>386301</v>
      </c>
      <c r="Z804" s="87">
        <f>ROUND(IF(C804="22", IF(U804&gt;V804,Q804*'UNIT VALUES'!$D$39*'UNIT VALUES'!$D$44,Q804*'UNIT VALUES'!$D$42*'UNIT VALUES'!$D$44), IF(U804&gt;V804, Q804*'UNIT VALUES'!$D$29*'UNIT VALUES'!$D$36, Q804*'UNIT VALUES'!$D$31*'UNIT VALUES'!$D$36)),0)</f>
        <v>827240</v>
      </c>
      <c r="AA804" s="87">
        <f>ROUND(IF(C804="22", IF(U804&gt;V804,0,R804*'UNIT VALUES'!$D$43*'UNIT VALUES'!$D$44),IF(CALCS!U804&gt;CALCS!V804,0,CALCS!R804*'UNIT VALUES'!$D$34*'UNIT VALUES'!$D$36)), 0)</f>
        <v>0</v>
      </c>
      <c r="AB804" s="87">
        <f>ROUND(IF(C804="22",IF(U804&gt;V804,S804*'UNIT VALUES'!$D$40*'UNIT VALUES'!$D$44,0),IF(U804&gt;V804,S804*'UNIT VALUES'!$D$30*'UNIT VALUES'!$D$36)), 0)</f>
        <v>632870</v>
      </c>
      <c r="AC804" s="87">
        <f>ROUND(IF(U804&gt;V804,0,IF(T804&gt;1, IF(C804="66", T804*'UNIT VALUES'!$D$33*'UNIT VALUES'!$D$36,T804*'UNIT VALUES'!$D$32*'UNIT VALUES'!$D$36),0)),0)</f>
        <v>0</v>
      </c>
      <c r="AD804" t="str">
        <f t="shared" si="37"/>
        <v>320138</v>
      </c>
      <c r="AE804">
        <f ca="1">IF(C804="22",OFFSET('National Reallocations'!$L$1,MATCH(AD804,'National Reallocations'!$I$2:$I$52,0),),ROUND((X804/(SUM($X$2:$X$1259)-SUMIF($C$2:$C$1259,"22",$X$2:$X$1259)))*(Reallocations!$F$4+Reallocations!$F$5),0))</f>
        <v>155</v>
      </c>
      <c r="AF804" s="27">
        <f ca="1">IF(ISERROR(OFFSET('MSA Reallocations'!$I$1,MATCH(AD804,'MSA Reallocations'!$E$2:$E$37,0),)), 0, (OFFSET('MSA Reallocations'!$I$1,MATCH(AD804,'MSA Reallocations'!$E$2:$E$37,0),)))</f>
        <v>0</v>
      </c>
      <c r="AG804" s="181">
        <f ca="1">IF(ISERROR(OFFSET(Reductions!$E$1,MATCH(AD804,Reductions!$F$2:$F$15,0),)), 0, -OFFSET(Reductions!$E$1,MATCH(AD804,Reductions!$F$2:$F$15,0),))</f>
        <v>0</v>
      </c>
      <c r="AH804" s="53">
        <f t="shared" ca="1" si="38"/>
        <v>1846566</v>
      </c>
    </row>
    <row r="805" spans="1:34" x14ac:dyDescent="0.25">
      <c r="A805" s="126" t="s">
        <v>5630</v>
      </c>
      <c r="B805" s="126" t="s">
        <v>2247</v>
      </c>
      <c r="C805" s="126" t="s">
        <v>27</v>
      </c>
      <c r="D805" s="126" t="s">
        <v>28</v>
      </c>
      <c r="E805" s="126" t="s">
        <v>2248</v>
      </c>
      <c r="F805" s="126" t="s">
        <v>2258</v>
      </c>
      <c r="G805" s="126" t="s">
        <v>135</v>
      </c>
      <c r="H805" s="126" t="s">
        <v>23</v>
      </c>
      <c r="I805" s="126" t="s">
        <v>2259</v>
      </c>
      <c r="J805" s="126" t="s">
        <v>2260</v>
      </c>
      <c r="K805" s="126" t="s">
        <v>3333</v>
      </c>
      <c r="L805" s="127">
        <v>51470</v>
      </c>
      <c r="M805" s="127">
        <v>102241</v>
      </c>
      <c r="N805" s="127">
        <v>100756</v>
      </c>
      <c r="O805" s="127">
        <v>241445</v>
      </c>
      <c r="P805" s="127">
        <v>0</v>
      </c>
      <c r="Q805" s="127">
        <v>43305</v>
      </c>
      <c r="R805" s="127">
        <v>4285</v>
      </c>
      <c r="S805" s="127">
        <v>4347</v>
      </c>
      <c r="T805" s="24">
        <f>IF(P805&gt;0, ROUND(IF(IF(OR(C805="51", C805="52", C805="66"), (L805*'UNIT VALUES'!$C$26)-CALCS!P805,0)&gt;0, IF(OR(C805="51", C805="52", C805="66"), (L805*'UNIT VALUES'!$C$26)-CALCS!P805,0), 0), 0), ROUND(IF(IF(OR(C805="51", C805="52", C805="66"), (L805*'UNIT VALUES'!$C$26)-CALCS!O805,0)&gt;0, IF(OR(C805="51", C805="52", C805="66"), (L805*'UNIT VALUES'!$C$26)-CALCS!O805,0), 0), 0))</f>
        <v>0</v>
      </c>
      <c r="U805" s="25">
        <f>IF(C805="22", (O805*'UNIT VALUES'!$D$38)+(Q805*'UNIT VALUES'!$D$39)+(S805*'UNIT VALUES'!$D$40), (O805*'UNIT VALUES'!$D$28)+(Q805*'UNIT VALUES'!$D$29)+(S805*'UNIT VALUES'!$D$30))</f>
        <v>2206744.7406469416</v>
      </c>
      <c r="V805" s="25">
        <f>IF(C805="22",(O805*'UNIT VALUES'!$D$41)+(Q805*'UNIT VALUES'!$D$42)+(R805*'UNIT VALUES'!$D$43),IF(C805="66",(Q805*'UNIT VALUES'!$D$31)+(T805*'UNIT VALUES'!$D$33)+(R805*'UNIT VALUES'!$D$34),(Q805*'UNIT VALUES'!$D$31)+(T805*'UNIT VALUES'!$D$32)+(R805*'UNIT VALUES'!$D$34)))</f>
        <v>978246.27971052099</v>
      </c>
      <c r="W805" s="25">
        <f t="shared" si="36"/>
        <v>2206745</v>
      </c>
      <c r="X805" s="27">
        <f>ROUND(IF(C805="22", W805*'UNIT VALUES'!$D$44, W805*'UNIT VALUES'!$D$36), 0)</f>
        <v>1931361</v>
      </c>
      <c r="Y805" s="87">
        <f>ROUND(IF(C805="22", IF(U805&gt;V805,O805*'UNIT VALUES'!$D$38*'UNIT VALUES'!$D$44,O805*'UNIT VALUES'!$D$41*'UNIT VALUES'!$D$44),IF(U805&gt;V805, O805*'UNIT VALUES'!$D$28*'UNIT VALUES'!$D$36,0)), 0)</f>
        <v>397222</v>
      </c>
      <c r="Z805" s="87">
        <f>ROUND(IF(C805="22", IF(U805&gt;V805,Q805*'UNIT VALUES'!$D$39*'UNIT VALUES'!$D$44,Q805*'UNIT VALUES'!$D$42*'UNIT VALUES'!$D$44), IF(U805&gt;V805, Q805*'UNIT VALUES'!$D$29*'UNIT VALUES'!$D$36, Q805*'UNIT VALUES'!$D$31*'UNIT VALUES'!$D$36)),0)</f>
        <v>963493</v>
      </c>
      <c r="AA805" s="87">
        <f>ROUND(IF(C805="22", IF(U805&gt;V805,0,R805*'UNIT VALUES'!$D$43*'UNIT VALUES'!$D$44),IF(CALCS!U805&gt;CALCS!V805,0,CALCS!R805*'UNIT VALUES'!$D$34*'UNIT VALUES'!$D$36)), 0)</f>
        <v>0</v>
      </c>
      <c r="AB805" s="87">
        <f>ROUND(IF(C805="22",IF(U805&gt;V805,S805*'UNIT VALUES'!$D$40*'UNIT VALUES'!$D$44,0),IF(U805&gt;V805,S805*'UNIT VALUES'!$D$30*'UNIT VALUES'!$D$36)), 0)</f>
        <v>570647</v>
      </c>
      <c r="AC805" s="87">
        <f>ROUND(IF(U805&gt;V805,0,IF(T805&gt;1, IF(C805="66", T805*'UNIT VALUES'!$D$33*'UNIT VALUES'!$D$36,T805*'UNIT VALUES'!$D$32*'UNIT VALUES'!$D$36),0)),0)</f>
        <v>0</v>
      </c>
      <c r="AD805" t="str">
        <f t="shared" si="37"/>
        <v>320150</v>
      </c>
      <c r="AE805">
        <f ca="1">IF(C805="22",OFFSET('National Reallocations'!$L$1,MATCH(AD805,'National Reallocations'!$I$2:$I$52,0),),ROUND((X805/(SUM($X$2:$X$1259)-SUMIF($C$2:$C$1259,"22",$X$2:$X$1259)))*(Reallocations!$F$4+Reallocations!$F$5),0))</f>
        <v>162</v>
      </c>
      <c r="AF805" s="27">
        <f ca="1">IF(ISERROR(OFFSET('MSA Reallocations'!$I$1,MATCH(AD805,'MSA Reallocations'!$E$2:$E$37,0),)), 0, (OFFSET('MSA Reallocations'!$I$1,MATCH(AD805,'MSA Reallocations'!$E$2:$E$37,0),)))</f>
        <v>0</v>
      </c>
      <c r="AG805" s="181">
        <f ca="1">IF(ISERROR(OFFSET(Reductions!$E$1,MATCH(AD805,Reductions!$F$2:$F$15,0),)), 0, -OFFSET(Reductions!$E$1,MATCH(AD805,Reductions!$F$2:$F$15,0),))</f>
        <v>0</v>
      </c>
      <c r="AH805" s="53">
        <f t="shared" ca="1" si="38"/>
        <v>1931523</v>
      </c>
    </row>
    <row r="806" spans="1:34" x14ac:dyDescent="0.25">
      <c r="A806" s="126" t="s">
        <v>4809</v>
      </c>
      <c r="B806" s="126" t="s">
        <v>2247</v>
      </c>
      <c r="C806" s="126" t="s">
        <v>47</v>
      </c>
      <c r="D806" s="126" t="s">
        <v>48</v>
      </c>
      <c r="E806" s="126" t="s">
        <v>2248</v>
      </c>
      <c r="F806" s="126" t="s">
        <v>1716</v>
      </c>
      <c r="G806" s="126" t="s">
        <v>135</v>
      </c>
      <c r="H806" s="126" t="s">
        <v>23</v>
      </c>
      <c r="I806" s="126" t="s">
        <v>2262</v>
      </c>
      <c r="J806" s="126" t="s">
        <v>2260</v>
      </c>
      <c r="K806" s="126" t="s">
        <v>3333</v>
      </c>
      <c r="L806" s="127">
        <v>16618</v>
      </c>
      <c r="M806" s="127">
        <v>40780</v>
      </c>
      <c r="N806" s="127">
        <v>40780</v>
      </c>
      <c r="O806" s="127">
        <v>96094</v>
      </c>
      <c r="P806" s="127">
        <v>0</v>
      </c>
      <c r="Q806" s="127">
        <v>12048</v>
      </c>
      <c r="R806" s="127">
        <v>655</v>
      </c>
      <c r="S806" s="127">
        <v>1493</v>
      </c>
      <c r="T806" s="24">
        <f>IF(P806&gt;0, ROUND(IF(IF(OR(C806="51", C806="52", C806="66"), (L806*'UNIT VALUES'!$C$26)-CALCS!P806,0)&gt;0, IF(OR(C806="51", C806="52", C806="66"), (L806*'UNIT VALUES'!$C$26)-CALCS!P806,0), 0), 0), ROUND(IF(IF(OR(C806="51", C806="52", C806="66"), (L806*'UNIT VALUES'!$C$26)-CALCS!O806,0)&gt;0, IF(OR(C806="51", C806="52", C806="66"), (L806*'UNIT VALUES'!$C$26)-CALCS!O806,0), 0), 0))</f>
        <v>0</v>
      </c>
      <c r="U806" s="25">
        <f>IF(C806="22", (O806*'UNIT VALUES'!$D$38)+(Q806*'UNIT VALUES'!$D$39)+(S806*'UNIT VALUES'!$D$40), (O806*'UNIT VALUES'!$D$28)+(Q806*'UNIT VALUES'!$D$29)+(S806*'UNIT VALUES'!$D$30))</f>
        <v>710847.85426456237</v>
      </c>
      <c r="V806" s="25">
        <f>IF(C806="22",(O806*'UNIT VALUES'!$D$41)+(Q806*'UNIT VALUES'!$D$42)+(R806*'UNIT VALUES'!$D$43),IF(C806="66",(Q806*'UNIT VALUES'!$D$31)+(T806*'UNIT VALUES'!$D$33)+(R806*'UNIT VALUES'!$D$34),(Q806*'UNIT VALUES'!$D$31)+(T806*'UNIT VALUES'!$D$32)+(R806*'UNIT VALUES'!$D$34)))</f>
        <v>232332.76932207923</v>
      </c>
      <c r="W806" s="25">
        <f t="shared" si="36"/>
        <v>710848</v>
      </c>
      <c r="X806" s="27">
        <f>ROUND(IF(C806="22", W806*'UNIT VALUES'!$D$44, W806*'UNIT VALUES'!$D$36), 0)</f>
        <v>622140</v>
      </c>
      <c r="Y806" s="87">
        <f>ROUND(IF(C806="22", IF(U806&gt;V806,O806*'UNIT VALUES'!$D$38*'UNIT VALUES'!$D$44,O806*'UNIT VALUES'!$D$41*'UNIT VALUES'!$D$44),IF(U806&gt;V806, O806*'UNIT VALUES'!$D$28*'UNIT VALUES'!$D$36,0)), 0)</f>
        <v>158092</v>
      </c>
      <c r="Z806" s="87">
        <f>ROUND(IF(C806="22", IF(U806&gt;V806,Q806*'UNIT VALUES'!$D$39*'UNIT VALUES'!$D$44,Q806*'UNIT VALUES'!$D$42*'UNIT VALUES'!$D$44), IF(U806&gt;V806, Q806*'UNIT VALUES'!$D$29*'UNIT VALUES'!$D$36, Q806*'UNIT VALUES'!$D$31*'UNIT VALUES'!$D$36)),0)</f>
        <v>268056</v>
      </c>
      <c r="AA806" s="87">
        <f>ROUND(IF(C806="22", IF(U806&gt;V806,0,R806*'UNIT VALUES'!$D$43*'UNIT VALUES'!$D$44),IF(CALCS!U806&gt;CALCS!V806,0,CALCS!R806*'UNIT VALUES'!$D$34*'UNIT VALUES'!$D$36)), 0)</f>
        <v>0</v>
      </c>
      <c r="AB806" s="87">
        <f>ROUND(IF(C806="22",IF(U806&gt;V806,S806*'UNIT VALUES'!$D$40*'UNIT VALUES'!$D$44,0),IF(U806&gt;V806,S806*'UNIT VALUES'!$D$30*'UNIT VALUES'!$D$36)), 0)</f>
        <v>195992</v>
      </c>
      <c r="AC806" s="87">
        <f>ROUND(IF(U806&gt;V806,0,IF(T806&gt;1, IF(C806="66", T806*'UNIT VALUES'!$D$33*'UNIT VALUES'!$D$36,T806*'UNIT VALUES'!$D$32*'UNIT VALUES'!$D$36),0)),0)</f>
        <v>0</v>
      </c>
      <c r="AD806" t="str">
        <f t="shared" si="37"/>
        <v>320156</v>
      </c>
      <c r="AE806">
        <f ca="1">IF(C806="22",OFFSET('National Reallocations'!$L$1,MATCH(AD806,'National Reallocations'!$I$2:$I$52,0),),ROUND((X806/(SUM($X$2:$X$1259)-SUMIF($C$2:$C$1259,"22",$X$2:$X$1259)))*(Reallocations!$F$4+Reallocations!$F$5),0))</f>
        <v>52</v>
      </c>
      <c r="AF806" s="27">
        <f ca="1">IF(ISERROR(OFFSET('MSA Reallocations'!$I$1,MATCH(AD806,'MSA Reallocations'!$E$2:$E$37,0),)), 0, (OFFSET('MSA Reallocations'!$I$1,MATCH(AD806,'MSA Reallocations'!$E$2:$E$37,0),)))</f>
        <v>0</v>
      </c>
      <c r="AG806" s="181">
        <f ca="1">IF(ISERROR(OFFSET(Reductions!$E$1,MATCH(AD806,Reductions!$F$2:$F$15,0),)), 0, -OFFSET(Reductions!$E$1,MATCH(AD806,Reductions!$F$2:$F$15,0),))</f>
        <v>0</v>
      </c>
      <c r="AH806" s="53">
        <f t="shared" ca="1" si="38"/>
        <v>622192</v>
      </c>
    </row>
    <row r="807" spans="1:34" x14ac:dyDescent="0.25">
      <c r="A807" s="126" t="s">
        <v>4801</v>
      </c>
      <c r="B807" s="126" t="s">
        <v>2247</v>
      </c>
      <c r="C807" s="126" t="s">
        <v>99</v>
      </c>
      <c r="D807" s="126" t="s">
        <v>100</v>
      </c>
      <c r="E807" s="126" t="s">
        <v>2248</v>
      </c>
      <c r="F807" s="126" t="s">
        <v>926</v>
      </c>
      <c r="G807" s="126" t="s">
        <v>844</v>
      </c>
      <c r="H807" s="126" t="s">
        <v>23</v>
      </c>
      <c r="I807" s="126" t="s">
        <v>23</v>
      </c>
      <c r="J807" s="126" t="s">
        <v>2252</v>
      </c>
      <c r="K807" s="126" t="s">
        <v>3333</v>
      </c>
      <c r="L807" s="127">
        <v>31664</v>
      </c>
      <c r="M807" s="127">
        <v>230771</v>
      </c>
      <c r="N807" s="127">
        <v>231311</v>
      </c>
      <c r="O807" s="127">
        <v>970307</v>
      </c>
      <c r="P807" s="127">
        <v>0</v>
      </c>
      <c r="Q807" s="127">
        <v>143152</v>
      </c>
      <c r="R807" s="127">
        <v>1421</v>
      </c>
      <c r="S807" s="127">
        <v>15689</v>
      </c>
      <c r="T807" s="24">
        <f>IF(P807&gt;0, ROUND(IF(IF(OR(C807="51", C807="52", C807="66"), (L807*'UNIT VALUES'!$C$26)-CALCS!P807,0)&gt;0, IF(OR(C807="51", C807="52", C807="66"), (L807*'UNIT VALUES'!$C$26)-CALCS!P807,0), 0), 0), ROUND(IF(IF(OR(C807="51", C807="52", C807="66"), (L807*'UNIT VALUES'!$C$26)-CALCS!O807,0)&gt;0, IF(OR(C807="51", C807="52", C807="66"), (L807*'UNIT VALUES'!$C$26)-CALCS!O807,0), 0), 0))</f>
        <v>0</v>
      </c>
      <c r="U807" s="25">
        <f>IF(C807="22", (O807*'UNIT VALUES'!$D$38)+(Q807*'UNIT VALUES'!$D$39)+(S807*'UNIT VALUES'!$D$40), (O807*'UNIT VALUES'!$D$28)+(Q807*'UNIT VALUES'!$D$29)+(S807*'UNIT VALUES'!$D$30))</f>
        <v>7816283.2717319168</v>
      </c>
      <c r="V807" s="25">
        <f>IF(C807="22",(O807*'UNIT VALUES'!$D$41)+(Q807*'UNIT VALUES'!$D$42)+(R807*'UNIT VALUES'!$D$43),IF(C807="66",(Q807*'UNIT VALUES'!$D$31)+(T807*'UNIT VALUES'!$D$33)+(R807*'UNIT VALUES'!$D$34),(Q807*'UNIT VALUES'!$D$31)+(T807*'UNIT VALUES'!$D$32)+(R807*'UNIT VALUES'!$D$34)))</f>
        <v>2288836.7177746031</v>
      </c>
      <c r="W807" s="25">
        <f t="shared" si="36"/>
        <v>7816283</v>
      </c>
      <c r="X807" s="27">
        <f>ROUND(IF(C807="22", W807*'UNIT VALUES'!$D$44, W807*'UNIT VALUES'!$D$36), 0)</f>
        <v>6840875</v>
      </c>
      <c r="Y807" s="87">
        <f>ROUND(IF(C807="22", IF(U807&gt;V807,O807*'UNIT VALUES'!$D$38*'UNIT VALUES'!$D$44,O807*'UNIT VALUES'!$D$41*'UNIT VALUES'!$D$44),IF(U807&gt;V807, O807*'UNIT VALUES'!$D$28*'UNIT VALUES'!$D$36,0)), 0)</f>
        <v>1596334</v>
      </c>
      <c r="Z807" s="87">
        <f>ROUND(IF(C807="22", IF(U807&gt;V807,Q807*'UNIT VALUES'!$D$39*'UNIT VALUES'!$D$44,Q807*'UNIT VALUES'!$D$42*'UNIT VALUES'!$D$44), IF(U807&gt;V807, Q807*'UNIT VALUES'!$D$29*'UNIT VALUES'!$D$36, Q807*'UNIT VALUES'!$D$31*'UNIT VALUES'!$D$36)),0)</f>
        <v>3184989</v>
      </c>
      <c r="AA807" s="87">
        <f>ROUND(IF(C807="22", IF(U807&gt;V807,0,R807*'UNIT VALUES'!$D$43*'UNIT VALUES'!$D$44),IF(CALCS!U807&gt;CALCS!V807,0,CALCS!R807*'UNIT VALUES'!$D$34*'UNIT VALUES'!$D$36)), 0)</f>
        <v>0</v>
      </c>
      <c r="AB807" s="87">
        <f>ROUND(IF(C807="22",IF(U807&gt;V807,S807*'UNIT VALUES'!$D$40*'UNIT VALUES'!$D$44,0),IF(U807&gt;V807,S807*'UNIT VALUES'!$D$30*'UNIT VALUES'!$D$36)), 0)</f>
        <v>2059552</v>
      </c>
      <c r="AC807" s="87">
        <f>ROUND(IF(U807&gt;V807,0,IF(T807&gt;1, IF(C807="66", T807*'UNIT VALUES'!$D$33*'UNIT VALUES'!$D$36,T807*'UNIT VALUES'!$D$32*'UNIT VALUES'!$D$36),0)),0)</f>
        <v>0</v>
      </c>
      <c r="AD807" t="str">
        <f t="shared" si="37"/>
        <v>329003</v>
      </c>
      <c r="AE807">
        <f ca="1">IF(C807="22",OFFSET('National Reallocations'!$L$1,MATCH(AD807,'National Reallocations'!$I$2:$I$52,0),),ROUND((X807/(SUM($X$2:$X$1259)-SUMIF($C$2:$C$1259,"22",$X$2:$X$1259)))*(Reallocations!$F$4+Reallocations!$F$5),0))</f>
        <v>575</v>
      </c>
      <c r="AF807" s="27">
        <f ca="1">IF(ISERROR(OFFSET('MSA Reallocations'!$I$1,MATCH(AD807,'MSA Reallocations'!$E$2:$E$37,0),)), 0, (OFFSET('MSA Reallocations'!$I$1,MATCH(AD807,'MSA Reallocations'!$E$2:$E$37,0),)))</f>
        <v>0</v>
      </c>
      <c r="AG807" s="181">
        <f ca="1">IF(ISERROR(OFFSET(Reductions!$E$1,MATCH(AD807,Reductions!$F$2:$F$15,0),)), 0, -OFFSET(Reductions!$E$1,MATCH(AD807,Reductions!$F$2:$F$15,0),))</f>
        <v>0</v>
      </c>
      <c r="AH807" s="53">
        <f t="shared" ca="1" si="38"/>
        <v>6841450</v>
      </c>
    </row>
    <row r="808" spans="1:34" x14ac:dyDescent="0.25">
      <c r="A808" s="126" t="s">
        <v>4890</v>
      </c>
      <c r="B808" s="126" t="s">
        <v>2265</v>
      </c>
      <c r="C808" s="126" t="s">
        <v>19</v>
      </c>
      <c r="D808" s="126" t="s">
        <v>20</v>
      </c>
      <c r="E808" s="126" t="s">
        <v>2266</v>
      </c>
      <c r="F808" s="126" t="s">
        <v>4744</v>
      </c>
      <c r="G808" s="126" t="s">
        <v>22</v>
      </c>
      <c r="H808" s="126" t="s">
        <v>23</v>
      </c>
      <c r="I808" s="126" t="s">
        <v>23</v>
      </c>
      <c r="J808" s="126" t="s">
        <v>24</v>
      </c>
      <c r="K808" s="126" t="s">
        <v>3352</v>
      </c>
      <c r="L808" s="127">
        <v>0</v>
      </c>
      <c r="M808" s="127">
        <v>17566335</v>
      </c>
      <c r="N808" s="127">
        <v>17558072</v>
      </c>
      <c r="O808" s="127">
        <v>4210687</v>
      </c>
      <c r="P808" s="127">
        <v>0</v>
      </c>
      <c r="Q808" s="127">
        <v>471536</v>
      </c>
      <c r="R808" s="127">
        <v>574814</v>
      </c>
      <c r="S808" s="127">
        <v>27088</v>
      </c>
      <c r="T808" s="24">
        <f>IF(P808&gt;0, ROUND(IF(IF(OR(C808="51", C808="52", C808="66"), (L808*'UNIT VALUES'!$C$26)-CALCS!P808,0)&gt;0, IF(OR(C808="51", C808="52", C808="66"), (L808*'UNIT VALUES'!$C$26)-CALCS!P808,0), 0), 0), ROUND(IF(IF(OR(C808="51", C808="52", C808="66"), (L808*'UNIT VALUES'!$C$26)-CALCS!O808,0)&gt;0, IF(OR(C808="51", C808="52", C808="66"), (L808*'UNIT VALUES'!$C$26)-CALCS!O808,0), 0), 0))</f>
        <v>0</v>
      </c>
      <c r="U808" s="25">
        <f>IF(C808="22", (O808*'UNIT VALUES'!$D$38)+(Q808*'UNIT VALUES'!$D$39)+(S808*'UNIT VALUES'!$D$40), (O808*'UNIT VALUES'!$D$28)+(Q808*'UNIT VALUES'!$D$29)+(S808*'UNIT VALUES'!$D$30))</f>
        <v>28547545.582086977</v>
      </c>
      <c r="V808" s="25">
        <f>IF(C808="22",(O808*'UNIT VALUES'!$D$41)+(Q808*'UNIT VALUES'!$D$42)+(R808*'UNIT VALUES'!$D$43),IF(C808="66",(Q808*'UNIT VALUES'!$D$31)+(T808*'UNIT VALUES'!$D$33)+(R808*'UNIT VALUES'!$D$34),(Q808*'UNIT VALUES'!$D$31)+(T808*'UNIT VALUES'!$D$32)+(R808*'UNIT VALUES'!$D$34)))</f>
        <v>54767117.900832206</v>
      </c>
      <c r="W808" s="25">
        <f t="shared" si="36"/>
        <v>54767118</v>
      </c>
      <c r="X808" s="219">
        <f>ROUND(IF(C808="22", W808*'UNIT VALUES'!$D$44, W808*'UNIT VALUES'!$D$36), 0)</f>
        <v>45541548</v>
      </c>
      <c r="Y808" s="87">
        <f>ROUND(IF(C808="22", IF(U808&gt;V808,O808*'UNIT VALUES'!$D$38*'UNIT VALUES'!$D$44,O808*'UNIT VALUES'!$D$41*'UNIT VALUES'!$D$44),IF(U808&gt;V808, O808*'UNIT VALUES'!$D$28*'UNIT VALUES'!$D$36,0)), 0)</f>
        <v>5626103</v>
      </c>
      <c r="Z808" s="87">
        <f>ROUND(IF(C808="22", IF(U808&gt;V808,Q808*'UNIT VALUES'!$D$39*'UNIT VALUES'!$D$44,Q808*'UNIT VALUES'!$D$42*'UNIT VALUES'!$D$44), IF(U808&gt;V808, Q808*'UNIT VALUES'!$D$29*'UNIT VALUES'!$D$36, Q808*'UNIT VALUES'!$D$31*'UNIT VALUES'!$D$36)),0)</f>
        <v>6586562</v>
      </c>
      <c r="AA808" s="87">
        <f>ROUND(IF(C808="22", IF(U808&gt;V808,0,R808*'UNIT VALUES'!$D$43*'UNIT VALUES'!$D$44),IF(CALCS!U808&gt;CALCS!V808,0,CALCS!R808*'UNIT VALUES'!$D$34*'UNIT VALUES'!$D$36)), 0)</f>
        <v>33328883</v>
      </c>
      <c r="AB808" s="87">
        <f>ROUND(IF(C808="22",IF(U808&gt;V808,S808*'UNIT VALUES'!$D$40*'UNIT VALUES'!$D$44,0),IF(U808&gt;V808,S808*'UNIT VALUES'!$D$30*'UNIT VALUES'!$D$36)), 0)</f>
        <v>0</v>
      </c>
      <c r="AC808" s="87">
        <f>ROUND(IF(U808&gt;V808,0,IF(T808&gt;1, IF(C808="66", T808*'UNIT VALUES'!$D$33*'UNIT VALUES'!$D$36,T808*'UNIT VALUES'!$D$32*'UNIT VALUES'!$D$36),0)),0)</f>
        <v>0</v>
      </c>
      <c r="AD808" t="str">
        <f t="shared" si="37"/>
        <v>369999</v>
      </c>
      <c r="AE808">
        <f ca="1">IF(C808="22",OFFSET('National Reallocations'!$L$1,MATCH(AD808,'National Reallocations'!$I$2:$I$52,0),),ROUND((X808/(SUM($X$2:$X$1259)-SUMIF($C$2:$C$1259,"22",$X$2:$X$1259)))*(Reallocations!$F$4+Reallocations!$F$5),0))</f>
        <v>69786</v>
      </c>
      <c r="AF808" s="27">
        <f ca="1">IF(ISERROR(OFFSET('MSA Reallocations'!$I$1,MATCH(AD808,'MSA Reallocations'!$E$2:$E$37,0),)), 0, (OFFSET('MSA Reallocations'!$I$1,MATCH(AD808,'MSA Reallocations'!$E$2:$E$37,0),)))</f>
        <v>0</v>
      </c>
      <c r="AG808" s="181">
        <f ca="1">IF(ISERROR(OFFSET(Reductions!$E$1,MATCH(AD808,Reductions!$F$2:$F$15,0),)), 0, -OFFSET(Reductions!$E$1,MATCH(AD808,Reductions!$F$2:$F$15,0),))</f>
        <v>0</v>
      </c>
      <c r="AH808" s="53">
        <f t="shared" ca="1" si="38"/>
        <v>45611334</v>
      </c>
    </row>
    <row r="809" spans="1:34" x14ac:dyDescent="0.25">
      <c r="A809" s="126" t="s">
        <v>3324</v>
      </c>
      <c r="B809" s="126" t="s">
        <v>2265</v>
      </c>
      <c r="C809" s="126" t="s">
        <v>27</v>
      </c>
      <c r="D809" s="126" t="s">
        <v>28</v>
      </c>
      <c r="E809" s="126" t="s">
        <v>2266</v>
      </c>
      <c r="F809" s="126" t="s">
        <v>2267</v>
      </c>
      <c r="G809" s="126" t="s">
        <v>227</v>
      </c>
      <c r="H809" s="126" t="s">
        <v>23</v>
      </c>
      <c r="I809" s="126" t="s">
        <v>2268</v>
      </c>
      <c r="J809" s="126" t="s">
        <v>2269</v>
      </c>
      <c r="K809" s="126" t="s">
        <v>3353</v>
      </c>
      <c r="L809" s="127">
        <v>129726</v>
      </c>
      <c r="M809" s="127">
        <v>101727</v>
      </c>
      <c r="N809" s="127">
        <v>101727</v>
      </c>
      <c r="O809" s="127">
        <v>98469</v>
      </c>
      <c r="P809" s="127">
        <v>0</v>
      </c>
      <c r="Q809" s="127">
        <v>23744</v>
      </c>
      <c r="R809" s="127">
        <v>26196</v>
      </c>
      <c r="S809" s="127">
        <v>696</v>
      </c>
      <c r="T809" s="24">
        <f>IF(P809&gt;0, ROUND(IF(IF(OR(C809="51", C809="52", C809="66"), (L809*'UNIT VALUES'!$C$26)-CALCS!P809,0)&gt;0, IF(OR(C809="51", C809="52", C809="66"), (L809*'UNIT VALUES'!$C$26)-CALCS!P809,0), 0), 0), ROUND(IF(IF(OR(C809="51", C809="52", C809="66"), (L809*'UNIT VALUES'!$C$26)-CALCS!O809,0)&gt;0, IF(OR(C809="51", C809="52", C809="66"), (L809*'UNIT VALUES'!$C$26)-CALCS!O809,0), 0), 0))</f>
        <v>105099</v>
      </c>
      <c r="U809" s="25">
        <f>IF(C809="22", (O809*'UNIT VALUES'!$D$38)+(Q809*'UNIT VALUES'!$D$39)+(S809*'UNIT VALUES'!$D$40), (O809*'UNIT VALUES'!$D$28)+(Q809*'UNIT VALUES'!$D$29)+(S809*'UNIT VALUES'!$D$30))</f>
        <v>893097.67384489079</v>
      </c>
      <c r="V809" s="25">
        <f>IF(C809="22",(O809*'UNIT VALUES'!$D$41)+(Q809*'UNIT VALUES'!$D$42)+(R809*'UNIT VALUES'!$D$43),IF(C809="66",(Q809*'UNIT VALUES'!$D$31)+(T809*'UNIT VALUES'!$D$33)+(R809*'UNIT VALUES'!$D$34),(Q809*'UNIT VALUES'!$D$31)+(T809*'UNIT VALUES'!$D$32)+(R809*'UNIT VALUES'!$D$34)))</f>
        <v>3530744.8142922968</v>
      </c>
      <c r="W809" s="25">
        <f t="shared" si="36"/>
        <v>3530745</v>
      </c>
      <c r="X809" s="27">
        <f>ROUND(IF(C809="22", W809*'UNIT VALUES'!$D$44, W809*'UNIT VALUES'!$D$36), 0)</f>
        <v>3090137</v>
      </c>
      <c r="Y809" s="87">
        <f>ROUND(IF(C809="22", IF(U809&gt;V809,O809*'UNIT VALUES'!$D$38*'UNIT VALUES'!$D$44,O809*'UNIT VALUES'!$D$41*'UNIT VALUES'!$D$44),IF(U809&gt;V809, O809*'UNIT VALUES'!$D$28*'UNIT VALUES'!$D$36,0)), 0)</f>
        <v>0</v>
      </c>
      <c r="Z809" s="87">
        <f>ROUND(IF(C809="22", IF(U809&gt;V809,Q809*'UNIT VALUES'!$D$39*'UNIT VALUES'!$D$44,Q809*'UNIT VALUES'!$D$42*'UNIT VALUES'!$D$44), IF(U809&gt;V809, Q809*'UNIT VALUES'!$D$29*'UNIT VALUES'!$D$36, Q809*'UNIT VALUES'!$D$31*'UNIT VALUES'!$D$36)),0)</f>
        <v>316968</v>
      </c>
      <c r="AA809" s="87">
        <f>ROUND(IF(C809="22", IF(U809&gt;V809,0,R809*'UNIT VALUES'!$D$43*'UNIT VALUES'!$D$44),IF(CALCS!U809&gt;CALCS!V809,0,CALCS!R809*'UNIT VALUES'!$D$34*'UNIT VALUES'!$D$36)), 0)</f>
        <v>1699979</v>
      </c>
      <c r="AB809" s="87">
        <f>ROUND(IF(C809="22",IF(U809&gt;V809,S809*'UNIT VALUES'!$D$40*'UNIT VALUES'!$D$44,0),IF(U809&gt;V809,S809*'UNIT VALUES'!$D$30*'UNIT VALUES'!$D$36)), 0)</f>
        <v>0</v>
      </c>
      <c r="AC809" s="87">
        <f>ROUND(IF(U809&gt;V809,0,IF(T809&gt;1, IF(C809="66", T809*'UNIT VALUES'!$D$33*'UNIT VALUES'!$D$36,T809*'UNIT VALUES'!$D$32*'UNIT VALUES'!$D$36),0)),0)</f>
        <v>1073190</v>
      </c>
      <c r="AD809" t="str">
        <f t="shared" si="37"/>
        <v>360040</v>
      </c>
      <c r="AE809">
        <f ca="1">IF(C809="22",OFFSET('National Reallocations'!$L$1,MATCH(AD809,'National Reallocations'!$I$2:$I$52,0),),ROUND((X809/(SUM($X$2:$X$1259)-SUMIF($C$2:$C$1259,"22",$X$2:$X$1259)))*(Reallocations!$F$4+Reallocations!$F$5),0))</f>
        <v>260</v>
      </c>
      <c r="AF809" s="27">
        <f ca="1">IF(ISERROR(OFFSET('MSA Reallocations'!$I$1,MATCH(AD809,'MSA Reallocations'!$E$2:$E$37,0),)), 0, (OFFSET('MSA Reallocations'!$I$1,MATCH(AD809,'MSA Reallocations'!$E$2:$E$37,0),)))</f>
        <v>0</v>
      </c>
      <c r="AG809" s="181">
        <f ca="1">IF(ISERROR(OFFSET(Reductions!$E$1,MATCH(AD809,Reductions!$F$2:$F$15,0),)), 0, -OFFSET(Reductions!$E$1,MATCH(AD809,Reductions!$F$2:$F$15,0),))</f>
        <v>0</v>
      </c>
      <c r="AH809" s="53">
        <f t="shared" ca="1" si="38"/>
        <v>3090397</v>
      </c>
    </row>
    <row r="810" spans="1:34" x14ac:dyDescent="0.25">
      <c r="A810" s="126" t="s">
        <v>5844</v>
      </c>
      <c r="B810" s="126" t="s">
        <v>2265</v>
      </c>
      <c r="C810" s="126" t="s">
        <v>47</v>
      </c>
      <c r="D810" s="126" t="s">
        <v>48</v>
      </c>
      <c r="E810" s="126" t="s">
        <v>2266</v>
      </c>
      <c r="F810" s="126" t="s">
        <v>2271</v>
      </c>
      <c r="G810" s="126" t="s">
        <v>247</v>
      </c>
      <c r="H810" s="126" t="s">
        <v>237</v>
      </c>
      <c r="I810" s="126" t="s">
        <v>23</v>
      </c>
      <c r="J810" s="126" t="s">
        <v>2272</v>
      </c>
      <c r="K810" s="126" t="s">
        <v>3353</v>
      </c>
      <c r="L810" s="127">
        <v>62837</v>
      </c>
      <c r="M810" s="127">
        <v>108706</v>
      </c>
      <c r="N810" s="127">
        <v>108706</v>
      </c>
      <c r="O810" s="127">
        <v>125109</v>
      </c>
      <c r="P810" s="127">
        <v>0</v>
      </c>
      <c r="Q810" s="127">
        <v>10884</v>
      </c>
      <c r="R810" s="127">
        <v>5367</v>
      </c>
      <c r="S810" s="127">
        <v>367</v>
      </c>
      <c r="T810" s="24">
        <f>IF(P810&gt;0, ROUND(IF(IF(OR(C810="51", C810="52", C810="66"), (L810*'UNIT VALUES'!$C$26)-CALCS!P810,0)&gt;0, IF(OR(C810="51", C810="52", C810="66"), (L810*'UNIT VALUES'!$C$26)-CALCS!P810,0), 0), 0), ROUND(IF(IF(OR(C810="51", C810="52", C810="66"), (L810*'UNIT VALUES'!$C$26)-CALCS!O810,0)&gt;0, IF(OR(C810="51", C810="52", C810="66"), (L810*'UNIT VALUES'!$C$26)-CALCS!O810,0), 0), 0))</f>
        <v>0</v>
      </c>
      <c r="U810" s="25">
        <f>IF(C810="22", (O810*'UNIT VALUES'!$D$38)+(Q810*'UNIT VALUES'!$D$39)+(S810*'UNIT VALUES'!$D$40), (O810*'UNIT VALUES'!$D$28)+(Q810*'UNIT VALUES'!$D$29)+(S810*'UNIT VALUES'!$D$30))</f>
        <v>566908.45524272369</v>
      </c>
      <c r="V810" s="25">
        <f>IF(C810="22",(O810*'UNIT VALUES'!$D$41)+(Q810*'UNIT VALUES'!$D$42)+(R810*'UNIT VALUES'!$D$43),IF(C810="66",(Q810*'UNIT VALUES'!$D$31)+(T810*'UNIT VALUES'!$D$33)+(R810*'UNIT VALUES'!$D$34),(Q810*'UNIT VALUES'!$D$31)+(T810*'UNIT VALUES'!$D$32)+(R810*'UNIT VALUES'!$D$34)))</f>
        <v>563962.03312366235</v>
      </c>
      <c r="W810" s="25">
        <f t="shared" si="36"/>
        <v>566908</v>
      </c>
      <c r="X810" s="27">
        <f>ROUND(IF(C810="22", W810*'UNIT VALUES'!$D$44, W810*'UNIT VALUES'!$D$36), 0)</f>
        <v>496163</v>
      </c>
      <c r="Y810" s="87">
        <f>ROUND(IF(C810="22", IF(U810&gt;V810,O810*'UNIT VALUES'!$D$38*'UNIT VALUES'!$D$44,O810*'UNIT VALUES'!$D$41*'UNIT VALUES'!$D$44),IF(U810&gt;V810, O810*'UNIT VALUES'!$D$28*'UNIT VALUES'!$D$36,0)), 0)</f>
        <v>205827</v>
      </c>
      <c r="Z810" s="87">
        <f>ROUND(IF(C810="22", IF(U810&gt;V810,Q810*'UNIT VALUES'!$D$39*'UNIT VALUES'!$D$44,Q810*'UNIT VALUES'!$D$42*'UNIT VALUES'!$D$44), IF(U810&gt;V810, Q810*'UNIT VALUES'!$D$29*'UNIT VALUES'!$D$36, Q810*'UNIT VALUES'!$D$31*'UNIT VALUES'!$D$36)),0)</f>
        <v>242158</v>
      </c>
      <c r="AA810" s="87">
        <f>ROUND(IF(C810="22", IF(U810&gt;V810,0,R810*'UNIT VALUES'!$D$43*'UNIT VALUES'!$D$44),IF(CALCS!U810&gt;CALCS!V810,0,CALCS!R810*'UNIT VALUES'!$D$34*'UNIT VALUES'!$D$36)), 0)</f>
        <v>0</v>
      </c>
      <c r="AB810" s="87">
        <f>ROUND(IF(C810="22",IF(U810&gt;V810,S810*'UNIT VALUES'!$D$40*'UNIT VALUES'!$D$44,0),IF(U810&gt;V810,S810*'UNIT VALUES'!$D$30*'UNIT VALUES'!$D$36)), 0)</f>
        <v>48177</v>
      </c>
      <c r="AC810" s="87">
        <f>ROUND(IF(U810&gt;V810,0,IF(T810&gt;1, IF(C810="66", T810*'UNIT VALUES'!$D$33*'UNIT VALUES'!$D$36,T810*'UNIT VALUES'!$D$32*'UNIT VALUES'!$D$36),0)),0)</f>
        <v>0</v>
      </c>
      <c r="AD810" t="str">
        <f t="shared" si="37"/>
        <v>360152</v>
      </c>
      <c r="AE810">
        <f ca="1">IF(C810="22",OFFSET('National Reallocations'!$L$1,MATCH(AD810,'National Reallocations'!$I$2:$I$52,0),),ROUND((X810/(SUM($X$2:$X$1259)-SUMIF($C$2:$C$1259,"22",$X$2:$X$1259)))*(Reallocations!$F$4+Reallocations!$F$5),0))</f>
        <v>42</v>
      </c>
      <c r="AF810" s="27">
        <f ca="1">IF(ISERROR(OFFSET('MSA Reallocations'!$I$1,MATCH(AD810,'MSA Reallocations'!$E$2:$E$37,0),)), 0, (OFFSET('MSA Reallocations'!$I$1,MATCH(AD810,'MSA Reallocations'!$E$2:$E$37,0),)))</f>
        <v>0</v>
      </c>
      <c r="AG810" s="181">
        <f ca="1">IF(ISERROR(OFFSET(Reductions!$E$1,MATCH(AD810,Reductions!$F$2:$F$15,0),)), 0, -OFFSET(Reductions!$E$1,MATCH(AD810,Reductions!$F$2:$F$15,0),))</f>
        <v>0</v>
      </c>
      <c r="AH810" s="53">
        <f t="shared" ca="1" si="38"/>
        <v>496205</v>
      </c>
    </row>
    <row r="811" spans="1:34" x14ac:dyDescent="0.25">
      <c r="A811" s="126" t="s">
        <v>4950</v>
      </c>
      <c r="B811" s="126" t="s">
        <v>2265</v>
      </c>
      <c r="C811" s="126" t="s">
        <v>47</v>
      </c>
      <c r="D811" s="126" t="s">
        <v>48</v>
      </c>
      <c r="E811" s="126" t="s">
        <v>2266</v>
      </c>
      <c r="F811" s="126" t="s">
        <v>2273</v>
      </c>
      <c r="G811" s="126" t="s">
        <v>886</v>
      </c>
      <c r="H811" s="126" t="s">
        <v>23</v>
      </c>
      <c r="I811" s="126" t="s">
        <v>2274</v>
      </c>
      <c r="J811" s="126" t="s">
        <v>24</v>
      </c>
      <c r="K811" s="126" t="s">
        <v>3353</v>
      </c>
      <c r="L811" s="127">
        <v>35249</v>
      </c>
      <c r="M811" s="127">
        <v>32548</v>
      </c>
      <c r="N811" s="127">
        <v>32548</v>
      </c>
      <c r="O811" s="127">
        <v>26985</v>
      </c>
      <c r="P811" s="127">
        <v>0</v>
      </c>
      <c r="Q811" s="127">
        <v>4817</v>
      </c>
      <c r="R811" s="127">
        <v>7016</v>
      </c>
      <c r="S811" s="127">
        <v>122</v>
      </c>
      <c r="T811" s="24">
        <f>IF(P811&gt;0, ROUND(IF(IF(OR(C811="51", C811="52", C811="66"), (L811*'UNIT VALUES'!$C$26)-CALCS!P811,0)&gt;0, IF(OR(C811="51", C811="52", C811="66"), (L811*'UNIT VALUES'!$C$26)-CALCS!P811,0), 0), 0), ROUND(IF(IF(OR(C811="51", C811="52", C811="66"), (L811*'UNIT VALUES'!$C$26)-CALCS!O811,0)&gt;0, IF(OR(C811="51", C811="52", C811="66"), (L811*'UNIT VALUES'!$C$26)-CALCS!O811,0), 0), 0))</f>
        <v>28328</v>
      </c>
      <c r="U811" s="25">
        <f>IF(C811="22", (O811*'UNIT VALUES'!$D$38)+(Q811*'UNIT VALUES'!$D$39)+(S811*'UNIT VALUES'!$D$40), (O811*'UNIT VALUES'!$D$28)+(Q811*'UNIT VALUES'!$D$29)+(S811*'UNIT VALUES'!$D$30))</f>
        <v>191479.15285232058</v>
      </c>
      <c r="V811" s="25">
        <f>IF(C811="22",(O811*'UNIT VALUES'!$D$41)+(Q811*'UNIT VALUES'!$D$42)+(R811*'UNIT VALUES'!$D$43),IF(C811="66",(Q811*'UNIT VALUES'!$D$31)+(T811*'UNIT VALUES'!$D$33)+(R811*'UNIT VALUES'!$D$34),(Q811*'UNIT VALUES'!$D$31)+(T811*'UNIT VALUES'!$D$32)+(R811*'UNIT VALUES'!$D$34)))</f>
        <v>924200.89628022641</v>
      </c>
      <c r="W811" s="25">
        <f t="shared" si="36"/>
        <v>924201</v>
      </c>
      <c r="X811" s="27">
        <f>ROUND(IF(C811="22", W811*'UNIT VALUES'!$D$44, W811*'UNIT VALUES'!$D$36), 0)</f>
        <v>808868</v>
      </c>
      <c r="Y811" s="87">
        <f>ROUND(IF(C811="22", IF(U811&gt;V811,O811*'UNIT VALUES'!$D$38*'UNIT VALUES'!$D$44,O811*'UNIT VALUES'!$D$41*'UNIT VALUES'!$D$44),IF(U811&gt;V811, O811*'UNIT VALUES'!$D$28*'UNIT VALUES'!$D$36,0)), 0)</f>
        <v>0</v>
      </c>
      <c r="Z811" s="87">
        <f>ROUND(IF(C811="22", IF(U811&gt;V811,Q811*'UNIT VALUES'!$D$39*'UNIT VALUES'!$D$44,Q811*'UNIT VALUES'!$D$42*'UNIT VALUES'!$D$44), IF(U811&gt;V811, Q811*'UNIT VALUES'!$D$29*'UNIT VALUES'!$D$36, Q811*'UNIT VALUES'!$D$31*'UNIT VALUES'!$D$36)),0)</f>
        <v>64304</v>
      </c>
      <c r="AA811" s="87">
        <f>ROUND(IF(C811="22", IF(U811&gt;V811,0,R811*'UNIT VALUES'!$D$43*'UNIT VALUES'!$D$44),IF(CALCS!U811&gt;CALCS!V811,0,CALCS!R811*'UNIT VALUES'!$D$34*'UNIT VALUES'!$D$36)), 0)</f>
        <v>455301</v>
      </c>
      <c r="AB811" s="87">
        <f>ROUND(IF(C811="22",IF(U811&gt;V811,S811*'UNIT VALUES'!$D$40*'UNIT VALUES'!$D$44,0),IF(U811&gt;V811,S811*'UNIT VALUES'!$D$30*'UNIT VALUES'!$D$36)), 0)</f>
        <v>0</v>
      </c>
      <c r="AC811" s="87">
        <f>ROUND(IF(U811&gt;V811,0,IF(T811&gt;1, IF(C811="66", T811*'UNIT VALUES'!$D$33*'UNIT VALUES'!$D$36,T811*'UNIT VALUES'!$D$32*'UNIT VALUES'!$D$36),0)),0)</f>
        <v>289264</v>
      </c>
      <c r="AD811" t="str">
        <f t="shared" si="37"/>
        <v>360300</v>
      </c>
      <c r="AE811">
        <f ca="1">IF(C811="22",OFFSET('National Reallocations'!$L$1,MATCH(AD811,'National Reallocations'!$I$2:$I$52,0),),ROUND((X811/(SUM($X$2:$X$1259)-SUMIF($C$2:$C$1259,"22",$X$2:$X$1259)))*(Reallocations!$F$4+Reallocations!$F$5),0))</f>
        <v>68</v>
      </c>
      <c r="AF811" s="27">
        <f ca="1">IF(ISERROR(OFFSET('MSA Reallocations'!$I$1,MATCH(AD811,'MSA Reallocations'!$E$2:$E$37,0),)), 0, (OFFSET('MSA Reallocations'!$I$1,MATCH(AD811,'MSA Reallocations'!$E$2:$E$37,0),)))</f>
        <v>0</v>
      </c>
      <c r="AG811" s="181">
        <f ca="1">IF(ISERROR(OFFSET(Reductions!$E$1,MATCH(AD811,Reductions!$F$2:$F$15,0),)), 0, -OFFSET(Reductions!$E$1,MATCH(AD811,Reductions!$F$2:$F$15,0),))</f>
        <v>0</v>
      </c>
      <c r="AH811" s="53">
        <f t="shared" ca="1" si="38"/>
        <v>808936</v>
      </c>
    </row>
    <row r="812" spans="1:34" x14ac:dyDescent="0.25">
      <c r="A812" s="126" t="s">
        <v>5680</v>
      </c>
      <c r="B812" s="126" t="s">
        <v>2265</v>
      </c>
      <c r="C812" s="126" t="s">
        <v>47</v>
      </c>
      <c r="D812" s="126" t="s">
        <v>48</v>
      </c>
      <c r="E812" s="126" t="s">
        <v>2266</v>
      </c>
      <c r="F812" s="126" t="s">
        <v>2276</v>
      </c>
      <c r="G812" s="126" t="s">
        <v>944</v>
      </c>
      <c r="H812" s="126" t="s">
        <v>788</v>
      </c>
      <c r="I812" s="126" t="s">
        <v>23</v>
      </c>
      <c r="J812" s="126" t="s">
        <v>2277</v>
      </c>
      <c r="K812" s="126" t="s">
        <v>3352</v>
      </c>
      <c r="L812" s="127">
        <v>142309</v>
      </c>
      <c r="M812" s="127">
        <v>203483</v>
      </c>
      <c r="N812" s="127">
        <v>203483</v>
      </c>
      <c r="O812" s="127">
        <v>213776</v>
      </c>
      <c r="P812" s="127">
        <v>0</v>
      </c>
      <c r="Q812" s="127">
        <v>14134</v>
      </c>
      <c r="R812" s="127">
        <v>7294</v>
      </c>
      <c r="S812" s="127">
        <v>1922</v>
      </c>
      <c r="T812" s="24">
        <f>IF(P812&gt;0, ROUND(IF(IF(OR(C812="51", C812="52", C812="66"), (L812*'UNIT VALUES'!$C$26)-CALCS!P812,0)&gt;0, IF(OR(C812="51", C812="52", C812="66"), (L812*'UNIT VALUES'!$C$26)-CALCS!P812,0), 0), 0), ROUND(IF(IF(OR(C812="51", C812="52", C812="66"), (L812*'UNIT VALUES'!$C$26)-CALCS!O812,0)&gt;0, IF(OR(C812="51", C812="52", C812="66"), (L812*'UNIT VALUES'!$C$26)-CALCS!O812,0), 0), 0))</f>
        <v>9538</v>
      </c>
      <c r="U812" s="25">
        <f>IF(C812="22", (O812*'UNIT VALUES'!$D$38)+(Q812*'UNIT VALUES'!$D$39)+(S812*'UNIT VALUES'!$D$40), (O812*'UNIT VALUES'!$D$28)+(Q812*'UNIT VALUES'!$D$29)+(S812*'UNIT VALUES'!$D$30))</f>
        <v>1049437.4556841552</v>
      </c>
      <c r="V812" s="25">
        <f>IF(C812="22",(O812*'UNIT VALUES'!$D$41)+(Q812*'UNIT VALUES'!$D$42)+(R812*'UNIT VALUES'!$D$43),IF(C812="66",(Q812*'UNIT VALUES'!$D$31)+(T812*'UNIT VALUES'!$D$33)+(R812*'UNIT VALUES'!$D$34),(Q812*'UNIT VALUES'!$D$31)+(T812*'UNIT VALUES'!$D$32)+(R812*'UNIT VALUES'!$D$34)))</f>
        <v>867697.90523609391</v>
      </c>
      <c r="W812" s="25">
        <f t="shared" si="36"/>
        <v>1049437</v>
      </c>
      <c r="X812" s="27">
        <f>ROUND(IF(C812="22", W812*'UNIT VALUES'!$D$44, W812*'UNIT VALUES'!$D$36), 0)</f>
        <v>918476</v>
      </c>
      <c r="Y812" s="87">
        <f>ROUND(IF(C812="22", IF(U812&gt;V812,O812*'UNIT VALUES'!$D$38*'UNIT VALUES'!$D$44,O812*'UNIT VALUES'!$D$41*'UNIT VALUES'!$D$44),IF(U812&gt;V812, O812*'UNIT VALUES'!$D$28*'UNIT VALUES'!$D$36,0)), 0)</f>
        <v>351701</v>
      </c>
      <c r="Z812" s="87">
        <f>ROUND(IF(C812="22", IF(U812&gt;V812,Q812*'UNIT VALUES'!$D$39*'UNIT VALUES'!$D$44,Q812*'UNIT VALUES'!$D$42*'UNIT VALUES'!$D$44), IF(U812&gt;V812, Q812*'UNIT VALUES'!$D$29*'UNIT VALUES'!$D$36, Q812*'UNIT VALUES'!$D$31*'UNIT VALUES'!$D$36)),0)</f>
        <v>314467</v>
      </c>
      <c r="AA812" s="87">
        <f>ROUND(IF(C812="22", IF(U812&gt;V812,0,R812*'UNIT VALUES'!$D$43*'UNIT VALUES'!$D$44),IF(CALCS!U812&gt;CALCS!V812,0,CALCS!R812*'UNIT VALUES'!$D$34*'UNIT VALUES'!$D$36)), 0)</f>
        <v>0</v>
      </c>
      <c r="AB812" s="87">
        <f>ROUND(IF(C812="22",IF(U812&gt;V812,S812*'UNIT VALUES'!$D$40*'UNIT VALUES'!$D$44,0),IF(U812&gt;V812,S812*'UNIT VALUES'!$D$30*'UNIT VALUES'!$D$36)), 0)</f>
        <v>252308</v>
      </c>
      <c r="AC812" s="87">
        <f>ROUND(IF(U812&gt;V812,0,IF(T812&gt;1, IF(C812="66", T812*'UNIT VALUES'!$D$33*'UNIT VALUES'!$D$36,T812*'UNIT VALUES'!$D$32*'UNIT VALUES'!$D$36),0)),0)</f>
        <v>0</v>
      </c>
      <c r="AD812" t="str">
        <f t="shared" si="37"/>
        <v>360352</v>
      </c>
      <c r="AE812">
        <f ca="1">IF(C812="22",OFFSET('National Reallocations'!$L$1,MATCH(AD812,'National Reallocations'!$I$2:$I$52,0),),ROUND((X812/(SUM($X$2:$X$1259)-SUMIF($C$2:$C$1259,"22",$X$2:$X$1259)))*(Reallocations!$F$4+Reallocations!$F$5),0))</f>
        <v>77</v>
      </c>
      <c r="AF812" s="27">
        <f ca="1">IF(ISERROR(OFFSET('MSA Reallocations'!$I$1,MATCH(AD812,'MSA Reallocations'!$E$2:$E$37,0),)), 0, (OFFSET('MSA Reallocations'!$I$1,MATCH(AD812,'MSA Reallocations'!$E$2:$E$37,0),)))</f>
        <v>0</v>
      </c>
      <c r="AG812" s="181">
        <f ca="1">IF(ISERROR(OFFSET(Reductions!$E$1,MATCH(AD812,Reductions!$F$2:$F$15,0),)), 0, -OFFSET(Reductions!$E$1,MATCH(AD812,Reductions!$F$2:$F$15,0),))</f>
        <v>0</v>
      </c>
      <c r="AH812" s="53">
        <f t="shared" ca="1" si="38"/>
        <v>918553</v>
      </c>
    </row>
    <row r="813" spans="1:34" x14ac:dyDescent="0.25">
      <c r="A813" s="126" t="s">
        <v>5324</v>
      </c>
      <c r="B813" s="126" t="s">
        <v>2265</v>
      </c>
      <c r="C813" s="126" t="s">
        <v>27</v>
      </c>
      <c r="D813" s="126" t="s">
        <v>28</v>
      </c>
      <c r="E813" s="126" t="s">
        <v>2266</v>
      </c>
      <c r="F813" s="126" t="s">
        <v>2279</v>
      </c>
      <c r="G813" s="126" t="s">
        <v>108</v>
      </c>
      <c r="H813" s="126" t="s">
        <v>23</v>
      </c>
      <c r="I813" s="126" t="s">
        <v>2280</v>
      </c>
      <c r="J813" s="126" t="s">
        <v>2281</v>
      </c>
      <c r="K813" s="126" t="s">
        <v>3353</v>
      </c>
      <c r="L813" s="127">
        <v>75941</v>
      </c>
      <c r="M813" s="127">
        <v>55860</v>
      </c>
      <c r="N813" s="127">
        <v>55860</v>
      </c>
      <c r="O813" s="127">
        <v>46032</v>
      </c>
      <c r="P813" s="127">
        <v>0</v>
      </c>
      <c r="Q813" s="127">
        <v>15385</v>
      </c>
      <c r="R813" s="127">
        <v>11782</v>
      </c>
      <c r="S813" s="127">
        <v>457</v>
      </c>
      <c r="T813" s="24">
        <f>IF(P813&gt;0, ROUND(IF(IF(OR(C813="51", C813="52", C813="66"), (L813*'UNIT VALUES'!$C$26)-CALCS!P813,0)&gt;0, IF(OR(C813="51", C813="52", C813="66"), (L813*'UNIT VALUES'!$C$26)-CALCS!P813,0), 0), 0), ROUND(IF(IF(OR(C813="51", C813="52", C813="66"), (L813*'UNIT VALUES'!$C$26)-CALCS!O813,0)&gt;0, IF(OR(C813="51", C813="52", C813="66"), (L813*'UNIT VALUES'!$C$26)-CALCS!O813,0), 0), 0))</f>
        <v>73136</v>
      </c>
      <c r="U813" s="25">
        <f>IF(C813="22", (O813*'UNIT VALUES'!$D$38)+(Q813*'UNIT VALUES'!$D$39)+(S813*'UNIT VALUES'!$D$40), (O813*'UNIT VALUES'!$D$28)+(Q813*'UNIT VALUES'!$D$29)+(S813*'UNIT VALUES'!$D$30))</f>
        <v>546183.26346282964</v>
      </c>
      <c r="V813" s="25">
        <f>IF(C813="22",(O813*'UNIT VALUES'!$D$41)+(Q813*'UNIT VALUES'!$D$42)+(R813*'UNIT VALUES'!$D$43),IF(C813="66",(Q813*'UNIT VALUES'!$D$31)+(T813*'UNIT VALUES'!$D$33)+(R813*'UNIT VALUES'!$D$34),(Q813*'UNIT VALUES'!$D$31)+(T813*'UNIT VALUES'!$D$32)+(R813*'UNIT VALUES'!$D$34)))</f>
        <v>1961564.0890533063</v>
      </c>
      <c r="W813" s="25">
        <f t="shared" si="36"/>
        <v>1961564</v>
      </c>
      <c r="X813" s="27">
        <f>ROUND(IF(C813="22", W813*'UNIT VALUES'!$D$44, W813*'UNIT VALUES'!$D$36), 0)</f>
        <v>1716777</v>
      </c>
      <c r="Y813" s="87">
        <f>ROUND(IF(C813="22", IF(U813&gt;V813,O813*'UNIT VALUES'!$D$38*'UNIT VALUES'!$D$44,O813*'UNIT VALUES'!$D$41*'UNIT VALUES'!$D$44),IF(U813&gt;V813, O813*'UNIT VALUES'!$D$28*'UNIT VALUES'!$D$36,0)), 0)</f>
        <v>0</v>
      </c>
      <c r="Z813" s="87">
        <f>ROUND(IF(C813="22", IF(U813&gt;V813,Q813*'UNIT VALUES'!$D$39*'UNIT VALUES'!$D$44,Q813*'UNIT VALUES'!$D$42*'UNIT VALUES'!$D$44), IF(U813&gt;V813, Q813*'UNIT VALUES'!$D$29*'UNIT VALUES'!$D$36, Q813*'UNIT VALUES'!$D$31*'UNIT VALUES'!$D$36)),0)</f>
        <v>205381</v>
      </c>
      <c r="AA813" s="87">
        <f>ROUND(IF(C813="22", IF(U813&gt;V813,0,R813*'UNIT VALUES'!$D$43*'UNIT VALUES'!$D$44),IF(CALCS!U813&gt;CALCS!V813,0,CALCS!R813*'UNIT VALUES'!$D$34*'UNIT VALUES'!$D$36)), 0)</f>
        <v>764588</v>
      </c>
      <c r="AB813" s="87">
        <f>ROUND(IF(C813="22",IF(U813&gt;V813,S813*'UNIT VALUES'!$D$40*'UNIT VALUES'!$D$44,0),IF(U813&gt;V813,S813*'UNIT VALUES'!$D$30*'UNIT VALUES'!$D$36)), 0)</f>
        <v>0</v>
      </c>
      <c r="AC813" s="87">
        <f>ROUND(IF(U813&gt;V813,0,IF(T813&gt;1, IF(C813="66", T813*'UNIT VALUES'!$D$33*'UNIT VALUES'!$D$36,T813*'UNIT VALUES'!$D$32*'UNIT VALUES'!$D$36),0)),0)</f>
        <v>746808</v>
      </c>
      <c r="AD813" t="str">
        <f t="shared" si="37"/>
        <v>360556</v>
      </c>
      <c r="AE813">
        <f ca="1">IF(C813="22",OFFSET('National Reallocations'!$L$1,MATCH(AD813,'National Reallocations'!$I$2:$I$52,0),),ROUND((X813/(SUM($X$2:$X$1259)-SUMIF($C$2:$C$1259,"22",$X$2:$X$1259)))*(Reallocations!$F$4+Reallocations!$F$5),0))</f>
        <v>144</v>
      </c>
      <c r="AF813" s="27">
        <f ca="1">IF(ISERROR(OFFSET('MSA Reallocations'!$I$1,MATCH(AD813,'MSA Reallocations'!$E$2:$E$37,0),)), 0, (OFFSET('MSA Reallocations'!$I$1,MATCH(AD813,'MSA Reallocations'!$E$2:$E$37,0),)))</f>
        <v>0</v>
      </c>
      <c r="AG813" s="181">
        <f ca="1">IF(ISERROR(OFFSET(Reductions!$E$1,MATCH(AD813,Reductions!$F$2:$F$15,0),)), 0, -OFFSET(Reductions!$E$1,MATCH(AD813,Reductions!$F$2:$F$15,0),))</f>
        <v>0</v>
      </c>
      <c r="AH813" s="53">
        <f t="shared" ca="1" si="38"/>
        <v>1716921</v>
      </c>
    </row>
    <row r="814" spans="1:34" x14ac:dyDescent="0.25">
      <c r="A814" s="126" t="s">
        <v>5599</v>
      </c>
      <c r="B814" s="126" t="s">
        <v>2265</v>
      </c>
      <c r="C814" s="126" t="s">
        <v>27</v>
      </c>
      <c r="D814" s="126" t="s">
        <v>28</v>
      </c>
      <c r="E814" s="126" t="s">
        <v>2266</v>
      </c>
      <c r="F814" s="126" t="s">
        <v>2283</v>
      </c>
      <c r="G814" s="126" t="s">
        <v>247</v>
      </c>
      <c r="H814" s="126" t="s">
        <v>23</v>
      </c>
      <c r="I814" s="126" t="s">
        <v>1632</v>
      </c>
      <c r="J814" s="126" t="s">
        <v>2272</v>
      </c>
      <c r="K814" s="126" t="s">
        <v>3353</v>
      </c>
      <c r="L814" s="127">
        <v>532759</v>
      </c>
      <c r="M814" s="127">
        <v>357870</v>
      </c>
      <c r="N814" s="127">
        <v>357870</v>
      </c>
      <c r="O814" s="127">
        <v>258071</v>
      </c>
      <c r="P814" s="127">
        <v>0</v>
      </c>
      <c r="Q814" s="127">
        <v>77748</v>
      </c>
      <c r="R814" s="127">
        <v>85365</v>
      </c>
      <c r="S814" s="127">
        <v>1790</v>
      </c>
      <c r="T814" s="24">
        <f>IF(P814&gt;0, ROUND(IF(IF(OR(C814="51", C814="52", C814="66"), (L814*'UNIT VALUES'!$C$26)-CALCS!P814,0)&gt;0, IF(OR(C814="51", C814="52", C814="66"), (L814*'UNIT VALUES'!$C$26)-CALCS!P814,0), 0), 0), ROUND(IF(IF(OR(C814="51", C814="52", C814="66"), (L814*'UNIT VALUES'!$C$26)-CALCS!O814,0)&gt;0, IF(OR(C814="51", C814="52", C814="66"), (L814*'UNIT VALUES'!$C$26)-CALCS!O814,0), 0), 0))</f>
        <v>577943</v>
      </c>
      <c r="U814" s="25">
        <f>IF(C814="22", (O814*'UNIT VALUES'!$D$38)+(Q814*'UNIT VALUES'!$D$39)+(S814*'UNIT VALUES'!$D$40), (O814*'UNIT VALUES'!$D$28)+(Q814*'UNIT VALUES'!$D$29)+(S814*'UNIT VALUES'!$D$30))</f>
        <v>2730058.4783634804</v>
      </c>
      <c r="V814" s="25">
        <f>IF(C814="22",(O814*'UNIT VALUES'!$D$41)+(Q814*'UNIT VALUES'!$D$42)+(R814*'UNIT VALUES'!$D$43),IF(C814="66",(Q814*'UNIT VALUES'!$D$31)+(T814*'UNIT VALUES'!$D$33)+(R814*'UNIT VALUES'!$D$34),(Q814*'UNIT VALUES'!$D$31)+(T814*'UNIT VALUES'!$D$32)+(R814*'UNIT VALUES'!$D$34)))</f>
        <v>14258462.915484615</v>
      </c>
      <c r="W814" s="25">
        <f t="shared" si="36"/>
        <v>14258463</v>
      </c>
      <c r="X814" s="27">
        <f>ROUND(IF(C814="22", W814*'UNIT VALUES'!$D$44, W814*'UNIT VALUES'!$D$36), 0)</f>
        <v>12479124</v>
      </c>
      <c r="Y814" s="87">
        <f>ROUND(IF(C814="22", IF(U814&gt;V814,O814*'UNIT VALUES'!$D$38*'UNIT VALUES'!$D$44,O814*'UNIT VALUES'!$D$41*'UNIT VALUES'!$D$44),IF(U814&gt;V814, O814*'UNIT VALUES'!$D$28*'UNIT VALUES'!$D$36,0)), 0)</f>
        <v>0</v>
      </c>
      <c r="Z814" s="87">
        <f>ROUND(IF(C814="22", IF(U814&gt;V814,Q814*'UNIT VALUES'!$D$39*'UNIT VALUES'!$D$44,Q814*'UNIT VALUES'!$D$42*'UNIT VALUES'!$D$44), IF(U814&gt;V814, Q814*'UNIT VALUES'!$D$29*'UNIT VALUES'!$D$36, Q814*'UNIT VALUES'!$D$31*'UNIT VALUES'!$D$36)),0)</f>
        <v>1037889</v>
      </c>
      <c r="AA814" s="87">
        <f>ROUND(IF(C814="22", IF(U814&gt;V814,0,R814*'UNIT VALUES'!$D$43*'UNIT VALUES'!$D$44),IF(CALCS!U814&gt;CALCS!V814,0,CALCS!R814*'UNIT VALUES'!$D$34*'UNIT VALUES'!$D$36)), 0)</f>
        <v>5539728</v>
      </c>
      <c r="AB814" s="87">
        <f>ROUND(IF(C814="22",IF(U814&gt;V814,S814*'UNIT VALUES'!$D$40*'UNIT VALUES'!$D$44,0),IF(U814&gt;V814,S814*'UNIT VALUES'!$D$30*'UNIT VALUES'!$D$36)), 0)</f>
        <v>0</v>
      </c>
      <c r="AC814" s="87">
        <f>ROUND(IF(U814&gt;V814,0,IF(T814&gt;1, IF(C814="66", T814*'UNIT VALUES'!$D$33*'UNIT VALUES'!$D$36,T814*'UNIT VALUES'!$D$32*'UNIT VALUES'!$D$36),0)),0)</f>
        <v>5901507</v>
      </c>
      <c r="AD814" t="str">
        <f t="shared" si="37"/>
        <v>360784</v>
      </c>
      <c r="AE814">
        <f ca="1">IF(C814="22",OFFSET('National Reallocations'!$L$1,MATCH(AD814,'National Reallocations'!$I$2:$I$52,0),),ROUND((X814/(SUM($X$2:$X$1259)-SUMIF($C$2:$C$1259,"22",$X$2:$X$1259)))*(Reallocations!$F$4+Reallocations!$F$5),0))</f>
        <v>1050</v>
      </c>
      <c r="AF814" s="27">
        <f ca="1">IF(ISERROR(OFFSET('MSA Reallocations'!$I$1,MATCH(AD814,'MSA Reallocations'!$E$2:$E$37,0),)), 0, (OFFSET('MSA Reallocations'!$I$1,MATCH(AD814,'MSA Reallocations'!$E$2:$E$37,0),)))</f>
        <v>0</v>
      </c>
      <c r="AG814" s="181">
        <f ca="1">IF(ISERROR(OFFSET(Reductions!$E$1,MATCH(AD814,Reductions!$F$2:$F$15,0),)), 0, -OFFSET(Reductions!$E$1,MATCH(AD814,Reductions!$F$2:$F$15,0),))</f>
        <v>0</v>
      </c>
      <c r="AH814" s="53">
        <f t="shared" ca="1" si="38"/>
        <v>12480174</v>
      </c>
    </row>
    <row r="815" spans="1:34" x14ac:dyDescent="0.25">
      <c r="A815" s="126" t="s">
        <v>4873</v>
      </c>
      <c r="B815" s="126" t="s">
        <v>2265</v>
      </c>
      <c r="C815" s="126" t="s">
        <v>27</v>
      </c>
      <c r="D815" s="126" t="s">
        <v>28</v>
      </c>
      <c r="E815" s="126" t="s">
        <v>2266</v>
      </c>
      <c r="F815" s="126" t="s">
        <v>341</v>
      </c>
      <c r="G815" s="126" t="s">
        <v>247</v>
      </c>
      <c r="H815" s="126" t="s">
        <v>2285</v>
      </c>
      <c r="I815" s="126" t="s">
        <v>23</v>
      </c>
      <c r="J815" s="126" t="s">
        <v>2272</v>
      </c>
      <c r="K815" s="126" t="s">
        <v>3353</v>
      </c>
      <c r="L815" s="127">
        <v>84056</v>
      </c>
      <c r="M815" s="127">
        <v>109442</v>
      </c>
      <c r="N815" s="127">
        <v>109442</v>
      </c>
      <c r="O815" s="127">
        <v>87514</v>
      </c>
      <c r="P815" s="127">
        <v>0</v>
      </c>
      <c r="Q815" s="127">
        <v>8736</v>
      </c>
      <c r="R815" s="127">
        <v>5244</v>
      </c>
      <c r="S815" s="127">
        <v>230</v>
      </c>
      <c r="T815" s="24">
        <f>IF(P815&gt;0, ROUND(IF(IF(OR(C815="51", C815="52", C815="66"), (L815*'UNIT VALUES'!$C$26)-CALCS!P815,0)&gt;0, IF(OR(C815="51", C815="52", C815="66"), (L815*'UNIT VALUES'!$C$26)-CALCS!P815,0), 0), 0), ROUND(IF(IF(OR(C815="51", C815="52", C815="66"), (L815*'UNIT VALUES'!$C$26)-CALCS!O815,0)&gt;0, IF(OR(C815="51", C815="52", C815="66"), (L815*'UNIT VALUES'!$C$26)-CALCS!O815,0), 0), 0))</f>
        <v>44388</v>
      </c>
      <c r="U815" s="25">
        <f>IF(C815="22", (O815*'UNIT VALUES'!$D$38)+(Q815*'UNIT VALUES'!$D$39)+(S815*'UNIT VALUES'!$D$40), (O815*'UNIT VALUES'!$D$28)+(Q815*'UNIT VALUES'!$D$29)+(S815*'UNIT VALUES'!$D$30))</f>
        <v>421084.80979010492</v>
      </c>
      <c r="V815" s="25">
        <f>IF(C815="22",(O815*'UNIT VALUES'!$D$41)+(Q815*'UNIT VALUES'!$D$42)+(R815*'UNIT VALUES'!$D$43),IF(C815="66",(Q815*'UNIT VALUES'!$D$31)+(T815*'UNIT VALUES'!$D$33)+(R815*'UNIT VALUES'!$D$34),(Q815*'UNIT VALUES'!$D$31)+(T815*'UNIT VALUES'!$D$32)+(R815*'UNIT VALUES'!$D$34)))</f>
        <v>1039962.3469182212</v>
      </c>
      <c r="W815" s="25">
        <f t="shared" si="36"/>
        <v>1039962</v>
      </c>
      <c r="X815" s="27">
        <f>ROUND(IF(C815="22", W815*'UNIT VALUES'!$D$44, W815*'UNIT VALUES'!$D$36), 0)</f>
        <v>910183</v>
      </c>
      <c r="Y815" s="87">
        <f>ROUND(IF(C815="22", IF(U815&gt;V815,O815*'UNIT VALUES'!$D$38*'UNIT VALUES'!$D$44,O815*'UNIT VALUES'!$D$41*'UNIT VALUES'!$D$44),IF(U815&gt;V815, O815*'UNIT VALUES'!$D$28*'UNIT VALUES'!$D$36,0)), 0)</f>
        <v>0</v>
      </c>
      <c r="Z815" s="87">
        <f>ROUND(IF(C815="22", IF(U815&gt;V815,Q815*'UNIT VALUES'!$D$39*'UNIT VALUES'!$D$44,Q815*'UNIT VALUES'!$D$42*'UNIT VALUES'!$D$44), IF(U815&gt;V815, Q815*'UNIT VALUES'!$D$29*'UNIT VALUES'!$D$36, Q815*'UNIT VALUES'!$D$31*'UNIT VALUES'!$D$36)),0)</f>
        <v>116620</v>
      </c>
      <c r="AA815" s="87">
        <f>ROUND(IF(C815="22", IF(U815&gt;V815,0,R815*'UNIT VALUES'!$D$43*'UNIT VALUES'!$D$44),IF(CALCS!U815&gt;CALCS!V815,0,CALCS!R815*'UNIT VALUES'!$D$34*'UNIT VALUES'!$D$36)), 0)</f>
        <v>340307</v>
      </c>
      <c r="AB815" s="87">
        <f>ROUND(IF(C815="22",IF(U815&gt;V815,S815*'UNIT VALUES'!$D$40*'UNIT VALUES'!$D$44,0),IF(U815&gt;V815,S815*'UNIT VALUES'!$D$30*'UNIT VALUES'!$D$36)), 0)</f>
        <v>0</v>
      </c>
      <c r="AC815" s="87">
        <f>ROUND(IF(U815&gt;V815,0,IF(T815&gt;1, IF(C815="66", T815*'UNIT VALUES'!$D$33*'UNIT VALUES'!$D$36,T815*'UNIT VALUES'!$D$32*'UNIT VALUES'!$D$36),0)),0)</f>
        <v>453256</v>
      </c>
      <c r="AD815" t="str">
        <f t="shared" si="37"/>
        <v>361152</v>
      </c>
      <c r="AE815">
        <f ca="1">IF(C815="22",OFFSET('National Reallocations'!$L$1,MATCH(AD815,'National Reallocations'!$I$2:$I$52,0),),ROUND((X815/(SUM($X$2:$X$1259)-SUMIF($C$2:$C$1259,"22",$X$2:$X$1259)))*(Reallocations!$F$4+Reallocations!$F$5),0))</f>
        <v>77</v>
      </c>
      <c r="AF815" s="27">
        <f ca="1">IF(ISERROR(OFFSET('MSA Reallocations'!$I$1,MATCH(AD815,'MSA Reallocations'!$E$2:$E$37,0),)), 0, (OFFSET('MSA Reallocations'!$I$1,MATCH(AD815,'MSA Reallocations'!$E$2:$E$37,0),)))</f>
        <v>0</v>
      </c>
      <c r="AG815" s="181">
        <f ca="1">IF(ISERROR(OFFSET(Reductions!$E$1,MATCH(AD815,Reductions!$F$2:$F$15,0),)), 0, -OFFSET(Reductions!$E$1,MATCH(AD815,Reductions!$F$2:$F$15,0),))</f>
        <v>0</v>
      </c>
      <c r="AH815" s="53">
        <f t="shared" ca="1" si="38"/>
        <v>910260</v>
      </c>
    </row>
    <row r="816" spans="1:34" x14ac:dyDescent="0.25">
      <c r="A816" s="126" t="s">
        <v>5144</v>
      </c>
      <c r="B816" s="126" t="s">
        <v>2265</v>
      </c>
      <c r="C816" s="126" t="s">
        <v>47</v>
      </c>
      <c r="D816" s="126" t="s">
        <v>48</v>
      </c>
      <c r="E816" s="126" t="s">
        <v>2266</v>
      </c>
      <c r="F816" s="126" t="s">
        <v>2287</v>
      </c>
      <c r="G816" s="126" t="s">
        <v>294</v>
      </c>
      <c r="H816" s="126" t="s">
        <v>2288</v>
      </c>
      <c r="I816" s="126" t="s">
        <v>23</v>
      </c>
      <c r="J816" s="126" t="s">
        <v>1031</v>
      </c>
      <c r="K816" s="126" t="s">
        <v>3353</v>
      </c>
      <c r="L816" s="127">
        <v>17760</v>
      </c>
      <c r="M816" s="127">
        <v>52838</v>
      </c>
      <c r="N816" s="127">
        <v>52838</v>
      </c>
      <c r="O816" s="127">
        <v>59878</v>
      </c>
      <c r="P816" s="127">
        <v>0</v>
      </c>
      <c r="Q816" s="127">
        <v>4609</v>
      </c>
      <c r="R816" s="127">
        <v>1001</v>
      </c>
      <c r="S816" s="127">
        <v>163</v>
      </c>
      <c r="T816" s="24">
        <f>IF(P816&gt;0, ROUND(IF(IF(OR(C816="51", C816="52", C816="66"), (L816*'UNIT VALUES'!$C$26)-CALCS!P816,0)&gt;0, IF(OR(C816="51", C816="52", C816="66"), (L816*'UNIT VALUES'!$C$26)-CALCS!P816,0), 0), 0), ROUND(IF(IF(OR(C816="51", C816="52", C816="66"), (L816*'UNIT VALUES'!$C$26)-CALCS!O816,0)&gt;0, IF(OR(C816="51", C816="52", C816="66"), (L816*'UNIT VALUES'!$C$26)-CALCS!O816,0), 0), 0))</f>
        <v>0</v>
      </c>
      <c r="U816" s="25">
        <f>IF(C816="22", (O816*'UNIT VALUES'!$D$38)+(Q816*'UNIT VALUES'!$D$39)+(S816*'UNIT VALUES'!$D$40), (O816*'UNIT VALUES'!$D$28)+(Q816*'UNIT VALUES'!$D$29)+(S816*'UNIT VALUES'!$D$30))</f>
        <v>254172.20772658006</v>
      </c>
      <c r="V816" s="25">
        <f>IF(C816="22",(O816*'UNIT VALUES'!$D$41)+(Q816*'UNIT VALUES'!$D$42)+(R816*'UNIT VALUES'!$D$43),IF(C816="66",(Q816*'UNIT VALUES'!$D$31)+(T816*'UNIT VALUES'!$D$33)+(R816*'UNIT VALUES'!$D$34),(Q816*'UNIT VALUES'!$D$31)+(T816*'UNIT VALUES'!$D$32)+(R816*'UNIT VALUES'!$D$34)))</f>
        <v>144522.0497582485</v>
      </c>
      <c r="W816" s="25">
        <f t="shared" si="36"/>
        <v>254172</v>
      </c>
      <c r="X816" s="27">
        <f>ROUND(IF(C816="22", W816*'UNIT VALUES'!$D$44, W816*'UNIT VALUES'!$D$36), 0)</f>
        <v>222453</v>
      </c>
      <c r="Y816" s="87">
        <f>ROUND(IF(C816="22", IF(U816&gt;V816,O816*'UNIT VALUES'!$D$38*'UNIT VALUES'!$D$44,O816*'UNIT VALUES'!$D$41*'UNIT VALUES'!$D$44),IF(U816&gt;V816, O816*'UNIT VALUES'!$D$28*'UNIT VALUES'!$D$36,0)), 0)</f>
        <v>98510</v>
      </c>
      <c r="Z816" s="87">
        <f>ROUND(IF(C816="22", IF(U816&gt;V816,Q816*'UNIT VALUES'!$D$39*'UNIT VALUES'!$D$44,Q816*'UNIT VALUES'!$D$42*'UNIT VALUES'!$D$44), IF(U816&gt;V816, Q816*'UNIT VALUES'!$D$29*'UNIT VALUES'!$D$36, Q816*'UNIT VALUES'!$D$31*'UNIT VALUES'!$D$36)),0)</f>
        <v>102546</v>
      </c>
      <c r="AA816" s="87">
        <f>ROUND(IF(C816="22", IF(U816&gt;V816,0,R816*'UNIT VALUES'!$D$43*'UNIT VALUES'!$D$44),IF(CALCS!U816&gt;CALCS!V816,0,CALCS!R816*'UNIT VALUES'!$D$34*'UNIT VALUES'!$D$36)), 0)</f>
        <v>0</v>
      </c>
      <c r="AB816" s="87">
        <f>ROUND(IF(C816="22",IF(U816&gt;V816,S816*'UNIT VALUES'!$D$40*'UNIT VALUES'!$D$44,0),IF(U816&gt;V816,S816*'UNIT VALUES'!$D$30*'UNIT VALUES'!$D$36)), 0)</f>
        <v>21398</v>
      </c>
      <c r="AC816" s="87">
        <f>ROUND(IF(U816&gt;V816,0,IF(T816&gt;1, IF(C816="66", T816*'UNIT VALUES'!$D$33*'UNIT VALUES'!$D$36,T816*'UNIT VALUES'!$D$32*'UNIT VALUES'!$D$36),0)),0)</f>
        <v>0</v>
      </c>
      <c r="AD816" t="str">
        <f t="shared" si="37"/>
        <v>361256</v>
      </c>
      <c r="AE816">
        <f ca="1">IF(C816="22",OFFSET('National Reallocations'!$L$1,MATCH(AD816,'National Reallocations'!$I$2:$I$52,0),),ROUND((X816/(SUM($X$2:$X$1259)-SUMIF($C$2:$C$1259,"22",$X$2:$X$1259)))*(Reallocations!$F$4+Reallocations!$F$5),0))</f>
        <v>19</v>
      </c>
      <c r="AF816" s="27">
        <f ca="1">IF(ISERROR(OFFSET('MSA Reallocations'!$I$1,MATCH(AD816,'MSA Reallocations'!$E$2:$E$37,0),)), 0, (OFFSET('MSA Reallocations'!$I$1,MATCH(AD816,'MSA Reallocations'!$E$2:$E$37,0),)))</f>
        <v>0</v>
      </c>
      <c r="AG816" s="181">
        <f ca="1">IF(ISERROR(OFFSET(Reductions!$E$1,MATCH(AD816,Reductions!$F$2:$F$15,0),)), 0, -OFFSET(Reductions!$E$1,MATCH(AD816,Reductions!$F$2:$F$15,0),))</f>
        <v>0</v>
      </c>
      <c r="AH816" s="53">
        <f t="shared" ca="1" si="38"/>
        <v>222472</v>
      </c>
    </row>
    <row r="817" spans="1:34" x14ac:dyDescent="0.25">
      <c r="A817" s="126" t="s">
        <v>4903</v>
      </c>
      <c r="B817" s="126" t="s">
        <v>2265</v>
      </c>
      <c r="C817" s="126" t="s">
        <v>47</v>
      </c>
      <c r="D817" s="126" t="s">
        <v>48</v>
      </c>
      <c r="E817" s="126" t="s">
        <v>2266</v>
      </c>
      <c r="F817" s="126" t="s">
        <v>358</v>
      </c>
      <c r="G817" s="126" t="s">
        <v>227</v>
      </c>
      <c r="H817" s="126" t="s">
        <v>2290</v>
      </c>
      <c r="I817" s="126" t="s">
        <v>23</v>
      </c>
      <c r="J817" s="126" t="s">
        <v>2269</v>
      </c>
      <c r="K817" s="126" t="s">
        <v>3353</v>
      </c>
      <c r="L817" s="127">
        <v>52760</v>
      </c>
      <c r="M817" s="127">
        <v>74593</v>
      </c>
      <c r="N817" s="127">
        <v>74593</v>
      </c>
      <c r="O817" s="127">
        <v>83661</v>
      </c>
      <c r="P817" s="127">
        <v>0</v>
      </c>
      <c r="Q817" s="127">
        <v>5647</v>
      </c>
      <c r="R817" s="127">
        <v>3744</v>
      </c>
      <c r="S817" s="127">
        <v>281</v>
      </c>
      <c r="T817" s="24">
        <f>IF(P817&gt;0, ROUND(IF(IF(OR(C817="51", C817="52", C817="66"), (L817*'UNIT VALUES'!$C$26)-CALCS!P817,0)&gt;0, IF(OR(C817="51", C817="52", C817="66"), (L817*'UNIT VALUES'!$C$26)-CALCS!P817,0), 0), 0), ROUND(IF(IF(OR(C817="51", C817="52", C817="66"), (L817*'UNIT VALUES'!$C$26)-CALCS!O817,0)&gt;0, IF(OR(C817="51", C817="52", C817="66"), (L817*'UNIT VALUES'!$C$26)-CALCS!O817,0), 0), 0))</f>
        <v>0</v>
      </c>
      <c r="U817" s="25">
        <f>IF(C817="22", (O817*'UNIT VALUES'!$D$38)+(Q817*'UNIT VALUES'!$D$39)+(S817*'UNIT VALUES'!$D$40), (O817*'UNIT VALUES'!$D$28)+(Q817*'UNIT VALUES'!$D$29)+(S817*'UNIT VALUES'!$D$30))</f>
        <v>342964.99233368534</v>
      </c>
      <c r="V817" s="25">
        <f>IF(C817="22",(O817*'UNIT VALUES'!$D$41)+(Q817*'UNIT VALUES'!$D$42)+(R817*'UNIT VALUES'!$D$43),IF(C817="66",(Q817*'UNIT VALUES'!$D$31)+(T817*'UNIT VALUES'!$D$33)+(R817*'UNIT VALUES'!$D$34),(Q817*'UNIT VALUES'!$D$31)+(T817*'UNIT VALUES'!$D$32)+(R817*'UNIT VALUES'!$D$34)))</f>
        <v>363741.39100092306</v>
      </c>
      <c r="W817" s="25">
        <f t="shared" si="36"/>
        <v>363741</v>
      </c>
      <c r="X817" s="27">
        <f>ROUND(IF(C817="22", W817*'UNIT VALUES'!$D$44, W817*'UNIT VALUES'!$D$36), 0)</f>
        <v>318349</v>
      </c>
      <c r="Y817" s="87">
        <f>ROUND(IF(C817="22", IF(U817&gt;V817,O817*'UNIT VALUES'!$D$38*'UNIT VALUES'!$D$44,O817*'UNIT VALUES'!$D$41*'UNIT VALUES'!$D$44),IF(U817&gt;V817, O817*'UNIT VALUES'!$D$28*'UNIT VALUES'!$D$36,0)), 0)</f>
        <v>0</v>
      </c>
      <c r="Z817" s="87">
        <f>ROUND(IF(C817="22", IF(U817&gt;V817,Q817*'UNIT VALUES'!$D$39*'UNIT VALUES'!$D$44,Q817*'UNIT VALUES'!$D$42*'UNIT VALUES'!$D$44), IF(U817&gt;V817, Q817*'UNIT VALUES'!$D$29*'UNIT VALUES'!$D$36, Q817*'UNIT VALUES'!$D$31*'UNIT VALUES'!$D$36)),0)</f>
        <v>75384</v>
      </c>
      <c r="AA817" s="87">
        <f>ROUND(IF(C817="22", IF(U817&gt;V817,0,R817*'UNIT VALUES'!$D$43*'UNIT VALUES'!$D$44),IF(CALCS!U817&gt;CALCS!V817,0,CALCS!R817*'UNIT VALUES'!$D$34*'UNIT VALUES'!$D$36)), 0)</f>
        <v>242965</v>
      </c>
      <c r="AB817" s="87">
        <f>ROUND(IF(C817="22",IF(U817&gt;V817,S817*'UNIT VALUES'!$D$40*'UNIT VALUES'!$D$44,0),IF(U817&gt;V817,S817*'UNIT VALUES'!$D$30*'UNIT VALUES'!$D$36)), 0)</f>
        <v>0</v>
      </c>
      <c r="AC817" s="87">
        <f>ROUND(IF(U817&gt;V817,0,IF(T817&gt;1, IF(C817="66", T817*'UNIT VALUES'!$D$33*'UNIT VALUES'!$D$36,T817*'UNIT VALUES'!$D$32*'UNIT VALUES'!$D$36),0)),0)</f>
        <v>0</v>
      </c>
      <c r="AD817" t="str">
        <f t="shared" si="37"/>
        <v>361380</v>
      </c>
      <c r="AE817">
        <f ca="1">IF(C817="22",OFFSET('National Reallocations'!$L$1,MATCH(AD817,'National Reallocations'!$I$2:$I$52,0),),ROUND((X817/(SUM($X$2:$X$1259)-SUMIF($C$2:$C$1259,"22",$X$2:$X$1259)))*(Reallocations!$F$4+Reallocations!$F$5),0))</f>
        <v>27</v>
      </c>
      <c r="AF817" s="27">
        <f ca="1">IF(ISERROR(OFFSET('MSA Reallocations'!$I$1,MATCH(AD817,'MSA Reallocations'!$E$2:$E$37,0),)), 0, (OFFSET('MSA Reallocations'!$I$1,MATCH(AD817,'MSA Reallocations'!$E$2:$E$37,0),)))</f>
        <v>0</v>
      </c>
      <c r="AG817" s="181">
        <f ca="1">IF(ISERROR(OFFSET(Reductions!$E$1,MATCH(AD817,Reductions!$F$2:$F$15,0),)), 0, -OFFSET(Reductions!$E$1,MATCH(AD817,Reductions!$F$2:$F$15,0),))</f>
        <v>0</v>
      </c>
      <c r="AH817" s="53">
        <f t="shared" ca="1" si="38"/>
        <v>318376</v>
      </c>
    </row>
    <row r="818" spans="1:34" x14ac:dyDescent="0.25">
      <c r="A818" s="126" t="s">
        <v>5852</v>
      </c>
      <c r="B818" s="126" t="s">
        <v>2265</v>
      </c>
      <c r="C818" s="126" t="s">
        <v>47</v>
      </c>
      <c r="D818" s="126" t="s">
        <v>48</v>
      </c>
      <c r="E818" s="126" t="s">
        <v>2266</v>
      </c>
      <c r="F818" s="126" t="s">
        <v>2292</v>
      </c>
      <c r="G818" s="126" t="s">
        <v>170</v>
      </c>
      <c r="H818" s="126" t="s">
        <v>23</v>
      </c>
      <c r="I818" s="126" t="s">
        <v>2293</v>
      </c>
      <c r="J818" s="126" t="s">
        <v>24</v>
      </c>
      <c r="K818" s="126" t="s">
        <v>3353</v>
      </c>
      <c r="L818" s="127">
        <v>18205</v>
      </c>
      <c r="M818" s="127">
        <v>15310</v>
      </c>
      <c r="N818" s="127">
        <v>15310</v>
      </c>
      <c r="O818" s="127">
        <v>12081</v>
      </c>
      <c r="P818" s="127">
        <v>0</v>
      </c>
      <c r="Q818" s="127">
        <v>3044</v>
      </c>
      <c r="R818" s="127">
        <v>3685</v>
      </c>
      <c r="S818" s="127">
        <v>122</v>
      </c>
      <c r="T818" s="24">
        <f>IF(P818&gt;0, ROUND(IF(IF(OR(C818="51", C818="52", C818="66"), (L818*'UNIT VALUES'!$C$26)-CALCS!P818,0)&gt;0, IF(OR(C818="51", C818="52", C818="66"), (L818*'UNIT VALUES'!$C$26)-CALCS!P818,0), 0), 0), ROUND(IF(IF(OR(C818="51", C818="52", C818="66"), (L818*'UNIT VALUES'!$C$26)-CALCS!O818,0)&gt;0, IF(OR(C818="51", C818="52", C818="66"), (L818*'UNIT VALUES'!$C$26)-CALCS!O818,0), 0), 0))</f>
        <v>16487</v>
      </c>
      <c r="U818" s="25">
        <f>IF(C818="22", (O818*'UNIT VALUES'!$D$38)+(Q818*'UNIT VALUES'!$D$39)+(S818*'UNIT VALUES'!$D$40), (O818*'UNIT VALUES'!$D$28)+(Q818*'UNIT VALUES'!$D$29)+(S818*'UNIT VALUES'!$D$30))</f>
        <v>118391.04988789125</v>
      </c>
      <c r="V818" s="25">
        <f>IF(C818="22",(O818*'UNIT VALUES'!$D$41)+(Q818*'UNIT VALUES'!$D$42)+(R818*'UNIT VALUES'!$D$43),IF(C818="66",(Q818*'UNIT VALUES'!$D$31)+(T818*'UNIT VALUES'!$D$33)+(R818*'UNIT VALUES'!$D$34),(Q818*'UNIT VALUES'!$D$31)+(T818*'UNIT VALUES'!$D$32)+(R818*'UNIT VALUES'!$D$34)))</f>
        <v>512020.64750377042</v>
      </c>
      <c r="W818" s="25">
        <f t="shared" si="36"/>
        <v>512021</v>
      </c>
      <c r="X818" s="27">
        <f>ROUND(IF(C818="22", W818*'UNIT VALUES'!$D$44, W818*'UNIT VALUES'!$D$36), 0)</f>
        <v>448125</v>
      </c>
      <c r="Y818" s="87">
        <f>ROUND(IF(C818="22", IF(U818&gt;V818,O818*'UNIT VALUES'!$D$38*'UNIT VALUES'!$D$44,O818*'UNIT VALUES'!$D$41*'UNIT VALUES'!$D$44),IF(U818&gt;V818, O818*'UNIT VALUES'!$D$28*'UNIT VALUES'!$D$36,0)), 0)</f>
        <v>0</v>
      </c>
      <c r="Z818" s="87">
        <f>ROUND(IF(C818="22", IF(U818&gt;V818,Q818*'UNIT VALUES'!$D$39*'UNIT VALUES'!$D$44,Q818*'UNIT VALUES'!$D$42*'UNIT VALUES'!$D$44), IF(U818&gt;V818, Q818*'UNIT VALUES'!$D$29*'UNIT VALUES'!$D$36, Q818*'UNIT VALUES'!$D$31*'UNIT VALUES'!$D$36)),0)</f>
        <v>40636</v>
      </c>
      <c r="AA818" s="87">
        <f>ROUND(IF(C818="22", IF(U818&gt;V818,0,R818*'UNIT VALUES'!$D$43*'UNIT VALUES'!$D$44),IF(CALCS!U818&gt;CALCS!V818,0,CALCS!R818*'UNIT VALUES'!$D$34*'UNIT VALUES'!$D$36)), 0)</f>
        <v>239137</v>
      </c>
      <c r="AB818" s="87">
        <f>ROUND(IF(C818="22",IF(U818&gt;V818,S818*'UNIT VALUES'!$D$40*'UNIT VALUES'!$D$44,0),IF(U818&gt;V818,S818*'UNIT VALUES'!$D$30*'UNIT VALUES'!$D$36)), 0)</f>
        <v>0</v>
      </c>
      <c r="AC818" s="87">
        <f>ROUND(IF(U818&gt;V818,0,IF(T818&gt;1, IF(C818="66", T818*'UNIT VALUES'!$D$33*'UNIT VALUES'!$D$36,T818*'UNIT VALUES'!$D$32*'UNIT VALUES'!$D$36),0)),0)</f>
        <v>168352</v>
      </c>
      <c r="AD818" t="str">
        <f t="shared" si="37"/>
        <v>361756</v>
      </c>
      <c r="AE818">
        <f ca="1">IF(C818="22",OFFSET('National Reallocations'!$L$1,MATCH(AD818,'National Reallocations'!$I$2:$I$52,0),),ROUND((X818/(SUM($X$2:$X$1259)-SUMIF($C$2:$C$1259,"22",$X$2:$X$1259)))*(Reallocations!$F$4+Reallocations!$F$5),0))</f>
        <v>38</v>
      </c>
      <c r="AF818" s="27">
        <f ca="1">IF(ISERROR(OFFSET('MSA Reallocations'!$I$1,MATCH(AD818,'MSA Reallocations'!$E$2:$E$37,0),)), 0, (OFFSET('MSA Reallocations'!$I$1,MATCH(AD818,'MSA Reallocations'!$E$2:$E$37,0),)))</f>
        <v>0</v>
      </c>
      <c r="AG818" s="181">
        <f ca="1">IF(ISERROR(OFFSET(Reductions!$E$1,MATCH(AD818,Reductions!$F$2:$F$15,0),)), 0, -OFFSET(Reductions!$E$1,MATCH(AD818,Reductions!$F$2:$F$15,0),))</f>
        <v>0</v>
      </c>
      <c r="AH818" s="53">
        <f t="shared" ca="1" si="38"/>
        <v>448163</v>
      </c>
    </row>
    <row r="819" spans="1:34" x14ac:dyDescent="0.25">
      <c r="A819" s="126" t="s">
        <v>5554</v>
      </c>
      <c r="B819" s="126" t="s">
        <v>2265</v>
      </c>
      <c r="C819" s="126" t="s">
        <v>27</v>
      </c>
      <c r="D819" s="126" t="s">
        <v>28</v>
      </c>
      <c r="E819" s="126" t="s">
        <v>2266</v>
      </c>
      <c r="F819" s="126" t="s">
        <v>2295</v>
      </c>
      <c r="G819" s="126" t="s">
        <v>38</v>
      </c>
      <c r="H819" s="126" t="s">
        <v>23</v>
      </c>
      <c r="I819" s="126" t="s">
        <v>2296</v>
      </c>
      <c r="J819" s="126" t="s">
        <v>2297</v>
      </c>
      <c r="K819" s="126" t="s">
        <v>3353</v>
      </c>
      <c r="L819" s="127">
        <v>46517</v>
      </c>
      <c r="M819" s="127">
        <v>35327</v>
      </c>
      <c r="N819" s="127">
        <v>35327</v>
      </c>
      <c r="O819" s="127">
        <v>28213</v>
      </c>
      <c r="P819" s="127">
        <v>0</v>
      </c>
      <c r="Q819" s="127">
        <v>7578</v>
      </c>
      <c r="R819" s="127">
        <v>7968</v>
      </c>
      <c r="S819" s="127">
        <v>135</v>
      </c>
      <c r="T819" s="24">
        <f>IF(P819&gt;0, ROUND(IF(IF(OR(C819="51", C819="52", C819="66"), (L819*'UNIT VALUES'!$C$26)-CALCS!P819,0)&gt;0, IF(OR(C819="51", C819="52", C819="66"), (L819*'UNIT VALUES'!$C$26)-CALCS!P819,0), 0), 0), ROUND(IF(IF(OR(C819="51", C819="52", C819="66"), (L819*'UNIT VALUES'!$C$26)-CALCS!O819,0)&gt;0, IF(OR(C819="51", C819="52", C819="66"), (L819*'UNIT VALUES'!$C$26)-CALCS!O819,0), 0), 0))</f>
        <v>44782</v>
      </c>
      <c r="U819" s="25">
        <f>IF(C819="22", (O819*'UNIT VALUES'!$D$38)+(Q819*'UNIT VALUES'!$D$39)+(S819*'UNIT VALUES'!$D$40), (O819*'UNIT VALUES'!$D$28)+(Q819*'UNIT VALUES'!$D$29)+(S819*'UNIT VALUES'!$D$30))</f>
        <v>265925.82387417858</v>
      </c>
      <c r="V819" s="25">
        <f>IF(C819="22",(O819*'UNIT VALUES'!$D$41)+(Q819*'UNIT VALUES'!$D$42)+(R819*'UNIT VALUES'!$D$43),IF(C819="66",(Q819*'UNIT VALUES'!$D$31)+(T819*'UNIT VALUES'!$D$33)+(R819*'UNIT VALUES'!$D$34),(Q819*'UNIT VALUES'!$D$31)+(T819*'UNIT VALUES'!$D$32)+(R819*'UNIT VALUES'!$D$34)))</f>
        <v>1228874.5469715849</v>
      </c>
      <c r="W819" s="25">
        <f t="shared" si="36"/>
        <v>1228875</v>
      </c>
      <c r="X819" s="27">
        <f>ROUND(IF(C819="22", W819*'UNIT VALUES'!$D$44, W819*'UNIT VALUES'!$D$36), 0)</f>
        <v>1075521</v>
      </c>
      <c r="Y819" s="87">
        <f>ROUND(IF(C819="22", IF(U819&gt;V819,O819*'UNIT VALUES'!$D$38*'UNIT VALUES'!$D$44,O819*'UNIT VALUES'!$D$41*'UNIT VALUES'!$D$44),IF(U819&gt;V819, O819*'UNIT VALUES'!$D$28*'UNIT VALUES'!$D$36,0)), 0)</f>
        <v>0</v>
      </c>
      <c r="Z819" s="87">
        <f>ROUND(IF(C819="22", IF(U819&gt;V819,Q819*'UNIT VALUES'!$D$39*'UNIT VALUES'!$D$44,Q819*'UNIT VALUES'!$D$42*'UNIT VALUES'!$D$44), IF(U819&gt;V819, Q819*'UNIT VALUES'!$D$29*'UNIT VALUES'!$D$36, Q819*'UNIT VALUES'!$D$31*'UNIT VALUES'!$D$36)),0)</f>
        <v>101162</v>
      </c>
      <c r="AA819" s="87">
        <f>ROUND(IF(C819="22", IF(U819&gt;V819,0,R819*'UNIT VALUES'!$D$43*'UNIT VALUES'!$D$44),IF(CALCS!U819&gt;CALCS!V819,0,CALCS!R819*'UNIT VALUES'!$D$34*'UNIT VALUES'!$D$36)), 0)</f>
        <v>517080</v>
      </c>
      <c r="AB819" s="87">
        <f>ROUND(IF(C819="22",IF(U819&gt;V819,S819*'UNIT VALUES'!$D$40*'UNIT VALUES'!$D$44,0),IF(U819&gt;V819,S819*'UNIT VALUES'!$D$30*'UNIT VALUES'!$D$36)), 0)</f>
        <v>0</v>
      </c>
      <c r="AC819" s="87">
        <f>ROUND(IF(U819&gt;V819,0,IF(T819&gt;1, IF(C819="66", T819*'UNIT VALUES'!$D$33*'UNIT VALUES'!$D$36,T819*'UNIT VALUES'!$D$32*'UNIT VALUES'!$D$36),0)),0)</f>
        <v>457279</v>
      </c>
      <c r="AD819" t="str">
        <f t="shared" si="37"/>
        <v>362000</v>
      </c>
      <c r="AE819">
        <f ca="1">IF(C819="22",OFFSET('National Reallocations'!$L$1,MATCH(AD819,'National Reallocations'!$I$2:$I$52,0),),ROUND((X819/(SUM($X$2:$X$1259)-SUMIF($C$2:$C$1259,"22",$X$2:$X$1259)))*(Reallocations!$F$4+Reallocations!$F$5),0))</f>
        <v>90</v>
      </c>
      <c r="AF819" s="27">
        <f ca="1">IF(ISERROR(OFFSET('MSA Reallocations'!$I$1,MATCH(AD819,'MSA Reallocations'!$E$2:$E$37,0),)), 0, (OFFSET('MSA Reallocations'!$I$1,MATCH(AD819,'MSA Reallocations'!$E$2:$E$37,0),)))</f>
        <v>0</v>
      </c>
      <c r="AG819" s="181">
        <f ca="1">IF(ISERROR(OFFSET(Reductions!$E$1,MATCH(AD819,Reductions!$F$2:$F$15,0),)), 0, -OFFSET(Reductions!$E$1,MATCH(AD819,Reductions!$F$2:$F$15,0),))</f>
        <v>0</v>
      </c>
      <c r="AH819" s="53">
        <f t="shared" ca="1" si="38"/>
        <v>1075611</v>
      </c>
    </row>
    <row r="820" spans="1:34" x14ac:dyDescent="0.25">
      <c r="A820" s="126" t="s">
        <v>5803</v>
      </c>
      <c r="B820" s="126" t="s">
        <v>2265</v>
      </c>
      <c r="C820" s="126" t="s">
        <v>27</v>
      </c>
      <c r="D820" s="126" t="s">
        <v>28</v>
      </c>
      <c r="E820" s="126" t="s">
        <v>2266</v>
      </c>
      <c r="F820" s="126" t="s">
        <v>2299</v>
      </c>
      <c r="G820" s="126" t="s">
        <v>322</v>
      </c>
      <c r="H820" s="126" t="s">
        <v>23</v>
      </c>
      <c r="I820" s="126" t="s">
        <v>2300</v>
      </c>
      <c r="J820" s="126" t="s">
        <v>2301</v>
      </c>
      <c r="K820" s="126" t="s">
        <v>3353</v>
      </c>
      <c r="L820" s="127">
        <v>18580</v>
      </c>
      <c r="M820" s="127">
        <v>15897</v>
      </c>
      <c r="N820" s="127">
        <v>15897</v>
      </c>
      <c r="O820" s="127">
        <v>14291</v>
      </c>
      <c r="P820" s="127">
        <v>0</v>
      </c>
      <c r="Q820" s="127">
        <v>2357</v>
      </c>
      <c r="R820" s="127">
        <v>4257</v>
      </c>
      <c r="S820" s="127">
        <v>60</v>
      </c>
      <c r="T820" s="24">
        <f>IF(P820&gt;0, ROUND(IF(IF(OR(C820="51", C820="52", C820="66"), (L820*'UNIT VALUES'!$C$26)-CALCS!P820,0)&gt;0, IF(OR(C820="51", C820="52", C820="66"), (L820*'UNIT VALUES'!$C$26)-CALCS!P820,0), 0), 0), ROUND(IF(IF(OR(C820="51", C820="52", C820="66"), (L820*'UNIT VALUES'!$C$26)-CALCS!O820,0)&gt;0, IF(OR(C820="51", C820="52", C820="66"), (L820*'UNIT VALUES'!$C$26)-CALCS!O820,0), 0), 0))</f>
        <v>14865</v>
      </c>
      <c r="U820" s="25">
        <f>IF(C820="22", (O820*'UNIT VALUES'!$D$38)+(Q820*'UNIT VALUES'!$D$39)+(S820*'UNIT VALUES'!$D$40), (O820*'UNIT VALUES'!$D$28)+(Q820*'UNIT VALUES'!$D$29)+(S820*'UNIT VALUES'!$D$30))</f>
        <v>95781.375015652215</v>
      </c>
      <c r="V820" s="25">
        <f>IF(C820="22",(O820*'UNIT VALUES'!$D$41)+(Q820*'UNIT VALUES'!$D$42)+(R820*'UNIT VALUES'!$D$43),IF(C820="66",(Q820*'UNIT VALUES'!$D$31)+(T820*'UNIT VALUES'!$D$33)+(R820*'UNIT VALUES'!$D$34),(Q820*'UNIT VALUES'!$D$31)+(T820*'UNIT VALUES'!$D$32)+(R820*'UNIT VALUES'!$D$34)))</f>
        <v>525030.1954462335</v>
      </c>
      <c r="W820" s="25">
        <f t="shared" si="36"/>
        <v>525030</v>
      </c>
      <c r="X820" s="27">
        <f>ROUND(IF(C820="22", W820*'UNIT VALUES'!$D$44, W820*'UNIT VALUES'!$D$36), 0)</f>
        <v>459511</v>
      </c>
      <c r="Y820" s="87">
        <f>ROUND(IF(C820="22", IF(U820&gt;V820,O820*'UNIT VALUES'!$D$38*'UNIT VALUES'!$D$44,O820*'UNIT VALUES'!$D$41*'UNIT VALUES'!$D$44),IF(U820&gt;V820, O820*'UNIT VALUES'!$D$28*'UNIT VALUES'!$D$36,0)), 0)</f>
        <v>0</v>
      </c>
      <c r="Z820" s="87">
        <f>ROUND(IF(C820="22", IF(U820&gt;V820,Q820*'UNIT VALUES'!$D$39*'UNIT VALUES'!$D$44,Q820*'UNIT VALUES'!$D$42*'UNIT VALUES'!$D$44), IF(U820&gt;V820, Q820*'UNIT VALUES'!$D$29*'UNIT VALUES'!$D$36, Q820*'UNIT VALUES'!$D$31*'UNIT VALUES'!$D$36)),0)</f>
        <v>31465</v>
      </c>
      <c r="AA820" s="87">
        <f>ROUND(IF(C820="22", IF(U820&gt;V820,0,R820*'UNIT VALUES'!$D$43*'UNIT VALUES'!$D$44),IF(CALCS!U820&gt;CALCS!V820,0,CALCS!R820*'UNIT VALUES'!$D$34*'UNIT VALUES'!$D$36)), 0)</f>
        <v>276256</v>
      </c>
      <c r="AB820" s="87">
        <f>ROUND(IF(C820="22",IF(U820&gt;V820,S820*'UNIT VALUES'!$D$40*'UNIT VALUES'!$D$44,0),IF(U820&gt;V820,S820*'UNIT VALUES'!$D$30*'UNIT VALUES'!$D$36)), 0)</f>
        <v>0</v>
      </c>
      <c r="AC820" s="87">
        <f>ROUND(IF(U820&gt;V820,0,IF(T820&gt;1, IF(C820="66", T820*'UNIT VALUES'!$D$33*'UNIT VALUES'!$D$36,T820*'UNIT VALUES'!$D$32*'UNIT VALUES'!$D$36),0)),0)</f>
        <v>151790</v>
      </c>
      <c r="AD820" t="str">
        <f t="shared" si="37"/>
        <v>362480</v>
      </c>
      <c r="AE820">
        <f ca="1">IF(C820="22",OFFSET('National Reallocations'!$L$1,MATCH(AD820,'National Reallocations'!$I$2:$I$52,0),),ROUND((X820/(SUM($X$2:$X$1259)-SUMIF($C$2:$C$1259,"22",$X$2:$X$1259)))*(Reallocations!$F$4+Reallocations!$F$5),0))</f>
        <v>39</v>
      </c>
      <c r="AF820" s="27">
        <f ca="1">IF(ISERROR(OFFSET('MSA Reallocations'!$I$1,MATCH(AD820,'MSA Reallocations'!$E$2:$E$37,0),)), 0, (OFFSET('MSA Reallocations'!$I$1,MATCH(AD820,'MSA Reallocations'!$E$2:$E$37,0),)))</f>
        <v>0</v>
      </c>
      <c r="AG820" s="181">
        <f ca="1">IF(ISERROR(OFFSET(Reductions!$E$1,MATCH(AD820,Reductions!$F$2:$F$15,0),)), 0, -OFFSET(Reductions!$E$1,MATCH(AD820,Reductions!$F$2:$F$15,0),))</f>
        <v>0</v>
      </c>
      <c r="AH820" s="53">
        <f t="shared" ca="1" si="38"/>
        <v>459550</v>
      </c>
    </row>
    <row r="821" spans="1:34" x14ac:dyDescent="0.25">
      <c r="A821" s="126" t="s">
        <v>4803</v>
      </c>
      <c r="B821" s="126" t="s">
        <v>2265</v>
      </c>
      <c r="C821" s="126" t="s">
        <v>47</v>
      </c>
      <c r="D821" s="126" t="s">
        <v>48</v>
      </c>
      <c r="E821" s="126" t="s">
        <v>2266</v>
      </c>
      <c r="F821" s="126" t="s">
        <v>2303</v>
      </c>
      <c r="G821" s="126" t="s">
        <v>71</v>
      </c>
      <c r="H821" s="126" t="s">
        <v>2304</v>
      </c>
      <c r="I821" s="126" t="s">
        <v>23</v>
      </c>
      <c r="J821" s="126" t="s">
        <v>2305</v>
      </c>
      <c r="K821" s="126" t="s">
        <v>3353</v>
      </c>
      <c r="L821" s="127">
        <v>48670</v>
      </c>
      <c r="M821" s="127">
        <v>81367</v>
      </c>
      <c r="N821" s="127">
        <v>81367</v>
      </c>
      <c r="O821" s="127">
        <v>96796</v>
      </c>
      <c r="P821" s="127">
        <v>0</v>
      </c>
      <c r="Q821" s="127">
        <v>8550</v>
      </c>
      <c r="R821" s="127">
        <v>3554</v>
      </c>
      <c r="S821" s="127">
        <v>299</v>
      </c>
      <c r="T821" s="24">
        <f>IF(P821&gt;0, ROUND(IF(IF(OR(C821="51", C821="52", C821="66"), (L821*'UNIT VALUES'!$C$26)-CALCS!P821,0)&gt;0, IF(OR(C821="51", C821="52", C821="66"), (L821*'UNIT VALUES'!$C$26)-CALCS!P821,0), 0), 0), ROUND(IF(IF(OR(C821="51", C821="52", C821="66"), (L821*'UNIT VALUES'!$C$26)-CALCS!O821,0)&gt;0, IF(OR(C821="51", C821="52", C821="66"), (L821*'UNIT VALUES'!$C$26)-CALCS!O821,0), 0), 0))</f>
        <v>0</v>
      </c>
      <c r="U821" s="25">
        <f>IF(C821="22", (O821*'UNIT VALUES'!$D$38)+(Q821*'UNIT VALUES'!$D$39)+(S821*'UNIT VALUES'!$D$40), (O821*'UNIT VALUES'!$D$28)+(Q821*'UNIT VALUES'!$D$29)+(S821*'UNIT VALUES'!$D$30))</f>
        <v>444153.79896367237</v>
      </c>
      <c r="V821" s="25">
        <f>IF(C821="22",(O821*'UNIT VALUES'!$D$41)+(Q821*'UNIT VALUES'!$D$42)+(R821*'UNIT VALUES'!$D$43),IF(C821="66",(Q821*'UNIT VALUES'!$D$31)+(T821*'UNIT VALUES'!$D$33)+(R821*'UNIT VALUES'!$D$34),(Q821*'UNIT VALUES'!$D$31)+(T821*'UNIT VALUES'!$D$32)+(R821*'UNIT VALUES'!$D$34)))</f>
        <v>393932.30657421402</v>
      </c>
      <c r="W821" s="25">
        <f t="shared" si="36"/>
        <v>444154</v>
      </c>
      <c r="X821" s="27">
        <f>ROUND(IF(C821="22", W821*'UNIT VALUES'!$D$44, W821*'UNIT VALUES'!$D$36), 0)</f>
        <v>388727</v>
      </c>
      <c r="Y821" s="87">
        <f>ROUND(IF(C821="22", IF(U821&gt;V821,O821*'UNIT VALUES'!$D$38*'UNIT VALUES'!$D$44,O821*'UNIT VALUES'!$D$41*'UNIT VALUES'!$D$44),IF(U821&gt;V821, O821*'UNIT VALUES'!$D$28*'UNIT VALUES'!$D$36,0)), 0)</f>
        <v>159247</v>
      </c>
      <c r="Z821" s="87">
        <f>ROUND(IF(C821="22", IF(U821&gt;V821,Q821*'UNIT VALUES'!$D$39*'UNIT VALUES'!$D$44,Q821*'UNIT VALUES'!$D$42*'UNIT VALUES'!$D$44), IF(U821&gt;V821, Q821*'UNIT VALUES'!$D$29*'UNIT VALUES'!$D$36, Q821*'UNIT VALUES'!$D$31*'UNIT VALUES'!$D$36)),0)</f>
        <v>190229</v>
      </c>
      <c r="AA821" s="87">
        <f>ROUND(IF(C821="22", IF(U821&gt;V821,0,R821*'UNIT VALUES'!$D$43*'UNIT VALUES'!$D$44),IF(CALCS!U821&gt;CALCS!V821,0,CALCS!R821*'UNIT VALUES'!$D$34*'UNIT VALUES'!$D$36)), 0)</f>
        <v>0</v>
      </c>
      <c r="AB821" s="87">
        <f>ROUND(IF(C821="22",IF(U821&gt;V821,S821*'UNIT VALUES'!$D$40*'UNIT VALUES'!$D$44,0),IF(U821&gt;V821,S821*'UNIT VALUES'!$D$30*'UNIT VALUES'!$D$36)), 0)</f>
        <v>39251</v>
      </c>
      <c r="AC821" s="87">
        <f>ROUND(IF(U821&gt;V821,0,IF(T821&gt;1, IF(C821="66", T821*'UNIT VALUES'!$D$33*'UNIT VALUES'!$D$36,T821*'UNIT VALUES'!$D$32*'UNIT VALUES'!$D$36),0)),0)</f>
        <v>0</v>
      </c>
      <c r="AD821" t="str">
        <f t="shared" si="37"/>
        <v>362572</v>
      </c>
      <c r="AE821">
        <f ca="1">IF(C821="22",OFFSET('National Reallocations'!$L$1,MATCH(AD821,'National Reallocations'!$I$2:$I$52,0),),ROUND((X821/(SUM($X$2:$X$1259)-SUMIF($C$2:$C$1259,"22",$X$2:$X$1259)))*(Reallocations!$F$4+Reallocations!$F$5),0))</f>
        <v>33</v>
      </c>
      <c r="AF821" s="27">
        <f ca="1">IF(ISERROR(OFFSET('MSA Reallocations'!$I$1,MATCH(AD821,'MSA Reallocations'!$E$2:$E$37,0),)), 0, (OFFSET('MSA Reallocations'!$I$1,MATCH(AD821,'MSA Reallocations'!$E$2:$E$37,0),)))</f>
        <v>0</v>
      </c>
      <c r="AG821" s="181">
        <f ca="1">IF(ISERROR(OFFSET(Reductions!$E$1,MATCH(AD821,Reductions!$F$2:$F$15,0),)), 0, -OFFSET(Reductions!$E$1,MATCH(AD821,Reductions!$F$2:$F$15,0),))</f>
        <v>0</v>
      </c>
      <c r="AH821" s="53">
        <f t="shared" ca="1" si="38"/>
        <v>388760</v>
      </c>
    </row>
    <row r="822" spans="1:34" x14ac:dyDescent="0.25">
      <c r="A822" s="126" t="s">
        <v>5170</v>
      </c>
      <c r="B822" s="126" t="s">
        <v>2265</v>
      </c>
      <c r="C822" s="126" t="s">
        <v>47</v>
      </c>
      <c r="D822" s="126" t="s">
        <v>48</v>
      </c>
      <c r="E822" s="126" t="s">
        <v>2266</v>
      </c>
      <c r="F822" s="126" t="s">
        <v>1526</v>
      </c>
      <c r="G822" s="126" t="s">
        <v>247</v>
      </c>
      <c r="H822" s="126" t="s">
        <v>2307</v>
      </c>
      <c r="I822" s="126" t="s">
        <v>23</v>
      </c>
      <c r="J822" s="126" t="s">
        <v>2272</v>
      </c>
      <c r="K822" s="126" t="s">
        <v>3353</v>
      </c>
      <c r="L822" s="127">
        <v>41288</v>
      </c>
      <c r="M822" s="127">
        <v>53270</v>
      </c>
      <c r="N822" s="127">
        <v>53270</v>
      </c>
      <c r="O822" s="127">
        <v>58022</v>
      </c>
      <c r="P822" s="127">
        <v>0</v>
      </c>
      <c r="Q822" s="127">
        <v>4052</v>
      </c>
      <c r="R822" s="127">
        <v>3738</v>
      </c>
      <c r="S822" s="127">
        <v>163</v>
      </c>
      <c r="T822" s="24">
        <f>IF(P822&gt;0, ROUND(IF(IF(OR(C822="51", C822="52", C822="66"), (L822*'UNIT VALUES'!$C$26)-CALCS!P822,0)&gt;0, IF(OR(C822="51", C822="52", C822="66"), (L822*'UNIT VALUES'!$C$26)-CALCS!P822,0), 0), 0), ROUND(IF(IF(OR(C822="51", C822="52", C822="66"), (L822*'UNIT VALUES'!$C$26)-CALCS!O822,0)&gt;0, IF(OR(C822="51", C822="52", C822="66"), (L822*'UNIT VALUES'!$C$26)-CALCS!O822,0), 0), 0))</f>
        <v>6768</v>
      </c>
      <c r="U822" s="25">
        <f>IF(C822="22", (O822*'UNIT VALUES'!$D$38)+(Q822*'UNIT VALUES'!$D$39)+(S822*'UNIT VALUES'!$D$40), (O822*'UNIT VALUES'!$D$28)+(Q822*'UNIT VALUES'!$D$29)+(S822*'UNIT VALUES'!$D$30))</f>
        <v>236523.65739580229</v>
      </c>
      <c r="V822" s="25">
        <f>IF(C822="22",(O822*'UNIT VALUES'!$D$41)+(Q822*'UNIT VALUES'!$D$42)+(R822*'UNIT VALUES'!$D$43),IF(C822="66",(Q822*'UNIT VALUES'!$D$31)+(T822*'UNIT VALUES'!$D$33)+(R822*'UNIT VALUES'!$D$34),(Q822*'UNIT VALUES'!$D$31)+(T822*'UNIT VALUES'!$D$32)+(R822*'UNIT VALUES'!$D$34)))</f>
        <v>417931.83352286171</v>
      </c>
      <c r="W822" s="25">
        <f t="shared" si="36"/>
        <v>417932</v>
      </c>
      <c r="X822" s="27">
        <f>ROUND(IF(C822="22", W822*'UNIT VALUES'!$D$44, W822*'UNIT VALUES'!$D$36), 0)</f>
        <v>365778</v>
      </c>
      <c r="Y822" s="87">
        <f>ROUND(IF(C822="22", IF(U822&gt;V822,O822*'UNIT VALUES'!$D$38*'UNIT VALUES'!$D$44,O822*'UNIT VALUES'!$D$41*'UNIT VALUES'!$D$44),IF(U822&gt;V822, O822*'UNIT VALUES'!$D$28*'UNIT VALUES'!$D$36,0)), 0)</f>
        <v>0</v>
      </c>
      <c r="Z822" s="87">
        <f>ROUND(IF(C822="22", IF(U822&gt;V822,Q822*'UNIT VALUES'!$D$39*'UNIT VALUES'!$D$44,Q822*'UNIT VALUES'!$D$42*'UNIT VALUES'!$D$44), IF(U822&gt;V822, Q822*'UNIT VALUES'!$D$29*'UNIT VALUES'!$D$36, Q822*'UNIT VALUES'!$D$31*'UNIT VALUES'!$D$36)),0)</f>
        <v>54092</v>
      </c>
      <c r="AA822" s="87">
        <f>ROUND(IF(C822="22", IF(U822&gt;V822,0,R822*'UNIT VALUES'!$D$43*'UNIT VALUES'!$D$44),IF(CALCS!U822&gt;CALCS!V822,0,CALCS!R822*'UNIT VALUES'!$D$34*'UNIT VALUES'!$D$36)), 0)</f>
        <v>242576</v>
      </c>
      <c r="AB822" s="87">
        <f>ROUND(IF(C822="22",IF(U822&gt;V822,S822*'UNIT VALUES'!$D$40*'UNIT VALUES'!$D$44,0),IF(U822&gt;V822,S822*'UNIT VALUES'!$D$30*'UNIT VALUES'!$D$36)), 0)</f>
        <v>0</v>
      </c>
      <c r="AC822" s="87">
        <f>ROUND(IF(U822&gt;V822,0,IF(T822&gt;1, IF(C822="66", T822*'UNIT VALUES'!$D$33*'UNIT VALUES'!$D$36,T822*'UNIT VALUES'!$D$32*'UNIT VALUES'!$D$36),0)),0)</f>
        <v>69110</v>
      </c>
      <c r="AD822" t="str">
        <f t="shared" si="37"/>
        <v>362688</v>
      </c>
      <c r="AE822">
        <f ca="1">IF(C822="22",OFFSET('National Reallocations'!$L$1,MATCH(AD822,'National Reallocations'!$I$2:$I$52,0),),ROUND((X822/(SUM($X$2:$X$1259)-SUMIF($C$2:$C$1259,"22",$X$2:$X$1259)))*(Reallocations!$F$4+Reallocations!$F$5),0))</f>
        <v>31</v>
      </c>
      <c r="AF822" s="27">
        <f ca="1">IF(ISERROR(OFFSET('MSA Reallocations'!$I$1,MATCH(AD822,'MSA Reallocations'!$E$2:$E$37,0),)), 0, (OFFSET('MSA Reallocations'!$I$1,MATCH(AD822,'MSA Reallocations'!$E$2:$E$37,0),)))</f>
        <v>0</v>
      </c>
      <c r="AG822" s="181">
        <f ca="1">IF(ISERROR(OFFSET(Reductions!$E$1,MATCH(AD822,Reductions!$F$2:$F$15,0),)), 0, -OFFSET(Reductions!$E$1,MATCH(AD822,Reductions!$F$2:$F$15,0),))</f>
        <v>0</v>
      </c>
      <c r="AH822" s="53">
        <f t="shared" ca="1" si="38"/>
        <v>365809</v>
      </c>
    </row>
    <row r="823" spans="1:34" x14ac:dyDescent="0.25">
      <c r="A823" s="126" t="s">
        <v>5694</v>
      </c>
      <c r="B823" s="126" t="s">
        <v>2265</v>
      </c>
      <c r="C823" s="126" t="s">
        <v>47</v>
      </c>
      <c r="D823" s="126" t="s">
        <v>48</v>
      </c>
      <c r="E823" s="126" t="s">
        <v>2266</v>
      </c>
      <c r="F823" s="126" t="s">
        <v>2309</v>
      </c>
      <c r="G823" s="126" t="s">
        <v>944</v>
      </c>
      <c r="H823" s="126" t="s">
        <v>78</v>
      </c>
      <c r="I823" s="126" t="s">
        <v>23</v>
      </c>
      <c r="J823" s="126" t="s">
        <v>2277</v>
      </c>
      <c r="K823" s="126" t="s">
        <v>3352</v>
      </c>
      <c r="L823" s="127">
        <v>125968</v>
      </c>
      <c r="M823" s="127">
        <v>200877</v>
      </c>
      <c r="N823" s="127">
        <v>200877</v>
      </c>
      <c r="O823" s="127">
        <v>204398</v>
      </c>
      <c r="P823" s="127">
        <v>0</v>
      </c>
      <c r="Q823" s="127">
        <v>12154</v>
      </c>
      <c r="R823" s="127">
        <v>8875</v>
      </c>
      <c r="S823" s="127">
        <v>1004</v>
      </c>
      <c r="T823" s="24">
        <f>IF(P823&gt;0, ROUND(IF(IF(OR(C823="51", C823="52", C823="66"), (L823*'UNIT VALUES'!$C$26)-CALCS!P823,0)&gt;0, IF(OR(C823="51", C823="52", C823="66"), (L823*'UNIT VALUES'!$C$26)-CALCS!P823,0), 0), 0), ROUND(IF(IF(OR(C823="51", C823="52", C823="66"), (L823*'UNIT VALUES'!$C$26)-CALCS!O823,0)&gt;0, IF(OR(C823="51", C823="52", C823="66"), (L823*'UNIT VALUES'!$C$26)-CALCS!O823,0), 0), 0))</f>
        <v>0</v>
      </c>
      <c r="U823" s="25">
        <f>IF(C823="22", (O823*'UNIT VALUES'!$D$38)+(Q823*'UNIT VALUES'!$D$39)+(S823*'UNIT VALUES'!$D$40), (O823*'UNIT VALUES'!$D$28)+(Q823*'UNIT VALUES'!$D$29)+(S823*'UNIT VALUES'!$D$30))</f>
        <v>843782.65152508521</v>
      </c>
      <c r="V823" s="25">
        <f>IF(C823="22",(O823*'UNIT VALUES'!$D$41)+(Q823*'UNIT VALUES'!$D$42)+(R823*'UNIT VALUES'!$D$43),IF(C823="66",(Q823*'UNIT VALUES'!$D$31)+(T823*'UNIT VALUES'!$D$33)+(R823*'UNIT VALUES'!$D$34),(Q823*'UNIT VALUES'!$D$31)+(T823*'UNIT VALUES'!$D$32)+(R823*'UNIT VALUES'!$D$34)))</f>
        <v>843442.95528312994</v>
      </c>
      <c r="W823" s="25">
        <f t="shared" si="36"/>
        <v>843783</v>
      </c>
      <c r="X823" s="27">
        <f>ROUND(IF(C823="22", W823*'UNIT VALUES'!$D$44, W823*'UNIT VALUES'!$D$36), 0)</f>
        <v>738486</v>
      </c>
      <c r="Y823" s="87">
        <f>ROUND(IF(C823="22", IF(U823&gt;V823,O823*'UNIT VALUES'!$D$38*'UNIT VALUES'!$D$44,O823*'UNIT VALUES'!$D$41*'UNIT VALUES'!$D$44),IF(U823&gt;V823, O823*'UNIT VALUES'!$D$28*'UNIT VALUES'!$D$36,0)), 0)</f>
        <v>336272</v>
      </c>
      <c r="Z823" s="87">
        <f>ROUND(IF(C823="22", IF(U823&gt;V823,Q823*'UNIT VALUES'!$D$39*'UNIT VALUES'!$D$44,Q823*'UNIT VALUES'!$D$42*'UNIT VALUES'!$D$44), IF(U823&gt;V823, Q823*'UNIT VALUES'!$D$29*'UNIT VALUES'!$D$36, Q823*'UNIT VALUES'!$D$31*'UNIT VALUES'!$D$36)),0)</f>
        <v>270414</v>
      </c>
      <c r="AA823" s="87">
        <f>ROUND(IF(C823="22", IF(U823&gt;V823,0,R823*'UNIT VALUES'!$D$43*'UNIT VALUES'!$D$44),IF(CALCS!U823&gt;CALCS!V823,0,CALCS!R823*'UNIT VALUES'!$D$34*'UNIT VALUES'!$D$36)), 0)</f>
        <v>0</v>
      </c>
      <c r="AB823" s="87">
        <f>ROUND(IF(C823="22",IF(U823&gt;V823,S823*'UNIT VALUES'!$D$40*'UNIT VALUES'!$D$44,0),IF(U823&gt;V823,S823*'UNIT VALUES'!$D$30*'UNIT VALUES'!$D$36)), 0)</f>
        <v>131799</v>
      </c>
      <c r="AC823" s="87">
        <f>ROUND(IF(U823&gt;V823,0,IF(T823&gt;1, IF(C823="66", T823*'UNIT VALUES'!$D$33*'UNIT VALUES'!$D$36,T823*'UNIT VALUES'!$D$32*'UNIT VALUES'!$D$36),0)),0)</f>
        <v>0</v>
      </c>
      <c r="AD823" t="str">
        <f t="shared" si="37"/>
        <v>363088</v>
      </c>
      <c r="AE823">
        <f ca="1">IF(C823="22",OFFSET('National Reallocations'!$L$1,MATCH(AD823,'National Reallocations'!$I$2:$I$52,0),),ROUND((X823/(SUM($X$2:$X$1259)-SUMIF($C$2:$C$1259,"22",$X$2:$X$1259)))*(Reallocations!$F$4+Reallocations!$F$5),0))</f>
        <v>62</v>
      </c>
      <c r="AF823" s="27">
        <f ca="1">IF(ISERROR(OFFSET('MSA Reallocations'!$I$1,MATCH(AD823,'MSA Reallocations'!$E$2:$E$37,0),)), 0, (OFFSET('MSA Reallocations'!$I$1,MATCH(AD823,'MSA Reallocations'!$E$2:$E$37,0),)))</f>
        <v>0</v>
      </c>
      <c r="AG823" s="181">
        <f ca="1">IF(ISERROR(OFFSET(Reductions!$E$1,MATCH(AD823,Reductions!$F$2:$F$15,0),)), 0, -OFFSET(Reductions!$E$1,MATCH(AD823,Reductions!$F$2:$F$15,0),))</f>
        <v>0</v>
      </c>
      <c r="AH823" s="53">
        <f t="shared" ca="1" si="38"/>
        <v>738548</v>
      </c>
    </row>
    <row r="824" spans="1:34" x14ac:dyDescent="0.25">
      <c r="A824" s="126" t="s">
        <v>5266</v>
      </c>
      <c r="B824" s="126" t="s">
        <v>2265</v>
      </c>
      <c r="C824" s="126" t="s">
        <v>47</v>
      </c>
      <c r="D824" s="126" t="s">
        <v>48</v>
      </c>
      <c r="E824" s="126" t="s">
        <v>2266</v>
      </c>
      <c r="F824" s="126" t="s">
        <v>2311</v>
      </c>
      <c r="G824" s="126" t="s">
        <v>71</v>
      </c>
      <c r="H824" s="126" t="s">
        <v>2312</v>
      </c>
      <c r="I824" s="126" t="s">
        <v>23</v>
      </c>
      <c r="J824" s="126" t="s">
        <v>2305</v>
      </c>
      <c r="K824" s="126" t="s">
        <v>3353</v>
      </c>
      <c r="L824" s="127">
        <v>55337</v>
      </c>
      <c r="M824" s="127">
        <v>57648</v>
      </c>
      <c r="N824" s="127">
        <v>57648</v>
      </c>
      <c r="O824" s="127">
        <v>50985</v>
      </c>
      <c r="P824" s="127">
        <v>0</v>
      </c>
      <c r="Q824" s="127">
        <v>4755</v>
      </c>
      <c r="R824" s="127">
        <v>5859</v>
      </c>
      <c r="S824" s="127">
        <v>63</v>
      </c>
      <c r="T824" s="24">
        <f>IF(P824&gt;0, ROUND(IF(IF(OR(C824="51", C824="52", C824="66"), (L824*'UNIT VALUES'!$C$26)-CALCS!P824,0)&gt;0, IF(OR(C824="51", C824="52", C824="66"), (L824*'UNIT VALUES'!$C$26)-CALCS!P824,0), 0), 0), ROUND(IF(IF(OR(C824="51", C824="52", C824="66"), (L824*'UNIT VALUES'!$C$26)-CALCS!O824,0)&gt;0, IF(OR(C824="51", C824="52", C824="66"), (L824*'UNIT VALUES'!$C$26)-CALCS!O824,0), 0), 0))</f>
        <v>35851</v>
      </c>
      <c r="U824" s="25">
        <f>IF(C824="22", (O824*'UNIT VALUES'!$D$38)+(Q824*'UNIT VALUES'!$D$39)+(S824*'UNIT VALUES'!$D$40), (O824*'UNIT VALUES'!$D$28)+(Q824*'UNIT VALUES'!$D$29)+(S824*'UNIT VALUES'!$D$30))</f>
        <v>226167.85979568519</v>
      </c>
      <c r="V824" s="25">
        <f>IF(C824="22",(O824*'UNIT VALUES'!$D$41)+(Q824*'UNIT VALUES'!$D$42)+(R824*'UNIT VALUES'!$D$43),IF(C824="66",(Q824*'UNIT VALUES'!$D$31)+(T824*'UNIT VALUES'!$D$33)+(R824*'UNIT VALUES'!$D$34),(Q824*'UNIT VALUES'!$D$31)+(T824*'UNIT VALUES'!$D$32)+(R824*'UNIT VALUES'!$D$34)))</f>
        <v>925238.7557253486</v>
      </c>
      <c r="W824" s="25">
        <f t="shared" si="36"/>
        <v>925239</v>
      </c>
      <c r="X824" s="27">
        <f>ROUND(IF(C824="22", W824*'UNIT VALUES'!$D$44, W824*'UNIT VALUES'!$D$36), 0)</f>
        <v>809777</v>
      </c>
      <c r="Y824" s="87">
        <f>ROUND(IF(C824="22", IF(U824&gt;V824,O824*'UNIT VALUES'!$D$38*'UNIT VALUES'!$D$44,O824*'UNIT VALUES'!$D$41*'UNIT VALUES'!$D$44),IF(U824&gt;V824, O824*'UNIT VALUES'!$D$28*'UNIT VALUES'!$D$36,0)), 0)</f>
        <v>0</v>
      </c>
      <c r="Z824" s="87">
        <f>ROUND(IF(C824="22", IF(U824&gt;V824,Q824*'UNIT VALUES'!$D$39*'UNIT VALUES'!$D$44,Q824*'UNIT VALUES'!$D$42*'UNIT VALUES'!$D$44), IF(U824&gt;V824, Q824*'UNIT VALUES'!$D$29*'UNIT VALUES'!$D$36, Q824*'UNIT VALUES'!$D$31*'UNIT VALUES'!$D$36)),0)</f>
        <v>63476</v>
      </c>
      <c r="AA824" s="87">
        <f>ROUND(IF(C824="22", IF(U824&gt;V824,0,R824*'UNIT VALUES'!$D$43*'UNIT VALUES'!$D$44),IF(CALCS!U824&gt;CALCS!V824,0,CALCS!R824*'UNIT VALUES'!$D$34*'UNIT VALUES'!$D$36)), 0)</f>
        <v>380217</v>
      </c>
      <c r="AB824" s="87">
        <f>ROUND(IF(C824="22",IF(U824&gt;V824,S824*'UNIT VALUES'!$D$40*'UNIT VALUES'!$D$44,0),IF(U824&gt;V824,S824*'UNIT VALUES'!$D$30*'UNIT VALUES'!$D$36)), 0)</f>
        <v>0</v>
      </c>
      <c r="AC824" s="87">
        <f>ROUND(IF(U824&gt;V824,0,IF(T824&gt;1, IF(C824="66", T824*'UNIT VALUES'!$D$33*'UNIT VALUES'!$D$36,T824*'UNIT VALUES'!$D$32*'UNIT VALUES'!$D$36),0)),0)</f>
        <v>366083</v>
      </c>
      <c r="AD824" t="str">
        <f t="shared" si="37"/>
        <v>363140</v>
      </c>
      <c r="AE824">
        <f ca="1">IF(C824="22",OFFSET('National Reallocations'!$L$1,MATCH(AD824,'National Reallocations'!$I$2:$I$52,0),),ROUND((X824/(SUM($X$2:$X$1259)-SUMIF($C$2:$C$1259,"22",$X$2:$X$1259)))*(Reallocations!$F$4+Reallocations!$F$5),0))</f>
        <v>68</v>
      </c>
      <c r="AF824" s="27">
        <f ca="1">IF(ISERROR(OFFSET('MSA Reallocations'!$I$1,MATCH(AD824,'MSA Reallocations'!$E$2:$E$37,0),)), 0, (OFFSET('MSA Reallocations'!$I$1,MATCH(AD824,'MSA Reallocations'!$E$2:$E$37,0),)))</f>
        <v>0</v>
      </c>
      <c r="AG824" s="181">
        <f ca="1">IF(ISERROR(OFFSET(Reductions!$E$1,MATCH(AD824,Reductions!$F$2:$F$15,0),)), 0, -OFFSET(Reductions!$E$1,MATCH(AD824,Reductions!$F$2:$F$15,0),))</f>
        <v>0</v>
      </c>
      <c r="AH824" s="53">
        <f t="shared" ca="1" si="38"/>
        <v>809845</v>
      </c>
    </row>
    <row r="825" spans="1:34" x14ac:dyDescent="0.25">
      <c r="A825" s="126" t="s">
        <v>5472</v>
      </c>
      <c r="B825" s="126" t="s">
        <v>2265</v>
      </c>
      <c r="C825" s="126" t="s">
        <v>47</v>
      </c>
      <c r="D825" s="126" t="s">
        <v>48</v>
      </c>
      <c r="E825" s="126" t="s">
        <v>2266</v>
      </c>
      <c r="F825" s="126" t="s">
        <v>2314</v>
      </c>
      <c r="G825" s="126" t="s">
        <v>944</v>
      </c>
      <c r="H825" s="126" t="s">
        <v>1960</v>
      </c>
      <c r="I825" s="126" t="s">
        <v>23</v>
      </c>
      <c r="J825" s="126" t="s">
        <v>2277</v>
      </c>
      <c r="K825" s="126" t="s">
        <v>3352</v>
      </c>
      <c r="L825" s="127">
        <v>172959</v>
      </c>
      <c r="M825" s="127">
        <v>298897</v>
      </c>
      <c r="N825" s="127">
        <v>298897</v>
      </c>
      <c r="O825" s="127">
        <v>336113</v>
      </c>
      <c r="P825" s="127">
        <v>0</v>
      </c>
      <c r="Q825" s="127">
        <v>22913</v>
      </c>
      <c r="R825" s="127">
        <v>11363</v>
      </c>
      <c r="S825" s="127">
        <v>4453</v>
      </c>
      <c r="T825" s="24">
        <f>IF(P825&gt;0, ROUND(IF(IF(OR(C825="51", C825="52", C825="66"), (L825*'UNIT VALUES'!$C$26)-CALCS!P825,0)&gt;0, IF(OR(C825="51", C825="52", C825="66"), (L825*'UNIT VALUES'!$C$26)-CALCS!P825,0), 0), 0), ROUND(IF(IF(OR(C825="51", C825="52", C825="66"), (L825*'UNIT VALUES'!$C$26)-CALCS!O825,0)&gt;0, IF(OR(C825="51", C825="52", C825="66"), (L825*'UNIT VALUES'!$C$26)-CALCS!O825,0), 0), 0))</f>
        <v>0</v>
      </c>
      <c r="U825" s="25">
        <f>IF(C825="22", (O825*'UNIT VALUES'!$D$38)+(Q825*'UNIT VALUES'!$D$39)+(S825*'UNIT VALUES'!$D$40), (O825*'UNIT VALUES'!$D$28)+(Q825*'UNIT VALUES'!$D$29)+(S825*'UNIT VALUES'!$D$30))</f>
        <v>1882204.453036976</v>
      </c>
      <c r="V825" s="25">
        <f>IF(C825="22",(O825*'UNIT VALUES'!$D$41)+(Q825*'UNIT VALUES'!$D$42)+(R825*'UNIT VALUES'!$D$43),IF(C825="66",(Q825*'UNIT VALUES'!$D$31)+(T825*'UNIT VALUES'!$D$33)+(R825*'UNIT VALUES'!$D$34),(Q825*'UNIT VALUES'!$D$31)+(T825*'UNIT VALUES'!$D$32)+(R825*'UNIT VALUES'!$D$34)))</f>
        <v>1192027.404434958</v>
      </c>
      <c r="W825" s="25">
        <f t="shared" si="36"/>
        <v>1882204</v>
      </c>
      <c r="X825" s="27">
        <f>ROUND(IF(C825="22", W825*'UNIT VALUES'!$D$44, W825*'UNIT VALUES'!$D$36), 0)</f>
        <v>1647320</v>
      </c>
      <c r="Y825" s="87">
        <f>ROUND(IF(C825="22", IF(U825&gt;V825,O825*'UNIT VALUES'!$D$38*'UNIT VALUES'!$D$44,O825*'UNIT VALUES'!$D$41*'UNIT VALUES'!$D$44),IF(U825&gt;V825, O825*'UNIT VALUES'!$D$28*'UNIT VALUES'!$D$36,0)), 0)</f>
        <v>552968</v>
      </c>
      <c r="Z825" s="87">
        <f>ROUND(IF(C825="22", IF(U825&gt;V825,Q825*'UNIT VALUES'!$D$39*'UNIT VALUES'!$D$44,Q825*'UNIT VALUES'!$D$42*'UNIT VALUES'!$D$44), IF(U825&gt;V825, Q825*'UNIT VALUES'!$D$29*'UNIT VALUES'!$D$36, Q825*'UNIT VALUES'!$D$31*'UNIT VALUES'!$D$36)),0)</f>
        <v>509791</v>
      </c>
      <c r="AA825" s="87">
        <f>ROUND(IF(C825="22", IF(U825&gt;V825,0,R825*'UNIT VALUES'!$D$43*'UNIT VALUES'!$D$44),IF(CALCS!U825&gt;CALCS!V825,0,CALCS!R825*'UNIT VALUES'!$D$34*'UNIT VALUES'!$D$36)), 0)</f>
        <v>0</v>
      </c>
      <c r="AB825" s="87">
        <f>ROUND(IF(C825="22",IF(U825&gt;V825,S825*'UNIT VALUES'!$D$40*'UNIT VALUES'!$D$44,0),IF(U825&gt;V825,S825*'UNIT VALUES'!$D$30*'UNIT VALUES'!$D$36)), 0)</f>
        <v>584562</v>
      </c>
      <c r="AC825" s="87">
        <f>ROUND(IF(U825&gt;V825,0,IF(T825&gt;1, IF(C825="66", T825*'UNIT VALUES'!$D$33*'UNIT VALUES'!$D$36,T825*'UNIT VALUES'!$D$32*'UNIT VALUES'!$D$36),0)),0)</f>
        <v>0</v>
      </c>
      <c r="AD825" t="str">
        <f t="shared" si="37"/>
        <v>363160</v>
      </c>
      <c r="AE825">
        <f ca="1">IF(C825="22",OFFSET('National Reallocations'!$L$1,MATCH(AD825,'National Reallocations'!$I$2:$I$52,0),),ROUND((X825/(SUM($X$2:$X$1259)-SUMIF($C$2:$C$1259,"22",$X$2:$X$1259)))*(Reallocations!$F$4+Reallocations!$F$5),0))</f>
        <v>139</v>
      </c>
      <c r="AF825" s="27">
        <f ca="1">IF(ISERROR(OFFSET('MSA Reallocations'!$I$1,MATCH(AD825,'MSA Reallocations'!$E$2:$E$37,0),)), 0, (OFFSET('MSA Reallocations'!$I$1,MATCH(AD825,'MSA Reallocations'!$E$2:$E$37,0),)))</f>
        <v>0</v>
      </c>
      <c r="AG825" s="181">
        <f ca="1">IF(ISERROR(OFFSET(Reductions!$E$1,MATCH(AD825,Reductions!$F$2:$F$15,0),)), 0, -OFFSET(Reductions!$E$1,MATCH(AD825,Reductions!$F$2:$F$15,0),))</f>
        <v>0</v>
      </c>
      <c r="AH825" s="53">
        <f t="shared" ca="1" si="38"/>
        <v>1647459</v>
      </c>
    </row>
    <row r="826" spans="1:34" x14ac:dyDescent="0.25">
      <c r="A826" s="126" t="s">
        <v>5504</v>
      </c>
      <c r="B826" s="126" t="s">
        <v>2265</v>
      </c>
      <c r="C826" s="126" t="s">
        <v>27</v>
      </c>
      <c r="D826" s="126" t="s">
        <v>28</v>
      </c>
      <c r="E826" s="126" t="s">
        <v>2266</v>
      </c>
      <c r="F826" s="126" t="s">
        <v>2316</v>
      </c>
      <c r="G826" s="126" t="s">
        <v>1584</v>
      </c>
      <c r="H826" s="126" t="s">
        <v>23</v>
      </c>
      <c r="I826" s="126" t="s">
        <v>2317</v>
      </c>
      <c r="J826" s="126" t="s">
        <v>2318</v>
      </c>
      <c r="K826" s="126" t="s">
        <v>3353</v>
      </c>
      <c r="L826" s="127">
        <v>28799</v>
      </c>
      <c r="M826" s="127">
        <v>0</v>
      </c>
      <c r="N826" s="127">
        <v>0</v>
      </c>
      <c r="O826" s="127">
        <v>30788</v>
      </c>
      <c r="P826" s="127">
        <v>0</v>
      </c>
      <c r="Q826" s="127">
        <v>10227</v>
      </c>
      <c r="R826" s="127">
        <v>5559</v>
      </c>
      <c r="S826" s="127">
        <v>190</v>
      </c>
      <c r="T826" s="24">
        <f>IF(P826&gt;0, ROUND(IF(IF(OR(C826="51", C826="52", C826="66"), (L826*'UNIT VALUES'!$C$26)-CALCS!P826,0)&gt;0, IF(OR(C826="51", C826="52", C826="66"), (L826*'UNIT VALUES'!$C$26)-CALCS!P826,0), 0), 0), ROUND(IF(IF(OR(C826="51", C826="52", C826="66"), (L826*'UNIT VALUES'!$C$26)-CALCS!O826,0)&gt;0, IF(OR(C826="51", C826="52", C826="66"), (L826*'UNIT VALUES'!$C$26)-CALCS!O826,0), 0), 0))</f>
        <v>14404</v>
      </c>
      <c r="U826" s="25">
        <f>IF(C826="22", (O826*'UNIT VALUES'!$D$38)+(Q826*'UNIT VALUES'!$D$39)+(S826*'UNIT VALUES'!$D$40), (O826*'UNIT VALUES'!$D$28)+(Q826*'UNIT VALUES'!$D$29)+(S826*'UNIT VALUES'!$D$30))</f>
        <v>346356.9776398798</v>
      </c>
      <c r="V826" s="25">
        <f>IF(C826="22",(O826*'UNIT VALUES'!$D$41)+(Q826*'UNIT VALUES'!$D$42)+(R826*'UNIT VALUES'!$D$43),IF(C826="66",(Q826*'UNIT VALUES'!$D$31)+(T826*'UNIT VALUES'!$D$33)+(R826*'UNIT VALUES'!$D$34),(Q826*'UNIT VALUES'!$D$31)+(T826*'UNIT VALUES'!$D$32)+(R826*'UNIT VALUES'!$D$34)))</f>
        <v>736231.57404665533</v>
      </c>
      <c r="W826" s="25">
        <f t="shared" si="36"/>
        <v>736232</v>
      </c>
      <c r="X826" s="27">
        <f>ROUND(IF(C826="22", W826*'UNIT VALUES'!$D$44, W826*'UNIT VALUES'!$D$36), 0)</f>
        <v>644356</v>
      </c>
      <c r="Y826" s="87">
        <f>ROUND(IF(C826="22", IF(U826&gt;V826,O826*'UNIT VALUES'!$D$38*'UNIT VALUES'!$D$44,O826*'UNIT VALUES'!$D$41*'UNIT VALUES'!$D$44),IF(U826&gt;V826, O826*'UNIT VALUES'!$D$28*'UNIT VALUES'!$D$36,0)), 0)</f>
        <v>0</v>
      </c>
      <c r="Z826" s="87">
        <f>ROUND(IF(C826="22", IF(U826&gt;V826,Q826*'UNIT VALUES'!$D$39*'UNIT VALUES'!$D$44,Q826*'UNIT VALUES'!$D$42*'UNIT VALUES'!$D$44), IF(U826&gt;V826, Q826*'UNIT VALUES'!$D$29*'UNIT VALUES'!$D$36, Q826*'UNIT VALUES'!$D$31*'UNIT VALUES'!$D$36)),0)</f>
        <v>136524</v>
      </c>
      <c r="AA826" s="87">
        <f>ROUND(IF(C826="22", IF(U826&gt;V826,0,R826*'UNIT VALUES'!$D$43*'UNIT VALUES'!$D$44),IF(CALCS!U826&gt;CALCS!V826,0,CALCS!R826*'UNIT VALUES'!$D$34*'UNIT VALUES'!$D$36)), 0)</f>
        <v>360749</v>
      </c>
      <c r="AB826" s="87">
        <f>ROUND(IF(C826="22",IF(U826&gt;V826,S826*'UNIT VALUES'!$D$40*'UNIT VALUES'!$D$44,0),IF(U826&gt;V826,S826*'UNIT VALUES'!$D$30*'UNIT VALUES'!$D$36)), 0)</f>
        <v>0</v>
      </c>
      <c r="AC826" s="87">
        <f>ROUND(IF(U826&gt;V826,0,IF(T826&gt;1, IF(C826="66", T826*'UNIT VALUES'!$D$33*'UNIT VALUES'!$D$36,T826*'UNIT VALUES'!$D$32*'UNIT VALUES'!$D$36),0)),0)</f>
        <v>147083</v>
      </c>
      <c r="AD826" t="str">
        <f t="shared" si="37"/>
        <v>363168</v>
      </c>
      <c r="AE826">
        <f ca="1">IF(C826="22",OFFSET('National Reallocations'!$L$1,MATCH(AD826,'National Reallocations'!$I$2:$I$52,0),),ROUND((X826/(SUM($X$2:$X$1259)-SUMIF($C$2:$C$1259,"22",$X$2:$X$1259)))*(Reallocations!$F$4+Reallocations!$F$5),0))</f>
        <v>54</v>
      </c>
      <c r="AF826" s="27">
        <f ca="1">IF(ISERROR(OFFSET('MSA Reallocations'!$I$1,MATCH(AD826,'MSA Reallocations'!$E$2:$E$37,0),)), 0, (OFFSET('MSA Reallocations'!$I$1,MATCH(AD826,'MSA Reallocations'!$E$2:$E$37,0),)))</f>
        <v>0</v>
      </c>
      <c r="AG826" s="181">
        <f ca="1">IF(ISERROR(OFFSET(Reductions!$E$1,MATCH(AD826,Reductions!$F$2:$F$15,0),)), 0, -OFFSET(Reductions!$E$1,MATCH(AD826,Reductions!$F$2:$F$15,0),))</f>
        <v>0</v>
      </c>
      <c r="AH826" s="53">
        <f t="shared" ca="1" si="38"/>
        <v>644410</v>
      </c>
    </row>
    <row r="827" spans="1:34" x14ac:dyDescent="0.25">
      <c r="A827" s="126" t="s">
        <v>5519</v>
      </c>
      <c r="B827" s="126" t="s">
        <v>2265</v>
      </c>
      <c r="C827" s="126" t="s">
        <v>47</v>
      </c>
      <c r="D827" s="126" t="s">
        <v>48</v>
      </c>
      <c r="E827" s="126" t="s">
        <v>2266</v>
      </c>
      <c r="F827" s="126" t="s">
        <v>609</v>
      </c>
      <c r="G827" s="126" t="s">
        <v>170</v>
      </c>
      <c r="H827" s="126" t="s">
        <v>23</v>
      </c>
      <c r="I827" s="126" t="s">
        <v>2320</v>
      </c>
      <c r="J827" s="126" t="s">
        <v>24</v>
      </c>
      <c r="K827" s="126" t="s">
        <v>3353</v>
      </c>
      <c r="L827" s="127">
        <v>41818</v>
      </c>
      <c r="M827" s="127">
        <v>35775</v>
      </c>
      <c r="N827" s="127">
        <v>35775</v>
      </c>
      <c r="O827" s="127">
        <v>30075</v>
      </c>
      <c r="P827" s="127">
        <v>0</v>
      </c>
      <c r="Q827" s="127">
        <v>8659</v>
      </c>
      <c r="R827" s="127">
        <v>8900</v>
      </c>
      <c r="S827" s="127">
        <v>233</v>
      </c>
      <c r="T827" s="24">
        <f>IF(P827&gt;0, ROUND(IF(IF(OR(C827="51", C827="52", C827="66"), (L827*'UNIT VALUES'!$C$26)-CALCS!P827,0)&gt;0, IF(OR(C827="51", C827="52", C827="66"), (L827*'UNIT VALUES'!$C$26)-CALCS!P827,0), 0), 0), ROUND(IF(IF(OR(C827="51", C827="52", C827="66"), (L827*'UNIT VALUES'!$C$26)-CALCS!O827,0)&gt;0, IF(OR(C827="51", C827="52", C827="66"), (L827*'UNIT VALUES'!$C$26)-CALCS!O827,0), 0), 0))</f>
        <v>35546</v>
      </c>
      <c r="U827" s="25">
        <f>IF(C827="22", (O827*'UNIT VALUES'!$D$38)+(Q827*'UNIT VALUES'!$D$39)+(S827*'UNIT VALUES'!$D$40), (O827*'UNIT VALUES'!$D$28)+(Q827*'UNIT VALUES'!$D$29)+(S827*'UNIT VALUES'!$D$30))</f>
        <v>311605.60773352027</v>
      </c>
      <c r="V827" s="25">
        <f>IF(C827="22",(O827*'UNIT VALUES'!$D$41)+(Q827*'UNIT VALUES'!$D$42)+(R827*'UNIT VALUES'!$D$43),IF(C827="66",(Q827*'UNIT VALUES'!$D$31)+(T827*'UNIT VALUES'!$D$33)+(R827*'UNIT VALUES'!$D$34),(Q827*'UNIT VALUES'!$D$31)+(T827*'UNIT VALUES'!$D$32)+(R827*'UNIT VALUES'!$D$34)))</f>
        <v>1206710.1983188302</v>
      </c>
      <c r="W827" s="25">
        <f t="shared" si="36"/>
        <v>1206710</v>
      </c>
      <c r="X827" s="27">
        <f>ROUND(IF(C827="22", W827*'UNIT VALUES'!$D$44, W827*'UNIT VALUES'!$D$36), 0)</f>
        <v>1056123</v>
      </c>
      <c r="Y827" s="87">
        <f>ROUND(IF(C827="22", IF(U827&gt;V827,O827*'UNIT VALUES'!$D$38*'UNIT VALUES'!$D$44,O827*'UNIT VALUES'!$D$41*'UNIT VALUES'!$D$44),IF(U827&gt;V827, O827*'UNIT VALUES'!$D$28*'UNIT VALUES'!$D$36,0)), 0)</f>
        <v>0</v>
      </c>
      <c r="Z827" s="87">
        <f>ROUND(IF(C827="22", IF(U827&gt;V827,Q827*'UNIT VALUES'!$D$39*'UNIT VALUES'!$D$44,Q827*'UNIT VALUES'!$D$42*'UNIT VALUES'!$D$44), IF(U827&gt;V827, Q827*'UNIT VALUES'!$D$29*'UNIT VALUES'!$D$36, Q827*'UNIT VALUES'!$D$31*'UNIT VALUES'!$D$36)),0)</f>
        <v>115592</v>
      </c>
      <c r="AA827" s="87">
        <f>ROUND(IF(C827="22", IF(U827&gt;V827,0,R827*'UNIT VALUES'!$D$43*'UNIT VALUES'!$D$44),IF(CALCS!U827&gt;CALCS!V827,0,CALCS!R827*'UNIT VALUES'!$D$34*'UNIT VALUES'!$D$36)), 0)</f>
        <v>577562</v>
      </c>
      <c r="AB827" s="87">
        <f>ROUND(IF(C827="22",IF(U827&gt;V827,S827*'UNIT VALUES'!$D$40*'UNIT VALUES'!$D$44,0),IF(U827&gt;V827,S827*'UNIT VALUES'!$D$30*'UNIT VALUES'!$D$36)), 0)</f>
        <v>0</v>
      </c>
      <c r="AC827" s="87">
        <f>ROUND(IF(U827&gt;V827,0,IF(T827&gt;1, IF(C827="66", T827*'UNIT VALUES'!$D$33*'UNIT VALUES'!$D$36,T827*'UNIT VALUES'!$D$32*'UNIT VALUES'!$D$36),0)),0)</f>
        <v>362968</v>
      </c>
      <c r="AD827" t="str">
        <f t="shared" si="37"/>
        <v>363180</v>
      </c>
      <c r="AE827">
        <f ca="1">IF(C827="22",OFFSET('National Reallocations'!$L$1,MATCH(AD827,'National Reallocations'!$I$2:$I$52,0),),ROUND((X827/(SUM($X$2:$X$1259)-SUMIF($C$2:$C$1259,"22",$X$2:$X$1259)))*(Reallocations!$F$4+Reallocations!$F$5),0))</f>
        <v>89</v>
      </c>
      <c r="AF827" s="27">
        <f ca="1">IF(ISERROR(OFFSET('MSA Reallocations'!$I$1,MATCH(AD827,'MSA Reallocations'!$E$2:$E$37,0),)), 0, (OFFSET('MSA Reallocations'!$I$1,MATCH(AD827,'MSA Reallocations'!$E$2:$E$37,0),)))</f>
        <v>0</v>
      </c>
      <c r="AG827" s="181">
        <f ca="1">IF(ISERROR(OFFSET(Reductions!$E$1,MATCH(AD827,Reductions!$F$2:$F$15,0),)), 0, -OFFSET(Reductions!$E$1,MATCH(AD827,Reductions!$F$2:$F$15,0),))</f>
        <v>0</v>
      </c>
      <c r="AH827" s="53">
        <f t="shared" ca="1" si="38"/>
        <v>1056212</v>
      </c>
    </row>
    <row r="828" spans="1:34" x14ac:dyDescent="0.25">
      <c r="A828" s="126" t="s">
        <v>5646</v>
      </c>
      <c r="B828" s="126" t="s">
        <v>2265</v>
      </c>
      <c r="C828" s="126" t="s">
        <v>27</v>
      </c>
      <c r="D828" s="126" t="s">
        <v>28</v>
      </c>
      <c r="E828" s="126" t="s">
        <v>2266</v>
      </c>
      <c r="F828" s="126" t="s">
        <v>2322</v>
      </c>
      <c r="G828" s="126" t="s">
        <v>265</v>
      </c>
      <c r="H828" s="126" t="s">
        <v>23</v>
      </c>
      <c r="I828" s="126" t="s">
        <v>2323</v>
      </c>
      <c r="J828" s="126" t="s">
        <v>2324</v>
      </c>
      <c r="K828" s="126" t="s">
        <v>3352</v>
      </c>
      <c r="L828" s="127">
        <v>29260</v>
      </c>
      <c r="M828" s="127">
        <v>0</v>
      </c>
      <c r="N828" s="127">
        <v>0</v>
      </c>
      <c r="O828" s="127">
        <v>23436</v>
      </c>
      <c r="P828" s="127">
        <v>0</v>
      </c>
      <c r="Q828" s="127">
        <v>4020</v>
      </c>
      <c r="R828" s="127">
        <v>6139</v>
      </c>
      <c r="S828" s="127">
        <v>391</v>
      </c>
      <c r="T828" s="24">
        <f>IF(P828&gt;0, ROUND(IF(IF(OR(C828="51", C828="52", C828="66"), (L828*'UNIT VALUES'!$C$26)-CALCS!P828,0)&gt;0, IF(OR(C828="51", C828="52", C828="66"), (L828*'UNIT VALUES'!$C$26)-CALCS!P828,0), 0), 0), ROUND(IF(IF(OR(C828="51", C828="52", C828="66"), (L828*'UNIT VALUES'!$C$26)-CALCS!O828,0)&gt;0, IF(OR(C828="51", C828="52", C828="66"), (L828*'UNIT VALUES'!$C$26)-CALCS!O828,0), 0), 0))</f>
        <v>22479</v>
      </c>
      <c r="U828" s="25">
        <f>IF(C828="22", (O828*'UNIT VALUES'!$D$38)+(Q828*'UNIT VALUES'!$D$39)+(S828*'UNIT VALUES'!$D$40), (O828*'UNIT VALUES'!$D$28)+(Q828*'UNIT VALUES'!$D$29)+(S828*'UNIT VALUES'!$D$30))</f>
        <v>204894.70131262502</v>
      </c>
      <c r="V828" s="25">
        <f>IF(C828="22",(O828*'UNIT VALUES'!$D$41)+(Q828*'UNIT VALUES'!$D$42)+(R828*'UNIT VALUES'!$D$43),IF(C828="66",(Q828*'UNIT VALUES'!$D$31)+(T828*'UNIT VALUES'!$D$33)+(R828*'UNIT VALUES'!$D$34),(Q828*'UNIT VALUES'!$D$31)+(T828*'UNIT VALUES'!$D$32)+(R828*'UNIT VALUES'!$D$34)))</f>
        <v>778775.4982165806</v>
      </c>
      <c r="W828" s="25">
        <f t="shared" si="36"/>
        <v>778775</v>
      </c>
      <c r="X828" s="27">
        <f>ROUND(IF(C828="22", W828*'UNIT VALUES'!$D$44, W828*'UNIT VALUES'!$D$36), 0)</f>
        <v>681590</v>
      </c>
      <c r="Y828" s="87">
        <f>ROUND(IF(C828="22", IF(U828&gt;V828,O828*'UNIT VALUES'!$D$38*'UNIT VALUES'!$D$44,O828*'UNIT VALUES'!$D$41*'UNIT VALUES'!$D$44),IF(U828&gt;V828, O828*'UNIT VALUES'!$D$28*'UNIT VALUES'!$D$36,0)), 0)</f>
        <v>0</v>
      </c>
      <c r="Z828" s="87">
        <f>ROUND(IF(C828="22", IF(U828&gt;V828,Q828*'UNIT VALUES'!$D$39*'UNIT VALUES'!$D$44,Q828*'UNIT VALUES'!$D$42*'UNIT VALUES'!$D$44), IF(U828&gt;V828, Q828*'UNIT VALUES'!$D$29*'UNIT VALUES'!$D$36, Q828*'UNIT VALUES'!$D$31*'UNIT VALUES'!$D$36)),0)</f>
        <v>53665</v>
      </c>
      <c r="AA828" s="87">
        <f>ROUND(IF(C828="22", IF(U828&gt;V828,0,R828*'UNIT VALUES'!$D$43*'UNIT VALUES'!$D$44),IF(CALCS!U828&gt;CALCS!V828,0,CALCS!R828*'UNIT VALUES'!$D$34*'UNIT VALUES'!$D$36)), 0)</f>
        <v>398388</v>
      </c>
      <c r="AB828" s="87">
        <f>ROUND(IF(C828="22",IF(U828&gt;V828,S828*'UNIT VALUES'!$D$40*'UNIT VALUES'!$D$44,0),IF(U828&gt;V828,S828*'UNIT VALUES'!$D$30*'UNIT VALUES'!$D$36)), 0)</f>
        <v>0</v>
      </c>
      <c r="AC828" s="87">
        <f>ROUND(IF(U828&gt;V828,0,IF(T828&gt;1, IF(C828="66", T828*'UNIT VALUES'!$D$33*'UNIT VALUES'!$D$36,T828*'UNIT VALUES'!$D$32*'UNIT VALUES'!$D$36),0)),0)</f>
        <v>229538</v>
      </c>
      <c r="AD828" t="str">
        <f t="shared" si="37"/>
        <v>363300</v>
      </c>
      <c r="AE828">
        <f ca="1">IF(C828="22",OFFSET('National Reallocations'!$L$1,MATCH(AD828,'National Reallocations'!$I$2:$I$52,0),),ROUND((X828/(SUM($X$2:$X$1259)-SUMIF($C$2:$C$1259,"22",$X$2:$X$1259)))*(Reallocations!$F$4+Reallocations!$F$5),0))</f>
        <v>57</v>
      </c>
      <c r="AF828" s="27">
        <f ca="1">IF(ISERROR(OFFSET('MSA Reallocations'!$I$1,MATCH(AD828,'MSA Reallocations'!$E$2:$E$37,0),)), 0, (OFFSET('MSA Reallocations'!$I$1,MATCH(AD828,'MSA Reallocations'!$E$2:$E$37,0),)))</f>
        <v>0</v>
      </c>
      <c r="AG828" s="181">
        <f ca="1">IF(ISERROR(OFFSET(Reductions!$E$1,MATCH(AD828,Reductions!$F$2:$F$15,0),)), 0, -OFFSET(Reductions!$E$1,MATCH(AD828,Reductions!$F$2:$F$15,0),))</f>
        <v>0</v>
      </c>
      <c r="AH828" s="53">
        <f t="shared" ca="1" si="38"/>
        <v>681647</v>
      </c>
    </row>
    <row r="829" spans="1:34" x14ac:dyDescent="0.25">
      <c r="A829" s="126" t="s">
        <v>5064</v>
      </c>
      <c r="B829" s="126" t="s">
        <v>2265</v>
      </c>
      <c r="C829" s="126" t="s">
        <v>47</v>
      </c>
      <c r="D829" s="126" t="s">
        <v>48</v>
      </c>
      <c r="E829" s="126" t="s">
        <v>2266</v>
      </c>
      <c r="F829" s="126" t="s">
        <v>2325</v>
      </c>
      <c r="G829" s="126" t="s">
        <v>243</v>
      </c>
      <c r="H829" s="126" t="s">
        <v>23</v>
      </c>
      <c r="I829" s="126" t="s">
        <v>2326</v>
      </c>
      <c r="J829" s="126" t="s">
        <v>4658</v>
      </c>
      <c r="K829" s="126" t="s">
        <v>3352</v>
      </c>
      <c r="L829" s="127">
        <v>23475</v>
      </c>
      <c r="M829" s="127">
        <v>21454</v>
      </c>
      <c r="N829" s="127">
        <v>21454</v>
      </c>
      <c r="O829" s="127">
        <v>27812</v>
      </c>
      <c r="P829" s="127">
        <v>0</v>
      </c>
      <c r="Q829" s="127">
        <v>5362</v>
      </c>
      <c r="R829" s="127">
        <v>5235</v>
      </c>
      <c r="S829" s="127">
        <v>526</v>
      </c>
      <c r="T829" s="24">
        <f>IF(P829&gt;0, ROUND(IF(IF(OR(C829="51", C829="52", C829="66"), (L829*'UNIT VALUES'!$C$26)-CALCS!P829,0)&gt;0, IF(OR(C829="51", C829="52", C829="66"), (L829*'UNIT VALUES'!$C$26)-CALCS!P829,0), 0), 0), ROUND(IF(IF(OR(C829="51", C829="52", C829="66"), (L829*'UNIT VALUES'!$C$26)-CALCS!O829,0)&gt;0, IF(OR(C829="51", C829="52", C829="66"), (L829*'UNIT VALUES'!$C$26)-CALCS!O829,0), 0), 0))</f>
        <v>9025</v>
      </c>
      <c r="U829" s="25">
        <f>IF(C829="22", (O829*'UNIT VALUES'!$D$38)+(Q829*'UNIT VALUES'!$D$39)+(S829*'UNIT VALUES'!$D$40), (O829*'UNIT VALUES'!$D$28)+(Q829*'UNIT VALUES'!$D$29)+(S829*'UNIT VALUES'!$D$30))</f>
        <v>267484.8703927545</v>
      </c>
      <c r="V829" s="25">
        <f>IF(C829="22",(O829*'UNIT VALUES'!$D$41)+(Q829*'UNIT VALUES'!$D$42)+(R829*'UNIT VALUES'!$D$43),IF(C829="66",(Q829*'UNIT VALUES'!$D$31)+(T829*'UNIT VALUES'!$D$33)+(R829*'UNIT VALUES'!$D$34),(Q829*'UNIT VALUES'!$D$31)+(T829*'UNIT VALUES'!$D$32)+(R829*'UNIT VALUES'!$D$34)))</f>
        <v>575244.88127099536</v>
      </c>
      <c r="W829" s="25">
        <f t="shared" si="36"/>
        <v>575245</v>
      </c>
      <c r="X829" s="27">
        <f>ROUND(IF(C829="22", W829*'UNIT VALUES'!$D$44, W829*'UNIT VALUES'!$D$36), 0)</f>
        <v>503459</v>
      </c>
      <c r="Y829" s="87">
        <f>ROUND(IF(C829="22", IF(U829&gt;V829,O829*'UNIT VALUES'!$D$38*'UNIT VALUES'!$D$44,O829*'UNIT VALUES'!$D$41*'UNIT VALUES'!$D$44),IF(U829&gt;V829, O829*'UNIT VALUES'!$D$28*'UNIT VALUES'!$D$36,0)), 0)</f>
        <v>0</v>
      </c>
      <c r="Z829" s="87">
        <f>ROUND(IF(C829="22", IF(U829&gt;V829,Q829*'UNIT VALUES'!$D$39*'UNIT VALUES'!$D$44,Q829*'UNIT VALUES'!$D$42*'UNIT VALUES'!$D$44), IF(U829&gt;V829, Q829*'UNIT VALUES'!$D$29*'UNIT VALUES'!$D$36, Q829*'UNIT VALUES'!$D$31*'UNIT VALUES'!$D$36)),0)</f>
        <v>71579</v>
      </c>
      <c r="AA829" s="87">
        <f>ROUND(IF(C829="22", IF(U829&gt;V829,0,R829*'UNIT VALUES'!$D$43*'UNIT VALUES'!$D$44),IF(CALCS!U829&gt;CALCS!V829,0,CALCS!R829*'UNIT VALUES'!$D$34*'UNIT VALUES'!$D$36)), 0)</f>
        <v>339723</v>
      </c>
      <c r="AB829" s="87">
        <f>ROUND(IF(C829="22",IF(U829&gt;V829,S829*'UNIT VALUES'!$D$40*'UNIT VALUES'!$D$44,0),IF(U829&gt;V829,S829*'UNIT VALUES'!$D$30*'UNIT VALUES'!$D$36)), 0)</f>
        <v>0</v>
      </c>
      <c r="AC829" s="87">
        <f>ROUND(IF(U829&gt;V829,0,IF(T829&gt;1, IF(C829="66", T829*'UNIT VALUES'!$D$33*'UNIT VALUES'!$D$36,T829*'UNIT VALUES'!$D$32*'UNIT VALUES'!$D$36),0)),0)</f>
        <v>92156</v>
      </c>
      <c r="AD829" t="str">
        <f t="shared" si="37"/>
        <v>364004</v>
      </c>
      <c r="AE829">
        <f ca="1">IF(C829="22",OFFSET('National Reallocations'!$L$1,MATCH(AD829,'National Reallocations'!$I$2:$I$52,0),),ROUND((X829/(SUM($X$2:$X$1259)-SUMIF($C$2:$C$1259,"22",$X$2:$X$1259)))*(Reallocations!$F$4+Reallocations!$F$5),0))</f>
        <v>42</v>
      </c>
      <c r="AF829" s="27">
        <f ca="1">IF(ISERROR(OFFSET('MSA Reallocations'!$I$1,MATCH(AD829,'MSA Reallocations'!$E$2:$E$37,0),)), 0, (OFFSET('MSA Reallocations'!$I$1,MATCH(AD829,'MSA Reallocations'!$E$2:$E$37,0),)))</f>
        <v>0</v>
      </c>
      <c r="AG829" s="181">
        <f ca="1">IF(ISERROR(OFFSET(Reductions!$E$1,MATCH(AD829,Reductions!$F$2:$F$15,0),)), 0, -OFFSET(Reductions!$E$1,MATCH(AD829,Reductions!$F$2:$F$15,0),))</f>
        <v>0</v>
      </c>
      <c r="AH829" s="53">
        <f t="shared" ca="1" si="38"/>
        <v>503501</v>
      </c>
    </row>
    <row r="830" spans="1:34" x14ac:dyDescent="0.25">
      <c r="A830" s="126" t="s">
        <v>5024</v>
      </c>
      <c r="B830" s="126" t="s">
        <v>2265</v>
      </c>
      <c r="C830" s="126" t="s">
        <v>47</v>
      </c>
      <c r="D830" s="126" t="s">
        <v>48</v>
      </c>
      <c r="E830" s="126" t="s">
        <v>2266</v>
      </c>
      <c r="F830" s="126" t="s">
        <v>2328</v>
      </c>
      <c r="G830" s="126" t="s">
        <v>131</v>
      </c>
      <c r="H830" s="126" t="s">
        <v>23</v>
      </c>
      <c r="I830" s="126" t="s">
        <v>2329</v>
      </c>
      <c r="J830" s="126" t="s">
        <v>4658</v>
      </c>
      <c r="K830" s="126" t="s">
        <v>3352</v>
      </c>
      <c r="L830" s="127">
        <v>76010</v>
      </c>
      <c r="M830" s="127">
        <v>66713</v>
      </c>
      <c r="N830" s="127">
        <v>66713</v>
      </c>
      <c r="O830" s="127">
        <v>68628</v>
      </c>
      <c r="P830" s="127">
        <v>0</v>
      </c>
      <c r="Q830" s="127">
        <v>10852</v>
      </c>
      <c r="R830" s="127">
        <v>11917</v>
      </c>
      <c r="S830" s="127">
        <v>1603</v>
      </c>
      <c r="T830" s="24">
        <f>IF(P830&gt;0, ROUND(IF(IF(OR(C830="51", C830="52", C830="66"), (L830*'UNIT VALUES'!$C$26)-CALCS!P830,0)&gt;0, IF(OR(C830="51", C830="52", C830="66"), (L830*'UNIT VALUES'!$C$26)-CALCS!P830,0), 0), 0), ROUND(IF(IF(OR(C830="51", C830="52", C830="66"), (L830*'UNIT VALUES'!$C$26)-CALCS!O830,0)&gt;0, IF(OR(C830="51", C830="52", C830="66"), (L830*'UNIT VALUES'!$C$26)-CALCS!O830,0), 0), 0))</f>
        <v>50648</v>
      </c>
      <c r="U830" s="25">
        <f>IF(C830="22", (O830*'UNIT VALUES'!$D$38)+(Q830*'UNIT VALUES'!$D$39)+(S830*'UNIT VALUES'!$D$40), (O830*'UNIT VALUES'!$D$28)+(Q830*'UNIT VALUES'!$D$29)+(S830*'UNIT VALUES'!$D$30))</f>
        <v>645313.3477350428</v>
      </c>
      <c r="V830" s="25">
        <f>IF(C830="22",(O830*'UNIT VALUES'!$D$41)+(Q830*'UNIT VALUES'!$D$42)+(R830*'UNIT VALUES'!$D$43),IF(C830="66",(Q830*'UNIT VALUES'!$D$31)+(T830*'UNIT VALUES'!$D$33)+(R830*'UNIT VALUES'!$D$34),(Q830*'UNIT VALUES'!$D$31)+(T830*'UNIT VALUES'!$D$32)+(R830*'UNIT VALUES'!$D$34)))</f>
        <v>1640061.0143405674</v>
      </c>
      <c r="W830" s="25">
        <f t="shared" si="36"/>
        <v>1640061</v>
      </c>
      <c r="X830" s="27">
        <f>ROUND(IF(C830="22", W830*'UNIT VALUES'!$D$44, W830*'UNIT VALUES'!$D$36), 0)</f>
        <v>1435395</v>
      </c>
      <c r="Y830" s="87">
        <f>ROUND(IF(C830="22", IF(U830&gt;V830,O830*'UNIT VALUES'!$D$38*'UNIT VALUES'!$D$44,O830*'UNIT VALUES'!$D$41*'UNIT VALUES'!$D$44),IF(U830&gt;V830, O830*'UNIT VALUES'!$D$28*'UNIT VALUES'!$D$36,0)), 0)</f>
        <v>0</v>
      </c>
      <c r="Z830" s="87">
        <f>ROUND(IF(C830="22", IF(U830&gt;V830,Q830*'UNIT VALUES'!$D$39*'UNIT VALUES'!$D$44,Q830*'UNIT VALUES'!$D$42*'UNIT VALUES'!$D$44), IF(U830&gt;V830, Q830*'UNIT VALUES'!$D$29*'UNIT VALUES'!$D$36, Q830*'UNIT VALUES'!$D$31*'UNIT VALUES'!$D$36)),0)</f>
        <v>144868</v>
      </c>
      <c r="AA830" s="87">
        <f>ROUND(IF(C830="22", IF(U830&gt;V830,0,R830*'UNIT VALUES'!$D$43*'UNIT VALUES'!$D$44),IF(CALCS!U830&gt;CALCS!V830,0,CALCS!R830*'UNIT VALUES'!$D$34*'UNIT VALUES'!$D$36)), 0)</f>
        <v>773349</v>
      </c>
      <c r="AB830" s="87">
        <f>ROUND(IF(C830="22",IF(U830&gt;V830,S830*'UNIT VALUES'!$D$40*'UNIT VALUES'!$D$44,0),IF(U830&gt;V830,S830*'UNIT VALUES'!$D$30*'UNIT VALUES'!$D$36)), 0)</f>
        <v>0</v>
      </c>
      <c r="AC830" s="87">
        <f>ROUND(IF(U830&gt;V830,0,IF(T830&gt;1, IF(C830="66", T830*'UNIT VALUES'!$D$33*'UNIT VALUES'!$D$36,T830*'UNIT VALUES'!$D$32*'UNIT VALUES'!$D$36),0)),0)</f>
        <v>517178</v>
      </c>
      <c r="AD830" t="str">
        <f t="shared" si="37"/>
        <v>364212</v>
      </c>
      <c r="AE830">
        <f ca="1">IF(C830="22",OFFSET('National Reallocations'!$L$1,MATCH(AD830,'National Reallocations'!$I$2:$I$52,0),),ROUND((X830/(SUM($X$2:$X$1259)-SUMIF($C$2:$C$1259,"22",$X$2:$X$1259)))*(Reallocations!$F$4+Reallocations!$F$5),0))</f>
        <v>121</v>
      </c>
      <c r="AF830" s="27">
        <f ca="1">IF(ISERROR(OFFSET('MSA Reallocations'!$I$1,MATCH(AD830,'MSA Reallocations'!$E$2:$E$37,0),)), 0, (OFFSET('MSA Reallocations'!$I$1,MATCH(AD830,'MSA Reallocations'!$E$2:$E$37,0),)))</f>
        <v>0</v>
      </c>
      <c r="AG830" s="181">
        <f ca="1">IF(ISERROR(OFFSET(Reductions!$E$1,MATCH(AD830,Reductions!$F$2:$F$15,0),)), 0, -OFFSET(Reductions!$E$1,MATCH(AD830,Reductions!$F$2:$F$15,0),))</f>
        <v>0</v>
      </c>
      <c r="AH830" s="53">
        <f t="shared" ca="1" si="38"/>
        <v>1435516</v>
      </c>
    </row>
    <row r="831" spans="1:34" x14ac:dyDescent="0.25">
      <c r="A831" s="126" t="s">
        <v>5551</v>
      </c>
      <c r="B831" s="126" t="s">
        <v>2265</v>
      </c>
      <c r="C831" s="126" t="s">
        <v>47</v>
      </c>
      <c r="D831" s="126" t="s">
        <v>48</v>
      </c>
      <c r="E831" s="126" t="s">
        <v>2266</v>
      </c>
      <c r="F831" s="126" t="s">
        <v>2331</v>
      </c>
      <c r="G831" s="126" t="s">
        <v>243</v>
      </c>
      <c r="H831" s="126" t="s">
        <v>23</v>
      </c>
      <c r="I831" s="126" t="s">
        <v>2332</v>
      </c>
      <c r="J831" s="126" t="s">
        <v>4658</v>
      </c>
      <c r="K831" s="126" t="s">
        <v>3352</v>
      </c>
      <c r="L831" s="127">
        <v>30979</v>
      </c>
      <c r="M831" s="127">
        <v>23438</v>
      </c>
      <c r="N831" s="127">
        <v>23438</v>
      </c>
      <c r="O831" s="127">
        <v>28290</v>
      </c>
      <c r="P831" s="127">
        <v>0</v>
      </c>
      <c r="Q831" s="127">
        <v>9527</v>
      </c>
      <c r="R831" s="127">
        <v>7128</v>
      </c>
      <c r="S831" s="127">
        <v>945</v>
      </c>
      <c r="T831" s="24">
        <f>IF(P831&gt;0, ROUND(IF(IF(OR(C831="51", C831="52", C831="66"), (L831*'UNIT VALUES'!$C$26)-CALCS!P831,0)&gt;0, IF(OR(C831="51", C831="52", C831="66"), (L831*'UNIT VALUES'!$C$26)-CALCS!P831,0), 0), 0), ROUND(IF(IF(OR(C831="51", C831="52", C831="66"), (L831*'UNIT VALUES'!$C$26)-CALCS!O831,0)&gt;0, IF(OR(C831="51", C831="52", C831="66"), (L831*'UNIT VALUES'!$C$26)-CALCS!O831,0), 0), 0))</f>
        <v>20323</v>
      </c>
      <c r="U831" s="25">
        <f>IF(C831="22", (O831*'UNIT VALUES'!$D$38)+(Q831*'UNIT VALUES'!$D$39)+(S831*'UNIT VALUES'!$D$40), (O831*'UNIT VALUES'!$D$28)+(Q831*'UNIT VALUES'!$D$29)+(S831*'UNIT VALUES'!$D$30))</f>
        <v>437109.82142063504</v>
      </c>
      <c r="V831" s="25">
        <f>IF(C831="22",(O831*'UNIT VALUES'!$D$41)+(Q831*'UNIT VALUES'!$D$42)+(R831*'UNIT VALUES'!$D$43),IF(C831="66",(Q831*'UNIT VALUES'!$D$31)+(T831*'UNIT VALUES'!$D$33)+(R831*'UNIT VALUES'!$D$34),(Q831*'UNIT VALUES'!$D$31)+(T831*'UNIT VALUES'!$D$32)+(R831*'UNIT VALUES'!$D$34)))</f>
        <v>910950.33989683946</v>
      </c>
      <c r="W831" s="25">
        <f t="shared" si="36"/>
        <v>910950</v>
      </c>
      <c r="X831" s="27">
        <f>ROUND(IF(C831="22", W831*'UNIT VALUES'!$D$44, W831*'UNIT VALUES'!$D$36), 0)</f>
        <v>797271</v>
      </c>
      <c r="Y831" s="87">
        <f>ROUND(IF(C831="22", IF(U831&gt;V831,O831*'UNIT VALUES'!$D$38*'UNIT VALUES'!$D$44,O831*'UNIT VALUES'!$D$41*'UNIT VALUES'!$D$44),IF(U831&gt;V831, O831*'UNIT VALUES'!$D$28*'UNIT VALUES'!$D$36,0)), 0)</f>
        <v>0</v>
      </c>
      <c r="Z831" s="87">
        <f>ROUND(IF(C831="22", IF(U831&gt;V831,Q831*'UNIT VALUES'!$D$39*'UNIT VALUES'!$D$44,Q831*'UNIT VALUES'!$D$42*'UNIT VALUES'!$D$44), IF(U831&gt;V831, Q831*'UNIT VALUES'!$D$29*'UNIT VALUES'!$D$36, Q831*'UNIT VALUES'!$D$31*'UNIT VALUES'!$D$36)),0)</f>
        <v>127180</v>
      </c>
      <c r="AA831" s="87">
        <f>ROUND(IF(C831="22", IF(U831&gt;V831,0,R831*'UNIT VALUES'!$D$43*'UNIT VALUES'!$D$44),IF(CALCS!U831&gt;CALCS!V831,0,CALCS!R831*'UNIT VALUES'!$D$34*'UNIT VALUES'!$D$36)), 0)</f>
        <v>462569</v>
      </c>
      <c r="AB831" s="87">
        <f>ROUND(IF(C831="22",IF(U831&gt;V831,S831*'UNIT VALUES'!$D$40*'UNIT VALUES'!$D$44,0),IF(U831&gt;V831,S831*'UNIT VALUES'!$D$30*'UNIT VALUES'!$D$36)), 0)</f>
        <v>0</v>
      </c>
      <c r="AC831" s="87">
        <f>ROUND(IF(U831&gt;V831,0,IF(T831&gt;1, IF(C831="66", T831*'UNIT VALUES'!$D$33*'UNIT VALUES'!$D$36,T831*'UNIT VALUES'!$D$32*'UNIT VALUES'!$D$36),0)),0)</f>
        <v>207523</v>
      </c>
      <c r="AD831" t="str">
        <f t="shared" si="37"/>
        <v>364320</v>
      </c>
      <c r="AE831">
        <f ca="1">IF(C831="22",OFFSET('National Reallocations'!$L$1,MATCH(AD831,'National Reallocations'!$I$2:$I$52,0),),ROUND((X831/(SUM($X$2:$X$1259)-SUMIF($C$2:$C$1259,"22",$X$2:$X$1259)))*(Reallocations!$F$4+Reallocations!$F$5),0))</f>
        <v>67</v>
      </c>
      <c r="AF831" s="27">
        <f ca="1">IF(ISERROR(OFFSET('MSA Reallocations'!$I$1,MATCH(AD831,'MSA Reallocations'!$E$2:$E$37,0),)), 0, (OFFSET('MSA Reallocations'!$I$1,MATCH(AD831,'MSA Reallocations'!$E$2:$E$37,0),)))</f>
        <v>0</v>
      </c>
      <c r="AG831" s="181">
        <f ca="1">IF(ISERROR(OFFSET(Reductions!$E$1,MATCH(AD831,Reductions!$F$2:$F$15,0),)), 0, -OFFSET(Reductions!$E$1,MATCH(AD831,Reductions!$F$2:$F$15,0),))</f>
        <v>0</v>
      </c>
      <c r="AH831" s="53">
        <f t="shared" ca="1" si="38"/>
        <v>797338</v>
      </c>
    </row>
    <row r="832" spans="1:34" x14ac:dyDescent="0.25">
      <c r="A832" s="126" t="s">
        <v>4933</v>
      </c>
      <c r="B832" s="126" t="s">
        <v>2265</v>
      </c>
      <c r="C832" s="126" t="s">
        <v>47</v>
      </c>
      <c r="D832" s="126" t="s">
        <v>48</v>
      </c>
      <c r="E832" s="126" t="s">
        <v>2266</v>
      </c>
      <c r="F832" s="126" t="s">
        <v>2334</v>
      </c>
      <c r="G832" s="126" t="s">
        <v>131</v>
      </c>
      <c r="H832" s="126" t="s">
        <v>23</v>
      </c>
      <c r="I832" s="126" t="s">
        <v>2335</v>
      </c>
      <c r="J832" s="126" t="s">
        <v>4658</v>
      </c>
      <c r="K832" s="126" t="s">
        <v>3352</v>
      </c>
      <c r="L832" s="127">
        <v>76812</v>
      </c>
      <c r="M832" s="127">
        <v>70794</v>
      </c>
      <c r="N832" s="127">
        <v>70794</v>
      </c>
      <c r="O832" s="127">
        <v>79846</v>
      </c>
      <c r="P832" s="127">
        <v>0</v>
      </c>
      <c r="Q832" s="127">
        <v>8124</v>
      </c>
      <c r="R832" s="127">
        <v>11893</v>
      </c>
      <c r="S832" s="127">
        <v>1393</v>
      </c>
      <c r="T832" s="24">
        <f>IF(P832&gt;0, ROUND(IF(IF(OR(C832="51", C832="52", C832="66"), (L832*'UNIT VALUES'!$C$26)-CALCS!P832,0)&gt;0, IF(OR(C832="51", C832="52", C832="66"), (L832*'UNIT VALUES'!$C$26)-CALCS!P832,0), 0), 0), ROUND(IF(IF(OR(C832="51", C832="52", C832="66"), (L832*'UNIT VALUES'!$C$26)-CALCS!O832,0)&gt;0, IF(OR(C832="51", C832="52", C832="66"), (L832*'UNIT VALUES'!$C$26)-CALCS!O832,0), 0), 0))</f>
        <v>40689</v>
      </c>
      <c r="U832" s="25">
        <f>IF(C832="22", (O832*'UNIT VALUES'!$D$38)+(Q832*'UNIT VALUES'!$D$39)+(S832*'UNIT VALUES'!$D$40), (O832*'UNIT VALUES'!$D$28)+(Q832*'UNIT VALUES'!$D$29)+(S832*'UNIT VALUES'!$D$30))</f>
        <v>565552.82405286632</v>
      </c>
      <c r="V832" s="25">
        <f>IF(C832="22",(O832*'UNIT VALUES'!$D$41)+(Q832*'UNIT VALUES'!$D$42)+(R832*'UNIT VALUES'!$D$43),IF(C832="66",(Q832*'UNIT VALUES'!$D$31)+(T832*'UNIT VALUES'!$D$33)+(R832*'UNIT VALUES'!$D$34),(Q832*'UNIT VALUES'!$D$31)+(T832*'UNIT VALUES'!$D$32)+(R832*'UNIT VALUES'!$D$34)))</f>
        <v>1480478.1381172114</v>
      </c>
      <c r="W832" s="25">
        <f t="shared" si="36"/>
        <v>1480478</v>
      </c>
      <c r="X832" s="27">
        <f>ROUND(IF(C832="22", W832*'UNIT VALUES'!$D$44, W832*'UNIT VALUES'!$D$36), 0)</f>
        <v>1295727</v>
      </c>
      <c r="Y832" s="87">
        <f>ROUND(IF(C832="22", IF(U832&gt;V832,O832*'UNIT VALUES'!$D$38*'UNIT VALUES'!$D$44,O832*'UNIT VALUES'!$D$41*'UNIT VALUES'!$D$44),IF(U832&gt;V832, O832*'UNIT VALUES'!$D$28*'UNIT VALUES'!$D$36,0)), 0)</f>
        <v>0</v>
      </c>
      <c r="Z832" s="87">
        <f>ROUND(IF(C832="22", IF(U832&gt;V832,Q832*'UNIT VALUES'!$D$39*'UNIT VALUES'!$D$44,Q832*'UNIT VALUES'!$D$42*'UNIT VALUES'!$D$44), IF(U832&gt;V832, Q832*'UNIT VALUES'!$D$29*'UNIT VALUES'!$D$36, Q832*'UNIT VALUES'!$D$31*'UNIT VALUES'!$D$36)),0)</f>
        <v>108451</v>
      </c>
      <c r="AA832" s="87">
        <f>ROUND(IF(C832="22", IF(U832&gt;V832,0,R832*'UNIT VALUES'!$D$43*'UNIT VALUES'!$D$44),IF(CALCS!U832&gt;CALCS!V832,0,CALCS!R832*'UNIT VALUES'!$D$34*'UNIT VALUES'!$D$36)), 0)</f>
        <v>771791</v>
      </c>
      <c r="AB832" s="87">
        <f>ROUND(IF(C832="22",IF(U832&gt;V832,S832*'UNIT VALUES'!$D$40*'UNIT VALUES'!$D$44,0),IF(U832&gt;V832,S832*'UNIT VALUES'!$D$30*'UNIT VALUES'!$D$36)), 0)</f>
        <v>0</v>
      </c>
      <c r="AC832" s="87">
        <f>ROUND(IF(U832&gt;V832,0,IF(T832&gt;1, IF(C832="66", T832*'UNIT VALUES'!$D$33*'UNIT VALUES'!$D$36,T832*'UNIT VALUES'!$D$32*'UNIT VALUES'!$D$36),0)),0)</f>
        <v>415485</v>
      </c>
      <c r="AD832" t="str">
        <f t="shared" si="37"/>
        <v>364408</v>
      </c>
      <c r="AE832">
        <f ca="1">IF(C832="22",OFFSET('National Reallocations'!$L$1,MATCH(AD832,'National Reallocations'!$I$2:$I$52,0),),ROUND((X832/(SUM($X$2:$X$1259)-SUMIF($C$2:$C$1259,"22",$X$2:$X$1259)))*(Reallocations!$F$4+Reallocations!$F$5),0))</f>
        <v>109</v>
      </c>
      <c r="AF832" s="27">
        <f ca="1">IF(ISERROR(OFFSET('MSA Reallocations'!$I$1,MATCH(AD832,'MSA Reallocations'!$E$2:$E$37,0),)), 0, (OFFSET('MSA Reallocations'!$I$1,MATCH(AD832,'MSA Reallocations'!$E$2:$E$37,0),)))</f>
        <v>0</v>
      </c>
      <c r="AG832" s="181">
        <f ca="1">IF(ISERROR(OFFSET(Reductions!$E$1,MATCH(AD832,Reductions!$F$2:$F$15,0),)), 0, -OFFSET(Reductions!$E$1,MATCH(AD832,Reductions!$F$2:$F$15,0),))</f>
        <v>0</v>
      </c>
      <c r="AH832" s="53">
        <f t="shared" ca="1" si="38"/>
        <v>1295836</v>
      </c>
    </row>
    <row r="833" spans="1:34" x14ac:dyDescent="0.25">
      <c r="A833" s="126" t="s">
        <v>4890</v>
      </c>
      <c r="B833" s="126" t="s">
        <v>2265</v>
      </c>
      <c r="C833" s="126" t="s">
        <v>27</v>
      </c>
      <c r="D833" s="126" t="s">
        <v>28</v>
      </c>
      <c r="E833" s="126" t="s">
        <v>2266</v>
      </c>
      <c r="F833" s="126" t="s">
        <v>2336</v>
      </c>
      <c r="G833" s="126" t="s">
        <v>22</v>
      </c>
      <c r="H833" s="126" t="s">
        <v>23</v>
      </c>
      <c r="I833" s="126" t="s">
        <v>88</v>
      </c>
      <c r="J833" s="126" t="s">
        <v>4658</v>
      </c>
      <c r="K833" s="126" t="s">
        <v>3352</v>
      </c>
      <c r="L833" s="127">
        <v>7781984</v>
      </c>
      <c r="M833" s="127">
        <v>7078809</v>
      </c>
      <c r="N833" s="127">
        <v>7071639</v>
      </c>
      <c r="O833" s="127">
        <v>8550405</v>
      </c>
      <c r="P833" s="127">
        <v>0</v>
      </c>
      <c r="Q833" s="127">
        <v>1696394</v>
      </c>
      <c r="R833" s="127">
        <v>1390731</v>
      </c>
      <c r="S833" s="127">
        <v>274034</v>
      </c>
      <c r="T833" s="24">
        <f>IF(P833&gt;0, ROUND(IF(IF(OR(C833="51", C833="52", C833="66"), (L833*'UNIT VALUES'!$C$26)-CALCS!P833,0)&gt;0, IF(OR(C833="51", C833="52", C833="66"), (L833*'UNIT VALUES'!$C$26)-CALCS!P833,0), 0), 0), ROUND(IF(IF(OR(C833="51", C833="52", C833="66"), (L833*'UNIT VALUES'!$C$26)-CALCS!O833,0)&gt;0, IF(OR(C833="51", C833="52", C833="66"), (L833*'UNIT VALUES'!$C$26)-CALCS!O833,0), 0), 0))</f>
        <v>3661210</v>
      </c>
      <c r="U833" s="25">
        <f>IF(C833="22", (O833*'UNIT VALUES'!$D$38)+(Q833*'UNIT VALUES'!$D$39)+(S833*'UNIT VALUES'!$D$40), (O833*'UNIT VALUES'!$D$28)+(Q833*'UNIT VALUES'!$D$29)+(S833*'UNIT VALUES'!$D$30))</f>
        <v>100300143.46474953</v>
      </c>
      <c r="V833" s="25">
        <f>IF(C833="22",(O833*'UNIT VALUES'!$D$41)+(Q833*'UNIT VALUES'!$D$42)+(R833*'UNIT VALUES'!$D$43),IF(C833="66",(Q833*'UNIT VALUES'!$D$31)+(T833*'UNIT VALUES'!$D$33)+(R833*'UNIT VALUES'!$D$34),(Q833*'UNIT VALUES'!$D$31)+(T833*'UNIT VALUES'!$D$32)+(R833*'UNIT VALUES'!$D$34)))</f>
        <v>171710251.42518061</v>
      </c>
      <c r="W833" s="25">
        <f t="shared" si="36"/>
        <v>171710251</v>
      </c>
      <c r="X833" s="27">
        <f>ROUND(IF(C833="22", W833*'UNIT VALUES'!$D$44, W833*'UNIT VALUES'!$D$36), 0)-8</f>
        <v>150282214</v>
      </c>
      <c r="Y833" s="87">
        <f>ROUND(IF(C833="22", IF(U833&gt;V833,O833*'UNIT VALUES'!$D$38*'UNIT VALUES'!$D$44,O833*'UNIT VALUES'!$D$41*'UNIT VALUES'!$D$44),IF(U833&gt;V833, O833*'UNIT VALUES'!$D$28*'UNIT VALUES'!$D$36,0)), 0)</f>
        <v>0</v>
      </c>
      <c r="Z833" s="87">
        <f>ROUND(IF(C833="22", IF(U833&gt;V833,Q833*'UNIT VALUES'!$D$39*'UNIT VALUES'!$D$44,Q833*'UNIT VALUES'!$D$42*'UNIT VALUES'!$D$44), IF(U833&gt;V833, Q833*'UNIT VALUES'!$D$29*'UNIT VALUES'!$D$36, Q833*'UNIT VALUES'!$D$31*'UNIT VALUES'!$D$36)),0)</f>
        <v>22645844</v>
      </c>
      <c r="AA833" s="87">
        <f>ROUND(IF(C833="22", IF(U833&gt;V833,0,R833*'UNIT VALUES'!$D$43*'UNIT VALUES'!$D$44),IF(CALCS!U833&gt;CALCS!V833,0,CALCS!R833*'UNIT VALUES'!$D$34*'UNIT VALUES'!$D$36)), 0)</f>
        <v>90250933</v>
      </c>
      <c r="AB833" s="87">
        <f>ROUND(IF(C833="22",IF(U833&gt;V833,S833*'UNIT VALUES'!$D$40*'UNIT VALUES'!$D$44,0),IF(U833&gt;V833,S833*'UNIT VALUES'!$D$30*'UNIT VALUES'!$D$36)), 0)</f>
        <v>0</v>
      </c>
      <c r="AC833" s="87">
        <f>ROUND(IF(U833&gt;V833,0,IF(T833&gt;1, IF(C833="66", T833*'UNIT VALUES'!$D$33*'UNIT VALUES'!$D$36,T833*'UNIT VALUES'!$D$32*'UNIT VALUES'!$D$36),0)),0)</f>
        <v>37385446</v>
      </c>
      <c r="AD833" t="str">
        <f t="shared" si="37"/>
        <v>364436</v>
      </c>
      <c r="AE833" s="54">
        <f ca="1">IF(C833="22",OFFSET('National Reallocations'!$L$1,MATCH(AD833,'National Reallocations'!$I$2:$I$52,0),),ROUND((X833/(SUM($X$2:$X$1259)-SUMIF($C$2:$C$1259,"22",$X$2:$X$1259)))*(Reallocations!$F$4+Reallocations!$F$5),0))+9</f>
        <v>12648</v>
      </c>
      <c r="AF833" s="27">
        <f ca="1">IF(ISERROR(OFFSET('MSA Reallocations'!$I$1,MATCH(AD833,'MSA Reallocations'!$E$2:$E$37,0),)), 0, (OFFSET('MSA Reallocations'!$I$1,MATCH(AD833,'MSA Reallocations'!$E$2:$E$37,0),)))</f>
        <v>0</v>
      </c>
      <c r="AG833" s="181">
        <f ca="1">IF(ISERROR(OFFSET(Reductions!$E$1,MATCH(AD833,Reductions!$F$2:$F$15,0),)), 0, -OFFSET(Reductions!$E$1,MATCH(AD833,Reductions!$F$2:$F$15,0),))</f>
        <v>0</v>
      </c>
      <c r="AH833" s="53">
        <f t="shared" ca="1" si="38"/>
        <v>150294862</v>
      </c>
    </row>
    <row r="834" spans="1:34" x14ac:dyDescent="0.25">
      <c r="A834" s="126" t="s">
        <v>5289</v>
      </c>
      <c r="B834" s="126" t="s">
        <v>2265</v>
      </c>
      <c r="C834" s="126" t="s">
        <v>27</v>
      </c>
      <c r="D834" s="126" t="s">
        <v>28</v>
      </c>
      <c r="E834" s="126" t="s">
        <v>2266</v>
      </c>
      <c r="F834" s="126" t="s">
        <v>2338</v>
      </c>
      <c r="G834" s="126" t="s">
        <v>1208</v>
      </c>
      <c r="H834" s="126" t="s">
        <v>23</v>
      </c>
      <c r="I834" s="126" t="s">
        <v>2339</v>
      </c>
      <c r="J834" s="126" t="s">
        <v>2272</v>
      </c>
      <c r="K834" s="126" t="s">
        <v>3353</v>
      </c>
      <c r="L834" s="127">
        <v>102394</v>
      </c>
      <c r="M834" s="127">
        <v>71384</v>
      </c>
      <c r="N834" s="127">
        <v>71384</v>
      </c>
      <c r="O834" s="127">
        <v>48916</v>
      </c>
      <c r="P834" s="127">
        <v>0</v>
      </c>
      <c r="Q834" s="127">
        <v>12480</v>
      </c>
      <c r="R834" s="127">
        <v>13502</v>
      </c>
      <c r="S834" s="127">
        <v>152</v>
      </c>
      <c r="T834" s="24">
        <f>IF(P834&gt;0, ROUND(IF(IF(OR(C834="51", C834="52", C834="66"), (L834*'UNIT VALUES'!$C$26)-CALCS!P834,0)&gt;0, IF(OR(C834="51", C834="52", C834="66"), (L834*'UNIT VALUES'!$C$26)-CALCS!P834,0), 0), 0), ROUND(IF(IF(OR(C834="51", C834="52", C834="66"), (L834*'UNIT VALUES'!$C$26)-CALCS!O834,0)&gt;0, IF(OR(C834="51", C834="52", C834="66"), (L834*'UNIT VALUES'!$C$26)-CALCS!O834,0), 0), 0))</f>
        <v>111762</v>
      </c>
      <c r="U834" s="25">
        <f>IF(C834="22", (O834*'UNIT VALUES'!$D$38)+(Q834*'UNIT VALUES'!$D$39)+(S834*'UNIT VALUES'!$D$40), (O834*'UNIT VALUES'!$D$28)+(Q834*'UNIT VALUES'!$D$29)+(S834*'UNIT VALUES'!$D$30))</f>
        <v>432008.03006666939</v>
      </c>
      <c r="V834" s="25">
        <f>IF(C834="22",(O834*'UNIT VALUES'!$D$41)+(Q834*'UNIT VALUES'!$D$42)+(R834*'UNIT VALUES'!$D$43),IF(C834="66",(Q834*'UNIT VALUES'!$D$31)+(T834*'UNIT VALUES'!$D$33)+(R834*'UNIT VALUES'!$D$34),(Q834*'UNIT VALUES'!$D$31)+(T834*'UNIT VALUES'!$D$32)+(R834*'UNIT VALUES'!$D$34)))</f>
        <v>2495445.6738463212</v>
      </c>
      <c r="W834" s="25">
        <f t="shared" ref="W834:W897" si="39">ROUND(IF(U834&gt;V834,U834,V834), 0)</f>
        <v>2495446</v>
      </c>
      <c r="X834" s="27">
        <f>ROUND(IF(C834="22", W834*'UNIT VALUES'!$D$44, W834*'UNIT VALUES'!$D$36), 0)</f>
        <v>2184035</v>
      </c>
      <c r="Y834" s="87">
        <f>ROUND(IF(C834="22", IF(U834&gt;V834,O834*'UNIT VALUES'!$D$38*'UNIT VALUES'!$D$44,O834*'UNIT VALUES'!$D$41*'UNIT VALUES'!$D$44),IF(U834&gt;V834, O834*'UNIT VALUES'!$D$28*'UNIT VALUES'!$D$36,0)), 0)</f>
        <v>0</v>
      </c>
      <c r="Z834" s="87">
        <f>ROUND(IF(C834="22", IF(U834&gt;V834,Q834*'UNIT VALUES'!$D$39*'UNIT VALUES'!$D$44,Q834*'UNIT VALUES'!$D$42*'UNIT VALUES'!$D$44), IF(U834&gt;V834, Q834*'UNIT VALUES'!$D$29*'UNIT VALUES'!$D$36, Q834*'UNIT VALUES'!$D$31*'UNIT VALUES'!$D$36)),0)</f>
        <v>166601</v>
      </c>
      <c r="AA834" s="87">
        <f>ROUND(IF(C834="22", IF(U834&gt;V834,0,R834*'UNIT VALUES'!$D$43*'UNIT VALUES'!$D$44),IF(CALCS!U834&gt;CALCS!V834,0,CALCS!R834*'UNIT VALUES'!$D$34*'UNIT VALUES'!$D$36)), 0)</f>
        <v>876207</v>
      </c>
      <c r="AB834" s="87">
        <f>ROUND(IF(C834="22",IF(U834&gt;V834,S834*'UNIT VALUES'!$D$40*'UNIT VALUES'!$D$44,0),IF(U834&gt;V834,S834*'UNIT VALUES'!$D$30*'UNIT VALUES'!$D$36)), 0)</f>
        <v>0</v>
      </c>
      <c r="AC834" s="87">
        <f>ROUND(IF(U834&gt;V834,0,IF(T834&gt;1, IF(C834="66", T834*'UNIT VALUES'!$D$33*'UNIT VALUES'!$D$36,T834*'UNIT VALUES'!$D$32*'UNIT VALUES'!$D$36),0)),0)</f>
        <v>1141227</v>
      </c>
      <c r="AD834" t="str">
        <f t="shared" ref="AD834:AD897" si="40">E834&amp;F834</f>
        <v>364448</v>
      </c>
      <c r="AE834">
        <f ca="1">IF(C834="22",OFFSET('National Reallocations'!$L$1,MATCH(AD834,'National Reallocations'!$I$2:$I$52,0),),ROUND((X834/(SUM($X$2:$X$1259)-SUMIF($C$2:$C$1259,"22",$X$2:$X$1259)))*(Reallocations!$F$4+Reallocations!$F$5),0))</f>
        <v>184</v>
      </c>
      <c r="AF834" s="27">
        <f ca="1">IF(ISERROR(OFFSET('MSA Reallocations'!$I$1,MATCH(AD834,'MSA Reallocations'!$E$2:$E$37,0),)), 0, (OFFSET('MSA Reallocations'!$I$1,MATCH(AD834,'MSA Reallocations'!$E$2:$E$37,0),)))</f>
        <v>0</v>
      </c>
      <c r="AG834" s="181">
        <f ca="1">IF(ISERROR(OFFSET(Reductions!$E$1,MATCH(AD834,Reductions!$F$2:$F$15,0),)), 0, -OFFSET(Reductions!$E$1,MATCH(AD834,Reductions!$F$2:$F$15,0),))</f>
        <v>0</v>
      </c>
      <c r="AH834" s="53">
        <f t="shared" ca="1" si="38"/>
        <v>2184219</v>
      </c>
    </row>
    <row r="835" spans="1:34" x14ac:dyDescent="0.25">
      <c r="A835" s="126" t="s">
        <v>5515</v>
      </c>
      <c r="B835" s="126" t="s">
        <v>2265</v>
      </c>
      <c r="C835" s="126" t="s">
        <v>47</v>
      </c>
      <c r="D835" s="126" t="s">
        <v>48</v>
      </c>
      <c r="E835" s="126" t="s">
        <v>2266</v>
      </c>
      <c r="F835" s="126" t="s">
        <v>2341</v>
      </c>
      <c r="G835" s="126" t="s">
        <v>215</v>
      </c>
      <c r="H835" s="126" t="s">
        <v>23</v>
      </c>
      <c r="I835" s="126" t="s">
        <v>2342</v>
      </c>
      <c r="J835" s="126" t="s">
        <v>4659</v>
      </c>
      <c r="K835" s="126" t="s">
        <v>3352</v>
      </c>
      <c r="L835" s="127">
        <v>38330</v>
      </c>
      <c r="M835" s="127">
        <v>29757</v>
      </c>
      <c r="N835" s="127">
        <v>29757</v>
      </c>
      <c r="O835" s="127">
        <v>30371</v>
      </c>
      <c r="P835" s="127">
        <v>0</v>
      </c>
      <c r="Q835" s="127">
        <v>6971</v>
      </c>
      <c r="R835" s="127">
        <v>5723</v>
      </c>
      <c r="S835" s="127">
        <v>416</v>
      </c>
      <c r="T835" s="24">
        <f>IF(P835&gt;0, ROUND(IF(IF(OR(C835="51", C835="52", C835="66"), (L835*'UNIT VALUES'!$C$26)-CALCS!P835,0)&gt;0, IF(OR(C835="51", C835="52", C835="66"), (L835*'UNIT VALUES'!$C$26)-CALCS!P835,0), 0), 0), ROUND(IF(IF(OR(C835="51", C835="52", C835="66"), (L835*'UNIT VALUES'!$C$26)-CALCS!O835,0)&gt;0, IF(OR(C835="51", C835="52", C835="66"), (L835*'UNIT VALUES'!$C$26)-CALCS!O835,0), 0), 0))</f>
        <v>29777</v>
      </c>
      <c r="U835" s="25">
        <f>IF(C835="22", (O835*'UNIT VALUES'!$D$38)+(Q835*'UNIT VALUES'!$D$39)+(S835*'UNIT VALUES'!$D$40), (O835*'UNIT VALUES'!$D$28)+(Q835*'UNIT VALUES'!$D$29)+(S835*'UNIT VALUES'!$D$30))</f>
        <v>296699.140559658</v>
      </c>
      <c r="V835" s="25">
        <f>IF(C835="22",(O835*'UNIT VALUES'!$D$41)+(Q835*'UNIT VALUES'!$D$42)+(R835*'UNIT VALUES'!$D$43),IF(C835="66",(Q835*'UNIT VALUES'!$D$31)+(T835*'UNIT VALUES'!$D$33)+(R835*'UNIT VALUES'!$D$34),(Q835*'UNIT VALUES'!$D$31)+(T835*'UNIT VALUES'!$D$32)+(R835*'UNIT VALUES'!$D$34)))</f>
        <v>878088.39357699791</v>
      </c>
      <c r="W835" s="25">
        <f t="shared" si="39"/>
        <v>878088</v>
      </c>
      <c r="X835" s="27">
        <f>ROUND(IF(C835="22", W835*'UNIT VALUES'!$D$44, W835*'UNIT VALUES'!$D$36), 0)</f>
        <v>768510</v>
      </c>
      <c r="Y835" s="87">
        <f>ROUND(IF(C835="22", IF(U835&gt;V835,O835*'UNIT VALUES'!$D$38*'UNIT VALUES'!$D$44,O835*'UNIT VALUES'!$D$41*'UNIT VALUES'!$D$44),IF(U835&gt;V835, O835*'UNIT VALUES'!$D$28*'UNIT VALUES'!$D$36,0)), 0)</f>
        <v>0</v>
      </c>
      <c r="Z835" s="87">
        <f>ROUND(IF(C835="22", IF(U835&gt;V835,Q835*'UNIT VALUES'!$D$39*'UNIT VALUES'!$D$44,Q835*'UNIT VALUES'!$D$42*'UNIT VALUES'!$D$44), IF(U835&gt;V835, Q835*'UNIT VALUES'!$D$29*'UNIT VALUES'!$D$36, Q835*'UNIT VALUES'!$D$31*'UNIT VALUES'!$D$36)),0)</f>
        <v>93059</v>
      </c>
      <c r="AA835" s="87">
        <f>ROUND(IF(C835="22", IF(U835&gt;V835,0,R835*'UNIT VALUES'!$D$43*'UNIT VALUES'!$D$44),IF(CALCS!U835&gt;CALCS!V835,0,CALCS!R835*'UNIT VALUES'!$D$34*'UNIT VALUES'!$D$36)), 0)</f>
        <v>371392</v>
      </c>
      <c r="AB835" s="87">
        <f>ROUND(IF(C835="22",IF(U835&gt;V835,S835*'UNIT VALUES'!$D$40*'UNIT VALUES'!$D$44,0),IF(U835&gt;V835,S835*'UNIT VALUES'!$D$30*'UNIT VALUES'!$D$36)), 0)</f>
        <v>0</v>
      </c>
      <c r="AC835" s="87">
        <f>ROUND(IF(U835&gt;V835,0,IF(T835&gt;1, IF(C835="66", T835*'UNIT VALUES'!$D$33*'UNIT VALUES'!$D$36,T835*'UNIT VALUES'!$D$32*'UNIT VALUES'!$D$36),0)),0)</f>
        <v>304060</v>
      </c>
      <c r="AD835" t="str">
        <f t="shared" si="40"/>
        <v>365312</v>
      </c>
      <c r="AE835">
        <f ca="1">IF(C835="22",OFFSET('National Reallocations'!$L$1,MATCH(AD835,'National Reallocations'!$I$2:$I$52,0),),ROUND((X835/(SUM($X$2:$X$1259)-SUMIF($C$2:$C$1259,"22",$X$2:$X$1259)))*(Reallocations!$F$4+Reallocations!$F$5),0))</f>
        <v>65</v>
      </c>
      <c r="AF835" s="27">
        <f ca="1">IF(ISERROR(OFFSET('MSA Reallocations'!$I$1,MATCH(AD835,'MSA Reallocations'!$E$2:$E$37,0),)), 0, (OFFSET('MSA Reallocations'!$I$1,MATCH(AD835,'MSA Reallocations'!$E$2:$E$37,0),)))</f>
        <v>0</v>
      </c>
      <c r="AG835" s="181">
        <f ca="1">IF(ISERROR(OFFSET(Reductions!$E$1,MATCH(AD835,Reductions!$F$2:$F$15,0),)), 0, -OFFSET(Reductions!$E$1,MATCH(AD835,Reductions!$F$2:$F$15,0),))</f>
        <v>0</v>
      </c>
      <c r="AH835" s="53">
        <f t="shared" ref="AH835:AH898" ca="1" si="41">AG835+AF835+AE835+X835</f>
        <v>768575</v>
      </c>
    </row>
    <row r="836" spans="1:34" x14ac:dyDescent="0.25">
      <c r="A836" s="126" t="s">
        <v>5522</v>
      </c>
      <c r="B836" s="126" t="s">
        <v>2265</v>
      </c>
      <c r="C836" s="126" t="s">
        <v>27</v>
      </c>
      <c r="D836" s="126" t="s">
        <v>28</v>
      </c>
      <c r="E836" s="126" t="s">
        <v>2266</v>
      </c>
      <c r="F836" s="126" t="s">
        <v>2343</v>
      </c>
      <c r="G836" s="126" t="s">
        <v>71</v>
      </c>
      <c r="H836" s="126" t="s">
        <v>23</v>
      </c>
      <c r="I836" s="126" t="s">
        <v>1075</v>
      </c>
      <c r="J836" s="126" t="s">
        <v>2305</v>
      </c>
      <c r="K836" s="126" t="s">
        <v>3353</v>
      </c>
      <c r="L836" s="127">
        <v>318611</v>
      </c>
      <c r="M836" s="127">
        <v>241811</v>
      </c>
      <c r="N836" s="127">
        <v>241741</v>
      </c>
      <c r="O836" s="127">
        <v>209802</v>
      </c>
      <c r="P836" s="127">
        <v>0</v>
      </c>
      <c r="Q836" s="127">
        <v>68222</v>
      </c>
      <c r="R836" s="127">
        <v>55671</v>
      </c>
      <c r="S836" s="127">
        <v>1888</v>
      </c>
      <c r="T836" s="24">
        <f>IF(P836&gt;0, ROUND(IF(IF(OR(C836="51", C836="52", C836="66"), (L836*'UNIT VALUES'!$C$26)-CALCS!P836,0)&gt;0, IF(OR(C836="51", C836="52", C836="66"), (L836*'UNIT VALUES'!$C$26)-CALCS!P836,0), 0), 0), ROUND(IF(IF(OR(C836="51", C836="52", C836="66"), (L836*'UNIT VALUES'!$C$26)-CALCS!O836,0)&gt;0, IF(OR(C836="51", C836="52", C836="66"), (L836*'UNIT VALUES'!$C$26)-CALCS!O836,0), 0), 0))</f>
        <v>290168</v>
      </c>
      <c r="U836" s="25">
        <f>IF(C836="22", (O836*'UNIT VALUES'!$D$38)+(Q836*'UNIT VALUES'!$D$39)+(S836*'UNIT VALUES'!$D$40), (O836*'UNIT VALUES'!$D$28)+(Q836*'UNIT VALUES'!$D$29)+(S836*'UNIT VALUES'!$D$30))</f>
        <v>2411859.2503763651</v>
      </c>
      <c r="V836" s="25">
        <f>IF(C836="22",(O836*'UNIT VALUES'!$D$41)+(Q836*'UNIT VALUES'!$D$42)+(R836*'UNIT VALUES'!$D$43),IF(C836="66",(Q836*'UNIT VALUES'!$D$31)+(T836*'UNIT VALUES'!$D$33)+(R836*'UNIT VALUES'!$D$34),(Q836*'UNIT VALUES'!$D$31)+(T836*'UNIT VALUES'!$D$32)+(R836*'UNIT VALUES'!$D$34)))</f>
        <v>8553897.5637011658</v>
      </c>
      <c r="W836" s="25">
        <f t="shared" si="39"/>
        <v>8553898</v>
      </c>
      <c r="X836" s="27">
        <f>ROUND(IF(C836="22", W836*'UNIT VALUES'!$D$44, W836*'UNIT VALUES'!$D$36), 0)</f>
        <v>7486442</v>
      </c>
      <c r="Y836" s="87">
        <f>ROUND(IF(C836="22", IF(U836&gt;V836,O836*'UNIT VALUES'!$D$38*'UNIT VALUES'!$D$44,O836*'UNIT VALUES'!$D$41*'UNIT VALUES'!$D$44),IF(U836&gt;V836, O836*'UNIT VALUES'!$D$28*'UNIT VALUES'!$D$36,0)), 0)</f>
        <v>0</v>
      </c>
      <c r="Z836" s="87">
        <f>ROUND(IF(C836="22", IF(U836&gt;V836,Q836*'UNIT VALUES'!$D$39*'UNIT VALUES'!$D$44,Q836*'UNIT VALUES'!$D$42*'UNIT VALUES'!$D$44), IF(U836&gt;V836, Q836*'UNIT VALUES'!$D$29*'UNIT VALUES'!$D$36, Q836*'UNIT VALUES'!$D$31*'UNIT VALUES'!$D$36)),0)</f>
        <v>910723</v>
      </c>
      <c r="AA836" s="87">
        <f>ROUND(IF(C836="22", IF(U836&gt;V836,0,R836*'UNIT VALUES'!$D$43*'UNIT VALUES'!$D$44),IF(CALCS!U836&gt;CALCS!V836,0,CALCS!R836*'UNIT VALUES'!$D$34*'UNIT VALUES'!$D$36)), 0)</f>
        <v>3612747</v>
      </c>
      <c r="AB836" s="87">
        <f>ROUND(IF(C836="22",IF(U836&gt;V836,S836*'UNIT VALUES'!$D$40*'UNIT VALUES'!$D$44,0),IF(U836&gt;V836,S836*'UNIT VALUES'!$D$30*'UNIT VALUES'!$D$36)), 0)</f>
        <v>0</v>
      </c>
      <c r="AC836" s="87">
        <f>ROUND(IF(U836&gt;V836,0,IF(T836&gt;1, IF(C836="66", T836*'UNIT VALUES'!$D$33*'UNIT VALUES'!$D$36,T836*'UNIT VALUES'!$D$32*'UNIT VALUES'!$D$36),0)),0)</f>
        <v>2962971</v>
      </c>
      <c r="AD836" t="str">
        <f t="shared" si="40"/>
        <v>365544</v>
      </c>
      <c r="AE836">
        <f ca="1">IF(C836="22",OFFSET('National Reallocations'!$L$1,MATCH(AD836,'National Reallocations'!$I$2:$I$52,0),),ROUND((X836/(SUM($X$2:$X$1259)-SUMIF($C$2:$C$1259,"22",$X$2:$X$1259)))*(Reallocations!$F$4+Reallocations!$F$5),0))</f>
        <v>630</v>
      </c>
      <c r="AF836" s="27">
        <f ca="1">IF(ISERROR(OFFSET('MSA Reallocations'!$I$1,MATCH(AD836,'MSA Reallocations'!$E$2:$E$37,0),)), 0, (OFFSET('MSA Reallocations'!$I$1,MATCH(AD836,'MSA Reallocations'!$E$2:$E$37,0),)))</f>
        <v>0</v>
      </c>
      <c r="AG836" s="181">
        <f ca="1">IF(ISERROR(OFFSET(Reductions!$E$1,MATCH(AD836,Reductions!$F$2:$F$15,0),)), 0, -OFFSET(Reductions!$E$1,MATCH(AD836,Reductions!$F$2:$F$15,0),))</f>
        <v>0</v>
      </c>
      <c r="AH836" s="53">
        <f t="shared" ca="1" si="41"/>
        <v>7487072</v>
      </c>
    </row>
    <row r="837" spans="1:34" x14ac:dyDescent="0.25">
      <c r="A837" s="126" t="s">
        <v>5445</v>
      </c>
      <c r="B837" s="126" t="s">
        <v>2265</v>
      </c>
      <c r="C837" s="126" t="s">
        <v>27</v>
      </c>
      <c r="D837" s="126" t="s">
        <v>28</v>
      </c>
      <c r="E837" s="126" t="s">
        <v>2266</v>
      </c>
      <c r="F837" s="126" t="s">
        <v>2344</v>
      </c>
      <c r="G837" s="126" t="s">
        <v>274</v>
      </c>
      <c r="H837" s="126" t="s">
        <v>23</v>
      </c>
      <c r="I837" s="126" t="s">
        <v>2345</v>
      </c>
      <c r="J837" s="126" t="s">
        <v>1282</v>
      </c>
      <c r="K837" s="126" t="s">
        <v>3353</v>
      </c>
      <c r="L837" s="127">
        <v>51646</v>
      </c>
      <c r="M837" s="127">
        <v>43826</v>
      </c>
      <c r="N837" s="127">
        <v>43826</v>
      </c>
      <c r="O837" s="127">
        <v>32573</v>
      </c>
      <c r="P837" s="127">
        <v>0</v>
      </c>
      <c r="Q837" s="127">
        <v>5197</v>
      </c>
      <c r="R837" s="127">
        <v>5432</v>
      </c>
      <c r="S837" s="127">
        <v>209</v>
      </c>
      <c r="T837" s="24">
        <f>IF(P837&gt;0, ROUND(IF(IF(OR(C837="51", C837="52", C837="66"), (L837*'UNIT VALUES'!$C$26)-CALCS!P837,0)&gt;0, IF(OR(C837="51", C837="52", C837="66"), (L837*'UNIT VALUES'!$C$26)-CALCS!P837,0), 0), 0), ROUND(IF(IF(OR(C837="51", C837="52", C837="66"), (L837*'UNIT VALUES'!$C$26)-CALCS!O837,0)&gt;0, IF(OR(C837="51", C837="52", C837="66"), (L837*'UNIT VALUES'!$C$26)-CALCS!O837,0), 0), 0))</f>
        <v>48471</v>
      </c>
      <c r="U837" s="25">
        <f>IF(C837="22", (O837*'UNIT VALUES'!$D$38)+(Q837*'UNIT VALUES'!$D$39)+(S837*'UNIT VALUES'!$D$40), (O837*'UNIT VALUES'!$D$28)+(Q837*'UNIT VALUES'!$D$29)+(S837*'UNIT VALUES'!$D$30))</f>
        <v>224692.64201619662</v>
      </c>
      <c r="V837" s="25">
        <f>IF(C837="22",(O837*'UNIT VALUES'!$D$41)+(Q837*'UNIT VALUES'!$D$42)+(R837*'UNIT VALUES'!$D$43),IF(C837="66",(Q837*'UNIT VALUES'!$D$31)+(T837*'UNIT VALUES'!$D$33)+(R837*'UNIT VALUES'!$D$34),(Q837*'UNIT VALUES'!$D$31)+(T837*'UNIT VALUES'!$D$32)+(R837*'UNIT VALUES'!$D$34)))</f>
        <v>1047559.5028842292</v>
      </c>
      <c r="W837" s="25">
        <f t="shared" si="39"/>
        <v>1047560</v>
      </c>
      <c r="X837" s="27">
        <f>ROUND(IF(C837="22", W837*'UNIT VALUES'!$D$44, W837*'UNIT VALUES'!$D$36), 0)</f>
        <v>916833</v>
      </c>
      <c r="Y837" s="87">
        <f>ROUND(IF(C837="22", IF(U837&gt;V837,O837*'UNIT VALUES'!$D$38*'UNIT VALUES'!$D$44,O837*'UNIT VALUES'!$D$41*'UNIT VALUES'!$D$44),IF(U837&gt;V837, O837*'UNIT VALUES'!$D$28*'UNIT VALUES'!$D$36,0)), 0)</f>
        <v>0</v>
      </c>
      <c r="Z837" s="87">
        <f>ROUND(IF(C837="22", IF(U837&gt;V837,Q837*'UNIT VALUES'!$D$39*'UNIT VALUES'!$D$44,Q837*'UNIT VALUES'!$D$42*'UNIT VALUES'!$D$44), IF(U837&gt;V837, Q837*'UNIT VALUES'!$D$29*'UNIT VALUES'!$D$36, Q837*'UNIT VALUES'!$D$31*'UNIT VALUES'!$D$36)),0)</f>
        <v>69377</v>
      </c>
      <c r="AA837" s="87">
        <f>ROUND(IF(C837="22", IF(U837&gt;V837,0,R837*'UNIT VALUES'!$D$43*'UNIT VALUES'!$D$44),IF(CALCS!U837&gt;CALCS!V837,0,CALCS!R837*'UNIT VALUES'!$D$34*'UNIT VALUES'!$D$36)), 0)</f>
        <v>352507</v>
      </c>
      <c r="AB837" s="87">
        <f>ROUND(IF(C837="22",IF(U837&gt;V837,S837*'UNIT VALUES'!$D$40*'UNIT VALUES'!$D$44,0),IF(U837&gt;V837,S837*'UNIT VALUES'!$D$30*'UNIT VALUES'!$D$36)), 0)</f>
        <v>0</v>
      </c>
      <c r="AC837" s="87">
        <f>ROUND(IF(U837&gt;V837,0,IF(T837&gt;1, IF(C837="66", T837*'UNIT VALUES'!$D$33*'UNIT VALUES'!$D$36,T837*'UNIT VALUES'!$D$32*'UNIT VALUES'!$D$36),0)),0)</f>
        <v>494948</v>
      </c>
      <c r="AD837" t="str">
        <f t="shared" si="40"/>
        <v>365572</v>
      </c>
      <c r="AE837">
        <f ca="1">IF(C837="22",OFFSET('National Reallocations'!$L$1,MATCH(AD837,'National Reallocations'!$I$2:$I$52,0),),ROUND((X837/(SUM($X$2:$X$1259)-SUMIF($C$2:$C$1259,"22",$X$2:$X$1259)))*(Reallocations!$F$4+Reallocations!$F$5),0))</f>
        <v>77</v>
      </c>
      <c r="AF837" s="27">
        <f ca="1">IF(ISERROR(OFFSET('MSA Reallocations'!$I$1,MATCH(AD837,'MSA Reallocations'!$E$2:$E$37,0),)), 0, (OFFSET('MSA Reallocations'!$I$1,MATCH(AD837,'MSA Reallocations'!$E$2:$E$37,0),)))</f>
        <v>0</v>
      </c>
      <c r="AG837" s="181">
        <f ca="1">IF(ISERROR(OFFSET(Reductions!$E$1,MATCH(AD837,Reductions!$F$2:$F$15,0),)), 0, -OFFSET(Reductions!$E$1,MATCH(AD837,Reductions!$F$2:$F$15,0),))</f>
        <v>0</v>
      </c>
      <c r="AH837" s="53">
        <f t="shared" ca="1" si="41"/>
        <v>916910</v>
      </c>
    </row>
    <row r="838" spans="1:34" x14ac:dyDescent="0.25">
      <c r="A838" s="126" t="s">
        <v>5562</v>
      </c>
      <c r="B838" s="126" t="s">
        <v>2265</v>
      </c>
      <c r="C838" s="126" t="s">
        <v>47</v>
      </c>
      <c r="D838" s="126" t="s">
        <v>48</v>
      </c>
      <c r="E838" s="126" t="s">
        <v>2266</v>
      </c>
      <c r="F838" s="126" t="s">
        <v>2347</v>
      </c>
      <c r="G838" s="126" t="s">
        <v>156</v>
      </c>
      <c r="H838" s="126" t="s">
        <v>23</v>
      </c>
      <c r="I838" s="126" t="s">
        <v>2348</v>
      </c>
      <c r="J838" s="126" t="s">
        <v>2269</v>
      </c>
      <c r="K838" s="126" t="s">
        <v>3353</v>
      </c>
      <c r="L838" s="127">
        <v>16630</v>
      </c>
      <c r="M838" s="127">
        <v>23906</v>
      </c>
      <c r="N838" s="127">
        <v>23906</v>
      </c>
      <c r="O838" s="127">
        <v>27765</v>
      </c>
      <c r="P838" s="127">
        <v>0</v>
      </c>
      <c r="Q838" s="127">
        <v>1862</v>
      </c>
      <c r="R838" s="127">
        <v>4236</v>
      </c>
      <c r="S838" s="127">
        <v>51</v>
      </c>
      <c r="T838" s="24">
        <f>IF(P838&gt;0, ROUND(IF(IF(OR(C838="51", C838="52", C838="66"), (L838*'UNIT VALUES'!$C$26)-CALCS!P838,0)&gt;0, IF(OR(C838="51", C838="52", C838="66"), (L838*'UNIT VALUES'!$C$26)-CALCS!P838,0), 0), 0), ROUND(IF(IF(OR(C838="51", C838="52", C838="66"), (L838*'UNIT VALUES'!$C$26)-CALCS!O838,0)&gt;0, IF(OR(C838="51", C838="52", C838="66"), (L838*'UNIT VALUES'!$C$26)-CALCS!O838,0), 0), 0))</f>
        <v>0</v>
      </c>
      <c r="U838" s="25">
        <f>IF(C838="22", (O838*'UNIT VALUES'!$D$38)+(Q838*'UNIT VALUES'!$D$39)+(S838*'UNIT VALUES'!$D$40), (O838*'UNIT VALUES'!$D$28)+(Q838*'UNIT VALUES'!$D$29)+(S838*'UNIT VALUES'!$D$30))</f>
        <v>107175.8011571152</v>
      </c>
      <c r="V838" s="25">
        <f>IF(C838="22",(O838*'UNIT VALUES'!$D$41)+(Q838*'UNIT VALUES'!$D$42)+(R838*'UNIT VALUES'!$D$43),IF(C838="66",(Q838*'UNIT VALUES'!$D$31)+(T838*'UNIT VALUES'!$D$33)+(R838*'UNIT VALUES'!$D$34),(Q838*'UNIT VALUES'!$D$31)+(T838*'UNIT VALUES'!$D$32)+(R838*'UNIT VALUES'!$D$34)))</f>
        <v>342490.0597559982</v>
      </c>
      <c r="W838" s="25">
        <f t="shared" si="39"/>
        <v>342490</v>
      </c>
      <c r="X838" s="27">
        <f>ROUND(IF(C838="22", W838*'UNIT VALUES'!$D$44, W838*'UNIT VALUES'!$D$36), 0)</f>
        <v>299750</v>
      </c>
      <c r="Y838" s="87">
        <f>ROUND(IF(C838="22", IF(U838&gt;V838,O838*'UNIT VALUES'!$D$38*'UNIT VALUES'!$D$44,O838*'UNIT VALUES'!$D$41*'UNIT VALUES'!$D$44),IF(U838&gt;V838, O838*'UNIT VALUES'!$D$28*'UNIT VALUES'!$D$36,0)), 0)</f>
        <v>0</v>
      </c>
      <c r="Z838" s="87">
        <f>ROUND(IF(C838="22", IF(U838&gt;V838,Q838*'UNIT VALUES'!$D$39*'UNIT VALUES'!$D$44,Q838*'UNIT VALUES'!$D$42*'UNIT VALUES'!$D$44), IF(U838&gt;V838, Q838*'UNIT VALUES'!$D$29*'UNIT VALUES'!$D$36, Q838*'UNIT VALUES'!$D$31*'UNIT VALUES'!$D$36)),0)</f>
        <v>24857</v>
      </c>
      <c r="AA838" s="87">
        <f>ROUND(IF(C838="22", IF(U838&gt;V838,0,R838*'UNIT VALUES'!$D$43*'UNIT VALUES'!$D$44),IF(CALCS!U838&gt;CALCS!V838,0,CALCS!R838*'UNIT VALUES'!$D$34*'UNIT VALUES'!$D$36)), 0)</f>
        <v>274894</v>
      </c>
      <c r="AB838" s="87">
        <f>ROUND(IF(C838="22",IF(U838&gt;V838,S838*'UNIT VALUES'!$D$40*'UNIT VALUES'!$D$44,0),IF(U838&gt;V838,S838*'UNIT VALUES'!$D$30*'UNIT VALUES'!$D$36)), 0)</f>
        <v>0</v>
      </c>
      <c r="AC838" s="87">
        <f>ROUND(IF(U838&gt;V838,0,IF(T838&gt;1, IF(C838="66", T838*'UNIT VALUES'!$D$33*'UNIT VALUES'!$D$36,T838*'UNIT VALUES'!$D$32*'UNIT VALUES'!$D$36),0)),0)</f>
        <v>0</v>
      </c>
      <c r="AD838" t="str">
        <f t="shared" si="40"/>
        <v>365800</v>
      </c>
      <c r="AE838">
        <f ca="1">IF(C838="22",OFFSET('National Reallocations'!$L$1,MATCH(AD838,'National Reallocations'!$I$2:$I$52,0),),ROUND((X838/(SUM($X$2:$X$1259)-SUMIF($C$2:$C$1259,"22",$X$2:$X$1259)))*(Reallocations!$F$4+Reallocations!$F$5),0))</f>
        <v>25</v>
      </c>
      <c r="AF838" s="27">
        <f ca="1">IF(ISERROR(OFFSET('MSA Reallocations'!$I$1,MATCH(AD838,'MSA Reallocations'!$E$2:$E$37,0),)), 0, (OFFSET('MSA Reallocations'!$I$1,MATCH(AD838,'MSA Reallocations'!$E$2:$E$37,0),)))</f>
        <v>0</v>
      </c>
      <c r="AG838" s="181">
        <f ca="1">IF(ISERROR(OFFSET(Reductions!$E$1,MATCH(AD838,Reductions!$F$2:$F$15,0),)), 0, -OFFSET(Reductions!$E$1,MATCH(AD838,Reductions!$F$2:$F$15,0),))</f>
        <v>0</v>
      </c>
      <c r="AH838" s="53">
        <f t="shared" ca="1" si="41"/>
        <v>299775</v>
      </c>
    </row>
    <row r="839" spans="1:34" x14ac:dyDescent="0.25">
      <c r="A839" s="126" t="s">
        <v>5070</v>
      </c>
      <c r="B839" s="126" t="s">
        <v>2265</v>
      </c>
      <c r="C839" s="126" t="s">
        <v>27</v>
      </c>
      <c r="D839" s="126" t="s">
        <v>28</v>
      </c>
      <c r="E839" s="126" t="s">
        <v>2266</v>
      </c>
      <c r="F839" s="126" t="s">
        <v>2350</v>
      </c>
      <c r="G839" s="126" t="s">
        <v>1557</v>
      </c>
      <c r="H839" s="126" t="s">
        <v>23</v>
      </c>
      <c r="I839" s="126" t="s">
        <v>2351</v>
      </c>
      <c r="J839" s="126" t="s">
        <v>2269</v>
      </c>
      <c r="K839" s="126" t="s">
        <v>3353</v>
      </c>
      <c r="L839" s="127">
        <v>81682</v>
      </c>
      <c r="M839" s="127">
        <v>67972</v>
      </c>
      <c r="N839" s="127">
        <v>67972</v>
      </c>
      <c r="O839" s="127">
        <v>65305</v>
      </c>
      <c r="P839" s="127">
        <v>0</v>
      </c>
      <c r="Q839" s="127">
        <v>14989</v>
      </c>
      <c r="R839" s="127">
        <v>19120</v>
      </c>
      <c r="S839" s="127">
        <v>466</v>
      </c>
      <c r="T839" s="24">
        <f>IF(P839&gt;0, ROUND(IF(IF(OR(C839="51", C839="52", C839="66"), (L839*'UNIT VALUES'!$C$26)-CALCS!P839,0)&gt;0, IF(OR(C839="51", C839="52", C839="66"), (L839*'UNIT VALUES'!$C$26)-CALCS!P839,0), 0), 0), ROUND(IF(IF(OR(C839="51", C839="52", C839="66"), (L839*'UNIT VALUES'!$C$26)-CALCS!O839,0)&gt;0, IF(OR(C839="51", C839="52", C839="66"), (L839*'UNIT VALUES'!$C$26)-CALCS!O839,0), 0), 0))</f>
        <v>62872</v>
      </c>
      <c r="U839" s="25">
        <f>IF(C839="22", (O839*'UNIT VALUES'!$D$38)+(Q839*'UNIT VALUES'!$D$39)+(S839*'UNIT VALUES'!$D$40), (O839*'UNIT VALUES'!$D$28)+(Q839*'UNIT VALUES'!$D$29)+(S839*'UNIT VALUES'!$D$30))</f>
        <v>573694.99837446166</v>
      </c>
      <c r="V839" s="25">
        <f>IF(C839="22",(O839*'UNIT VALUES'!$D$41)+(Q839*'UNIT VALUES'!$D$42)+(R839*'UNIT VALUES'!$D$43),IF(C839="66",(Q839*'UNIT VALUES'!$D$31)+(T839*'UNIT VALUES'!$D$33)+(R839*'UNIT VALUES'!$D$34),(Q839*'UNIT VALUES'!$D$31)+(T839*'UNIT VALUES'!$D$32)+(R839*'UNIT VALUES'!$D$34)))</f>
        <v>2379867.0480184862</v>
      </c>
      <c r="W839" s="25">
        <f t="shared" si="39"/>
        <v>2379867</v>
      </c>
      <c r="X839" s="27">
        <f>ROUND(IF(C839="22", W839*'UNIT VALUES'!$D$44, W839*'UNIT VALUES'!$D$36), 0)</f>
        <v>2082879</v>
      </c>
      <c r="Y839" s="87">
        <f>ROUND(IF(C839="22", IF(U839&gt;V839,O839*'UNIT VALUES'!$D$38*'UNIT VALUES'!$D$44,O839*'UNIT VALUES'!$D$41*'UNIT VALUES'!$D$44),IF(U839&gt;V839, O839*'UNIT VALUES'!$D$28*'UNIT VALUES'!$D$36,0)), 0)</f>
        <v>0</v>
      </c>
      <c r="Z839" s="87">
        <f>ROUND(IF(C839="22", IF(U839&gt;V839,Q839*'UNIT VALUES'!$D$39*'UNIT VALUES'!$D$44,Q839*'UNIT VALUES'!$D$42*'UNIT VALUES'!$D$44), IF(U839&gt;V839, Q839*'UNIT VALUES'!$D$29*'UNIT VALUES'!$D$36, Q839*'UNIT VALUES'!$D$31*'UNIT VALUES'!$D$36)),0)</f>
        <v>200094</v>
      </c>
      <c r="AA839" s="87">
        <f>ROUND(IF(C839="22", IF(U839&gt;V839,0,R839*'UNIT VALUES'!$D$43*'UNIT VALUES'!$D$44),IF(CALCS!U839&gt;CALCS!V839,0,CALCS!R839*'UNIT VALUES'!$D$34*'UNIT VALUES'!$D$36)), 0)</f>
        <v>1240785</v>
      </c>
      <c r="AB839" s="87">
        <f>ROUND(IF(C839="22",IF(U839&gt;V839,S839*'UNIT VALUES'!$D$40*'UNIT VALUES'!$D$44,0),IF(U839&gt;V839,S839*'UNIT VALUES'!$D$30*'UNIT VALUES'!$D$36)), 0)</f>
        <v>0</v>
      </c>
      <c r="AC839" s="87">
        <f>ROUND(IF(U839&gt;V839,0,IF(T839&gt;1, IF(C839="66", T839*'UNIT VALUES'!$D$33*'UNIT VALUES'!$D$36,T839*'UNIT VALUES'!$D$32*'UNIT VALUES'!$D$36),0)),0)</f>
        <v>642000</v>
      </c>
      <c r="AD839" t="str">
        <f t="shared" si="40"/>
        <v>365848</v>
      </c>
      <c r="AE839">
        <f ca="1">IF(C839="22",OFFSET('National Reallocations'!$L$1,MATCH(AD839,'National Reallocations'!$I$2:$I$52,0),),ROUND((X839/(SUM($X$2:$X$1259)-SUMIF($C$2:$C$1259,"22",$X$2:$X$1259)))*(Reallocations!$F$4+Reallocations!$F$5),0))</f>
        <v>175</v>
      </c>
      <c r="AF839" s="27">
        <f ca="1">IF(ISERROR(OFFSET('MSA Reallocations'!$I$1,MATCH(AD839,'MSA Reallocations'!$E$2:$E$37,0),)), 0, (OFFSET('MSA Reallocations'!$I$1,MATCH(AD839,'MSA Reallocations'!$E$2:$E$37,0),)))</f>
        <v>0</v>
      </c>
      <c r="AG839" s="181">
        <f ca="1">IF(ISERROR(OFFSET(Reductions!$E$1,MATCH(AD839,Reductions!$F$2:$F$15,0),)), 0, -OFFSET(Reductions!$E$1,MATCH(AD839,Reductions!$F$2:$F$15,0),))</f>
        <v>0</v>
      </c>
      <c r="AH839" s="53">
        <f t="shared" ca="1" si="41"/>
        <v>2083054</v>
      </c>
    </row>
    <row r="840" spans="1:34" x14ac:dyDescent="0.25">
      <c r="A840" s="126" t="s">
        <v>5802</v>
      </c>
      <c r="B840" s="126" t="s">
        <v>2265</v>
      </c>
      <c r="C840" s="126" t="s">
        <v>27</v>
      </c>
      <c r="D840" s="126" t="s">
        <v>28</v>
      </c>
      <c r="E840" s="126" t="s">
        <v>2266</v>
      </c>
      <c r="F840" s="126" t="s">
        <v>2353</v>
      </c>
      <c r="G840" s="126" t="s">
        <v>294</v>
      </c>
      <c r="H840" s="126" t="s">
        <v>23</v>
      </c>
      <c r="I840" s="126" t="s">
        <v>207</v>
      </c>
      <c r="J840" s="126" t="s">
        <v>1031</v>
      </c>
      <c r="K840" s="126" t="s">
        <v>3353</v>
      </c>
      <c r="L840" s="127">
        <v>216038</v>
      </c>
      <c r="M840" s="127">
        <v>170105</v>
      </c>
      <c r="N840" s="127">
        <v>170105</v>
      </c>
      <c r="O840" s="127">
        <v>144142</v>
      </c>
      <c r="P840" s="127">
        <v>0</v>
      </c>
      <c r="Q840" s="127">
        <v>46060</v>
      </c>
      <c r="R840" s="127">
        <v>28533</v>
      </c>
      <c r="S840" s="127">
        <v>1428</v>
      </c>
      <c r="T840" s="24">
        <f>IF(P840&gt;0, ROUND(IF(IF(OR(C840="51", C840="52", C840="66"), (L840*'UNIT VALUES'!$C$26)-CALCS!P840,0)&gt;0, IF(OR(C840="51", C840="52", C840="66"), (L840*'UNIT VALUES'!$C$26)-CALCS!P840,0), 0), 0), ROUND(IF(IF(OR(C840="51", C840="52", C840="66"), (L840*'UNIT VALUES'!$C$26)-CALCS!O840,0)&gt;0, IF(OR(C840="51", C840="52", C840="66"), (L840*'UNIT VALUES'!$C$26)-CALCS!O840,0), 0), 0))</f>
        <v>194868</v>
      </c>
      <c r="U840" s="25">
        <f>IF(C840="22", (O840*'UNIT VALUES'!$D$38)+(Q840*'UNIT VALUES'!$D$39)+(S840*'UNIT VALUES'!$D$40), (O840*'UNIT VALUES'!$D$28)+(Q840*'UNIT VALUES'!$D$29)+(S840*'UNIT VALUES'!$D$30))</f>
        <v>1656049.3148757725</v>
      </c>
      <c r="V840" s="25">
        <f>IF(C840="22",(O840*'UNIT VALUES'!$D$41)+(Q840*'UNIT VALUES'!$D$42)+(R840*'UNIT VALUES'!$D$43),IF(C840="66",(Q840*'UNIT VALUES'!$D$31)+(T840*'UNIT VALUES'!$D$33)+(R840*'UNIT VALUES'!$D$34),(Q840*'UNIT VALUES'!$D$31)+(T840*'UNIT VALUES'!$D$32)+(R840*'UNIT VALUES'!$D$34)))</f>
        <v>5091762.5371952308</v>
      </c>
      <c r="W840" s="25">
        <f t="shared" si="39"/>
        <v>5091763</v>
      </c>
      <c r="X840" s="27">
        <f>ROUND(IF(C840="22", W840*'UNIT VALUES'!$D$44, W840*'UNIT VALUES'!$D$36), 0)</f>
        <v>4456353</v>
      </c>
      <c r="Y840" s="87">
        <f>ROUND(IF(C840="22", IF(U840&gt;V840,O840*'UNIT VALUES'!$D$38*'UNIT VALUES'!$D$44,O840*'UNIT VALUES'!$D$41*'UNIT VALUES'!$D$44),IF(U840&gt;V840, O840*'UNIT VALUES'!$D$28*'UNIT VALUES'!$D$36,0)), 0)</f>
        <v>0</v>
      </c>
      <c r="Z840" s="87">
        <f>ROUND(IF(C840="22", IF(U840&gt;V840,Q840*'UNIT VALUES'!$D$39*'UNIT VALUES'!$D$44,Q840*'UNIT VALUES'!$D$42*'UNIT VALUES'!$D$44), IF(U840&gt;V840, Q840*'UNIT VALUES'!$D$29*'UNIT VALUES'!$D$36, Q840*'UNIT VALUES'!$D$31*'UNIT VALUES'!$D$36)),0)</f>
        <v>614873</v>
      </c>
      <c r="AA840" s="87">
        <f>ROUND(IF(C840="22", IF(U840&gt;V840,0,R840*'UNIT VALUES'!$D$43*'UNIT VALUES'!$D$44),IF(CALCS!U840&gt;CALCS!V840,0,CALCS!R840*'UNIT VALUES'!$D$34*'UNIT VALUES'!$D$36)), 0)</f>
        <v>1851638</v>
      </c>
      <c r="AB840" s="87">
        <f>ROUND(IF(C840="22",IF(U840&gt;V840,S840*'UNIT VALUES'!$D$40*'UNIT VALUES'!$D$44,0),IF(U840&gt;V840,S840*'UNIT VALUES'!$D$30*'UNIT VALUES'!$D$36)), 0)</f>
        <v>0</v>
      </c>
      <c r="AC840" s="87">
        <f>ROUND(IF(U840&gt;V840,0,IF(T840&gt;1, IF(C840="66", T840*'UNIT VALUES'!$D$33*'UNIT VALUES'!$D$36,T840*'UNIT VALUES'!$D$32*'UNIT VALUES'!$D$36),0)),0)</f>
        <v>1989841</v>
      </c>
      <c r="AD840" t="str">
        <f t="shared" si="40"/>
        <v>366376</v>
      </c>
      <c r="AE840">
        <f ca="1">IF(C840="22",OFFSET('National Reallocations'!$L$1,MATCH(AD840,'National Reallocations'!$I$2:$I$52,0),),ROUND((X840/(SUM($X$2:$X$1259)-SUMIF($C$2:$C$1259,"22",$X$2:$X$1259)))*(Reallocations!$F$4+Reallocations!$F$5),0))</f>
        <v>375</v>
      </c>
      <c r="AF840" s="27">
        <f ca="1">IF(ISERROR(OFFSET('MSA Reallocations'!$I$1,MATCH(AD840,'MSA Reallocations'!$E$2:$E$37,0),)), 0, (OFFSET('MSA Reallocations'!$I$1,MATCH(AD840,'MSA Reallocations'!$E$2:$E$37,0),)))</f>
        <v>0</v>
      </c>
      <c r="AG840" s="181">
        <f ca="1">IF(ISERROR(OFFSET(Reductions!$E$1,MATCH(AD840,Reductions!$F$2:$F$15,0),)), 0, -OFFSET(Reductions!$E$1,MATCH(AD840,Reductions!$F$2:$F$15,0),))</f>
        <v>0</v>
      </c>
      <c r="AH840" s="53">
        <f t="shared" ca="1" si="41"/>
        <v>4456728</v>
      </c>
    </row>
    <row r="841" spans="1:34" x14ac:dyDescent="0.25">
      <c r="A841" s="126" t="s">
        <v>4987</v>
      </c>
      <c r="B841" s="126" t="s">
        <v>2265</v>
      </c>
      <c r="C841" s="126" t="s">
        <v>47</v>
      </c>
      <c r="D841" s="126" t="s">
        <v>48</v>
      </c>
      <c r="E841" s="126" t="s">
        <v>2266</v>
      </c>
      <c r="F841" s="126" t="s">
        <v>2355</v>
      </c>
      <c r="G841" s="126" t="s">
        <v>247</v>
      </c>
      <c r="H841" s="126" t="s">
        <v>675</v>
      </c>
      <c r="I841" s="126" t="s">
        <v>23</v>
      </c>
      <c r="J841" s="126" t="s">
        <v>2272</v>
      </c>
      <c r="K841" s="126" t="s">
        <v>3353</v>
      </c>
      <c r="L841" s="127">
        <v>105032</v>
      </c>
      <c r="M841" s="127">
        <v>91269</v>
      </c>
      <c r="N841" s="127">
        <v>91269</v>
      </c>
      <c r="O841" s="127">
        <v>72937</v>
      </c>
      <c r="P841" s="127">
        <v>0</v>
      </c>
      <c r="Q841" s="127">
        <v>6775</v>
      </c>
      <c r="R841" s="127">
        <v>7484</v>
      </c>
      <c r="S841" s="127">
        <v>144</v>
      </c>
      <c r="T841" s="24">
        <f>IF(P841&gt;0, ROUND(IF(IF(OR(C841="51", C841="52", C841="66"), (L841*'UNIT VALUES'!$C$26)-CALCS!P841,0)&gt;0, IF(OR(C841="51", C841="52", C841="66"), (L841*'UNIT VALUES'!$C$26)-CALCS!P841,0), 0), 0), ROUND(IF(IF(OR(C841="51", C841="52", C841="66"), (L841*'UNIT VALUES'!$C$26)-CALCS!O841,0)&gt;0, IF(OR(C841="51", C841="52", C841="66"), (L841*'UNIT VALUES'!$C$26)-CALCS!O841,0), 0), 0))</f>
        <v>91881</v>
      </c>
      <c r="U841" s="25">
        <f>IF(C841="22", (O841*'UNIT VALUES'!$D$38)+(Q841*'UNIT VALUES'!$D$39)+(S841*'UNIT VALUES'!$D$40), (O841*'UNIT VALUES'!$D$28)+(Q841*'UNIT VALUES'!$D$29)+(S841*'UNIT VALUES'!$D$30))</f>
        <v>330932.91472450062</v>
      </c>
      <c r="V841" s="25">
        <f>IF(C841="22",(O841*'UNIT VALUES'!$D$41)+(Q841*'UNIT VALUES'!$D$42)+(R841*'UNIT VALUES'!$D$43),IF(C841="66",(Q841*'UNIT VALUES'!$D$31)+(T841*'UNIT VALUES'!$D$33)+(R841*'UNIT VALUES'!$D$34),(Q841*'UNIT VALUES'!$D$31)+(T841*'UNIT VALUES'!$D$32)+(R841*'UNIT VALUES'!$D$34)))</f>
        <v>1730252.3984363005</v>
      </c>
      <c r="W841" s="25">
        <f t="shared" si="39"/>
        <v>1730252</v>
      </c>
      <c r="X841" s="27">
        <f>ROUND(IF(C841="22", W841*'UNIT VALUES'!$D$44, W841*'UNIT VALUES'!$D$36), 0)</f>
        <v>1514331</v>
      </c>
      <c r="Y841" s="87">
        <f>ROUND(IF(C841="22", IF(U841&gt;V841,O841*'UNIT VALUES'!$D$38*'UNIT VALUES'!$D$44,O841*'UNIT VALUES'!$D$41*'UNIT VALUES'!$D$44),IF(U841&gt;V841, O841*'UNIT VALUES'!$D$28*'UNIT VALUES'!$D$36,0)), 0)</f>
        <v>0</v>
      </c>
      <c r="Z841" s="87">
        <f>ROUND(IF(C841="22", IF(U841&gt;V841,Q841*'UNIT VALUES'!$D$39*'UNIT VALUES'!$D$44,Q841*'UNIT VALUES'!$D$42*'UNIT VALUES'!$D$44), IF(U841&gt;V841, Q841*'UNIT VALUES'!$D$29*'UNIT VALUES'!$D$36, Q841*'UNIT VALUES'!$D$31*'UNIT VALUES'!$D$36)),0)</f>
        <v>90442</v>
      </c>
      <c r="AA841" s="87">
        <f>ROUND(IF(C841="22", IF(U841&gt;V841,0,R841*'UNIT VALUES'!$D$43*'UNIT VALUES'!$D$44),IF(CALCS!U841&gt;CALCS!V841,0,CALCS!R841*'UNIT VALUES'!$D$34*'UNIT VALUES'!$D$36)), 0)</f>
        <v>485671</v>
      </c>
      <c r="AB841" s="87">
        <f>ROUND(IF(C841="22",IF(U841&gt;V841,S841*'UNIT VALUES'!$D$40*'UNIT VALUES'!$D$44,0),IF(U841&gt;V841,S841*'UNIT VALUES'!$D$30*'UNIT VALUES'!$D$36)), 0)</f>
        <v>0</v>
      </c>
      <c r="AC841" s="87">
        <f>ROUND(IF(U841&gt;V841,0,IF(T841&gt;1, IF(C841="66", T841*'UNIT VALUES'!$D$33*'UNIT VALUES'!$D$36,T841*'UNIT VALUES'!$D$32*'UNIT VALUES'!$D$36),0)),0)</f>
        <v>938218</v>
      </c>
      <c r="AD841" t="str">
        <f t="shared" si="40"/>
        <v>366468</v>
      </c>
      <c r="AE841">
        <f ca="1">IF(C841="22",OFFSET('National Reallocations'!$L$1,MATCH(AD841,'National Reallocations'!$I$2:$I$52,0),),ROUND((X841/(SUM($X$2:$X$1259)-SUMIF($C$2:$C$1259,"22",$X$2:$X$1259)))*(Reallocations!$F$4+Reallocations!$F$5),0))</f>
        <v>127</v>
      </c>
      <c r="AF841" s="27">
        <f ca="1">IF(ISERROR(OFFSET('MSA Reallocations'!$I$1,MATCH(AD841,'MSA Reallocations'!$E$2:$E$37,0),)), 0, (OFFSET('MSA Reallocations'!$I$1,MATCH(AD841,'MSA Reallocations'!$E$2:$E$37,0),)))</f>
        <v>0</v>
      </c>
      <c r="AG841" s="181">
        <f ca="1">IF(ISERROR(OFFSET(Reductions!$E$1,MATCH(AD841,Reductions!$F$2:$F$15,0),)), 0, -OFFSET(Reductions!$E$1,MATCH(AD841,Reductions!$F$2:$F$15,0),))</f>
        <v>0</v>
      </c>
      <c r="AH841" s="53">
        <f t="shared" ca="1" si="41"/>
        <v>1514458</v>
      </c>
    </row>
    <row r="842" spans="1:34" x14ac:dyDescent="0.25">
      <c r="A842" s="126" t="s">
        <v>5273</v>
      </c>
      <c r="B842" s="126" t="s">
        <v>2265</v>
      </c>
      <c r="C842" s="126" t="s">
        <v>27</v>
      </c>
      <c r="D842" s="126" t="s">
        <v>28</v>
      </c>
      <c r="E842" s="126" t="s">
        <v>2266</v>
      </c>
      <c r="F842" s="126" t="s">
        <v>2357</v>
      </c>
      <c r="G842" s="126" t="s">
        <v>384</v>
      </c>
      <c r="H842" s="126" t="s">
        <v>23</v>
      </c>
      <c r="I842" s="126" t="s">
        <v>1413</v>
      </c>
      <c r="J842" s="126" t="s">
        <v>2269</v>
      </c>
      <c r="K842" s="126" t="s">
        <v>3353</v>
      </c>
      <c r="L842" s="127">
        <v>67492</v>
      </c>
      <c r="M842" s="127">
        <v>56638</v>
      </c>
      <c r="N842" s="127">
        <v>56638</v>
      </c>
      <c r="O842" s="127">
        <v>49906</v>
      </c>
      <c r="P842" s="127">
        <v>0</v>
      </c>
      <c r="Q842" s="127">
        <v>12564</v>
      </c>
      <c r="R842" s="127">
        <v>13734</v>
      </c>
      <c r="S842" s="127">
        <v>440</v>
      </c>
      <c r="T842" s="24">
        <f>IF(P842&gt;0, ROUND(IF(IF(OR(C842="51", C842="52", C842="66"), (L842*'UNIT VALUES'!$C$26)-CALCS!P842,0)&gt;0, IF(OR(C842="51", C842="52", C842="66"), (L842*'UNIT VALUES'!$C$26)-CALCS!P842,0), 0), 0), ROUND(IF(IF(OR(C842="51", C842="52", C842="66"), (L842*'UNIT VALUES'!$C$26)-CALCS!O842,0)&gt;0, IF(OR(C842="51", C842="52", C842="66"), (L842*'UNIT VALUES'!$C$26)-CALCS!O842,0), 0), 0))</f>
        <v>56004</v>
      </c>
      <c r="U842" s="25">
        <f>IF(C842="22", (O842*'UNIT VALUES'!$D$38)+(Q842*'UNIT VALUES'!$D$39)+(S842*'UNIT VALUES'!$D$40), (O842*'UNIT VALUES'!$D$28)+(Q842*'UNIT VALUES'!$D$29)+(S842*'UNIT VALUES'!$D$30))</f>
        <v>479201.89705010678</v>
      </c>
      <c r="V842" s="25">
        <f>IF(C842="22",(O842*'UNIT VALUES'!$D$41)+(Q842*'UNIT VALUES'!$D$42)+(R842*'UNIT VALUES'!$D$43),IF(C842="66",(Q842*'UNIT VALUES'!$D$31)+(T842*'UNIT VALUES'!$D$33)+(R842*'UNIT VALUES'!$D$34),(Q842*'UNIT VALUES'!$D$31)+(T842*'UNIT VALUES'!$D$32)+(R842*'UNIT VALUES'!$D$34)))</f>
        <v>1863389.5796778724</v>
      </c>
      <c r="W842" s="25">
        <f t="shared" si="39"/>
        <v>1863390</v>
      </c>
      <c r="X842" s="27">
        <f>ROUND(IF(C842="22", W842*'UNIT VALUES'!$D$44, W842*'UNIT VALUES'!$D$36), 0)</f>
        <v>1630854</v>
      </c>
      <c r="Y842" s="87">
        <f>ROUND(IF(C842="22", IF(U842&gt;V842,O842*'UNIT VALUES'!$D$38*'UNIT VALUES'!$D$44,O842*'UNIT VALUES'!$D$41*'UNIT VALUES'!$D$44),IF(U842&gt;V842, O842*'UNIT VALUES'!$D$28*'UNIT VALUES'!$D$36,0)), 0)</f>
        <v>0</v>
      </c>
      <c r="Z842" s="87">
        <f>ROUND(IF(C842="22", IF(U842&gt;V842,Q842*'UNIT VALUES'!$D$39*'UNIT VALUES'!$D$44,Q842*'UNIT VALUES'!$D$42*'UNIT VALUES'!$D$44), IF(U842&gt;V842, Q842*'UNIT VALUES'!$D$29*'UNIT VALUES'!$D$36, Q842*'UNIT VALUES'!$D$31*'UNIT VALUES'!$D$36)),0)</f>
        <v>167722</v>
      </c>
      <c r="AA842" s="87">
        <f>ROUND(IF(C842="22", IF(U842&gt;V842,0,R842*'UNIT VALUES'!$D$43*'UNIT VALUES'!$D$44),IF(CALCS!U842&gt;CALCS!V842,0,CALCS!R842*'UNIT VALUES'!$D$34*'UNIT VALUES'!$D$36)), 0)</f>
        <v>891262</v>
      </c>
      <c r="AB842" s="87">
        <f>ROUND(IF(C842="22",IF(U842&gt;V842,S842*'UNIT VALUES'!$D$40*'UNIT VALUES'!$D$44,0),IF(U842&gt;V842,S842*'UNIT VALUES'!$D$30*'UNIT VALUES'!$D$36)), 0)</f>
        <v>0</v>
      </c>
      <c r="AC842" s="87">
        <f>ROUND(IF(U842&gt;V842,0,IF(T842&gt;1, IF(C842="66", T842*'UNIT VALUES'!$D$33*'UNIT VALUES'!$D$36,T842*'UNIT VALUES'!$D$32*'UNIT VALUES'!$D$36),0)),0)</f>
        <v>571870</v>
      </c>
      <c r="AD842" t="str">
        <f t="shared" si="40"/>
        <v>366500</v>
      </c>
      <c r="AE842">
        <f ca="1">IF(C842="22",OFFSET('National Reallocations'!$L$1,MATCH(AD842,'National Reallocations'!$I$2:$I$52,0),),ROUND((X842/(SUM($X$2:$X$1259)-SUMIF($C$2:$C$1259,"22",$X$2:$X$1259)))*(Reallocations!$F$4+Reallocations!$F$5),0))</f>
        <v>137</v>
      </c>
      <c r="AF842" s="27">
        <f ca="1">IF(ISERROR(OFFSET('MSA Reallocations'!$I$1,MATCH(AD842,'MSA Reallocations'!$E$2:$E$37,0),)), 0, (OFFSET('MSA Reallocations'!$I$1,MATCH(AD842,'MSA Reallocations'!$E$2:$E$37,0),)))</f>
        <v>0</v>
      </c>
      <c r="AG842" s="181">
        <f ca="1">IF(ISERROR(OFFSET(Reductions!$E$1,MATCH(AD842,Reductions!$F$2:$F$15,0),)), 0, -OFFSET(Reductions!$E$1,MATCH(AD842,Reductions!$F$2:$F$15,0),))</f>
        <v>0</v>
      </c>
      <c r="AH842" s="53">
        <f t="shared" ca="1" si="41"/>
        <v>1630991</v>
      </c>
    </row>
    <row r="843" spans="1:34" x14ac:dyDescent="0.25">
      <c r="A843" s="126" t="s">
        <v>5209</v>
      </c>
      <c r="B843" s="126" t="s">
        <v>2265</v>
      </c>
      <c r="C843" s="126" t="s">
        <v>47</v>
      </c>
      <c r="D843" s="126" t="s">
        <v>48</v>
      </c>
      <c r="E843" s="126" t="s">
        <v>2266</v>
      </c>
      <c r="F843" s="126" t="s">
        <v>2359</v>
      </c>
      <c r="G843" s="126" t="s">
        <v>108</v>
      </c>
      <c r="H843" s="126" t="s">
        <v>2360</v>
      </c>
      <c r="I843" s="126" t="s">
        <v>23</v>
      </c>
      <c r="J843" s="126" t="s">
        <v>2281</v>
      </c>
      <c r="K843" s="126" t="s">
        <v>3353</v>
      </c>
      <c r="L843" s="127">
        <v>64423</v>
      </c>
      <c r="M843" s="127">
        <v>61179</v>
      </c>
      <c r="N843" s="127">
        <v>61179</v>
      </c>
      <c r="O843" s="127">
        <v>54995</v>
      </c>
      <c r="P843" s="127">
        <v>0</v>
      </c>
      <c r="Q843" s="127">
        <v>8118</v>
      </c>
      <c r="R843" s="127">
        <v>8144</v>
      </c>
      <c r="S843" s="127">
        <v>297</v>
      </c>
      <c r="T843" s="24">
        <f>IF(P843&gt;0, ROUND(IF(IF(OR(C843="51", C843="52", C843="66"), (L843*'UNIT VALUES'!$C$26)-CALCS!P843,0)&gt;0, IF(OR(C843="51", C843="52", C843="66"), (L843*'UNIT VALUES'!$C$26)-CALCS!P843,0), 0), 0), ROUND(IF(IF(OR(C843="51", C843="52", C843="66"), (L843*'UNIT VALUES'!$C$26)-CALCS!O843,0)&gt;0, IF(OR(C843="51", C843="52", C843="66"), (L843*'UNIT VALUES'!$C$26)-CALCS!O843,0), 0), 0))</f>
        <v>46099</v>
      </c>
      <c r="U843" s="25">
        <f>IF(C843="22", (O843*'UNIT VALUES'!$D$38)+(Q843*'UNIT VALUES'!$D$39)+(S843*'UNIT VALUES'!$D$40), (O843*'UNIT VALUES'!$D$28)+(Q843*'UNIT VALUES'!$D$29)+(S843*'UNIT VALUES'!$D$30))</f>
        <v>354295.78979008261</v>
      </c>
      <c r="V843" s="25">
        <f>IF(C843="22",(O843*'UNIT VALUES'!$D$41)+(Q843*'UNIT VALUES'!$D$42)+(R843*'UNIT VALUES'!$D$43),IF(C843="66",(Q843*'UNIT VALUES'!$D$31)+(T843*'UNIT VALUES'!$D$33)+(R843*'UNIT VALUES'!$D$34),(Q843*'UNIT VALUES'!$D$31)+(T843*'UNIT VALUES'!$D$32)+(R843*'UNIT VALUES'!$D$34)))</f>
        <v>1265526.753239926</v>
      </c>
      <c r="W843" s="25">
        <f t="shared" si="39"/>
        <v>1265527</v>
      </c>
      <c r="X843" s="27">
        <f>ROUND(IF(C843="22", W843*'UNIT VALUES'!$D$44, W843*'UNIT VALUES'!$D$36), 0)</f>
        <v>1107600</v>
      </c>
      <c r="Y843" s="87">
        <f>ROUND(IF(C843="22", IF(U843&gt;V843,O843*'UNIT VALUES'!$D$38*'UNIT VALUES'!$D$44,O843*'UNIT VALUES'!$D$41*'UNIT VALUES'!$D$44),IF(U843&gt;V843, O843*'UNIT VALUES'!$D$28*'UNIT VALUES'!$D$36,0)), 0)</f>
        <v>0</v>
      </c>
      <c r="Z843" s="87">
        <f>ROUND(IF(C843="22", IF(U843&gt;V843,Q843*'UNIT VALUES'!$D$39*'UNIT VALUES'!$D$44,Q843*'UNIT VALUES'!$D$42*'UNIT VALUES'!$D$44), IF(U843&gt;V843, Q843*'UNIT VALUES'!$D$29*'UNIT VALUES'!$D$36, Q843*'UNIT VALUES'!$D$31*'UNIT VALUES'!$D$36)),0)</f>
        <v>108370</v>
      </c>
      <c r="AA843" s="87">
        <f>ROUND(IF(C843="22", IF(U843&gt;V843,0,R843*'UNIT VALUES'!$D$43*'UNIT VALUES'!$D$44),IF(CALCS!U843&gt;CALCS!V843,0,CALCS!R843*'UNIT VALUES'!$D$34*'UNIT VALUES'!$D$36)), 0)</f>
        <v>528502</v>
      </c>
      <c r="AB843" s="87">
        <f>ROUND(IF(C843="22",IF(U843&gt;V843,S843*'UNIT VALUES'!$D$40*'UNIT VALUES'!$D$44,0),IF(U843&gt;V843,S843*'UNIT VALUES'!$D$30*'UNIT VALUES'!$D$36)), 0)</f>
        <v>0</v>
      </c>
      <c r="AC843" s="87">
        <f>ROUND(IF(U843&gt;V843,0,IF(T843&gt;1, IF(C843="66", T843*'UNIT VALUES'!$D$33*'UNIT VALUES'!$D$36,T843*'UNIT VALUES'!$D$32*'UNIT VALUES'!$D$36),0)),0)</f>
        <v>470727</v>
      </c>
      <c r="AD843" t="str">
        <f t="shared" si="40"/>
        <v>366588</v>
      </c>
      <c r="AE843">
        <f ca="1">IF(C843="22",OFFSET('National Reallocations'!$L$1,MATCH(AD843,'National Reallocations'!$I$2:$I$52,0),),ROUND((X843/(SUM($X$2:$X$1259)-SUMIF($C$2:$C$1259,"22",$X$2:$X$1259)))*(Reallocations!$F$4+Reallocations!$F$5),0))</f>
        <v>93</v>
      </c>
      <c r="AF843" s="27">
        <f ca="1">IF(ISERROR(OFFSET('MSA Reallocations'!$I$1,MATCH(AD843,'MSA Reallocations'!$E$2:$E$37,0),)), 0, (OFFSET('MSA Reallocations'!$I$1,MATCH(AD843,'MSA Reallocations'!$E$2:$E$37,0),)))</f>
        <v>0</v>
      </c>
      <c r="AG843" s="181">
        <f ca="1">IF(ISERROR(OFFSET(Reductions!$E$1,MATCH(AD843,Reductions!$F$2:$F$15,0),)), 0, -OFFSET(Reductions!$E$1,MATCH(AD843,Reductions!$F$2:$F$15,0),))</f>
        <v>0</v>
      </c>
      <c r="AH843" s="53">
        <f t="shared" ca="1" si="41"/>
        <v>1107693</v>
      </c>
    </row>
    <row r="844" spans="1:34" x14ac:dyDescent="0.25">
      <c r="A844" s="126" t="s">
        <v>5121</v>
      </c>
      <c r="B844" s="126" t="s">
        <v>2265</v>
      </c>
      <c r="C844" s="126" t="s">
        <v>27</v>
      </c>
      <c r="D844" s="126" t="s">
        <v>28</v>
      </c>
      <c r="E844" s="126" t="s">
        <v>2266</v>
      </c>
      <c r="F844" s="126" t="s">
        <v>2362</v>
      </c>
      <c r="G844" s="126" t="s">
        <v>274</v>
      </c>
      <c r="H844" s="126" t="s">
        <v>23</v>
      </c>
      <c r="I844" s="126" t="s">
        <v>2363</v>
      </c>
      <c r="J844" s="126" t="s">
        <v>1282</v>
      </c>
      <c r="K844" s="126" t="s">
        <v>3353</v>
      </c>
      <c r="L844" s="127">
        <v>100410</v>
      </c>
      <c r="M844" s="127">
        <v>75632</v>
      </c>
      <c r="N844" s="127">
        <v>75632</v>
      </c>
      <c r="O844" s="127">
        <v>61100</v>
      </c>
      <c r="P844" s="127">
        <v>0</v>
      </c>
      <c r="Q844" s="127">
        <v>18199</v>
      </c>
      <c r="R844" s="127">
        <v>14882</v>
      </c>
      <c r="S844" s="127">
        <v>566</v>
      </c>
      <c r="T844" s="24">
        <f>IF(P844&gt;0, ROUND(IF(IF(OR(C844="51", C844="52", C844="66"), (L844*'UNIT VALUES'!$C$26)-CALCS!P844,0)&gt;0, IF(OR(C844="51", C844="52", C844="66"), (L844*'UNIT VALUES'!$C$26)-CALCS!P844,0), 0), 0), ROUND(IF(IF(OR(C844="51", C844="52", C844="66"), (L844*'UNIT VALUES'!$C$26)-CALCS!O844,0)&gt;0, IF(OR(C844="51", C844="52", C844="66"), (L844*'UNIT VALUES'!$C$26)-CALCS!O844,0), 0), 0))</f>
        <v>96465</v>
      </c>
      <c r="U844" s="25">
        <f>IF(C844="22", (O844*'UNIT VALUES'!$D$38)+(Q844*'UNIT VALUES'!$D$39)+(S844*'UNIT VALUES'!$D$40), (O844*'UNIT VALUES'!$D$28)+(Q844*'UNIT VALUES'!$D$29)+(S844*'UNIT VALUES'!$D$30))</f>
        <v>662392.36149405863</v>
      </c>
      <c r="V844" s="25">
        <f>IF(C844="22",(O844*'UNIT VALUES'!$D$41)+(Q844*'UNIT VALUES'!$D$42)+(R844*'UNIT VALUES'!$D$43),IF(C844="66",(Q844*'UNIT VALUES'!$D$31)+(T844*'UNIT VALUES'!$D$33)+(R844*'UNIT VALUES'!$D$34),(Q844*'UNIT VALUES'!$D$31)+(T844*'UNIT VALUES'!$D$32)+(R844*'UNIT VALUES'!$D$34)))</f>
        <v>2506527.1946385</v>
      </c>
      <c r="W844" s="25">
        <f t="shared" si="39"/>
        <v>2506527</v>
      </c>
      <c r="X844" s="27">
        <f>ROUND(IF(C844="22", W844*'UNIT VALUES'!$D$44, W844*'UNIT VALUES'!$D$36), 0)</f>
        <v>2193733</v>
      </c>
      <c r="Y844" s="87">
        <f>ROUND(IF(C844="22", IF(U844&gt;V844,O844*'UNIT VALUES'!$D$38*'UNIT VALUES'!$D$44,O844*'UNIT VALUES'!$D$41*'UNIT VALUES'!$D$44),IF(U844&gt;V844, O844*'UNIT VALUES'!$D$28*'UNIT VALUES'!$D$36,0)), 0)</f>
        <v>0</v>
      </c>
      <c r="Z844" s="87">
        <f>ROUND(IF(C844="22", IF(U844&gt;V844,Q844*'UNIT VALUES'!$D$39*'UNIT VALUES'!$D$44,Q844*'UNIT VALUES'!$D$42*'UNIT VALUES'!$D$44), IF(U844&gt;V844, Q844*'UNIT VALUES'!$D$29*'UNIT VALUES'!$D$36, Q844*'UNIT VALUES'!$D$31*'UNIT VALUES'!$D$36)),0)</f>
        <v>242946</v>
      </c>
      <c r="AA844" s="87">
        <f>ROUND(IF(C844="22", IF(U844&gt;V844,0,R844*'UNIT VALUES'!$D$43*'UNIT VALUES'!$D$44),IF(CALCS!U844&gt;CALCS!V844,0,CALCS!R844*'UNIT VALUES'!$D$34*'UNIT VALUES'!$D$36)), 0)</f>
        <v>965761</v>
      </c>
      <c r="AB844" s="87">
        <f>ROUND(IF(C844="22",IF(U844&gt;V844,S844*'UNIT VALUES'!$D$40*'UNIT VALUES'!$D$44,0),IF(U844&gt;V844,S844*'UNIT VALUES'!$D$30*'UNIT VALUES'!$D$36)), 0)</f>
        <v>0</v>
      </c>
      <c r="AC844" s="87">
        <f>ROUND(IF(U844&gt;V844,0,IF(T844&gt;1, IF(C844="66", T844*'UNIT VALUES'!$D$33*'UNIT VALUES'!$D$36,T844*'UNIT VALUES'!$D$32*'UNIT VALUES'!$D$36),0)),0)</f>
        <v>985026</v>
      </c>
      <c r="AD844" t="str">
        <f t="shared" si="40"/>
        <v>366612</v>
      </c>
      <c r="AE844">
        <f ca="1">IF(C844="22",OFFSET('National Reallocations'!$L$1,MATCH(AD844,'National Reallocations'!$I$2:$I$52,0),),ROUND((X844/(SUM($X$2:$X$1259)-SUMIF($C$2:$C$1259,"22",$X$2:$X$1259)))*(Reallocations!$F$4+Reallocations!$F$5),0))</f>
        <v>184</v>
      </c>
      <c r="AF844" s="27">
        <f ca="1">IF(ISERROR(OFFSET('MSA Reallocations'!$I$1,MATCH(AD844,'MSA Reallocations'!$E$2:$E$37,0),)), 0, (OFFSET('MSA Reallocations'!$I$1,MATCH(AD844,'MSA Reallocations'!$E$2:$E$37,0),)))</f>
        <v>0</v>
      </c>
      <c r="AG844" s="181">
        <f ca="1">IF(ISERROR(OFFSET(Reductions!$E$1,MATCH(AD844,Reductions!$F$2:$F$15,0),)), 0, -OFFSET(Reductions!$E$1,MATCH(AD844,Reductions!$F$2:$F$15,0),))</f>
        <v>0</v>
      </c>
      <c r="AH844" s="53">
        <f t="shared" ca="1" si="41"/>
        <v>2193917</v>
      </c>
    </row>
    <row r="845" spans="1:34" x14ac:dyDescent="0.25">
      <c r="A845" s="126" t="s">
        <v>5578</v>
      </c>
      <c r="B845" s="126" t="s">
        <v>2265</v>
      </c>
      <c r="C845" s="126" t="s">
        <v>27</v>
      </c>
      <c r="D845" s="126" t="s">
        <v>28</v>
      </c>
      <c r="E845" s="126" t="s">
        <v>2266</v>
      </c>
      <c r="F845" s="126" t="s">
        <v>4661</v>
      </c>
      <c r="G845" s="126" t="s">
        <v>112</v>
      </c>
      <c r="H845" s="126" t="s">
        <v>23</v>
      </c>
      <c r="I845" s="126" t="s">
        <v>4662</v>
      </c>
      <c r="J845" s="126" t="s">
        <v>4663</v>
      </c>
      <c r="K845" s="126" t="s">
        <v>3353</v>
      </c>
      <c r="L845" s="127">
        <v>33306</v>
      </c>
      <c r="M845" s="127">
        <v>0</v>
      </c>
      <c r="N845" s="127">
        <v>0</v>
      </c>
      <c r="O845" s="127">
        <v>26780</v>
      </c>
      <c r="P845" s="127">
        <v>0</v>
      </c>
      <c r="Q845" s="127">
        <v>5966</v>
      </c>
      <c r="R845" s="127">
        <v>7390</v>
      </c>
      <c r="S845" s="127">
        <v>168</v>
      </c>
      <c r="T845" s="24">
        <f>IF(P845&gt;0, ROUND(IF(IF(OR(C845="51", C845="52", C845="66"), (L845*'UNIT VALUES'!$C$26)-CALCS!P845,0)&gt;0, IF(OR(C845="51", C845="52", C845="66"), (L845*'UNIT VALUES'!$C$26)-CALCS!P845,0), 0), 0), ROUND(IF(IF(OR(C845="51", C845="52", C845="66"), (L845*'UNIT VALUES'!$C$26)-CALCS!O845,0)&gt;0, IF(OR(C845="51", C845="52", C845="66"), (L845*'UNIT VALUES'!$C$26)-CALCS!O845,0), 0), 0))</f>
        <v>25484</v>
      </c>
      <c r="U845" s="25">
        <f>IF(C845="22", (O845*'UNIT VALUES'!$D$38)+(Q845*'UNIT VALUES'!$D$39)+(S845*'UNIT VALUES'!$D$40), (O845*'UNIT VALUES'!$D$28)+(Q845*'UNIT VALUES'!$D$29)+(S845*'UNIT VALUES'!$D$30))</f>
        <v>227202.57016465042</v>
      </c>
      <c r="V845" s="25">
        <f>IF(C845="22",(O845*'UNIT VALUES'!$D$41)+(Q845*'UNIT VALUES'!$D$42)+(R845*'UNIT VALUES'!$D$43),IF(C845="66",(Q845*'UNIT VALUES'!$D$31)+(T845*'UNIT VALUES'!$D$33)+(R845*'UNIT VALUES'!$D$34),(Q845*'UNIT VALUES'!$D$31)+(T845*'UNIT VALUES'!$D$32)+(R845*'UNIT VALUES'!$D$34)))</f>
        <v>936276.09557338583</v>
      </c>
      <c r="W845" s="25">
        <f t="shared" si="39"/>
        <v>936276</v>
      </c>
      <c r="X845" s="27">
        <f>ROUND(IF(C845="22", W845*'UNIT VALUES'!$D$44, W845*'UNIT VALUES'!$D$36), 0)</f>
        <v>819436</v>
      </c>
      <c r="Y845" s="87">
        <f>ROUND(IF(C845="22", IF(U845&gt;V845,O845*'UNIT VALUES'!$D$38*'UNIT VALUES'!$D$44,O845*'UNIT VALUES'!$D$41*'UNIT VALUES'!$D$44),IF(U845&gt;V845, O845*'UNIT VALUES'!$D$28*'UNIT VALUES'!$D$36,0)), 0)</f>
        <v>0</v>
      </c>
      <c r="Z845" s="87">
        <f>ROUND(IF(C845="22", IF(U845&gt;V845,Q845*'UNIT VALUES'!$D$39*'UNIT VALUES'!$D$44,Q845*'UNIT VALUES'!$D$42*'UNIT VALUES'!$D$44), IF(U845&gt;V845, Q845*'UNIT VALUES'!$D$29*'UNIT VALUES'!$D$36, Q845*'UNIT VALUES'!$D$31*'UNIT VALUES'!$D$36)),0)</f>
        <v>79643</v>
      </c>
      <c r="AA845" s="87">
        <f>ROUND(IF(C845="22", IF(U845&gt;V845,0,R845*'UNIT VALUES'!$D$43*'UNIT VALUES'!$D$44),IF(CALCS!U845&gt;CALCS!V845,0,CALCS!R845*'UNIT VALUES'!$D$34*'UNIT VALUES'!$D$36)), 0)</f>
        <v>479571</v>
      </c>
      <c r="AB845" s="87">
        <f>ROUND(IF(C845="22",IF(U845&gt;V845,S845*'UNIT VALUES'!$D$40*'UNIT VALUES'!$D$44,0),IF(U845&gt;V845,S845*'UNIT VALUES'!$D$30*'UNIT VALUES'!$D$36)), 0)</f>
        <v>0</v>
      </c>
      <c r="AC845" s="87">
        <f>ROUND(IF(U845&gt;V845,0,IF(T845&gt;1, IF(C845="66", T845*'UNIT VALUES'!$D$33*'UNIT VALUES'!$D$36,T845*'UNIT VALUES'!$D$32*'UNIT VALUES'!$D$36),0)),0)</f>
        <v>260223</v>
      </c>
      <c r="AD845" t="str">
        <f t="shared" si="40"/>
        <v>366848</v>
      </c>
      <c r="AE845">
        <f ca="1">IF(C845="22",OFFSET('National Reallocations'!$L$1,MATCH(AD845,'National Reallocations'!$I$2:$I$52,0),),ROUND((X845/(SUM($X$2:$X$1259)-SUMIF($C$2:$C$1259,"22",$X$2:$X$1259)))*(Reallocations!$F$4+Reallocations!$F$5),0))</f>
        <v>69</v>
      </c>
      <c r="AF845" s="27">
        <f ca="1">IF(ISERROR(OFFSET('MSA Reallocations'!$I$1,MATCH(AD845,'MSA Reallocations'!$E$2:$E$37,0),)), 0, (OFFSET('MSA Reallocations'!$I$1,MATCH(AD845,'MSA Reallocations'!$E$2:$E$37,0),)))</f>
        <v>0</v>
      </c>
      <c r="AG845" s="181">
        <f ca="1">IF(ISERROR(OFFSET(Reductions!$E$1,MATCH(AD845,Reductions!$F$2:$F$15,0),)), 0, -OFFSET(Reductions!$E$1,MATCH(AD845,Reductions!$F$2:$F$15,0),))</f>
        <v>0</v>
      </c>
      <c r="AH845" s="53">
        <f t="shared" ca="1" si="41"/>
        <v>819505</v>
      </c>
    </row>
    <row r="846" spans="1:34" x14ac:dyDescent="0.25">
      <c r="A846" s="126" t="s">
        <v>5331</v>
      </c>
      <c r="B846" s="126" t="s">
        <v>2265</v>
      </c>
      <c r="C846" s="126" t="s">
        <v>47</v>
      </c>
      <c r="D846" s="126" t="s">
        <v>48</v>
      </c>
      <c r="E846" s="126" t="s">
        <v>2266</v>
      </c>
      <c r="F846" s="126" t="s">
        <v>2365</v>
      </c>
      <c r="G846" s="126" t="s">
        <v>247</v>
      </c>
      <c r="H846" s="126" t="s">
        <v>2366</v>
      </c>
      <c r="I846" s="126" t="s">
        <v>23</v>
      </c>
      <c r="J846" s="126" t="s">
        <v>2272</v>
      </c>
      <c r="K846" s="126" t="s">
        <v>3353</v>
      </c>
      <c r="L846" s="127">
        <v>33644</v>
      </c>
      <c r="M846" s="127">
        <v>51210</v>
      </c>
      <c r="N846" s="127">
        <v>51210</v>
      </c>
      <c r="O846" s="127">
        <v>45575</v>
      </c>
      <c r="P846" s="127">
        <v>0</v>
      </c>
      <c r="Q846" s="127">
        <v>3035</v>
      </c>
      <c r="R846" s="127">
        <v>2339</v>
      </c>
      <c r="S846" s="127">
        <v>75</v>
      </c>
      <c r="T846" s="24">
        <f>IF(P846&gt;0, ROUND(IF(IF(OR(C846="51", C846="52", C846="66"), (L846*'UNIT VALUES'!$C$26)-CALCS!P846,0)&gt;0, IF(OR(C846="51", C846="52", C846="66"), (L846*'UNIT VALUES'!$C$26)-CALCS!P846,0), 0), 0), ROUND(IF(IF(OR(C846="51", C846="52", C846="66"), (L846*'UNIT VALUES'!$C$26)-CALCS!O846,0)&gt;0, IF(OR(C846="51", C846="52", C846="66"), (L846*'UNIT VALUES'!$C$26)-CALCS!O846,0), 0), 0))</f>
        <v>7220</v>
      </c>
      <c r="U846" s="25">
        <f>IF(C846="22", (O846*'UNIT VALUES'!$D$38)+(Q846*'UNIT VALUES'!$D$39)+(S846*'UNIT VALUES'!$D$40), (O846*'UNIT VALUES'!$D$28)+(Q846*'UNIT VALUES'!$D$29)+(S846*'UNIT VALUES'!$D$30))</f>
        <v>174073.45977797676</v>
      </c>
      <c r="V846" s="25">
        <f>IF(C846="22",(O846*'UNIT VALUES'!$D$41)+(Q846*'UNIT VALUES'!$D$42)+(R846*'UNIT VALUES'!$D$43),IF(C846="66",(Q846*'UNIT VALUES'!$D$31)+(T846*'UNIT VALUES'!$D$33)+(R846*'UNIT VALUES'!$D$34),(Q846*'UNIT VALUES'!$D$31)+(T846*'UNIT VALUES'!$D$32)+(R846*'UNIT VALUES'!$D$34)))</f>
        <v>303960.76785030385</v>
      </c>
      <c r="W846" s="25">
        <f t="shared" si="39"/>
        <v>303961</v>
      </c>
      <c r="X846" s="27">
        <f>ROUND(IF(C846="22", W846*'UNIT VALUES'!$D$44, W846*'UNIT VALUES'!$D$36), 0)</f>
        <v>266029</v>
      </c>
      <c r="Y846" s="87">
        <f>ROUND(IF(C846="22", IF(U846&gt;V846,O846*'UNIT VALUES'!$D$38*'UNIT VALUES'!$D$44,O846*'UNIT VALUES'!$D$41*'UNIT VALUES'!$D$44),IF(U846&gt;V846, O846*'UNIT VALUES'!$D$28*'UNIT VALUES'!$D$36,0)), 0)</f>
        <v>0</v>
      </c>
      <c r="Z846" s="87">
        <f>ROUND(IF(C846="22", IF(U846&gt;V846,Q846*'UNIT VALUES'!$D$39*'UNIT VALUES'!$D$44,Q846*'UNIT VALUES'!$D$42*'UNIT VALUES'!$D$44), IF(U846&gt;V846, Q846*'UNIT VALUES'!$D$29*'UNIT VALUES'!$D$36, Q846*'UNIT VALUES'!$D$31*'UNIT VALUES'!$D$36)),0)</f>
        <v>40515</v>
      </c>
      <c r="AA846" s="87">
        <f>ROUND(IF(C846="22", IF(U846&gt;V846,0,R846*'UNIT VALUES'!$D$43*'UNIT VALUES'!$D$44),IF(CALCS!U846&gt;CALCS!V846,0,CALCS!R846*'UNIT VALUES'!$D$34*'UNIT VALUES'!$D$36)), 0)</f>
        <v>151788</v>
      </c>
      <c r="AB846" s="87">
        <f>ROUND(IF(C846="22",IF(U846&gt;V846,S846*'UNIT VALUES'!$D$40*'UNIT VALUES'!$D$44,0),IF(U846&gt;V846,S846*'UNIT VALUES'!$D$30*'UNIT VALUES'!$D$36)), 0)</f>
        <v>0</v>
      </c>
      <c r="AC846" s="87">
        <f>ROUND(IF(U846&gt;V846,0,IF(T846&gt;1, IF(C846="66", T846*'UNIT VALUES'!$D$33*'UNIT VALUES'!$D$36,T846*'UNIT VALUES'!$D$32*'UNIT VALUES'!$D$36),0)),0)</f>
        <v>73725</v>
      </c>
      <c r="AD846" t="str">
        <f t="shared" si="40"/>
        <v>367024</v>
      </c>
      <c r="AE846">
        <f ca="1">IF(C846="22",OFFSET('National Reallocations'!$L$1,MATCH(AD846,'National Reallocations'!$I$2:$I$52,0),),ROUND((X846/(SUM($X$2:$X$1259)-SUMIF($C$2:$C$1259,"22",$X$2:$X$1259)))*(Reallocations!$F$4+Reallocations!$F$5),0))</f>
        <v>22</v>
      </c>
      <c r="AF846" s="27">
        <f ca="1">IF(ISERROR(OFFSET('MSA Reallocations'!$I$1,MATCH(AD846,'MSA Reallocations'!$E$2:$E$37,0),)), 0, (OFFSET('MSA Reallocations'!$I$1,MATCH(AD846,'MSA Reallocations'!$E$2:$E$37,0),)))</f>
        <v>0</v>
      </c>
      <c r="AG846" s="181">
        <f ca="1">IF(ISERROR(OFFSET(Reductions!$E$1,MATCH(AD846,Reductions!$F$2:$F$15,0),)), 0, -OFFSET(Reductions!$E$1,MATCH(AD846,Reductions!$F$2:$F$15,0),))</f>
        <v>0</v>
      </c>
      <c r="AH846" s="53">
        <f t="shared" ca="1" si="41"/>
        <v>266051</v>
      </c>
    </row>
    <row r="847" spans="1:34" x14ac:dyDescent="0.25">
      <c r="A847" s="126" t="s">
        <v>5163</v>
      </c>
      <c r="B847" s="126" t="s">
        <v>2265</v>
      </c>
      <c r="C847" s="126" t="s">
        <v>27</v>
      </c>
      <c r="D847" s="126" t="s">
        <v>28</v>
      </c>
      <c r="E847" s="126" t="s">
        <v>2266</v>
      </c>
      <c r="F847" s="126" t="s">
        <v>2368</v>
      </c>
      <c r="G847" s="126" t="s">
        <v>131</v>
      </c>
      <c r="H847" s="126" t="s">
        <v>23</v>
      </c>
      <c r="I847" s="126" t="s">
        <v>2369</v>
      </c>
      <c r="J847" s="126" t="s">
        <v>4658</v>
      </c>
      <c r="K847" s="126" t="s">
        <v>3352</v>
      </c>
      <c r="L847" s="127">
        <v>50485</v>
      </c>
      <c r="M847" s="127">
        <v>46999</v>
      </c>
      <c r="N847" s="127">
        <v>46999</v>
      </c>
      <c r="O847" s="127">
        <v>58459</v>
      </c>
      <c r="P847" s="127">
        <v>0</v>
      </c>
      <c r="Q847" s="127">
        <v>5690</v>
      </c>
      <c r="R847" s="127">
        <v>7566</v>
      </c>
      <c r="S847" s="127">
        <v>1376</v>
      </c>
      <c r="T847" s="24">
        <f>IF(P847&gt;0, ROUND(IF(IF(OR(C847="51", C847="52", C847="66"), (L847*'UNIT VALUES'!$C$26)-CALCS!P847,0)&gt;0, IF(OR(C847="51", C847="52", C847="66"), (L847*'UNIT VALUES'!$C$26)-CALCS!P847,0), 0), 0), ROUND(IF(IF(OR(C847="51", C847="52", C847="66"), (L847*'UNIT VALUES'!$C$26)-CALCS!O847,0)&gt;0, IF(OR(C847="51", C847="52", C847="66"), (L847*'UNIT VALUES'!$C$26)-CALCS!O847,0), 0), 0))</f>
        <v>20763</v>
      </c>
      <c r="U847" s="25">
        <f>IF(C847="22", (O847*'UNIT VALUES'!$D$38)+(Q847*'UNIT VALUES'!$D$39)+(S847*'UNIT VALUES'!$D$40), (O847*'UNIT VALUES'!$D$28)+(Q847*'UNIT VALUES'!$D$29)+(S847*'UNIT VALUES'!$D$30))</f>
        <v>460924.82911766274</v>
      </c>
      <c r="V847" s="25">
        <f>IF(C847="22",(O847*'UNIT VALUES'!$D$41)+(Q847*'UNIT VALUES'!$D$42)+(R847*'UNIT VALUES'!$D$43),IF(C847="66",(Q847*'UNIT VALUES'!$D$31)+(T847*'UNIT VALUES'!$D$33)+(R847*'UNIT VALUES'!$D$34),(Q847*'UNIT VALUES'!$D$31)+(T847*'UNIT VALUES'!$D$32)+(R847*'UNIT VALUES'!$D$34)))</f>
        <v>890035.45714333397</v>
      </c>
      <c r="W847" s="25">
        <f t="shared" si="39"/>
        <v>890035</v>
      </c>
      <c r="X847" s="27">
        <f>ROUND(IF(C847="22", W847*'UNIT VALUES'!$D$44, W847*'UNIT VALUES'!$D$36), 0)</f>
        <v>778966</v>
      </c>
      <c r="Y847" s="87">
        <f>ROUND(IF(C847="22", IF(U847&gt;V847,O847*'UNIT VALUES'!$D$38*'UNIT VALUES'!$D$44,O847*'UNIT VALUES'!$D$41*'UNIT VALUES'!$D$44),IF(U847&gt;V847, O847*'UNIT VALUES'!$D$28*'UNIT VALUES'!$D$36,0)), 0)</f>
        <v>0</v>
      </c>
      <c r="Z847" s="87">
        <f>ROUND(IF(C847="22", IF(U847&gt;V847,Q847*'UNIT VALUES'!$D$39*'UNIT VALUES'!$D$44,Q847*'UNIT VALUES'!$D$42*'UNIT VALUES'!$D$44), IF(U847&gt;V847, Q847*'UNIT VALUES'!$D$29*'UNIT VALUES'!$D$36, Q847*'UNIT VALUES'!$D$31*'UNIT VALUES'!$D$36)),0)</f>
        <v>75958</v>
      </c>
      <c r="AA847" s="87">
        <f>ROUND(IF(C847="22", IF(U847&gt;V847,0,R847*'UNIT VALUES'!$D$43*'UNIT VALUES'!$D$44),IF(CALCS!U847&gt;CALCS!V847,0,CALCS!R847*'UNIT VALUES'!$D$34*'UNIT VALUES'!$D$36)), 0)</f>
        <v>490993</v>
      </c>
      <c r="AB847" s="87">
        <f>ROUND(IF(C847="22",IF(U847&gt;V847,S847*'UNIT VALUES'!$D$40*'UNIT VALUES'!$D$44,0),IF(U847&gt;V847,S847*'UNIT VALUES'!$D$30*'UNIT VALUES'!$D$36)), 0)</f>
        <v>0</v>
      </c>
      <c r="AC847" s="87">
        <f>ROUND(IF(U847&gt;V847,0,IF(T847&gt;1, IF(C847="66", T847*'UNIT VALUES'!$D$33*'UNIT VALUES'!$D$36,T847*'UNIT VALUES'!$D$32*'UNIT VALUES'!$D$36),0)),0)</f>
        <v>212016</v>
      </c>
      <c r="AD847" t="str">
        <f t="shared" si="40"/>
        <v>367096</v>
      </c>
      <c r="AE847">
        <f ca="1">IF(C847="22",OFFSET('National Reallocations'!$L$1,MATCH(AD847,'National Reallocations'!$I$2:$I$52,0),),ROUND((X847/(SUM($X$2:$X$1259)-SUMIF($C$2:$C$1259,"22",$X$2:$X$1259)))*(Reallocations!$F$4+Reallocations!$F$5),0))</f>
        <v>66</v>
      </c>
      <c r="AF847" s="27">
        <f ca="1">IF(ISERROR(OFFSET('MSA Reallocations'!$I$1,MATCH(AD847,'MSA Reallocations'!$E$2:$E$37,0),)), 0, (OFFSET('MSA Reallocations'!$I$1,MATCH(AD847,'MSA Reallocations'!$E$2:$E$37,0),)))</f>
        <v>0</v>
      </c>
      <c r="AG847" s="181">
        <f ca="1">IF(ISERROR(OFFSET(Reductions!$E$1,MATCH(AD847,Reductions!$F$2:$F$15,0),)), 0, -OFFSET(Reductions!$E$1,MATCH(AD847,Reductions!$F$2:$F$15,0),))</f>
        <v>0</v>
      </c>
      <c r="AH847" s="53">
        <f t="shared" ca="1" si="41"/>
        <v>779032</v>
      </c>
    </row>
    <row r="848" spans="1:34" x14ac:dyDescent="0.25">
      <c r="A848" s="126" t="s">
        <v>5700</v>
      </c>
      <c r="B848" s="126" t="s">
        <v>2265</v>
      </c>
      <c r="C848" s="126" t="s">
        <v>47</v>
      </c>
      <c r="D848" s="126" t="s">
        <v>48</v>
      </c>
      <c r="E848" s="126" t="s">
        <v>2266</v>
      </c>
      <c r="F848" s="126" t="s">
        <v>2371</v>
      </c>
      <c r="G848" s="126" t="s">
        <v>131</v>
      </c>
      <c r="H848" s="126" t="s">
        <v>23</v>
      </c>
      <c r="I848" s="126" t="s">
        <v>1867</v>
      </c>
      <c r="J848" s="126" t="s">
        <v>4658</v>
      </c>
      <c r="K848" s="126" t="s">
        <v>3352</v>
      </c>
      <c r="L848" s="127">
        <v>190634</v>
      </c>
      <c r="M848" s="127">
        <v>195481</v>
      </c>
      <c r="N848" s="127">
        <v>195351</v>
      </c>
      <c r="O848" s="127">
        <v>201116</v>
      </c>
      <c r="P848" s="127">
        <v>0</v>
      </c>
      <c r="Q848" s="127">
        <v>31305</v>
      </c>
      <c r="R848" s="127">
        <v>25656</v>
      </c>
      <c r="S848" s="127">
        <v>4202</v>
      </c>
      <c r="T848" s="24">
        <f>IF(P848&gt;0, ROUND(IF(IF(OR(C848="51", C848="52", C848="66"), (L848*'UNIT VALUES'!$C$26)-CALCS!P848,0)&gt;0, IF(OR(C848="51", C848="52", C848="66"), (L848*'UNIT VALUES'!$C$26)-CALCS!P848,0), 0), 0), ROUND(IF(IF(OR(C848="51", C848="52", C848="66"), (L848*'UNIT VALUES'!$C$26)-CALCS!O848,0)&gt;0, IF(OR(C848="51", C848="52", C848="66"), (L848*'UNIT VALUES'!$C$26)-CALCS!O848,0), 0), 0))</f>
        <v>98030</v>
      </c>
      <c r="U848" s="25">
        <f>IF(C848="22", (O848*'UNIT VALUES'!$D$38)+(Q848*'UNIT VALUES'!$D$39)+(S848*'UNIT VALUES'!$D$40), (O848*'UNIT VALUES'!$D$28)+(Q848*'UNIT VALUES'!$D$29)+(S848*'UNIT VALUES'!$D$30))</f>
        <v>1804130.4413191704</v>
      </c>
      <c r="V848" s="25">
        <f>IF(C848="22",(O848*'UNIT VALUES'!$D$41)+(Q848*'UNIT VALUES'!$D$42)+(R848*'UNIT VALUES'!$D$43),IF(C848="66",(Q848*'UNIT VALUES'!$D$31)+(T848*'UNIT VALUES'!$D$33)+(R848*'UNIT VALUES'!$D$34),(Q848*'UNIT VALUES'!$D$31)+(T848*'UNIT VALUES'!$D$32)+(R848*'UNIT VALUES'!$D$34)))</f>
        <v>3523556.3252923908</v>
      </c>
      <c r="W848" s="25">
        <f t="shared" si="39"/>
        <v>3523556</v>
      </c>
      <c r="X848" s="27">
        <f>ROUND(IF(C848="22", W848*'UNIT VALUES'!$D$44, W848*'UNIT VALUES'!$D$36), 0)</f>
        <v>3083845</v>
      </c>
      <c r="Y848" s="87">
        <f>ROUND(IF(C848="22", IF(U848&gt;V848,O848*'UNIT VALUES'!$D$38*'UNIT VALUES'!$D$44,O848*'UNIT VALUES'!$D$41*'UNIT VALUES'!$D$44),IF(U848&gt;V848, O848*'UNIT VALUES'!$D$28*'UNIT VALUES'!$D$36,0)), 0)</f>
        <v>0</v>
      </c>
      <c r="Z848" s="87">
        <f>ROUND(IF(C848="22", IF(U848&gt;V848,Q848*'UNIT VALUES'!$D$39*'UNIT VALUES'!$D$44,Q848*'UNIT VALUES'!$D$42*'UNIT VALUES'!$D$44), IF(U848&gt;V848, Q848*'UNIT VALUES'!$D$29*'UNIT VALUES'!$D$36, Q848*'UNIT VALUES'!$D$31*'UNIT VALUES'!$D$36)),0)</f>
        <v>417903</v>
      </c>
      <c r="AA848" s="87">
        <f>ROUND(IF(C848="22", IF(U848&gt;V848,0,R848*'UNIT VALUES'!$D$43*'UNIT VALUES'!$D$44),IF(CALCS!U848&gt;CALCS!V848,0,CALCS!R848*'UNIT VALUES'!$D$34*'UNIT VALUES'!$D$36)), 0)</f>
        <v>1664936</v>
      </c>
      <c r="AB848" s="87">
        <f>ROUND(IF(C848="22",IF(U848&gt;V848,S848*'UNIT VALUES'!$D$40*'UNIT VALUES'!$D$44,0),IF(U848&gt;V848,S848*'UNIT VALUES'!$D$30*'UNIT VALUES'!$D$36)), 0)</f>
        <v>0</v>
      </c>
      <c r="AC848" s="87">
        <f>ROUND(IF(U848&gt;V848,0,IF(T848&gt;1, IF(C848="66", T848*'UNIT VALUES'!$D$33*'UNIT VALUES'!$D$36,T848*'UNIT VALUES'!$D$32*'UNIT VALUES'!$D$36),0)),0)</f>
        <v>1001007</v>
      </c>
      <c r="AD848" t="str">
        <f t="shared" si="40"/>
        <v>367260</v>
      </c>
      <c r="AE848">
        <f ca="1">IF(C848="22",OFFSET('National Reallocations'!$L$1,MATCH(AD848,'National Reallocations'!$I$2:$I$52,0),),ROUND((X848/(SUM($X$2:$X$1259)-SUMIF($C$2:$C$1259,"22",$X$2:$X$1259)))*(Reallocations!$F$4+Reallocations!$F$5),0))</f>
        <v>259</v>
      </c>
      <c r="AF848" s="27">
        <f ca="1">IF(ISERROR(OFFSET('MSA Reallocations'!$I$1,MATCH(AD848,'MSA Reallocations'!$E$2:$E$37,0),)), 0, (OFFSET('MSA Reallocations'!$I$1,MATCH(AD848,'MSA Reallocations'!$E$2:$E$37,0),)))</f>
        <v>0</v>
      </c>
      <c r="AG848" s="181">
        <f ca="1">IF(ISERROR(OFFSET(Reductions!$E$1,MATCH(AD848,Reductions!$F$2:$F$15,0),)), 0, -OFFSET(Reductions!$E$1,MATCH(AD848,Reductions!$F$2:$F$15,0),))</f>
        <v>0</v>
      </c>
      <c r="AH848" s="53">
        <f t="shared" ca="1" si="41"/>
        <v>3084104</v>
      </c>
    </row>
    <row r="849" spans="1:34" x14ac:dyDescent="0.25">
      <c r="A849" s="126" t="s">
        <v>5589</v>
      </c>
      <c r="B849" s="126" t="s">
        <v>2265</v>
      </c>
      <c r="C849" s="126" t="s">
        <v>99</v>
      </c>
      <c r="D849" s="126" t="s">
        <v>100</v>
      </c>
      <c r="E849" s="126" t="s">
        <v>2266</v>
      </c>
      <c r="F849" s="126" t="s">
        <v>1738</v>
      </c>
      <c r="G849" s="126" t="s">
        <v>215</v>
      </c>
      <c r="H849" s="126" t="s">
        <v>23</v>
      </c>
      <c r="I849" s="126" t="s">
        <v>23</v>
      </c>
      <c r="J849" s="126" t="s">
        <v>4659</v>
      </c>
      <c r="K849" s="126" t="s">
        <v>3352</v>
      </c>
      <c r="L849" s="127">
        <v>137678</v>
      </c>
      <c r="M849" s="127">
        <v>215298</v>
      </c>
      <c r="N849" s="127">
        <v>215298</v>
      </c>
      <c r="O849" s="127">
        <v>265383</v>
      </c>
      <c r="P849" s="127">
        <v>0</v>
      </c>
      <c r="Q849" s="127">
        <v>17830</v>
      </c>
      <c r="R849" s="127">
        <v>16160</v>
      </c>
      <c r="S849" s="127">
        <v>1763</v>
      </c>
      <c r="T849" s="24">
        <f>IF(P849&gt;0, ROUND(IF(IF(OR(C849="51", C849="52", C849="66"), (L849*'UNIT VALUES'!$C$26)-CALCS!P849,0)&gt;0, IF(OR(C849="51", C849="52", C849="66"), (L849*'UNIT VALUES'!$C$26)-CALCS!P849,0), 0), 0), ROUND(IF(IF(OR(C849="51", C849="52", C849="66"), (L849*'UNIT VALUES'!$C$26)-CALCS!O849,0)&gt;0, IF(OR(C849="51", C849="52", C849="66"), (L849*'UNIT VALUES'!$C$26)-CALCS!O849,0), 0), 0))</f>
        <v>0</v>
      </c>
      <c r="U849" s="25">
        <f>IF(C849="22", (O849*'UNIT VALUES'!$D$38)+(Q849*'UNIT VALUES'!$D$39)+(S849*'UNIT VALUES'!$D$40), (O849*'UNIT VALUES'!$D$28)+(Q849*'UNIT VALUES'!$D$29)+(S849*'UNIT VALUES'!$D$30))</f>
        <v>1216555.2084465949</v>
      </c>
      <c r="V849" s="25">
        <f>IF(C849="22",(O849*'UNIT VALUES'!$D$41)+(Q849*'UNIT VALUES'!$D$42)+(R849*'UNIT VALUES'!$D$43),IF(C849="66",(Q849*'UNIT VALUES'!$D$31)+(T849*'UNIT VALUES'!$D$33)+(R849*'UNIT VALUES'!$D$34),(Q849*'UNIT VALUES'!$D$31)+(T849*'UNIT VALUES'!$D$32)+(R849*'UNIT VALUES'!$D$34)))</f>
        <v>1470183.3790734718</v>
      </c>
      <c r="W849" s="25">
        <f t="shared" si="39"/>
        <v>1470183</v>
      </c>
      <c r="X849" s="27">
        <f>ROUND(IF(C849="22", W849*'UNIT VALUES'!$D$44, W849*'UNIT VALUES'!$D$36), 0)</f>
        <v>1286716</v>
      </c>
      <c r="Y849" s="87">
        <f>ROUND(IF(C849="22", IF(U849&gt;V849,O849*'UNIT VALUES'!$D$38*'UNIT VALUES'!$D$44,O849*'UNIT VALUES'!$D$41*'UNIT VALUES'!$D$44),IF(U849&gt;V849, O849*'UNIT VALUES'!$D$28*'UNIT VALUES'!$D$36,0)), 0)</f>
        <v>0</v>
      </c>
      <c r="Z849" s="87">
        <f>ROUND(IF(C849="22", IF(U849&gt;V849,Q849*'UNIT VALUES'!$D$39*'UNIT VALUES'!$D$44,Q849*'UNIT VALUES'!$D$42*'UNIT VALUES'!$D$44), IF(U849&gt;V849, Q849*'UNIT VALUES'!$D$29*'UNIT VALUES'!$D$36, Q849*'UNIT VALUES'!$D$31*'UNIT VALUES'!$D$36)),0)</f>
        <v>238020</v>
      </c>
      <c r="AA849" s="87">
        <f>ROUND(IF(C849="22", IF(U849&gt;V849,0,R849*'UNIT VALUES'!$D$43*'UNIT VALUES'!$D$44),IF(CALCS!U849&gt;CALCS!V849,0,CALCS!R849*'UNIT VALUES'!$D$34*'UNIT VALUES'!$D$36)), 0)</f>
        <v>1048697</v>
      </c>
      <c r="AB849" s="87">
        <f>ROUND(IF(C849="22",IF(U849&gt;V849,S849*'UNIT VALUES'!$D$40*'UNIT VALUES'!$D$44,0),IF(U849&gt;V849,S849*'UNIT VALUES'!$D$30*'UNIT VALUES'!$D$36)), 0)</f>
        <v>0</v>
      </c>
      <c r="AC849" s="87">
        <f>ROUND(IF(U849&gt;V849,0,IF(T849&gt;1, IF(C849="66", T849*'UNIT VALUES'!$D$33*'UNIT VALUES'!$D$36,T849*'UNIT VALUES'!$D$32*'UNIT VALUES'!$D$36),0)),0)</f>
        <v>0</v>
      </c>
      <c r="AD849" t="str">
        <f t="shared" si="40"/>
        <v>369027</v>
      </c>
      <c r="AE849">
        <f ca="1">IF(C849="22",OFFSET('National Reallocations'!$L$1,MATCH(AD849,'National Reallocations'!$I$2:$I$52,0),),ROUND((X849/(SUM($X$2:$X$1259)-SUMIF($C$2:$C$1259,"22",$X$2:$X$1259)))*(Reallocations!$F$4+Reallocations!$F$5),0))</f>
        <v>108</v>
      </c>
      <c r="AF849" s="27">
        <f ca="1">IF(ISERROR(OFFSET('MSA Reallocations'!$I$1,MATCH(AD849,'MSA Reallocations'!$E$2:$E$37,0),)), 0, (OFFSET('MSA Reallocations'!$I$1,MATCH(AD849,'MSA Reallocations'!$E$2:$E$37,0),)))</f>
        <v>0</v>
      </c>
      <c r="AG849" s="181">
        <f ca="1">IF(ISERROR(OFFSET(Reductions!$E$1,MATCH(AD849,Reductions!$F$2:$F$15,0),)), 0, -OFFSET(Reductions!$E$1,MATCH(AD849,Reductions!$F$2:$F$15,0),))</f>
        <v>0</v>
      </c>
      <c r="AH849" s="53">
        <f t="shared" ca="1" si="41"/>
        <v>1286824</v>
      </c>
    </row>
    <row r="850" spans="1:34" x14ac:dyDescent="0.25">
      <c r="A850" s="126" t="s">
        <v>5567</v>
      </c>
      <c r="B850" s="126" t="s">
        <v>2265</v>
      </c>
      <c r="C850" s="126" t="s">
        <v>99</v>
      </c>
      <c r="D850" s="126" t="s">
        <v>100</v>
      </c>
      <c r="E850" s="126" t="s">
        <v>2266</v>
      </c>
      <c r="F850" s="126" t="s">
        <v>749</v>
      </c>
      <c r="G850" s="126" t="s">
        <v>247</v>
      </c>
      <c r="H850" s="126" t="s">
        <v>23</v>
      </c>
      <c r="I850" s="126" t="s">
        <v>23</v>
      </c>
      <c r="J850" s="126" t="s">
        <v>2272</v>
      </c>
      <c r="K850" s="126" t="s">
        <v>3353</v>
      </c>
      <c r="L850" s="127">
        <v>207345</v>
      </c>
      <c r="M850" s="127">
        <v>245569</v>
      </c>
      <c r="N850" s="127">
        <v>245569</v>
      </c>
      <c r="O850" s="127">
        <v>275481</v>
      </c>
      <c r="P850" s="127">
        <v>0</v>
      </c>
      <c r="Q850" s="127">
        <v>20555</v>
      </c>
      <c r="R850" s="127">
        <v>26648</v>
      </c>
      <c r="S850" s="127">
        <v>677</v>
      </c>
      <c r="T850" s="24">
        <f>IF(P850&gt;0, ROUND(IF(IF(OR(C850="51", C850="52", C850="66"), (L850*'UNIT VALUES'!$C$26)-CALCS!P850,0)&gt;0, IF(OR(C850="51", C850="52", C850="66"), (L850*'UNIT VALUES'!$C$26)-CALCS!P850,0), 0), 0), ROUND(IF(IF(OR(C850="51", C850="52", C850="66"), (L850*'UNIT VALUES'!$C$26)-CALCS!O850,0)&gt;0, IF(OR(C850="51", C850="52", C850="66"), (L850*'UNIT VALUES'!$C$26)-CALCS!O850,0), 0), 0))</f>
        <v>49888</v>
      </c>
      <c r="U850" s="25">
        <f>IF(C850="22", (O850*'UNIT VALUES'!$D$38)+(Q850*'UNIT VALUES'!$D$39)+(S850*'UNIT VALUES'!$D$40), (O850*'UNIT VALUES'!$D$28)+(Q850*'UNIT VALUES'!$D$29)+(S850*'UNIT VALUES'!$D$30))</f>
        <v>1141919.7312230521</v>
      </c>
      <c r="V850" s="25">
        <f>IF(C850="22",(O850*'UNIT VALUES'!$D$41)+(Q850*'UNIT VALUES'!$D$42)+(R850*'UNIT VALUES'!$D$43),IF(C850="66",(Q850*'UNIT VALUES'!$D$31)+(T850*'UNIT VALUES'!$D$33)+(R850*'UNIT VALUES'!$D$34),(Q850*'UNIT VALUES'!$D$31)+(T850*'UNIT VALUES'!$D$32)+(R850*'UNIT VALUES'!$D$34)))</f>
        <v>2818501.7450047429</v>
      </c>
      <c r="W850" s="25">
        <f t="shared" si="39"/>
        <v>2818502</v>
      </c>
      <c r="X850" s="27">
        <f>ROUND(IF(C850="22", W850*'UNIT VALUES'!$D$44, W850*'UNIT VALUES'!$D$36), 0)</f>
        <v>2466776</v>
      </c>
      <c r="Y850" s="87">
        <f>ROUND(IF(C850="22", IF(U850&gt;V850,O850*'UNIT VALUES'!$D$38*'UNIT VALUES'!$D$44,O850*'UNIT VALUES'!$D$41*'UNIT VALUES'!$D$44),IF(U850&gt;V850, O850*'UNIT VALUES'!$D$28*'UNIT VALUES'!$D$36,0)), 0)</f>
        <v>0</v>
      </c>
      <c r="Z850" s="87">
        <f>ROUND(IF(C850="22", IF(U850&gt;V850,Q850*'UNIT VALUES'!$D$39*'UNIT VALUES'!$D$44,Q850*'UNIT VALUES'!$D$42*'UNIT VALUES'!$D$44), IF(U850&gt;V850, Q850*'UNIT VALUES'!$D$29*'UNIT VALUES'!$D$36, Q850*'UNIT VALUES'!$D$31*'UNIT VALUES'!$D$36)),0)</f>
        <v>274397</v>
      </c>
      <c r="AA850" s="87">
        <f>ROUND(IF(C850="22", IF(U850&gt;V850,0,R850*'UNIT VALUES'!$D$43*'UNIT VALUES'!$D$44),IF(CALCS!U850&gt;CALCS!V850,0,CALCS!R850*'UNIT VALUES'!$D$34*'UNIT VALUES'!$D$36)), 0)</f>
        <v>1729311</v>
      </c>
      <c r="AB850" s="87">
        <f>ROUND(IF(C850="22",IF(U850&gt;V850,S850*'UNIT VALUES'!$D$40*'UNIT VALUES'!$D$44,0),IF(U850&gt;V850,S850*'UNIT VALUES'!$D$30*'UNIT VALUES'!$D$36)), 0)</f>
        <v>0</v>
      </c>
      <c r="AC850" s="87">
        <f>ROUND(IF(U850&gt;V850,0,IF(T850&gt;1, IF(C850="66", T850*'UNIT VALUES'!$D$33*'UNIT VALUES'!$D$36,T850*'UNIT VALUES'!$D$32*'UNIT VALUES'!$D$36),0)),0)</f>
        <v>463068</v>
      </c>
      <c r="AD850" t="str">
        <f t="shared" si="40"/>
        <v>369029</v>
      </c>
      <c r="AE850">
        <f ca="1">IF(C850="22",OFFSET('National Reallocations'!$L$1,MATCH(AD850,'National Reallocations'!$I$2:$I$52,0),),ROUND((X850/(SUM($X$2:$X$1259)-SUMIF($C$2:$C$1259,"22",$X$2:$X$1259)))*(Reallocations!$F$4+Reallocations!$F$5),0))</f>
        <v>207</v>
      </c>
      <c r="AF850" s="27">
        <f ca="1">IF(ISERROR(OFFSET('MSA Reallocations'!$I$1,MATCH(AD850,'MSA Reallocations'!$E$2:$E$37,0),)), 0, (OFFSET('MSA Reallocations'!$I$1,MATCH(AD850,'MSA Reallocations'!$E$2:$E$37,0),)))</f>
        <v>0</v>
      </c>
      <c r="AG850" s="181">
        <f ca="1">IF(ISERROR(OFFSET(Reductions!$E$1,MATCH(AD850,Reductions!$F$2:$F$15,0),)), 0, -OFFSET(Reductions!$E$1,MATCH(AD850,Reductions!$F$2:$F$15,0),))</f>
        <v>0</v>
      </c>
      <c r="AH850" s="53">
        <f t="shared" ca="1" si="41"/>
        <v>2466983</v>
      </c>
    </row>
    <row r="851" spans="1:34" x14ac:dyDescent="0.25">
      <c r="A851" s="126" t="s">
        <v>5411</v>
      </c>
      <c r="B851" s="126" t="s">
        <v>2265</v>
      </c>
      <c r="C851" s="126" t="s">
        <v>99</v>
      </c>
      <c r="D851" s="126" t="s">
        <v>100</v>
      </c>
      <c r="E851" s="126" t="s">
        <v>2266</v>
      </c>
      <c r="F851" s="126" t="s">
        <v>2375</v>
      </c>
      <c r="G851" s="126" t="s">
        <v>71</v>
      </c>
      <c r="H851" s="126" t="s">
        <v>23</v>
      </c>
      <c r="I851" s="126" t="s">
        <v>23</v>
      </c>
      <c r="J851" s="126" t="s">
        <v>2305</v>
      </c>
      <c r="K851" s="126" t="s">
        <v>3353</v>
      </c>
      <c r="L851" s="127">
        <v>163769</v>
      </c>
      <c r="M851" s="127">
        <v>321512</v>
      </c>
      <c r="N851" s="127">
        <v>321482</v>
      </c>
      <c r="O851" s="127">
        <v>392017</v>
      </c>
      <c r="P851" s="127">
        <v>0</v>
      </c>
      <c r="Q851" s="127">
        <v>30186</v>
      </c>
      <c r="R851" s="127">
        <v>19259</v>
      </c>
      <c r="S851" s="127">
        <v>1069</v>
      </c>
      <c r="T851" s="24">
        <f>IF(P851&gt;0, ROUND(IF(IF(OR(C851="51", C851="52", C851="66"), (L851*'UNIT VALUES'!$C$26)-CALCS!P851,0)&gt;0, IF(OR(C851="51", C851="52", C851="66"), (L851*'UNIT VALUES'!$C$26)-CALCS!P851,0), 0), 0), ROUND(IF(IF(OR(C851="51", C851="52", C851="66"), (L851*'UNIT VALUES'!$C$26)-CALCS!O851,0)&gt;0, IF(OR(C851="51", C851="52", C851="66"), (L851*'UNIT VALUES'!$C$26)-CALCS!O851,0), 0), 0))</f>
        <v>0</v>
      </c>
      <c r="U851" s="25">
        <f>IF(C851="22", (O851*'UNIT VALUES'!$D$38)+(Q851*'UNIT VALUES'!$D$39)+(S851*'UNIT VALUES'!$D$40), (O851*'UNIT VALUES'!$D$28)+(Q851*'UNIT VALUES'!$D$29)+(S851*'UNIT VALUES'!$D$30))</f>
        <v>1664609.7673508434</v>
      </c>
      <c r="V851" s="25">
        <f>IF(C851="22",(O851*'UNIT VALUES'!$D$41)+(Q851*'UNIT VALUES'!$D$42)+(R851*'UNIT VALUES'!$D$43),IF(C851="66",(Q851*'UNIT VALUES'!$D$31)+(T851*'UNIT VALUES'!$D$33)+(R851*'UNIT VALUES'!$D$34),(Q851*'UNIT VALUES'!$D$31)+(T851*'UNIT VALUES'!$D$32)+(R851*'UNIT VALUES'!$D$34)))</f>
        <v>1888430.7880124808</v>
      </c>
      <c r="W851" s="25">
        <f t="shared" si="39"/>
        <v>1888431</v>
      </c>
      <c r="X851" s="27">
        <f>ROUND(IF(C851="22", W851*'UNIT VALUES'!$D$44, W851*'UNIT VALUES'!$D$36), 0)</f>
        <v>1652770</v>
      </c>
      <c r="Y851" s="87">
        <f>ROUND(IF(C851="22", IF(U851&gt;V851,O851*'UNIT VALUES'!$D$38*'UNIT VALUES'!$D$44,O851*'UNIT VALUES'!$D$41*'UNIT VALUES'!$D$44),IF(U851&gt;V851, O851*'UNIT VALUES'!$D$28*'UNIT VALUES'!$D$36,0)), 0)</f>
        <v>0</v>
      </c>
      <c r="Z851" s="87">
        <f>ROUND(IF(C851="22", IF(U851&gt;V851,Q851*'UNIT VALUES'!$D$39*'UNIT VALUES'!$D$44,Q851*'UNIT VALUES'!$D$42*'UNIT VALUES'!$D$44), IF(U851&gt;V851, Q851*'UNIT VALUES'!$D$29*'UNIT VALUES'!$D$36, Q851*'UNIT VALUES'!$D$31*'UNIT VALUES'!$D$36)),0)</f>
        <v>402965</v>
      </c>
      <c r="AA851" s="87">
        <f>ROUND(IF(C851="22", IF(U851&gt;V851,0,R851*'UNIT VALUES'!$D$43*'UNIT VALUES'!$D$44),IF(CALCS!U851&gt;CALCS!V851,0,CALCS!R851*'UNIT VALUES'!$D$34*'UNIT VALUES'!$D$36)), 0)</f>
        <v>1249805</v>
      </c>
      <c r="AB851" s="87">
        <f>ROUND(IF(C851="22",IF(U851&gt;V851,S851*'UNIT VALUES'!$D$40*'UNIT VALUES'!$D$44,0),IF(U851&gt;V851,S851*'UNIT VALUES'!$D$30*'UNIT VALUES'!$D$36)), 0)</f>
        <v>0</v>
      </c>
      <c r="AC851" s="87">
        <f>ROUND(IF(U851&gt;V851,0,IF(T851&gt;1, IF(C851="66", T851*'UNIT VALUES'!$D$33*'UNIT VALUES'!$D$36,T851*'UNIT VALUES'!$D$32*'UNIT VALUES'!$D$36),0)),0)</f>
        <v>0</v>
      </c>
      <c r="AD851" t="str">
        <f t="shared" si="40"/>
        <v>369055</v>
      </c>
      <c r="AE851">
        <f ca="1">IF(C851="22",OFFSET('National Reallocations'!$L$1,MATCH(AD851,'National Reallocations'!$I$2:$I$52,0),),ROUND((X851/(SUM($X$2:$X$1259)-SUMIF($C$2:$C$1259,"22",$X$2:$X$1259)))*(Reallocations!$F$4+Reallocations!$F$5),0))</f>
        <v>139</v>
      </c>
      <c r="AF851" s="27">
        <f ca="1">IF(ISERROR(OFFSET('MSA Reallocations'!$I$1,MATCH(AD851,'MSA Reallocations'!$E$2:$E$37,0),)), 0, (OFFSET('MSA Reallocations'!$I$1,MATCH(AD851,'MSA Reallocations'!$E$2:$E$37,0),)))</f>
        <v>0</v>
      </c>
      <c r="AG851" s="181">
        <f ca="1">IF(ISERROR(OFFSET(Reductions!$E$1,MATCH(AD851,Reductions!$F$2:$F$15,0),)), 0, -OFFSET(Reductions!$E$1,MATCH(AD851,Reductions!$F$2:$F$15,0),))</f>
        <v>0</v>
      </c>
      <c r="AH851" s="53">
        <f t="shared" ca="1" si="41"/>
        <v>1652909</v>
      </c>
    </row>
    <row r="852" spans="1:34" x14ac:dyDescent="0.25">
      <c r="A852" s="126" t="s">
        <v>5840</v>
      </c>
      <c r="B852" s="126" t="s">
        <v>2265</v>
      </c>
      <c r="C852" s="126" t="s">
        <v>99</v>
      </c>
      <c r="D852" s="126" t="s">
        <v>100</v>
      </c>
      <c r="E852" s="126" t="s">
        <v>2266</v>
      </c>
      <c r="F852" s="126" t="s">
        <v>756</v>
      </c>
      <c r="G852" s="126" t="s">
        <v>236</v>
      </c>
      <c r="H852" s="126" t="s">
        <v>23</v>
      </c>
      <c r="I852" s="126" t="s">
        <v>23</v>
      </c>
      <c r="J852" s="126" t="s">
        <v>2277</v>
      </c>
      <c r="K852" s="126" t="s">
        <v>3352</v>
      </c>
      <c r="L852" s="127">
        <v>1229426</v>
      </c>
      <c r="M852" s="127">
        <v>1239543</v>
      </c>
      <c r="N852" s="127">
        <v>1239273</v>
      </c>
      <c r="O852" s="127">
        <v>1268784</v>
      </c>
      <c r="P852" s="127">
        <v>0</v>
      </c>
      <c r="Q852" s="127">
        <v>80343</v>
      </c>
      <c r="R852" s="127">
        <v>89958</v>
      </c>
      <c r="S852" s="127">
        <v>10704</v>
      </c>
      <c r="T852" s="24">
        <f>IF(P852&gt;0, ROUND(IF(IF(OR(C852="51", C852="52", C852="66"), (L852*'UNIT VALUES'!$C$26)-CALCS!P852,0)&gt;0, IF(OR(C852="51", C852="52", C852="66"), (L852*'UNIT VALUES'!$C$26)-CALCS!P852,0), 0), 0), ROUND(IF(IF(OR(C852="51", C852="52", C852="66"), (L852*'UNIT VALUES'!$C$26)-CALCS!O852,0)&gt;0, IF(OR(C852="51", C852="52", C852="66"), (L852*'UNIT VALUES'!$C$26)-CALCS!O852,0), 0), 0))</f>
        <v>660451</v>
      </c>
      <c r="U852" s="25">
        <f>IF(C852="22", (O852*'UNIT VALUES'!$D$38)+(Q852*'UNIT VALUES'!$D$39)+(S852*'UNIT VALUES'!$D$40), (O852*'UNIT VALUES'!$D$28)+(Q852*'UNIT VALUES'!$D$29)+(S852*'UNIT VALUES'!$D$30))</f>
        <v>6032951.0462343786</v>
      </c>
      <c r="V852" s="25">
        <f>IF(C852="22",(O852*'UNIT VALUES'!$D$41)+(Q852*'UNIT VALUES'!$D$42)+(R852*'UNIT VALUES'!$D$43),IF(C852="66",(Q852*'UNIT VALUES'!$D$31)+(T852*'UNIT VALUES'!$D$33)+(R852*'UNIT VALUES'!$D$34),(Q852*'UNIT VALUES'!$D$31)+(T852*'UNIT VALUES'!$D$32)+(R852*'UNIT VALUES'!$D$34)))</f>
        <v>14900135.477715218</v>
      </c>
      <c r="W852" s="25">
        <f t="shared" si="39"/>
        <v>14900135</v>
      </c>
      <c r="X852" s="27">
        <f>ROUND(IF(C852="22", W852*'UNIT VALUES'!$D$44, W852*'UNIT VALUES'!$D$36), 0)</f>
        <v>13040721</v>
      </c>
      <c r="Y852" s="87">
        <f>ROUND(IF(C852="22", IF(U852&gt;V852,O852*'UNIT VALUES'!$D$38*'UNIT VALUES'!$D$44,O852*'UNIT VALUES'!$D$41*'UNIT VALUES'!$D$44),IF(U852&gt;V852, O852*'UNIT VALUES'!$D$28*'UNIT VALUES'!$D$36,0)), 0)</f>
        <v>0</v>
      </c>
      <c r="Z852" s="87">
        <f>ROUND(IF(C852="22", IF(U852&gt;V852,Q852*'UNIT VALUES'!$D$39*'UNIT VALUES'!$D$44,Q852*'UNIT VALUES'!$D$42*'UNIT VALUES'!$D$44), IF(U852&gt;V852, Q852*'UNIT VALUES'!$D$29*'UNIT VALUES'!$D$36, Q852*'UNIT VALUES'!$D$31*'UNIT VALUES'!$D$36)),0)</f>
        <v>1072531</v>
      </c>
      <c r="AA852" s="87">
        <f>ROUND(IF(C852="22", IF(U852&gt;V852,0,R852*'UNIT VALUES'!$D$43*'UNIT VALUES'!$D$44),IF(CALCS!U852&gt;CALCS!V852,0,CALCS!R852*'UNIT VALUES'!$D$34*'UNIT VALUES'!$D$36)), 0)</f>
        <v>5837788</v>
      </c>
      <c r="AB852" s="87">
        <f>ROUND(IF(C852="22",IF(U852&gt;V852,S852*'UNIT VALUES'!$D$40*'UNIT VALUES'!$D$44,0),IF(U852&gt;V852,S852*'UNIT VALUES'!$D$30*'UNIT VALUES'!$D$36)), 0)</f>
        <v>0</v>
      </c>
      <c r="AC852" s="87">
        <f>ROUND(IF(U852&gt;V852,0,IF(T852&gt;1, IF(C852="66", T852*'UNIT VALUES'!$D$33*'UNIT VALUES'!$D$36,T852*'UNIT VALUES'!$D$32*'UNIT VALUES'!$D$36),0)),0)</f>
        <v>6130402</v>
      </c>
      <c r="AD852" t="str">
        <f t="shared" si="40"/>
        <v>369059</v>
      </c>
      <c r="AE852">
        <f ca="1">IF(C852="22",OFFSET('National Reallocations'!$L$1,MATCH(AD852,'National Reallocations'!$I$2:$I$52,0),),ROUND((X852/(SUM($X$2:$X$1259)-SUMIF($C$2:$C$1259,"22",$X$2:$X$1259)))*(Reallocations!$F$4+Reallocations!$F$5),0))</f>
        <v>1097</v>
      </c>
      <c r="AF852" s="27">
        <f ca="1">IF(ISERROR(OFFSET('MSA Reallocations'!$I$1,MATCH(AD852,'MSA Reallocations'!$E$2:$E$37,0),)), 0, (OFFSET('MSA Reallocations'!$I$1,MATCH(AD852,'MSA Reallocations'!$E$2:$E$37,0),)))</f>
        <v>0</v>
      </c>
      <c r="AG852" s="181">
        <f ca="1">IF(ISERROR(OFFSET(Reductions!$E$1,MATCH(AD852,Reductions!$F$2:$F$15,0),)), 0, -OFFSET(Reductions!$E$1,MATCH(AD852,Reductions!$F$2:$F$15,0),))</f>
        <v>0</v>
      </c>
      <c r="AH852" s="53">
        <f t="shared" ca="1" si="41"/>
        <v>13041818</v>
      </c>
    </row>
    <row r="853" spans="1:34" x14ac:dyDescent="0.25">
      <c r="A853" s="126" t="s">
        <v>5592</v>
      </c>
      <c r="B853" s="126" t="s">
        <v>2265</v>
      </c>
      <c r="C853" s="126" t="s">
        <v>99</v>
      </c>
      <c r="D853" s="126" t="s">
        <v>100</v>
      </c>
      <c r="E853" s="126" t="s">
        <v>2266</v>
      </c>
      <c r="F853" s="126" t="s">
        <v>760</v>
      </c>
      <c r="G853" s="126" t="s">
        <v>294</v>
      </c>
      <c r="H853" s="126" t="s">
        <v>23</v>
      </c>
      <c r="I853" s="126" t="s">
        <v>23</v>
      </c>
      <c r="J853" s="126" t="s">
        <v>1031</v>
      </c>
      <c r="K853" s="126" t="s">
        <v>3353</v>
      </c>
      <c r="L853" s="127">
        <v>189230</v>
      </c>
      <c r="M853" s="127">
        <v>240977</v>
      </c>
      <c r="N853" s="127">
        <v>240977</v>
      </c>
      <c r="O853" s="127">
        <v>263986</v>
      </c>
      <c r="P853" s="127">
        <v>0</v>
      </c>
      <c r="Q853" s="127">
        <v>17885</v>
      </c>
      <c r="R853" s="127">
        <v>19357</v>
      </c>
      <c r="S853" s="127">
        <v>803</v>
      </c>
      <c r="T853" s="24">
        <f>IF(P853&gt;0, ROUND(IF(IF(OR(C853="51", C853="52", C853="66"), (L853*'UNIT VALUES'!$C$26)-CALCS!P853,0)&gt;0, IF(OR(C853="51", C853="52", C853="66"), (L853*'UNIT VALUES'!$C$26)-CALCS!P853,0), 0), 0), ROUND(IF(IF(OR(C853="51", C853="52", C853="66"), (L853*'UNIT VALUES'!$C$26)-CALCS!O853,0)&gt;0, IF(OR(C853="51", C853="52", C853="66"), (L853*'UNIT VALUES'!$C$26)-CALCS!O853,0), 0), 0))</f>
        <v>32957</v>
      </c>
      <c r="U853" s="25">
        <f>IF(C853="22", (O853*'UNIT VALUES'!$D$38)+(Q853*'UNIT VALUES'!$D$39)+(S853*'UNIT VALUES'!$D$40), (O853*'UNIT VALUES'!$D$28)+(Q853*'UNIT VALUES'!$D$29)+(S853*'UNIT VALUES'!$D$30))</f>
        <v>1071335.6710301556</v>
      </c>
      <c r="V853" s="25">
        <f>IF(C853="22",(O853*'UNIT VALUES'!$D$41)+(Q853*'UNIT VALUES'!$D$42)+(R853*'UNIT VALUES'!$D$43),IF(C853="66",(Q853*'UNIT VALUES'!$D$31)+(T853*'UNIT VALUES'!$D$33)+(R853*'UNIT VALUES'!$D$34),(Q853*'UNIT VALUES'!$D$31)+(T853*'UNIT VALUES'!$D$32)+(R853*'UNIT VALUES'!$D$34)))</f>
        <v>2057602.3263660786</v>
      </c>
      <c r="W853" s="25">
        <f t="shared" si="39"/>
        <v>2057602</v>
      </c>
      <c r="X853" s="27">
        <f>ROUND(IF(C853="22", W853*'UNIT VALUES'!$D$44, W853*'UNIT VALUES'!$D$36), 0)</f>
        <v>1800830</v>
      </c>
      <c r="Y853" s="87">
        <f>ROUND(IF(C853="22", IF(U853&gt;V853,O853*'UNIT VALUES'!$D$38*'UNIT VALUES'!$D$44,O853*'UNIT VALUES'!$D$41*'UNIT VALUES'!$D$44),IF(U853&gt;V853, O853*'UNIT VALUES'!$D$28*'UNIT VALUES'!$D$36,0)), 0)</f>
        <v>0</v>
      </c>
      <c r="Z853" s="87">
        <f>ROUND(IF(C853="22", IF(U853&gt;V853,Q853*'UNIT VALUES'!$D$39*'UNIT VALUES'!$D$44,Q853*'UNIT VALUES'!$D$42*'UNIT VALUES'!$D$44), IF(U853&gt;V853, Q853*'UNIT VALUES'!$D$29*'UNIT VALUES'!$D$36, Q853*'UNIT VALUES'!$D$31*'UNIT VALUES'!$D$36)),0)</f>
        <v>238754</v>
      </c>
      <c r="AA853" s="87">
        <f>ROUND(IF(C853="22", IF(U853&gt;V853,0,R853*'UNIT VALUES'!$D$43*'UNIT VALUES'!$D$44),IF(CALCS!U853&gt;CALCS!V853,0,CALCS!R853*'UNIT VALUES'!$D$34*'UNIT VALUES'!$D$36)), 0)</f>
        <v>1256165</v>
      </c>
      <c r="AB853" s="87">
        <f>ROUND(IF(C853="22",IF(U853&gt;V853,S853*'UNIT VALUES'!$D$40*'UNIT VALUES'!$D$44,0),IF(U853&gt;V853,S853*'UNIT VALUES'!$D$30*'UNIT VALUES'!$D$36)), 0)</f>
        <v>0</v>
      </c>
      <c r="AC853" s="87">
        <f>ROUND(IF(U853&gt;V853,0,IF(T853&gt;1, IF(C853="66", T853*'UNIT VALUES'!$D$33*'UNIT VALUES'!$D$36,T853*'UNIT VALUES'!$D$32*'UNIT VALUES'!$D$36),0)),0)</f>
        <v>305912</v>
      </c>
      <c r="AD853" t="str">
        <f t="shared" si="40"/>
        <v>369067</v>
      </c>
      <c r="AE853">
        <f ca="1">IF(C853="22",OFFSET('National Reallocations'!$L$1,MATCH(AD853,'National Reallocations'!$I$2:$I$52,0),),ROUND((X853/(SUM($X$2:$X$1259)-SUMIF($C$2:$C$1259,"22",$X$2:$X$1259)))*(Reallocations!$F$4+Reallocations!$F$5),0))</f>
        <v>151</v>
      </c>
      <c r="AF853" s="27">
        <f ca="1">IF(ISERROR(OFFSET('MSA Reallocations'!$I$1,MATCH(AD853,'MSA Reallocations'!$E$2:$E$37,0),)), 0, (OFFSET('MSA Reallocations'!$I$1,MATCH(AD853,'MSA Reallocations'!$E$2:$E$37,0),)))</f>
        <v>0</v>
      </c>
      <c r="AG853" s="181">
        <f ca="1">IF(ISERROR(OFFSET(Reductions!$E$1,MATCH(AD853,Reductions!$F$2:$F$15,0),)), 0, -OFFSET(Reductions!$E$1,MATCH(AD853,Reductions!$F$2:$F$15,0),))</f>
        <v>0</v>
      </c>
      <c r="AH853" s="53">
        <f t="shared" ca="1" si="41"/>
        <v>1800981</v>
      </c>
    </row>
    <row r="854" spans="1:34" x14ac:dyDescent="0.25">
      <c r="A854" s="126" t="s">
        <v>4842</v>
      </c>
      <c r="B854" s="126" t="s">
        <v>2265</v>
      </c>
      <c r="C854" s="126" t="s">
        <v>99</v>
      </c>
      <c r="D854" s="126" t="s">
        <v>100</v>
      </c>
      <c r="E854" s="126" t="s">
        <v>2266</v>
      </c>
      <c r="F854" s="126" t="s">
        <v>762</v>
      </c>
      <c r="G854" s="126" t="s">
        <v>243</v>
      </c>
      <c r="H854" s="126" t="s">
        <v>23</v>
      </c>
      <c r="I854" s="126" t="s">
        <v>23</v>
      </c>
      <c r="J854" s="126" t="s">
        <v>4658</v>
      </c>
      <c r="K854" s="126" t="s">
        <v>3352</v>
      </c>
      <c r="L854" s="127">
        <v>120011</v>
      </c>
      <c r="M854" s="127">
        <v>203924</v>
      </c>
      <c r="N854" s="127">
        <v>203924</v>
      </c>
      <c r="O854" s="127">
        <v>290085</v>
      </c>
      <c r="P854" s="127">
        <v>0</v>
      </c>
      <c r="Q854" s="127">
        <v>17492</v>
      </c>
      <c r="R854" s="127">
        <v>20049</v>
      </c>
      <c r="S854" s="127">
        <v>1707</v>
      </c>
      <c r="T854" s="24">
        <f>IF(P854&gt;0, ROUND(IF(IF(OR(C854="51", C854="52", C854="66"), (L854*'UNIT VALUES'!$C$26)-CALCS!P854,0)&gt;0, IF(OR(C854="51", C854="52", C854="66"), (L854*'UNIT VALUES'!$C$26)-CALCS!P854,0), 0), 0), ROUND(IF(IF(OR(C854="51", C854="52", C854="66"), (L854*'UNIT VALUES'!$C$26)-CALCS!O854,0)&gt;0, IF(OR(C854="51", C854="52", C854="66"), (L854*'UNIT VALUES'!$C$26)-CALCS!O854,0), 0), 0))</f>
        <v>0</v>
      </c>
      <c r="U854" s="25">
        <f>IF(C854="22", (O854*'UNIT VALUES'!$D$38)+(Q854*'UNIT VALUES'!$D$39)+(S854*'UNIT VALUES'!$D$40), (O854*'UNIT VALUES'!$D$28)+(Q854*'UNIT VALUES'!$D$29)+(S854*'UNIT VALUES'!$D$30))</f>
        <v>1245997.1820258044</v>
      </c>
      <c r="V854" s="25">
        <f>IF(C854="22",(O854*'UNIT VALUES'!$D$41)+(Q854*'UNIT VALUES'!$D$42)+(R854*'UNIT VALUES'!$D$43),IF(C854="66",(Q854*'UNIT VALUES'!$D$31)+(T854*'UNIT VALUES'!$D$33)+(R854*'UNIT VALUES'!$D$34),(Q854*'UNIT VALUES'!$D$31)+(T854*'UNIT VALUES'!$D$32)+(R854*'UNIT VALUES'!$D$34)))</f>
        <v>1753387.9932980128</v>
      </c>
      <c r="W854" s="25">
        <f t="shared" si="39"/>
        <v>1753388</v>
      </c>
      <c r="X854" s="27">
        <f>ROUND(IF(C854="22", W854*'UNIT VALUES'!$D$44, W854*'UNIT VALUES'!$D$36), 0)</f>
        <v>1534580</v>
      </c>
      <c r="Y854" s="87">
        <f>ROUND(IF(C854="22", IF(U854&gt;V854,O854*'UNIT VALUES'!$D$38*'UNIT VALUES'!$D$44,O854*'UNIT VALUES'!$D$41*'UNIT VALUES'!$D$44),IF(U854&gt;V854, O854*'UNIT VALUES'!$D$28*'UNIT VALUES'!$D$36,0)), 0)</f>
        <v>0</v>
      </c>
      <c r="Z854" s="87">
        <f>ROUND(IF(C854="22", IF(U854&gt;V854,Q854*'UNIT VALUES'!$D$39*'UNIT VALUES'!$D$44,Q854*'UNIT VALUES'!$D$42*'UNIT VALUES'!$D$44), IF(U854&gt;V854, Q854*'UNIT VALUES'!$D$29*'UNIT VALUES'!$D$36, Q854*'UNIT VALUES'!$D$31*'UNIT VALUES'!$D$36)),0)</f>
        <v>233508</v>
      </c>
      <c r="AA854" s="87">
        <f>ROUND(IF(C854="22", IF(U854&gt;V854,0,R854*'UNIT VALUES'!$D$43*'UNIT VALUES'!$D$44),IF(CALCS!U854&gt;CALCS!V854,0,CALCS!R854*'UNIT VALUES'!$D$34*'UNIT VALUES'!$D$36)), 0)</f>
        <v>1301072</v>
      </c>
      <c r="AB854" s="87">
        <f>ROUND(IF(C854="22",IF(U854&gt;V854,S854*'UNIT VALUES'!$D$40*'UNIT VALUES'!$D$44,0),IF(U854&gt;V854,S854*'UNIT VALUES'!$D$30*'UNIT VALUES'!$D$36)), 0)</f>
        <v>0</v>
      </c>
      <c r="AC854" s="87">
        <f>ROUND(IF(U854&gt;V854,0,IF(T854&gt;1, IF(C854="66", T854*'UNIT VALUES'!$D$33*'UNIT VALUES'!$D$36,T854*'UNIT VALUES'!$D$32*'UNIT VALUES'!$D$36),0)),0)</f>
        <v>0</v>
      </c>
      <c r="AD854" t="str">
        <f t="shared" si="40"/>
        <v>369071</v>
      </c>
      <c r="AE854">
        <f ca="1">IF(C854="22",OFFSET('National Reallocations'!$L$1,MATCH(AD854,'National Reallocations'!$I$2:$I$52,0),),ROUND((X854/(SUM($X$2:$X$1259)-SUMIF($C$2:$C$1259,"22",$X$2:$X$1259)))*(Reallocations!$F$4+Reallocations!$F$5),0))</f>
        <v>129</v>
      </c>
      <c r="AF854" s="27">
        <f ca="1">IF(ISERROR(OFFSET('MSA Reallocations'!$I$1,MATCH(AD854,'MSA Reallocations'!$E$2:$E$37,0),)), 0, (OFFSET('MSA Reallocations'!$I$1,MATCH(AD854,'MSA Reallocations'!$E$2:$E$37,0),)))</f>
        <v>0</v>
      </c>
      <c r="AG854" s="181">
        <f ca="1">IF(ISERROR(OFFSET(Reductions!$E$1,MATCH(AD854,Reductions!$F$2:$F$15,0),)), 0, -OFFSET(Reductions!$E$1,MATCH(AD854,Reductions!$F$2:$F$15,0),))</f>
        <v>0</v>
      </c>
      <c r="AH854" s="53">
        <f t="shared" ca="1" si="41"/>
        <v>1534709</v>
      </c>
    </row>
    <row r="855" spans="1:34" x14ac:dyDescent="0.25">
      <c r="A855" s="126" t="s">
        <v>5494</v>
      </c>
      <c r="B855" s="126" t="s">
        <v>2265</v>
      </c>
      <c r="C855" s="126" t="s">
        <v>99</v>
      </c>
      <c r="D855" s="126" t="s">
        <v>100</v>
      </c>
      <c r="E855" s="126" t="s">
        <v>2266</v>
      </c>
      <c r="F855" s="126" t="s">
        <v>2379</v>
      </c>
      <c r="G855" s="126" t="s">
        <v>646</v>
      </c>
      <c r="H855" s="126" t="s">
        <v>23</v>
      </c>
      <c r="I855" s="126" t="s">
        <v>23</v>
      </c>
      <c r="J855" s="126" t="s">
        <v>4658</v>
      </c>
      <c r="K855" s="126" t="s">
        <v>3352</v>
      </c>
      <c r="L855" s="127">
        <v>134969</v>
      </c>
      <c r="M855" s="127">
        <v>255874</v>
      </c>
      <c r="N855" s="127">
        <v>255874</v>
      </c>
      <c r="O855" s="127">
        <v>315804</v>
      </c>
      <c r="P855" s="127">
        <v>0</v>
      </c>
      <c r="Q855" s="127">
        <v>39188</v>
      </c>
      <c r="R855" s="127">
        <v>13268</v>
      </c>
      <c r="S855" s="127">
        <v>5666</v>
      </c>
      <c r="T855" s="24">
        <f>IF(P855&gt;0, ROUND(IF(IF(OR(C855="51", C855="52", C855="66"), (L855*'UNIT VALUES'!$C$26)-CALCS!P855,0)&gt;0, IF(OR(C855="51", C855="52", C855="66"), (L855*'UNIT VALUES'!$C$26)-CALCS!P855,0), 0), 0), ROUND(IF(IF(OR(C855="51", C855="52", C855="66"), (L855*'UNIT VALUES'!$C$26)-CALCS!O855,0)&gt;0, IF(OR(C855="51", C855="52", C855="66"), (L855*'UNIT VALUES'!$C$26)-CALCS!O855,0), 0), 0))</f>
        <v>0</v>
      </c>
      <c r="U855" s="25">
        <f>IF(C855="22", (O855*'UNIT VALUES'!$D$38)+(Q855*'UNIT VALUES'!$D$39)+(S855*'UNIT VALUES'!$D$40), (O855*'UNIT VALUES'!$D$28)+(Q855*'UNIT VALUES'!$D$29)+(S855*'UNIT VALUES'!$D$30))</f>
        <v>2439700.8136399179</v>
      </c>
      <c r="V855" s="25">
        <f>IF(C855="22",(O855*'UNIT VALUES'!$D$41)+(Q855*'UNIT VALUES'!$D$42)+(R855*'UNIT VALUES'!$D$43),IF(C855="66",(Q855*'UNIT VALUES'!$D$31)+(T855*'UNIT VALUES'!$D$33)+(R855*'UNIT VALUES'!$D$34),(Q855*'UNIT VALUES'!$D$31)+(T855*'UNIT VALUES'!$D$32)+(R855*'UNIT VALUES'!$D$34)))</f>
        <v>1581518.3987431459</v>
      </c>
      <c r="W855" s="25">
        <f t="shared" si="39"/>
        <v>2439701</v>
      </c>
      <c r="X855" s="27">
        <f>ROUND(IF(C855="22", W855*'UNIT VALUES'!$D$44, W855*'UNIT VALUES'!$D$36), 0)</f>
        <v>2135246</v>
      </c>
      <c r="Y855" s="87">
        <f>ROUND(IF(C855="22", IF(U855&gt;V855,O855*'UNIT VALUES'!$D$38*'UNIT VALUES'!$D$44,O855*'UNIT VALUES'!$D$41*'UNIT VALUES'!$D$44),IF(U855&gt;V855, O855*'UNIT VALUES'!$D$28*'UNIT VALUES'!$D$36,0)), 0)</f>
        <v>519556</v>
      </c>
      <c r="Z855" s="87">
        <f>ROUND(IF(C855="22", IF(U855&gt;V855,Q855*'UNIT VALUES'!$D$39*'UNIT VALUES'!$D$44,Q855*'UNIT VALUES'!$D$42*'UNIT VALUES'!$D$44), IF(U855&gt;V855, Q855*'UNIT VALUES'!$D$29*'UNIT VALUES'!$D$36, Q855*'UNIT VALUES'!$D$31*'UNIT VALUES'!$D$36)),0)</f>
        <v>871894</v>
      </c>
      <c r="AA855" s="87">
        <f>ROUND(IF(C855="22", IF(U855&gt;V855,0,R855*'UNIT VALUES'!$D$43*'UNIT VALUES'!$D$44),IF(CALCS!U855&gt;CALCS!V855,0,CALCS!R855*'UNIT VALUES'!$D$34*'UNIT VALUES'!$D$36)), 0)</f>
        <v>0</v>
      </c>
      <c r="AB855" s="87">
        <f>ROUND(IF(C855="22",IF(U855&gt;V855,S855*'UNIT VALUES'!$D$40*'UNIT VALUES'!$D$44,0),IF(U855&gt;V855,S855*'UNIT VALUES'!$D$30*'UNIT VALUES'!$D$36)), 0)</f>
        <v>743797</v>
      </c>
      <c r="AC855" s="87">
        <f>ROUND(IF(U855&gt;V855,0,IF(T855&gt;1, IF(C855="66", T855*'UNIT VALUES'!$D$33*'UNIT VALUES'!$D$36,T855*'UNIT VALUES'!$D$32*'UNIT VALUES'!$D$36),0)),0)</f>
        <v>0</v>
      </c>
      <c r="AD855" t="str">
        <f t="shared" si="40"/>
        <v>369087</v>
      </c>
      <c r="AE855">
        <f ca="1">IF(C855="22",OFFSET('National Reallocations'!$L$1,MATCH(AD855,'National Reallocations'!$I$2:$I$52,0),),ROUND((X855/(SUM($X$2:$X$1259)-SUMIF($C$2:$C$1259,"22",$X$2:$X$1259)))*(Reallocations!$F$4+Reallocations!$F$5),0))</f>
        <v>180</v>
      </c>
      <c r="AF855" s="27">
        <f ca="1">IF(ISERROR(OFFSET('MSA Reallocations'!$I$1,MATCH(AD855,'MSA Reallocations'!$E$2:$E$37,0),)), 0, (OFFSET('MSA Reallocations'!$I$1,MATCH(AD855,'MSA Reallocations'!$E$2:$E$37,0),)))</f>
        <v>0</v>
      </c>
      <c r="AG855" s="181">
        <f ca="1">IF(ISERROR(OFFSET(Reductions!$E$1,MATCH(AD855,Reductions!$F$2:$F$15,0),)), 0, -OFFSET(Reductions!$E$1,MATCH(AD855,Reductions!$F$2:$F$15,0),))</f>
        <v>0</v>
      </c>
      <c r="AH855" s="53">
        <f t="shared" ca="1" si="41"/>
        <v>2135426</v>
      </c>
    </row>
    <row r="856" spans="1:34" x14ac:dyDescent="0.25">
      <c r="A856" s="126" t="s">
        <v>4981</v>
      </c>
      <c r="B856" s="126" t="s">
        <v>2265</v>
      </c>
      <c r="C856" s="126" t="s">
        <v>99</v>
      </c>
      <c r="D856" s="126" t="s">
        <v>100</v>
      </c>
      <c r="E856" s="126" t="s">
        <v>2266</v>
      </c>
      <c r="F856" s="126" t="s">
        <v>1131</v>
      </c>
      <c r="G856" s="126" t="s">
        <v>944</v>
      </c>
      <c r="H856" s="126" t="s">
        <v>23</v>
      </c>
      <c r="I856" s="126" t="s">
        <v>23</v>
      </c>
      <c r="J856" s="126" t="s">
        <v>2277</v>
      </c>
      <c r="K856" s="126" t="s">
        <v>3352</v>
      </c>
      <c r="L856" s="127">
        <v>218187</v>
      </c>
      <c r="M856" s="127">
        <v>570367</v>
      </c>
      <c r="N856" s="127">
        <v>570367</v>
      </c>
      <c r="O856" s="127">
        <v>735877</v>
      </c>
      <c r="P856" s="127">
        <v>0</v>
      </c>
      <c r="Q856" s="127">
        <v>50528</v>
      </c>
      <c r="R856" s="127">
        <v>26387</v>
      </c>
      <c r="S856" s="127">
        <v>4460</v>
      </c>
      <c r="T856" s="24">
        <f>IF(P856&gt;0, ROUND(IF(IF(OR(C856="51", C856="52", C856="66"), (L856*'UNIT VALUES'!$C$26)-CALCS!P856,0)&gt;0, IF(OR(C856="51", C856="52", C856="66"), (L856*'UNIT VALUES'!$C$26)-CALCS!P856,0), 0), 0), ROUND(IF(IF(OR(C856="51", C856="52", C856="66"), (L856*'UNIT VALUES'!$C$26)-CALCS!O856,0)&gt;0, IF(OR(C856="51", C856="52", C856="66"), (L856*'UNIT VALUES'!$C$26)-CALCS!O856,0), 0), 0))</f>
        <v>0</v>
      </c>
      <c r="U856" s="25">
        <f>IF(C856="22", (O856*'UNIT VALUES'!$D$38)+(Q856*'UNIT VALUES'!$D$39)+(S856*'UNIT VALUES'!$D$40), (O856*'UNIT VALUES'!$D$28)+(Q856*'UNIT VALUES'!$D$29)+(S856*'UNIT VALUES'!$D$30))</f>
        <v>3336727.5753564322</v>
      </c>
      <c r="V856" s="25">
        <f>IF(C856="22",(O856*'UNIT VALUES'!$D$41)+(Q856*'UNIT VALUES'!$D$42)+(R856*'UNIT VALUES'!$D$43),IF(C856="66",(Q856*'UNIT VALUES'!$D$31)+(T856*'UNIT VALUES'!$D$33)+(R856*'UNIT VALUES'!$D$34),(Q856*'UNIT VALUES'!$D$31)+(T856*'UNIT VALUES'!$D$32)+(R856*'UNIT VALUES'!$D$34)))</f>
        <v>2727228.024636236</v>
      </c>
      <c r="W856" s="25">
        <f t="shared" si="39"/>
        <v>3336728</v>
      </c>
      <c r="X856" s="27">
        <f>ROUND(IF(C856="22", W856*'UNIT VALUES'!$D$44, W856*'UNIT VALUES'!$D$36), 0)</f>
        <v>2920332</v>
      </c>
      <c r="Y856" s="87">
        <f>ROUND(IF(C856="22", IF(U856&gt;V856,O856*'UNIT VALUES'!$D$38*'UNIT VALUES'!$D$44,O856*'UNIT VALUES'!$D$41*'UNIT VALUES'!$D$44),IF(U856&gt;V856, O856*'UNIT VALUES'!$D$28*'UNIT VALUES'!$D$36,0)), 0)</f>
        <v>1210653</v>
      </c>
      <c r="Z856" s="87">
        <f>ROUND(IF(C856="22", IF(U856&gt;V856,Q856*'UNIT VALUES'!$D$39*'UNIT VALUES'!$D$44,Q856*'UNIT VALUES'!$D$42*'UNIT VALUES'!$D$44), IF(U856&gt;V856, Q856*'UNIT VALUES'!$D$29*'UNIT VALUES'!$D$36, Q856*'UNIT VALUES'!$D$31*'UNIT VALUES'!$D$36)),0)</f>
        <v>1124198</v>
      </c>
      <c r="AA856" s="87">
        <f>ROUND(IF(C856="22", IF(U856&gt;V856,0,R856*'UNIT VALUES'!$D$43*'UNIT VALUES'!$D$44),IF(CALCS!U856&gt;CALCS!V856,0,CALCS!R856*'UNIT VALUES'!$D$34*'UNIT VALUES'!$D$36)), 0)</f>
        <v>0</v>
      </c>
      <c r="AB856" s="87">
        <f>ROUND(IF(C856="22",IF(U856&gt;V856,S856*'UNIT VALUES'!$D$40*'UNIT VALUES'!$D$44,0),IF(U856&gt;V856,S856*'UNIT VALUES'!$D$30*'UNIT VALUES'!$D$36)), 0)</f>
        <v>585480</v>
      </c>
      <c r="AC856" s="87">
        <f>ROUND(IF(U856&gt;V856,0,IF(T856&gt;1, IF(C856="66", T856*'UNIT VALUES'!$D$33*'UNIT VALUES'!$D$36,T856*'UNIT VALUES'!$D$32*'UNIT VALUES'!$D$36),0)),0)</f>
        <v>0</v>
      </c>
      <c r="AD856" t="str">
        <f t="shared" si="40"/>
        <v>369103</v>
      </c>
      <c r="AE856">
        <f ca="1">IF(C856="22",OFFSET('National Reallocations'!$L$1,MATCH(AD856,'National Reallocations'!$I$2:$I$52,0),),ROUND((X856/(SUM($X$2:$X$1259)-SUMIF($C$2:$C$1259,"22",$X$2:$X$1259)))*(Reallocations!$F$4+Reallocations!$F$5),0))</f>
        <v>246</v>
      </c>
      <c r="AF856" s="27">
        <f ca="1">IF(ISERROR(OFFSET('MSA Reallocations'!$I$1,MATCH(AD856,'MSA Reallocations'!$E$2:$E$37,0),)), 0, (OFFSET('MSA Reallocations'!$I$1,MATCH(AD856,'MSA Reallocations'!$E$2:$E$37,0),)))</f>
        <v>0</v>
      </c>
      <c r="AG856" s="181">
        <f ca="1">IF(ISERROR(OFFSET(Reductions!$E$1,MATCH(AD856,Reductions!$F$2:$F$15,0),)), 0, -OFFSET(Reductions!$E$1,MATCH(AD856,Reductions!$F$2:$F$15,0),))</f>
        <v>0</v>
      </c>
      <c r="AH856" s="53">
        <f t="shared" ca="1" si="41"/>
        <v>2920578</v>
      </c>
    </row>
    <row r="857" spans="1:34" x14ac:dyDescent="0.25">
      <c r="A857" s="126" t="s">
        <v>5279</v>
      </c>
      <c r="B857" s="126" t="s">
        <v>2383</v>
      </c>
      <c r="C857" s="126" t="s">
        <v>19</v>
      </c>
      <c r="D857" s="126" t="s">
        <v>20</v>
      </c>
      <c r="E857" s="126" t="s">
        <v>2384</v>
      </c>
      <c r="F857" s="126" t="s">
        <v>4744</v>
      </c>
      <c r="G857" s="126" t="s">
        <v>22</v>
      </c>
      <c r="H857" s="126" t="s">
        <v>23</v>
      </c>
      <c r="I857" s="126" t="s">
        <v>23</v>
      </c>
      <c r="J857" s="126" t="s">
        <v>24</v>
      </c>
      <c r="K857" s="126" t="s">
        <v>264</v>
      </c>
      <c r="L857" s="127">
        <v>0</v>
      </c>
      <c r="M857" s="127">
        <v>10797764</v>
      </c>
      <c r="N857" s="127">
        <v>10797630</v>
      </c>
      <c r="O857" s="127">
        <v>4960546</v>
      </c>
      <c r="P857" s="127">
        <v>0</v>
      </c>
      <c r="Q857" s="127">
        <v>636341</v>
      </c>
      <c r="R857" s="127">
        <v>435272</v>
      </c>
      <c r="S857" s="127">
        <v>22952</v>
      </c>
      <c r="T857" s="24">
        <f>IF(P857&gt;0, ROUND(IF(IF(OR(C857="51", C857="52", C857="66"), (L857*'UNIT VALUES'!$C$26)-CALCS!P857,0)&gt;0, IF(OR(C857="51", C857="52", C857="66"), (L857*'UNIT VALUES'!$C$26)-CALCS!P857,0), 0), 0), ROUND(IF(IF(OR(C857="51", C857="52", C857="66"), (L857*'UNIT VALUES'!$C$26)-CALCS!O857,0)&gt;0, IF(OR(C857="51", C857="52", C857="66"), (L857*'UNIT VALUES'!$C$26)-CALCS!O857,0), 0), 0))</f>
        <v>0</v>
      </c>
      <c r="U857" s="25">
        <f>IF(C857="22", (O857*'UNIT VALUES'!$D$38)+(Q857*'UNIT VALUES'!$D$39)+(S857*'UNIT VALUES'!$D$40), (O857*'UNIT VALUES'!$D$28)+(Q857*'UNIT VALUES'!$D$29)+(S857*'UNIT VALUES'!$D$30))</f>
        <v>33615780.790939197</v>
      </c>
      <c r="V857" s="25">
        <f>IF(C857="22",(O857*'UNIT VALUES'!$D$41)+(Q857*'UNIT VALUES'!$D$42)+(R857*'UNIT VALUES'!$D$43),IF(C857="66",(Q857*'UNIT VALUES'!$D$31)+(T857*'UNIT VALUES'!$D$33)+(R857*'UNIT VALUES'!$D$34),(Q857*'UNIT VALUES'!$D$31)+(T857*'UNIT VALUES'!$D$32)+(R857*'UNIT VALUES'!$D$34)))</f>
        <v>49010443.078343868</v>
      </c>
      <c r="W857" s="25">
        <f t="shared" si="39"/>
        <v>49010443</v>
      </c>
      <c r="X857" s="219">
        <f>ROUND(IF(C857="22", W857*'UNIT VALUES'!$D$44, W857*'UNIT VALUES'!$D$36), 0)</f>
        <v>40754590</v>
      </c>
      <c r="Y857" s="87">
        <f>ROUND(IF(C857="22", IF(U857&gt;V857,O857*'UNIT VALUES'!$D$38*'UNIT VALUES'!$D$44,O857*'UNIT VALUES'!$D$41*'UNIT VALUES'!$D$44),IF(U857&gt;V857, O857*'UNIT VALUES'!$D$28*'UNIT VALUES'!$D$36,0)), 0)</f>
        <v>6628026</v>
      </c>
      <c r="Z857" s="87">
        <f>ROUND(IF(C857="22", IF(U857&gt;V857,Q857*'UNIT VALUES'!$D$39*'UNIT VALUES'!$D$44,Q857*'UNIT VALUES'!$D$42*'UNIT VALUES'!$D$44), IF(U857&gt;V857, Q857*'UNIT VALUES'!$D$29*'UNIT VALUES'!$D$36, Q857*'UNIT VALUES'!$D$31*'UNIT VALUES'!$D$36)),0)</f>
        <v>8888610</v>
      </c>
      <c r="AA857" s="87">
        <f>ROUND(IF(C857="22", IF(U857&gt;V857,0,R857*'UNIT VALUES'!$D$43*'UNIT VALUES'!$D$44),IF(CALCS!U857&gt;CALCS!V857,0,CALCS!R857*'UNIT VALUES'!$D$34*'UNIT VALUES'!$D$36)), 0)</f>
        <v>25237954</v>
      </c>
      <c r="AB857" s="87">
        <f>ROUND(IF(C857="22",IF(U857&gt;V857,S857*'UNIT VALUES'!$D$40*'UNIT VALUES'!$D$44,0),IF(U857&gt;V857,S857*'UNIT VALUES'!$D$30*'UNIT VALUES'!$D$36)), 0)</f>
        <v>0</v>
      </c>
      <c r="AC857" s="87">
        <f>ROUND(IF(U857&gt;V857,0,IF(T857&gt;1, IF(C857="66", T857*'UNIT VALUES'!$D$33*'UNIT VALUES'!$D$36,T857*'UNIT VALUES'!$D$32*'UNIT VALUES'!$D$36),0)),0)</f>
        <v>0</v>
      </c>
      <c r="AD857" t="str">
        <f t="shared" si="40"/>
        <v>399999</v>
      </c>
      <c r="AE857">
        <f ca="1">IF(C857="22",OFFSET('National Reallocations'!$L$1,MATCH(AD857,'National Reallocations'!$I$2:$I$52,0),),ROUND((X857/(SUM($X$2:$X$1259)-SUMIF($C$2:$C$1259,"22",$X$2:$X$1259)))*(Reallocations!$F$4+Reallocations!$F$5),0))</f>
        <v>16306</v>
      </c>
      <c r="AF857" s="27">
        <f ca="1">IF(ISERROR(OFFSET('MSA Reallocations'!$I$1,MATCH(AD857,'MSA Reallocations'!$E$2:$E$37,0),)), 0, (OFFSET('MSA Reallocations'!$I$1,MATCH(AD857,'MSA Reallocations'!$E$2:$E$37,0),)))</f>
        <v>0</v>
      </c>
      <c r="AG857" s="181">
        <f ca="1">IF(ISERROR(OFFSET(Reductions!$E$1,MATCH(AD857,Reductions!$F$2:$F$15,0),)), 0, -OFFSET(Reductions!$E$1,MATCH(AD857,Reductions!$F$2:$F$15,0),))</f>
        <v>0</v>
      </c>
      <c r="AH857" s="53">
        <f t="shared" ca="1" si="41"/>
        <v>40770896</v>
      </c>
    </row>
    <row r="858" spans="1:34" x14ac:dyDescent="0.25">
      <c r="A858" s="126" t="s">
        <v>5708</v>
      </c>
      <c r="B858" s="126" t="s">
        <v>2383</v>
      </c>
      <c r="C858" s="126" t="s">
        <v>27</v>
      </c>
      <c r="D858" s="126" t="s">
        <v>28</v>
      </c>
      <c r="E858" s="126" t="s">
        <v>2384</v>
      </c>
      <c r="F858" s="126" t="s">
        <v>2386</v>
      </c>
      <c r="G858" s="126" t="s">
        <v>2090</v>
      </c>
      <c r="H858" s="126" t="s">
        <v>23</v>
      </c>
      <c r="I858" s="126" t="s">
        <v>2268</v>
      </c>
      <c r="J858" s="126" t="s">
        <v>2387</v>
      </c>
      <c r="K858" s="126" t="s">
        <v>264</v>
      </c>
      <c r="L858" s="127">
        <v>290351</v>
      </c>
      <c r="M858" s="127">
        <v>237590</v>
      </c>
      <c r="N858" s="127">
        <v>237177</v>
      </c>
      <c r="O858" s="127">
        <v>197542</v>
      </c>
      <c r="P858" s="127">
        <v>197199</v>
      </c>
      <c r="Q858" s="127">
        <v>51696</v>
      </c>
      <c r="R858" s="127">
        <v>34175</v>
      </c>
      <c r="S858" s="127">
        <v>1230</v>
      </c>
      <c r="T858" s="24">
        <f>IF(P858&gt;0, ROUND(IF(IF(OR(C858="51", C858="52", C858="66"), (L858*'UNIT VALUES'!$C$26)-CALCS!P858,0)&gt;0, IF(OR(C858="51", C858="52", C858="66"), (L858*'UNIT VALUES'!$C$26)-CALCS!P858,0), 0), 0), ROUND(IF(IF(OR(C858="51", C858="52", C858="66"), (L858*'UNIT VALUES'!$C$26)-CALCS!O858,0)&gt;0, IF(OR(C858="51", C858="52", C858="66"), (L858*'UNIT VALUES'!$C$26)-CALCS!O858,0), 0), 0))</f>
        <v>258424</v>
      </c>
      <c r="U858" s="25">
        <f>IF(C858="22", (O858*'UNIT VALUES'!$D$38)+(Q858*'UNIT VALUES'!$D$39)+(S858*'UNIT VALUES'!$D$40), (O858*'UNIT VALUES'!$D$28)+(Q858*'UNIT VALUES'!$D$29)+(S858*'UNIT VALUES'!$D$30))</f>
        <v>1870005.301261486</v>
      </c>
      <c r="V858" s="25">
        <f>IF(C858="22",(O858*'UNIT VALUES'!$D$41)+(Q858*'UNIT VALUES'!$D$42)+(R858*'UNIT VALUES'!$D$43),IF(C858="66",(Q858*'UNIT VALUES'!$D$31)+(T858*'UNIT VALUES'!$D$33)+(R858*'UNIT VALUES'!$D$34),(Q858*'UNIT VALUES'!$D$31)+(T858*'UNIT VALUES'!$D$32)+(R858*'UNIT VALUES'!$D$34)))</f>
        <v>6337588.6997475633</v>
      </c>
      <c r="W858" s="25">
        <f t="shared" si="39"/>
        <v>6337589</v>
      </c>
      <c r="X858" s="27">
        <f>ROUND(IF(C858="22", W858*'UNIT VALUES'!$D$44, W858*'UNIT VALUES'!$D$36), 0)</f>
        <v>5546710</v>
      </c>
      <c r="Y858" s="87">
        <f>ROUND(IF(C858="22", IF(U858&gt;V858,O858*'UNIT VALUES'!$D$38*'UNIT VALUES'!$D$44,O858*'UNIT VALUES'!$D$41*'UNIT VALUES'!$D$44),IF(U858&gt;V858, O858*'UNIT VALUES'!$D$28*'UNIT VALUES'!$D$36,0)), 0)</f>
        <v>0</v>
      </c>
      <c r="Z858" s="87">
        <f>ROUND(IF(C858="22", IF(U858&gt;V858,Q858*'UNIT VALUES'!$D$39*'UNIT VALUES'!$D$44,Q858*'UNIT VALUES'!$D$42*'UNIT VALUES'!$D$44), IF(U858&gt;V858, Q858*'UNIT VALUES'!$D$29*'UNIT VALUES'!$D$36, Q858*'UNIT VALUES'!$D$31*'UNIT VALUES'!$D$36)),0)</f>
        <v>690111</v>
      </c>
      <c r="AA858" s="87">
        <f>ROUND(IF(C858="22", IF(U858&gt;V858,0,R858*'UNIT VALUES'!$D$43*'UNIT VALUES'!$D$44),IF(CALCS!U858&gt;CALCS!V858,0,CALCS!R858*'UNIT VALUES'!$D$34*'UNIT VALUES'!$D$36)), 0)</f>
        <v>2217773</v>
      </c>
      <c r="AB858" s="87">
        <f>ROUND(IF(C858="22",IF(U858&gt;V858,S858*'UNIT VALUES'!$D$40*'UNIT VALUES'!$D$44,0),IF(U858&gt;V858,S858*'UNIT VALUES'!$D$30*'UNIT VALUES'!$D$36)), 0)</f>
        <v>0</v>
      </c>
      <c r="AC858" s="87">
        <f>ROUND(IF(U858&gt;V858,0,IF(T858&gt;1, IF(C858="66", T858*'UNIT VALUES'!$D$33*'UNIT VALUES'!$D$36,T858*'UNIT VALUES'!$D$32*'UNIT VALUES'!$D$36),0)),0)</f>
        <v>2638826</v>
      </c>
      <c r="AD858" t="str">
        <f t="shared" si="40"/>
        <v>390042</v>
      </c>
      <c r="AE858">
        <f ca="1">IF(C858="22",OFFSET('National Reallocations'!$L$1,MATCH(AD858,'National Reallocations'!$I$2:$I$52,0),),ROUND((X858/(SUM($X$2:$X$1259)-SUMIF($C$2:$C$1259,"22",$X$2:$X$1259)))*(Reallocations!$F$4+Reallocations!$F$5),0))</f>
        <v>466</v>
      </c>
      <c r="AF858" s="27">
        <f ca="1">IF(ISERROR(OFFSET('MSA Reallocations'!$I$1,MATCH(AD858,'MSA Reallocations'!$E$2:$E$37,0),)), 0, (OFFSET('MSA Reallocations'!$I$1,MATCH(AD858,'MSA Reallocations'!$E$2:$E$37,0),)))</f>
        <v>0</v>
      </c>
      <c r="AG858" s="181">
        <f ca="1">IF(ISERROR(OFFSET(Reductions!$E$1,MATCH(AD858,Reductions!$F$2:$F$15,0),)), 0, -OFFSET(Reductions!$E$1,MATCH(AD858,Reductions!$F$2:$F$15,0),))</f>
        <v>0</v>
      </c>
      <c r="AH858" s="53">
        <f t="shared" ca="1" si="41"/>
        <v>5547176</v>
      </c>
    </row>
    <row r="859" spans="1:34" x14ac:dyDescent="0.25">
      <c r="A859" s="126" t="s">
        <v>5658</v>
      </c>
      <c r="B859" s="126" t="s">
        <v>2383</v>
      </c>
      <c r="C859" s="126" t="s">
        <v>47</v>
      </c>
      <c r="D859" s="126" t="s">
        <v>48</v>
      </c>
      <c r="E859" s="126" t="s">
        <v>2384</v>
      </c>
      <c r="F859" s="126" t="s">
        <v>1713</v>
      </c>
      <c r="G859" s="126" t="s">
        <v>22</v>
      </c>
      <c r="H859" s="126" t="s">
        <v>23</v>
      </c>
      <c r="I859" s="126" t="s">
        <v>2389</v>
      </c>
      <c r="J859" s="126" t="s">
        <v>2390</v>
      </c>
      <c r="K859" s="126" t="s">
        <v>264</v>
      </c>
      <c r="L859" s="127">
        <v>28362</v>
      </c>
      <c r="M859" s="127">
        <v>25024</v>
      </c>
      <c r="N859" s="127">
        <v>24315</v>
      </c>
      <c r="O859" s="127">
        <v>22055</v>
      </c>
      <c r="P859" s="127">
        <v>21430</v>
      </c>
      <c r="Q859" s="127">
        <v>5312</v>
      </c>
      <c r="R859" s="127">
        <v>3714</v>
      </c>
      <c r="S859" s="127">
        <v>137</v>
      </c>
      <c r="T859" s="24">
        <f>IF(P859&gt;0, ROUND(IF(IF(OR(C859="51", C859="52", C859="66"), (L859*'UNIT VALUES'!$C$26)-CALCS!P859,0)&gt;0, IF(OR(C859="51", C859="52", C859="66"), (L859*'UNIT VALUES'!$C$26)-CALCS!P859,0), 0), 0), ROUND(IF(IF(OR(C859="51", C859="52", C859="66"), (L859*'UNIT VALUES'!$C$26)-CALCS!O859,0)&gt;0, IF(OR(C859="51", C859="52", C859="66"), (L859*'UNIT VALUES'!$C$26)-CALCS!O859,0), 0), 0))</f>
        <v>23076</v>
      </c>
      <c r="U859" s="25">
        <f>IF(C859="22", (O859*'UNIT VALUES'!$D$38)+(Q859*'UNIT VALUES'!$D$39)+(S859*'UNIT VALUES'!$D$40), (O859*'UNIT VALUES'!$D$28)+(Q859*'UNIT VALUES'!$D$29)+(S859*'UNIT VALUES'!$D$30))</f>
        <v>197045.37319001445</v>
      </c>
      <c r="V859" s="25">
        <f>IF(C859="22",(O859*'UNIT VALUES'!$D$41)+(Q859*'UNIT VALUES'!$D$42)+(R859*'UNIT VALUES'!$D$43),IF(C859="66",(Q859*'UNIT VALUES'!$D$31)+(T859*'UNIT VALUES'!$D$33)+(R859*'UNIT VALUES'!$D$34),(Q859*'UNIT VALUES'!$D$31)+(T859*'UNIT VALUES'!$D$32)+(R859*'UNIT VALUES'!$D$34)))</f>
        <v>625639.50614942051</v>
      </c>
      <c r="W859" s="25">
        <f t="shared" si="39"/>
        <v>625640</v>
      </c>
      <c r="X859" s="27">
        <f>ROUND(IF(C859="22", W859*'UNIT VALUES'!$D$44, W859*'UNIT VALUES'!$D$36), 0)</f>
        <v>547565</v>
      </c>
      <c r="Y859" s="87">
        <f>ROUND(IF(C859="22", IF(U859&gt;V859,O859*'UNIT VALUES'!$D$38*'UNIT VALUES'!$D$44,O859*'UNIT VALUES'!$D$41*'UNIT VALUES'!$D$44),IF(U859&gt;V859, O859*'UNIT VALUES'!$D$28*'UNIT VALUES'!$D$36,0)), 0)</f>
        <v>0</v>
      </c>
      <c r="Z859" s="87">
        <f>ROUND(IF(C859="22", IF(U859&gt;V859,Q859*'UNIT VALUES'!$D$39*'UNIT VALUES'!$D$44,Q859*'UNIT VALUES'!$D$42*'UNIT VALUES'!$D$44), IF(U859&gt;V859, Q859*'UNIT VALUES'!$D$29*'UNIT VALUES'!$D$36, Q859*'UNIT VALUES'!$D$31*'UNIT VALUES'!$D$36)),0)</f>
        <v>70912</v>
      </c>
      <c r="AA859" s="87">
        <f>ROUND(IF(C859="22", IF(U859&gt;V859,0,R859*'UNIT VALUES'!$D$43*'UNIT VALUES'!$D$44),IF(CALCS!U859&gt;CALCS!V859,0,CALCS!R859*'UNIT VALUES'!$D$34*'UNIT VALUES'!$D$36)), 0)</f>
        <v>241019</v>
      </c>
      <c r="AB859" s="87">
        <f>ROUND(IF(C859="22",IF(U859&gt;V859,S859*'UNIT VALUES'!$D$40*'UNIT VALUES'!$D$44,0),IF(U859&gt;V859,S859*'UNIT VALUES'!$D$30*'UNIT VALUES'!$D$36)), 0)</f>
        <v>0</v>
      </c>
      <c r="AC859" s="87">
        <f>ROUND(IF(U859&gt;V859,0,IF(T859&gt;1, IF(C859="66", T859*'UNIT VALUES'!$D$33*'UNIT VALUES'!$D$36,T859*'UNIT VALUES'!$D$32*'UNIT VALUES'!$D$36),0)),0)</f>
        <v>235634</v>
      </c>
      <c r="AD859" t="str">
        <f t="shared" si="40"/>
        <v>390066</v>
      </c>
      <c r="AE859">
        <f ca="1">IF(C859="22",OFFSET('National Reallocations'!$L$1,MATCH(AD859,'National Reallocations'!$I$2:$I$52,0),),ROUND((X859/(SUM($X$2:$X$1259)-SUMIF($C$2:$C$1259,"22",$X$2:$X$1259)))*(Reallocations!$F$4+Reallocations!$F$5),0))</f>
        <v>46</v>
      </c>
      <c r="AF859" s="27">
        <f ca="1">IF(ISERROR(OFFSET('MSA Reallocations'!$I$1,MATCH(AD859,'MSA Reallocations'!$E$2:$E$37,0),)), 0, (OFFSET('MSA Reallocations'!$I$1,MATCH(AD859,'MSA Reallocations'!$E$2:$E$37,0),)))</f>
        <v>0</v>
      </c>
      <c r="AG859" s="181">
        <f ca="1">IF(ISERROR(OFFSET(Reductions!$E$1,MATCH(AD859,Reductions!$F$2:$F$15,0),)), 0, -OFFSET(Reductions!$E$1,MATCH(AD859,Reductions!$F$2:$F$15,0),))</f>
        <v>0</v>
      </c>
      <c r="AH859" s="53">
        <f t="shared" ca="1" si="41"/>
        <v>547611</v>
      </c>
    </row>
    <row r="860" spans="1:34" x14ac:dyDescent="0.25">
      <c r="A860" s="126" t="s">
        <v>5593</v>
      </c>
      <c r="B860" s="126" t="s">
        <v>2383</v>
      </c>
      <c r="C860" s="126" t="s">
        <v>47</v>
      </c>
      <c r="D860" s="126" t="s">
        <v>48</v>
      </c>
      <c r="E860" s="126" t="s">
        <v>2384</v>
      </c>
      <c r="F860" s="126" t="s">
        <v>2392</v>
      </c>
      <c r="G860" s="126" t="s">
        <v>2090</v>
      </c>
      <c r="H860" s="126" t="s">
        <v>23</v>
      </c>
      <c r="I860" s="126" t="s">
        <v>2393</v>
      </c>
      <c r="J860" s="126" t="s">
        <v>2387</v>
      </c>
      <c r="K860" s="126" t="s">
        <v>264</v>
      </c>
      <c r="L860" s="127">
        <v>33805</v>
      </c>
      <c r="M860" s="127">
        <v>29751</v>
      </c>
      <c r="N860" s="127">
        <v>29751</v>
      </c>
      <c r="O860" s="127">
        <v>26234</v>
      </c>
      <c r="P860" s="127">
        <v>0</v>
      </c>
      <c r="Q860" s="127">
        <v>4822</v>
      </c>
      <c r="R860" s="127">
        <v>3461</v>
      </c>
      <c r="S860" s="127">
        <v>56</v>
      </c>
      <c r="T860" s="24">
        <f>IF(P860&gt;0, ROUND(IF(IF(OR(C860="51", C860="52", C860="66"), (L860*'UNIT VALUES'!$C$26)-CALCS!P860,0)&gt;0, IF(OR(C860="51", C860="52", C860="66"), (L860*'UNIT VALUES'!$C$26)-CALCS!P860,0), 0), 0), ROUND(IF(IF(OR(C860="51", C860="52", C860="66"), (L860*'UNIT VALUES'!$C$26)-CALCS!O860,0)&gt;0, IF(OR(C860="51", C860="52", C860="66"), (L860*'UNIT VALUES'!$C$26)-CALCS!O860,0), 0), 0))</f>
        <v>26813</v>
      </c>
      <c r="U860" s="25">
        <f>IF(C860="22", (O860*'UNIT VALUES'!$D$38)+(Q860*'UNIT VALUES'!$D$39)+(S860*'UNIT VALUES'!$D$40), (O860*'UNIT VALUES'!$D$28)+(Q860*'UNIT VALUES'!$D$29)+(S860*'UNIT VALUES'!$D$30))</f>
        <v>180295.12917891651</v>
      </c>
      <c r="V860" s="25">
        <f>IF(C860="22",(O860*'UNIT VALUES'!$D$41)+(Q860*'UNIT VALUES'!$D$42)+(R860*'UNIT VALUES'!$D$43),IF(C860="66",(Q860*'UNIT VALUES'!$D$31)+(T860*'UNIT VALUES'!$D$33)+(R860*'UNIT VALUES'!$D$34),(Q860*'UNIT VALUES'!$D$31)+(T860*'UNIT VALUES'!$D$32)+(R860*'UNIT VALUES'!$D$34)))</f>
        <v>643006.58940874506</v>
      </c>
      <c r="W860" s="25">
        <f t="shared" si="39"/>
        <v>643007</v>
      </c>
      <c r="X860" s="27">
        <f>ROUND(IF(C860="22", W860*'UNIT VALUES'!$D$44, W860*'UNIT VALUES'!$D$36), 0)</f>
        <v>562765</v>
      </c>
      <c r="Y860" s="87">
        <f>ROUND(IF(C860="22", IF(U860&gt;V860,O860*'UNIT VALUES'!$D$38*'UNIT VALUES'!$D$44,O860*'UNIT VALUES'!$D$41*'UNIT VALUES'!$D$44),IF(U860&gt;V860, O860*'UNIT VALUES'!$D$28*'UNIT VALUES'!$D$36,0)), 0)</f>
        <v>0</v>
      </c>
      <c r="Z860" s="87">
        <f>ROUND(IF(C860="22", IF(U860&gt;V860,Q860*'UNIT VALUES'!$D$39*'UNIT VALUES'!$D$44,Q860*'UNIT VALUES'!$D$42*'UNIT VALUES'!$D$44), IF(U860&gt;V860, Q860*'UNIT VALUES'!$D$29*'UNIT VALUES'!$D$36, Q860*'UNIT VALUES'!$D$31*'UNIT VALUES'!$D$36)),0)</f>
        <v>64371</v>
      </c>
      <c r="AA860" s="87">
        <f>ROUND(IF(C860="22", IF(U860&gt;V860,0,R860*'UNIT VALUES'!$D$43*'UNIT VALUES'!$D$44),IF(CALCS!U860&gt;CALCS!V860,0,CALCS!R860*'UNIT VALUES'!$D$34*'UNIT VALUES'!$D$36)), 0)</f>
        <v>224600</v>
      </c>
      <c r="AB860" s="87">
        <f>ROUND(IF(C860="22",IF(U860&gt;V860,S860*'UNIT VALUES'!$D$40*'UNIT VALUES'!$D$44,0),IF(U860&gt;V860,S860*'UNIT VALUES'!$D$30*'UNIT VALUES'!$D$36)), 0)</f>
        <v>0</v>
      </c>
      <c r="AC860" s="87">
        <f>ROUND(IF(U860&gt;V860,0,IF(T860&gt;1, IF(C860="66", T860*'UNIT VALUES'!$D$33*'UNIT VALUES'!$D$36,T860*'UNIT VALUES'!$D$32*'UNIT VALUES'!$D$36),0)),0)</f>
        <v>273794</v>
      </c>
      <c r="AD860" t="str">
        <f t="shared" si="40"/>
        <v>390294</v>
      </c>
      <c r="AE860">
        <f ca="1">IF(C860="22",OFFSET('National Reallocations'!$L$1,MATCH(AD860,'National Reallocations'!$I$2:$I$52,0),),ROUND((X860/(SUM($X$2:$X$1259)-SUMIF($C$2:$C$1259,"22",$X$2:$X$1259)))*(Reallocations!$F$4+Reallocations!$F$5),0))</f>
        <v>47</v>
      </c>
      <c r="AF860" s="27">
        <f ca="1">IF(ISERROR(OFFSET('MSA Reallocations'!$I$1,MATCH(AD860,'MSA Reallocations'!$E$2:$E$37,0),)), 0, (OFFSET('MSA Reallocations'!$I$1,MATCH(AD860,'MSA Reallocations'!$E$2:$E$37,0),)))</f>
        <v>0</v>
      </c>
      <c r="AG860" s="181">
        <f ca="1">IF(ISERROR(OFFSET(Reductions!$E$1,MATCH(AD860,Reductions!$F$2:$F$15,0),)), 0, -OFFSET(Reductions!$E$1,MATCH(AD860,Reductions!$F$2:$F$15,0),))</f>
        <v>0</v>
      </c>
      <c r="AH860" s="53">
        <f t="shared" ca="1" si="41"/>
        <v>562812</v>
      </c>
    </row>
    <row r="861" spans="1:34" x14ac:dyDescent="0.25">
      <c r="A861" s="126" t="s">
        <v>5091</v>
      </c>
      <c r="B861" s="126" t="s">
        <v>2383</v>
      </c>
      <c r="C861" s="126" t="s">
        <v>47</v>
      </c>
      <c r="D861" s="126" t="s">
        <v>48</v>
      </c>
      <c r="E861" s="126" t="s">
        <v>2384</v>
      </c>
      <c r="F861" s="126" t="s">
        <v>111</v>
      </c>
      <c r="G861" s="126" t="s">
        <v>1536</v>
      </c>
      <c r="H861" s="126" t="s">
        <v>23</v>
      </c>
      <c r="I861" s="126" t="s">
        <v>2394</v>
      </c>
      <c r="J861" s="126" t="s">
        <v>2395</v>
      </c>
      <c r="K861" s="126" t="s">
        <v>264</v>
      </c>
      <c r="L861" s="127">
        <v>13574</v>
      </c>
      <c r="M861" s="127">
        <v>25728</v>
      </c>
      <c r="N861" s="127">
        <v>25728</v>
      </c>
      <c r="O861" s="127">
        <v>31246</v>
      </c>
      <c r="P861" s="127">
        <v>0</v>
      </c>
      <c r="Q861" s="127">
        <v>8159</v>
      </c>
      <c r="R861" s="127">
        <v>1513</v>
      </c>
      <c r="S861" s="127">
        <v>178</v>
      </c>
      <c r="T861" s="24">
        <f>IF(P861&gt;0, ROUND(IF(IF(OR(C861="51", C861="52", C861="66"), (L861*'UNIT VALUES'!$C$26)-CALCS!P861,0)&gt;0, IF(OR(C861="51", C861="52", C861="66"), (L861*'UNIT VALUES'!$C$26)-CALCS!P861,0), 0), 0), ROUND(IF(IF(OR(C861="51", C861="52", C861="66"), (L861*'UNIT VALUES'!$C$26)-CALCS!O861,0)&gt;0, IF(OR(C861="51", C861="52", C861="66"), (L861*'UNIT VALUES'!$C$26)-CALCS!O861,0), 0), 0))</f>
        <v>0</v>
      </c>
      <c r="U861" s="25">
        <f>IF(C861="22", (O861*'UNIT VALUES'!$D$38)+(Q861*'UNIT VALUES'!$D$39)+(S861*'UNIT VALUES'!$D$40), (O861*'UNIT VALUES'!$D$28)+(Q861*'UNIT VALUES'!$D$29)+(S861*'UNIT VALUES'!$D$30))</f>
        <v>292846.59638620744</v>
      </c>
      <c r="V861" s="25">
        <f>IF(C861="22",(O861*'UNIT VALUES'!$D$41)+(Q861*'UNIT VALUES'!$D$42)+(R861*'UNIT VALUES'!$D$43),IF(C861="66",(Q861*'UNIT VALUES'!$D$31)+(T861*'UNIT VALUES'!$D$33)+(R861*'UNIT VALUES'!$D$34),(Q861*'UNIT VALUES'!$D$31)+(T861*'UNIT VALUES'!$D$32)+(R861*'UNIT VALUES'!$D$34)))</f>
        <v>236633.1705550371</v>
      </c>
      <c r="W861" s="25">
        <f t="shared" si="39"/>
        <v>292847</v>
      </c>
      <c r="X861" s="27">
        <f>ROUND(IF(C861="22", W861*'UNIT VALUES'!$D$44, W861*'UNIT VALUES'!$D$36), 0)</f>
        <v>256302</v>
      </c>
      <c r="Y861" s="87">
        <f>ROUND(IF(C861="22", IF(U861&gt;V861,O861*'UNIT VALUES'!$D$38*'UNIT VALUES'!$D$44,O861*'UNIT VALUES'!$D$41*'UNIT VALUES'!$D$44),IF(U861&gt;V861, O861*'UNIT VALUES'!$D$28*'UNIT VALUES'!$D$36,0)), 0)</f>
        <v>51405</v>
      </c>
      <c r="Z861" s="87">
        <f>ROUND(IF(C861="22", IF(U861&gt;V861,Q861*'UNIT VALUES'!$D$39*'UNIT VALUES'!$D$44,Q861*'UNIT VALUES'!$D$42*'UNIT VALUES'!$D$44), IF(U861&gt;V861, Q861*'UNIT VALUES'!$D$29*'UNIT VALUES'!$D$36, Q861*'UNIT VALUES'!$D$31*'UNIT VALUES'!$D$36)),0)</f>
        <v>181530</v>
      </c>
      <c r="AA861" s="87">
        <f>ROUND(IF(C861="22", IF(U861&gt;V861,0,R861*'UNIT VALUES'!$D$43*'UNIT VALUES'!$D$44),IF(CALCS!U861&gt;CALCS!V861,0,CALCS!R861*'UNIT VALUES'!$D$34*'UNIT VALUES'!$D$36)), 0)</f>
        <v>0</v>
      </c>
      <c r="AB861" s="87">
        <f>ROUND(IF(C861="22",IF(U861&gt;V861,S861*'UNIT VALUES'!$D$40*'UNIT VALUES'!$D$44,0),IF(U861&gt;V861,S861*'UNIT VALUES'!$D$30*'UNIT VALUES'!$D$36)), 0)</f>
        <v>23367</v>
      </c>
      <c r="AC861" s="87">
        <f>ROUND(IF(U861&gt;V861,0,IF(T861&gt;1, IF(C861="66", T861*'UNIT VALUES'!$D$33*'UNIT VALUES'!$D$36,T861*'UNIT VALUES'!$D$32*'UNIT VALUES'!$D$36),0)),0)</f>
        <v>0</v>
      </c>
      <c r="AD861" t="str">
        <f t="shared" si="40"/>
        <v>390600</v>
      </c>
      <c r="AE861">
        <f ca="1">IF(C861="22",OFFSET('National Reallocations'!$L$1,MATCH(AD861,'National Reallocations'!$I$2:$I$52,0),),ROUND((X861/(SUM($X$2:$X$1259)-SUMIF($C$2:$C$1259,"22",$X$2:$X$1259)))*(Reallocations!$F$4+Reallocations!$F$5),0))</f>
        <v>22</v>
      </c>
      <c r="AF861" s="27">
        <f ca="1">IF(ISERROR(OFFSET('MSA Reallocations'!$I$1,MATCH(AD861,'MSA Reallocations'!$E$2:$E$37,0),)), 0, (OFFSET('MSA Reallocations'!$I$1,MATCH(AD861,'MSA Reallocations'!$E$2:$E$37,0),)))</f>
        <v>0</v>
      </c>
      <c r="AG861" s="181">
        <f ca="1">IF(ISERROR(OFFSET(Reductions!$E$1,MATCH(AD861,Reductions!$F$2:$F$15,0),)), 0, -OFFSET(Reductions!$E$1,MATCH(AD861,Reductions!$F$2:$F$15,0),))</f>
        <v>0</v>
      </c>
      <c r="AH861" s="53">
        <f t="shared" ca="1" si="41"/>
        <v>256324</v>
      </c>
    </row>
    <row r="862" spans="1:34" x14ac:dyDescent="0.25">
      <c r="A862" s="126" t="s">
        <v>4997</v>
      </c>
      <c r="B862" s="126" t="s">
        <v>2383</v>
      </c>
      <c r="C862" s="126" t="s">
        <v>27</v>
      </c>
      <c r="D862" s="126" t="s">
        <v>28</v>
      </c>
      <c r="E862" s="126" t="s">
        <v>2384</v>
      </c>
      <c r="F862" s="126" t="s">
        <v>1647</v>
      </c>
      <c r="G862" s="126" t="s">
        <v>1218</v>
      </c>
      <c r="H862" s="126" t="s">
        <v>23</v>
      </c>
      <c r="I862" s="126" t="s">
        <v>174</v>
      </c>
      <c r="J862" s="126" t="s">
        <v>2390</v>
      </c>
      <c r="K862" s="126" t="s">
        <v>264</v>
      </c>
      <c r="L862" s="127">
        <v>113631</v>
      </c>
      <c r="M862" s="127">
        <v>93077</v>
      </c>
      <c r="N862" s="127">
        <v>94730</v>
      </c>
      <c r="O862" s="127">
        <v>71885</v>
      </c>
      <c r="P862" s="127">
        <v>0</v>
      </c>
      <c r="Q862" s="127">
        <v>22630</v>
      </c>
      <c r="R862" s="127">
        <v>15046</v>
      </c>
      <c r="S862" s="127">
        <v>381</v>
      </c>
      <c r="T862" s="24">
        <f>IF(P862&gt;0, ROUND(IF(IF(OR(C862="51", C862="52", C862="66"), (L862*'UNIT VALUES'!$C$26)-CALCS!P862,0)&gt;0, IF(OR(C862="51", C862="52", C862="66"), (L862*'UNIT VALUES'!$C$26)-CALCS!P862,0), 0), 0), ROUND(IF(IF(OR(C862="51", C862="52", C862="66"), (L862*'UNIT VALUES'!$C$26)-CALCS!O862,0)&gt;0, IF(OR(C862="51", C862="52", C862="66"), (L862*'UNIT VALUES'!$C$26)-CALCS!O862,0), 0), 0))</f>
        <v>106427</v>
      </c>
      <c r="U862" s="25">
        <f>IF(C862="22", (O862*'UNIT VALUES'!$D$38)+(Q862*'UNIT VALUES'!$D$39)+(S862*'UNIT VALUES'!$D$40), (O862*'UNIT VALUES'!$D$28)+(Q862*'UNIT VALUES'!$D$29)+(S862*'UNIT VALUES'!$D$30))</f>
        <v>767559.35350204399</v>
      </c>
      <c r="V862" s="25">
        <f>IF(C862="22",(O862*'UNIT VALUES'!$D$41)+(Q862*'UNIT VALUES'!$D$42)+(R862*'UNIT VALUES'!$D$43),IF(C862="66",(Q862*'UNIT VALUES'!$D$31)+(T862*'UNIT VALUES'!$D$33)+(R862*'UNIT VALUES'!$D$34),(Q862*'UNIT VALUES'!$D$31)+(T862*'UNIT VALUES'!$D$32)+(R862*'UNIT VALUES'!$D$34)))</f>
        <v>2702501.3059628271</v>
      </c>
      <c r="W862" s="25">
        <f t="shared" si="39"/>
        <v>2702501</v>
      </c>
      <c r="X862" s="27">
        <f>ROUND(IF(C862="22", W862*'UNIT VALUES'!$D$44, W862*'UNIT VALUES'!$D$36), 0)</f>
        <v>2365251</v>
      </c>
      <c r="Y862" s="87">
        <f>ROUND(IF(C862="22", IF(U862&gt;V862,O862*'UNIT VALUES'!$D$38*'UNIT VALUES'!$D$44,O862*'UNIT VALUES'!$D$41*'UNIT VALUES'!$D$44),IF(U862&gt;V862, O862*'UNIT VALUES'!$D$28*'UNIT VALUES'!$D$36,0)), 0)</f>
        <v>0</v>
      </c>
      <c r="Z862" s="87">
        <f>ROUND(IF(C862="22", IF(U862&gt;V862,Q862*'UNIT VALUES'!$D$39*'UNIT VALUES'!$D$44,Q862*'UNIT VALUES'!$D$42*'UNIT VALUES'!$D$44), IF(U862&gt;V862, Q862*'UNIT VALUES'!$D$29*'UNIT VALUES'!$D$36, Q862*'UNIT VALUES'!$D$31*'UNIT VALUES'!$D$36)),0)</f>
        <v>302097</v>
      </c>
      <c r="AA862" s="87">
        <f>ROUND(IF(C862="22", IF(U862&gt;V862,0,R862*'UNIT VALUES'!$D$43*'UNIT VALUES'!$D$44),IF(CALCS!U862&gt;CALCS!V862,0,CALCS!R862*'UNIT VALUES'!$D$34*'UNIT VALUES'!$D$36)), 0)</f>
        <v>976404</v>
      </c>
      <c r="AB862" s="87">
        <f>ROUND(IF(C862="22",IF(U862&gt;V862,S862*'UNIT VALUES'!$D$40*'UNIT VALUES'!$D$44,0),IF(U862&gt;V862,S862*'UNIT VALUES'!$D$30*'UNIT VALUES'!$D$36)), 0)</f>
        <v>0</v>
      </c>
      <c r="AC862" s="87">
        <f>ROUND(IF(U862&gt;V862,0,IF(T862&gt;1, IF(C862="66", T862*'UNIT VALUES'!$D$33*'UNIT VALUES'!$D$36,T862*'UNIT VALUES'!$D$32*'UNIT VALUES'!$D$36),0)),0)</f>
        <v>1086750</v>
      </c>
      <c r="AD862" t="str">
        <f t="shared" si="40"/>
        <v>390858</v>
      </c>
      <c r="AE862">
        <f ca="1">IF(C862="22",OFFSET('National Reallocations'!$L$1,MATCH(AD862,'National Reallocations'!$I$2:$I$52,0),),ROUND((X862/(SUM($X$2:$X$1259)-SUMIF($C$2:$C$1259,"22",$X$2:$X$1259)))*(Reallocations!$F$4+Reallocations!$F$5),0))</f>
        <v>199</v>
      </c>
      <c r="AF862" s="27">
        <f ca="1">IF(ISERROR(OFFSET('MSA Reallocations'!$I$1,MATCH(AD862,'MSA Reallocations'!$E$2:$E$37,0),)), 0, (OFFSET('MSA Reallocations'!$I$1,MATCH(AD862,'MSA Reallocations'!$E$2:$E$37,0),)))</f>
        <v>0</v>
      </c>
      <c r="AG862" s="181">
        <f ca="1">IF(ISERROR(OFFSET(Reductions!$E$1,MATCH(AD862,Reductions!$F$2:$F$15,0),)), 0, -OFFSET(Reductions!$E$1,MATCH(AD862,Reductions!$F$2:$F$15,0),))</f>
        <v>0</v>
      </c>
      <c r="AH862" s="53">
        <f t="shared" ca="1" si="41"/>
        <v>2365450</v>
      </c>
    </row>
    <row r="863" spans="1:34" x14ac:dyDescent="0.25">
      <c r="A863" s="126" t="s">
        <v>5526</v>
      </c>
      <c r="B863" s="126" t="s">
        <v>2383</v>
      </c>
      <c r="C863" s="126" t="s">
        <v>27</v>
      </c>
      <c r="D863" s="126" t="s">
        <v>28</v>
      </c>
      <c r="E863" s="126" t="s">
        <v>2384</v>
      </c>
      <c r="F863" s="126" t="s">
        <v>2398</v>
      </c>
      <c r="G863" s="126" t="s">
        <v>594</v>
      </c>
      <c r="H863" s="126" t="s">
        <v>23</v>
      </c>
      <c r="I863" s="126" t="s">
        <v>2399</v>
      </c>
      <c r="J863" s="126" t="s">
        <v>1555</v>
      </c>
      <c r="K863" s="126" t="s">
        <v>264</v>
      </c>
      <c r="L863" s="127">
        <v>502550</v>
      </c>
      <c r="M863" s="127">
        <v>385410</v>
      </c>
      <c r="N863" s="127">
        <v>385457</v>
      </c>
      <c r="O863" s="127">
        <v>298550</v>
      </c>
      <c r="P863" s="127">
        <v>0</v>
      </c>
      <c r="Q863" s="127">
        <v>88335</v>
      </c>
      <c r="R863" s="127">
        <v>69083</v>
      </c>
      <c r="S863" s="127">
        <v>2493</v>
      </c>
      <c r="T863" s="24">
        <f>IF(P863&gt;0, ROUND(IF(IF(OR(C863="51", C863="52", C863="66"), (L863*'UNIT VALUES'!$C$26)-CALCS!P863,0)&gt;0, IF(OR(C863="51", C863="52", C863="66"), (L863*'UNIT VALUES'!$C$26)-CALCS!P863,0), 0), 0), ROUND(IF(IF(OR(C863="51", C863="52", C863="66"), (L863*'UNIT VALUES'!$C$26)-CALCS!O863,0)&gt;0, IF(OR(C863="51", C863="52", C863="66"), (L863*'UNIT VALUES'!$C$26)-CALCS!O863,0), 0), 0))</f>
        <v>490060</v>
      </c>
      <c r="U863" s="25">
        <f>IF(C863="22", (O863*'UNIT VALUES'!$D$38)+(Q863*'UNIT VALUES'!$D$39)+(S863*'UNIT VALUES'!$D$40), (O863*'UNIT VALUES'!$D$28)+(Q863*'UNIT VALUES'!$D$29)+(S863*'UNIT VALUES'!$D$30))</f>
        <v>3180729.4964964981</v>
      </c>
      <c r="V863" s="25">
        <f>IF(C863="22",(O863*'UNIT VALUES'!$D$41)+(Q863*'UNIT VALUES'!$D$42)+(R863*'UNIT VALUES'!$D$43),IF(C863="66",(Q863*'UNIT VALUES'!$D$31)+(T863*'UNIT VALUES'!$D$33)+(R863*'UNIT VALUES'!$D$34),(Q863*'UNIT VALUES'!$D$31)+(T863*'UNIT VALUES'!$D$32)+(R863*'UNIT VALUES'!$D$34)))</f>
        <v>12187324.879143167</v>
      </c>
      <c r="W863" s="25">
        <f t="shared" si="39"/>
        <v>12187325</v>
      </c>
      <c r="X863" s="27">
        <f>ROUND(IF(C863="22", W863*'UNIT VALUES'!$D$44, W863*'UNIT VALUES'!$D$36), 0)</f>
        <v>10666447</v>
      </c>
      <c r="Y863" s="87">
        <f>ROUND(IF(C863="22", IF(U863&gt;V863,O863*'UNIT VALUES'!$D$38*'UNIT VALUES'!$D$44,O863*'UNIT VALUES'!$D$41*'UNIT VALUES'!$D$44),IF(U863&gt;V863, O863*'UNIT VALUES'!$D$28*'UNIT VALUES'!$D$36,0)), 0)</f>
        <v>0</v>
      </c>
      <c r="Z863" s="87">
        <f>ROUND(IF(C863="22", IF(U863&gt;V863,Q863*'UNIT VALUES'!$D$39*'UNIT VALUES'!$D$44,Q863*'UNIT VALUES'!$D$42*'UNIT VALUES'!$D$44), IF(U863&gt;V863, Q863*'UNIT VALUES'!$D$29*'UNIT VALUES'!$D$36, Q863*'UNIT VALUES'!$D$31*'UNIT VALUES'!$D$36)),0)</f>
        <v>1179219</v>
      </c>
      <c r="AA863" s="87">
        <f>ROUND(IF(C863="22", IF(U863&gt;V863,0,R863*'UNIT VALUES'!$D$43*'UNIT VALUES'!$D$44),IF(CALCS!U863&gt;CALCS!V863,0,CALCS!R863*'UNIT VALUES'!$D$34*'UNIT VALUES'!$D$36)), 0)</f>
        <v>4483114</v>
      </c>
      <c r="AB863" s="87">
        <f>ROUND(IF(C863="22",IF(U863&gt;V863,S863*'UNIT VALUES'!$D$40*'UNIT VALUES'!$D$44,0),IF(U863&gt;V863,S863*'UNIT VALUES'!$D$30*'UNIT VALUES'!$D$36)), 0)</f>
        <v>0</v>
      </c>
      <c r="AC863" s="87">
        <f>ROUND(IF(U863&gt;V863,0,IF(T863&gt;1, IF(C863="66", T863*'UNIT VALUES'!$D$33*'UNIT VALUES'!$D$36,T863*'UNIT VALUES'!$D$32*'UNIT VALUES'!$D$36),0)),0)</f>
        <v>5004114</v>
      </c>
      <c r="AD863" t="str">
        <f t="shared" si="40"/>
        <v>391062</v>
      </c>
      <c r="AE863">
        <f ca="1">IF(C863="22",OFFSET('National Reallocations'!$L$1,MATCH(AD863,'National Reallocations'!$I$2:$I$52,0),),ROUND((X863/(SUM($X$2:$X$1259)-SUMIF($C$2:$C$1259,"22",$X$2:$X$1259)))*(Reallocations!$F$4+Reallocations!$F$5),0))</f>
        <v>897</v>
      </c>
      <c r="AF863" s="27">
        <f ca="1">IF(ISERROR(OFFSET('MSA Reallocations'!$I$1,MATCH(AD863,'MSA Reallocations'!$E$2:$E$37,0),)), 0, (OFFSET('MSA Reallocations'!$I$1,MATCH(AD863,'MSA Reallocations'!$E$2:$E$37,0),)))</f>
        <v>0</v>
      </c>
      <c r="AG863" s="181">
        <f ca="1">IF(ISERROR(OFFSET(Reductions!$E$1,MATCH(AD863,Reductions!$F$2:$F$15,0),)), 0, -OFFSET(Reductions!$E$1,MATCH(AD863,Reductions!$F$2:$F$15,0),))</f>
        <v>0</v>
      </c>
      <c r="AH863" s="53">
        <f t="shared" ca="1" si="41"/>
        <v>10667344</v>
      </c>
    </row>
    <row r="864" spans="1:34" x14ac:dyDescent="0.25">
      <c r="A864" s="126" t="s">
        <v>5353</v>
      </c>
      <c r="B864" s="126" t="s">
        <v>2383</v>
      </c>
      <c r="C864" s="126" t="s">
        <v>27</v>
      </c>
      <c r="D864" s="126" t="s">
        <v>28</v>
      </c>
      <c r="E864" s="126" t="s">
        <v>2384</v>
      </c>
      <c r="F864" s="126" t="s">
        <v>900</v>
      </c>
      <c r="G864" s="126" t="s">
        <v>161</v>
      </c>
      <c r="H864" s="126" t="s">
        <v>23</v>
      </c>
      <c r="I864" s="126" t="s">
        <v>305</v>
      </c>
      <c r="J864" s="126" t="s">
        <v>2401</v>
      </c>
      <c r="K864" s="126" t="s">
        <v>264</v>
      </c>
      <c r="L864" s="127">
        <v>876050</v>
      </c>
      <c r="M864" s="127">
        <v>573822</v>
      </c>
      <c r="N864" s="127">
        <v>573822</v>
      </c>
      <c r="O864" s="127">
        <v>388072</v>
      </c>
      <c r="P864" s="127">
        <v>0</v>
      </c>
      <c r="Q864" s="127">
        <v>136860</v>
      </c>
      <c r="R864" s="127">
        <v>114363</v>
      </c>
      <c r="S864" s="127">
        <v>2532</v>
      </c>
      <c r="T864" s="24">
        <f>IF(P864&gt;0, ROUND(IF(IF(OR(C864="51", C864="52", C864="66"), (L864*'UNIT VALUES'!$C$26)-CALCS!P864,0)&gt;0, IF(OR(C864="51", C864="52", C864="66"), (L864*'UNIT VALUES'!$C$26)-CALCS!P864,0), 0), 0), ROUND(IF(IF(OR(C864="51", C864="52", C864="66"), (L864*'UNIT VALUES'!$C$26)-CALCS!O864,0)&gt;0, IF(OR(C864="51", C864="52", C864="66"), (L864*'UNIT VALUES'!$C$26)-CALCS!O864,0), 0), 0))</f>
        <v>986640</v>
      </c>
      <c r="U864" s="25">
        <f>IF(C864="22", (O864*'UNIT VALUES'!$D$38)+(Q864*'UNIT VALUES'!$D$39)+(S864*'UNIT VALUES'!$D$40), (O864*'UNIT VALUES'!$D$28)+(Q864*'UNIT VALUES'!$D$29)+(S864*'UNIT VALUES'!$D$30))</f>
        <v>4588431.872274545</v>
      </c>
      <c r="V864" s="25">
        <f>IF(C864="22",(O864*'UNIT VALUES'!$D$41)+(Q864*'UNIT VALUES'!$D$42)+(R864*'UNIT VALUES'!$D$43),IF(C864="66",(Q864*'UNIT VALUES'!$D$31)+(T864*'UNIT VALUES'!$D$33)+(R864*'UNIT VALUES'!$D$34),(Q864*'UNIT VALUES'!$D$31)+(T864*'UNIT VALUES'!$D$32)+(R864*'UNIT VALUES'!$D$34)))</f>
        <v>22078569.113113169</v>
      </c>
      <c r="W864" s="25">
        <f t="shared" si="39"/>
        <v>22078569</v>
      </c>
      <c r="X864" s="27">
        <f>ROUND(IF(C864="22", W864*'UNIT VALUES'!$D$44, W864*'UNIT VALUES'!$D$36), 0)</f>
        <v>19323345</v>
      </c>
      <c r="Y864" s="87">
        <f>ROUND(IF(C864="22", IF(U864&gt;V864,O864*'UNIT VALUES'!$D$38*'UNIT VALUES'!$D$44,O864*'UNIT VALUES'!$D$41*'UNIT VALUES'!$D$44),IF(U864&gt;V864, O864*'UNIT VALUES'!$D$28*'UNIT VALUES'!$D$36,0)), 0)</f>
        <v>0</v>
      </c>
      <c r="Z864" s="87">
        <f>ROUND(IF(C864="22", IF(U864&gt;V864,Q864*'UNIT VALUES'!$D$39*'UNIT VALUES'!$D$44,Q864*'UNIT VALUES'!$D$42*'UNIT VALUES'!$D$44), IF(U864&gt;V864, Q864*'UNIT VALUES'!$D$29*'UNIT VALUES'!$D$36, Q864*'UNIT VALUES'!$D$31*'UNIT VALUES'!$D$36)),0)</f>
        <v>1826999</v>
      </c>
      <c r="AA864" s="87">
        <f>ROUND(IF(C864="22", IF(U864&gt;V864,0,R864*'UNIT VALUES'!$D$43*'UNIT VALUES'!$D$44),IF(CALCS!U864&gt;CALCS!V864,0,CALCS!R864*'UNIT VALUES'!$D$34*'UNIT VALUES'!$D$36)), 0)</f>
        <v>7421541</v>
      </c>
      <c r="AB864" s="87">
        <f>ROUND(IF(C864="22",IF(U864&gt;V864,S864*'UNIT VALUES'!$D$40*'UNIT VALUES'!$D$44,0),IF(U864&gt;V864,S864*'UNIT VALUES'!$D$30*'UNIT VALUES'!$D$36)), 0)</f>
        <v>0</v>
      </c>
      <c r="AC864" s="87">
        <f>ROUND(IF(U864&gt;V864,0,IF(T864&gt;1, IF(C864="66", T864*'UNIT VALUES'!$D$33*'UNIT VALUES'!$D$36,T864*'UNIT VALUES'!$D$32*'UNIT VALUES'!$D$36),0)),0)</f>
        <v>10074805</v>
      </c>
      <c r="AD864" t="str">
        <f t="shared" si="40"/>
        <v>391104</v>
      </c>
      <c r="AE864">
        <f ca="1">IF(C864="22",OFFSET('National Reallocations'!$L$1,MATCH(AD864,'National Reallocations'!$I$2:$I$52,0),),ROUND((X864/(SUM($X$2:$X$1259)-SUMIF($C$2:$C$1259,"22",$X$2:$X$1259)))*(Reallocations!$F$4+Reallocations!$F$5),0))</f>
        <v>1625</v>
      </c>
      <c r="AF864" s="27">
        <f ca="1">IF(ISERROR(OFFSET('MSA Reallocations'!$I$1,MATCH(AD864,'MSA Reallocations'!$E$2:$E$37,0),)), 0, (OFFSET('MSA Reallocations'!$I$1,MATCH(AD864,'MSA Reallocations'!$E$2:$E$37,0),)))</f>
        <v>0</v>
      </c>
      <c r="AG864" s="181">
        <f ca="1">IF(ISERROR(OFFSET(Reductions!$E$1,MATCH(AD864,Reductions!$F$2:$F$15,0),)), 0, -OFFSET(Reductions!$E$1,MATCH(AD864,Reductions!$F$2:$F$15,0),))</f>
        <v>0</v>
      </c>
      <c r="AH864" s="53">
        <f t="shared" ca="1" si="41"/>
        <v>19324970</v>
      </c>
    </row>
    <row r="865" spans="1:34" x14ac:dyDescent="0.25">
      <c r="A865" s="126" t="s">
        <v>5338</v>
      </c>
      <c r="B865" s="126" t="s">
        <v>2383</v>
      </c>
      <c r="C865" s="126" t="s">
        <v>47</v>
      </c>
      <c r="D865" s="126" t="s">
        <v>48</v>
      </c>
      <c r="E865" s="126" t="s">
        <v>2384</v>
      </c>
      <c r="F865" s="126" t="s">
        <v>2152</v>
      </c>
      <c r="G865" s="126" t="s">
        <v>161</v>
      </c>
      <c r="H865" s="126" t="s">
        <v>23</v>
      </c>
      <c r="I865" s="126" t="s">
        <v>2403</v>
      </c>
      <c r="J865" s="126" t="s">
        <v>2401</v>
      </c>
      <c r="K865" s="126" t="s">
        <v>264</v>
      </c>
      <c r="L865" s="127">
        <v>61813</v>
      </c>
      <c r="M865" s="127">
        <v>56438</v>
      </c>
      <c r="N865" s="127">
        <v>56438</v>
      </c>
      <c r="O865" s="127">
        <v>44962</v>
      </c>
      <c r="P865" s="127">
        <v>0</v>
      </c>
      <c r="Q865" s="127">
        <v>8172</v>
      </c>
      <c r="R865" s="127">
        <v>12276</v>
      </c>
      <c r="S865" s="127">
        <v>125</v>
      </c>
      <c r="T865" s="24">
        <f>IF(P865&gt;0, ROUND(IF(IF(OR(C865="51", C865="52", C865="66"), (L865*'UNIT VALUES'!$C$26)-CALCS!P865,0)&gt;0, IF(OR(C865="51", C865="52", C865="66"), (L865*'UNIT VALUES'!$C$26)-CALCS!P865,0), 0), 0), ROUND(IF(IF(OR(C865="51", C865="52", C865="66"), (L865*'UNIT VALUES'!$C$26)-CALCS!O865,0)&gt;0, IF(OR(C865="51", C865="52", C865="66"), (L865*'UNIT VALUES'!$C$26)-CALCS!O865,0), 0), 0))</f>
        <v>52036</v>
      </c>
      <c r="U865" s="25">
        <f>IF(C865="22", (O865*'UNIT VALUES'!$D$38)+(Q865*'UNIT VALUES'!$D$39)+(S865*'UNIT VALUES'!$D$40), (O865*'UNIT VALUES'!$D$28)+(Q865*'UNIT VALUES'!$D$29)+(S865*'UNIT VALUES'!$D$30))</f>
        <v>311010.36819949385</v>
      </c>
      <c r="V865" s="25">
        <f>IF(C865="22",(O865*'UNIT VALUES'!$D$41)+(Q865*'UNIT VALUES'!$D$42)+(R865*'UNIT VALUES'!$D$43),IF(C865="66",(Q865*'UNIT VALUES'!$D$31)+(T865*'UNIT VALUES'!$D$33)+(R865*'UNIT VALUES'!$D$34),(Q865*'UNIT VALUES'!$D$31)+(T865*'UNIT VALUES'!$D$32)+(R865*'UNIT VALUES'!$D$34)))</f>
        <v>1641996.4959835908</v>
      </c>
      <c r="W865" s="25">
        <f t="shared" si="39"/>
        <v>1641996</v>
      </c>
      <c r="X865" s="27">
        <f>ROUND(IF(C865="22", W865*'UNIT VALUES'!$D$44, W865*'UNIT VALUES'!$D$36), 0)</f>
        <v>1437088</v>
      </c>
      <c r="Y865" s="87">
        <f>ROUND(IF(C865="22", IF(U865&gt;V865,O865*'UNIT VALUES'!$D$38*'UNIT VALUES'!$D$44,O865*'UNIT VALUES'!$D$41*'UNIT VALUES'!$D$44),IF(U865&gt;V865, O865*'UNIT VALUES'!$D$28*'UNIT VALUES'!$D$36,0)), 0)</f>
        <v>0</v>
      </c>
      <c r="Z865" s="87">
        <f>ROUND(IF(C865="22", IF(U865&gt;V865,Q865*'UNIT VALUES'!$D$39*'UNIT VALUES'!$D$44,Q865*'UNIT VALUES'!$D$42*'UNIT VALUES'!$D$44), IF(U865&gt;V865, Q865*'UNIT VALUES'!$D$29*'UNIT VALUES'!$D$36, Q865*'UNIT VALUES'!$D$31*'UNIT VALUES'!$D$36)),0)</f>
        <v>109091</v>
      </c>
      <c r="AA865" s="87">
        <f>ROUND(IF(C865="22", IF(U865&gt;V865,0,R865*'UNIT VALUES'!$D$43*'UNIT VALUES'!$D$44),IF(CALCS!U865&gt;CALCS!V865,0,CALCS!R865*'UNIT VALUES'!$D$34*'UNIT VALUES'!$D$36)), 0)</f>
        <v>796646</v>
      </c>
      <c r="AB865" s="87">
        <f>ROUND(IF(C865="22",IF(U865&gt;V865,S865*'UNIT VALUES'!$D$40*'UNIT VALUES'!$D$44,0),IF(U865&gt;V865,S865*'UNIT VALUES'!$D$30*'UNIT VALUES'!$D$36)), 0)</f>
        <v>0</v>
      </c>
      <c r="AC865" s="87">
        <f>ROUND(IF(U865&gt;V865,0,IF(T865&gt;1, IF(C865="66", T865*'UNIT VALUES'!$D$33*'UNIT VALUES'!$D$36,T865*'UNIT VALUES'!$D$32*'UNIT VALUES'!$D$36),0)),0)</f>
        <v>531351</v>
      </c>
      <c r="AD865" t="str">
        <f t="shared" si="40"/>
        <v>391110</v>
      </c>
      <c r="AE865">
        <f ca="1">IF(C865="22",OFFSET('National Reallocations'!$L$1,MATCH(AD865,'National Reallocations'!$I$2:$I$52,0),),ROUND((X865/(SUM($X$2:$X$1259)-SUMIF($C$2:$C$1259,"22",$X$2:$X$1259)))*(Reallocations!$F$4+Reallocations!$F$5),0))</f>
        <v>121</v>
      </c>
      <c r="AF865" s="27">
        <f ca="1">IF(ISERROR(OFFSET('MSA Reallocations'!$I$1,MATCH(AD865,'MSA Reallocations'!$E$2:$E$37,0),)), 0, (OFFSET('MSA Reallocations'!$I$1,MATCH(AD865,'MSA Reallocations'!$E$2:$E$37,0),)))</f>
        <v>0</v>
      </c>
      <c r="AG865" s="181">
        <f ca="1">IF(ISERROR(OFFSET(Reductions!$E$1,MATCH(AD865,Reductions!$F$2:$F$15,0),)), 0, -OFFSET(Reductions!$E$1,MATCH(AD865,Reductions!$F$2:$F$15,0),))</f>
        <v>0</v>
      </c>
      <c r="AH865" s="53">
        <f t="shared" ca="1" si="41"/>
        <v>1437209</v>
      </c>
    </row>
    <row r="866" spans="1:34" x14ac:dyDescent="0.25">
      <c r="A866" s="126" t="s">
        <v>4895</v>
      </c>
      <c r="B866" s="126" t="s">
        <v>2383</v>
      </c>
      <c r="C866" s="126" t="s">
        <v>27</v>
      </c>
      <c r="D866" s="126" t="s">
        <v>28</v>
      </c>
      <c r="E866" s="126" t="s">
        <v>2384</v>
      </c>
      <c r="F866" s="126" t="s">
        <v>2404</v>
      </c>
      <c r="G866" s="126" t="s">
        <v>22</v>
      </c>
      <c r="H866" s="126" t="s">
        <v>23</v>
      </c>
      <c r="I866" s="126" t="s">
        <v>2405</v>
      </c>
      <c r="J866" s="126" t="s">
        <v>2406</v>
      </c>
      <c r="K866" s="126" t="s">
        <v>264</v>
      </c>
      <c r="L866" s="127">
        <v>471316</v>
      </c>
      <c r="M866" s="127">
        <v>565021</v>
      </c>
      <c r="N866" s="127">
        <v>564871</v>
      </c>
      <c r="O866" s="127">
        <v>850106</v>
      </c>
      <c r="P866" s="127">
        <v>0</v>
      </c>
      <c r="Q866" s="127">
        <v>176575</v>
      </c>
      <c r="R866" s="127">
        <v>48201</v>
      </c>
      <c r="S866" s="127">
        <v>8709</v>
      </c>
      <c r="T866" s="24">
        <f>IF(P866&gt;0, ROUND(IF(IF(OR(C866="51", C866="52", C866="66"), (L866*'UNIT VALUES'!$C$26)-CALCS!P866,0)&gt;0, IF(OR(C866="51", C866="52", C866="66"), (L866*'UNIT VALUES'!$C$26)-CALCS!P866,0), 0), 0), ROUND(IF(IF(OR(C866="51", C866="52", C866="66"), (L866*'UNIT VALUES'!$C$26)-CALCS!O866,0)&gt;0, IF(OR(C866="51", C866="52", C866="66"), (L866*'UNIT VALUES'!$C$26)-CALCS!O866,0), 0), 0))</f>
        <v>0</v>
      </c>
      <c r="U866" s="25">
        <f>IF(C866="22", (O866*'UNIT VALUES'!$D$38)+(Q866*'UNIT VALUES'!$D$39)+(S866*'UNIT VALUES'!$D$40), (O866*'UNIT VALUES'!$D$28)+(Q866*'UNIT VALUES'!$D$29)+(S866*'UNIT VALUES'!$D$30))</f>
        <v>7393053.1287479643</v>
      </c>
      <c r="V866" s="25">
        <f>IF(C866="22",(O866*'UNIT VALUES'!$D$41)+(Q866*'UNIT VALUES'!$D$42)+(R866*'UNIT VALUES'!$D$43),IF(C866="66",(Q866*'UNIT VALUES'!$D$31)+(T866*'UNIT VALUES'!$D$33)+(R866*'UNIT VALUES'!$D$34),(Q866*'UNIT VALUES'!$D$31)+(T866*'UNIT VALUES'!$D$32)+(R866*'UNIT VALUES'!$D$34)))</f>
        <v>6267257.3944560029</v>
      </c>
      <c r="W866" s="25">
        <f t="shared" si="39"/>
        <v>7393053</v>
      </c>
      <c r="X866" s="27">
        <f>ROUND(IF(C866="22", W866*'UNIT VALUES'!$D$44, W866*'UNIT VALUES'!$D$36), 0)</f>
        <v>6470461</v>
      </c>
      <c r="Y866" s="87">
        <f>ROUND(IF(C866="22", IF(U866&gt;V866,O866*'UNIT VALUES'!$D$38*'UNIT VALUES'!$D$44,O866*'UNIT VALUES'!$D$41*'UNIT VALUES'!$D$44),IF(U866&gt;V866, O866*'UNIT VALUES'!$D$28*'UNIT VALUES'!$D$36,0)), 0)</f>
        <v>1398581</v>
      </c>
      <c r="Z866" s="87">
        <f>ROUND(IF(C866="22", IF(U866&gt;V866,Q866*'UNIT VALUES'!$D$39*'UNIT VALUES'!$D$44,Q866*'UNIT VALUES'!$D$42*'UNIT VALUES'!$D$44), IF(U866&gt;V866, Q866*'UNIT VALUES'!$D$29*'UNIT VALUES'!$D$36, Q866*'UNIT VALUES'!$D$31*'UNIT VALUES'!$D$36)),0)</f>
        <v>3928618</v>
      </c>
      <c r="AA866" s="87">
        <f>ROUND(IF(C866="22", IF(U866&gt;V866,0,R866*'UNIT VALUES'!$D$43*'UNIT VALUES'!$D$44),IF(CALCS!U866&gt;CALCS!V866,0,CALCS!R866*'UNIT VALUES'!$D$34*'UNIT VALUES'!$D$36)), 0)</f>
        <v>0</v>
      </c>
      <c r="AB866" s="87">
        <f>ROUND(IF(C866="22",IF(U866&gt;V866,S866*'UNIT VALUES'!$D$40*'UNIT VALUES'!$D$44,0),IF(U866&gt;V866,S866*'UNIT VALUES'!$D$30*'UNIT VALUES'!$D$36)), 0)</f>
        <v>1143262</v>
      </c>
      <c r="AC866" s="87">
        <f>ROUND(IF(U866&gt;V866,0,IF(T866&gt;1, IF(C866="66", T866*'UNIT VALUES'!$D$33*'UNIT VALUES'!$D$36,T866*'UNIT VALUES'!$D$32*'UNIT VALUES'!$D$36),0)),0)</f>
        <v>0</v>
      </c>
      <c r="AD866" t="str">
        <f t="shared" si="40"/>
        <v>391176</v>
      </c>
      <c r="AE866">
        <f ca="1">IF(C866="22",OFFSET('National Reallocations'!$L$1,MATCH(AD866,'National Reallocations'!$I$2:$I$52,0),),ROUND((X866/(SUM($X$2:$X$1259)-SUMIF($C$2:$C$1259,"22",$X$2:$X$1259)))*(Reallocations!$F$4+Reallocations!$F$5),0))</f>
        <v>544</v>
      </c>
      <c r="AF866" s="27">
        <f ca="1">IF(ISERROR(OFFSET('MSA Reallocations'!$I$1,MATCH(AD866,'MSA Reallocations'!$E$2:$E$37,0),)), 0, (OFFSET('MSA Reallocations'!$I$1,MATCH(AD866,'MSA Reallocations'!$E$2:$E$37,0),)))</f>
        <v>0</v>
      </c>
      <c r="AG866" s="181">
        <f ca="1">IF(ISERROR(OFFSET(Reductions!$E$1,MATCH(AD866,Reductions!$F$2:$F$15,0),)), 0, -OFFSET(Reductions!$E$1,MATCH(AD866,Reductions!$F$2:$F$15,0),))</f>
        <v>0</v>
      </c>
      <c r="AH866" s="53">
        <f t="shared" ca="1" si="41"/>
        <v>6471005</v>
      </c>
    </row>
    <row r="867" spans="1:34" x14ac:dyDescent="0.25">
      <c r="A867" s="126" t="s">
        <v>5283</v>
      </c>
      <c r="B867" s="126" t="s">
        <v>2383</v>
      </c>
      <c r="C867" s="126" t="s">
        <v>47</v>
      </c>
      <c r="D867" s="126" t="s">
        <v>48</v>
      </c>
      <c r="E867" s="126" t="s">
        <v>2384</v>
      </c>
      <c r="F867" s="126" t="s">
        <v>991</v>
      </c>
      <c r="G867" s="126" t="s">
        <v>2090</v>
      </c>
      <c r="H867" s="126" t="s">
        <v>2408</v>
      </c>
      <c r="I867" s="126" t="s">
        <v>2408</v>
      </c>
      <c r="J867" s="126" t="s">
        <v>2387</v>
      </c>
      <c r="K867" s="126" t="s">
        <v>264</v>
      </c>
      <c r="L867" s="127">
        <v>47922</v>
      </c>
      <c r="M867" s="127">
        <v>50113</v>
      </c>
      <c r="N867" s="127">
        <v>50526</v>
      </c>
      <c r="O867" s="127">
        <v>49146</v>
      </c>
      <c r="P867" s="127">
        <v>0</v>
      </c>
      <c r="Q867" s="127">
        <v>5583</v>
      </c>
      <c r="R867" s="127">
        <v>3889</v>
      </c>
      <c r="S867" s="127">
        <v>120</v>
      </c>
      <c r="T867" s="24">
        <f>IF(P867&gt;0, ROUND(IF(IF(OR(C867="51", C867="52", C867="66"), (L867*'UNIT VALUES'!$C$26)-CALCS!P867,0)&gt;0, IF(OR(C867="51", C867="52", C867="66"), (L867*'UNIT VALUES'!$C$26)-CALCS!P867,0), 0), 0), ROUND(IF(IF(OR(C867="51", C867="52", C867="66"), (L867*'UNIT VALUES'!$C$26)-CALCS!O867,0)&gt;0, IF(OR(C867="51", C867="52", C867="66"), (L867*'UNIT VALUES'!$C$26)-CALCS!O867,0), 0), 0))</f>
        <v>26054</v>
      </c>
      <c r="U867" s="25">
        <f>IF(C867="22", (O867*'UNIT VALUES'!$D$38)+(Q867*'UNIT VALUES'!$D$39)+(S867*'UNIT VALUES'!$D$40), (O867*'UNIT VALUES'!$D$28)+(Q867*'UNIT VALUES'!$D$29)+(S867*'UNIT VALUES'!$D$30))</f>
        <v>252309.38498519178</v>
      </c>
      <c r="V867" s="25">
        <f>IF(C867="22",(O867*'UNIT VALUES'!$D$41)+(Q867*'UNIT VALUES'!$D$42)+(R867*'UNIT VALUES'!$D$43),IF(C867="66",(Q867*'UNIT VALUES'!$D$31)+(T867*'UNIT VALUES'!$D$33)+(R867*'UNIT VALUES'!$D$34),(Q867*'UNIT VALUES'!$D$31)+(T867*'UNIT VALUES'!$D$32)+(R867*'UNIT VALUES'!$D$34)))</f>
        <v>677493.76828973053</v>
      </c>
      <c r="W867" s="25">
        <f t="shared" si="39"/>
        <v>677494</v>
      </c>
      <c r="X867" s="27">
        <f>ROUND(IF(C867="22", W867*'UNIT VALUES'!$D$44, W867*'UNIT VALUES'!$D$36), 0)</f>
        <v>592948</v>
      </c>
      <c r="Y867" s="87">
        <f>ROUND(IF(C867="22", IF(U867&gt;V867,O867*'UNIT VALUES'!$D$38*'UNIT VALUES'!$D$44,O867*'UNIT VALUES'!$D$41*'UNIT VALUES'!$D$44),IF(U867&gt;V867, O867*'UNIT VALUES'!$D$28*'UNIT VALUES'!$D$36,0)), 0)</f>
        <v>0</v>
      </c>
      <c r="Z867" s="87">
        <f>ROUND(IF(C867="22", IF(U867&gt;V867,Q867*'UNIT VALUES'!$D$39*'UNIT VALUES'!$D$44,Q867*'UNIT VALUES'!$D$42*'UNIT VALUES'!$D$44), IF(U867&gt;V867, Q867*'UNIT VALUES'!$D$29*'UNIT VALUES'!$D$36, Q867*'UNIT VALUES'!$D$31*'UNIT VALUES'!$D$36)),0)</f>
        <v>74530</v>
      </c>
      <c r="AA867" s="87">
        <f>ROUND(IF(C867="22", IF(U867&gt;V867,0,R867*'UNIT VALUES'!$D$43*'UNIT VALUES'!$D$44),IF(CALCS!U867&gt;CALCS!V867,0,CALCS!R867*'UNIT VALUES'!$D$34*'UNIT VALUES'!$D$36)), 0)</f>
        <v>252375</v>
      </c>
      <c r="AB867" s="87">
        <f>ROUND(IF(C867="22",IF(U867&gt;V867,S867*'UNIT VALUES'!$D$40*'UNIT VALUES'!$D$44,0),IF(U867&gt;V867,S867*'UNIT VALUES'!$D$30*'UNIT VALUES'!$D$36)), 0)</f>
        <v>0</v>
      </c>
      <c r="AC867" s="87">
        <f>ROUND(IF(U867&gt;V867,0,IF(T867&gt;1, IF(C867="66", T867*'UNIT VALUES'!$D$33*'UNIT VALUES'!$D$36,T867*'UNIT VALUES'!$D$32*'UNIT VALUES'!$D$36),0)),0)</f>
        <v>266043</v>
      </c>
      <c r="AD867" t="str">
        <f t="shared" si="40"/>
        <v>391320</v>
      </c>
      <c r="AE867">
        <f ca="1">IF(C867="22",OFFSET('National Reallocations'!$L$1,MATCH(AD867,'National Reallocations'!$I$2:$I$52,0),),ROUND((X867/(SUM($X$2:$X$1259)-SUMIF($C$2:$C$1259,"22",$X$2:$X$1259)))*(Reallocations!$F$4+Reallocations!$F$5),0))</f>
        <v>50</v>
      </c>
      <c r="AF867" s="27">
        <f ca="1">IF(ISERROR(OFFSET('MSA Reallocations'!$I$1,MATCH(AD867,'MSA Reallocations'!$E$2:$E$37,0),)), 0, (OFFSET('MSA Reallocations'!$I$1,MATCH(AD867,'MSA Reallocations'!$E$2:$E$37,0),)))</f>
        <v>0</v>
      </c>
      <c r="AG867" s="181">
        <f ca="1">IF(ISERROR(OFFSET(Reductions!$E$1,MATCH(AD867,Reductions!$F$2:$F$15,0),)), 0, -OFFSET(Reductions!$E$1,MATCH(AD867,Reductions!$F$2:$F$15,0),))</f>
        <v>0</v>
      </c>
      <c r="AH867" s="53">
        <f t="shared" ca="1" si="41"/>
        <v>592998</v>
      </c>
    </row>
    <row r="868" spans="1:34" x14ac:dyDescent="0.25">
      <c r="A868" s="126" t="s">
        <v>5806</v>
      </c>
      <c r="B868" s="126" t="s">
        <v>2383</v>
      </c>
      <c r="C868" s="126" t="s">
        <v>27</v>
      </c>
      <c r="D868" s="126" t="s">
        <v>28</v>
      </c>
      <c r="E868" s="126" t="s">
        <v>2384</v>
      </c>
      <c r="F868" s="126" t="s">
        <v>1247</v>
      </c>
      <c r="G868" s="126" t="s">
        <v>322</v>
      </c>
      <c r="H868" s="126" t="s">
        <v>23</v>
      </c>
      <c r="I868" s="126" t="s">
        <v>1248</v>
      </c>
      <c r="J868" s="126" t="s">
        <v>2410</v>
      </c>
      <c r="K868" s="126" t="s">
        <v>264</v>
      </c>
      <c r="L868" s="127">
        <v>262332</v>
      </c>
      <c r="M868" s="127">
        <v>193549</v>
      </c>
      <c r="N868" s="127">
        <v>199321</v>
      </c>
      <c r="O868" s="127">
        <v>140599</v>
      </c>
      <c r="P868" s="127">
        <v>0</v>
      </c>
      <c r="Q868" s="127">
        <v>45633</v>
      </c>
      <c r="R868" s="127">
        <v>27770</v>
      </c>
      <c r="S868" s="127">
        <v>1114</v>
      </c>
      <c r="T868" s="24">
        <f>IF(P868&gt;0, ROUND(IF(IF(OR(C868="51", C868="52", C868="66"), (L868*'UNIT VALUES'!$C$26)-CALCS!P868,0)&gt;0, IF(OR(C868="51", C868="52", C868="66"), (L868*'UNIT VALUES'!$C$26)-CALCS!P868,0), 0), 0), ROUND(IF(IF(OR(C868="51", C868="52", C868="66"), (L868*'UNIT VALUES'!$C$26)-CALCS!O868,0)&gt;0, IF(OR(C868="51", C868="52", C868="66"), (L868*'UNIT VALUES'!$C$26)-CALCS!O868,0), 0), 0))</f>
        <v>271057</v>
      </c>
      <c r="U868" s="25">
        <f>IF(C868="22", (O868*'UNIT VALUES'!$D$38)+(Q868*'UNIT VALUES'!$D$39)+(S868*'UNIT VALUES'!$D$40), (O868*'UNIT VALUES'!$D$28)+(Q868*'UNIT VALUES'!$D$29)+(S868*'UNIT VALUES'!$D$30))</f>
        <v>1591437.1033318804</v>
      </c>
      <c r="V868" s="25">
        <f>IF(C868="22",(O868*'UNIT VALUES'!$D$41)+(Q868*'UNIT VALUES'!$D$42)+(R868*'UNIT VALUES'!$D$43),IF(C868="66",(Q868*'UNIT VALUES'!$D$31)+(T868*'UNIT VALUES'!$D$33)+(R868*'UNIT VALUES'!$D$34),(Q868*'UNIT VALUES'!$D$31)+(T868*'UNIT VALUES'!$D$32)+(R868*'UNIT VALUES'!$D$34)))</f>
        <v>5917587.0328877158</v>
      </c>
      <c r="W868" s="25">
        <f t="shared" si="39"/>
        <v>5917587</v>
      </c>
      <c r="X868" s="27">
        <f>ROUND(IF(C868="22", W868*'UNIT VALUES'!$D$44, W868*'UNIT VALUES'!$D$36), 0)</f>
        <v>5179121</v>
      </c>
      <c r="Y868" s="87">
        <f>ROUND(IF(C868="22", IF(U868&gt;V868,O868*'UNIT VALUES'!$D$38*'UNIT VALUES'!$D$44,O868*'UNIT VALUES'!$D$41*'UNIT VALUES'!$D$44),IF(U868&gt;V868, O868*'UNIT VALUES'!$D$28*'UNIT VALUES'!$D$36,0)), 0)</f>
        <v>0</v>
      </c>
      <c r="Z868" s="87">
        <f>ROUND(IF(C868="22", IF(U868&gt;V868,Q868*'UNIT VALUES'!$D$39*'UNIT VALUES'!$D$44,Q868*'UNIT VALUES'!$D$42*'UNIT VALUES'!$D$44), IF(U868&gt;V868, Q868*'UNIT VALUES'!$D$29*'UNIT VALUES'!$D$36, Q868*'UNIT VALUES'!$D$31*'UNIT VALUES'!$D$36)),0)</f>
        <v>609173</v>
      </c>
      <c r="AA868" s="87">
        <f>ROUND(IF(C868="22", IF(U868&gt;V868,0,R868*'UNIT VALUES'!$D$43*'UNIT VALUES'!$D$44),IF(CALCS!U868&gt;CALCS!V868,0,CALCS!R868*'UNIT VALUES'!$D$34*'UNIT VALUES'!$D$36)), 0)</f>
        <v>1802123</v>
      </c>
      <c r="AB868" s="87">
        <f>ROUND(IF(C868="22",IF(U868&gt;V868,S868*'UNIT VALUES'!$D$40*'UNIT VALUES'!$D$44,0),IF(U868&gt;V868,S868*'UNIT VALUES'!$D$30*'UNIT VALUES'!$D$36)), 0)</f>
        <v>0</v>
      </c>
      <c r="AC868" s="87">
        <f>ROUND(IF(U868&gt;V868,0,IF(T868&gt;1, IF(C868="66", T868*'UNIT VALUES'!$D$33*'UNIT VALUES'!$D$36,T868*'UNIT VALUES'!$D$32*'UNIT VALUES'!$D$36),0)),0)</f>
        <v>2767824</v>
      </c>
      <c r="AD868" t="str">
        <f t="shared" si="40"/>
        <v>391362</v>
      </c>
      <c r="AE868">
        <f ca="1">IF(C868="22",OFFSET('National Reallocations'!$L$1,MATCH(AD868,'National Reallocations'!$I$2:$I$52,0),),ROUND((X868/(SUM($X$2:$X$1259)-SUMIF($C$2:$C$1259,"22",$X$2:$X$1259)))*(Reallocations!$F$4+Reallocations!$F$5),0))</f>
        <v>436</v>
      </c>
      <c r="AF868" s="27">
        <f ca="1">IF(ISERROR(OFFSET('MSA Reallocations'!$I$1,MATCH(AD868,'MSA Reallocations'!$E$2:$E$37,0),)), 0, (OFFSET('MSA Reallocations'!$I$1,MATCH(AD868,'MSA Reallocations'!$E$2:$E$37,0),)))</f>
        <v>0</v>
      </c>
      <c r="AG868" s="181">
        <f ca="1">IF(ISERROR(OFFSET(Reductions!$E$1,MATCH(AD868,Reductions!$F$2:$F$15,0),)), 0, -OFFSET(Reductions!$E$1,MATCH(AD868,Reductions!$F$2:$F$15,0),))</f>
        <v>0</v>
      </c>
      <c r="AH868" s="53">
        <f t="shared" ca="1" si="41"/>
        <v>5179557</v>
      </c>
    </row>
    <row r="869" spans="1:34" x14ac:dyDescent="0.25">
      <c r="A869" s="126" t="s">
        <v>5750</v>
      </c>
      <c r="B869" s="126" t="s">
        <v>2383</v>
      </c>
      <c r="C869" s="126" t="s">
        <v>47</v>
      </c>
      <c r="D869" s="126" t="s">
        <v>48</v>
      </c>
      <c r="E869" s="126" t="s">
        <v>2384</v>
      </c>
      <c r="F869" s="126" t="s">
        <v>2412</v>
      </c>
      <c r="G869" s="126" t="s">
        <v>161</v>
      </c>
      <c r="H869" s="126" t="s">
        <v>23</v>
      </c>
      <c r="I869" s="126" t="s">
        <v>2413</v>
      </c>
      <c r="J869" s="126" t="s">
        <v>2401</v>
      </c>
      <c r="K869" s="126" t="s">
        <v>264</v>
      </c>
      <c r="L869" s="127">
        <v>37991</v>
      </c>
      <c r="M869" s="127">
        <v>36957</v>
      </c>
      <c r="N869" s="127">
        <v>36957</v>
      </c>
      <c r="O869" s="127">
        <v>17344</v>
      </c>
      <c r="P869" s="127">
        <v>0</v>
      </c>
      <c r="Q869" s="127">
        <v>7280</v>
      </c>
      <c r="R869" s="127">
        <v>6657</v>
      </c>
      <c r="S869" s="127">
        <v>196</v>
      </c>
      <c r="T869" s="24">
        <f>IF(P869&gt;0, ROUND(IF(IF(OR(C869="51", C869="52", C869="66"), (L869*'UNIT VALUES'!$C$26)-CALCS!P869,0)&gt;0, IF(OR(C869="51", C869="52", C869="66"), (L869*'UNIT VALUES'!$C$26)-CALCS!P869,0), 0), 0), ROUND(IF(IF(OR(C869="51", C869="52", C869="66"), (L869*'UNIT VALUES'!$C$26)-CALCS!O869,0)&gt;0, IF(OR(C869="51", C869="52", C869="66"), (L869*'UNIT VALUES'!$C$26)-CALCS!O869,0), 0), 0))</f>
        <v>42272</v>
      </c>
      <c r="U869" s="25">
        <f>IF(C869="22", (O869*'UNIT VALUES'!$D$38)+(Q869*'UNIT VALUES'!$D$39)+(S869*'UNIT VALUES'!$D$40), (O869*'UNIT VALUES'!$D$28)+(Q869*'UNIT VALUES'!$D$29)+(S869*'UNIT VALUES'!$D$30))</f>
        <v>247068.5754350365</v>
      </c>
      <c r="V869" s="25">
        <f>IF(C869="22",(O869*'UNIT VALUES'!$D$41)+(Q869*'UNIT VALUES'!$D$42)+(R869*'UNIT VALUES'!$D$43),IF(C869="66",(Q869*'UNIT VALUES'!$D$31)+(T869*'UNIT VALUES'!$D$33)+(R869*'UNIT VALUES'!$D$34),(Q869*'UNIT VALUES'!$D$31)+(T869*'UNIT VALUES'!$D$32)+(R869*'UNIT VALUES'!$D$34)))</f>
        <v>1097837.0173453079</v>
      </c>
      <c r="W869" s="25">
        <f t="shared" si="39"/>
        <v>1097837</v>
      </c>
      <c r="X869" s="27">
        <f>ROUND(IF(C869="22", W869*'UNIT VALUES'!$D$44, W869*'UNIT VALUES'!$D$36), 0)</f>
        <v>960836</v>
      </c>
      <c r="Y869" s="87">
        <f>ROUND(IF(C869="22", IF(U869&gt;V869,O869*'UNIT VALUES'!$D$38*'UNIT VALUES'!$D$44,O869*'UNIT VALUES'!$D$41*'UNIT VALUES'!$D$44),IF(U869&gt;V869, O869*'UNIT VALUES'!$D$28*'UNIT VALUES'!$D$36,0)), 0)</f>
        <v>0</v>
      </c>
      <c r="Z869" s="87">
        <f>ROUND(IF(C869="22", IF(U869&gt;V869,Q869*'UNIT VALUES'!$D$39*'UNIT VALUES'!$D$44,Q869*'UNIT VALUES'!$D$42*'UNIT VALUES'!$D$44), IF(U869&gt;V869, Q869*'UNIT VALUES'!$D$29*'UNIT VALUES'!$D$36, Q869*'UNIT VALUES'!$D$31*'UNIT VALUES'!$D$36)),0)</f>
        <v>97184</v>
      </c>
      <c r="AA869" s="87">
        <f>ROUND(IF(C869="22", IF(U869&gt;V869,0,R869*'UNIT VALUES'!$D$43*'UNIT VALUES'!$D$44),IF(CALCS!U869&gt;CALCS!V869,0,CALCS!R869*'UNIT VALUES'!$D$34*'UNIT VALUES'!$D$36)), 0)</f>
        <v>432003</v>
      </c>
      <c r="AB869" s="87">
        <f>ROUND(IF(C869="22",IF(U869&gt;V869,S869*'UNIT VALUES'!$D$40*'UNIT VALUES'!$D$44,0),IF(U869&gt;V869,S869*'UNIT VALUES'!$D$30*'UNIT VALUES'!$D$36)), 0)</f>
        <v>0</v>
      </c>
      <c r="AC869" s="87">
        <f>ROUND(IF(U869&gt;V869,0,IF(T869&gt;1, IF(C869="66", T869*'UNIT VALUES'!$D$33*'UNIT VALUES'!$D$36,T869*'UNIT VALUES'!$D$32*'UNIT VALUES'!$D$36),0)),0)</f>
        <v>431649</v>
      </c>
      <c r="AD869" t="str">
        <f t="shared" si="40"/>
        <v>391500</v>
      </c>
      <c r="AE869">
        <f ca="1">IF(C869="22",OFFSET('National Reallocations'!$L$1,MATCH(AD869,'National Reallocations'!$I$2:$I$52,0),),ROUND((X869/(SUM($X$2:$X$1259)-SUMIF($C$2:$C$1259,"22",$X$2:$X$1259)))*(Reallocations!$F$4+Reallocations!$F$5),0))</f>
        <v>81</v>
      </c>
      <c r="AF869" s="27">
        <f ca="1">IF(ISERROR(OFFSET('MSA Reallocations'!$I$1,MATCH(AD869,'MSA Reallocations'!$E$2:$E$37,0),)), 0, (OFFSET('MSA Reallocations'!$I$1,MATCH(AD869,'MSA Reallocations'!$E$2:$E$37,0),)))</f>
        <v>0</v>
      </c>
      <c r="AG869" s="181">
        <f ca="1">IF(ISERROR(OFFSET(Reductions!$E$1,MATCH(AD869,Reductions!$F$2:$F$15,0),)), 0, -OFFSET(Reductions!$E$1,MATCH(AD869,Reductions!$F$2:$F$15,0),))</f>
        <v>0</v>
      </c>
      <c r="AH869" s="53">
        <f t="shared" ca="1" si="41"/>
        <v>960917</v>
      </c>
    </row>
    <row r="870" spans="1:34" x14ac:dyDescent="0.25">
      <c r="A870" s="126" t="s">
        <v>5227</v>
      </c>
      <c r="B870" s="126" t="s">
        <v>2383</v>
      </c>
      <c r="C870" s="126" t="s">
        <v>27</v>
      </c>
      <c r="D870" s="126" t="s">
        <v>28</v>
      </c>
      <c r="E870" s="126" t="s">
        <v>2384</v>
      </c>
      <c r="F870" s="126" t="s">
        <v>394</v>
      </c>
      <c r="G870" s="126" t="s">
        <v>1557</v>
      </c>
      <c r="H870" s="126" t="s">
        <v>23</v>
      </c>
      <c r="I870" s="126" t="s">
        <v>2415</v>
      </c>
      <c r="J870" s="126" t="s">
        <v>2401</v>
      </c>
      <c r="K870" s="126" t="s">
        <v>264</v>
      </c>
      <c r="L870" s="127">
        <v>43782</v>
      </c>
      <c r="M870" s="127">
        <v>57538</v>
      </c>
      <c r="N870" s="127">
        <v>57538</v>
      </c>
      <c r="O870" s="127">
        <v>53775</v>
      </c>
      <c r="P870" s="127">
        <v>0</v>
      </c>
      <c r="Q870" s="127">
        <v>10848</v>
      </c>
      <c r="R870" s="127">
        <v>5132</v>
      </c>
      <c r="S870" s="127">
        <v>419</v>
      </c>
      <c r="T870" s="24">
        <f>IF(P870&gt;0, ROUND(IF(IF(OR(C870="51", C870="52", C870="66"), (L870*'UNIT VALUES'!$C$26)-CALCS!P870,0)&gt;0, IF(OR(C870="51", C870="52", C870="66"), (L870*'UNIT VALUES'!$C$26)-CALCS!P870,0), 0), 0), ROUND(IF(IF(OR(C870="51", C870="52", C870="66"), (L870*'UNIT VALUES'!$C$26)-CALCS!O870,0)&gt;0, IF(OR(C870="51", C870="52", C870="66"), (L870*'UNIT VALUES'!$C$26)-CALCS!O870,0), 0), 0))</f>
        <v>14928</v>
      </c>
      <c r="U870" s="25">
        <f>IF(C870="22", (O870*'UNIT VALUES'!$D$38)+(Q870*'UNIT VALUES'!$D$39)+(S870*'UNIT VALUES'!$D$40), (O870*'UNIT VALUES'!$D$28)+(Q870*'UNIT VALUES'!$D$29)+(S870*'UNIT VALUES'!$D$30))</f>
        <v>439701.79297360155</v>
      </c>
      <c r="V870" s="25">
        <f>IF(C870="22",(O870*'UNIT VALUES'!$D$41)+(Q870*'UNIT VALUES'!$D$42)+(R870*'UNIT VALUES'!$D$43),IF(C870="66",(Q870*'UNIT VALUES'!$D$31)+(T870*'UNIT VALUES'!$D$33)+(R870*'UNIT VALUES'!$D$34),(Q870*'UNIT VALUES'!$D$31)+(T870*'UNIT VALUES'!$D$32)+(R870*'UNIT VALUES'!$D$34)))</f>
        <v>720156.16095014452</v>
      </c>
      <c r="W870" s="25">
        <f t="shared" si="39"/>
        <v>720156</v>
      </c>
      <c r="X870" s="27">
        <f>ROUND(IF(C870="22", W870*'UNIT VALUES'!$D$44, W870*'UNIT VALUES'!$D$36), 0)</f>
        <v>630286</v>
      </c>
      <c r="Y870" s="87">
        <f>ROUND(IF(C870="22", IF(U870&gt;V870,O870*'UNIT VALUES'!$D$38*'UNIT VALUES'!$D$44,O870*'UNIT VALUES'!$D$41*'UNIT VALUES'!$D$44),IF(U870&gt;V870, O870*'UNIT VALUES'!$D$28*'UNIT VALUES'!$D$36,0)), 0)</f>
        <v>0</v>
      </c>
      <c r="Z870" s="87">
        <f>ROUND(IF(C870="22", IF(U870&gt;V870,Q870*'UNIT VALUES'!$D$39*'UNIT VALUES'!$D$44,Q870*'UNIT VALUES'!$D$42*'UNIT VALUES'!$D$44), IF(U870&gt;V870, Q870*'UNIT VALUES'!$D$29*'UNIT VALUES'!$D$36, Q870*'UNIT VALUES'!$D$31*'UNIT VALUES'!$D$36)),0)</f>
        <v>144814</v>
      </c>
      <c r="AA870" s="87">
        <f>ROUND(IF(C870="22", IF(U870&gt;V870,0,R870*'UNIT VALUES'!$D$43*'UNIT VALUES'!$D$44),IF(CALCS!U870&gt;CALCS!V870,0,CALCS!R870*'UNIT VALUES'!$D$34*'UNIT VALUES'!$D$36)), 0)</f>
        <v>333039</v>
      </c>
      <c r="AB870" s="87">
        <f>ROUND(IF(C870="22",IF(U870&gt;V870,S870*'UNIT VALUES'!$D$40*'UNIT VALUES'!$D$44,0),IF(U870&gt;V870,S870*'UNIT VALUES'!$D$30*'UNIT VALUES'!$D$36)), 0)</f>
        <v>0</v>
      </c>
      <c r="AC870" s="87">
        <f>ROUND(IF(U870&gt;V870,0,IF(T870&gt;1, IF(C870="66", T870*'UNIT VALUES'!$D$33*'UNIT VALUES'!$D$36,T870*'UNIT VALUES'!$D$32*'UNIT VALUES'!$D$36),0)),0)</f>
        <v>152433</v>
      </c>
      <c r="AD870" t="str">
        <f t="shared" si="40"/>
        <v>391602</v>
      </c>
      <c r="AE870">
        <f ca="1">IF(C870="22",OFFSET('National Reallocations'!$L$1,MATCH(AD870,'National Reallocations'!$I$2:$I$52,0),),ROUND((X870/(SUM($X$2:$X$1259)-SUMIF($C$2:$C$1259,"22",$X$2:$X$1259)))*(Reallocations!$F$4+Reallocations!$F$5),0))</f>
        <v>53</v>
      </c>
      <c r="AF870" s="27">
        <f ca="1">IF(ISERROR(OFFSET('MSA Reallocations'!$I$1,MATCH(AD870,'MSA Reallocations'!$E$2:$E$37,0),)), 0, (OFFSET('MSA Reallocations'!$I$1,MATCH(AD870,'MSA Reallocations'!$E$2:$E$37,0),)))</f>
        <v>0</v>
      </c>
      <c r="AG870" s="181">
        <f ca="1">IF(ISERROR(OFFSET(Reductions!$E$1,MATCH(AD870,Reductions!$F$2:$F$15,0),)), 0, -OFFSET(Reductions!$E$1,MATCH(AD870,Reductions!$F$2:$F$15,0),))</f>
        <v>0</v>
      </c>
      <c r="AH870" s="53">
        <f t="shared" ca="1" si="41"/>
        <v>630339</v>
      </c>
    </row>
    <row r="871" spans="1:34" x14ac:dyDescent="0.25">
      <c r="A871" s="126" t="s">
        <v>5304</v>
      </c>
      <c r="B871" s="126" t="s">
        <v>2383</v>
      </c>
      <c r="C871" s="126" t="s">
        <v>47</v>
      </c>
      <c r="D871" s="126" t="s">
        <v>48</v>
      </c>
      <c r="E871" s="126" t="s">
        <v>2384</v>
      </c>
      <c r="F871" s="126" t="s">
        <v>2417</v>
      </c>
      <c r="G871" s="126" t="s">
        <v>161</v>
      </c>
      <c r="H871" s="126" t="s">
        <v>23</v>
      </c>
      <c r="I871" s="126" t="s">
        <v>2418</v>
      </c>
      <c r="J871" s="126" t="s">
        <v>2401</v>
      </c>
      <c r="K871" s="126" t="s">
        <v>264</v>
      </c>
      <c r="L871" s="127">
        <v>62998</v>
      </c>
      <c r="M871" s="127">
        <v>59999</v>
      </c>
      <c r="N871" s="127">
        <v>59999</v>
      </c>
      <c r="O871" s="127">
        <v>47676</v>
      </c>
      <c r="P871" s="127">
        <v>0</v>
      </c>
      <c r="Q871" s="127">
        <v>9607</v>
      </c>
      <c r="R871" s="127">
        <v>3897</v>
      </c>
      <c r="S871" s="127">
        <v>66</v>
      </c>
      <c r="T871" s="24">
        <f>IF(P871&gt;0, ROUND(IF(IF(OR(C871="51", C871="52", C871="66"), (L871*'UNIT VALUES'!$C$26)-CALCS!P871,0)&gt;0, IF(OR(C871="51", C871="52", C871="66"), (L871*'UNIT VALUES'!$C$26)-CALCS!P871,0), 0), 0), ROUND(IF(IF(OR(C871="51", C871="52", C871="66"), (L871*'UNIT VALUES'!$C$26)-CALCS!O871,0)&gt;0, IF(OR(C871="51", C871="52", C871="66"), (L871*'UNIT VALUES'!$C$26)-CALCS!O871,0), 0), 0))</f>
        <v>51181</v>
      </c>
      <c r="U871" s="25">
        <f>IF(C871="22", (O871*'UNIT VALUES'!$D$38)+(Q871*'UNIT VALUES'!$D$39)+(S871*'UNIT VALUES'!$D$40), (O871*'UNIT VALUES'!$D$28)+(Q871*'UNIT VALUES'!$D$29)+(S871*'UNIT VALUES'!$D$30))</f>
        <v>343742.23952925281</v>
      </c>
      <c r="V871" s="25">
        <f>IF(C871="22",(O871*'UNIT VALUES'!$D$41)+(Q871*'UNIT VALUES'!$D$42)+(R871*'UNIT VALUES'!$D$43),IF(C871="66",(Q871*'UNIT VALUES'!$D$31)+(T871*'UNIT VALUES'!$D$33)+(R871*'UNIT VALUES'!$D$34),(Q871*'UNIT VALUES'!$D$31)+(T871*'UNIT VALUES'!$D$32)+(R871*'UNIT VALUES'!$D$34)))</f>
        <v>1032625.9951487526</v>
      </c>
      <c r="W871" s="25">
        <f t="shared" si="39"/>
        <v>1032626</v>
      </c>
      <c r="X871" s="27">
        <f>ROUND(IF(C871="22", W871*'UNIT VALUES'!$D$44, W871*'UNIT VALUES'!$D$36), 0)</f>
        <v>903763</v>
      </c>
      <c r="Y871" s="87">
        <f>ROUND(IF(C871="22", IF(U871&gt;V871,O871*'UNIT VALUES'!$D$38*'UNIT VALUES'!$D$44,O871*'UNIT VALUES'!$D$41*'UNIT VALUES'!$D$44),IF(U871&gt;V871, O871*'UNIT VALUES'!$D$28*'UNIT VALUES'!$D$36,0)), 0)</f>
        <v>0</v>
      </c>
      <c r="Z871" s="87">
        <f>ROUND(IF(C871="22", IF(U871&gt;V871,Q871*'UNIT VALUES'!$D$39*'UNIT VALUES'!$D$44,Q871*'UNIT VALUES'!$D$42*'UNIT VALUES'!$D$44), IF(U871&gt;V871, Q871*'UNIT VALUES'!$D$29*'UNIT VALUES'!$D$36, Q871*'UNIT VALUES'!$D$31*'UNIT VALUES'!$D$36)),0)</f>
        <v>128248</v>
      </c>
      <c r="AA871" s="87">
        <f>ROUND(IF(C871="22", IF(U871&gt;V871,0,R871*'UNIT VALUES'!$D$43*'UNIT VALUES'!$D$44),IF(CALCS!U871&gt;CALCS!V871,0,CALCS!R871*'UNIT VALUES'!$D$34*'UNIT VALUES'!$D$36)), 0)</f>
        <v>252894</v>
      </c>
      <c r="AB871" s="87">
        <f>ROUND(IF(C871="22",IF(U871&gt;V871,S871*'UNIT VALUES'!$D$40*'UNIT VALUES'!$D$44,0),IF(U871&gt;V871,S871*'UNIT VALUES'!$D$30*'UNIT VALUES'!$D$36)), 0)</f>
        <v>0</v>
      </c>
      <c r="AC871" s="87">
        <f>ROUND(IF(U871&gt;V871,0,IF(T871&gt;1, IF(C871="66", T871*'UNIT VALUES'!$D$33*'UNIT VALUES'!$D$36,T871*'UNIT VALUES'!$D$32*'UNIT VALUES'!$D$36),0)),0)</f>
        <v>522621</v>
      </c>
      <c r="AD871" t="str">
        <f t="shared" si="40"/>
        <v>391626</v>
      </c>
      <c r="AE871">
        <f ca="1">IF(C871="22",OFFSET('National Reallocations'!$L$1,MATCH(AD871,'National Reallocations'!$I$2:$I$52,0),),ROUND((X871/(SUM($X$2:$X$1259)-SUMIF($C$2:$C$1259,"22",$X$2:$X$1259)))*(Reallocations!$F$4+Reallocations!$F$5),0))</f>
        <v>76</v>
      </c>
      <c r="AF871" s="27">
        <f ca="1">IF(ISERROR(OFFSET('MSA Reallocations'!$I$1,MATCH(AD871,'MSA Reallocations'!$E$2:$E$37,0),)), 0, (OFFSET('MSA Reallocations'!$I$1,MATCH(AD871,'MSA Reallocations'!$E$2:$E$37,0),)))</f>
        <v>0</v>
      </c>
      <c r="AG871" s="181">
        <f ca="1">IF(ISERROR(OFFSET(Reductions!$E$1,MATCH(AD871,Reductions!$F$2:$F$15,0),)), 0, -OFFSET(Reductions!$E$1,MATCH(AD871,Reductions!$F$2:$F$15,0),))</f>
        <v>0</v>
      </c>
      <c r="AH871" s="53">
        <f t="shared" ca="1" si="41"/>
        <v>903839</v>
      </c>
    </row>
    <row r="872" spans="1:34" x14ac:dyDescent="0.25">
      <c r="A872" s="126" t="s">
        <v>5476</v>
      </c>
      <c r="B872" s="126" t="s">
        <v>2383</v>
      </c>
      <c r="C872" s="126" t="s">
        <v>47</v>
      </c>
      <c r="D872" s="126" t="s">
        <v>48</v>
      </c>
      <c r="E872" s="126" t="s">
        <v>2384</v>
      </c>
      <c r="F872" s="126" t="s">
        <v>400</v>
      </c>
      <c r="G872" s="126" t="s">
        <v>1092</v>
      </c>
      <c r="H872" s="126" t="s">
        <v>23</v>
      </c>
      <c r="I872" s="126" t="s">
        <v>2420</v>
      </c>
      <c r="J872" s="126" t="s">
        <v>2410</v>
      </c>
      <c r="K872" s="126" t="s">
        <v>264</v>
      </c>
      <c r="L872" s="127">
        <v>19453</v>
      </c>
      <c r="M872" s="127">
        <v>29702</v>
      </c>
      <c r="N872" s="127">
        <v>29702</v>
      </c>
      <c r="O872" s="127">
        <v>33452</v>
      </c>
      <c r="P872" s="127">
        <v>0</v>
      </c>
      <c r="Q872" s="127">
        <v>7988</v>
      </c>
      <c r="R872" s="127">
        <v>916</v>
      </c>
      <c r="S872" s="127">
        <v>199</v>
      </c>
      <c r="T872" s="24">
        <f>IF(P872&gt;0, ROUND(IF(IF(OR(C872="51", C872="52", C872="66"), (L872*'UNIT VALUES'!$C$26)-CALCS!P872,0)&gt;0, IF(OR(C872="51", C872="52", C872="66"), (L872*'UNIT VALUES'!$C$26)-CALCS!P872,0), 0), 0), ROUND(IF(IF(OR(C872="51", C872="52", C872="66"), (L872*'UNIT VALUES'!$C$26)-CALCS!O872,0)&gt;0, IF(OR(C872="51", C872="52", C872="66"), (L872*'UNIT VALUES'!$C$26)-CALCS!O872,0), 0), 0))</f>
        <v>0</v>
      </c>
      <c r="U872" s="25">
        <f>IF(C872="22", (O872*'UNIT VALUES'!$D$38)+(Q872*'UNIT VALUES'!$D$39)+(S872*'UNIT VALUES'!$D$40), (O872*'UNIT VALUES'!$D$28)+(Q872*'UNIT VALUES'!$D$29)+(S872*'UNIT VALUES'!$D$30))</f>
        <v>295796.11629552871</v>
      </c>
      <c r="V872" s="25">
        <f>IF(C872="22",(O872*'UNIT VALUES'!$D$41)+(Q872*'UNIT VALUES'!$D$42)+(R872*'UNIT VALUES'!$D$43),IF(C872="66",(Q872*'UNIT VALUES'!$D$31)+(T872*'UNIT VALUES'!$D$33)+(R872*'UNIT VALUES'!$D$34),(Q872*'UNIT VALUES'!$D$31)+(T872*'UNIT VALUES'!$D$32)+(R872*'UNIT VALUES'!$D$34)))</f>
        <v>189758.81133132306</v>
      </c>
      <c r="W872" s="25">
        <f t="shared" si="39"/>
        <v>295796</v>
      </c>
      <c r="X872" s="27">
        <f>ROUND(IF(C872="22", W872*'UNIT VALUES'!$D$44, W872*'UNIT VALUES'!$D$36), 0)</f>
        <v>258883</v>
      </c>
      <c r="Y872" s="87">
        <f>ROUND(IF(C872="22", IF(U872&gt;V872,O872*'UNIT VALUES'!$D$38*'UNIT VALUES'!$D$44,O872*'UNIT VALUES'!$D$41*'UNIT VALUES'!$D$44),IF(U872&gt;V872, O872*'UNIT VALUES'!$D$28*'UNIT VALUES'!$D$36,0)), 0)</f>
        <v>55035</v>
      </c>
      <c r="Z872" s="87">
        <f>ROUND(IF(C872="22", IF(U872&gt;V872,Q872*'UNIT VALUES'!$D$39*'UNIT VALUES'!$D$44,Q872*'UNIT VALUES'!$D$42*'UNIT VALUES'!$D$44), IF(U872&gt;V872, Q872*'UNIT VALUES'!$D$29*'UNIT VALUES'!$D$36, Q872*'UNIT VALUES'!$D$31*'UNIT VALUES'!$D$36)),0)</f>
        <v>177725</v>
      </c>
      <c r="AA872" s="87">
        <f>ROUND(IF(C872="22", IF(U872&gt;V872,0,R872*'UNIT VALUES'!$D$43*'UNIT VALUES'!$D$44),IF(CALCS!U872&gt;CALCS!V872,0,CALCS!R872*'UNIT VALUES'!$D$34*'UNIT VALUES'!$D$36)), 0)</f>
        <v>0</v>
      </c>
      <c r="AB872" s="87">
        <f>ROUND(IF(C872="22",IF(U872&gt;V872,S872*'UNIT VALUES'!$D$40*'UNIT VALUES'!$D$44,0),IF(U872&gt;V872,S872*'UNIT VALUES'!$D$30*'UNIT VALUES'!$D$36)), 0)</f>
        <v>26123</v>
      </c>
      <c r="AC872" s="87">
        <f>ROUND(IF(U872&gt;V872,0,IF(T872&gt;1, IF(C872="66", T872*'UNIT VALUES'!$D$33*'UNIT VALUES'!$D$36,T872*'UNIT VALUES'!$D$32*'UNIT VALUES'!$D$36),0)),0)</f>
        <v>0</v>
      </c>
      <c r="AD872" t="str">
        <f t="shared" si="40"/>
        <v>391638</v>
      </c>
      <c r="AE872">
        <f ca="1">IF(C872="22",OFFSET('National Reallocations'!$L$1,MATCH(AD872,'National Reallocations'!$I$2:$I$52,0),),ROUND((X872/(SUM($X$2:$X$1259)-SUMIF($C$2:$C$1259,"22",$X$2:$X$1259)))*(Reallocations!$F$4+Reallocations!$F$5),0))</f>
        <v>22</v>
      </c>
      <c r="AF872" s="27">
        <f ca="1">IF(ISERROR(OFFSET('MSA Reallocations'!$I$1,MATCH(AD872,'MSA Reallocations'!$E$2:$E$37,0),)), 0, (OFFSET('MSA Reallocations'!$I$1,MATCH(AD872,'MSA Reallocations'!$E$2:$E$37,0),)))</f>
        <v>0</v>
      </c>
      <c r="AG872" s="181">
        <f ca="1">IF(ISERROR(OFFSET(Reductions!$E$1,MATCH(AD872,Reductions!$F$2:$F$15,0),)), 0, -OFFSET(Reductions!$E$1,MATCH(AD872,Reductions!$F$2:$F$15,0),))</f>
        <v>0</v>
      </c>
      <c r="AH872" s="53">
        <f t="shared" ca="1" si="41"/>
        <v>258905</v>
      </c>
    </row>
    <row r="873" spans="1:34" x14ac:dyDescent="0.25">
      <c r="A873" s="126" t="s">
        <v>5108</v>
      </c>
      <c r="B873" s="126" t="s">
        <v>2383</v>
      </c>
      <c r="C873" s="126" t="s">
        <v>47</v>
      </c>
      <c r="D873" s="126" t="s">
        <v>48</v>
      </c>
      <c r="E873" s="126" t="s">
        <v>2384</v>
      </c>
      <c r="F873" s="126" t="s">
        <v>447</v>
      </c>
      <c r="G873" s="126" t="s">
        <v>1611</v>
      </c>
      <c r="H873" s="126" t="s">
        <v>23</v>
      </c>
      <c r="I873" s="126" t="s">
        <v>2422</v>
      </c>
      <c r="J873" s="126" t="s">
        <v>1555</v>
      </c>
      <c r="K873" s="126" t="s">
        <v>264</v>
      </c>
      <c r="L873" s="127">
        <v>72354</v>
      </c>
      <c r="M873" s="127">
        <v>63189</v>
      </c>
      <c r="N873" s="127">
        <v>63189</v>
      </c>
      <c r="O873" s="127">
        <v>62407</v>
      </c>
      <c r="P873" s="127">
        <v>0</v>
      </c>
      <c r="Q873" s="127">
        <v>13664</v>
      </c>
      <c r="R873" s="127">
        <v>8887</v>
      </c>
      <c r="S873" s="127">
        <v>497</v>
      </c>
      <c r="T873" s="24">
        <f>IF(P873&gt;0, ROUND(IF(IF(OR(C873="51", C873="52", C873="66"), (L873*'UNIT VALUES'!$C$26)-CALCS!P873,0)&gt;0, IF(OR(C873="51", C873="52", C873="66"), (L873*'UNIT VALUES'!$C$26)-CALCS!P873,0), 0), 0), ROUND(IF(IF(OR(C873="51", C873="52", C873="66"), (L873*'UNIT VALUES'!$C$26)-CALCS!O873,0)&gt;0, IF(OR(C873="51", C873="52", C873="66"), (L873*'UNIT VALUES'!$C$26)-CALCS!O873,0), 0), 0))</f>
        <v>51132</v>
      </c>
      <c r="U873" s="25">
        <f>IF(C873="22", (O873*'UNIT VALUES'!$D$38)+(Q873*'UNIT VALUES'!$D$39)+(S873*'UNIT VALUES'!$D$40), (O873*'UNIT VALUES'!$D$28)+(Q873*'UNIT VALUES'!$D$29)+(S873*'UNIT VALUES'!$D$30))</f>
        <v>539213.84509140195</v>
      </c>
      <c r="V873" s="25">
        <f>IF(C873="22",(O873*'UNIT VALUES'!$D$41)+(Q873*'UNIT VALUES'!$D$42)+(R873*'UNIT VALUES'!$D$43),IF(C873="66",(Q873*'UNIT VALUES'!$D$31)+(T873*'UNIT VALUES'!$D$33)+(R873*'UNIT VALUES'!$D$34),(Q873*'UNIT VALUES'!$D$31)+(T873*'UNIT VALUES'!$D$32)+(R873*'UNIT VALUES'!$D$34)))</f>
        <v>1463931.6224814407</v>
      </c>
      <c r="W873" s="25">
        <f t="shared" si="39"/>
        <v>1463932</v>
      </c>
      <c r="X873" s="27">
        <f>ROUND(IF(C873="22", W873*'UNIT VALUES'!$D$44, W873*'UNIT VALUES'!$D$36), 0)</f>
        <v>1281245</v>
      </c>
      <c r="Y873" s="87">
        <f>ROUND(IF(C873="22", IF(U873&gt;V873,O873*'UNIT VALUES'!$D$38*'UNIT VALUES'!$D$44,O873*'UNIT VALUES'!$D$41*'UNIT VALUES'!$D$44),IF(U873&gt;V873, O873*'UNIT VALUES'!$D$28*'UNIT VALUES'!$D$36,0)), 0)</f>
        <v>0</v>
      </c>
      <c r="Z873" s="87">
        <f>ROUND(IF(C873="22", IF(U873&gt;V873,Q873*'UNIT VALUES'!$D$39*'UNIT VALUES'!$D$44,Q873*'UNIT VALUES'!$D$42*'UNIT VALUES'!$D$44), IF(U873&gt;V873, Q873*'UNIT VALUES'!$D$29*'UNIT VALUES'!$D$36, Q873*'UNIT VALUES'!$D$31*'UNIT VALUES'!$D$36)),0)</f>
        <v>182406</v>
      </c>
      <c r="AA873" s="87">
        <f>ROUND(IF(C873="22", IF(U873&gt;V873,0,R873*'UNIT VALUES'!$D$43*'UNIT VALUES'!$D$44),IF(CALCS!U873&gt;CALCS!V873,0,CALCS!R873*'UNIT VALUES'!$D$34*'UNIT VALUES'!$D$36)), 0)</f>
        <v>576718</v>
      </c>
      <c r="AB873" s="87">
        <f>ROUND(IF(C873="22",IF(U873&gt;V873,S873*'UNIT VALUES'!$D$40*'UNIT VALUES'!$D$44,0),IF(U873&gt;V873,S873*'UNIT VALUES'!$D$30*'UNIT VALUES'!$D$36)), 0)</f>
        <v>0</v>
      </c>
      <c r="AC873" s="87">
        <f>ROUND(IF(U873&gt;V873,0,IF(T873&gt;1, IF(C873="66", T873*'UNIT VALUES'!$D$33*'UNIT VALUES'!$D$36,T873*'UNIT VALUES'!$D$32*'UNIT VALUES'!$D$36),0)),0)</f>
        <v>522120</v>
      </c>
      <c r="AD873" t="str">
        <f t="shared" si="40"/>
        <v>392118</v>
      </c>
      <c r="AE873">
        <f ca="1">IF(C873="22",OFFSET('National Reallocations'!$L$1,MATCH(AD873,'National Reallocations'!$I$2:$I$52,0),),ROUND((X873/(SUM($X$2:$X$1259)-SUMIF($C$2:$C$1259,"22",$X$2:$X$1259)))*(Reallocations!$F$4+Reallocations!$F$5),0))</f>
        <v>108</v>
      </c>
      <c r="AF873" s="27">
        <f ca="1">IF(ISERROR(OFFSET('MSA Reallocations'!$I$1,MATCH(AD873,'MSA Reallocations'!$E$2:$E$37,0),)), 0, (OFFSET('MSA Reallocations'!$I$1,MATCH(AD873,'MSA Reallocations'!$E$2:$E$37,0),)))</f>
        <v>0</v>
      </c>
      <c r="AG873" s="181">
        <f ca="1">IF(ISERROR(OFFSET(Reductions!$E$1,MATCH(AD873,Reductions!$F$2:$F$15,0),)), 0, -OFFSET(Reductions!$E$1,MATCH(AD873,Reductions!$F$2:$F$15,0),))</f>
        <v>0</v>
      </c>
      <c r="AH873" s="53">
        <f t="shared" ca="1" si="41"/>
        <v>1281353</v>
      </c>
    </row>
    <row r="874" spans="1:34" x14ac:dyDescent="0.25">
      <c r="A874" s="126" t="s">
        <v>5527</v>
      </c>
      <c r="B874" s="126" t="s">
        <v>2383</v>
      </c>
      <c r="C874" s="126" t="s">
        <v>47</v>
      </c>
      <c r="D874" s="126" t="s">
        <v>48</v>
      </c>
      <c r="E874" s="126" t="s">
        <v>2384</v>
      </c>
      <c r="F874" s="126" t="s">
        <v>506</v>
      </c>
      <c r="G874" s="126" t="s">
        <v>2050</v>
      </c>
      <c r="H874" s="126" t="s">
        <v>23</v>
      </c>
      <c r="I874" s="126" t="s">
        <v>2424</v>
      </c>
      <c r="J874" s="126" t="s">
        <v>2387</v>
      </c>
      <c r="K874" s="126" t="s">
        <v>264</v>
      </c>
      <c r="L874" s="127">
        <v>17836</v>
      </c>
      <c r="M874" s="127">
        <v>26164</v>
      </c>
      <c r="N874" s="127">
        <v>26164</v>
      </c>
      <c r="O874" s="127">
        <v>29810</v>
      </c>
      <c r="P874" s="127">
        <v>0</v>
      </c>
      <c r="Q874" s="127">
        <v>8590</v>
      </c>
      <c r="R874" s="127">
        <v>1828</v>
      </c>
      <c r="S874" s="127">
        <v>63</v>
      </c>
      <c r="T874" s="24">
        <f>IF(P874&gt;0, ROUND(IF(IF(OR(C874="51", C874="52", C874="66"), (L874*'UNIT VALUES'!$C$26)-CALCS!P874,0)&gt;0, IF(OR(C874="51", C874="52", C874="66"), (L874*'UNIT VALUES'!$C$26)-CALCS!P874,0), 0), 0), ROUND(IF(IF(OR(C874="51", C874="52", C874="66"), (L874*'UNIT VALUES'!$C$26)-CALCS!O874,0)&gt;0, IF(OR(C874="51", C874="52", C874="66"), (L874*'UNIT VALUES'!$C$26)-CALCS!O874,0), 0), 0))</f>
        <v>0</v>
      </c>
      <c r="U874" s="25">
        <f>IF(C874="22", (O874*'UNIT VALUES'!$D$38)+(Q874*'UNIT VALUES'!$D$39)+(S874*'UNIT VALUES'!$D$40), (O874*'UNIT VALUES'!$D$28)+(Q874*'UNIT VALUES'!$D$29)+(S874*'UNIT VALUES'!$D$30))</f>
        <v>283854.86775053031</v>
      </c>
      <c r="V874" s="25">
        <f>IF(C874="22",(O874*'UNIT VALUES'!$D$41)+(Q874*'UNIT VALUES'!$D$42)+(R874*'UNIT VALUES'!$D$43),IF(C874="66",(Q874*'UNIT VALUES'!$D$31)+(T874*'UNIT VALUES'!$D$33)+(R874*'UNIT VALUES'!$D$34),(Q874*'UNIT VALUES'!$D$31)+(T874*'UNIT VALUES'!$D$32)+(R874*'UNIT VALUES'!$D$34)))</f>
        <v>266563.63817063824</v>
      </c>
      <c r="W874" s="25">
        <f t="shared" si="39"/>
        <v>283855</v>
      </c>
      <c r="X874" s="27">
        <f>ROUND(IF(C874="22", W874*'UNIT VALUES'!$D$44, W874*'UNIT VALUES'!$D$36), 0)</f>
        <v>248432</v>
      </c>
      <c r="Y874" s="87">
        <f>ROUND(IF(C874="22", IF(U874&gt;V874,O874*'UNIT VALUES'!$D$38*'UNIT VALUES'!$D$44,O874*'UNIT VALUES'!$D$41*'UNIT VALUES'!$D$44),IF(U874&gt;V874, O874*'UNIT VALUES'!$D$28*'UNIT VALUES'!$D$36,0)), 0)</f>
        <v>49043</v>
      </c>
      <c r="Z874" s="87">
        <f>ROUND(IF(C874="22", IF(U874&gt;V874,Q874*'UNIT VALUES'!$D$39*'UNIT VALUES'!$D$44,Q874*'UNIT VALUES'!$D$42*'UNIT VALUES'!$D$44), IF(U874&gt;V874, Q874*'UNIT VALUES'!$D$29*'UNIT VALUES'!$D$36, Q874*'UNIT VALUES'!$D$31*'UNIT VALUES'!$D$36)),0)</f>
        <v>191119</v>
      </c>
      <c r="AA874" s="87">
        <f>ROUND(IF(C874="22", IF(U874&gt;V874,0,R874*'UNIT VALUES'!$D$43*'UNIT VALUES'!$D$44),IF(CALCS!U874&gt;CALCS!V874,0,CALCS!R874*'UNIT VALUES'!$D$34*'UNIT VALUES'!$D$36)), 0)</f>
        <v>0</v>
      </c>
      <c r="AB874" s="87">
        <f>ROUND(IF(C874="22",IF(U874&gt;V874,S874*'UNIT VALUES'!$D$40*'UNIT VALUES'!$D$44,0),IF(U874&gt;V874,S874*'UNIT VALUES'!$D$30*'UNIT VALUES'!$D$36)), 0)</f>
        <v>8270</v>
      </c>
      <c r="AC874" s="87">
        <f>ROUND(IF(U874&gt;V874,0,IF(T874&gt;1, IF(C874="66", T874*'UNIT VALUES'!$D$33*'UNIT VALUES'!$D$36,T874*'UNIT VALUES'!$D$32*'UNIT VALUES'!$D$36),0)),0)</f>
        <v>0</v>
      </c>
      <c r="AD874" t="str">
        <f t="shared" si="40"/>
        <v>392508</v>
      </c>
      <c r="AE874">
        <f ca="1">IF(C874="22",OFFSET('National Reallocations'!$L$1,MATCH(AD874,'National Reallocations'!$I$2:$I$52,0),),ROUND((X874/(SUM($X$2:$X$1259)-SUMIF($C$2:$C$1259,"22",$X$2:$X$1259)))*(Reallocations!$F$4+Reallocations!$F$5),0))</f>
        <v>21</v>
      </c>
      <c r="AF874" s="27">
        <f ca="1">IF(ISERROR(OFFSET('MSA Reallocations'!$I$1,MATCH(AD874,'MSA Reallocations'!$E$2:$E$37,0),)), 0, (OFFSET('MSA Reallocations'!$I$1,MATCH(AD874,'MSA Reallocations'!$E$2:$E$37,0),)))</f>
        <v>0</v>
      </c>
      <c r="AG874" s="181">
        <f ca="1">IF(ISERROR(OFFSET(Reductions!$E$1,MATCH(AD874,Reductions!$F$2:$F$15,0),)), 0, -OFFSET(Reductions!$E$1,MATCH(AD874,Reductions!$F$2:$F$15,0),))</f>
        <v>0</v>
      </c>
      <c r="AH874" s="53">
        <f t="shared" ca="1" si="41"/>
        <v>248453</v>
      </c>
    </row>
    <row r="875" spans="1:34" x14ac:dyDescent="0.25">
      <c r="A875" s="126" t="s">
        <v>5200</v>
      </c>
      <c r="B875" s="126" t="s">
        <v>2383</v>
      </c>
      <c r="C875" s="126" t="s">
        <v>47</v>
      </c>
      <c r="D875" s="126" t="s">
        <v>48</v>
      </c>
      <c r="E875" s="126" t="s">
        <v>2384</v>
      </c>
      <c r="F875" s="126" t="s">
        <v>2426</v>
      </c>
      <c r="G875" s="126" t="s">
        <v>22</v>
      </c>
      <c r="H875" s="126" t="s">
        <v>23</v>
      </c>
      <c r="I875" s="126" t="s">
        <v>2427</v>
      </c>
      <c r="J875" s="126" t="s">
        <v>2410</v>
      </c>
      <c r="K875" s="126" t="s">
        <v>264</v>
      </c>
      <c r="L875" s="127">
        <v>54462</v>
      </c>
      <c r="M875" s="127">
        <v>61186</v>
      </c>
      <c r="N875" s="127">
        <v>61186</v>
      </c>
      <c r="O875" s="127">
        <v>55525</v>
      </c>
      <c r="P875" s="127">
        <v>0</v>
      </c>
      <c r="Q875" s="127">
        <v>6733</v>
      </c>
      <c r="R875" s="127">
        <v>1523</v>
      </c>
      <c r="S875" s="127">
        <v>194</v>
      </c>
      <c r="T875" s="24">
        <f>IF(P875&gt;0, ROUND(IF(IF(OR(C875="51", C875="52", C875="66"), (L875*'UNIT VALUES'!$C$26)-CALCS!P875,0)&gt;0, IF(OR(C875="51", C875="52", C875="66"), (L875*'UNIT VALUES'!$C$26)-CALCS!P875,0), 0), 0), ROUND(IF(IF(OR(C875="51", C875="52", C875="66"), (L875*'UNIT VALUES'!$C$26)-CALCS!O875,0)&gt;0, IF(OR(C875="51", C875="52", C875="66"), (L875*'UNIT VALUES'!$C$26)-CALCS!O875,0), 0), 0))</f>
        <v>29938</v>
      </c>
      <c r="U875" s="25">
        <f>IF(C875="22", (O875*'UNIT VALUES'!$D$38)+(Q875*'UNIT VALUES'!$D$39)+(S875*'UNIT VALUES'!$D$40), (O875*'UNIT VALUES'!$D$28)+(Q875*'UNIT VALUES'!$D$29)+(S875*'UNIT VALUES'!$D$30))</f>
        <v>304634.34332560754</v>
      </c>
      <c r="V875" s="25">
        <f>IF(C875="22",(O875*'UNIT VALUES'!$D$41)+(Q875*'UNIT VALUES'!$D$42)+(R875*'UNIT VALUES'!$D$43),IF(C875="66",(Q875*'UNIT VALUES'!$D$31)+(T875*'UNIT VALUES'!$D$33)+(R875*'UNIT VALUES'!$D$34),(Q875*'UNIT VALUES'!$D$31)+(T875*'UNIT VALUES'!$D$32)+(R875*'UNIT VALUES'!$D$34)))</f>
        <v>564916.66074595321</v>
      </c>
      <c r="W875" s="25">
        <f t="shared" si="39"/>
        <v>564917</v>
      </c>
      <c r="X875" s="27">
        <f>ROUND(IF(C875="22", W875*'UNIT VALUES'!$D$44, W875*'UNIT VALUES'!$D$36), 0)</f>
        <v>494420</v>
      </c>
      <c r="Y875" s="87">
        <f>ROUND(IF(C875="22", IF(U875&gt;V875,O875*'UNIT VALUES'!$D$38*'UNIT VALUES'!$D$44,O875*'UNIT VALUES'!$D$41*'UNIT VALUES'!$D$44),IF(U875&gt;V875, O875*'UNIT VALUES'!$D$28*'UNIT VALUES'!$D$36,0)), 0)</f>
        <v>0</v>
      </c>
      <c r="Z875" s="87">
        <f>ROUND(IF(C875="22", IF(U875&gt;V875,Q875*'UNIT VALUES'!$D$39*'UNIT VALUES'!$D$44,Q875*'UNIT VALUES'!$D$42*'UNIT VALUES'!$D$44), IF(U875&gt;V875, Q875*'UNIT VALUES'!$D$29*'UNIT VALUES'!$D$36, Q875*'UNIT VALUES'!$D$31*'UNIT VALUES'!$D$36)),0)</f>
        <v>89882</v>
      </c>
      <c r="AA875" s="87">
        <f>ROUND(IF(C875="22", IF(U875&gt;V875,0,R875*'UNIT VALUES'!$D$43*'UNIT VALUES'!$D$44),IF(CALCS!U875&gt;CALCS!V875,0,CALCS!R875*'UNIT VALUES'!$D$34*'UNIT VALUES'!$D$36)), 0)</f>
        <v>98834</v>
      </c>
      <c r="AB875" s="87">
        <f>ROUND(IF(C875="22",IF(U875&gt;V875,S875*'UNIT VALUES'!$D$40*'UNIT VALUES'!$D$44,0),IF(U875&gt;V875,S875*'UNIT VALUES'!$D$30*'UNIT VALUES'!$D$36)), 0)</f>
        <v>0</v>
      </c>
      <c r="AC875" s="87">
        <f>ROUND(IF(U875&gt;V875,0,IF(T875&gt;1, IF(C875="66", T875*'UNIT VALUES'!$D$33*'UNIT VALUES'!$D$36,T875*'UNIT VALUES'!$D$32*'UNIT VALUES'!$D$36),0)),0)</f>
        <v>305704</v>
      </c>
      <c r="AD875" t="str">
        <f t="shared" si="40"/>
        <v>392526</v>
      </c>
      <c r="AE875">
        <f ca="1">IF(C875="22",OFFSET('National Reallocations'!$L$1,MATCH(AD875,'National Reallocations'!$I$2:$I$52,0),),ROUND((X875/(SUM($X$2:$X$1259)-SUMIF($C$2:$C$1259,"22",$X$2:$X$1259)))*(Reallocations!$F$4+Reallocations!$F$5),0))</f>
        <v>42</v>
      </c>
      <c r="AF875" s="27">
        <f ca="1">IF(ISERROR(OFFSET('MSA Reallocations'!$I$1,MATCH(AD875,'MSA Reallocations'!$E$2:$E$37,0),)), 0, (OFFSET('MSA Reallocations'!$I$1,MATCH(AD875,'MSA Reallocations'!$E$2:$E$37,0),)))</f>
        <v>0</v>
      </c>
      <c r="AG875" s="181">
        <f ca="1">IF(ISERROR(OFFSET(Reductions!$E$1,MATCH(AD875,Reductions!$F$2:$F$15,0),)), 0, -OFFSET(Reductions!$E$1,MATCH(AD875,Reductions!$F$2:$F$15,0),))</f>
        <v>0</v>
      </c>
      <c r="AH875" s="53">
        <f t="shared" ca="1" si="41"/>
        <v>494462</v>
      </c>
    </row>
    <row r="876" spans="1:34" x14ac:dyDescent="0.25">
      <c r="A876" s="126" t="s">
        <v>4921</v>
      </c>
      <c r="B876" s="126" t="s">
        <v>2383</v>
      </c>
      <c r="C876" s="126" t="s">
        <v>47</v>
      </c>
      <c r="D876" s="126" t="s">
        <v>48</v>
      </c>
      <c r="E876" s="126" t="s">
        <v>2384</v>
      </c>
      <c r="F876" s="126" t="s">
        <v>1954</v>
      </c>
      <c r="G876" s="126" t="s">
        <v>161</v>
      </c>
      <c r="H876" s="126" t="s">
        <v>23</v>
      </c>
      <c r="I876" s="126" t="s">
        <v>2428</v>
      </c>
      <c r="J876" s="126" t="s">
        <v>2401</v>
      </c>
      <c r="K876" s="126" t="s">
        <v>264</v>
      </c>
      <c r="L876" s="127">
        <v>66154</v>
      </c>
      <c r="M876" s="127">
        <v>61963</v>
      </c>
      <c r="N876" s="127">
        <v>61963</v>
      </c>
      <c r="O876" s="127">
        <v>50656</v>
      </c>
      <c r="P876" s="127">
        <v>0</v>
      </c>
      <c r="Q876" s="127">
        <v>8170</v>
      </c>
      <c r="R876" s="127">
        <v>17858</v>
      </c>
      <c r="S876" s="127">
        <v>208</v>
      </c>
      <c r="T876" s="24">
        <f>IF(P876&gt;0, ROUND(IF(IF(OR(C876="51", C876="52", C876="66"), (L876*'UNIT VALUES'!$C$26)-CALCS!P876,0)&gt;0, IF(OR(C876="51", C876="52", C876="66"), (L876*'UNIT VALUES'!$C$26)-CALCS!P876,0), 0), 0), ROUND(IF(IF(OR(C876="51", C876="52", C876="66"), (L876*'UNIT VALUES'!$C$26)-CALCS!O876,0)&gt;0, IF(OR(C876="51", C876="52", C876="66"), (L876*'UNIT VALUES'!$C$26)-CALCS!O876,0), 0), 0))</f>
        <v>53154</v>
      </c>
      <c r="U876" s="25">
        <f>IF(C876="22", (O876*'UNIT VALUES'!$D$38)+(Q876*'UNIT VALUES'!$D$39)+(S876*'UNIT VALUES'!$D$40), (O876*'UNIT VALUES'!$D$28)+(Q876*'UNIT VALUES'!$D$29)+(S876*'UNIT VALUES'!$D$30))</f>
        <v>334112.1792194884</v>
      </c>
      <c r="V876" s="25">
        <f>IF(C876="22",(O876*'UNIT VALUES'!$D$41)+(Q876*'UNIT VALUES'!$D$42)+(R876*'UNIT VALUES'!$D$43),IF(C876="66",(Q876*'UNIT VALUES'!$D$31)+(T876*'UNIT VALUES'!$D$33)+(R876*'UNIT VALUES'!$D$34),(Q876*'UNIT VALUES'!$D$31)+(T876*'UNIT VALUES'!$D$32)+(R876*'UNIT VALUES'!$D$34)))</f>
        <v>2068901.8974130547</v>
      </c>
      <c r="W876" s="25">
        <f t="shared" si="39"/>
        <v>2068902</v>
      </c>
      <c r="X876" s="27">
        <f>ROUND(IF(C876="22", W876*'UNIT VALUES'!$D$44, W876*'UNIT VALUES'!$D$36), 0)</f>
        <v>1810720</v>
      </c>
      <c r="Y876" s="87">
        <f>ROUND(IF(C876="22", IF(U876&gt;V876,O876*'UNIT VALUES'!$D$38*'UNIT VALUES'!$D$44,O876*'UNIT VALUES'!$D$41*'UNIT VALUES'!$D$44),IF(U876&gt;V876, O876*'UNIT VALUES'!$D$28*'UNIT VALUES'!$D$36,0)), 0)</f>
        <v>0</v>
      </c>
      <c r="Z876" s="87">
        <f>ROUND(IF(C876="22", IF(U876&gt;V876,Q876*'UNIT VALUES'!$D$39*'UNIT VALUES'!$D$44,Q876*'UNIT VALUES'!$D$42*'UNIT VALUES'!$D$44), IF(U876&gt;V876, Q876*'UNIT VALUES'!$D$29*'UNIT VALUES'!$D$36, Q876*'UNIT VALUES'!$D$31*'UNIT VALUES'!$D$36)),0)</f>
        <v>109065</v>
      </c>
      <c r="AA876" s="87">
        <f>ROUND(IF(C876="22", IF(U876&gt;V876,0,R876*'UNIT VALUES'!$D$43*'UNIT VALUES'!$D$44),IF(CALCS!U876&gt;CALCS!V876,0,CALCS!R876*'UNIT VALUES'!$D$34*'UNIT VALUES'!$D$36)), 0)</f>
        <v>1158888</v>
      </c>
      <c r="AB876" s="87">
        <f>ROUND(IF(C876="22",IF(U876&gt;V876,S876*'UNIT VALUES'!$D$40*'UNIT VALUES'!$D$44,0),IF(U876&gt;V876,S876*'UNIT VALUES'!$D$30*'UNIT VALUES'!$D$36)), 0)</f>
        <v>0</v>
      </c>
      <c r="AC876" s="87">
        <f>ROUND(IF(U876&gt;V876,0,IF(T876&gt;1, IF(C876="66", T876*'UNIT VALUES'!$D$33*'UNIT VALUES'!$D$36,T876*'UNIT VALUES'!$D$32*'UNIT VALUES'!$D$36),0)),0)</f>
        <v>542768</v>
      </c>
      <c r="AD876" t="str">
        <f t="shared" si="40"/>
        <v>392628</v>
      </c>
      <c r="AE876">
        <f ca="1">IF(C876="22",OFFSET('National Reallocations'!$L$1,MATCH(AD876,'National Reallocations'!$I$2:$I$52,0),),ROUND((X876/(SUM($X$2:$X$1259)-SUMIF($C$2:$C$1259,"22",$X$2:$X$1259)))*(Reallocations!$F$4+Reallocations!$F$5),0))</f>
        <v>152</v>
      </c>
      <c r="AF876" s="27">
        <f ca="1">IF(ISERROR(OFFSET('MSA Reallocations'!$I$1,MATCH(AD876,'MSA Reallocations'!$E$2:$E$37,0),)), 0, (OFFSET('MSA Reallocations'!$I$1,MATCH(AD876,'MSA Reallocations'!$E$2:$E$37,0),)))</f>
        <v>0</v>
      </c>
      <c r="AG876" s="181">
        <f ca="1">IF(ISERROR(OFFSET(Reductions!$E$1,MATCH(AD876,Reductions!$F$2:$F$15,0),)), 0, -OFFSET(Reductions!$E$1,MATCH(AD876,Reductions!$F$2:$F$15,0),))</f>
        <v>0</v>
      </c>
      <c r="AH876" s="53">
        <f t="shared" ca="1" si="41"/>
        <v>1810872</v>
      </c>
    </row>
    <row r="877" spans="1:34" x14ac:dyDescent="0.25">
      <c r="A877" s="126" t="s">
        <v>5406</v>
      </c>
      <c r="B877" s="126" t="s">
        <v>2383</v>
      </c>
      <c r="C877" s="126" t="s">
        <v>47</v>
      </c>
      <c r="D877" s="126" t="s">
        <v>48</v>
      </c>
      <c r="E877" s="126" t="s">
        <v>2384</v>
      </c>
      <c r="F877" s="126" t="s">
        <v>2429</v>
      </c>
      <c r="G877" s="126" t="s">
        <v>112</v>
      </c>
      <c r="H877" s="126" t="s">
        <v>23</v>
      </c>
      <c r="I877" s="126" t="s">
        <v>2430</v>
      </c>
      <c r="J877" s="126" t="s">
        <v>2406</v>
      </c>
      <c r="K877" s="126" t="s">
        <v>264</v>
      </c>
      <c r="L877" s="127">
        <v>29916</v>
      </c>
      <c r="M877" s="127">
        <v>34953</v>
      </c>
      <c r="N877" s="127">
        <v>34953</v>
      </c>
      <c r="O877" s="127">
        <v>39766</v>
      </c>
      <c r="P877" s="127">
        <v>0</v>
      </c>
      <c r="Q877" s="127">
        <v>7685</v>
      </c>
      <c r="R877" s="127">
        <v>3945</v>
      </c>
      <c r="S877" s="127">
        <v>289</v>
      </c>
      <c r="T877" s="24">
        <f>IF(P877&gt;0, ROUND(IF(IF(OR(C877="51", C877="52", C877="66"), (L877*'UNIT VALUES'!$C$26)-CALCS!P877,0)&gt;0, IF(OR(C877="51", C877="52", C877="66"), (L877*'UNIT VALUES'!$C$26)-CALCS!P877,0), 0), 0), ROUND(IF(IF(OR(C877="51", C877="52", C877="66"), (L877*'UNIT VALUES'!$C$26)-CALCS!O877,0)&gt;0, IF(OR(C877="51", C877="52", C877="66"), (L877*'UNIT VALUES'!$C$26)-CALCS!O877,0), 0), 0))</f>
        <v>7179</v>
      </c>
      <c r="U877" s="25">
        <f>IF(C877="22", (O877*'UNIT VALUES'!$D$38)+(Q877*'UNIT VALUES'!$D$39)+(S877*'UNIT VALUES'!$D$40), (O877*'UNIT VALUES'!$D$28)+(Q877*'UNIT VALUES'!$D$29)+(S877*'UNIT VALUES'!$D$30))</f>
        <v>313461.48416635639</v>
      </c>
      <c r="V877" s="25">
        <f>IF(C877="22",(O877*'UNIT VALUES'!$D$41)+(Q877*'UNIT VALUES'!$D$42)+(R877*'UNIT VALUES'!$D$43),IF(C877="66",(Q877*'UNIT VALUES'!$D$31)+(T877*'UNIT VALUES'!$D$33)+(R877*'UNIT VALUES'!$D$34),(Q877*'UNIT VALUES'!$D$31)+(T877*'UNIT VALUES'!$D$32)+(R877*'UNIT VALUES'!$D$34)))</f>
        <v>493489.13490736642</v>
      </c>
      <c r="W877" s="25">
        <f t="shared" si="39"/>
        <v>493489</v>
      </c>
      <c r="X877" s="27">
        <f>ROUND(IF(C877="22", W877*'UNIT VALUES'!$D$44, W877*'UNIT VALUES'!$D$36), 0)</f>
        <v>431906</v>
      </c>
      <c r="Y877" s="87">
        <f>ROUND(IF(C877="22", IF(U877&gt;V877,O877*'UNIT VALUES'!$D$38*'UNIT VALUES'!$D$44,O877*'UNIT VALUES'!$D$41*'UNIT VALUES'!$D$44),IF(U877&gt;V877, O877*'UNIT VALUES'!$D$28*'UNIT VALUES'!$D$36,0)), 0)</f>
        <v>0</v>
      </c>
      <c r="Z877" s="87">
        <f>ROUND(IF(C877="22", IF(U877&gt;V877,Q877*'UNIT VALUES'!$D$39*'UNIT VALUES'!$D$44,Q877*'UNIT VALUES'!$D$42*'UNIT VALUES'!$D$44), IF(U877&gt;V877, Q877*'UNIT VALUES'!$D$29*'UNIT VALUES'!$D$36, Q877*'UNIT VALUES'!$D$31*'UNIT VALUES'!$D$36)),0)</f>
        <v>102590</v>
      </c>
      <c r="AA877" s="87">
        <f>ROUND(IF(C877="22", IF(U877&gt;V877,0,R877*'UNIT VALUES'!$D$43*'UNIT VALUES'!$D$44),IF(CALCS!U877&gt;CALCS!V877,0,CALCS!R877*'UNIT VALUES'!$D$34*'UNIT VALUES'!$D$36)), 0)</f>
        <v>256009</v>
      </c>
      <c r="AB877" s="87">
        <f>ROUND(IF(C877="22",IF(U877&gt;V877,S877*'UNIT VALUES'!$D$40*'UNIT VALUES'!$D$44,0),IF(U877&gt;V877,S877*'UNIT VALUES'!$D$30*'UNIT VALUES'!$D$36)), 0)</f>
        <v>0</v>
      </c>
      <c r="AC877" s="87">
        <f>ROUND(IF(U877&gt;V877,0,IF(T877&gt;1, IF(C877="66", T877*'UNIT VALUES'!$D$33*'UNIT VALUES'!$D$36,T877*'UNIT VALUES'!$D$32*'UNIT VALUES'!$D$36),0)),0)</f>
        <v>73306</v>
      </c>
      <c r="AD877" t="str">
        <f t="shared" si="40"/>
        <v>392634</v>
      </c>
      <c r="AE877">
        <f ca="1">IF(C877="22",OFFSET('National Reallocations'!$L$1,MATCH(AD877,'National Reallocations'!$I$2:$I$52,0),),ROUND((X877/(SUM($X$2:$X$1259)-SUMIF($C$2:$C$1259,"22",$X$2:$X$1259)))*(Reallocations!$F$4+Reallocations!$F$5),0))</f>
        <v>36</v>
      </c>
      <c r="AF877" s="27">
        <f ca="1">IF(ISERROR(OFFSET('MSA Reallocations'!$I$1,MATCH(AD877,'MSA Reallocations'!$E$2:$E$37,0),)), 0, (OFFSET('MSA Reallocations'!$I$1,MATCH(AD877,'MSA Reallocations'!$E$2:$E$37,0),)))</f>
        <v>0</v>
      </c>
      <c r="AG877" s="181">
        <f ca="1">IF(ISERROR(OFFSET(Reductions!$E$1,MATCH(AD877,Reductions!$F$2:$F$15,0),)), 0, -OFFSET(Reductions!$E$1,MATCH(AD877,Reductions!$F$2:$F$15,0),))</f>
        <v>0</v>
      </c>
      <c r="AH877" s="53">
        <f t="shared" ca="1" si="41"/>
        <v>431942</v>
      </c>
    </row>
    <row r="878" spans="1:34" x14ac:dyDescent="0.25">
      <c r="A878" s="126" t="s">
        <v>5426</v>
      </c>
      <c r="B878" s="126" t="s">
        <v>2383</v>
      </c>
      <c r="C878" s="126" t="s">
        <v>27</v>
      </c>
      <c r="D878" s="126" t="s">
        <v>28</v>
      </c>
      <c r="E878" s="126" t="s">
        <v>2384</v>
      </c>
      <c r="F878" s="126" t="s">
        <v>2432</v>
      </c>
      <c r="G878" s="126" t="s">
        <v>844</v>
      </c>
      <c r="H878" s="126" t="s">
        <v>23</v>
      </c>
      <c r="I878" s="126" t="s">
        <v>2433</v>
      </c>
      <c r="J878" s="126" t="s">
        <v>2434</v>
      </c>
      <c r="K878" s="126" t="s">
        <v>264</v>
      </c>
      <c r="L878" s="127">
        <v>51037</v>
      </c>
      <c r="M878" s="127">
        <v>47827</v>
      </c>
      <c r="N878" s="127">
        <v>47381</v>
      </c>
      <c r="O878" s="127">
        <v>37873</v>
      </c>
      <c r="P878" s="127">
        <v>0</v>
      </c>
      <c r="Q878" s="127">
        <v>12000</v>
      </c>
      <c r="R878" s="127">
        <v>5461</v>
      </c>
      <c r="S878" s="127">
        <v>425</v>
      </c>
      <c r="T878" s="24">
        <f>IF(P878&gt;0, ROUND(IF(IF(OR(C878="51", C878="52", C878="66"), (L878*'UNIT VALUES'!$C$26)-CALCS!P878,0)&gt;0, IF(OR(C878="51", C878="52", C878="66"), (L878*'UNIT VALUES'!$C$26)-CALCS!P878,0), 0), 0), ROUND(IF(IF(OR(C878="51", C878="52", C878="66"), (L878*'UNIT VALUES'!$C$26)-CALCS!O878,0)&gt;0, IF(OR(C878="51", C878="52", C878="66"), (L878*'UNIT VALUES'!$C$26)-CALCS!O878,0), 0), 0))</f>
        <v>42215</v>
      </c>
      <c r="U878" s="25">
        <f>IF(C878="22", (O878*'UNIT VALUES'!$D$38)+(Q878*'UNIT VALUES'!$D$39)+(S878*'UNIT VALUES'!$D$40), (O878*'UNIT VALUES'!$D$28)+(Q878*'UNIT VALUES'!$D$29)+(S878*'UNIT VALUES'!$D$30))</f>
        <v>439995.17490764719</v>
      </c>
      <c r="V878" s="25">
        <f>IF(C878="22",(O878*'UNIT VALUES'!$D$41)+(Q878*'UNIT VALUES'!$D$42)+(R878*'UNIT VALUES'!$D$43),IF(C878="66",(Q878*'UNIT VALUES'!$D$31)+(T878*'UNIT VALUES'!$D$33)+(R878*'UNIT VALUES'!$D$34),(Q878*'UNIT VALUES'!$D$31)+(T878*'UNIT VALUES'!$D$32)+(R878*'UNIT VALUES'!$D$34)))</f>
        <v>1080484.7931748205</v>
      </c>
      <c r="W878" s="25">
        <f t="shared" si="39"/>
        <v>1080485</v>
      </c>
      <c r="X878" s="27">
        <f>ROUND(IF(C878="22", W878*'UNIT VALUES'!$D$44, W878*'UNIT VALUES'!$D$36), 0)</f>
        <v>945649</v>
      </c>
      <c r="Y878" s="87">
        <f>ROUND(IF(C878="22", IF(U878&gt;V878,O878*'UNIT VALUES'!$D$38*'UNIT VALUES'!$D$44,O878*'UNIT VALUES'!$D$41*'UNIT VALUES'!$D$44),IF(U878&gt;V878, O878*'UNIT VALUES'!$D$28*'UNIT VALUES'!$D$36,0)), 0)</f>
        <v>0</v>
      </c>
      <c r="Z878" s="87">
        <f>ROUND(IF(C878="22", IF(U878&gt;V878,Q878*'UNIT VALUES'!$D$39*'UNIT VALUES'!$D$44,Q878*'UNIT VALUES'!$D$42*'UNIT VALUES'!$D$44), IF(U878&gt;V878, Q878*'UNIT VALUES'!$D$29*'UNIT VALUES'!$D$36, Q878*'UNIT VALUES'!$D$31*'UNIT VALUES'!$D$36)),0)</f>
        <v>160193</v>
      </c>
      <c r="AA878" s="87">
        <f>ROUND(IF(C878="22", IF(U878&gt;V878,0,R878*'UNIT VALUES'!$D$43*'UNIT VALUES'!$D$44),IF(CALCS!U878&gt;CALCS!V878,0,CALCS!R878*'UNIT VALUES'!$D$34*'UNIT VALUES'!$D$36)), 0)</f>
        <v>354389</v>
      </c>
      <c r="AB878" s="87">
        <f>ROUND(IF(C878="22",IF(U878&gt;V878,S878*'UNIT VALUES'!$D$40*'UNIT VALUES'!$D$44,0),IF(U878&gt;V878,S878*'UNIT VALUES'!$D$30*'UNIT VALUES'!$D$36)), 0)</f>
        <v>0</v>
      </c>
      <c r="AC878" s="87">
        <f>ROUND(IF(U878&gt;V878,0,IF(T878&gt;1, IF(C878="66", T878*'UNIT VALUES'!$D$33*'UNIT VALUES'!$D$36,T878*'UNIT VALUES'!$D$32*'UNIT VALUES'!$D$36),0)),0)</f>
        <v>431067</v>
      </c>
      <c r="AD878" t="str">
        <f t="shared" si="40"/>
        <v>392730</v>
      </c>
      <c r="AE878">
        <f ca="1">IF(C878="22",OFFSET('National Reallocations'!$L$1,MATCH(AD878,'National Reallocations'!$I$2:$I$52,0),),ROUND((X878/(SUM($X$2:$X$1259)-SUMIF($C$2:$C$1259,"22",$X$2:$X$1259)))*(Reallocations!$F$4+Reallocations!$F$5),0))</f>
        <v>80</v>
      </c>
      <c r="AF878" s="27">
        <f ca="1">IF(ISERROR(OFFSET('MSA Reallocations'!$I$1,MATCH(AD878,'MSA Reallocations'!$E$2:$E$37,0),)), 0, (OFFSET('MSA Reallocations'!$I$1,MATCH(AD878,'MSA Reallocations'!$E$2:$E$37,0),)))</f>
        <v>0</v>
      </c>
      <c r="AG878" s="181">
        <f ca="1">IF(ISERROR(OFFSET(Reductions!$E$1,MATCH(AD878,Reductions!$F$2:$F$15,0),)), 0, -OFFSET(Reductions!$E$1,MATCH(AD878,Reductions!$F$2:$F$15,0),))</f>
        <v>0</v>
      </c>
      <c r="AH878" s="53">
        <f t="shared" ca="1" si="41"/>
        <v>945729</v>
      </c>
    </row>
    <row r="879" spans="1:34" x14ac:dyDescent="0.25">
      <c r="A879" s="126" t="s">
        <v>5090</v>
      </c>
      <c r="B879" s="126" t="s">
        <v>2383</v>
      </c>
      <c r="C879" s="126" t="s">
        <v>47</v>
      </c>
      <c r="D879" s="126" t="s">
        <v>48</v>
      </c>
      <c r="E879" s="126" t="s">
        <v>2384</v>
      </c>
      <c r="F879" s="126" t="s">
        <v>2436</v>
      </c>
      <c r="G879" s="126" t="s">
        <v>1557</v>
      </c>
      <c r="H879" s="126" t="s">
        <v>23</v>
      </c>
      <c r="I879" s="126" t="s">
        <v>2437</v>
      </c>
      <c r="J879" s="126" t="s">
        <v>2401</v>
      </c>
      <c r="K879" s="126" t="s">
        <v>264</v>
      </c>
      <c r="L879" s="127">
        <v>68932</v>
      </c>
      <c r="M879" s="127">
        <v>75416</v>
      </c>
      <c r="N879" s="127">
        <v>75416</v>
      </c>
      <c r="O879" s="127">
        <v>63647</v>
      </c>
      <c r="P879" s="127">
        <v>0</v>
      </c>
      <c r="Q879" s="127">
        <v>17861</v>
      </c>
      <c r="R879" s="127">
        <v>6501</v>
      </c>
      <c r="S879" s="127">
        <v>494</v>
      </c>
      <c r="T879" s="24">
        <f>IF(P879&gt;0, ROUND(IF(IF(OR(C879="51", C879="52", C879="66"), (L879*'UNIT VALUES'!$C$26)-CALCS!P879,0)&gt;0, IF(OR(C879="51", C879="52", C879="66"), (L879*'UNIT VALUES'!$C$26)-CALCS!P879,0), 0), 0), ROUND(IF(IF(OR(C879="51", C879="52", C879="66"), (L879*'UNIT VALUES'!$C$26)-CALCS!O879,0)&gt;0, IF(OR(C879="51", C879="52", C879="66"), (L879*'UNIT VALUES'!$C$26)-CALCS!O879,0), 0), 0))</f>
        <v>44522</v>
      </c>
      <c r="U879" s="25">
        <f>IF(C879="22", (O879*'UNIT VALUES'!$D$38)+(Q879*'UNIT VALUES'!$D$39)+(S879*'UNIT VALUES'!$D$40), (O879*'UNIT VALUES'!$D$28)+(Q879*'UNIT VALUES'!$D$29)+(S879*'UNIT VALUES'!$D$30))</f>
        <v>647788.31563820492</v>
      </c>
      <c r="V879" s="25">
        <f>IF(C879="22",(O879*'UNIT VALUES'!$D$41)+(Q879*'UNIT VALUES'!$D$42)+(R879*'UNIT VALUES'!$D$43),IF(C879="66",(Q879*'UNIT VALUES'!$D$31)+(T879*'UNIT VALUES'!$D$33)+(R879*'UNIT VALUES'!$D$34),(Q879*'UNIT VALUES'!$D$31)+(T879*'UNIT VALUES'!$D$32)+(R879*'UNIT VALUES'!$D$34)))</f>
        <v>1273911.3654254794</v>
      </c>
      <c r="W879" s="25">
        <f t="shared" si="39"/>
        <v>1273911</v>
      </c>
      <c r="X879" s="27">
        <f>ROUND(IF(C879="22", W879*'UNIT VALUES'!$D$44, W879*'UNIT VALUES'!$D$36), 0)</f>
        <v>1114937</v>
      </c>
      <c r="Y879" s="87">
        <f>ROUND(IF(C879="22", IF(U879&gt;V879,O879*'UNIT VALUES'!$D$38*'UNIT VALUES'!$D$44,O879*'UNIT VALUES'!$D$41*'UNIT VALUES'!$D$44),IF(U879&gt;V879, O879*'UNIT VALUES'!$D$28*'UNIT VALUES'!$D$36,0)), 0)</f>
        <v>0</v>
      </c>
      <c r="Z879" s="87">
        <f>ROUND(IF(C879="22", IF(U879&gt;V879,Q879*'UNIT VALUES'!$D$39*'UNIT VALUES'!$D$44,Q879*'UNIT VALUES'!$D$42*'UNIT VALUES'!$D$44), IF(U879&gt;V879, Q879*'UNIT VALUES'!$D$29*'UNIT VALUES'!$D$36, Q879*'UNIT VALUES'!$D$31*'UNIT VALUES'!$D$36)),0)</f>
        <v>238434</v>
      </c>
      <c r="AA879" s="87">
        <f>ROUND(IF(C879="22", IF(U879&gt;V879,0,R879*'UNIT VALUES'!$D$43*'UNIT VALUES'!$D$44),IF(CALCS!U879&gt;CALCS!V879,0,CALCS!R879*'UNIT VALUES'!$D$34*'UNIT VALUES'!$D$36)), 0)</f>
        <v>421880</v>
      </c>
      <c r="AB879" s="87">
        <f>ROUND(IF(C879="22",IF(U879&gt;V879,S879*'UNIT VALUES'!$D$40*'UNIT VALUES'!$D$44,0),IF(U879&gt;V879,S879*'UNIT VALUES'!$D$30*'UNIT VALUES'!$D$36)), 0)</f>
        <v>0</v>
      </c>
      <c r="AC879" s="87">
        <f>ROUND(IF(U879&gt;V879,0,IF(T879&gt;1, IF(C879="66", T879*'UNIT VALUES'!$D$33*'UNIT VALUES'!$D$36,T879*'UNIT VALUES'!$D$32*'UNIT VALUES'!$D$36),0)),0)</f>
        <v>454624</v>
      </c>
      <c r="AD879" t="str">
        <f t="shared" si="40"/>
        <v>392820</v>
      </c>
      <c r="AE879">
        <f ca="1">IF(C879="22",OFFSET('National Reallocations'!$L$1,MATCH(AD879,'National Reallocations'!$I$2:$I$52,0),),ROUND((X879/(SUM($X$2:$X$1259)-SUMIF($C$2:$C$1259,"22",$X$2:$X$1259)))*(Reallocations!$F$4+Reallocations!$F$5),0))</f>
        <v>94</v>
      </c>
      <c r="AF879" s="27">
        <f ca="1">IF(ISERROR(OFFSET('MSA Reallocations'!$I$1,MATCH(AD879,'MSA Reallocations'!$E$2:$E$37,0),)), 0, (OFFSET('MSA Reallocations'!$I$1,MATCH(AD879,'MSA Reallocations'!$E$2:$E$37,0),)))</f>
        <v>0</v>
      </c>
      <c r="AG879" s="181">
        <f ca="1">IF(ISERROR(OFFSET(Reductions!$E$1,MATCH(AD879,Reductions!$F$2:$F$15,0),)), 0, -OFFSET(Reductions!$E$1,MATCH(AD879,Reductions!$F$2:$F$15,0),))</f>
        <v>0</v>
      </c>
      <c r="AH879" s="53">
        <f t="shared" ca="1" si="41"/>
        <v>1115031</v>
      </c>
    </row>
    <row r="880" spans="1:34" x14ac:dyDescent="0.25">
      <c r="A880" s="126" t="s">
        <v>5082</v>
      </c>
      <c r="B880" s="126" t="s">
        <v>2383</v>
      </c>
      <c r="C880" s="126" t="s">
        <v>27</v>
      </c>
      <c r="D880" s="126" t="s">
        <v>28</v>
      </c>
      <c r="E880" s="126" t="s">
        <v>2384</v>
      </c>
      <c r="F880" s="126" t="s">
        <v>1091</v>
      </c>
      <c r="G880" s="126" t="s">
        <v>1169</v>
      </c>
      <c r="H880" s="126" t="s">
        <v>23</v>
      </c>
      <c r="I880" s="126" t="s">
        <v>2439</v>
      </c>
      <c r="J880" s="126" t="s">
        <v>2251</v>
      </c>
      <c r="K880" s="126" t="s">
        <v>264</v>
      </c>
      <c r="L880" s="127">
        <v>47325</v>
      </c>
      <c r="M880" s="127">
        <v>53927</v>
      </c>
      <c r="N880" s="127">
        <v>53927</v>
      </c>
      <c r="O880" s="127">
        <v>46830</v>
      </c>
      <c r="P880" s="127">
        <v>0</v>
      </c>
      <c r="Q880" s="127">
        <v>10381</v>
      </c>
      <c r="R880" s="127">
        <v>5532</v>
      </c>
      <c r="S880" s="127">
        <v>177</v>
      </c>
      <c r="T880" s="24">
        <f>IF(P880&gt;0, ROUND(IF(IF(OR(C880="51", C880="52", C880="66"), (L880*'UNIT VALUES'!$C$26)-CALCS!P880,0)&gt;0, IF(OR(C880="51", C880="52", C880="66"), (L880*'UNIT VALUES'!$C$26)-CALCS!P880,0), 0), 0), ROUND(IF(IF(OR(C880="51", C880="52", C880="66"), (L880*'UNIT VALUES'!$C$26)-CALCS!O880,0)&gt;0, IF(OR(C880="51", C880="52", C880="66"), (L880*'UNIT VALUES'!$C$26)-CALCS!O880,0), 0), 0))</f>
        <v>27433</v>
      </c>
      <c r="U880" s="25">
        <f>IF(C880="22", (O880*'UNIT VALUES'!$D$38)+(Q880*'UNIT VALUES'!$D$39)+(S880*'UNIT VALUES'!$D$40), (O880*'UNIT VALUES'!$D$28)+(Q880*'UNIT VALUES'!$D$29)+(S880*'UNIT VALUES'!$D$30))</f>
        <v>378477.14739374031</v>
      </c>
      <c r="V880" s="25">
        <f>IF(C880="22",(O880*'UNIT VALUES'!$D$41)+(Q880*'UNIT VALUES'!$D$42)+(R880*'UNIT VALUES'!$D$43),IF(C880="66",(Q880*'UNIT VALUES'!$D$31)+(T880*'UNIT VALUES'!$D$33)+(R880*'UNIT VALUES'!$D$34),(Q880*'UNIT VALUES'!$D$31)+(T880*'UNIT VALUES'!$D$32)+(R880*'UNIT VALUES'!$D$34)))</f>
        <v>888590.43567408202</v>
      </c>
      <c r="W880" s="25">
        <f t="shared" si="39"/>
        <v>888590</v>
      </c>
      <c r="X880" s="27">
        <f>ROUND(IF(C880="22", W880*'UNIT VALUES'!$D$44, W880*'UNIT VALUES'!$D$36), 0)</f>
        <v>777701</v>
      </c>
      <c r="Y880" s="87">
        <f>ROUND(IF(C880="22", IF(U880&gt;V880,O880*'UNIT VALUES'!$D$38*'UNIT VALUES'!$D$44,O880*'UNIT VALUES'!$D$41*'UNIT VALUES'!$D$44),IF(U880&gt;V880, O880*'UNIT VALUES'!$D$28*'UNIT VALUES'!$D$36,0)), 0)</f>
        <v>0</v>
      </c>
      <c r="Z880" s="87">
        <f>ROUND(IF(C880="22", IF(U880&gt;V880,Q880*'UNIT VALUES'!$D$39*'UNIT VALUES'!$D$44,Q880*'UNIT VALUES'!$D$42*'UNIT VALUES'!$D$44), IF(U880&gt;V880, Q880*'UNIT VALUES'!$D$29*'UNIT VALUES'!$D$36, Q880*'UNIT VALUES'!$D$31*'UNIT VALUES'!$D$36)),0)</f>
        <v>138580</v>
      </c>
      <c r="AA880" s="87">
        <f>ROUND(IF(C880="22", IF(U880&gt;V880,0,R880*'UNIT VALUES'!$D$43*'UNIT VALUES'!$D$44),IF(CALCS!U880&gt;CALCS!V880,0,CALCS!R880*'UNIT VALUES'!$D$34*'UNIT VALUES'!$D$36)), 0)</f>
        <v>358997</v>
      </c>
      <c r="AB880" s="87">
        <f>ROUND(IF(C880="22",IF(U880&gt;V880,S880*'UNIT VALUES'!$D$40*'UNIT VALUES'!$D$44,0),IF(U880&gt;V880,S880*'UNIT VALUES'!$D$30*'UNIT VALUES'!$D$36)), 0)</f>
        <v>0</v>
      </c>
      <c r="AC880" s="87">
        <f>ROUND(IF(U880&gt;V880,0,IF(T880&gt;1, IF(C880="66", T880*'UNIT VALUES'!$D$33*'UNIT VALUES'!$D$36,T880*'UNIT VALUES'!$D$32*'UNIT VALUES'!$D$36),0)),0)</f>
        <v>280125</v>
      </c>
      <c r="AD880" t="str">
        <f t="shared" si="40"/>
        <v>393012</v>
      </c>
      <c r="AE880">
        <f ca="1">IF(C880="22",OFFSET('National Reallocations'!$L$1,MATCH(AD880,'National Reallocations'!$I$2:$I$52,0),),ROUND((X880/(SUM($X$2:$X$1259)-SUMIF($C$2:$C$1259,"22",$X$2:$X$1259)))*(Reallocations!$F$4+Reallocations!$F$5),0))</f>
        <v>65</v>
      </c>
      <c r="AF880" s="27">
        <f ca="1">IF(ISERROR(OFFSET('MSA Reallocations'!$I$1,MATCH(AD880,'MSA Reallocations'!$E$2:$E$37,0),)), 0, (OFFSET('MSA Reallocations'!$I$1,MATCH(AD880,'MSA Reallocations'!$E$2:$E$37,0),)))</f>
        <v>0</v>
      </c>
      <c r="AG880" s="181">
        <f ca="1">IF(ISERROR(OFFSET(Reductions!$E$1,MATCH(AD880,Reductions!$F$2:$F$15,0),)), 0, -OFFSET(Reductions!$E$1,MATCH(AD880,Reductions!$F$2:$F$15,0),))</f>
        <v>0</v>
      </c>
      <c r="AH880" s="53">
        <f t="shared" ca="1" si="41"/>
        <v>777766</v>
      </c>
    </row>
    <row r="881" spans="1:34" x14ac:dyDescent="0.25">
      <c r="A881" s="126" t="s">
        <v>5154</v>
      </c>
      <c r="B881" s="126" t="s">
        <v>2383</v>
      </c>
      <c r="C881" s="126" t="s">
        <v>47</v>
      </c>
      <c r="D881" s="126" t="s">
        <v>48</v>
      </c>
      <c r="E881" s="126" t="s">
        <v>2384</v>
      </c>
      <c r="F881" s="126" t="s">
        <v>593</v>
      </c>
      <c r="G881" s="126" t="s">
        <v>1410</v>
      </c>
      <c r="H881" s="126" t="s">
        <v>23</v>
      </c>
      <c r="I881" s="126" t="s">
        <v>2440</v>
      </c>
      <c r="J881" s="126" t="s">
        <v>24</v>
      </c>
      <c r="K881" s="126" t="s">
        <v>264</v>
      </c>
      <c r="L881" s="127">
        <v>16847</v>
      </c>
      <c r="M881" s="127">
        <v>16467</v>
      </c>
      <c r="N881" s="127">
        <v>16467</v>
      </c>
      <c r="O881" s="127">
        <v>13900</v>
      </c>
      <c r="P881" s="127">
        <v>0</v>
      </c>
      <c r="Q881" s="127">
        <v>3060</v>
      </c>
      <c r="R881" s="127">
        <v>2972</v>
      </c>
      <c r="S881" s="127">
        <v>67</v>
      </c>
      <c r="T881" s="24">
        <f>IF(P881&gt;0, ROUND(IF(IF(OR(C881="51", C881="52", C881="66"), (L881*'UNIT VALUES'!$C$26)-CALCS!P881,0)&gt;0, IF(OR(C881="51", C881="52", C881="66"), (L881*'UNIT VALUES'!$C$26)-CALCS!P881,0), 0), 0), ROUND(IF(IF(OR(C881="51", C881="52", C881="66"), (L881*'UNIT VALUES'!$C$26)-CALCS!O881,0)&gt;0, IF(OR(C881="51", C881="52", C881="66"), (L881*'UNIT VALUES'!$C$26)-CALCS!O881,0), 0), 0))</f>
        <v>12537</v>
      </c>
      <c r="U881" s="25">
        <f>IF(C881="22", (O881*'UNIT VALUES'!$D$38)+(Q881*'UNIT VALUES'!$D$39)+(S881*'UNIT VALUES'!$D$40), (O881*'UNIT VALUES'!$D$28)+(Q881*'UNIT VALUES'!$D$29)+(S881*'UNIT VALUES'!$D$30))</f>
        <v>113967.55804963272</v>
      </c>
      <c r="V881" s="25">
        <f>IF(C881="22",(O881*'UNIT VALUES'!$D$41)+(Q881*'UNIT VALUES'!$D$42)+(R881*'UNIT VALUES'!$D$43),IF(C881="66",(Q881*'UNIT VALUES'!$D$31)+(T881*'UNIT VALUES'!$D$33)+(R881*'UNIT VALUES'!$D$34),(Q881*'UNIT VALUES'!$D$31)+(T881*'UNIT VALUES'!$D$32)+(R881*'UNIT VALUES'!$D$34)))</f>
        <v>413312.01535983727</v>
      </c>
      <c r="W881" s="25">
        <f t="shared" si="39"/>
        <v>413312</v>
      </c>
      <c r="X881" s="27">
        <f>ROUND(IF(C881="22", W881*'UNIT VALUES'!$D$44, W881*'UNIT VALUES'!$D$36), 0)</f>
        <v>361734</v>
      </c>
      <c r="Y881" s="87">
        <f>ROUND(IF(C881="22", IF(U881&gt;V881,O881*'UNIT VALUES'!$D$38*'UNIT VALUES'!$D$44,O881*'UNIT VALUES'!$D$41*'UNIT VALUES'!$D$44),IF(U881&gt;V881, O881*'UNIT VALUES'!$D$28*'UNIT VALUES'!$D$36,0)), 0)</f>
        <v>0</v>
      </c>
      <c r="Z881" s="87">
        <f>ROUND(IF(C881="22", IF(U881&gt;V881,Q881*'UNIT VALUES'!$D$39*'UNIT VALUES'!$D$44,Q881*'UNIT VALUES'!$D$42*'UNIT VALUES'!$D$44), IF(U881&gt;V881, Q881*'UNIT VALUES'!$D$29*'UNIT VALUES'!$D$36, Q881*'UNIT VALUES'!$D$31*'UNIT VALUES'!$D$36)),0)</f>
        <v>40849</v>
      </c>
      <c r="AA881" s="87">
        <f>ROUND(IF(C881="22", IF(U881&gt;V881,0,R881*'UNIT VALUES'!$D$43*'UNIT VALUES'!$D$44),IF(CALCS!U881&gt;CALCS!V881,0,CALCS!R881*'UNIT VALUES'!$D$34*'UNIT VALUES'!$D$36)), 0)</f>
        <v>192867</v>
      </c>
      <c r="AB881" s="87">
        <f>ROUND(IF(C881="22",IF(U881&gt;V881,S881*'UNIT VALUES'!$D$40*'UNIT VALUES'!$D$44,0),IF(U881&gt;V881,S881*'UNIT VALUES'!$D$30*'UNIT VALUES'!$D$36)), 0)</f>
        <v>0</v>
      </c>
      <c r="AC881" s="87">
        <f>ROUND(IF(U881&gt;V881,0,IF(T881&gt;1, IF(C881="66", T881*'UNIT VALUES'!$D$33*'UNIT VALUES'!$D$36,T881*'UNIT VALUES'!$D$32*'UNIT VALUES'!$D$36),0)),0)</f>
        <v>128018</v>
      </c>
      <c r="AD881" t="str">
        <f t="shared" si="40"/>
        <v>393054</v>
      </c>
      <c r="AE881">
        <f ca="1">IF(C881="22",OFFSET('National Reallocations'!$L$1,MATCH(AD881,'National Reallocations'!$I$2:$I$52,0),),ROUND((X881/(SUM($X$2:$X$1259)-SUMIF($C$2:$C$1259,"22",$X$2:$X$1259)))*(Reallocations!$F$4+Reallocations!$F$5),0))</f>
        <v>30</v>
      </c>
      <c r="AF881" s="27">
        <f ca="1">IF(ISERROR(OFFSET('MSA Reallocations'!$I$1,MATCH(AD881,'MSA Reallocations'!$E$2:$E$37,0),)), 0, (OFFSET('MSA Reallocations'!$I$1,MATCH(AD881,'MSA Reallocations'!$E$2:$E$37,0),)))</f>
        <v>0</v>
      </c>
      <c r="AG881" s="181">
        <f ca="1">IF(ISERROR(OFFSET(Reductions!$E$1,MATCH(AD881,Reductions!$F$2:$F$15,0),)), 0, -OFFSET(Reductions!$E$1,MATCH(AD881,Reductions!$F$2:$F$15,0),))</f>
        <v>0</v>
      </c>
      <c r="AH881" s="53">
        <f t="shared" ca="1" si="41"/>
        <v>361764</v>
      </c>
    </row>
    <row r="882" spans="1:34" x14ac:dyDescent="0.25">
      <c r="A882" s="126" t="s">
        <v>5489</v>
      </c>
      <c r="B882" s="126" t="s">
        <v>2383</v>
      </c>
      <c r="C882" s="126" t="s">
        <v>27</v>
      </c>
      <c r="D882" s="126" t="s">
        <v>28</v>
      </c>
      <c r="E882" s="126" t="s">
        <v>2384</v>
      </c>
      <c r="F882" s="126" t="s">
        <v>2443</v>
      </c>
      <c r="G882" s="126" t="s">
        <v>1218</v>
      </c>
      <c r="H882" s="126" t="s">
        <v>23</v>
      </c>
      <c r="I882" s="126" t="s">
        <v>2444</v>
      </c>
      <c r="J882" s="126" t="s">
        <v>2390</v>
      </c>
      <c r="K882" s="126" t="s">
        <v>264</v>
      </c>
      <c r="L882" s="127">
        <v>31236</v>
      </c>
      <c r="M882" s="127">
        <v>32210</v>
      </c>
      <c r="N882" s="127">
        <v>30557</v>
      </c>
      <c r="O882" s="127">
        <v>32252</v>
      </c>
      <c r="P882" s="127">
        <v>30597</v>
      </c>
      <c r="Q882" s="127">
        <v>6078</v>
      </c>
      <c r="R882" s="127">
        <v>5053</v>
      </c>
      <c r="S882" s="127">
        <v>152</v>
      </c>
      <c r="T882" s="24">
        <f>IF(P882&gt;0, ROUND(IF(IF(OR(C882="51", C882="52", C882="66"), (L882*'UNIT VALUES'!$C$26)-CALCS!P882,0)&gt;0, IF(OR(C882="51", C882="52", C882="66"), (L882*'UNIT VALUES'!$C$26)-CALCS!P882,0), 0), 0), ROUND(IF(IF(OR(C882="51", C882="52", C882="66"), (L882*'UNIT VALUES'!$C$26)-CALCS!O882,0)&gt;0, IF(OR(C882="51", C882="52", C882="66"), (L882*'UNIT VALUES'!$C$26)-CALCS!O882,0), 0), 0))</f>
        <v>18419</v>
      </c>
      <c r="U882" s="25">
        <f>IF(C882="22", (O882*'UNIT VALUES'!$D$38)+(Q882*'UNIT VALUES'!$D$39)+(S882*'UNIT VALUES'!$D$40), (O882*'UNIT VALUES'!$D$28)+(Q882*'UNIT VALUES'!$D$29)+(S882*'UNIT VALUES'!$D$30))</f>
        <v>237935.96879062068</v>
      </c>
      <c r="V882" s="25">
        <f>IF(C882="22",(O882*'UNIT VALUES'!$D$41)+(Q882*'UNIT VALUES'!$D$42)+(R882*'UNIT VALUES'!$D$43),IF(C882="66",(Q882*'UNIT VALUES'!$D$31)+(T882*'UNIT VALUES'!$D$33)+(R882*'UNIT VALUES'!$D$34),(Q882*'UNIT VALUES'!$D$31)+(T882*'UNIT VALUES'!$D$32)+(R882*'UNIT VALUES'!$D$34)))</f>
        <v>682272.69096279633</v>
      </c>
      <c r="W882" s="25">
        <f t="shared" si="39"/>
        <v>682273</v>
      </c>
      <c r="X882" s="27">
        <f>ROUND(IF(C882="22", W882*'UNIT VALUES'!$D$44, W882*'UNIT VALUES'!$D$36), 0)</f>
        <v>597131</v>
      </c>
      <c r="Y882" s="87">
        <f>ROUND(IF(C882="22", IF(U882&gt;V882,O882*'UNIT VALUES'!$D$38*'UNIT VALUES'!$D$44,O882*'UNIT VALUES'!$D$41*'UNIT VALUES'!$D$44),IF(U882&gt;V882, O882*'UNIT VALUES'!$D$28*'UNIT VALUES'!$D$36,0)), 0)</f>
        <v>0</v>
      </c>
      <c r="Z882" s="87">
        <f>ROUND(IF(C882="22", IF(U882&gt;V882,Q882*'UNIT VALUES'!$D$39*'UNIT VALUES'!$D$44,Q882*'UNIT VALUES'!$D$42*'UNIT VALUES'!$D$44), IF(U882&gt;V882, Q882*'UNIT VALUES'!$D$29*'UNIT VALUES'!$D$36, Q882*'UNIT VALUES'!$D$31*'UNIT VALUES'!$D$36)),0)</f>
        <v>81138</v>
      </c>
      <c r="AA882" s="87">
        <f>ROUND(IF(C882="22", IF(U882&gt;V882,0,R882*'UNIT VALUES'!$D$43*'UNIT VALUES'!$D$44),IF(CALCS!U882&gt;CALCS!V882,0,CALCS!R882*'UNIT VALUES'!$D$34*'UNIT VALUES'!$D$36)), 0)</f>
        <v>327912</v>
      </c>
      <c r="AB882" s="87">
        <f>ROUND(IF(C882="22",IF(U882&gt;V882,S882*'UNIT VALUES'!$D$40*'UNIT VALUES'!$D$44,0),IF(U882&gt;V882,S882*'UNIT VALUES'!$D$30*'UNIT VALUES'!$D$36)), 0)</f>
        <v>0</v>
      </c>
      <c r="AC882" s="87">
        <f>ROUND(IF(U882&gt;V882,0,IF(T882&gt;1, IF(C882="66", T882*'UNIT VALUES'!$D$33*'UNIT VALUES'!$D$36,T882*'UNIT VALUES'!$D$32*'UNIT VALUES'!$D$36),0)),0)</f>
        <v>188081</v>
      </c>
      <c r="AD882" t="str">
        <f t="shared" si="40"/>
        <v>393114</v>
      </c>
      <c r="AE882">
        <f ca="1">IF(C882="22",OFFSET('National Reallocations'!$L$1,MATCH(AD882,'National Reallocations'!$I$2:$I$52,0),),ROUND((X882/(SUM($X$2:$X$1259)-SUMIF($C$2:$C$1259,"22",$X$2:$X$1259)))*(Reallocations!$F$4+Reallocations!$F$5),0))</f>
        <v>50</v>
      </c>
      <c r="AF882" s="27">
        <f ca="1">IF(ISERROR(OFFSET('MSA Reallocations'!$I$1,MATCH(AD882,'MSA Reallocations'!$E$2:$E$37,0),)), 0, (OFFSET('MSA Reallocations'!$I$1,MATCH(AD882,'MSA Reallocations'!$E$2:$E$37,0),)))</f>
        <v>0</v>
      </c>
      <c r="AG882" s="181">
        <f ca="1">IF(ISERROR(OFFSET(Reductions!$E$1,MATCH(AD882,Reductions!$F$2:$F$15,0),)), 0, -OFFSET(Reductions!$E$1,MATCH(AD882,Reductions!$F$2:$F$15,0),))</f>
        <v>0</v>
      </c>
      <c r="AH882" s="53">
        <f t="shared" ca="1" si="41"/>
        <v>597181</v>
      </c>
    </row>
    <row r="883" spans="1:34" x14ac:dyDescent="0.25">
      <c r="A883" s="126" t="s">
        <v>5318</v>
      </c>
      <c r="B883" s="126" t="s">
        <v>2383</v>
      </c>
      <c r="C883" s="126" t="s">
        <v>47</v>
      </c>
      <c r="D883" s="126" t="s">
        <v>48</v>
      </c>
      <c r="E883" s="126" t="s">
        <v>2384</v>
      </c>
      <c r="F883" s="126" t="s">
        <v>2316</v>
      </c>
      <c r="G883" s="126" t="s">
        <v>314</v>
      </c>
      <c r="H883" s="126" t="s">
        <v>23</v>
      </c>
      <c r="I883" s="126" t="s">
        <v>2446</v>
      </c>
      <c r="J883" s="126" t="s">
        <v>2401</v>
      </c>
      <c r="K883" s="126" t="s">
        <v>264</v>
      </c>
      <c r="L883" s="127">
        <v>4354</v>
      </c>
      <c r="M883" s="127">
        <v>0</v>
      </c>
      <c r="N883" s="127">
        <v>0</v>
      </c>
      <c r="O883" s="127">
        <v>46901</v>
      </c>
      <c r="P883" s="127">
        <v>0</v>
      </c>
      <c r="Q883" s="127">
        <v>3296</v>
      </c>
      <c r="R883" s="127">
        <v>1301</v>
      </c>
      <c r="S883" s="127">
        <v>90</v>
      </c>
      <c r="T883" s="24">
        <f>IF(P883&gt;0, ROUND(IF(IF(OR(C883="51", C883="52", C883="66"), (L883*'UNIT VALUES'!$C$26)-CALCS!P883,0)&gt;0, IF(OR(C883="51", C883="52", C883="66"), (L883*'UNIT VALUES'!$C$26)-CALCS!P883,0), 0), 0), ROUND(IF(IF(OR(C883="51", C883="52", C883="66"), (L883*'UNIT VALUES'!$C$26)-CALCS!O883,0)&gt;0, IF(OR(C883="51", C883="52", C883="66"), (L883*'UNIT VALUES'!$C$26)-CALCS!O883,0), 0), 0))</f>
        <v>0</v>
      </c>
      <c r="U883" s="25">
        <f>IF(C883="22", (O883*'UNIT VALUES'!$D$38)+(Q883*'UNIT VALUES'!$D$39)+(S883*'UNIT VALUES'!$D$40), (O883*'UNIT VALUES'!$D$28)+(Q883*'UNIT VALUES'!$D$29)+(S883*'UNIT VALUES'!$D$30))</f>
        <v>185450.87666098867</v>
      </c>
      <c r="V883" s="25">
        <f>IF(C883="22",(O883*'UNIT VALUES'!$D$41)+(Q883*'UNIT VALUES'!$D$42)+(R883*'UNIT VALUES'!$D$43),IF(C883="66",(Q883*'UNIT VALUES'!$D$31)+(T883*'UNIT VALUES'!$D$33)+(R883*'UNIT VALUES'!$D$34),(Q883*'UNIT VALUES'!$D$31)+(T883*'UNIT VALUES'!$D$32)+(R883*'UNIT VALUES'!$D$34)))</f>
        <v>146739.36961572734</v>
      </c>
      <c r="W883" s="25">
        <f t="shared" si="39"/>
        <v>185451</v>
      </c>
      <c r="X883" s="27">
        <f>ROUND(IF(C883="22", W883*'UNIT VALUES'!$D$44, W883*'UNIT VALUES'!$D$36), 0)</f>
        <v>162308</v>
      </c>
      <c r="Y883" s="87">
        <f>ROUND(IF(C883="22", IF(U883&gt;V883,O883*'UNIT VALUES'!$D$38*'UNIT VALUES'!$D$44,O883*'UNIT VALUES'!$D$41*'UNIT VALUES'!$D$44),IF(U883&gt;V883, O883*'UNIT VALUES'!$D$28*'UNIT VALUES'!$D$36,0)), 0)</f>
        <v>77161</v>
      </c>
      <c r="Z883" s="87">
        <f>ROUND(IF(C883="22", IF(U883&gt;V883,Q883*'UNIT VALUES'!$D$39*'UNIT VALUES'!$D$44,Q883*'UNIT VALUES'!$D$42*'UNIT VALUES'!$D$44), IF(U883&gt;V883, Q883*'UNIT VALUES'!$D$29*'UNIT VALUES'!$D$36, Q883*'UNIT VALUES'!$D$31*'UNIT VALUES'!$D$36)),0)</f>
        <v>73333</v>
      </c>
      <c r="AA883" s="87">
        <f>ROUND(IF(C883="22", IF(U883&gt;V883,0,R883*'UNIT VALUES'!$D$43*'UNIT VALUES'!$D$44),IF(CALCS!U883&gt;CALCS!V883,0,CALCS!R883*'UNIT VALUES'!$D$34*'UNIT VALUES'!$D$36)), 0)</f>
        <v>0</v>
      </c>
      <c r="AB883" s="87">
        <f>ROUND(IF(C883="22",IF(U883&gt;V883,S883*'UNIT VALUES'!$D$40*'UNIT VALUES'!$D$44,0),IF(U883&gt;V883,S883*'UNIT VALUES'!$D$30*'UNIT VALUES'!$D$36)), 0)</f>
        <v>11815</v>
      </c>
      <c r="AC883" s="87">
        <f>ROUND(IF(U883&gt;V883,0,IF(T883&gt;1, IF(C883="66", T883*'UNIT VALUES'!$D$33*'UNIT VALUES'!$D$36,T883*'UNIT VALUES'!$D$32*'UNIT VALUES'!$D$36),0)),0)</f>
        <v>0</v>
      </c>
      <c r="AD883" t="str">
        <f t="shared" si="40"/>
        <v>393168</v>
      </c>
      <c r="AE883">
        <f ca="1">IF(C883="22",OFFSET('National Reallocations'!$L$1,MATCH(AD883,'National Reallocations'!$I$2:$I$52,0),),ROUND((X883/(SUM($X$2:$X$1259)-SUMIF($C$2:$C$1259,"22",$X$2:$X$1259)))*(Reallocations!$F$4+Reallocations!$F$5),0))</f>
        <v>14</v>
      </c>
      <c r="AF883" s="27">
        <f ca="1">IF(ISERROR(OFFSET('MSA Reallocations'!$I$1,MATCH(AD883,'MSA Reallocations'!$E$2:$E$37,0),)), 0, (OFFSET('MSA Reallocations'!$I$1,MATCH(AD883,'MSA Reallocations'!$E$2:$E$37,0),)))</f>
        <v>0</v>
      </c>
      <c r="AG883" s="181">
        <f ca="1">IF(ISERROR(OFFSET(Reductions!$E$1,MATCH(AD883,Reductions!$F$2:$F$15,0),)), 0, -OFFSET(Reductions!$E$1,MATCH(AD883,Reductions!$F$2:$F$15,0),))</f>
        <v>0</v>
      </c>
      <c r="AH883" s="53">
        <f t="shared" ca="1" si="41"/>
        <v>162322</v>
      </c>
    </row>
    <row r="884" spans="1:34" x14ac:dyDescent="0.25">
      <c r="A884" s="126" t="s">
        <v>5064</v>
      </c>
      <c r="B884" s="126" t="s">
        <v>2383</v>
      </c>
      <c r="C884" s="126" t="s">
        <v>47</v>
      </c>
      <c r="D884" s="126" t="s">
        <v>48</v>
      </c>
      <c r="E884" s="126" t="s">
        <v>2384</v>
      </c>
      <c r="F884" s="126" t="s">
        <v>1806</v>
      </c>
      <c r="G884" s="126" t="s">
        <v>22</v>
      </c>
      <c r="H884" s="126" t="s">
        <v>23</v>
      </c>
      <c r="I884" s="126" t="s">
        <v>2447</v>
      </c>
      <c r="J884" s="126" t="s">
        <v>1555</v>
      </c>
      <c r="K884" s="126" t="s">
        <v>264</v>
      </c>
      <c r="L884" s="127">
        <v>42115</v>
      </c>
      <c r="M884" s="127">
        <v>43765</v>
      </c>
      <c r="N884" s="127">
        <v>43719</v>
      </c>
      <c r="O884" s="127">
        <v>48760</v>
      </c>
      <c r="P884" s="127">
        <v>0</v>
      </c>
      <c r="Q884" s="127">
        <v>11398</v>
      </c>
      <c r="R884" s="127">
        <v>5180</v>
      </c>
      <c r="S884" s="127">
        <v>442</v>
      </c>
      <c r="T884" s="24">
        <f>IF(P884&gt;0, ROUND(IF(IF(OR(C884="51", C884="52", C884="66"), (L884*'UNIT VALUES'!$C$26)-CALCS!P884,0)&gt;0, IF(OR(C884="51", C884="52", C884="66"), (L884*'UNIT VALUES'!$C$26)-CALCS!P884,0), 0), 0), ROUND(IF(IF(OR(C884="51", C884="52", C884="66"), (L884*'UNIT VALUES'!$C$26)-CALCS!O884,0)&gt;0, IF(OR(C884="51", C884="52", C884="66"), (L884*'UNIT VALUES'!$C$26)-CALCS!O884,0), 0), 0))</f>
        <v>17328</v>
      </c>
      <c r="U884" s="25">
        <f>IF(C884="22", (O884*'UNIT VALUES'!$D$38)+(Q884*'UNIT VALUES'!$D$39)+(S884*'UNIT VALUES'!$D$40), (O884*'UNIT VALUES'!$D$28)+(Q884*'UNIT VALUES'!$D$29)+(S884*'UNIT VALUES'!$D$30))</f>
        <v>447706.34010186151</v>
      </c>
      <c r="V884" s="25">
        <f>IF(C884="22",(O884*'UNIT VALUES'!$D$41)+(Q884*'UNIT VALUES'!$D$42)+(R884*'UNIT VALUES'!$D$43),IF(C884="66",(Q884*'UNIT VALUES'!$D$31)+(T884*'UNIT VALUES'!$D$33)+(R884*'UNIT VALUES'!$D$34),(Q884*'UNIT VALUES'!$D$31)+(T884*'UNIT VALUES'!$D$32)+(R884*'UNIT VALUES'!$D$34)))</f>
        <v>760105.57543464587</v>
      </c>
      <c r="W884" s="25">
        <f t="shared" si="39"/>
        <v>760106</v>
      </c>
      <c r="X884" s="27">
        <f>ROUND(IF(C884="22", W884*'UNIT VALUES'!$D$44, W884*'UNIT VALUES'!$D$36), 0)</f>
        <v>665251</v>
      </c>
      <c r="Y884" s="87">
        <f>ROUND(IF(C884="22", IF(U884&gt;V884,O884*'UNIT VALUES'!$D$38*'UNIT VALUES'!$D$44,O884*'UNIT VALUES'!$D$41*'UNIT VALUES'!$D$44),IF(U884&gt;V884, O884*'UNIT VALUES'!$D$28*'UNIT VALUES'!$D$36,0)), 0)</f>
        <v>0</v>
      </c>
      <c r="Z884" s="87">
        <f>ROUND(IF(C884="22", IF(U884&gt;V884,Q884*'UNIT VALUES'!$D$39*'UNIT VALUES'!$D$44,Q884*'UNIT VALUES'!$D$42*'UNIT VALUES'!$D$44), IF(U884&gt;V884, Q884*'UNIT VALUES'!$D$29*'UNIT VALUES'!$D$36, Q884*'UNIT VALUES'!$D$31*'UNIT VALUES'!$D$36)),0)</f>
        <v>152156</v>
      </c>
      <c r="AA884" s="87">
        <f>ROUND(IF(C884="22", IF(U884&gt;V884,0,R884*'UNIT VALUES'!$D$43*'UNIT VALUES'!$D$44),IF(CALCS!U884&gt;CALCS!V884,0,CALCS!R884*'UNIT VALUES'!$D$34*'UNIT VALUES'!$D$36)), 0)</f>
        <v>336154</v>
      </c>
      <c r="AB884" s="87">
        <f>ROUND(IF(C884="22",IF(U884&gt;V884,S884*'UNIT VALUES'!$D$40*'UNIT VALUES'!$D$44,0),IF(U884&gt;V884,S884*'UNIT VALUES'!$D$30*'UNIT VALUES'!$D$36)), 0)</f>
        <v>0</v>
      </c>
      <c r="AC884" s="87">
        <f>ROUND(IF(U884&gt;V884,0,IF(T884&gt;1, IF(C884="66", T884*'UNIT VALUES'!$D$33*'UNIT VALUES'!$D$36,T884*'UNIT VALUES'!$D$32*'UNIT VALUES'!$D$36),0)),0)</f>
        <v>176940</v>
      </c>
      <c r="AD884" t="str">
        <f t="shared" si="40"/>
        <v>393222</v>
      </c>
      <c r="AE884">
        <f ca="1">IF(C884="22",OFFSET('National Reallocations'!$L$1,MATCH(AD884,'National Reallocations'!$I$2:$I$52,0),),ROUND((X884/(SUM($X$2:$X$1259)-SUMIF($C$2:$C$1259,"22",$X$2:$X$1259)))*(Reallocations!$F$4+Reallocations!$F$5),0))</f>
        <v>56</v>
      </c>
      <c r="AF884" s="27">
        <f ca="1">IF(ISERROR(OFFSET('MSA Reallocations'!$I$1,MATCH(AD884,'MSA Reallocations'!$E$2:$E$37,0),)), 0, (OFFSET('MSA Reallocations'!$I$1,MATCH(AD884,'MSA Reallocations'!$E$2:$E$37,0),)))</f>
        <v>0</v>
      </c>
      <c r="AG884" s="181">
        <f ca="1">IF(ISERROR(OFFSET(Reductions!$E$1,MATCH(AD884,Reductions!$F$2:$F$15,0),)), 0, -OFFSET(Reductions!$E$1,MATCH(AD884,Reductions!$F$2:$F$15,0),))</f>
        <v>0</v>
      </c>
      <c r="AH884" s="53">
        <f t="shared" ca="1" si="41"/>
        <v>665307</v>
      </c>
    </row>
    <row r="885" spans="1:34" x14ac:dyDescent="0.25">
      <c r="A885" s="126" t="s">
        <v>5300</v>
      </c>
      <c r="B885" s="126" t="s">
        <v>2383</v>
      </c>
      <c r="C885" s="126" t="s">
        <v>47</v>
      </c>
      <c r="D885" s="126" t="s">
        <v>48</v>
      </c>
      <c r="E885" s="126" t="s">
        <v>2384</v>
      </c>
      <c r="F885" s="126" t="s">
        <v>2448</v>
      </c>
      <c r="G885" s="126" t="s">
        <v>574</v>
      </c>
      <c r="H885" s="126" t="s">
        <v>23</v>
      </c>
      <c r="I885" s="126" t="s">
        <v>2449</v>
      </c>
      <c r="J885" s="126" t="s">
        <v>2406</v>
      </c>
      <c r="K885" s="126" t="s">
        <v>264</v>
      </c>
      <c r="L885" s="127">
        <v>41790</v>
      </c>
      <c r="M885" s="127">
        <v>41200</v>
      </c>
      <c r="N885" s="127">
        <v>41200</v>
      </c>
      <c r="O885" s="127">
        <v>47986</v>
      </c>
      <c r="P885" s="127">
        <v>0</v>
      </c>
      <c r="Q885" s="127">
        <v>10293</v>
      </c>
      <c r="R885" s="127">
        <v>5817</v>
      </c>
      <c r="S885" s="127">
        <v>316</v>
      </c>
      <c r="T885" s="24">
        <f>IF(P885&gt;0, ROUND(IF(IF(OR(C885="51", C885="52", C885="66"), (L885*'UNIT VALUES'!$C$26)-CALCS!P885,0)&gt;0, IF(OR(C885="51", C885="52", C885="66"), (L885*'UNIT VALUES'!$C$26)-CALCS!P885,0), 0), 0), ROUND(IF(IF(OR(C885="51", C885="52", C885="66"), (L885*'UNIT VALUES'!$C$26)-CALCS!O885,0)&gt;0, IF(OR(C885="51", C885="52", C885="66"), (L885*'UNIT VALUES'!$C$26)-CALCS!O885,0), 0), 0))</f>
        <v>17592</v>
      </c>
      <c r="U885" s="25">
        <f>IF(C885="22", (O885*'UNIT VALUES'!$D$38)+(Q885*'UNIT VALUES'!$D$39)+(S885*'UNIT VALUES'!$D$40), (O885*'UNIT VALUES'!$D$28)+(Q885*'UNIT VALUES'!$D$29)+(S885*'UNIT VALUES'!$D$30))</f>
        <v>399261.86821442499</v>
      </c>
      <c r="V885" s="25">
        <f>IF(C885="22",(O885*'UNIT VALUES'!$D$41)+(Q885*'UNIT VALUES'!$D$42)+(R885*'UNIT VALUES'!$D$43),IF(C885="66",(Q885*'UNIT VALUES'!$D$31)+(T885*'UNIT VALUES'!$D$33)+(R885*'UNIT VALUES'!$D$34),(Q885*'UNIT VALUES'!$D$31)+(T885*'UNIT VALUES'!$D$32)+(R885*'UNIT VALUES'!$D$34)))</f>
        <v>793563.36962036206</v>
      </c>
      <c r="W885" s="25">
        <f t="shared" si="39"/>
        <v>793563</v>
      </c>
      <c r="X885" s="27">
        <f>ROUND(IF(C885="22", W885*'UNIT VALUES'!$D$44, W885*'UNIT VALUES'!$D$36), 0)</f>
        <v>694533</v>
      </c>
      <c r="Y885" s="87">
        <f>ROUND(IF(C885="22", IF(U885&gt;V885,O885*'UNIT VALUES'!$D$38*'UNIT VALUES'!$D$44,O885*'UNIT VALUES'!$D$41*'UNIT VALUES'!$D$44),IF(U885&gt;V885, O885*'UNIT VALUES'!$D$28*'UNIT VALUES'!$D$36,0)), 0)</f>
        <v>0</v>
      </c>
      <c r="Z885" s="87">
        <f>ROUND(IF(C885="22", IF(U885&gt;V885,Q885*'UNIT VALUES'!$D$39*'UNIT VALUES'!$D$44,Q885*'UNIT VALUES'!$D$42*'UNIT VALUES'!$D$44), IF(U885&gt;V885, Q885*'UNIT VALUES'!$D$29*'UNIT VALUES'!$D$36, Q885*'UNIT VALUES'!$D$31*'UNIT VALUES'!$D$36)),0)</f>
        <v>137405</v>
      </c>
      <c r="AA885" s="87">
        <f>ROUND(IF(C885="22", IF(U885&gt;V885,0,R885*'UNIT VALUES'!$D$43*'UNIT VALUES'!$D$44),IF(CALCS!U885&gt;CALCS!V885,0,CALCS!R885*'UNIT VALUES'!$D$34*'UNIT VALUES'!$D$36)), 0)</f>
        <v>377492</v>
      </c>
      <c r="AB885" s="87">
        <f>ROUND(IF(C885="22",IF(U885&gt;V885,S885*'UNIT VALUES'!$D$40*'UNIT VALUES'!$D$44,0),IF(U885&gt;V885,S885*'UNIT VALUES'!$D$30*'UNIT VALUES'!$D$36)), 0)</f>
        <v>0</v>
      </c>
      <c r="AC885" s="87">
        <f>ROUND(IF(U885&gt;V885,0,IF(T885&gt;1, IF(C885="66", T885*'UNIT VALUES'!$D$33*'UNIT VALUES'!$D$36,T885*'UNIT VALUES'!$D$32*'UNIT VALUES'!$D$36),0)),0)</f>
        <v>179636</v>
      </c>
      <c r="AD885" t="str">
        <f t="shared" si="40"/>
        <v>393558</v>
      </c>
      <c r="AE885">
        <f ca="1">IF(C885="22",OFFSET('National Reallocations'!$L$1,MATCH(AD885,'National Reallocations'!$I$2:$I$52,0),),ROUND((X885/(SUM($X$2:$X$1259)-SUMIF($C$2:$C$1259,"22",$X$2:$X$1259)))*(Reallocations!$F$4+Reallocations!$F$5),0))</f>
        <v>58</v>
      </c>
      <c r="AF885" s="27">
        <f ca="1">IF(ISERROR(OFFSET('MSA Reallocations'!$I$1,MATCH(AD885,'MSA Reallocations'!$E$2:$E$37,0),)), 0, (OFFSET('MSA Reallocations'!$I$1,MATCH(AD885,'MSA Reallocations'!$E$2:$E$37,0),)))</f>
        <v>0</v>
      </c>
      <c r="AG885" s="181">
        <f ca="1">IF(ISERROR(OFFSET(Reductions!$E$1,MATCH(AD885,Reductions!$F$2:$F$15,0),)), 0, -OFFSET(Reductions!$E$1,MATCH(AD885,Reductions!$F$2:$F$15,0),))</f>
        <v>0</v>
      </c>
      <c r="AH885" s="53">
        <f t="shared" ca="1" si="41"/>
        <v>694591</v>
      </c>
    </row>
    <row r="886" spans="1:34" x14ac:dyDescent="0.25">
      <c r="A886" s="126" t="s">
        <v>4932</v>
      </c>
      <c r="B886" s="126" t="s">
        <v>2383</v>
      </c>
      <c r="C886" s="126" t="s">
        <v>47</v>
      </c>
      <c r="D886" s="126" t="s">
        <v>48</v>
      </c>
      <c r="E886" s="126" t="s">
        <v>2384</v>
      </c>
      <c r="F886" s="126" t="s">
        <v>2451</v>
      </c>
      <c r="G886" s="126" t="s">
        <v>161</v>
      </c>
      <c r="H886" s="126" t="s">
        <v>23</v>
      </c>
      <c r="I886" s="126" t="s">
        <v>2452</v>
      </c>
      <c r="J886" s="126" t="s">
        <v>2401</v>
      </c>
      <c r="K886" s="126" t="s">
        <v>264</v>
      </c>
      <c r="L886" s="127">
        <v>82845</v>
      </c>
      <c r="M886" s="127">
        <v>92548</v>
      </c>
      <c r="N886" s="127">
        <v>92548</v>
      </c>
      <c r="O886" s="127">
        <v>79937</v>
      </c>
      <c r="P886" s="127">
        <v>0</v>
      </c>
      <c r="Q886" s="127">
        <v>8841</v>
      </c>
      <c r="R886" s="127">
        <v>3699</v>
      </c>
      <c r="S886" s="127">
        <v>194</v>
      </c>
      <c r="T886" s="24">
        <f>IF(P886&gt;0, ROUND(IF(IF(OR(C886="51", C886="52", C886="66"), (L886*'UNIT VALUES'!$C$26)-CALCS!P886,0)&gt;0, IF(OR(C886="51", C886="52", C886="66"), (L886*'UNIT VALUES'!$C$26)-CALCS!P886,0), 0), 0), ROUND(IF(IF(OR(C886="51", C886="52", C886="66"), (L886*'UNIT VALUES'!$C$26)-CALCS!O886,0)&gt;0, IF(OR(C886="51", C886="52", C886="66"), (L886*'UNIT VALUES'!$C$26)-CALCS!O886,0), 0), 0))</f>
        <v>50065</v>
      </c>
      <c r="U886" s="25">
        <f>IF(C886="22", (O886*'UNIT VALUES'!$D$38)+(Q886*'UNIT VALUES'!$D$39)+(S886*'UNIT VALUES'!$D$40), (O886*'UNIT VALUES'!$D$28)+(Q886*'UNIT VALUES'!$D$29)+(S886*'UNIT VALUES'!$D$30))</f>
        <v>404111.39944421808</v>
      </c>
      <c r="V886" s="25">
        <f>IF(C886="22",(O886*'UNIT VALUES'!$D$41)+(Q886*'UNIT VALUES'!$D$42)+(R886*'UNIT VALUES'!$D$43),IF(C886="66",(Q886*'UNIT VALUES'!$D$31)+(T886*'UNIT VALUES'!$D$33)+(R886*'UNIT VALUES'!$D$34),(Q886*'UNIT VALUES'!$D$31)+(T886*'UNIT VALUES'!$D$32)+(R886*'UNIT VALUES'!$D$34)))</f>
        <v>993240.50867576594</v>
      </c>
      <c r="W886" s="25">
        <f t="shared" si="39"/>
        <v>993241</v>
      </c>
      <c r="X886" s="27">
        <f>ROUND(IF(C886="22", W886*'UNIT VALUES'!$D$44, W886*'UNIT VALUES'!$D$36), 0)</f>
        <v>869293</v>
      </c>
      <c r="Y886" s="87">
        <f>ROUND(IF(C886="22", IF(U886&gt;V886,O886*'UNIT VALUES'!$D$38*'UNIT VALUES'!$D$44,O886*'UNIT VALUES'!$D$41*'UNIT VALUES'!$D$44),IF(U886&gt;V886, O886*'UNIT VALUES'!$D$28*'UNIT VALUES'!$D$36,0)), 0)</f>
        <v>0</v>
      </c>
      <c r="Z886" s="87">
        <f>ROUND(IF(C886="22", IF(U886&gt;V886,Q886*'UNIT VALUES'!$D$39*'UNIT VALUES'!$D$44,Q886*'UNIT VALUES'!$D$42*'UNIT VALUES'!$D$44), IF(U886&gt;V886, Q886*'UNIT VALUES'!$D$29*'UNIT VALUES'!$D$36, Q886*'UNIT VALUES'!$D$31*'UNIT VALUES'!$D$36)),0)</f>
        <v>118022</v>
      </c>
      <c r="AA886" s="87">
        <f>ROUND(IF(C886="22", IF(U886&gt;V886,0,R886*'UNIT VALUES'!$D$43*'UNIT VALUES'!$D$44),IF(CALCS!U886&gt;CALCS!V886,0,CALCS!R886*'UNIT VALUES'!$D$34*'UNIT VALUES'!$D$36)), 0)</f>
        <v>240045</v>
      </c>
      <c r="AB886" s="87">
        <f>ROUND(IF(C886="22",IF(U886&gt;V886,S886*'UNIT VALUES'!$D$40*'UNIT VALUES'!$D$44,0),IF(U886&gt;V886,S886*'UNIT VALUES'!$D$30*'UNIT VALUES'!$D$36)), 0)</f>
        <v>0</v>
      </c>
      <c r="AC886" s="87">
        <f>ROUND(IF(U886&gt;V886,0,IF(T886&gt;1, IF(C886="66", T886*'UNIT VALUES'!$D$33*'UNIT VALUES'!$D$36,T886*'UNIT VALUES'!$D$32*'UNIT VALUES'!$D$36),0)),0)</f>
        <v>511225</v>
      </c>
      <c r="AD886" t="str">
        <f t="shared" si="40"/>
        <v>394098</v>
      </c>
      <c r="AE886">
        <f ca="1">IF(C886="22",OFFSET('National Reallocations'!$L$1,MATCH(AD886,'National Reallocations'!$I$2:$I$52,0),),ROUND((X886/(SUM($X$2:$X$1259)-SUMIF($C$2:$C$1259,"22",$X$2:$X$1259)))*(Reallocations!$F$4+Reallocations!$F$5),0))</f>
        <v>73</v>
      </c>
      <c r="AF886" s="27">
        <f ca="1">IF(ISERROR(OFFSET('MSA Reallocations'!$I$1,MATCH(AD886,'MSA Reallocations'!$E$2:$E$37,0),)), 0, (OFFSET('MSA Reallocations'!$I$1,MATCH(AD886,'MSA Reallocations'!$E$2:$E$37,0),)))</f>
        <v>0</v>
      </c>
      <c r="AG886" s="181">
        <f ca="1">IF(ISERROR(OFFSET(Reductions!$E$1,MATCH(AD886,Reductions!$F$2:$F$15,0),)), 0, -OFFSET(Reductions!$E$1,MATCH(AD886,Reductions!$F$2:$F$15,0),))</f>
        <v>0</v>
      </c>
      <c r="AH886" s="53">
        <f t="shared" ca="1" si="41"/>
        <v>869366</v>
      </c>
    </row>
    <row r="887" spans="1:34" x14ac:dyDescent="0.25">
      <c r="A887" s="126" t="s">
        <v>5609</v>
      </c>
      <c r="B887" s="126" t="s">
        <v>2383</v>
      </c>
      <c r="C887" s="126" t="s">
        <v>47</v>
      </c>
      <c r="D887" s="126" t="s">
        <v>48</v>
      </c>
      <c r="E887" s="126" t="s">
        <v>2384</v>
      </c>
      <c r="F887" s="126" t="s">
        <v>2454</v>
      </c>
      <c r="G887" s="126" t="s">
        <v>1339</v>
      </c>
      <c r="H887" s="126" t="s">
        <v>23</v>
      </c>
      <c r="I887" s="126" t="s">
        <v>2455</v>
      </c>
      <c r="J887" s="126" t="s">
        <v>24</v>
      </c>
      <c r="K887" s="126" t="s">
        <v>264</v>
      </c>
      <c r="L887" s="127">
        <v>31989</v>
      </c>
      <c r="M887" s="127">
        <v>0</v>
      </c>
      <c r="N887" s="127">
        <v>0</v>
      </c>
      <c r="O887" s="127">
        <v>25212</v>
      </c>
      <c r="P887" s="127">
        <v>0</v>
      </c>
      <c r="Q887" s="127">
        <v>5541</v>
      </c>
      <c r="R887" s="127">
        <v>5162</v>
      </c>
      <c r="S887" s="127">
        <v>111</v>
      </c>
      <c r="T887" s="24">
        <f>IF(P887&gt;0, ROUND(IF(IF(OR(C887="51", C887="52", C887="66"), (L887*'UNIT VALUES'!$C$26)-CALCS!P887,0)&gt;0, IF(OR(C887="51", C887="52", C887="66"), (L887*'UNIT VALUES'!$C$26)-CALCS!P887,0), 0), 0), ROUND(IF(IF(OR(C887="51", C887="52", C887="66"), (L887*'UNIT VALUES'!$C$26)-CALCS!O887,0)&gt;0, IF(OR(C887="51", C887="52", C887="66"), (L887*'UNIT VALUES'!$C$26)-CALCS!O887,0), 0), 0))</f>
        <v>24986</v>
      </c>
      <c r="U887" s="25">
        <f>IF(C887="22", (O887*'UNIT VALUES'!$D$38)+(Q887*'UNIT VALUES'!$D$39)+(S887*'UNIT VALUES'!$D$40), (O887*'UNIT VALUES'!$D$28)+(Q887*'UNIT VALUES'!$D$29)+(S887*'UNIT VALUES'!$D$30))</f>
        <v>204901.50780990027</v>
      </c>
      <c r="V887" s="25">
        <f>IF(C887="22",(O887*'UNIT VALUES'!$D$41)+(Q887*'UNIT VALUES'!$D$42)+(R887*'UNIT VALUES'!$D$43),IF(C887="66",(Q887*'UNIT VALUES'!$D$31)+(T887*'UNIT VALUES'!$D$33)+(R887*'UNIT VALUES'!$D$34),(Q887*'UNIT VALUES'!$D$31)+(T887*'UNIT VALUES'!$D$32)+(R887*'UNIT VALUES'!$D$34)))</f>
        <v>758782.49540044239</v>
      </c>
      <c r="W887" s="25">
        <f t="shared" si="39"/>
        <v>758782</v>
      </c>
      <c r="X887" s="27">
        <f>ROUND(IF(C887="22", W887*'UNIT VALUES'!$D$44, W887*'UNIT VALUES'!$D$36), 0)</f>
        <v>664092</v>
      </c>
      <c r="Y887" s="87">
        <f>ROUND(IF(C887="22", IF(U887&gt;V887,O887*'UNIT VALUES'!$D$38*'UNIT VALUES'!$D$44,O887*'UNIT VALUES'!$D$41*'UNIT VALUES'!$D$44),IF(U887&gt;V887, O887*'UNIT VALUES'!$D$28*'UNIT VALUES'!$D$36,0)), 0)</f>
        <v>0</v>
      </c>
      <c r="Z887" s="87">
        <f>ROUND(IF(C887="22", IF(U887&gt;V887,Q887*'UNIT VALUES'!$D$39*'UNIT VALUES'!$D$44,Q887*'UNIT VALUES'!$D$42*'UNIT VALUES'!$D$44), IF(U887&gt;V887, Q887*'UNIT VALUES'!$D$29*'UNIT VALUES'!$D$36, Q887*'UNIT VALUES'!$D$31*'UNIT VALUES'!$D$36)),0)</f>
        <v>73969</v>
      </c>
      <c r="AA887" s="87">
        <f>ROUND(IF(C887="22", IF(U887&gt;V887,0,R887*'UNIT VALUES'!$D$43*'UNIT VALUES'!$D$44),IF(CALCS!U887&gt;CALCS!V887,0,CALCS!R887*'UNIT VALUES'!$D$34*'UNIT VALUES'!$D$36)), 0)</f>
        <v>334986</v>
      </c>
      <c r="AB887" s="87">
        <f>ROUND(IF(C887="22",IF(U887&gt;V887,S887*'UNIT VALUES'!$D$40*'UNIT VALUES'!$D$44,0),IF(U887&gt;V887,S887*'UNIT VALUES'!$D$30*'UNIT VALUES'!$D$36)), 0)</f>
        <v>0</v>
      </c>
      <c r="AC887" s="87">
        <f>ROUND(IF(U887&gt;V887,0,IF(T887&gt;1, IF(C887="66", T887*'UNIT VALUES'!$D$33*'UNIT VALUES'!$D$36,T887*'UNIT VALUES'!$D$32*'UNIT VALUES'!$D$36),0)),0)</f>
        <v>255138</v>
      </c>
      <c r="AD887" t="str">
        <f t="shared" si="40"/>
        <v>394680</v>
      </c>
      <c r="AE887">
        <f ca="1">IF(C887="22",OFFSET('National Reallocations'!$L$1,MATCH(AD887,'National Reallocations'!$I$2:$I$52,0),),ROUND((X887/(SUM($X$2:$X$1259)-SUMIF($C$2:$C$1259,"22",$X$2:$X$1259)))*(Reallocations!$F$4+Reallocations!$F$5),0))</f>
        <v>56</v>
      </c>
      <c r="AF887" s="27">
        <f ca="1">IF(ISERROR(OFFSET('MSA Reallocations'!$I$1,MATCH(AD887,'MSA Reallocations'!$E$2:$E$37,0),)), 0, (OFFSET('MSA Reallocations'!$I$1,MATCH(AD887,'MSA Reallocations'!$E$2:$E$37,0),)))</f>
        <v>0</v>
      </c>
      <c r="AG887" s="181">
        <f ca="1">IF(ISERROR(OFFSET(Reductions!$E$1,MATCH(AD887,Reductions!$F$2:$F$15,0),)), 0, -OFFSET(Reductions!$E$1,MATCH(AD887,Reductions!$F$2:$F$15,0),))</f>
        <v>0</v>
      </c>
      <c r="AH887" s="53">
        <f t="shared" ca="1" si="41"/>
        <v>664148</v>
      </c>
    </row>
    <row r="888" spans="1:34" x14ac:dyDescent="0.25">
      <c r="A888" s="126" t="s">
        <v>5124</v>
      </c>
      <c r="B888" s="126" t="s">
        <v>2383</v>
      </c>
      <c r="C888" s="126" t="s">
        <v>27</v>
      </c>
      <c r="D888" s="126" t="s">
        <v>28</v>
      </c>
      <c r="E888" s="126" t="s">
        <v>2384</v>
      </c>
      <c r="F888" s="126" t="s">
        <v>2456</v>
      </c>
      <c r="G888" s="126" t="s">
        <v>1625</v>
      </c>
      <c r="H888" s="126" t="s">
        <v>23</v>
      </c>
      <c r="I888" s="126" t="s">
        <v>2457</v>
      </c>
      <c r="J888" s="126" t="s">
        <v>2458</v>
      </c>
      <c r="K888" s="126" t="s">
        <v>264</v>
      </c>
      <c r="L888" s="127">
        <v>82723</v>
      </c>
      <c r="M888" s="127">
        <v>72563</v>
      </c>
      <c r="N888" s="127">
        <v>72563</v>
      </c>
      <c r="O888" s="127">
        <v>59680</v>
      </c>
      <c r="P888" s="127">
        <v>0</v>
      </c>
      <c r="Q888" s="127">
        <v>17378</v>
      </c>
      <c r="R888" s="127">
        <v>10795</v>
      </c>
      <c r="S888" s="127">
        <v>437</v>
      </c>
      <c r="T888" s="24">
        <f>IF(P888&gt;0, ROUND(IF(IF(OR(C888="51", C888="52", C888="66"), (L888*'UNIT VALUES'!$C$26)-CALCS!P888,0)&gt;0, IF(OR(C888="51", C888="52", C888="66"), (L888*'UNIT VALUES'!$C$26)-CALCS!P888,0), 0), 0), ROUND(IF(IF(OR(C888="51", C888="52", C888="66"), (L888*'UNIT VALUES'!$C$26)-CALCS!O888,0)&gt;0, IF(OR(C888="51", C888="52", C888="66"), (L888*'UNIT VALUES'!$C$26)-CALCS!O888,0), 0), 0))</f>
        <v>70130</v>
      </c>
      <c r="U888" s="25">
        <f>IF(C888="22", (O888*'UNIT VALUES'!$D$38)+(Q888*'UNIT VALUES'!$D$39)+(S888*'UNIT VALUES'!$D$40), (O888*'UNIT VALUES'!$D$28)+(Q888*'UNIT VALUES'!$D$29)+(S888*'UNIT VALUES'!$D$30))</f>
        <v>619503.26077255269</v>
      </c>
      <c r="V888" s="25">
        <f>IF(C888="22",(O888*'UNIT VALUES'!$D$41)+(Q888*'UNIT VALUES'!$D$42)+(R888*'UNIT VALUES'!$D$43),IF(C888="66",(Q888*'UNIT VALUES'!$D$31)+(T888*'UNIT VALUES'!$D$33)+(R888*'UNIT VALUES'!$D$34),(Q888*'UNIT VALUES'!$D$31)+(T888*'UNIT VALUES'!$D$32)+(R888*'UNIT VALUES'!$D$34)))</f>
        <v>1883707.6874842616</v>
      </c>
      <c r="W888" s="25">
        <f t="shared" si="39"/>
        <v>1883708</v>
      </c>
      <c r="X888" s="27">
        <f>ROUND(IF(C888="22", W888*'UNIT VALUES'!$D$44, W888*'UNIT VALUES'!$D$36), 0)</f>
        <v>1648637</v>
      </c>
      <c r="Y888" s="87">
        <f>ROUND(IF(C888="22", IF(U888&gt;V888,O888*'UNIT VALUES'!$D$38*'UNIT VALUES'!$D$44,O888*'UNIT VALUES'!$D$41*'UNIT VALUES'!$D$44),IF(U888&gt;V888, O888*'UNIT VALUES'!$D$28*'UNIT VALUES'!$D$36,0)), 0)</f>
        <v>0</v>
      </c>
      <c r="Z888" s="87">
        <f>ROUND(IF(C888="22", IF(U888&gt;V888,Q888*'UNIT VALUES'!$D$39*'UNIT VALUES'!$D$44,Q888*'UNIT VALUES'!$D$42*'UNIT VALUES'!$D$44), IF(U888&gt;V888, Q888*'UNIT VALUES'!$D$29*'UNIT VALUES'!$D$36, Q888*'UNIT VALUES'!$D$31*'UNIT VALUES'!$D$36)),0)</f>
        <v>231986</v>
      </c>
      <c r="AA888" s="87">
        <f>ROUND(IF(C888="22", IF(U888&gt;V888,0,R888*'UNIT VALUES'!$D$43*'UNIT VALUES'!$D$44),IF(CALCS!U888&gt;CALCS!V888,0,CALCS!R888*'UNIT VALUES'!$D$34*'UNIT VALUES'!$D$36)), 0)</f>
        <v>700537</v>
      </c>
      <c r="AB888" s="87">
        <f>ROUND(IF(C888="22",IF(U888&gt;V888,S888*'UNIT VALUES'!$D$40*'UNIT VALUES'!$D$44,0),IF(U888&gt;V888,S888*'UNIT VALUES'!$D$30*'UNIT VALUES'!$D$36)), 0)</f>
        <v>0</v>
      </c>
      <c r="AC888" s="87">
        <f>ROUND(IF(U888&gt;V888,0,IF(T888&gt;1, IF(C888="66", T888*'UNIT VALUES'!$D$33*'UNIT VALUES'!$D$36,T888*'UNIT VALUES'!$D$32*'UNIT VALUES'!$D$36),0)),0)</f>
        <v>716113</v>
      </c>
      <c r="AD888" t="str">
        <f t="shared" si="40"/>
        <v>394998</v>
      </c>
      <c r="AE888">
        <f ca="1">IF(C888="22",OFFSET('National Reallocations'!$L$1,MATCH(AD888,'National Reallocations'!$I$2:$I$52,0),),ROUND((X888/(SUM($X$2:$X$1259)-SUMIF($C$2:$C$1259,"22",$X$2:$X$1259)))*(Reallocations!$F$4+Reallocations!$F$5),0))</f>
        <v>139</v>
      </c>
      <c r="AF888" s="27">
        <f ca="1">IF(ISERROR(OFFSET('MSA Reallocations'!$I$1,MATCH(AD888,'MSA Reallocations'!$E$2:$E$37,0),)), 0, (OFFSET('MSA Reallocations'!$I$1,MATCH(AD888,'MSA Reallocations'!$E$2:$E$37,0),)))</f>
        <v>0</v>
      </c>
      <c r="AG888" s="181">
        <f ca="1">IF(ISERROR(OFFSET(Reductions!$E$1,MATCH(AD888,Reductions!$F$2:$F$15,0),)), 0, -OFFSET(Reductions!$E$1,MATCH(AD888,Reductions!$F$2:$F$15,0),))</f>
        <v>0</v>
      </c>
      <c r="AH888" s="53">
        <f t="shared" ca="1" si="41"/>
        <v>1648776</v>
      </c>
    </row>
    <row r="889" spans="1:34" x14ac:dyDescent="0.25">
      <c r="A889" s="126" t="s">
        <v>5730</v>
      </c>
      <c r="B889" s="126" t="s">
        <v>2383</v>
      </c>
      <c r="C889" s="126" t="s">
        <v>27</v>
      </c>
      <c r="D889" s="126" t="s">
        <v>28</v>
      </c>
      <c r="E889" s="126" t="s">
        <v>2384</v>
      </c>
      <c r="F889" s="126" t="s">
        <v>2460</v>
      </c>
      <c r="G889" s="126" t="s">
        <v>43</v>
      </c>
      <c r="H889" s="126" t="s">
        <v>23</v>
      </c>
      <c r="I889" s="126" t="s">
        <v>2461</v>
      </c>
      <c r="J889" s="126" t="s">
        <v>4664</v>
      </c>
      <c r="K889" s="126" t="s">
        <v>264</v>
      </c>
      <c r="L889" s="127">
        <v>32495</v>
      </c>
      <c r="M889" s="127">
        <v>26400</v>
      </c>
      <c r="N889" s="127">
        <v>26400</v>
      </c>
      <c r="O889" s="127">
        <v>18219</v>
      </c>
      <c r="P889" s="127">
        <v>0</v>
      </c>
      <c r="Q889" s="127">
        <v>4963</v>
      </c>
      <c r="R889" s="127">
        <v>2621</v>
      </c>
      <c r="S889" s="127">
        <v>25</v>
      </c>
      <c r="T889" s="24">
        <f>IF(P889&gt;0, ROUND(IF(IF(OR(C889="51", C889="52", C889="66"), (L889*'UNIT VALUES'!$C$26)-CALCS!P889,0)&gt;0, IF(OR(C889="51", C889="52", C889="66"), (L889*'UNIT VALUES'!$C$26)-CALCS!P889,0), 0), 0), ROUND(IF(IF(OR(C889="51", C889="52", C889="66"), (L889*'UNIT VALUES'!$C$26)-CALCS!O889,0)&gt;0, IF(OR(C889="51", C889="52", C889="66"), (L889*'UNIT VALUES'!$C$26)-CALCS!O889,0), 0), 0))</f>
        <v>32773</v>
      </c>
      <c r="U889" s="25">
        <f>IF(C889="22", (O889*'UNIT VALUES'!$D$38)+(Q889*'UNIT VALUES'!$D$39)+(S889*'UNIT VALUES'!$D$40), (O889*'UNIT VALUES'!$D$28)+(Q889*'UNIT VALUES'!$D$29)+(S889*'UNIT VALUES'!$D$30))</f>
        <v>164163.50888499318</v>
      </c>
      <c r="V889" s="25">
        <f>IF(C889="22",(O889*'UNIT VALUES'!$D$41)+(Q889*'UNIT VALUES'!$D$42)+(R889*'UNIT VALUES'!$D$43),IF(C889="66",(Q889*'UNIT VALUES'!$D$31)+(T889*'UNIT VALUES'!$D$33)+(R889*'UNIT VALUES'!$D$34),(Q889*'UNIT VALUES'!$D$31)+(T889*'UNIT VALUES'!$D$32)+(R889*'UNIT VALUES'!$D$34)))</f>
        <v>652409.73758267472</v>
      </c>
      <c r="W889" s="25">
        <f t="shared" si="39"/>
        <v>652410</v>
      </c>
      <c r="X889" s="27">
        <f>ROUND(IF(C889="22", W889*'UNIT VALUES'!$D$44, W889*'UNIT VALUES'!$D$36), 0)</f>
        <v>570995</v>
      </c>
      <c r="Y889" s="87">
        <f>ROUND(IF(C889="22", IF(U889&gt;V889,O889*'UNIT VALUES'!$D$38*'UNIT VALUES'!$D$44,O889*'UNIT VALUES'!$D$41*'UNIT VALUES'!$D$44),IF(U889&gt;V889, O889*'UNIT VALUES'!$D$28*'UNIT VALUES'!$D$36,0)), 0)</f>
        <v>0</v>
      </c>
      <c r="Z889" s="87">
        <f>ROUND(IF(C889="22", IF(U889&gt;V889,Q889*'UNIT VALUES'!$D$39*'UNIT VALUES'!$D$44,Q889*'UNIT VALUES'!$D$42*'UNIT VALUES'!$D$44), IF(U889&gt;V889, Q889*'UNIT VALUES'!$D$29*'UNIT VALUES'!$D$36, Q889*'UNIT VALUES'!$D$31*'UNIT VALUES'!$D$36)),0)</f>
        <v>66253</v>
      </c>
      <c r="AA889" s="87">
        <f>ROUND(IF(C889="22", IF(U889&gt;V889,0,R889*'UNIT VALUES'!$D$43*'UNIT VALUES'!$D$44),IF(CALCS!U889&gt;CALCS!V889,0,CALCS!R889*'UNIT VALUES'!$D$34*'UNIT VALUES'!$D$36)), 0)</f>
        <v>170089</v>
      </c>
      <c r="AB889" s="87">
        <f>ROUND(IF(C889="22",IF(U889&gt;V889,S889*'UNIT VALUES'!$D$40*'UNIT VALUES'!$D$44,0),IF(U889&gt;V889,S889*'UNIT VALUES'!$D$30*'UNIT VALUES'!$D$36)), 0)</f>
        <v>0</v>
      </c>
      <c r="AC889" s="87">
        <f>ROUND(IF(U889&gt;V889,0,IF(T889&gt;1, IF(C889="66", T889*'UNIT VALUES'!$D$33*'UNIT VALUES'!$D$36,T889*'UNIT VALUES'!$D$32*'UNIT VALUES'!$D$36),0)),0)</f>
        <v>334653</v>
      </c>
      <c r="AD889" t="str">
        <f t="shared" si="40"/>
        <v>395016</v>
      </c>
      <c r="AE889">
        <f ca="1">IF(C889="22",OFFSET('National Reallocations'!$L$1,MATCH(AD889,'National Reallocations'!$I$2:$I$52,0),),ROUND((X889/(SUM($X$2:$X$1259)-SUMIF($C$2:$C$1259,"22",$X$2:$X$1259)))*(Reallocations!$F$4+Reallocations!$F$5),0))</f>
        <v>48</v>
      </c>
      <c r="AF889" s="27">
        <f ca="1">IF(ISERROR(OFFSET('MSA Reallocations'!$I$1,MATCH(AD889,'MSA Reallocations'!$E$2:$E$37,0),)), 0, (OFFSET('MSA Reallocations'!$I$1,MATCH(AD889,'MSA Reallocations'!$E$2:$E$37,0),)))</f>
        <v>0</v>
      </c>
      <c r="AG889" s="181">
        <f ca="1">IF(ISERROR(OFFSET(Reductions!$E$1,MATCH(AD889,Reductions!$F$2:$F$15,0),)), 0, -OFFSET(Reductions!$E$1,MATCH(AD889,Reductions!$F$2:$F$15,0),))</f>
        <v>0</v>
      </c>
      <c r="AH889" s="53">
        <f t="shared" ca="1" si="41"/>
        <v>571043</v>
      </c>
    </row>
    <row r="890" spans="1:34" x14ac:dyDescent="0.25">
      <c r="A890" s="126" t="s">
        <v>5557</v>
      </c>
      <c r="B890" s="126" t="s">
        <v>2383</v>
      </c>
      <c r="C890" s="126" t="s">
        <v>27</v>
      </c>
      <c r="D890" s="126" t="s">
        <v>28</v>
      </c>
      <c r="E890" s="126" t="s">
        <v>2384</v>
      </c>
      <c r="F890" s="126" t="s">
        <v>2463</v>
      </c>
      <c r="G890" s="126" t="s">
        <v>351</v>
      </c>
      <c r="H890" s="126" t="s">
        <v>23</v>
      </c>
      <c r="I890" s="126" t="s">
        <v>211</v>
      </c>
      <c r="J890" s="126" t="s">
        <v>2395</v>
      </c>
      <c r="K890" s="126" t="s">
        <v>264</v>
      </c>
      <c r="L890" s="127">
        <v>340452</v>
      </c>
      <c r="M890" s="127">
        <v>354635</v>
      </c>
      <c r="N890" s="127">
        <v>354635</v>
      </c>
      <c r="O890" s="127">
        <v>279789</v>
      </c>
      <c r="P890" s="127">
        <v>0</v>
      </c>
      <c r="Q890" s="127">
        <v>76518</v>
      </c>
      <c r="R890" s="127">
        <v>48011</v>
      </c>
      <c r="S890" s="127">
        <v>1404</v>
      </c>
      <c r="T890" s="24">
        <f>IF(P890&gt;0, ROUND(IF(IF(OR(C890="51", C890="52", C890="66"), (L890*'UNIT VALUES'!$C$26)-CALCS!P890,0)&gt;0, IF(OR(C890="51", C890="52", C890="66"), (L890*'UNIT VALUES'!$C$26)-CALCS!P890,0), 0), 0), ROUND(IF(IF(OR(C890="51", C890="52", C890="66"), (L890*'UNIT VALUES'!$C$26)-CALCS!O890,0)&gt;0, IF(OR(C890="51", C890="52", C890="66"), (L890*'UNIT VALUES'!$C$26)-CALCS!O890,0), 0), 0))</f>
        <v>254454</v>
      </c>
      <c r="U890" s="25">
        <f>IF(C890="22", (O890*'UNIT VALUES'!$D$38)+(Q890*'UNIT VALUES'!$D$39)+(S890*'UNIT VALUES'!$D$40), (O890*'UNIT VALUES'!$D$28)+(Q890*'UNIT VALUES'!$D$29)+(S890*'UNIT VALUES'!$D$30))</f>
        <v>2681718.2243637079</v>
      </c>
      <c r="V890" s="25">
        <f>IF(C890="22",(O890*'UNIT VALUES'!$D$41)+(Q890*'UNIT VALUES'!$D$42)+(R890*'UNIT VALUES'!$D$43),IF(C890="66",(Q890*'UNIT VALUES'!$D$31)+(T890*'UNIT VALUES'!$D$33)+(R890*'UNIT VALUES'!$D$34),(Q890*'UNIT VALUES'!$D$31)+(T890*'UNIT VALUES'!$D$32)+(R890*'UNIT VALUES'!$D$34)))</f>
        <v>7695782.0309718195</v>
      </c>
      <c r="W890" s="25">
        <f t="shared" si="39"/>
        <v>7695782</v>
      </c>
      <c r="X890" s="27">
        <f>ROUND(IF(C890="22", W890*'UNIT VALUES'!$D$44, W890*'UNIT VALUES'!$D$36), 0)</f>
        <v>6735412</v>
      </c>
      <c r="Y890" s="87">
        <f>ROUND(IF(C890="22", IF(U890&gt;V890,O890*'UNIT VALUES'!$D$38*'UNIT VALUES'!$D$44,O890*'UNIT VALUES'!$D$41*'UNIT VALUES'!$D$44),IF(U890&gt;V890, O890*'UNIT VALUES'!$D$28*'UNIT VALUES'!$D$36,0)), 0)</f>
        <v>0</v>
      </c>
      <c r="Z890" s="87">
        <f>ROUND(IF(C890="22", IF(U890&gt;V890,Q890*'UNIT VALUES'!$D$39*'UNIT VALUES'!$D$44,Q890*'UNIT VALUES'!$D$42*'UNIT VALUES'!$D$44), IF(U890&gt;V890, Q890*'UNIT VALUES'!$D$29*'UNIT VALUES'!$D$36, Q890*'UNIT VALUES'!$D$31*'UNIT VALUES'!$D$36)),0)</f>
        <v>1021469</v>
      </c>
      <c r="AA890" s="87">
        <f>ROUND(IF(C890="22", IF(U890&gt;V890,0,R890*'UNIT VALUES'!$D$43*'UNIT VALUES'!$D$44),IF(CALCS!U890&gt;CALCS!V890,0,CALCS!R890*'UNIT VALUES'!$D$34*'UNIT VALUES'!$D$36)), 0)</f>
        <v>3115655</v>
      </c>
      <c r="AB890" s="87">
        <f>ROUND(IF(C890="22",IF(U890&gt;V890,S890*'UNIT VALUES'!$D$40*'UNIT VALUES'!$D$44,0),IF(U890&gt;V890,S890*'UNIT VALUES'!$D$30*'UNIT VALUES'!$D$36)), 0)</f>
        <v>0</v>
      </c>
      <c r="AC890" s="87">
        <f>ROUND(IF(U890&gt;V890,0,IF(T890&gt;1, IF(C890="66", T890*'UNIT VALUES'!$D$33*'UNIT VALUES'!$D$36,T890*'UNIT VALUES'!$D$32*'UNIT VALUES'!$D$36),0)),0)</f>
        <v>2598288</v>
      </c>
      <c r="AD890" t="str">
        <f t="shared" si="40"/>
        <v>395214</v>
      </c>
      <c r="AE890">
        <f ca="1">IF(C890="22",OFFSET('National Reallocations'!$L$1,MATCH(AD890,'National Reallocations'!$I$2:$I$52,0),),ROUND((X890/(SUM($X$2:$X$1259)-SUMIF($C$2:$C$1259,"22",$X$2:$X$1259)))*(Reallocations!$F$4+Reallocations!$F$5),0))</f>
        <v>566</v>
      </c>
      <c r="AF890" s="27">
        <f ca="1">IF(ISERROR(OFFSET('MSA Reallocations'!$I$1,MATCH(AD890,'MSA Reallocations'!$E$2:$E$37,0),)), 0, (OFFSET('MSA Reallocations'!$I$1,MATCH(AD890,'MSA Reallocations'!$E$2:$E$37,0),)))</f>
        <v>0</v>
      </c>
      <c r="AG890" s="181">
        <f ca="1">IF(ISERROR(OFFSET(Reductions!$E$1,MATCH(AD890,Reductions!$F$2:$F$15,0),)), 0, -OFFSET(Reductions!$E$1,MATCH(AD890,Reductions!$F$2:$F$15,0),))</f>
        <v>0</v>
      </c>
      <c r="AH890" s="53">
        <f t="shared" ca="1" si="41"/>
        <v>6735978</v>
      </c>
    </row>
    <row r="891" spans="1:34" x14ac:dyDescent="0.25">
      <c r="A891" s="126" t="s">
        <v>5400</v>
      </c>
      <c r="B891" s="126" t="s">
        <v>2383</v>
      </c>
      <c r="C891" s="126" t="s">
        <v>27</v>
      </c>
      <c r="D891" s="126" t="s">
        <v>28</v>
      </c>
      <c r="E891" s="126" t="s">
        <v>2384</v>
      </c>
      <c r="F891" s="126" t="s">
        <v>2464</v>
      </c>
      <c r="G891" s="126" t="s">
        <v>1238</v>
      </c>
      <c r="H891" s="126" t="s">
        <v>23</v>
      </c>
      <c r="I891" s="126" t="s">
        <v>2465</v>
      </c>
      <c r="J891" s="126" t="s">
        <v>2466</v>
      </c>
      <c r="K891" s="126" t="s">
        <v>264</v>
      </c>
      <c r="L891" s="127">
        <v>59648</v>
      </c>
      <c r="M891" s="127">
        <v>56629</v>
      </c>
      <c r="N891" s="127">
        <v>56629</v>
      </c>
      <c r="O891" s="127">
        <v>40245</v>
      </c>
      <c r="P891" s="127">
        <v>0</v>
      </c>
      <c r="Q891" s="127">
        <v>13056</v>
      </c>
      <c r="R891" s="127">
        <v>5165</v>
      </c>
      <c r="S891" s="127">
        <v>311</v>
      </c>
      <c r="T891" s="24">
        <f>IF(P891&gt;0, ROUND(IF(IF(OR(C891="51", C891="52", C891="66"), (L891*'UNIT VALUES'!$C$26)-CALCS!P891,0)&gt;0, IF(OR(C891="51", C891="52", C891="66"), (L891*'UNIT VALUES'!$C$26)-CALCS!P891,0), 0), 0), ROUND(IF(IF(OR(C891="51", C891="52", C891="66"), (L891*'UNIT VALUES'!$C$26)-CALCS!O891,0)&gt;0, IF(OR(C891="51", C891="52", C891="66"), (L891*'UNIT VALUES'!$C$26)-CALCS!O891,0), 0), 0))</f>
        <v>53356</v>
      </c>
      <c r="U891" s="25">
        <f>IF(C891="22", (O891*'UNIT VALUES'!$D$38)+(Q891*'UNIT VALUES'!$D$39)+(S891*'UNIT VALUES'!$D$40), (O891*'UNIT VALUES'!$D$28)+(Q891*'UNIT VALUES'!$D$29)+(S891*'UNIT VALUES'!$D$30))</f>
        <v>454199.94002761733</v>
      </c>
      <c r="V891" s="25">
        <f>IF(C891="22",(O891*'UNIT VALUES'!$D$41)+(Q891*'UNIT VALUES'!$D$42)+(R891*'UNIT VALUES'!$D$43),IF(C891="66",(Q891*'UNIT VALUES'!$D$31)+(T891*'UNIT VALUES'!$D$33)+(R891*'UNIT VALUES'!$D$34),(Q891*'UNIT VALUES'!$D$31)+(T891*'UNIT VALUES'!$D$32)+(R891*'UNIT VALUES'!$D$34)))</f>
        <v>1204628.3301062672</v>
      </c>
      <c r="W891" s="25">
        <f t="shared" si="39"/>
        <v>1204628</v>
      </c>
      <c r="X891" s="27">
        <f>ROUND(IF(C891="22", W891*'UNIT VALUES'!$D$44, W891*'UNIT VALUES'!$D$36), 0)</f>
        <v>1054300</v>
      </c>
      <c r="Y891" s="87">
        <f>ROUND(IF(C891="22", IF(U891&gt;V891,O891*'UNIT VALUES'!$D$38*'UNIT VALUES'!$D$44,O891*'UNIT VALUES'!$D$41*'UNIT VALUES'!$D$44),IF(U891&gt;V891, O891*'UNIT VALUES'!$D$28*'UNIT VALUES'!$D$36,0)), 0)</f>
        <v>0</v>
      </c>
      <c r="Z891" s="87">
        <f>ROUND(IF(C891="22", IF(U891&gt;V891,Q891*'UNIT VALUES'!$D$39*'UNIT VALUES'!$D$44,Q891*'UNIT VALUES'!$D$42*'UNIT VALUES'!$D$44), IF(U891&gt;V891, Q891*'UNIT VALUES'!$D$29*'UNIT VALUES'!$D$36, Q891*'UNIT VALUES'!$D$31*'UNIT VALUES'!$D$36)),0)</f>
        <v>174290</v>
      </c>
      <c r="AA891" s="87">
        <f>ROUND(IF(C891="22", IF(U891&gt;V891,0,R891*'UNIT VALUES'!$D$43*'UNIT VALUES'!$D$44),IF(CALCS!U891&gt;CALCS!V891,0,CALCS!R891*'UNIT VALUES'!$D$34*'UNIT VALUES'!$D$36)), 0)</f>
        <v>335181</v>
      </c>
      <c r="AB891" s="87">
        <f>ROUND(IF(C891="22",IF(U891&gt;V891,S891*'UNIT VALUES'!$D$40*'UNIT VALUES'!$D$44,0),IF(U891&gt;V891,S891*'UNIT VALUES'!$D$30*'UNIT VALUES'!$D$36)), 0)</f>
        <v>0</v>
      </c>
      <c r="AC891" s="87">
        <f>ROUND(IF(U891&gt;V891,0,IF(T891&gt;1, IF(C891="66", T891*'UNIT VALUES'!$D$33*'UNIT VALUES'!$D$36,T891*'UNIT VALUES'!$D$32*'UNIT VALUES'!$D$36),0)),0)</f>
        <v>544830</v>
      </c>
      <c r="AD891" t="str">
        <f t="shared" si="40"/>
        <v>395454</v>
      </c>
      <c r="AE891">
        <f ca="1">IF(C891="22",OFFSET('National Reallocations'!$L$1,MATCH(AD891,'National Reallocations'!$I$2:$I$52,0),),ROUND((X891/(SUM($X$2:$X$1259)-SUMIF($C$2:$C$1259,"22",$X$2:$X$1259)))*(Reallocations!$F$4+Reallocations!$F$5),0))</f>
        <v>89</v>
      </c>
      <c r="AF891" s="27">
        <f ca="1">IF(ISERROR(OFFSET('MSA Reallocations'!$I$1,MATCH(AD891,'MSA Reallocations'!$E$2:$E$37,0),)), 0, (OFFSET('MSA Reallocations'!$I$1,MATCH(AD891,'MSA Reallocations'!$E$2:$E$37,0),)))</f>
        <v>0</v>
      </c>
      <c r="AG891" s="181">
        <f ca="1">IF(ISERROR(OFFSET(Reductions!$E$1,MATCH(AD891,Reductions!$F$2:$F$15,0),)), 0, -OFFSET(Reductions!$E$1,MATCH(AD891,Reductions!$F$2:$F$15,0),))</f>
        <v>0</v>
      </c>
      <c r="AH891" s="53">
        <f t="shared" ca="1" si="41"/>
        <v>1054389</v>
      </c>
    </row>
    <row r="892" spans="1:34" x14ac:dyDescent="0.25">
      <c r="A892" s="126" t="s">
        <v>5080</v>
      </c>
      <c r="B892" s="126" t="s">
        <v>2383</v>
      </c>
      <c r="C892" s="126" t="s">
        <v>27</v>
      </c>
      <c r="D892" s="126" t="s">
        <v>28</v>
      </c>
      <c r="E892" s="126" t="s">
        <v>2384</v>
      </c>
      <c r="F892" s="126" t="s">
        <v>2468</v>
      </c>
      <c r="G892" s="126" t="s">
        <v>22</v>
      </c>
      <c r="H892" s="126" t="s">
        <v>23</v>
      </c>
      <c r="I892" s="126" t="s">
        <v>2469</v>
      </c>
      <c r="J892" s="126" t="s">
        <v>2466</v>
      </c>
      <c r="K892" s="126" t="s">
        <v>264</v>
      </c>
      <c r="L892" s="127">
        <v>166689</v>
      </c>
      <c r="M892" s="127">
        <v>115510</v>
      </c>
      <c r="N892" s="127">
        <v>115436</v>
      </c>
      <c r="O892" s="127">
        <v>64628</v>
      </c>
      <c r="P892" s="127">
        <v>0</v>
      </c>
      <c r="Q892" s="127">
        <v>22691</v>
      </c>
      <c r="R892" s="127">
        <v>13806</v>
      </c>
      <c r="S892" s="127">
        <v>317</v>
      </c>
      <c r="T892" s="24">
        <f>IF(P892&gt;0, ROUND(IF(IF(OR(C892="51", C892="52", C892="66"), (L892*'UNIT VALUES'!$C$26)-CALCS!P892,0)&gt;0, IF(OR(C892="51", C892="52", C892="66"), (L892*'UNIT VALUES'!$C$26)-CALCS!P892,0), 0), 0), ROUND(IF(IF(OR(C892="51", C892="52", C892="66"), (L892*'UNIT VALUES'!$C$26)-CALCS!O892,0)&gt;0, IF(OR(C892="51", C892="52", C892="66"), (L892*'UNIT VALUES'!$C$26)-CALCS!O892,0), 0), 0))</f>
        <v>196943</v>
      </c>
      <c r="U892" s="25">
        <f>IF(C892="22", (O892*'UNIT VALUES'!$D$38)+(Q892*'UNIT VALUES'!$D$39)+(S892*'UNIT VALUES'!$D$40), (O892*'UNIT VALUES'!$D$28)+(Q892*'UNIT VALUES'!$D$29)+(S892*'UNIT VALUES'!$D$30))</f>
        <v>745869.16921099811</v>
      </c>
      <c r="V892" s="25">
        <f>IF(C892="22",(O892*'UNIT VALUES'!$D$41)+(Q892*'UNIT VALUES'!$D$42)+(R892*'UNIT VALUES'!$D$43),IF(C892="66",(Q892*'UNIT VALUES'!$D$31)+(T892*'UNIT VALUES'!$D$33)+(R892*'UNIT VALUES'!$D$34),(Q892*'UNIT VALUES'!$D$31)+(T892*'UNIT VALUES'!$D$32)+(R892*'UNIT VALUES'!$D$34)))</f>
        <v>3667556.7037686692</v>
      </c>
      <c r="W892" s="25">
        <f t="shared" si="39"/>
        <v>3667557</v>
      </c>
      <c r="X892" s="27">
        <f>ROUND(IF(C892="22", W892*'UNIT VALUES'!$D$44, W892*'UNIT VALUES'!$D$36), 0)</f>
        <v>3209876</v>
      </c>
      <c r="Y892" s="87">
        <f>ROUND(IF(C892="22", IF(U892&gt;V892,O892*'UNIT VALUES'!$D$38*'UNIT VALUES'!$D$44,O892*'UNIT VALUES'!$D$41*'UNIT VALUES'!$D$44),IF(U892&gt;V892, O892*'UNIT VALUES'!$D$28*'UNIT VALUES'!$D$36,0)), 0)</f>
        <v>0</v>
      </c>
      <c r="Z892" s="87">
        <f>ROUND(IF(C892="22", IF(U892&gt;V892,Q892*'UNIT VALUES'!$D$39*'UNIT VALUES'!$D$44,Q892*'UNIT VALUES'!$D$42*'UNIT VALUES'!$D$44), IF(U892&gt;V892, Q892*'UNIT VALUES'!$D$29*'UNIT VALUES'!$D$36, Q892*'UNIT VALUES'!$D$31*'UNIT VALUES'!$D$36)),0)</f>
        <v>302911</v>
      </c>
      <c r="AA892" s="87">
        <f>ROUND(IF(C892="22", IF(U892&gt;V892,0,R892*'UNIT VALUES'!$D$43*'UNIT VALUES'!$D$44),IF(CALCS!U892&gt;CALCS!V892,0,CALCS!R892*'UNIT VALUES'!$D$34*'UNIT VALUES'!$D$36)), 0)</f>
        <v>895935</v>
      </c>
      <c r="AB892" s="87">
        <f>ROUND(IF(C892="22",IF(U892&gt;V892,S892*'UNIT VALUES'!$D$40*'UNIT VALUES'!$D$44,0),IF(U892&gt;V892,S892*'UNIT VALUES'!$D$30*'UNIT VALUES'!$D$36)), 0)</f>
        <v>0</v>
      </c>
      <c r="AC892" s="87">
        <f>ROUND(IF(U892&gt;V892,0,IF(T892&gt;1, IF(C892="66", T892*'UNIT VALUES'!$D$33*'UNIT VALUES'!$D$36,T892*'UNIT VALUES'!$D$32*'UNIT VALUES'!$D$36),0)),0)</f>
        <v>2011030</v>
      </c>
      <c r="AD892" t="str">
        <f t="shared" si="40"/>
        <v>395874</v>
      </c>
      <c r="AE892">
        <f ca="1">IF(C892="22",OFFSET('National Reallocations'!$L$1,MATCH(AD892,'National Reallocations'!$I$2:$I$52,0),),ROUND((X892/(SUM($X$2:$X$1259)-SUMIF($C$2:$C$1259,"22",$X$2:$X$1259)))*(Reallocations!$F$4+Reallocations!$F$5),0))</f>
        <v>270</v>
      </c>
      <c r="AF892" s="27">
        <f ca="1">IF(ISERROR(OFFSET('MSA Reallocations'!$I$1,MATCH(AD892,'MSA Reallocations'!$E$2:$E$37,0),)), 0, (OFFSET('MSA Reallocations'!$I$1,MATCH(AD892,'MSA Reallocations'!$E$2:$E$37,0),)))</f>
        <v>0</v>
      </c>
      <c r="AG892" s="181">
        <f ca="1">IF(ISERROR(OFFSET(Reductions!$E$1,MATCH(AD892,Reductions!$F$2:$F$15,0),)), 0, -OFFSET(Reductions!$E$1,MATCH(AD892,Reductions!$F$2:$F$15,0),))</f>
        <v>0</v>
      </c>
      <c r="AH892" s="53">
        <f t="shared" ca="1" si="41"/>
        <v>3210146</v>
      </c>
    </row>
    <row r="893" spans="1:34" x14ac:dyDescent="0.25">
      <c r="A893" s="126" t="s">
        <v>5588</v>
      </c>
      <c r="B893" s="126" t="s">
        <v>2383</v>
      </c>
      <c r="C893" s="126" t="s">
        <v>99</v>
      </c>
      <c r="D893" s="126" t="s">
        <v>100</v>
      </c>
      <c r="E893" s="126" t="s">
        <v>2384</v>
      </c>
      <c r="F893" s="126" t="s">
        <v>2220</v>
      </c>
      <c r="G893" s="126" t="s">
        <v>1611</v>
      </c>
      <c r="H893" s="126" t="s">
        <v>23</v>
      </c>
      <c r="I893" s="126" t="s">
        <v>23</v>
      </c>
      <c r="J893" s="126" t="s">
        <v>1555</v>
      </c>
      <c r="K893" s="126" t="s">
        <v>264</v>
      </c>
      <c r="L893" s="127">
        <v>84409</v>
      </c>
      <c r="M893" s="127">
        <v>0</v>
      </c>
      <c r="N893" s="127">
        <v>0</v>
      </c>
      <c r="O893" s="127">
        <v>265562</v>
      </c>
      <c r="P893" s="127">
        <v>0</v>
      </c>
      <c r="Q893" s="127">
        <v>24363</v>
      </c>
      <c r="R893" s="127">
        <v>5614</v>
      </c>
      <c r="S893" s="127">
        <v>1022</v>
      </c>
      <c r="T893" s="24">
        <f>IF(P893&gt;0, ROUND(IF(IF(OR(C893="51", C893="52", C893="66"), (L893*'UNIT VALUES'!$C$26)-CALCS!P893,0)&gt;0, IF(OR(C893="51", C893="52", C893="66"), (L893*'UNIT VALUES'!$C$26)-CALCS!P893,0), 0), 0), ROUND(IF(IF(OR(C893="51", C893="52", C893="66"), (L893*'UNIT VALUES'!$C$26)-CALCS!O893,0)&gt;0, IF(OR(C893="51", C893="52", C893="66"), (L893*'UNIT VALUES'!$C$26)-CALCS!O893,0), 0), 0))</f>
        <v>0</v>
      </c>
      <c r="U893" s="25">
        <f>IF(C893="22", (O893*'UNIT VALUES'!$D$38)+(Q893*'UNIT VALUES'!$D$39)+(S893*'UNIT VALUES'!$D$40), (O893*'UNIT VALUES'!$D$28)+(Q893*'UNIT VALUES'!$D$29)+(S893*'UNIT VALUES'!$D$30))</f>
        <v>1271825.9900761121</v>
      </c>
      <c r="V893" s="25">
        <f>IF(C893="22",(O893*'UNIT VALUES'!$D$41)+(Q893*'UNIT VALUES'!$D$42)+(R893*'UNIT VALUES'!$D$43),IF(C893="66",(Q893*'UNIT VALUES'!$D$31)+(T893*'UNIT VALUES'!$D$33)+(R893*'UNIT VALUES'!$D$34),(Q893*'UNIT VALUES'!$D$31)+(T893*'UNIT VALUES'!$D$32)+(R893*'UNIT VALUES'!$D$34)))</f>
        <v>787869.37409583083</v>
      </c>
      <c r="W893" s="25">
        <f t="shared" si="39"/>
        <v>1271826</v>
      </c>
      <c r="X893" s="27">
        <f>ROUND(IF(C893="22", W893*'UNIT VALUES'!$D$44, W893*'UNIT VALUES'!$D$36), 0)</f>
        <v>1113113</v>
      </c>
      <c r="Y893" s="87">
        <f>ROUND(IF(C893="22", IF(U893&gt;V893,O893*'UNIT VALUES'!$D$38*'UNIT VALUES'!$D$44,O893*'UNIT VALUES'!$D$41*'UNIT VALUES'!$D$44),IF(U893&gt;V893, O893*'UNIT VALUES'!$D$28*'UNIT VALUES'!$D$36,0)), 0)</f>
        <v>436898</v>
      </c>
      <c r="Z893" s="87">
        <f>ROUND(IF(C893="22", IF(U893&gt;V893,Q893*'UNIT VALUES'!$D$39*'UNIT VALUES'!$D$44,Q893*'UNIT VALUES'!$D$42*'UNIT VALUES'!$D$44), IF(U893&gt;V893, Q893*'UNIT VALUES'!$D$29*'UNIT VALUES'!$D$36, Q893*'UNIT VALUES'!$D$31*'UNIT VALUES'!$D$36)),0)</f>
        <v>542052</v>
      </c>
      <c r="AA893" s="87">
        <f>ROUND(IF(C893="22", IF(U893&gt;V893,0,R893*'UNIT VALUES'!$D$43*'UNIT VALUES'!$D$44),IF(CALCS!U893&gt;CALCS!V893,0,CALCS!R893*'UNIT VALUES'!$D$34*'UNIT VALUES'!$D$36)), 0)</f>
        <v>0</v>
      </c>
      <c r="AB893" s="87">
        <f>ROUND(IF(C893="22",IF(U893&gt;V893,S893*'UNIT VALUES'!$D$40*'UNIT VALUES'!$D$44,0),IF(U893&gt;V893,S893*'UNIT VALUES'!$D$30*'UNIT VALUES'!$D$36)), 0)</f>
        <v>134162</v>
      </c>
      <c r="AC893" s="87">
        <f>ROUND(IF(U893&gt;V893,0,IF(T893&gt;1, IF(C893="66", T893*'UNIT VALUES'!$D$33*'UNIT VALUES'!$D$36,T893*'UNIT VALUES'!$D$32*'UNIT VALUES'!$D$36),0)),0)</f>
        <v>0</v>
      </c>
      <c r="AD893" t="str">
        <f t="shared" si="40"/>
        <v>399017</v>
      </c>
      <c r="AE893">
        <f ca="1">IF(C893="22",OFFSET('National Reallocations'!$L$1,MATCH(AD893,'National Reallocations'!$I$2:$I$52,0),),ROUND((X893/(SUM($X$2:$X$1259)-SUMIF($C$2:$C$1259,"22",$X$2:$X$1259)))*(Reallocations!$F$4+Reallocations!$F$5),0))</f>
        <v>94</v>
      </c>
      <c r="AF893" s="27">
        <f ca="1">IF(ISERROR(OFFSET('MSA Reallocations'!$I$1,MATCH(AD893,'MSA Reallocations'!$E$2:$E$37,0),)), 0, (OFFSET('MSA Reallocations'!$I$1,MATCH(AD893,'MSA Reallocations'!$E$2:$E$37,0),)))</f>
        <v>0</v>
      </c>
      <c r="AG893" s="181">
        <f ca="1">IF(ISERROR(OFFSET(Reductions!$E$1,MATCH(AD893,Reductions!$F$2:$F$15,0),)), 0, -OFFSET(Reductions!$E$1,MATCH(AD893,Reductions!$F$2:$F$15,0),))</f>
        <v>0</v>
      </c>
      <c r="AH893" s="53">
        <f t="shared" ca="1" si="41"/>
        <v>1113207</v>
      </c>
    </row>
    <row r="894" spans="1:34" x14ac:dyDescent="0.25">
      <c r="A894" s="126" t="s">
        <v>4732</v>
      </c>
      <c r="B894" s="126" t="s">
        <v>2383</v>
      </c>
      <c r="C894" s="126" t="s">
        <v>99</v>
      </c>
      <c r="D894" s="126" t="s">
        <v>100</v>
      </c>
      <c r="E894" s="126" t="s">
        <v>2384</v>
      </c>
      <c r="F894" s="126" t="s">
        <v>1736</v>
      </c>
      <c r="G894" s="126" t="s">
        <v>196</v>
      </c>
      <c r="H894" s="126" t="s">
        <v>23</v>
      </c>
      <c r="I894" s="126" t="s">
        <v>23</v>
      </c>
      <c r="J894" s="126" t="s">
        <v>1555</v>
      </c>
      <c r="K894" s="126" t="s">
        <v>264</v>
      </c>
      <c r="L894" s="127">
        <v>76258</v>
      </c>
      <c r="M894" s="127">
        <v>0</v>
      </c>
      <c r="N894" s="127">
        <v>0</v>
      </c>
      <c r="O894" s="127">
        <v>193210</v>
      </c>
      <c r="P894" s="127">
        <v>0</v>
      </c>
      <c r="Q894" s="127">
        <v>19728</v>
      </c>
      <c r="R894" s="127">
        <v>5629</v>
      </c>
      <c r="S894" s="127">
        <v>730</v>
      </c>
      <c r="T894" s="24">
        <f>IF(P894&gt;0, ROUND(IF(IF(OR(C894="51", C894="52", C894="66"), (L894*'UNIT VALUES'!$C$26)-CALCS!P894,0)&gt;0, IF(OR(C894="51", C894="52", C894="66"), (L894*'UNIT VALUES'!$C$26)-CALCS!P894,0), 0), 0), ROUND(IF(IF(OR(C894="51", C894="52", C894="66"), (L894*'UNIT VALUES'!$C$26)-CALCS!O894,0)&gt;0, IF(OR(C894="51", C894="52", C894="66"), (L894*'UNIT VALUES'!$C$26)-CALCS!O894,0), 0), 0))</f>
        <v>0</v>
      </c>
      <c r="U894" s="25">
        <f>IF(C894="22", (O894*'UNIT VALUES'!$D$38)+(Q894*'UNIT VALUES'!$D$39)+(S894*'UNIT VALUES'!$D$40), (O894*'UNIT VALUES'!$D$28)+(Q894*'UNIT VALUES'!$D$29)+(S894*'UNIT VALUES'!$D$30))</f>
        <v>974195.77530296077</v>
      </c>
      <c r="V894" s="25">
        <f>IF(C894="22",(O894*'UNIT VALUES'!$D$41)+(Q894*'UNIT VALUES'!$D$42)+(R894*'UNIT VALUES'!$D$43),IF(C894="66",(Q894*'UNIT VALUES'!$D$31)+(T894*'UNIT VALUES'!$D$33)+(R894*'UNIT VALUES'!$D$34),(Q894*'UNIT VALUES'!$D$31)+(T894*'UNIT VALUES'!$D$32)+(R894*'UNIT VALUES'!$D$34)))</f>
        <v>718284.72648992192</v>
      </c>
      <c r="W894" s="25">
        <f t="shared" si="39"/>
        <v>974196</v>
      </c>
      <c r="X894" s="27">
        <f>ROUND(IF(C894="22", W894*'UNIT VALUES'!$D$44, W894*'UNIT VALUES'!$D$36), 0)</f>
        <v>852624</v>
      </c>
      <c r="Y894" s="87">
        <f>ROUND(IF(C894="22", IF(U894&gt;V894,O894*'UNIT VALUES'!$D$38*'UNIT VALUES'!$D$44,O894*'UNIT VALUES'!$D$41*'UNIT VALUES'!$D$44),IF(U894&gt;V894, O894*'UNIT VALUES'!$D$28*'UNIT VALUES'!$D$36,0)), 0)</f>
        <v>317866</v>
      </c>
      <c r="Z894" s="87">
        <f>ROUND(IF(C894="22", IF(U894&gt;V894,Q894*'UNIT VALUES'!$D$39*'UNIT VALUES'!$D$44,Q894*'UNIT VALUES'!$D$42*'UNIT VALUES'!$D$44), IF(U894&gt;V894, Q894*'UNIT VALUES'!$D$29*'UNIT VALUES'!$D$36, Q894*'UNIT VALUES'!$D$31*'UNIT VALUES'!$D$36)),0)</f>
        <v>438928</v>
      </c>
      <c r="AA894" s="87">
        <f>ROUND(IF(C894="22", IF(U894&gt;V894,0,R894*'UNIT VALUES'!$D$43*'UNIT VALUES'!$D$44),IF(CALCS!U894&gt;CALCS!V894,0,CALCS!R894*'UNIT VALUES'!$D$34*'UNIT VALUES'!$D$36)), 0)</f>
        <v>0</v>
      </c>
      <c r="AB894" s="87">
        <f>ROUND(IF(C894="22",IF(U894&gt;V894,S894*'UNIT VALUES'!$D$40*'UNIT VALUES'!$D$44,0),IF(U894&gt;V894,S894*'UNIT VALUES'!$D$30*'UNIT VALUES'!$D$36)), 0)</f>
        <v>95830</v>
      </c>
      <c r="AC894" s="87">
        <f>ROUND(IF(U894&gt;V894,0,IF(T894&gt;1, IF(C894="66", T894*'UNIT VALUES'!$D$33*'UNIT VALUES'!$D$36,T894*'UNIT VALUES'!$D$32*'UNIT VALUES'!$D$36),0)),0)</f>
        <v>0</v>
      </c>
      <c r="AD894" t="str">
        <f t="shared" si="40"/>
        <v>399025</v>
      </c>
      <c r="AE894">
        <f ca="1">IF(C894="22",OFFSET('National Reallocations'!$L$1,MATCH(AD894,'National Reallocations'!$I$2:$I$52,0),),ROUND((X894/(SUM($X$2:$X$1259)-SUMIF($C$2:$C$1259,"22",$X$2:$X$1259)))*(Reallocations!$F$4+Reallocations!$F$5),0))</f>
        <v>72</v>
      </c>
      <c r="AF894" s="27">
        <f ca="1">IF(ISERROR(OFFSET('MSA Reallocations'!$I$1,MATCH(AD894,'MSA Reallocations'!$E$2:$E$37,0),)), 0, (OFFSET('MSA Reallocations'!$I$1,MATCH(AD894,'MSA Reallocations'!$E$2:$E$37,0),)))</f>
        <v>0</v>
      </c>
      <c r="AG894" s="181">
        <f ca="1">IF(ISERROR(OFFSET(Reductions!$E$1,MATCH(AD894,Reductions!$F$2:$F$15,0),)), 0, -OFFSET(Reductions!$E$1,MATCH(AD894,Reductions!$F$2:$F$15,0),))</f>
        <v>0</v>
      </c>
      <c r="AH894" s="53">
        <f t="shared" ca="1" si="41"/>
        <v>852696</v>
      </c>
    </row>
    <row r="895" spans="1:34" x14ac:dyDescent="0.25">
      <c r="A895" s="126" t="s">
        <v>5118</v>
      </c>
      <c r="B895" s="126" t="s">
        <v>2383</v>
      </c>
      <c r="C895" s="126" t="s">
        <v>99</v>
      </c>
      <c r="D895" s="126" t="s">
        <v>100</v>
      </c>
      <c r="E895" s="126" t="s">
        <v>2384</v>
      </c>
      <c r="F895" s="126" t="s">
        <v>833</v>
      </c>
      <c r="G895" s="126" t="s">
        <v>161</v>
      </c>
      <c r="H895" s="126" t="s">
        <v>23</v>
      </c>
      <c r="I895" s="126" t="s">
        <v>23</v>
      </c>
      <c r="J895" s="126" t="s">
        <v>2401</v>
      </c>
      <c r="K895" s="126" t="s">
        <v>264</v>
      </c>
      <c r="L895" s="127">
        <v>454059</v>
      </c>
      <c r="M895" s="127">
        <v>605958</v>
      </c>
      <c r="N895" s="127">
        <v>605908</v>
      </c>
      <c r="O895" s="127">
        <v>613236</v>
      </c>
      <c r="P895" s="127">
        <v>0</v>
      </c>
      <c r="Q895" s="127">
        <v>50698</v>
      </c>
      <c r="R895" s="127">
        <v>29125</v>
      </c>
      <c r="S895" s="127">
        <v>1846</v>
      </c>
      <c r="T895" s="24">
        <f>IF(P895&gt;0, ROUND(IF(IF(OR(C895="51", C895="52", C895="66"), (L895*'UNIT VALUES'!$C$26)-CALCS!P895,0)&gt;0, IF(OR(C895="51", C895="52", C895="66"), (L895*'UNIT VALUES'!$C$26)-CALCS!P895,0), 0), 0), ROUND(IF(IF(OR(C895="51", C895="52", C895="66"), (L895*'UNIT VALUES'!$C$26)-CALCS!O895,0)&gt;0, IF(OR(C895="51", C895="52", C895="66"), (L895*'UNIT VALUES'!$C$26)-CALCS!O895,0), 0), 0))</f>
        <v>99281</v>
      </c>
      <c r="U895" s="25">
        <f>IF(C895="22", (O895*'UNIT VALUES'!$D$38)+(Q895*'UNIT VALUES'!$D$39)+(S895*'UNIT VALUES'!$D$40), (O895*'UNIT VALUES'!$D$28)+(Q895*'UNIT VALUES'!$D$29)+(S895*'UNIT VALUES'!$D$30))</f>
        <v>2718435.791526054</v>
      </c>
      <c r="V895" s="25">
        <f>IF(C895="22",(O895*'UNIT VALUES'!$D$41)+(Q895*'UNIT VALUES'!$D$42)+(R895*'UNIT VALUES'!$D$43),IF(C895="66",(Q895*'UNIT VALUES'!$D$31)+(T895*'UNIT VALUES'!$D$33)+(R895*'UNIT VALUES'!$D$34),(Q895*'UNIT VALUES'!$D$31)+(T895*'UNIT VALUES'!$D$32)+(R895*'UNIT VALUES'!$D$34)))</f>
        <v>3985775.8456633263</v>
      </c>
      <c r="W895" s="25">
        <f t="shared" si="39"/>
        <v>3985776</v>
      </c>
      <c r="X895" s="27">
        <f>ROUND(IF(C895="22", W895*'UNIT VALUES'!$D$44, W895*'UNIT VALUES'!$D$36), 0)</f>
        <v>3488384</v>
      </c>
      <c r="Y895" s="87">
        <f>ROUND(IF(C895="22", IF(U895&gt;V895,O895*'UNIT VALUES'!$D$38*'UNIT VALUES'!$D$44,O895*'UNIT VALUES'!$D$41*'UNIT VALUES'!$D$44),IF(U895&gt;V895, O895*'UNIT VALUES'!$D$28*'UNIT VALUES'!$D$36,0)), 0)</f>
        <v>0</v>
      </c>
      <c r="Z895" s="87">
        <f>ROUND(IF(C895="22", IF(U895&gt;V895,Q895*'UNIT VALUES'!$D$39*'UNIT VALUES'!$D$44,Q895*'UNIT VALUES'!$D$42*'UNIT VALUES'!$D$44), IF(U895&gt;V895, Q895*'UNIT VALUES'!$D$29*'UNIT VALUES'!$D$36, Q895*'UNIT VALUES'!$D$31*'UNIT VALUES'!$D$36)),0)</f>
        <v>676788</v>
      </c>
      <c r="AA895" s="87">
        <f>ROUND(IF(C895="22", IF(U895&gt;V895,0,R895*'UNIT VALUES'!$D$43*'UNIT VALUES'!$D$44),IF(CALCS!U895&gt;CALCS!V895,0,CALCS!R895*'UNIT VALUES'!$D$34*'UNIT VALUES'!$D$36)), 0)</f>
        <v>1890055</v>
      </c>
      <c r="AB895" s="87">
        <f>ROUND(IF(C895="22",IF(U895&gt;V895,S895*'UNIT VALUES'!$D$40*'UNIT VALUES'!$D$44,0),IF(U895&gt;V895,S895*'UNIT VALUES'!$D$30*'UNIT VALUES'!$D$36)), 0)</f>
        <v>0</v>
      </c>
      <c r="AC895" s="87">
        <f>ROUND(IF(U895&gt;V895,0,IF(T895&gt;1, IF(C895="66", T895*'UNIT VALUES'!$D$33*'UNIT VALUES'!$D$36,T895*'UNIT VALUES'!$D$32*'UNIT VALUES'!$D$36),0)),0)</f>
        <v>921541</v>
      </c>
      <c r="AD895" t="str">
        <f t="shared" si="40"/>
        <v>399035</v>
      </c>
      <c r="AE895">
        <f ca="1">IF(C895="22",OFFSET('National Reallocations'!$L$1,MATCH(AD895,'National Reallocations'!$I$2:$I$52,0),),ROUND((X895/(SUM($X$2:$X$1259)-SUMIF($C$2:$C$1259,"22",$X$2:$X$1259)))*(Reallocations!$F$4+Reallocations!$F$5),0))</f>
        <v>293</v>
      </c>
      <c r="AF895" s="27">
        <f ca="1">IF(ISERROR(OFFSET('MSA Reallocations'!$I$1,MATCH(AD895,'MSA Reallocations'!$E$2:$E$37,0),)), 0, (OFFSET('MSA Reallocations'!$I$1,MATCH(AD895,'MSA Reallocations'!$E$2:$E$37,0),)))</f>
        <v>0</v>
      </c>
      <c r="AG895" s="181">
        <f ca="1">IF(ISERROR(OFFSET(Reductions!$E$1,MATCH(AD895,Reductions!$F$2:$F$15,0),)), 0, -OFFSET(Reductions!$E$1,MATCH(AD895,Reductions!$F$2:$F$15,0),))</f>
        <v>0</v>
      </c>
      <c r="AH895" s="53">
        <f t="shared" ca="1" si="41"/>
        <v>3488677</v>
      </c>
    </row>
    <row r="896" spans="1:34" x14ac:dyDescent="0.25">
      <c r="A896" s="126" t="s">
        <v>5343</v>
      </c>
      <c r="B896" s="126" t="s">
        <v>2383</v>
      </c>
      <c r="C896" s="126" t="s">
        <v>99</v>
      </c>
      <c r="D896" s="126" t="s">
        <v>100</v>
      </c>
      <c r="E896" s="126" t="s">
        <v>2384</v>
      </c>
      <c r="F896" s="126" t="s">
        <v>1878</v>
      </c>
      <c r="G896" s="126" t="s">
        <v>1793</v>
      </c>
      <c r="H896" s="126" t="s">
        <v>23</v>
      </c>
      <c r="I896" s="126" t="s">
        <v>23</v>
      </c>
      <c r="J896" s="126" t="s">
        <v>2406</v>
      </c>
      <c r="K896" s="126" t="s">
        <v>264</v>
      </c>
      <c r="L896" s="127">
        <v>211653</v>
      </c>
      <c r="M896" s="127">
        <v>306142</v>
      </c>
      <c r="N896" s="127">
        <v>306294</v>
      </c>
      <c r="O896" s="127">
        <v>445652</v>
      </c>
      <c r="P896" s="127">
        <v>0</v>
      </c>
      <c r="Q896" s="127">
        <v>36356</v>
      </c>
      <c r="R896" s="127">
        <v>12637</v>
      </c>
      <c r="S896" s="127">
        <v>1764</v>
      </c>
      <c r="T896" s="24">
        <f>IF(P896&gt;0, ROUND(IF(IF(OR(C896="51", C896="52", C896="66"), (L896*'UNIT VALUES'!$C$26)-CALCS!P896,0)&gt;0, IF(OR(C896="51", C896="52", C896="66"), (L896*'UNIT VALUES'!$C$26)-CALCS!P896,0), 0), 0), ROUND(IF(IF(OR(C896="51", C896="52", C896="66"), (L896*'UNIT VALUES'!$C$26)-CALCS!O896,0)&gt;0, IF(OR(C896="51", C896="52", C896="66"), (L896*'UNIT VALUES'!$C$26)-CALCS!O896,0), 0), 0))</f>
        <v>0</v>
      </c>
      <c r="U896" s="25">
        <f>IF(C896="22", (O896*'UNIT VALUES'!$D$38)+(Q896*'UNIT VALUES'!$D$39)+(S896*'UNIT VALUES'!$D$40), (O896*'UNIT VALUES'!$D$28)+(Q896*'UNIT VALUES'!$D$29)+(S896*'UNIT VALUES'!$D$30))</f>
        <v>2026524.7801535989</v>
      </c>
      <c r="V896" s="25">
        <f>IF(C896="22",(O896*'UNIT VALUES'!$D$41)+(Q896*'UNIT VALUES'!$D$42)+(R896*'UNIT VALUES'!$D$43),IF(C896="66",(Q896*'UNIT VALUES'!$D$31)+(T896*'UNIT VALUES'!$D$33)+(R896*'UNIT VALUES'!$D$34),(Q896*'UNIT VALUES'!$D$31)+(T896*'UNIT VALUES'!$D$32)+(R896*'UNIT VALUES'!$D$34)))</f>
        <v>1491535.2430234523</v>
      </c>
      <c r="W896" s="25">
        <f t="shared" si="39"/>
        <v>2026525</v>
      </c>
      <c r="X896" s="27">
        <f>ROUND(IF(C896="22", W896*'UNIT VALUES'!$D$44, W896*'UNIT VALUES'!$D$36), 0)</f>
        <v>1773631</v>
      </c>
      <c r="Y896" s="87">
        <f>ROUND(IF(C896="22", IF(U896&gt;V896,O896*'UNIT VALUES'!$D$38*'UNIT VALUES'!$D$44,O896*'UNIT VALUES'!$D$41*'UNIT VALUES'!$D$44),IF(U896&gt;V896, O896*'UNIT VALUES'!$D$28*'UNIT VALUES'!$D$36,0)), 0)</f>
        <v>733180</v>
      </c>
      <c r="Z896" s="87">
        <f>ROUND(IF(C896="22", IF(U896&gt;V896,Q896*'UNIT VALUES'!$D$39*'UNIT VALUES'!$D$44,Q896*'UNIT VALUES'!$D$42*'UNIT VALUES'!$D$44), IF(U896&gt;V896, Q896*'UNIT VALUES'!$D$29*'UNIT VALUES'!$D$36, Q896*'UNIT VALUES'!$D$31*'UNIT VALUES'!$D$36)),0)</f>
        <v>808885</v>
      </c>
      <c r="AA896" s="87">
        <f>ROUND(IF(C896="22", IF(U896&gt;V896,0,R896*'UNIT VALUES'!$D$43*'UNIT VALUES'!$D$44),IF(CALCS!U896&gt;CALCS!V896,0,CALCS!R896*'UNIT VALUES'!$D$34*'UNIT VALUES'!$D$36)), 0)</f>
        <v>0</v>
      </c>
      <c r="AB896" s="87">
        <f>ROUND(IF(C896="22",IF(U896&gt;V896,S896*'UNIT VALUES'!$D$40*'UNIT VALUES'!$D$44,0),IF(U896&gt;V896,S896*'UNIT VALUES'!$D$30*'UNIT VALUES'!$D$36)), 0)</f>
        <v>231567</v>
      </c>
      <c r="AC896" s="87">
        <f>ROUND(IF(U896&gt;V896,0,IF(T896&gt;1, IF(C896="66", T896*'UNIT VALUES'!$D$33*'UNIT VALUES'!$D$36,T896*'UNIT VALUES'!$D$32*'UNIT VALUES'!$D$36),0)),0)</f>
        <v>0</v>
      </c>
      <c r="AD896" t="str">
        <f t="shared" si="40"/>
        <v>399049</v>
      </c>
      <c r="AE896">
        <f ca="1">IF(C896="22",OFFSET('National Reallocations'!$L$1,MATCH(AD896,'National Reallocations'!$I$2:$I$52,0),),ROUND((X896/(SUM($X$2:$X$1259)-SUMIF($C$2:$C$1259,"22",$X$2:$X$1259)))*(Reallocations!$F$4+Reallocations!$F$5),0))</f>
        <v>149</v>
      </c>
      <c r="AF896" s="27">
        <f ca="1">IF(ISERROR(OFFSET('MSA Reallocations'!$I$1,MATCH(AD896,'MSA Reallocations'!$E$2:$E$37,0),)), 0, (OFFSET('MSA Reallocations'!$I$1,MATCH(AD896,'MSA Reallocations'!$E$2:$E$37,0),)))</f>
        <v>0</v>
      </c>
      <c r="AG896" s="181">
        <f ca="1">IF(ISERROR(OFFSET(Reductions!$E$1,MATCH(AD896,Reductions!$F$2:$F$15,0),)), 0, -OFFSET(Reductions!$E$1,MATCH(AD896,Reductions!$F$2:$F$15,0),))</f>
        <v>0</v>
      </c>
      <c r="AH896" s="53">
        <f t="shared" ca="1" si="41"/>
        <v>1773780</v>
      </c>
    </row>
    <row r="897" spans="1:34" x14ac:dyDescent="0.25">
      <c r="A897" s="126" t="s">
        <v>5325</v>
      </c>
      <c r="B897" s="126" t="s">
        <v>2383</v>
      </c>
      <c r="C897" s="126" t="s">
        <v>99</v>
      </c>
      <c r="D897" s="126" t="s">
        <v>100</v>
      </c>
      <c r="E897" s="126" t="s">
        <v>2384</v>
      </c>
      <c r="F897" s="126" t="s">
        <v>2473</v>
      </c>
      <c r="G897" s="126" t="s">
        <v>594</v>
      </c>
      <c r="H897" s="126" t="s">
        <v>23</v>
      </c>
      <c r="I897" s="126" t="s">
        <v>23</v>
      </c>
      <c r="J897" s="126" t="s">
        <v>1555</v>
      </c>
      <c r="K897" s="126" t="s">
        <v>264</v>
      </c>
      <c r="L897" s="127">
        <v>324262</v>
      </c>
      <c r="M897" s="127">
        <v>449025</v>
      </c>
      <c r="N897" s="127">
        <v>447781</v>
      </c>
      <c r="O897" s="127">
        <v>459237</v>
      </c>
      <c r="P897" s="127">
        <v>0</v>
      </c>
      <c r="Q897" s="127">
        <v>54571</v>
      </c>
      <c r="R897" s="127">
        <v>27512</v>
      </c>
      <c r="S897" s="127">
        <v>2426</v>
      </c>
      <c r="T897" s="24">
        <f>IF(P897&gt;0, ROUND(IF(IF(OR(C897="51", C897="52", C897="66"), (L897*'UNIT VALUES'!$C$26)-CALCS!P897,0)&gt;0, IF(OR(C897="51", C897="52", C897="66"), (L897*'UNIT VALUES'!$C$26)-CALCS!P897,0), 0), 0), ROUND(IF(IF(OR(C897="51", C897="52", C897="66"), (L897*'UNIT VALUES'!$C$26)-CALCS!O897,0)&gt;0, IF(OR(C897="51", C897="52", C897="66"), (L897*'UNIT VALUES'!$C$26)-CALCS!O897,0), 0), 0))</f>
        <v>49600</v>
      </c>
      <c r="U897" s="25">
        <f>IF(C897="22", (O897*'UNIT VALUES'!$D$38)+(Q897*'UNIT VALUES'!$D$39)+(S897*'UNIT VALUES'!$D$40), (O897*'UNIT VALUES'!$D$28)+(Q897*'UNIT VALUES'!$D$29)+(S897*'UNIT VALUES'!$D$30))</f>
        <v>2614406.0943878302</v>
      </c>
      <c r="V897" s="25">
        <f>IF(C897="22",(O897*'UNIT VALUES'!$D$41)+(Q897*'UNIT VALUES'!$D$42)+(R897*'UNIT VALUES'!$D$43),IF(C897="66",(Q897*'UNIT VALUES'!$D$31)+(T897*'UNIT VALUES'!$D$33)+(R897*'UNIT VALUES'!$D$34),(Q897*'UNIT VALUES'!$D$31)+(T897*'UNIT VALUES'!$D$32)+(R897*'UNIT VALUES'!$D$34)))</f>
        <v>3398351.0855593272</v>
      </c>
      <c r="W897" s="25">
        <f t="shared" si="39"/>
        <v>3398351</v>
      </c>
      <c r="X897" s="27">
        <f>ROUND(IF(C897="22", W897*'UNIT VALUES'!$D$44, W897*'UNIT VALUES'!$D$36), 0)</f>
        <v>2974265</v>
      </c>
      <c r="Y897" s="87">
        <f>ROUND(IF(C897="22", IF(U897&gt;V897,O897*'UNIT VALUES'!$D$38*'UNIT VALUES'!$D$44,O897*'UNIT VALUES'!$D$41*'UNIT VALUES'!$D$44),IF(U897&gt;V897, O897*'UNIT VALUES'!$D$28*'UNIT VALUES'!$D$36,0)), 0)</f>
        <v>0</v>
      </c>
      <c r="Z897" s="87">
        <f>ROUND(IF(C897="22", IF(U897&gt;V897,Q897*'UNIT VALUES'!$D$39*'UNIT VALUES'!$D$44,Q897*'UNIT VALUES'!$D$42*'UNIT VALUES'!$D$44), IF(U897&gt;V897, Q897*'UNIT VALUES'!$D$29*'UNIT VALUES'!$D$36, Q897*'UNIT VALUES'!$D$31*'UNIT VALUES'!$D$36)),0)</f>
        <v>728490</v>
      </c>
      <c r="AA897" s="87">
        <f>ROUND(IF(C897="22", IF(U897&gt;V897,0,R897*'UNIT VALUES'!$D$43*'UNIT VALUES'!$D$44),IF(CALCS!U897&gt;CALCS!V897,0,CALCS!R897*'UNIT VALUES'!$D$34*'UNIT VALUES'!$D$36)), 0)</f>
        <v>1785380</v>
      </c>
      <c r="AB897" s="87">
        <f>ROUND(IF(C897="22",IF(U897&gt;V897,S897*'UNIT VALUES'!$D$40*'UNIT VALUES'!$D$44,0),IF(U897&gt;V897,S897*'UNIT VALUES'!$D$30*'UNIT VALUES'!$D$36)), 0)</f>
        <v>0</v>
      </c>
      <c r="AC897" s="87">
        <f>ROUND(IF(U897&gt;V897,0,IF(T897&gt;1, IF(C897="66", T897*'UNIT VALUES'!$D$33*'UNIT VALUES'!$D$36,T897*'UNIT VALUES'!$D$32*'UNIT VALUES'!$D$36),0)),0)</f>
        <v>460394</v>
      </c>
      <c r="AD897" t="str">
        <f t="shared" si="40"/>
        <v>399061</v>
      </c>
      <c r="AE897">
        <f ca="1">IF(C897="22",OFFSET('National Reallocations'!$L$1,MATCH(AD897,'National Reallocations'!$I$2:$I$52,0),),ROUND((X897/(SUM($X$2:$X$1259)-SUMIF($C$2:$C$1259,"22",$X$2:$X$1259)))*(Reallocations!$F$4+Reallocations!$F$5),0))</f>
        <v>250</v>
      </c>
      <c r="AF897" s="27">
        <f ca="1">IF(ISERROR(OFFSET('MSA Reallocations'!$I$1,MATCH(AD897,'MSA Reallocations'!$E$2:$E$37,0),)), 0, (OFFSET('MSA Reallocations'!$I$1,MATCH(AD897,'MSA Reallocations'!$E$2:$E$37,0),)))</f>
        <v>0</v>
      </c>
      <c r="AG897" s="181">
        <f ca="1">IF(ISERROR(OFFSET(Reductions!$E$1,MATCH(AD897,Reductions!$F$2:$F$15,0),)), 0, -OFFSET(Reductions!$E$1,MATCH(AD897,Reductions!$F$2:$F$15,0),))</f>
        <v>0</v>
      </c>
      <c r="AH897" s="53">
        <f t="shared" ca="1" si="41"/>
        <v>2974515</v>
      </c>
    </row>
    <row r="898" spans="1:34" x14ac:dyDescent="0.25">
      <c r="A898" s="126" t="s">
        <v>5156</v>
      </c>
      <c r="B898" s="126" t="s">
        <v>2383</v>
      </c>
      <c r="C898" s="126" t="s">
        <v>99</v>
      </c>
      <c r="D898" s="126" t="s">
        <v>100</v>
      </c>
      <c r="E898" s="126" t="s">
        <v>2384</v>
      </c>
      <c r="F898" s="126" t="s">
        <v>775</v>
      </c>
      <c r="G898" s="126" t="s">
        <v>314</v>
      </c>
      <c r="H898" s="126" t="s">
        <v>23</v>
      </c>
      <c r="I898" s="126" t="s">
        <v>23</v>
      </c>
      <c r="J898" s="126" t="s">
        <v>2401</v>
      </c>
      <c r="K898" s="126" t="s">
        <v>264</v>
      </c>
      <c r="L898" s="127">
        <v>143986</v>
      </c>
      <c r="M898" s="127">
        <v>170207</v>
      </c>
      <c r="N898" s="127">
        <v>170207</v>
      </c>
      <c r="O898" s="127">
        <v>181879</v>
      </c>
      <c r="P898" s="127">
        <v>0</v>
      </c>
      <c r="Q898" s="127">
        <v>17535</v>
      </c>
      <c r="R898" s="127">
        <v>9118</v>
      </c>
      <c r="S898" s="127">
        <v>661</v>
      </c>
      <c r="T898" s="24">
        <f>IF(P898&gt;0, ROUND(IF(IF(OR(C898="51", C898="52", C898="66"), (L898*'UNIT VALUES'!$C$26)-CALCS!P898,0)&gt;0, IF(OR(C898="51", C898="52", C898="66"), (L898*'UNIT VALUES'!$C$26)-CALCS!P898,0), 0), 0), ROUND(IF(IF(OR(C898="51", C898="52", C898="66"), (L898*'UNIT VALUES'!$C$26)-CALCS!O898,0)&gt;0, IF(OR(C898="51", C898="52", C898="66"), (L898*'UNIT VALUES'!$C$26)-CALCS!O898,0), 0), 0))</f>
        <v>44066</v>
      </c>
      <c r="U898" s="25">
        <f>IF(C898="22", (O898*'UNIT VALUES'!$D$38)+(Q898*'UNIT VALUES'!$D$39)+(S898*'UNIT VALUES'!$D$40), (O898*'UNIT VALUES'!$D$28)+(Q898*'UNIT VALUES'!$D$29)+(S898*'UNIT VALUES'!$D$30))</f>
        <v>886797.68446021131</v>
      </c>
      <c r="V898" s="25">
        <f>IF(C898="22",(O898*'UNIT VALUES'!$D$41)+(Q898*'UNIT VALUES'!$D$42)+(R898*'UNIT VALUES'!$D$43),IF(C898="66",(Q898*'UNIT VALUES'!$D$31)+(T898*'UNIT VALUES'!$D$33)+(R898*'UNIT VALUES'!$D$34),(Q898*'UNIT VALUES'!$D$31)+(T898*'UNIT VALUES'!$D$32)+(R898*'UNIT VALUES'!$D$34)))</f>
        <v>1410884.4868706311</v>
      </c>
      <c r="W898" s="25">
        <f t="shared" ref="W898:W961" si="42">ROUND(IF(U898&gt;V898,U898,V898), 0)</f>
        <v>1410884</v>
      </c>
      <c r="X898" s="27">
        <f>ROUND(IF(C898="22", W898*'UNIT VALUES'!$D$44, W898*'UNIT VALUES'!$D$36), 0)</f>
        <v>1234817</v>
      </c>
      <c r="Y898" s="87">
        <f>ROUND(IF(C898="22", IF(U898&gt;V898,O898*'UNIT VALUES'!$D$38*'UNIT VALUES'!$D$44,O898*'UNIT VALUES'!$D$41*'UNIT VALUES'!$D$44),IF(U898&gt;V898, O898*'UNIT VALUES'!$D$28*'UNIT VALUES'!$D$36,0)), 0)</f>
        <v>0</v>
      </c>
      <c r="Z898" s="87">
        <f>ROUND(IF(C898="22", IF(U898&gt;V898,Q898*'UNIT VALUES'!$D$39*'UNIT VALUES'!$D$44,Q898*'UNIT VALUES'!$D$42*'UNIT VALUES'!$D$44), IF(U898&gt;V898, Q898*'UNIT VALUES'!$D$29*'UNIT VALUES'!$D$36, Q898*'UNIT VALUES'!$D$31*'UNIT VALUES'!$D$36)),0)</f>
        <v>234082</v>
      </c>
      <c r="AA898" s="87">
        <f>ROUND(IF(C898="22", IF(U898&gt;V898,0,R898*'UNIT VALUES'!$D$43*'UNIT VALUES'!$D$44),IF(CALCS!U898&gt;CALCS!V898,0,CALCS!R898*'UNIT VALUES'!$D$34*'UNIT VALUES'!$D$36)), 0)</f>
        <v>591709</v>
      </c>
      <c r="AB898" s="87">
        <f>ROUND(IF(C898="22",IF(U898&gt;V898,S898*'UNIT VALUES'!$D$40*'UNIT VALUES'!$D$44,0),IF(U898&gt;V898,S898*'UNIT VALUES'!$D$30*'UNIT VALUES'!$D$36)), 0)</f>
        <v>0</v>
      </c>
      <c r="AC898" s="87">
        <f>ROUND(IF(U898&gt;V898,0,IF(T898&gt;1, IF(C898="66", T898*'UNIT VALUES'!$D$33*'UNIT VALUES'!$D$36,T898*'UNIT VALUES'!$D$32*'UNIT VALUES'!$D$36),0)),0)</f>
        <v>409027</v>
      </c>
      <c r="AD898" t="str">
        <f t="shared" ref="AD898:AD961" si="43">E898&amp;F898</f>
        <v>399085</v>
      </c>
      <c r="AE898">
        <f ca="1">IF(C898="22",OFFSET('National Reallocations'!$L$1,MATCH(AD898,'National Reallocations'!$I$2:$I$52,0),),ROUND((X898/(SUM($X$2:$X$1259)-SUMIF($C$2:$C$1259,"22",$X$2:$X$1259)))*(Reallocations!$F$4+Reallocations!$F$5),0))</f>
        <v>104</v>
      </c>
      <c r="AF898" s="27">
        <f ca="1">IF(ISERROR(OFFSET('MSA Reallocations'!$I$1,MATCH(AD898,'MSA Reallocations'!$E$2:$E$37,0),)), 0, (OFFSET('MSA Reallocations'!$I$1,MATCH(AD898,'MSA Reallocations'!$E$2:$E$37,0),)))</f>
        <v>0</v>
      </c>
      <c r="AG898" s="181">
        <f ca="1">IF(ISERROR(OFFSET(Reductions!$E$1,MATCH(AD898,Reductions!$F$2:$F$15,0),)), 0, -OFFSET(Reductions!$E$1,MATCH(AD898,Reductions!$F$2:$F$15,0),))</f>
        <v>0</v>
      </c>
      <c r="AH898" s="53">
        <f t="shared" ca="1" si="41"/>
        <v>1234921</v>
      </c>
    </row>
    <row r="899" spans="1:34" x14ac:dyDescent="0.25">
      <c r="A899" s="126" t="s">
        <v>4807</v>
      </c>
      <c r="B899" s="126" t="s">
        <v>2383</v>
      </c>
      <c r="C899" s="126" t="s">
        <v>99</v>
      </c>
      <c r="D899" s="126" t="s">
        <v>100</v>
      </c>
      <c r="E899" s="126" t="s">
        <v>2384</v>
      </c>
      <c r="F899" s="126" t="s">
        <v>2474</v>
      </c>
      <c r="G899" s="126" t="s">
        <v>322</v>
      </c>
      <c r="H899" s="126" t="s">
        <v>23</v>
      </c>
      <c r="I899" s="126" t="s">
        <v>23</v>
      </c>
      <c r="J899" s="126" t="s">
        <v>2410</v>
      </c>
      <c r="K899" s="126" t="s">
        <v>264</v>
      </c>
      <c r="L899" s="127">
        <v>211608</v>
      </c>
      <c r="M899" s="127">
        <v>280992</v>
      </c>
      <c r="N899" s="127">
        <v>274940</v>
      </c>
      <c r="O899" s="127">
        <v>341816</v>
      </c>
      <c r="P899" s="127">
        <v>0</v>
      </c>
      <c r="Q899" s="127">
        <v>43934</v>
      </c>
      <c r="R899" s="127">
        <v>12850</v>
      </c>
      <c r="S899" s="127">
        <v>1422</v>
      </c>
      <c r="T899" s="24">
        <f>IF(P899&gt;0, ROUND(IF(IF(OR(C899="51", C899="52", C899="66"), (L899*'UNIT VALUES'!$C$26)-CALCS!P899,0)&gt;0, IF(OR(C899="51", C899="52", C899="66"), (L899*'UNIT VALUES'!$C$26)-CALCS!P899,0), 0), 0), ROUND(IF(IF(OR(C899="51", C899="52", C899="66"), (L899*'UNIT VALUES'!$C$26)-CALCS!O899,0)&gt;0, IF(OR(C899="51", C899="52", C899="66"), (L899*'UNIT VALUES'!$C$26)-CALCS!O899,0), 0), 0))</f>
        <v>0</v>
      </c>
      <c r="U899" s="25">
        <f>IF(C899="22", (O899*'UNIT VALUES'!$D$38)+(Q899*'UNIT VALUES'!$D$39)+(S899*'UNIT VALUES'!$D$40), (O899*'UNIT VALUES'!$D$28)+(Q899*'UNIT VALUES'!$D$29)+(S899*'UNIT VALUES'!$D$30))</f>
        <v>1972683.8594086168</v>
      </c>
      <c r="V899" s="25">
        <f>IF(C899="22",(O899*'UNIT VALUES'!$D$41)+(Q899*'UNIT VALUES'!$D$42)+(R899*'UNIT VALUES'!$D$43),IF(C899="66",(Q899*'UNIT VALUES'!$D$31)+(T899*'UNIT VALUES'!$D$33)+(R899*'UNIT VALUES'!$D$34),(Q899*'UNIT VALUES'!$D$31)+(T899*'UNIT VALUES'!$D$32)+(R899*'UNIT VALUES'!$D$34)))</f>
        <v>1622914.6219596723</v>
      </c>
      <c r="W899" s="25">
        <f t="shared" si="42"/>
        <v>1972684</v>
      </c>
      <c r="X899" s="27">
        <f>ROUND(IF(C899="22", W899*'UNIT VALUES'!$D$44, W899*'UNIT VALUES'!$D$36), 0)</f>
        <v>1726509</v>
      </c>
      <c r="Y899" s="87">
        <f>ROUND(IF(C899="22", IF(U899&gt;V899,O899*'UNIT VALUES'!$D$38*'UNIT VALUES'!$D$44,O899*'UNIT VALUES'!$D$41*'UNIT VALUES'!$D$44),IF(U899&gt;V899, O899*'UNIT VALUES'!$D$28*'UNIT VALUES'!$D$36,0)), 0)</f>
        <v>562350</v>
      </c>
      <c r="Z899" s="87">
        <f>ROUND(IF(C899="22", IF(U899&gt;V899,Q899*'UNIT VALUES'!$D$39*'UNIT VALUES'!$D$44,Q899*'UNIT VALUES'!$D$42*'UNIT VALUES'!$D$44), IF(U899&gt;V899, Q899*'UNIT VALUES'!$D$29*'UNIT VALUES'!$D$36, Q899*'UNIT VALUES'!$D$31*'UNIT VALUES'!$D$36)),0)</f>
        <v>977488</v>
      </c>
      <c r="AA899" s="87">
        <f>ROUND(IF(C899="22", IF(U899&gt;V899,0,R899*'UNIT VALUES'!$D$43*'UNIT VALUES'!$D$44),IF(CALCS!U899&gt;CALCS!V899,0,CALCS!R899*'UNIT VALUES'!$D$34*'UNIT VALUES'!$D$36)), 0)</f>
        <v>0</v>
      </c>
      <c r="AB899" s="87">
        <f>ROUND(IF(C899="22",IF(U899&gt;V899,S899*'UNIT VALUES'!$D$40*'UNIT VALUES'!$D$44,0),IF(U899&gt;V899,S899*'UNIT VALUES'!$D$30*'UNIT VALUES'!$D$36)), 0)</f>
        <v>186671</v>
      </c>
      <c r="AC899" s="87">
        <f>ROUND(IF(U899&gt;V899,0,IF(T899&gt;1, IF(C899="66", T899*'UNIT VALUES'!$D$33*'UNIT VALUES'!$D$36,T899*'UNIT VALUES'!$D$32*'UNIT VALUES'!$D$36),0)),0)</f>
        <v>0</v>
      </c>
      <c r="AD899" t="str">
        <f t="shared" si="43"/>
        <v>399113</v>
      </c>
      <c r="AE899">
        <f ca="1">IF(C899="22",OFFSET('National Reallocations'!$L$1,MATCH(AD899,'National Reallocations'!$I$2:$I$52,0),),ROUND((X899/(SUM($X$2:$X$1259)-SUMIF($C$2:$C$1259,"22",$X$2:$X$1259)))*(Reallocations!$F$4+Reallocations!$F$5),0))</f>
        <v>145</v>
      </c>
      <c r="AF899" s="27">
        <f ca="1">IF(ISERROR(OFFSET('MSA Reallocations'!$I$1,MATCH(AD899,'MSA Reallocations'!$E$2:$E$37,0),)), 0, (OFFSET('MSA Reallocations'!$I$1,MATCH(AD899,'MSA Reallocations'!$E$2:$E$37,0),)))</f>
        <v>0</v>
      </c>
      <c r="AG899" s="181">
        <f ca="1">IF(ISERROR(OFFSET(Reductions!$E$1,MATCH(AD899,Reductions!$F$2:$F$15,0),)), 0, -OFFSET(Reductions!$E$1,MATCH(AD899,Reductions!$F$2:$F$15,0),))</f>
        <v>0</v>
      </c>
      <c r="AH899" s="53">
        <f t="shared" ref="AH899:AH962" ca="1" si="44">AG899+AF899+AE899+X899</f>
        <v>1726654</v>
      </c>
    </row>
    <row r="900" spans="1:34" x14ac:dyDescent="0.25">
      <c r="A900" s="126" t="s">
        <v>5610</v>
      </c>
      <c r="B900" s="126" t="s">
        <v>2383</v>
      </c>
      <c r="C900" s="126" t="s">
        <v>99</v>
      </c>
      <c r="D900" s="126" t="s">
        <v>100</v>
      </c>
      <c r="E900" s="126" t="s">
        <v>2384</v>
      </c>
      <c r="F900" s="126" t="s">
        <v>1217</v>
      </c>
      <c r="G900" s="126" t="s">
        <v>1218</v>
      </c>
      <c r="H900" s="126" t="s">
        <v>23</v>
      </c>
      <c r="I900" s="126" t="s">
        <v>23</v>
      </c>
      <c r="J900" s="126" t="s">
        <v>2390</v>
      </c>
      <c r="K900" s="126" t="s">
        <v>264</v>
      </c>
      <c r="L900" s="127">
        <v>169488</v>
      </c>
      <c r="M900" s="127">
        <v>230873</v>
      </c>
      <c r="N900" s="127">
        <v>231401</v>
      </c>
      <c r="O900" s="127">
        <v>250785</v>
      </c>
      <c r="P900" s="127">
        <v>0</v>
      </c>
      <c r="Q900" s="127">
        <v>21312</v>
      </c>
      <c r="R900" s="127">
        <v>12078</v>
      </c>
      <c r="S900" s="127">
        <v>652</v>
      </c>
      <c r="T900" s="24">
        <f>IF(P900&gt;0, ROUND(IF(IF(OR(C900="51", C900="52", C900="66"), (L900*'UNIT VALUES'!$C$26)-CALCS!P900,0)&gt;0, IF(OR(C900="51", C900="52", C900="66"), (L900*'UNIT VALUES'!$C$26)-CALCS!P900,0), 0), 0), ROUND(IF(IF(OR(C900="51", C900="52", C900="66"), (L900*'UNIT VALUES'!$C$26)-CALCS!O900,0)&gt;0, IF(OR(C900="51", C900="52", C900="66"), (L900*'UNIT VALUES'!$C$26)-CALCS!O900,0), 0), 0))</f>
        <v>15178</v>
      </c>
      <c r="U900" s="25">
        <f>IF(C900="22", (O900*'UNIT VALUES'!$D$38)+(Q900*'UNIT VALUES'!$D$39)+(S900*'UNIT VALUES'!$D$40), (O900*'UNIT VALUES'!$D$28)+(Q900*'UNIT VALUES'!$D$29)+(S900*'UNIT VALUES'!$D$30))</f>
        <v>1110991.2967202452</v>
      </c>
      <c r="V900" s="25">
        <f>IF(C900="22",(O900*'UNIT VALUES'!$D$41)+(Q900*'UNIT VALUES'!$D$42)+(R900*'UNIT VALUES'!$D$43),IF(C900="66",(Q900*'UNIT VALUES'!$D$31)+(T900*'UNIT VALUES'!$D$33)+(R900*'UNIT VALUES'!$D$34),(Q900*'UNIT VALUES'!$D$31)+(T900*'UNIT VALUES'!$D$32)+(R900*'UNIT VALUES'!$D$34)))</f>
        <v>1381595.5928992308</v>
      </c>
      <c r="W900" s="25">
        <f t="shared" si="42"/>
        <v>1381596</v>
      </c>
      <c r="X900" s="27">
        <f>ROUND(IF(C900="22", W900*'UNIT VALUES'!$D$44, W900*'UNIT VALUES'!$D$36), 0)</f>
        <v>1209184</v>
      </c>
      <c r="Y900" s="87">
        <f>ROUND(IF(C900="22", IF(U900&gt;V900,O900*'UNIT VALUES'!$D$38*'UNIT VALUES'!$D$44,O900*'UNIT VALUES'!$D$41*'UNIT VALUES'!$D$44),IF(U900&gt;V900, O900*'UNIT VALUES'!$D$28*'UNIT VALUES'!$D$36,0)), 0)</f>
        <v>0</v>
      </c>
      <c r="Z900" s="87">
        <f>ROUND(IF(C900="22", IF(U900&gt;V900,Q900*'UNIT VALUES'!$D$39*'UNIT VALUES'!$D$44,Q900*'UNIT VALUES'!$D$42*'UNIT VALUES'!$D$44), IF(U900&gt;V900, Q900*'UNIT VALUES'!$D$29*'UNIT VALUES'!$D$36, Q900*'UNIT VALUES'!$D$31*'UNIT VALUES'!$D$36)),0)</f>
        <v>284502</v>
      </c>
      <c r="AA900" s="87">
        <f>ROUND(IF(C900="22", IF(U900&gt;V900,0,R900*'UNIT VALUES'!$D$43*'UNIT VALUES'!$D$44),IF(CALCS!U900&gt;CALCS!V900,0,CALCS!R900*'UNIT VALUES'!$D$34*'UNIT VALUES'!$D$36)), 0)</f>
        <v>783797</v>
      </c>
      <c r="AB900" s="87">
        <f>ROUND(IF(C900="22",IF(U900&gt;V900,S900*'UNIT VALUES'!$D$40*'UNIT VALUES'!$D$44,0),IF(U900&gt;V900,S900*'UNIT VALUES'!$D$30*'UNIT VALUES'!$D$36)), 0)</f>
        <v>0</v>
      </c>
      <c r="AC900" s="87">
        <f>ROUND(IF(U900&gt;V900,0,IF(T900&gt;1, IF(C900="66", T900*'UNIT VALUES'!$D$33*'UNIT VALUES'!$D$36,T900*'UNIT VALUES'!$D$32*'UNIT VALUES'!$D$36),0)),0)</f>
        <v>140884</v>
      </c>
      <c r="AD900" t="str">
        <f t="shared" si="43"/>
        <v>399151</v>
      </c>
      <c r="AE900">
        <f ca="1">IF(C900="22",OFFSET('National Reallocations'!$L$1,MATCH(AD900,'National Reallocations'!$I$2:$I$52,0),),ROUND((X900/(SUM($X$2:$X$1259)-SUMIF($C$2:$C$1259,"22",$X$2:$X$1259)))*(Reallocations!$F$4+Reallocations!$F$5),0))</f>
        <v>102</v>
      </c>
      <c r="AF900" s="27">
        <f ca="1">IF(ISERROR(OFFSET('MSA Reallocations'!$I$1,MATCH(AD900,'MSA Reallocations'!$E$2:$E$37,0),)), 0, (OFFSET('MSA Reallocations'!$I$1,MATCH(AD900,'MSA Reallocations'!$E$2:$E$37,0),)))</f>
        <v>0</v>
      </c>
      <c r="AG900" s="181">
        <f ca="1">IF(ISERROR(OFFSET(Reductions!$E$1,MATCH(AD900,Reductions!$F$2:$F$15,0),)), 0, -OFFSET(Reductions!$E$1,MATCH(AD900,Reductions!$F$2:$F$15,0),))</f>
        <v>0</v>
      </c>
      <c r="AH900" s="53">
        <f t="shared" ca="1" si="44"/>
        <v>1209286</v>
      </c>
    </row>
    <row r="901" spans="1:34" x14ac:dyDescent="0.25">
      <c r="A901" s="126" t="s">
        <v>5577</v>
      </c>
      <c r="B901" s="126" t="s">
        <v>2383</v>
      </c>
      <c r="C901" s="126" t="s">
        <v>99</v>
      </c>
      <c r="D901" s="126" t="s">
        <v>100</v>
      </c>
      <c r="E901" s="126" t="s">
        <v>2384</v>
      </c>
      <c r="F901" s="126" t="s">
        <v>2477</v>
      </c>
      <c r="G901" s="126" t="s">
        <v>2090</v>
      </c>
      <c r="H901" s="126" t="s">
        <v>23</v>
      </c>
      <c r="I901" s="126" t="s">
        <v>23</v>
      </c>
      <c r="J901" s="126" t="s">
        <v>2387</v>
      </c>
      <c r="K901" s="126" t="s">
        <v>264</v>
      </c>
      <c r="L901" s="127">
        <v>138793</v>
      </c>
      <c r="M901" s="127">
        <v>179132</v>
      </c>
      <c r="N901" s="127">
        <v>179132</v>
      </c>
      <c r="O901" s="127">
        <v>267809</v>
      </c>
      <c r="P901" s="127">
        <v>0</v>
      </c>
      <c r="Q901" s="127">
        <v>16500</v>
      </c>
      <c r="R901" s="127">
        <v>7963</v>
      </c>
      <c r="S901" s="127">
        <v>495</v>
      </c>
      <c r="T901" s="24">
        <f>IF(P901&gt;0, ROUND(IF(IF(OR(C901="51", C901="52", C901="66"), (L901*'UNIT VALUES'!$C$26)-CALCS!P901,0)&gt;0, IF(OR(C901="51", C901="52", C901="66"), (L901*'UNIT VALUES'!$C$26)-CALCS!P901,0), 0), 0), ROUND(IF(IF(OR(C901="51", C901="52", C901="66"), (L901*'UNIT VALUES'!$C$26)-CALCS!O901,0)&gt;0, IF(OR(C901="51", C901="52", C901="66"), (L901*'UNIT VALUES'!$C$26)-CALCS!O901,0), 0), 0))</f>
        <v>0</v>
      </c>
      <c r="U901" s="25">
        <f>IF(C901="22", (O901*'UNIT VALUES'!$D$38)+(Q901*'UNIT VALUES'!$D$39)+(S901*'UNIT VALUES'!$D$40), (O901*'UNIT VALUES'!$D$28)+(Q901*'UNIT VALUES'!$D$29)+(S901*'UNIT VALUES'!$D$30))</f>
        <v>997116.0612553726</v>
      </c>
      <c r="V901" s="25">
        <f>IF(C901="22",(O901*'UNIT VALUES'!$D$41)+(Q901*'UNIT VALUES'!$D$42)+(R901*'UNIT VALUES'!$D$43),IF(C901="66",(Q901*'UNIT VALUES'!$D$31)+(T901*'UNIT VALUES'!$D$33)+(R901*'UNIT VALUES'!$D$34),(Q901*'UNIT VALUES'!$D$31)+(T901*'UNIT VALUES'!$D$32)+(R901*'UNIT VALUES'!$D$34)))</f>
        <v>842109.12569435965</v>
      </c>
      <c r="W901" s="25">
        <f t="shared" si="42"/>
        <v>997116</v>
      </c>
      <c r="X901" s="27">
        <f>ROUND(IF(C901="22", W901*'UNIT VALUES'!$D$44, W901*'UNIT VALUES'!$D$36), 0)</f>
        <v>872684</v>
      </c>
      <c r="Y901" s="87">
        <f>ROUND(IF(C901="22", IF(U901&gt;V901,O901*'UNIT VALUES'!$D$38*'UNIT VALUES'!$D$44,O901*'UNIT VALUES'!$D$41*'UNIT VALUES'!$D$44),IF(U901&gt;V901, O901*'UNIT VALUES'!$D$28*'UNIT VALUES'!$D$36,0)), 0)</f>
        <v>440595</v>
      </c>
      <c r="Z901" s="87">
        <f>ROUND(IF(C901="22", IF(U901&gt;V901,Q901*'UNIT VALUES'!$D$39*'UNIT VALUES'!$D$44,Q901*'UNIT VALUES'!$D$42*'UNIT VALUES'!$D$44), IF(U901&gt;V901, Q901*'UNIT VALUES'!$D$29*'UNIT VALUES'!$D$36, Q901*'UNIT VALUES'!$D$31*'UNIT VALUES'!$D$36)),0)</f>
        <v>367109</v>
      </c>
      <c r="AA901" s="87">
        <f>ROUND(IF(C901="22", IF(U901&gt;V901,0,R901*'UNIT VALUES'!$D$43*'UNIT VALUES'!$D$44),IF(CALCS!U901&gt;CALCS!V901,0,CALCS!R901*'UNIT VALUES'!$D$34*'UNIT VALUES'!$D$36)), 0)</f>
        <v>0</v>
      </c>
      <c r="AB901" s="87">
        <f>ROUND(IF(C901="22",IF(U901&gt;V901,S901*'UNIT VALUES'!$D$40*'UNIT VALUES'!$D$44,0),IF(U901&gt;V901,S901*'UNIT VALUES'!$D$30*'UNIT VALUES'!$D$36)), 0)</f>
        <v>64980</v>
      </c>
      <c r="AC901" s="87">
        <f>ROUND(IF(U901&gt;V901,0,IF(T901&gt;1, IF(C901="66", T901*'UNIT VALUES'!$D$33*'UNIT VALUES'!$D$36,T901*'UNIT VALUES'!$D$32*'UNIT VALUES'!$D$36),0)),0)</f>
        <v>0</v>
      </c>
      <c r="AD901" t="str">
        <f t="shared" si="43"/>
        <v>399153</v>
      </c>
      <c r="AE901">
        <f ca="1">IF(C901="22",OFFSET('National Reallocations'!$L$1,MATCH(AD901,'National Reallocations'!$I$2:$I$52,0),),ROUND((X901/(SUM($X$2:$X$1259)-SUMIF($C$2:$C$1259,"22",$X$2:$X$1259)))*(Reallocations!$F$4+Reallocations!$F$5),0))</f>
        <v>73</v>
      </c>
      <c r="AF901" s="27">
        <f ca="1">IF(ISERROR(OFFSET('MSA Reallocations'!$I$1,MATCH(AD901,'MSA Reallocations'!$E$2:$E$37,0),)), 0, (OFFSET('MSA Reallocations'!$I$1,MATCH(AD901,'MSA Reallocations'!$E$2:$E$37,0),)))</f>
        <v>0</v>
      </c>
      <c r="AG901" s="181">
        <f ca="1">IF(ISERROR(OFFSET(Reductions!$E$1,MATCH(AD901,Reductions!$F$2:$F$15,0),)), 0, -OFFSET(Reductions!$E$1,MATCH(AD901,Reductions!$F$2:$F$15,0),))</f>
        <v>0</v>
      </c>
      <c r="AH901" s="53">
        <f t="shared" ca="1" si="44"/>
        <v>872757</v>
      </c>
    </row>
    <row r="902" spans="1:34" x14ac:dyDescent="0.25">
      <c r="A902" s="126" t="s">
        <v>5672</v>
      </c>
      <c r="B902" s="126" t="s">
        <v>2383</v>
      </c>
      <c r="C902" s="126" t="s">
        <v>99</v>
      </c>
      <c r="D902" s="126" t="s">
        <v>100</v>
      </c>
      <c r="E902" s="126" t="s">
        <v>2384</v>
      </c>
      <c r="F902" s="126" t="s">
        <v>2479</v>
      </c>
      <c r="G902" s="126" t="s">
        <v>2480</v>
      </c>
      <c r="H902" s="126" t="s">
        <v>23</v>
      </c>
      <c r="I902" s="126" t="s">
        <v>23</v>
      </c>
      <c r="J902" s="126" t="s">
        <v>1555</v>
      </c>
      <c r="K902" s="126" t="s">
        <v>264</v>
      </c>
      <c r="L902" s="127">
        <v>65006</v>
      </c>
      <c r="M902" s="127">
        <v>0</v>
      </c>
      <c r="N902" s="127">
        <v>0</v>
      </c>
      <c r="O902" s="127">
        <v>217024</v>
      </c>
      <c r="P902" s="127">
        <v>0</v>
      </c>
      <c r="Q902" s="127">
        <v>11529</v>
      </c>
      <c r="R902" s="127">
        <v>4247</v>
      </c>
      <c r="S902" s="127">
        <v>524</v>
      </c>
      <c r="T902" s="24">
        <f>IF(P902&gt;0, ROUND(IF(IF(OR(C902="51", C902="52", C902="66"), (L902*'UNIT VALUES'!$C$26)-CALCS!P902,0)&gt;0, IF(OR(C902="51", C902="52", C902="66"), (L902*'UNIT VALUES'!$C$26)-CALCS!P902,0), 0), 0), ROUND(IF(IF(OR(C902="51", C902="52", C902="66"), (L902*'UNIT VALUES'!$C$26)-CALCS!O902,0)&gt;0, IF(OR(C902="51", C902="52", C902="66"), (L902*'UNIT VALUES'!$C$26)-CALCS!O902,0), 0), 0))</f>
        <v>0</v>
      </c>
      <c r="U902" s="25">
        <f>IF(C902="22", (O902*'UNIT VALUES'!$D$38)+(Q902*'UNIT VALUES'!$D$39)+(S902*'UNIT VALUES'!$D$40), (O902*'UNIT VALUES'!$D$28)+(Q902*'UNIT VALUES'!$D$29)+(S902*'UNIT VALUES'!$D$30))</f>
        <v>779632.33878903545</v>
      </c>
      <c r="V902" s="25">
        <f>IF(C902="22",(O902*'UNIT VALUES'!$D$41)+(Q902*'UNIT VALUES'!$D$42)+(R902*'UNIT VALUES'!$D$43),IF(C902="66",(Q902*'UNIT VALUES'!$D$31)+(T902*'UNIT VALUES'!$D$33)+(R902*'UNIT VALUES'!$D$34),(Q902*'UNIT VALUES'!$D$31)+(T902*'UNIT VALUES'!$D$32)+(R902*'UNIT VALUES'!$D$34)))</f>
        <v>490754.78019846499</v>
      </c>
      <c r="W902" s="25">
        <f t="shared" si="42"/>
        <v>779632</v>
      </c>
      <c r="X902" s="27">
        <f>ROUND(IF(C902="22", W902*'UNIT VALUES'!$D$44, W902*'UNIT VALUES'!$D$36), 0)</f>
        <v>682340</v>
      </c>
      <c r="Y902" s="87">
        <f>ROUND(IF(C902="22", IF(U902&gt;V902,O902*'UNIT VALUES'!$D$38*'UNIT VALUES'!$D$44,O902*'UNIT VALUES'!$D$41*'UNIT VALUES'!$D$44),IF(U902&gt;V902, O902*'UNIT VALUES'!$D$28*'UNIT VALUES'!$D$36,0)), 0)</f>
        <v>357044</v>
      </c>
      <c r="Z902" s="87">
        <f>ROUND(IF(C902="22", IF(U902&gt;V902,Q902*'UNIT VALUES'!$D$39*'UNIT VALUES'!$D$44,Q902*'UNIT VALUES'!$D$42*'UNIT VALUES'!$D$44), IF(U902&gt;V902, Q902*'UNIT VALUES'!$D$29*'UNIT VALUES'!$D$36, Q902*'UNIT VALUES'!$D$31*'UNIT VALUES'!$D$36)),0)</f>
        <v>256509</v>
      </c>
      <c r="AA902" s="87">
        <f>ROUND(IF(C902="22", IF(U902&gt;V902,0,R902*'UNIT VALUES'!$D$43*'UNIT VALUES'!$D$44),IF(CALCS!U902&gt;CALCS!V902,0,CALCS!R902*'UNIT VALUES'!$D$34*'UNIT VALUES'!$D$36)), 0)</f>
        <v>0</v>
      </c>
      <c r="AB902" s="87">
        <f>ROUND(IF(C902="22",IF(U902&gt;V902,S902*'UNIT VALUES'!$D$40*'UNIT VALUES'!$D$44,0),IF(U902&gt;V902,S902*'UNIT VALUES'!$D$30*'UNIT VALUES'!$D$36)), 0)</f>
        <v>68787</v>
      </c>
      <c r="AC902" s="87">
        <f>ROUND(IF(U902&gt;V902,0,IF(T902&gt;1, IF(C902="66", T902*'UNIT VALUES'!$D$33*'UNIT VALUES'!$D$36,T902*'UNIT VALUES'!$D$32*'UNIT VALUES'!$D$36),0)),0)</f>
        <v>0</v>
      </c>
      <c r="AD902" t="str">
        <f t="shared" si="43"/>
        <v>399165</v>
      </c>
      <c r="AE902">
        <f ca="1">IF(C902="22",OFFSET('National Reallocations'!$L$1,MATCH(AD902,'National Reallocations'!$I$2:$I$52,0),),ROUND((X902/(SUM($X$2:$X$1259)-SUMIF($C$2:$C$1259,"22",$X$2:$X$1259)))*(Reallocations!$F$4+Reallocations!$F$5),0))</f>
        <v>57</v>
      </c>
      <c r="AF902" s="27">
        <f ca="1">IF(ISERROR(OFFSET('MSA Reallocations'!$I$1,MATCH(AD902,'MSA Reallocations'!$E$2:$E$37,0),)), 0, (OFFSET('MSA Reallocations'!$I$1,MATCH(AD902,'MSA Reallocations'!$E$2:$E$37,0),)))</f>
        <v>0</v>
      </c>
      <c r="AG902" s="181">
        <f ca="1">IF(ISERROR(OFFSET(Reductions!$E$1,MATCH(AD902,Reductions!$F$2:$F$15,0),)), 0, -OFFSET(Reductions!$E$1,MATCH(AD902,Reductions!$F$2:$F$15,0),))</f>
        <v>0</v>
      </c>
      <c r="AH902" s="53">
        <f t="shared" ca="1" si="44"/>
        <v>682397</v>
      </c>
    </row>
    <row r="903" spans="1:34" x14ac:dyDescent="0.25">
      <c r="A903" s="126" t="s">
        <v>5748</v>
      </c>
      <c r="B903" s="126" t="s">
        <v>2482</v>
      </c>
      <c r="C903" s="126" t="s">
        <v>19</v>
      </c>
      <c r="D903" s="126" t="s">
        <v>20</v>
      </c>
      <c r="E903" s="126" t="s">
        <v>2483</v>
      </c>
      <c r="F903" s="126" t="s">
        <v>4744</v>
      </c>
      <c r="G903" s="126" t="s">
        <v>22</v>
      </c>
      <c r="H903" s="126" t="s">
        <v>23</v>
      </c>
      <c r="I903" s="126" t="s">
        <v>23</v>
      </c>
      <c r="J903" s="126" t="s">
        <v>24</v>
      </c>
      <c r="K903" s="126" t="s">
        <v>3354</v>
      </c>
      <c r="L903" s="127">
        <v>0</v>
      </c>
      <c r="M903" s="127">
        <v>3025787</v>
      </c>
      <c r="N903" s="127">
        <v>3025290</v>
      </c>
      <c r="O903" s="127">
        <v>1748827</v>
      </c>
      <c r="P903" s="127">
        <v>0</v>
      </c>
      <c r="Q903" s="127">
        <v>271982</v>
      </c>
      <c r="R903" s="127">
        <v>74981</v>
      </c>
      <c r="S903" s="127">
        <v>15777</v>
      </c>
      <c r="T903" s="24">
        <f>IF(P903&gt;0, ROUND(IF(IF(OR(C903="51", C903="52", C903="66"), (L903*'UNIT VALUES'!$C$26)-CALCS!P903,0)&gt;0, IF(OR(C903="51", C903="52", C903="66"), (L903*'UNIT VALUES'!$C$26)-CALCS!P903,0), 0), 0), ROUND(IF(IF(OR(C903="51", C903="52", C903="66"), (L903*'UNIT VALUES'!$C$26)-CALCS!O903,0)&gt;0, IF(OR(C903="51", C903="52", C903="66"), (L903*'UNIT VALUES'!$C$26)-CALCS!O903,0), 0), 0))</f>
        <v>0</v>
      </c>
      <c r="U903" s="25">
        <f>IF(C903="22", (O903*'UNIT VALUES'!$D$38)+(Q903*'UNIT VALUES'!$D$39)+(S903*'UNIT VALUES'!$D$40), (O903*'UNIT VALUES'!$D$28)+(Q903*'UNIT VALUES'!$D$29)+(S903*'UNIT VALUES'!$D$30))</f>
        <v>15139455.084528547</v>
      </c>
      <c r="V903" s="25">
        <f>IF(C903="22",(O903*'UNIT VALUES'!$D$41)+(Q903*'UNIT VALUES'!$D$42)+(R903*'UNIT VALUES'!$D$43),IF(C903="66",(Q903*'UNIT VALUES'!$D$31)+(T903*'UNIT VALUES'!$D$33)+(R903*'UNIT VALUES'!$D$34),(Q903*'UNIT VALUES'!$D$31)+(T903*'UNIT VALUES'!$D$32)+(R903*'UNIT VALUES'!$D$34)))</f>
        <v>12607039.808754399</v>
      </c>
      <c r="W903" s="25">
        <f t="shared" si="42"/>
        <v>15139455</v>
      </c>
      <c r="X903" s="219">
        <f>ROUND(IF(C903="22", W903*'UNIT VALUES'!$D$44, W903*'UNIT VALUES'!$D$36), 0)</f>
        <v>12589200</v>
      </c>
      <c r="Y903" s="87">
        <f>ROUND(IF(C903="22", IF(U903&gt;V903,O903*'UNIT VALUES'!$D$38*'UNIT VALUES'!$D$44,O903*'UNIT VALUES'!$D$41*'UNIT VALUES'!$D$44),IF(U903&gt;V903, O903*'UNIT VALUES'!$D$28*'UNIT VALUES'!$D$36,0)), 0)</f>
        <v>2920866</v>
      </c>
      <c r="Z903" s="87">
        <f>ROUND(IF(C903="22", IF(U903&gt;V903,Q903*'UNIT VALUES'!$D$39*'UNIT VALUES'!$D$44,Q903*'UNIT VALUES'!$D$42*'UNIT VALUES'!$D$44), IF(U903&gt;V903, Q903*'UNIT VALUES'!$D$29*'UNIT VALUES'!$D$36, Q903*'UNIT VALUES'!$D$31*'UNIT VALUES'!$D$36)),0)</f>
        <v>6331883</v>
      </c>
      <c r="AA903" s="87">
        <f>ROUND(IF(C903="22", IF(U903&gt;V903,0,R903*'UNIT VALUES'!$D$43*'UNIT VALUES'!$D$44),IF(CALCS!U903&gt;CALCS!V903,0,CALCS!R903*'UNIT VALUES'!$D$34*'UNIT VALUES'!$D$36)), 0)</f>
        <v>0</v>
      </c>
      <c r="AB903" s="87">
        <f>ROUND(IF(C903="22",IF(U903&gt;V903,S903*'UNIT VALUES'!$D$40*'UNIT VALUES'!$D$44,0),IF(U903&gt;V903,S903*'UNIT VALUES'!$D$30*'UNIT VALUES'!$D$36)), 0)</f>
        <v>3336452</v>
      </c>
      <c r="AC903" s="87">
        <f>ROUND(IF(U903&gt;V903,0,IF(T903&gt;1, IF(C903="66", T903*'UNIT VALUES'!$D$33*'UNIT VALUES'!$D$36,T903*'UNIT VALUES'!$D$32*'UNIT VALUES'!$D$36),0)),0)</f>
        <v>0</v>
      </c>
      <c r="AD903" t="str">
        <f t="shared" si="43"/>
        <v>409999</v>
      </c>
      <c r="AE903">
        <f ca="1">IF(C903="22",OFFSET('National Reallocations'!$L$1,MATCH(AD903,'National Reallocations'!$I$2:$I$52,0),),ROUND((X903/(SUM($X$2:$X$1259)-SUMIF($C$2:$C$1259,"22",$X$2:$X$1259)))*(Reallocations!$F$4+Reallocations!$F$5),0))</f>
        <v>28970</v>
      </c>
      <c r="AF903" s="27">
        <f ca="1">IF(ISERROR(OFFSET('MSA Reallocations'!$I$1,MATCH(AD903,'MSA Reallocations'!$E$2:$E$37,0),)), 0, (OFFSET('MSA Reallocations'!$I$1,MATCH(AD903,'MSA Reallocations'!$E$2:$E$37,0),)))</f>
        <v>0</v>
      </c>
      <c r="AG903" s="181">
        <f ca="1">IF(ISERROR(OFFSET(Reductions!$E$1,MATCH(AD903,Reductions!$F$2:$F$15,0),)), 0, -OFFSET(Reductions!$E$1,MATCH(AD903,Reductions!$F$2:$F$15,0),))</f>
        <v>0</v>
      </c>
      <c r="AH903" s="53">
        <f t="shared" ca="1" si="44"/>
        <v>12618170</v>
      </c>
    </row>
    <row r="904" spans="1:34" x14ac:dyDescent="0.25">
      <c r="A904" s="126" t="s">
        <v>4850</v>
      </c>
      <c r="B904" s="126" t="s">
        <v>2482</v>
      </c>
      <c r="C904" s="126" t="s">
        <v>47</v>
      </c>
      <c r="D904" s="126" t="s">
        <v>48</v>
      </c>
      <c r="E904" s="126" t="s">
        <v>2483</v>
      </c>
      <c r="F904" s="126" t="s">
        <v>2485</v>
      </c>
      <c r="G904" s="126" t="s">
        <v>1584</v>
      </c>
      <c r="H904" s="126" t="s">
        <v>23</v>
      </c>
      <c r="I904" s="126" t="s">
        <v>2486</v>
      </c>
      <c r="J904" s="126" t="s">
        <v>2487</v>
      </c>
      <c r="K904" s="126" t="s">
        <v>3354</v>
      </c>
      <c r="L904" s="127">
        <v>8577</v>
      </c>
      <c r="M904" s="127">
        <v>34637</v>
      </c>
      <c r="N904" s="127">
        <v>34637</v>
      </c>
      <c r="O904" s="127">
        <v>90092</v>
      </c>
      <c r="P904" s="127">
        <v>0</v>
      </c>
      <c r="Q904" s="127">
        <v>8651</v>
      </c>
      <c r="R904" s="127">
        <v>580</v>
      </c>
      <c r="S904" s="127">
        <v>323</v>
      </c>
      <c r="T904" s="24">
        <f>IF(P904&gt;0, ROUND(IF(IF(OR(C904="51", C904="52", C904="66"), (L904*'UNIT VALUES'!$C$26)-CALCS!P904,0)&gt;0, IF(OR(C904="51", C904="52", C904="66"), (L904*'UNIT VALUES'!$C$26)-CALCS!P904,0), 0), 0), ROUND(IF(IF(OR(C904="51", C904="52", C904="66"), (L904*'UNIT VALUES'!$C$26)-CALCS!O904,0)&gt;0, IF(OR(C904="51", C904="52", C904="66"), (L904*'UNIT VALUES'!$C$26)-CALCS!O904,0), 0), 0))</f>
        <v>0</v>
      </c>
      <c r="U904" s="25">
        <f>IF(C904="22", (O904*'UNIT VALUES'!$D$38)+(Q904*'UNIT VALUES'!$D$39)+(S904*'UNIT VALUES'!$D$40), (O904*'UNIT VALUES'!$D$28)+(Q904*'UNIT VALUES'!$D$29)+(S904*'UNIT VALUES'!$D$30))</f>
        <v>437719.2167823643</v>
      </c>
      <c r="V904" s="25">
        <f>IF(C904="22",(O904*'UNIT VALUES'!$D$41)+(Q904*'UNIT VALUES'!$D$42)+(R904*'UNIT VALUES'!$D$43),IF(C904="66",(Q904*'UNIT VALUES'!$D$31)+(T904*'UNIT VALUES'!$D$33)+(R904*'UNIT VALUES'!$D$34),(Q904*'UNIT VALUES'!$D$31)+(T904*'UNIT VALUES'!$D$32)+(R904*'UNIT VALUES'!$D$34)))</f>
        <v>174957.83860839822</v>
      </c>
      <c r="W904" s="25">
        <f t="shared" si="42"/>
        <v>437719</v>
      </c>
      <c r="X904" s="27">
        <f>ROUND(IF(C904="22", W904*'UNIT VALUES'!$D$44, W904*'UNIT VALUES'!$D$36), 0)</f>
        <v>383095</v>
      </c>
      <c r="Y904" s="87">
        <f>ROUND(IF(C904="22", IF(U904&gt;V904,O904*'UNIT VALUES'!$D$38*'UNIT VALUES'!$D$44,O904*'UNIT VALUES'!$D$41*'UNIT VALUES'!$D$44),IF(U904&gt;V904, O904*'UNIT VALUES'!$D$28*'UNIT VALUES'!$D$36,0)), 0)</f>
        <v>148218</v>
      </c>
      <c r="Z904" s="87">
        <f>ROUND(IF(C904="22", IF(U904&gt;V904,Q904*'UNIT VALUES'!$D$39*'UNIT VALUES'!$D$44,Q904*'UNIT VALUES'!$D$42*'UNIT VALUES'!$D$44), IF(U904&gt;V904, Q904*'UNIT VALUES'!$D$29*'UNIT VALUES'!$D$36, Q904*'UNIT VALUES'!$D$31*'UNIT VALUES'!$D$36)),0)</f>
        <v>192476</v>
      </c>
      <c r="AA904" s="87">
        <f>ROUND(IF(C904="22", IF(U904&gt;V904,0,R904*'UNIT VALUES'!$D$43*'UNIT VALUES'!$D$44),IF(CALCS!U904&gt;CALCS!V904,0,CALCS!R904*'UNIT VALUES'!$D$34*'UNIT VALUES'!$D$36)), 0)</f>
        <v>0</v>
      </c>
      <c r="AB904" s="87">
        <f>ROUND(IF(C904="22",IF(U904&gt;V904,S904*'UNIT VALUES'!$D$40*'UNIT VALUES'!$D$44,0),IF(U904&gt;V904,S904*'UNIT VALUES'!$D$30*'UNIT VALUES'!$D$36)), 0)</f>
        <v>42401</v>
      </c>
      <c r="AC904" s="87">
        <f>ROUND(IF(U904&gt;V904,0,IF(T904&gt;1, IF(C904="66", T904*'UNIT VALUES'!$D$33*'UNIT VALUES'!$D$36,T904*'UNIT VALUES'!$D$32*'UNIT VALUES'!$D$36),0)),0)</f>
        <v>0</v>
      </c>
      <c r="AD904" t="str">
        <f t="shared" si="43"/>
        <v>400918</v>
      </c>
      <c r="AE904">
        <f ca="1">IF(C904="22",OFFSET('National Reallocations'!$L$1,MATCH(AD904,'National Reallocations'!$I$2:$I$52,0),),ROUND((X904/(SUM($X$2:$X$1259)-SUMIF($C$2:$C$1259,"22",$X$2:$X$1259)))*(Reallocations!$F$4+Reallocations!$F$5),0))</f>
        <v>32</v>
      </c>
      <c r="AF904" s="27">
        <f ca="1">IF(ISERROR(OFFSET('MSA Reallocations'!$I$1,MATCH(AD904,'MSA Reallocations'!$E$2:$E$37,0),)), 0, (OFFSET('MSA Reallocations'!$I$1,MATCH(AD904,'MSA Reallocations'!$E$2:$E$37,0),)))</f>
        <v>0</v>
      </c>
      <c r="AG904" s="181">
        <f ca="1">IF(ISERROR(OFFSET(Reductions!$E$1,MATCH(AD904,Reductions!$F$2:$F$15,0),)), 0, -OFFSET(Reductions!$E$1,MATCH(AD904,Reductions!$F$2:$F$15,0),))</f>
        <v>0</v>
      </c>
      <c r="AH904" s="53">
        <f t="shared" ca="1" si="44"/>
        <v>383127</v>
      </c>
    </row>
    <row r="905" spans="1:34" x14ac:dyDescent="0.25">
      <c r="A905" s="126" t="s">
        <v>5259</v>
      </c>
      <c r="B905" s="126" t="s">
        <v>2482</v>
      </c>
      <c r="C905" s="126" t="s">
        <v>47</v>
      </c>
      <c r="D905" s="126" t="s">
        <v>48</v>
      </c>
      <c r="E905" s="126" t="s">
        <v>2483</v>
      </c>
      <c r="F905" s="126" t="s">
        <v>974</v>
      </c>
      <c r="G905" s="126" t="s">
        <v>461</v>
      </c>
      <c r="H905" s="126" t="s">
        <v>23</v>
      </c>
      <c r="I905" s="126" t="s">
        <v>2489</v>
      </c>
      <c r="J905" s="126" t="s">
        <v>6070</v>
      </c>
      <c r="K905" s="126" t="s">
        <v>3354</v>
      </c>
      <c r="L905" s="127">
        <v>38859</v>
      </c>
      <c r="M905" s="127">
        <v>50363</v>
      </c>
      <c r="N905" s="127">
        <v>50363</v>
      </c>
      <c r="O905" s="127">
        <v>51776</v>
      </c>
      <c r="P905" s="127">
        <v>0</v>
      </c>
      <c r="Q905" s="127">
        <v>6948</v>
      </c>
      <c r="R905" s="127">
        <v>3196</v>
      </c>
      <c r="S905" s="127">
        <v>666</v>
      </c>
      <c r="T905" s="24">
        <f>IF(P905&gt;0, ROUND(IF(IF(OR(C905="51", C905="52", C905="66"), (L905*'UNIT VALUES'!$C$26)-CALCS!P905,0)&gt;0, IF(OR(C905="51", C905="52", C905="66"), (L905*'UNIT VALUES'!$C$26)-CALCS!P905,0), 0), 0), ROUND(IF(IF(OR(C905="51", C905="52", C905="66"), (L905*'UNIT VALUES'!$C$26)-CALCS!O905,0)&gt;0, IF(OR(C905="51", C905="52", C905="66"), (L905*'UNIT VALUES'!$C$26)-CALCS!O905,0), 0), 0))</f>
        <v>9202</v>
      </c>
      <c r="U905" s="25">
        <f>IF(C905="22", (O905*'UNIT VALUES'!$D$38)+(Q905*'UNIT VALUES'!$D$39)+(S905*'UNIT VALUES'!$D$40), (O905*'UNIT VALUES'!$D$28)+(Q905*'UNIT VALUES'!$D$29)+(S905*'UNIT VALUES'!$D$30))</f>
        <v>373848.61863289238</v>
      </c>
      <c r="V905" s="25">
        <f>IF(C905="22",(O905*'UNIT VALUES'!$D$41)+(Q905*'UNIT VALUES'!$D$42)+(R905*'UNIT VALUES'!$D$43),IF(C905="66",(Q905*'UNIT VALUES'!$D$31)+(T905*'UNIT VALUES'!$D$33)+(R905*'UNIT VALUES'!$D$34),(Q905*'UNIT VALUES'!$D$31)+(T905*'UNIT VALUES'!$D$32)+(R905*'UNIT VALUES'!$D$34)))</f>
        <v>450313.97705032304</v>
      </c>
      <c r="W905" s="25">
        <f t="shared" si="42"/>
        <v>450314</v>
      </c>
      <c r="X905" s="27">
        <f>ROUND(IF(C905="22", W905*'UNIT VALUES'!$D$44, W905*'UNIT VALUES'!$D$36), 0)</f>
        <v>394119</v>
      </c>
      <c r="Y905" s="87">
        <f>ROUND(IF(C905="22", IF(U905&gt;V905,O905*'UNIT VALUES'!$D$38*'UNIT VALUES'!$D$44,O905*'UNIT VALUES'!$D$41*'UNIT VALUES'!$D$44),IF(U905&gt;V905, O905*'UNIT VALUES'!$D$28*'UNIT VALUES'!$D$36,0)), 0)</f>
        <v>0</v>
      </c>
      <c r="Z905" s="87">
        <f>ROUND(IF(C905="22", IF(U905&gt;V905,Q905*'UNIT VALUES'!$D$39*'UNIT VALUES'!$D$44,Q905*'UNIT VALUES'!$D$42*'UNIT VALUES'!$D$44), IF(U905&gt;V905, Q905*'UNIT VALUES'!$D$29*'UNIT VALUES'!$D$36, Q905*'UNIT VALUES'!$D$31*'UNIT VALUES'!$D$36)),0)</f>
        <v>92752</v>
      </c>
      <c r="AA905" s="87">
        <f>ROUND(IF(C905="22", IF(U905&gt;V905,0,R905*'UNIT VALUES'!$D$43*'UNIT VALUES'!$D$44),IF(CALCS!U905&gt;CALCS!V905,0,CALCS!R905*'UNIT VALUES'!$D$34*'UNIT VALUES'!$D$36)), 0)</f>
        <v>207403</v>
      </c>
      <c r="AB905" s="87">
        <f>ROUND(IF(C905="22",IF(U905&gt;V905,S905*'UNIT VALUES'!$D$40*'UNIT VALUES'!$D$44,0),IF(U905&gt;V905,S905*'UNIT VALUES'!$D$30*'UNIT VALUES'!$D$36)), 0)</f>
        <v>0</v>
      </c>
      <c r="AC905" s="87">
        <f>ROUND(IF(U905&gt;V905,0,IF(T905&gt;1, IF(C905="66", T905*'UNIT VALUES'!$D$33*'UNIT VALUES'!$D$36,T905*'UNIT VALUES'!$D$32*'UNIT VALUES'!$D$36),0)),0)</f>
        <v>93964</v>
      </c>
      <c r="AD905" t="str">
        <f t="shared" si="43"/>
        <v>400966</v>
      </c>
      <c r="AE905">
        <f ca="1">IF(C905="22",OFFSET('National Reallocations'!$L$1,MATCH(AD905,'National Reallocations'!$I$2:$I$52,0),),ROUND((X905/(SUM($X$2:$X$1259)-SUMIF($C$2:$C$1259,"22",$X$2:$X$1259)))*(Reallocations!$F$4+Reallocations!$F$5),0))</f>
        <v>33</v>
      </c>
      <c r="AF905" s="27">
        <f ca="1">IF(ISERROR(OFFSET('MSA Reallocations'!$I$1,MATCH(AD905,'MSA Reallocations'!$E$2:$E$37,0),)), 0, (OFFSET('MSA Reallocations'!$I$1,MATCH(AD905,'MSA Reallocations'!$E$2:$E$37,0),)))</f>
        <v>0</v>
      </c>
      <c r="AG905" s="181">
        <f ca="1">IF(ISERROR(OFFSET(Reductions!$E$1,MATCH(AD905,Reductions!$F$2:$F$15,0),)), 0, -OFFSET(Reductions!$E$1,MATCH(AD905,Reductions!$F$2:$F$15,0),))</f>
        <v>0</v>
      </c>
      <c r="AH905" s="53">
        <f t="shared" ca="1" si="44"/>
        <v>394152</v>
      </c>
    </row>
    <row r="906" spans="1:34" x14ac:dyDescent="0.25">
      <c r="A906" s="126" t="s">
        <v>4804</v>
      </c>
      <c r="B906" s="126" t="s">
        <v>2482</v>
      </c>
      <c r="C906" s="126" t="s">
        <v>27</v>
      </c>
      <c r="D906" s="126" t="s">
        <v>28</v>
      </c>
      <c r="E906" s="126" t="s">
        <v>2483</v>
      </c>
      <c r="F906" s="126" t="s">
        <v>2491</v>
      </c>
      <c r="G906" s="126" t="s">
        <v>135</v>
      </c>
      <c r="H906" s="126" t="s">
        <v>23</v>
      </c>
      <c r="I906" s="126" t="s">
        <v>2492</v>
      </c>
      <c r="J906" s="126" t="s">
        <v>2493</v>
      </c>
      <c r="K906" s="126" t="s">
        <v>3354</v>
      </c>
      <c r="L906" s="127">
        <v>61697</v>
      </c>
      <c r="M906" s="127">
        <v>80054</v>
      </c>
      <c r="N906" s="127">
        <v>80054</v>
      </c>
      <c r="O906" s="127">
        <v>96655</v>
      </c>
      <c r="P906" s="127">
        <v>0</v>
      </c>
      <c r="Q906" s="127">
        <v>17669</v>
      </c>
      <c r="R906" s="127">
        <v>2296</v>
      </c>
      <c r="S906" s="127">
        <v>716</v>
      </c>
      <c r="T906" s="24">
        <f>IF(P906&gt;0, ROUND(IF(IF(OR(C906="51", C906="52", C906="66"), (L906*'UNIT VALUES'!$C$26)-CALCS!P906,0)&gt;0, IF(OR(C906="51", C906="52", C906="66"), (L906*'UNIT VALUES'!$C$26)-CALCS!P906,0), 0), 0), ROUND(IF(IF(OR(C906="51", C906="52", C906="66"), (L906*'UNIT VALUES'!$C$26)-CALCS!O906,0)&gt;0, IF(OR(C906="51", C906="52", C906="66"), (L906*'UNIT VALUES'!$C$26)-CALCS!O906,0), 0), 0))</f>
        <v>161</v>
      </c>
      <c r="U906" s="25">
        <f>IF(C906="22", (O906*'UNIT VALUES'!$D$38)+(Q906*'UNIT VALUES'!$D$39)+(S906*'UNIT VALUES'!$D$40), (O906*'UNIT VALUES'!$D$28)+(Q906*'UNIT VALUES'!$D$29)+(S906*'UNIT VALUES'!$D$30))</f>
        <v>738252.71748090978</v>
      </c>
      <c r="V906" s="25">
        <f>IF(C906="22",(O906*'UNIT VALUES'!$D$41)+(Q906*'UNIT VALUES'!$D$42)+(R906*'UNIT VALUES'!$D$43),IF(C906="66",(Q906*'UNIT VALUES'!$D$31)+(T906*'UNIT VALUES'!$D$33)+(R906*'UNIT VALUES'!$D$34),(Q906*'UNIT VALUES'!$D$31)+(T906*'UNIT VALUES'!$D$32)+(R906*'UNIT VALUES'!$D$34)))</f>
        <v>441623.57352066902</v>
      </c>
      <c r="W906" s="25">
        <f t="shared" si="42"/>
        <v>738253</v>
      </c>
      <c r="X906" s="27">
        <f>ROUND(IF(C906="22", W906*'UNIT VALUES'!$D$44, W906*'UNIT VALUES'!$D$36), 0)</f>
        <v>646125</v>
      </c>
      <c r="Y906" s="87">
        <f>ROUND(IF(C906="22", IF(U906&gt;V906,O906*'UNIT VALUES'!$D$38*'UNIT VALUES'!$D$44,O906*'UNIT VALUES'!$D$41*'UNIT VALUES'!$D$44),IF(U906&gt;V906, O906*'UNIT VALUES'!$D$28*'UNIT VALUES'!$D$36,0)), 0)</f>
        <v>159015</v>
      </c>
      <c r="Z906" s="87">
        <f>ROUND(IF(C906="22", IF(U906&gt;V906,Q906*'UNIT VALUES'!$D$39*'UNIT VALUES'!$D$44,Q906*'UNIT VALUES'!$D$42*'UNIT VALUES'!$D$44), IF(U906&gt;V906, Q906*'UNIT VALUES'!$D$29*'UNIT VALUES'!$D$36, Q906*'UNIT VALUES'!$D$31*'UNIT VALUES'!$D$36)),0)</f>
        <v>393118</v>
      </c>
      <c r="AA906" s="87">
        <f>ROUND(IF(C906="22", IF(U906&gt;V906,0,R906*'UNIT VALUES'!$D$43*'UNIT VALUES'!$D$44),IF(CALCS!U906&gt;CALCS!V906,0,CALCS!R906*'UNIT VALUES'!$D$34*'UNIT VALUES'!$D$36)), 0)</f>
        <v>0</v>
      </c>
      <c r="AB906" s="87">
        <f>ROUND(IF(C906="22",IF(U906&gt;V906,S906*'UNIT VALUES'!$D$40*'UNIT VALUES'!$D$44,0),IF(U906&gt;V906,S906*'UNIT VALUES'!$D$30*'UNIT VALUES'!$D$36)), 0)</f>
        <v>93992</v>
      </c>
      <c r="AC906" s="87">
        <f>ROUND(IF(U906&gt;V906,0,IF(T906&gt;1, IF(C906="66", T906*'UNIT VALUES'!$D$33*'UNIT VALUES'!$D$36,T906*'UNIT VALUES'!$D$32*'UNIT VALUES'!$D$36),0)),0)</f>
        <v>0</v>
      </c>
      <c r="AD906" t="str">
        <f t="shared" si="43"/>
        <v>401734</v>
      </c>
      <c r="AE906">
        <f ca="1">IF(C906="22",OFFSET('National Reallocations'!$L$1,MATCH(AD906,'National Reallocations'!$I$2:$I$52,0),),ROUND((X906/(SUM($X$2:$X$1259)-SUMIF($C$2:$C$1259,"22",$X$2:$X$1259)))*(Reallocations!$F$4+Reallocations!$F$5),0))</f>
        <v>54</v>
      </c>
      <c r="AF906" s="27">
        <f ca="1">IF(ISERROR(OFFSET('MSA Reallocations'!$I$1,MATCH(AD906,'MSA Reallocations'!$E$2:$E$37,0),)), 0, (OFFSET('MSA Reallocations'!$I$1,MATCH(AD906,'MSA Reallocations'!$E$2:$E$37,0),)))</f>
        <v>0</v>
      </c>
      <c r="AG906" s="181">
        <f ca="1">IF(ISERROR(OFFSET(Reductions!$E$1,MATCH(AD906,Reductions!$F$2:$F$15,0),)), 0, -OFFSET(Reductions!$E$1,MATCH(AD906,Reductions!$F$2:$F$15,0),))</f>
        <v>0</v>
      </c>
      <c r="AH906" s="53">
        <f t="shared" ca="1" si="44"/>
        <v>646179</v>
      </c>
    </row>
    <row r="907" spans="1:34" x14ac:dyDescent="0.25">
      <c r="A907" s="126" t="s">
        <v>5175</v>
      </c>
      <c r="B907" s="126" t="s">
        <v>2482</v>
      </c>
      <c r="C907" s="126" t="s">
        <v>47</v>
      </c>
      <c r="D907" s="126" t="s">
        <v>48</v>
      </c>
      <c r="E907" s="126" t="s">
        <v>2483</v>
      </c>
      <c r="F907" s="126" t="s">
        <v>2171</v>
      </c>
      <c r="G907" s="126" t="s">
        <v>1584</v>
      </c>
      <c r="H907" s="126" t="s">
        <v>23</v>
      </c>
      <c r="I907" s="126" t="s">
        <v>2495</v>
      </c>
      <c r="J907" s="126" t="s">
        <v>2487</v>
      </c>
      <c r="K907" s="126" t="s">
        <v>3354</v>
      </c>
      <c r="L907" s="127">
        <v>36064</v>
      </c>
      <c r="M907" s="127">
        <v>49559</v>
      </c>
      <c r="N907" s="127">
        <v>49559</v>
      </c>
      <c r="O907" s="127">
        <v>57249</v>
      </c>
      <c r="P907" s="127">
        <v>0</v>
      </c>
      <c r="Q907" s="127">
        <v>8836</v>
      </c>
      <c r="R907" s="127">
        <v>309</v>
      </c>
      <c r="S907" s="127">
        <v>506</v>
      </c>
      <c r="T907" s="24">
        <f>IF(P907&gt;0, ROUND(IF(IF(OR(C907="51", C907="52", C907="66"), (L907*'UNIT VALUES'!$C$26)-CALCS!P907,0)&gt;0, IF(OR(C907="51", C907="52", C907="66"), (L907*'UNIT VALUES'!$C$26)-CALCS!P907,0), 0), 0), ROUND(IF(IF(OR(C907="51", C907="52", C907="66"), (L907*'UNIT VALUES'!$C$26)-CALCS!O907,0)&gt;0, IF(OR(C907="51", C907="52", C907="66"), (L907*'UNIT VALUES'!$C$26)-CALCS!O907,0), 0), 0))</f>
        <v>0</v>
      </c>
      <c r="U907" s="25">
        <f>IF(C907="22", (O907*'UNIT VALUES'!$D$38)+(Q907*'UNIT VALUES'!$D$39)+(S907*'UNIT VALUES'!$D$40), (O907*'UNIT VALUES'!$D$28)+(Q907*'UNIT VALUES'!$D$29)+(S907*'UNIT VALUES'!$D$30))</f>
        <v>408133.51788870402</v>
      </c>
      <c r="V907" s="25">
        <f>IF(C907="22",(O907*'UNIT VALUES'!$D$41)+(Q907*'UNIT VALUES'!$D$42)+(R907*'UNIT VALUES'!$D$43),IF(C907="66",(Q907*'UNIT VALUES'!$D$31)+(T907*'UNIT VALUES'!$D$33)+(R907*'UNIT VALUES'!$D$34),(Q907*'UNIT VALUES'!$D$31)+(T907*'UNIT VALUES'!$D$32)+(R907*'UNIT VALUES'!$D$34)))</f>
        <v>157685.60858769782</v>
      </c>
      <c r="W907" s="25">
        <f t="shared" si="42"/>
        <v>408134</v>
      </c>
      <c r="X907" s="27">
        <f>ROUND(IF(C907="22", W907*'UNIT VALUES'!$D$44, W907*'UNIT VALUES'!$D$36), 0)</f>
        <v>357202</v>
      </c>
      <c r="Y907" s="87">
        <f>ROUND(IF(C907="22", IF(U907&gt;V907,O907*'UNIT VALUES'!$D$38*'UNIT VALUES'!$D$44,O907*'UNIT VALUES'!$D$41*'UNIT VALUES'!$D$44),IF(U907&gt;V907, O907*'UNIT VALUES'!$D$28*'UNIT VALUES'!$D$36,0)), 0)</f>
        <v>94185</v>
      </c>
      <c r="Z907" s="87">
        <f>ROUND(IF(C907="22", IF(U907&gt;V907,Q907*'UNIT VALUES'!$D$39*'UNIT VALUES'!$D$44,Q907*'UNIT VALUES'!$D$42*'UNIT VALUES'!$D$44), IF(U907&gt;V907, Q907*'UNIT VALUES'!$D$29*'UNIT VALUES'!$D$36, Q907*'UNIT VALUES'!$D$31*'UNIT VALUES'!$D$36)),0)</f>
        <v>196592</v>
      </c>
      <c r="AA907" s="87">
        <f>ROUND(IF(C907="22", IF(U907&gt;V907,0,R907*'UNIT VALUES'!$D$43*'UNIT VALUES'!$D$44),IF(CALCS!U907&gt;CALCS!V907,0,CALCS!R907*'UNIT VALUES'!$D$34*'UNIT VALUES'!$D$36)), 0)</f>
        <v>0</v>
      </c>
      <c r="AB907" s="87">
        <f>ROUND(IF(C907="22",IF(U907&gt;V907,S907*'UNIT VALUES'!$D$40*'UNIT VALUES'!$D$44,0),IF(U907&gt;V907,S907*'UNIT VALUES'!$D$30*'UNIT VALUES'!$D$36)), 0)</f>
        <v>66424</v>
      </c>
      <c r="AC907" s="87">
        <f>ROUND(IF(U907&gt;V907,0,IF(T907&gt;1, IF(C907="66", T907*'UNIT VALUES'!$D$33*'UNIT VALUES'!$D$36,T907*'UNIT VALUES'!$D$32*'UNIT VALUES'!$D$36),0)),0)</f>
        <v>0</v>
      </c>
      <c r="AD907" t="str">
        <f t="shared" si="43"/>
        <v>402016</v>
      </c>
      <c r="AE907">
        <f ca="1">IF(C907="22",OFFSET('National Reallocations'!$L$1,MATCH(AD907,'National Reallocations'!$I$2:$I$52,0),),ROUND((X907/(SUM($X$2:$X$1259)-SUMIF($C$2:$C$1259,"22",$X$2:$X$1259)))*(Reallocations!$F$4+Reallocations!$F$5),0))</f>
        <v>30</v>
      </c>
      <c r="AF907" s="27">
        <f ca="1">IF(ISERROR(OFFSET('MSA Reallocations'!$I$1,MATCH(AD907,'MSA Reallocations'!$E$2:$E$37,0),)), 0, (OFFSET('MSA Reallocations'!$I$1,MATCH(AD907,'MSA Reallocations'!$E$2:$E$37,0),)))</f>
        <v>0</v>
      </c>
      <c r="AG907" s="181">
        <f ca="1">IF(ISERROR(OFFSET(Reductions!$E$1,MATCH(AD907,Reductions!$F$2:$F$15,0),)), 0, -OFFSET(Reductions!$E$1,MATCH(AD907,Reductions!$F$2:$F$15,0),))</f>
        <v>0</v>
      </c>
      <c r="AH907" s="53">
        <f t="shared" ca="1" si="44"/>
        <v>357232</v>
      </c>
    </row>
    <row r="908" spans="1:34" x14ac:dyDescent="0.25">
      <c r="A908" s="126" t="s">
        <v>5132</v>
      </c>
      <c r="B908" s="126" t="s">
        <v>2482</v>
      </c>
      <c r="C908" s="126" t="s">
        <v>47</v>
      </c>
      <c r="D908" s="126" t="s">
        <v>48</v>
      </c>
      <c r="E908" s="126" t="s">
        <v>2483</v>
      </c>
      <c r="F908" s="126" t="s">
        <v>440</v>
      </c>
      <c r="G908" s="126" t="s">
        <v>215</v>
      </c>
      <c r="H908" s="126" t="s">
        <v>23</v>
      </c>
      <c r="I908" s="126" t="s">
        <v>2497</v>
      </c>
      <c r="J908" s="126" t="s">
        <v>2487</v>
      </c>
      <c r="K908" s="126" t="s">
        <v>3354</v>
      </c>
      <c r="L908" s="127">
        <v>1783</v>
      </c>
      <c r="M908" s="127">
        <v>0</v>
      </c>
      <c r="N908" s="127">
        <v>0</v>
      </c>
      <c r="O908" s="127">
        <v>60451</v>
      </c>
      <c r="P908" s="127">
        <v>0</v>
      </c>
      <c r="Q908" s="127">
        <v>6798</v>
      </c>
      <c r="R908" s="127">
        <v>225</v>
      </c>
      <c r="S908" s="127">
        <v>470</v>
      </c>
      <c r="T908" s="24">
        <f>IF(P908&gt;0, ROUND(IF(IF(OR(C908="51", C908="52", C908="66"), (L908*'UNIT VALUES'!$C$26)-CALCS!P908,0)&gt;0, IF(OR(C908="51", C908="52", C908="66"), (L908*'UNIT VALUES'!$C$26)-CALCS!P908,0), 0), 0), ROUND(IF(IF(OR(C908="51", C908="52", C908="66"), (L908*'UNIT VALUES'!$C$26)-CALCS!O908,0)&gt;0, IF(OR(C908="51", C908="52", C908="66"), (L908*'UNIT VALUES'!$C$26)-CALCS!O908,0), 0), 0))</f>
        <v>0</v>
      </c>
      <c r="U908" s="25">
        <f>IF(C908="22", (O908*'UNIT VALUES'!$D$38)+(Q908*'UNIT VALUES'!$D$39)+(S908*'UNIT VALUES'!$D$40), (O908*'UNIT VALUES'!$D$28)+(Q908*'UNIT VALUES'!$D$29)+(S908*'UNIT VALUES'!$D$30))</f>
        <v>356944.05673859926</v>
      </c>
      <c r="V908" s="25">
        <f>IF(C908="22",(O908*'UNIT VALUES'!$D$41)+(Q908*'UNIT VALUES'!$D$42)+(R908*'UNIT VALUES'!$D$43),IF(C908="66",(Q908*'UNIT VALUES'!$D$31)+(T908*'UNIT VALUES'!$D$33)+(R908*'UNIT VALUES'!$D$34),(Q908*'UNIT VALUES'!$D$31)+(T908*'UNIT VALUES'!$D$32)+(R908*'UNIT VALUES'!$D$34)))</f>
        <v>120371.94378390914</v>
      </c>
      <c r="W908" s="25">
        <f t="shared" si="42"/>
        <v>356944</v>
      </c>
      <c r="X908" s="27">
        <f>ROUND(IF(C908="22", W908*'UNIT VALUES'!$D$44, W908*'UNIT VALUES'!$D$36), 0)</f>
        <v>312400</v>
      </c>
      <c r="Y908" s="87">
        <f>ROUND(IF(C908="22", IF(U908&gt;V908,O908*'UNIT VALUES'!$D$38*'UNIT VALUES'!$D$44,O908*'UNIT VALUES'!$D$41*'UNIT VALUES'!$D$44),IF(U908&gt;V908, O908*'UNIT VALUES'!$D$28*'UNIT VALUES'!$D$36,0)), 0)</f>
        <v>99453</v>
      </c>
      <c r="Z908" s="87">
        <f>ROUND(IF(C908="22", IF(U908&gt;V908,Q908*'UNIT VALUES'!$D$39*'UNIT VALUES'!$D$44,Q908*'UNIT VALUES'!$D$42*'UNIT VALUES'!$D$44), IF(U908&gt;V908, Q908*'UNIT VALUES'!$D$29*'UNIT VALUES'!$D$36, Q908*'UNIT VALUES'!$D$31*'UNIT VALUES'!$D$36)),0)</f>
        <v>151249</v>
      </c>
      <c r="AA908" s="87">
        <f>ROUND(IF(C908="22", IF(U908&gt;V908,0,R908*'UNIT VALUES'!$D$43*'UNIT VALUES'!$D$44),IF(CALCS!U908&gt;CALCS!V908,0,CALCS!R908*'UNIT VALUES'!$D$34*'UNIT VALUES'!$D$36)), 0)</f>
        <v>0</v>
      </c>
      <c r="AB908" s="87">
        <f>ROUND(IF(C908="22",IF(U908&gt;V908,S908*'UNIT VALUES'!$D$40*'UNIT VALUES'!$D$44,0),IF(U908&gt;V908,S908*'UNIT VALUES'!$D$30*'UNIT VALUES'!$D$36)), 0)</f>
        <v>61699</v>
      </c>
      <c r="AC908" s="87">
        <f>ROUND(IF(U908&gt;V908,0,IF(T908&gt;1, IF(C908="66", T908*'UNIT VALUES'!$D$33*'UNIT VALUES'!$D$36,T908*'UNIT VALUES'!$D$32*'UNIT VALUES'!$D$36),0)),0)</f>
        <v>0</v>
      </c>
      <c r="AD908" t="str">
        <f t="shared" si="43"/>
        <v>402046</v>
      </c>
      <c r="AE908">
        <f ca="1">IF(C908="22",OFFSET('National Reallocations'!$L$1,MATCH(AD908,'National Reallocations'!$I$2:$I$52,0),),ROUND((X908/(SUM($X$2:$X$1259)-SUMIF($C$2:$C$1259,"22",$X$2:$X$1259)))*(Reallocations!$F$4+Reallocations!$F$5),0))</f>
        <v>26</v>
      </c>
      <c r="AF908" s="27">
        <f ca="1">IF(ISERROR(OFFSET('MSA Reallocations'!$I$1,MATCH(AD908,'MSA Reallocations'!$E$2:$E$37,0),)), 0, (OFFSET('MSA Reallocations'!$I$1,MATCH(AD908,'MSA Reallocations'!$E$2:$E$37,0),)))</f>
        <v>0</v>
      </c>
      <c r="AG908" s="181">
        <f ca="1">IF(ISERROR(OFFSET(Reductions!$E$1,MATCH(AD908,Reductions!$F$2:$F$15,0),)), 0, -OFFSET(Reductions!$E$1,MATCH(AD908,Reductions!$F$2:$F$15,0),))</f>
        <v>0</v>
      </c>
      <c r="AH908" s="53">
        <f t="shared" ca="1" si="44"/>
        <v>312426</v>
      </c>
    </row>
    <row r="909" spans="1:34" x14ac:dyDescent="0.25">
      <c r="A909" s="126" t="s">
        <v>5853</v>
      </c>
      <c r="B909" s="126" t="s">
        <v>2482</v>
      </c>
      <c r="C909" s="126" t="s">
        <v>47</v>
      </c>
      <c r="D909" s="126" t="s">
        <v>48</v>
      </c>
      <c r="E909" s="126" t="s">
        <v>2483</v>
      </c>
      <c r="F909" s="126" t="s">
        <v>1522</v>
      </c>
      <c r="G909" s="126" t="s">
        <v>215</v>
      </c>
      <c r="H909" s="126" t="s">
        <v>23</v>
      </c>
      <c r="I909" s="126" t="s">
        <v>2499</v>
      </c>
      <c r="J909" s="126" t="s">
        <v>2487</v>
      </c>
      <c r="K909" s="126" t="s">
        <v>3354</v>
      </c>
      <c r="L909" s="127">
        <v>33412</v>
      </c>
      <c r="M909" s="127">
        <v>68020</v>
      </c>
      <c r="N909" s="127">
        <v>68020</v>
      </c>
      <c r="O909" s="127">
        <v>120284</v>
      </c>
      <c r="P909" s="127">
        <v>0</v>
      </c>
      <c r="Q909" s="127">
        <v>19538</v>
      </c>
      <c r="R909" s="127">
        <v>1913</v>
      </c>
      <c r="S909" s="127">
        <v>1022</v>
      </c>
      <c r="T909" s="24">
        <f>IF(P909&gt;0, ROUND(IF(IF(OR(C909="51", C909="52", C909="66"), (L909*'UNIT VALUES'!$C$26)-CALCS!P909,0)&gt;0, IF(OR(C909="51", C909="52", C909="66"), (L909*'UNIT VALUES'!$C$26)-CALCS!P909,0), 0), 0), ROUND(IF(IF(OR(C909="51", C909="52", C909="66"), (L909*'UNIT VALUES'!$C$26)-CALCS!O909,0)&gt;0, IF(OR(C909="51", C909="52", C909="66"), (L909*'UNIT VALUES'!$C$26)-CALCS!O909,0), 0), 0))</f>
        <v>0</v>
      </c>
      <c r="U909" s="25">
        <f>IF(C909="22", (O909*'UNIT VALUES'!$D$38)+(Q909*'UNIT VALUES'!$D$39)+(S909*'UNIT VALUES'!$D$40), (O909*'UNIT VALUES'!$D$28)+(Q909*'UNIT VALUES'!$D$29)+(S909*'UNIT VALUES'!$D$30))</f>
        <v>876079.55794720829</v>
      </c>
      <c r="V909" s="25">
        <f>IF(C909="22",(O909*'UNIT VALUES'!$D$41)+(Q909*'UNIT VALUES'!$D$42)+(R909*'UNIT VALUES'!$D$43),IF(C909="66",(Q909*'UNIT VALUES'!$D$31)+(T909*'UNIT VALUES'!$D$33)+(R909*'UNIT VALUES'!$D$34),(Q909*'UNIT VALUES'!$D$31)+(T909*'UNIT VALUES'!$D$32)+(R909*'UNIT VALUES'!$D$34)))</f>
        <v>439854.1558232219</v>
      </c>
      <c r="W909" s="25">
        <f t="shared" si="42"/>
        <v>876080</v>
      </c>
      <c r="X909" s="27">
        <f>ROUND(IF(C909="22", W909*'UNIT VALUES'!$D$44, W909*'UNIT VALUES'!$D$36), 0)</f>
        <v>766752</v>
      </c>
      <c r="Y909" s="87">
        <f>ROUND(IF(C909="22", IF(U909&gt;V909,O909*'UNIT VALUES'!$D$38*'UNIT VALUES'!$D$44,O909*'UNIT VALUES'!$D$41*'UNIT VALUES'!$D$44),IF(U909&gt;V909, O909*'UNIT VALUES'!$D$28*'UNIT VALUES'!$D$36,0)), 0)</f>
        <v>197889</v>
      </c>
      <c r="Z909" s="87">
        <f>ROUND(IF(C909="22", IF(U909&gt;V909,Q909*'UNIT VALUES'!$D$39*'UNIT VALUES'!$D$44,Q909*'UNIT VALUES'!$D$42*'UNIT VALUES'!$D$44), IF(U909&gt;V909, Q909*'UNIT VALUES'!$D$29*'UNIT VALUES'!$D$36, Q909*'UNIT VALUES'!$D$31*'UNIT VALUES'!$D$36)),0)</f>
        <v>434701</v>
      </c>
      <c r="AA909" s="87">
        <f>ROUND(IF(C909="22", IF(U909&gt;V909,0,R909*'UNIT VALUES'!$D$43*'UNIT VALUES'!$D$44),IF(CALCS!U909&gt;CALCS!V909,0,CALCS!R909*'UNIT VALUES'!$D$34*'UNIT VALUES'!$D$36)), 0)</f>
        <v>0</v>
      </c>
      <c r="AB909" s="87">
        <f>ROUND(IF(C909="22",IF(U909&gt;V909,S909*'UNIT VALUES'!$D$40*'UNIT VALUES'!$D$44,0),IF(U909&gt;V909,S909*'UNIT VALUES'!$D$30*'UNIT VALUES'!$D$36)), 0)</f>
        <v>134162</v>
      </c>
      <c r="AC909" s="87">
        <f>ROUND(IF(U909&gt;V909,0,IF(T909&gt;1, IF(C909="66", T909*'UNIT VALUES'!$D$33*'UNIT VALUES'!$D$36,T909*'UNIT VALUES'!$D$32*'UNIT VALUES'!$D$36),0)),0)</f>
        <v>0</v>
      </c>
      <c r="AD909" t="str">
        <f t="shared" si="43"/>
        <v>402190</v>
      </c>
      <c r="AE909">
        <f ca="1">IF(C909="22",OFFSET('National Reallocations'!$L$1,MATCH(AD909,'National Reallocations'!$I$2:$I$52,0),),ROUND((X909/(SUM($X$2:$X$1259)-SUMIF($C$2:$C$1259,"22",$X$2:$X$1259)))*(Reallocations!$F$4+Reallocations!$F$5),0))</f>
        <v>64</v>
      </c>
      <c r="AF909" s="27">
        <f ca="1">IF(ISERROR(OFFSET('MSA Reallocations'!$I$1,MATCH(AD909,'MSA Reallocations'!$E$2:$E$37,0),)), 0, (OFFSET('MSA Reallocations'!$I$1,MATCH(AD909,'MSA Reallocations'!$E$2:$E$37,0),)))</f>
        <v>0</v>
      </c>
      <c r="AG909" s="181">
        <f ca="1">IF(ISERROR(OFFSET(Reductions!$E$1,MATCH(AD909,Reductions!$F$2:$F$15,0),)), 0, -OFFSET(Reductions!$E$1,MATCH(AD909,Reductions!$F$2:$F$15,0),))</f>
        <v>0</v>
      </c>
      <c r="AH909" s="53">
        <f t="shared" ca="1" si="44"/>
        <v>766816</v>
      </c>
    </row>
    <row r="910" spans="1:34" x14ac:dyDescent="0.25">
      <c r="A910" s="126" t="s">
        <v>5097</v>
      </c>
      <c r="B910" s="126" t="s">
        <v>2482</v>
      </c>
      <c r="C910" s="126" t="s">
        <v>27</v>
      </c>
      <c r="D910" s="126" t="s">
        <v>28</v>
      </c>
      <c r="E910" s="126" t="s">
        <v>2483</v>
      </c>
      <c r="F910" s="126" t="s">
        <v>94</v>
      </c>
      <c r="G910" s="126" t="s">
        <v>22</v>
      </c>
      <c r="H910" s="126" t="s">
        <v>23</v>
      </c>
      <c r="I910" s="126" t="s">
        <v>193</v>
      </c>
      <c r="J910" s="126" t="s">
        <v>2487</v>
      </c>
      <c r="K910" s="126" t="s">
        <v>3354</v>
      </c>
      <c r="L910" s="127">
        <v>324253</v>
      </c>
      <c r="M910" s="127">
        <v>404551</v>
      </c>
      <c r="N910" s="127">
        <v>403213</v>
      </c>
      <c r="O910" s="127">
        <v>631346</v>
      </c>
      <c r="P910" s="127">
        <v>0</v>
      </c>
      <c r="Q910" s="127">
        <v>107291</v>
      </c>
      <c r="R910" s="127">
        <v>24012</v>
      </c>
      <c r="S910" s="127">
        <v>7288</v>
      </c>
      <c r="T910" s="24">
        <f>IF(P910&gt;0, ROUND(IF(IF(OR(C910="51", C910="52", C910="66"), (L910*'UNIT VALUES'!$C$26)-CALCS!P910,0)&gt;0, IF(OR(C910="51", C910="52", C910="66"), (L910*'UNIT VALUES'!$C$26)-CALCS!P910,0), 0), 0), ROUND(IF(IF(OR(C910="51", C910="52", C910="66"), (L910*'UNIT VALUES'!$C$26)-CALCS!O910,0)&gt;0, IF(OR(C910="51", C910="52", C910="66"), (L910*'UNIT VALUES'!$C$26)-CALCS!O910,0), 0), 0))</f>
        <v>0</v>
      </c>
      <c r="U910" s="25">
        <f>IF(C910="22", (O910*'UNIT VALUES'!$D$38)+(Q910*'UNIT VALUES'!$D$39)+(S910*'UNIT VALUES'!$D$40), (O910*'UNIT VALUES'!$D$28)+(Q910*'UNIT VALUES'!$D$29)+(S910*'UNIT VALUES'!$D$30))</f>
        <v>5007403.4053500686</v>
      </c>
      <c r="V910" s="25">
        <f>IF(C910="22",(O910*'UNIT VALUES'!$D$41)+(Q910*'UNIT VALUES'!$D$42)+(R910*'UNIT VALUES'!$D$43),IF(C910="66",(Q910*'UNIT VALUES'!$D$31)+(T910*'UNIT VALUES'!$D$33)+(R910*'UNIT VALUES'!$D$34),(Q910*'UNIT VALUES'!$D$31)+(T910*'UNIT VALUES'!$D$32)+(R910*'UNIT VALUES'!$D$34)))</f>
        <v>3416923.7668374442</v>
      </c>
      <c r="W910" s="25">
        <f t="shared" si="42"/>
        <v>5007403</v>
      </c>
      <c r="X910" s="27">
        <f>ROUND(IF(C910="22", W910*'UNIT VALUES'!$D$44, W910*'UNIT VALUES'!$D$36), 0)</f>
        <v>4382520</v>
      </c>
      <c r="Y910" s="87">
        <f>ROUND(IF(C910="22", IF(U910&gt;V910,O910*'UNIT VALUES'!$D$38*'UNIT VALUES'!$D$44,O910*'UNIT VALUES'!$D$41*'UNIT VALUES'!$D$44),IF(U910&gt;V910, O910*'UNIT VALUES'!$D$28*'UNIT VALUES'!$D$36,0)), 0)</f>
        <v>1038681</v>
      </c>
      <c r="Z910" s="87">
        <f>ROUND(IF(C910="22", IF(U910&gt;V910,Q910*'UNIT VALUES'!$D$39*'UNIT VALUES'!$D$44,Q910*'UNIT VALUES'!$D$42*'UNIT VALUES'!$D$44), IF(U910&gt;V910, Q910*'UNIT VALUES'!$D$29*'UNIT VALUES'!$D$36, Q910*'UNIT VALUES'!$D$31*'UNIT VALUES'!$D$36)),0)</f>
        <v>2387118</v>
      </c>
      <c r="AA910" s="87">
        <f>ROUND(IF(C910="22", IF(U910&gt;V910,0,R910*'UNIT VALUES'!$D$43*'UNIT VALUES'!$D$44),IF(CALCS!U910&gt;CALCS!V910,0,CALCS!R910*'UNIT VALUES'!$D$34*'UNIT VALUES'!$D$36)), 0)</f>
        <v>0</v>
      </c>
      <c r="AB910" s="87">
        <f>ROUND(IF(C910="22",IF(U910&gt;V910,S910*'UNIT VALUES'!$D$40*'UNIT VALUES'!$D$44,0),IF(U910&gt;V910,S910*'UNIT VALUES'!$D$30*'UNIT VALUES'!$D$36)), 0)</f>
        <v>956722</v>
      </c>
      <c r="AC910" s="87">
        <f>ROUND(IF(U910&gt;V910,0,IF(T910&gt;1, IF(C910="66", T910*'UNIT VALUES'!$D$33*'UNIT VALUES'!$D$36,T910*'UNIT VALUES'!$D$32*'UNIT VALUES'!$D$36),0)),0)</f>
        <v>0</v>
      </c>
      <c r="AD910" t="str">
        <f t="shared" si="43"/>
        <v>402268</v>
      </c>
      <c r="AE910">
        <f ca="1">IF(C910="22",OFFSET('National Reallocations'!$L$1,MATCH(AD910,'National Reallocations'!$I$2:$I$52,0),),ROUND((X910/(SUM($X$2:$X$1259)-SUMIF($C$2:$C$1259,"22",$X$2:$X$1259)))*(Reallocations!$F$4+Reallocations!$F$5),0))</f>
        <v>369</v>
      </c>
      <c r="AF910" s="27">
        <f ca="1">IF(ISERROR(OFFSET('MSA Reallocations'!$I$1,MATCH(AD910,'MSA Reallocations'!$E$2:$E$37,0),)), 0, (OFFSET('MSA Reallocations'!$I$1,MATCH(AD910,'MSA Reallocations'!$E$2:$E$37,0),)))</f>
        <v>0</v>
      </c>
      <c r="AG910" s="181">
        <f ca="1">IF(ISERROR(OFFSET(Reductions!$E$1,MATCH(AD910,Reductions!$F$2:$F$15,0),)), 0, -OFFSET(Reductions!$E$1,MATCH(AD910,Reductions!$F$2:$F$15,0),))</f>
        <v>0</v>
      </c>
      <c r="AH910" s="53">
        <f t="shared" ca="1" si="44"/>
        <v>4382889</v>
      </c>
    </row>
    <row r="911" spans="1:34" x14ac:dyDescent="0.25">
      <c r="A911" s="126" t="s">
        <v>5074</v>
      </c>
      <c r="B911" s="126" t="s">
        <v>2482</v>
      </c>
      <c r="C911" s="126" t="s">
        <v>47</v>
      </c>
      <c r="D911" s="126" t="s">
        <v>48</v>
      </c>
      <c r="E911" s="126" t="s">
        <v>2483</v>
      </c>
      <c r="F911" s="126" t="s">
        <v>2501</v>
      </c>
      <c r="G911" s="126" t="s">
        <v>95</v>
      </c>
      <c r="H911" s="126" t="s">
        <v>23</v>
      </c>
      <c r="I911" s="126" t="s">
        <v>2502</v>
      </c>
      <c r="J911" s="126" t="s">
        <v>24</v>
      </c>
      <c r="K911" s="126" t="s">
        <v>3354</v>
      </c>
      <c r="L911" s="127">
        <v>24326</v>
      </c>
      <c r="M911" s="127">
        <v>26506</v>
      </c>
      <c r="N911" s="127">
        <v>26506</v>
      </c>
      <c r="O911" s="127">
        <v>31286</v>
      </c>
      <c r="P911" s="127">
        <v>0</v>
      </c>
      <c r="Q911" s="127">
        <v>6916</v>
      </c>
      <c r="R911" s="127">
        <v>1795</v>
      </c>
      <c r="S911" s="127">
        <v>247</v>
      </c>
      <c r="T911" s="24">
        <f>IF(P911&gt;0, ROUND(IF(IF(OR(C911="51", C911="52", C911="66"), (L911*'UNIT VALUES'!$C$26)-CALCS!P911,0)&gt;0, IF(OR(C911="51", C911="52", C911="66"), (L911*'UNIT VALUES'!$C$26)-CALCS!P911,0), 0), 0), ROUND(IF(IF(OR(C911="51", C911="52", C911="66"), (L911*'UNIT VALUES'!$C$26)-CALCS!O911,0)&gt;0, IF(OR(C911="51", C911="52", C911="66"), (L911*'UNIT VALUES'!$C$26)-CALCS!O911,0), 0), 0))</f>
        <v>6887</v>
      </c>
      <c r="U911" s="25">
        <f>IF(C911="22", (O911*'UNIT VALUES'!$D$38)+(Q911*'UNIT VALUES'!$D$39)+(S911*'UNIT VALUES'!$D$40), (O911*'UNIT VALUES'!$D$28)+(Q911*'UNIT VALUES'!$D$29)+(S911*'UNIT VALUES'!$D$30))</f>
        <v>271672.41206156934</v>
      </c>
      <c r="V911" s="25">
        <f>IF(C911="22",(O911*'UNIT VALUES'!$D$41)+(Q911*'UNIT VALUES'!$D$42)+(R911*'UNIT VALUES'!$D$43),IF(C911="66",(Q911*'UNIT VALUES'!$D$31)+(T911*'UNIT VALUES'!$D$33)+(R911*'UNIT VALUES'!$D$34),(Q911*'UNIT VALUES'!$D$31)+(T911*'UNIT VALUES'!$D$32)+(R911*'UNIT VALUES'!$D$34)))</f>
        <v>318935.51809686935</v>
      </c>
      <c r="W911" s="25">
        <f t="shared" si="42"/>
        <v>318936</v>
      </c>
      <c r="X911" s="27">
        <f>ROUND(IF(C911="22", W911*'UNIT VALUES'!$D$44, W911*'UNIT VALUES'!$D$36), 0)</f>
        <v>279135</v>
      </c>
      <c r="Y911" s="87">
        <f>ROUND(IF(C911="22", IF(U911&gt;V911,O911*'UNIT VALUES'!$D$38*'UNIT VALUES'!$D$44,O911*'UNIT VALUES'!$D$41*'UNIT VALUES'!$D$44),IF(U911&gt;V911, O911*'UNIT VALUES'!$D$28*'UNIT VALUES'!$D$36,0)), 0)</f>
        <v>0</v>
      </c>
      <c r="Z911" s="87">
        <f>ROUND(IF(C911="22", IF(U911&gt;V911,Q911*'UNIT VALUES'!$D$39*'UNIT VALUES'!$D$44,Q911*'UNIT VALUES'!$D$42*'UNIT VALUES'!$D$44), IF(U911&gt;V911, Q911*'UNIT VALUES'!$D$29*'UNIT VALUES'!$D$36, Q911*'UNIT VALUES'!$D$31*'UNIT VALUES'!$D$36)),0)</f>
        <v>92324</v>
      </c>
      <c r="AA911" s="87">
        <f>ROUND(IF(C911="22", IF(U911&gt;V911,0,R911*'UNIT VALUES'!$D$43*'UNIT VALUES'!$D$44),IF(CALCS!U911&gt;CALCS!V911,0,CALCS!R911*'UNIT VALUES'!$D$34*'UNIT VALUES'!$D$36)), 0)</f>
        <v>116486</v>
      </c>
      <c r="AB911" s="87">
        <f>ROUND(IF(C911="22",IF(U911&gt;V911,S911*'UNIT VALUES'!$D$40*'UNIT VALUES'!$D$44,0),IF(U911&gt;V911,S911*'UNIT VALUES'!$D$30*'UNIT VALUES'!$D$36)), 0)</f>
        <v>0</v>
      </c>
      <c r="AC911" s="87">
        <f>ROUND(IF(U911&gt;V911,0,IF(T911&gt;1, IF(C911="66", T911*'UNIT VALUES'!$D$33*'UNIT VALUES'!$D$36,T911*'UNIT VALUES'!$D$32*'UNIT VALUES'!$D$36),0)),0)</f>
        <v>70325</v>
      </c>
      <c r="AD911" t="str">
        <f t="shared" si="43"/>
        <v>402718</v>
      </c>
      <c r="AE911">
        <f ca="1">IF(C911="22",OFFSET('National Reallocations'!$L$1,MATCH(AD911,'National Reallocations'!$I$2:$I$52,0),),ROUND((X911/(SUM($X$2:$X$1259)-SUMIF($C$2:$C$1259,"22",$X$2:$X$1259)))*(Reallocations!$F$4+Reallocations!$F$5),0))</f>
        <v>23</v>
      </c>
      <c r="AF911" s="27">
        <f ca="1">IF(ISERROR(OFFSET('MSA Reallocations'!$I$1,MATCH(AD911,'MSA Reallocations'!$E$2:$E$37,0),)), 0, (OFFSET('MSA Reallocations'!$I$1,MATCH(AD911,'MSA Reallocations'!$E$2:$E$37,0),)))</f>
        <v>0</v>
      </c>
      <c r="AG911" s="181">
        <f ca="1">IF(ISERROR(OFFSET(Reductions!$E$1,MATCH(AD911,Reductions!$F$2:$F$15,0),)), 0, -OFFSET(Reductions!$E$1,MATCH(AD911,Reductions!$F$2:$F$15,0),))</f>
        <v>0</v>
      </c>
      <c r="AH911" s="53">
        <f t="shared" ca="1" si="44"/>
        <v>279158</v>
      </c>
    </row>
    <row r="912" spans="1:34" x14ac:dyDescent="0.25">
      <c r="A912" s="126" t="s">
        <v>5398</v>
      </c>
      <c r="B912" s="126" t="s">
        <v>2482</v>
      </c>
      <c r="C912" s="126" t="s">
        <v>27</v>
      </c>
      <c r="D912" s="126" t="s">
        <v>28</v>
      </c>
      <c r="E912" s="126" t="s">
        <v>2483</v>
      </c>
      <c r="F912" s="126" t="s">
        <v>2504</v>
      </c>
      <c r="G912" s="126" t="s">
        <v>22</v>
      </c>
      <c r="H912" s="126" t="s">
        <v>23</v>
      </c>
      <c r="I912" s="126" t="s">
        <v>675</v>
      </c>
      <c r="J912" s="126" t="s">
        <v>2505</v>
      </c>
      <c r="K912" s="126" t="s">
        <v>3354</v>
      </c>
      <c r="L912" s="127">
        <v>261685</v>
      </c>
      <c r="M912" s="127">
        <v>361009</v>
      </c>
      <c r="N912" s="127">
        <v>360919</v>
      </c>
      <c r="O912" s="127">
        <v>403505</v>
      </c>
      <c r="P912" s="127">
        <v>0</v>
      </c>
      <c r="Q912" s="127">
        <v>77583</v>
      </c>
      <c r="R912" s="127">
        <v>18300</v>
      </c>
      <c r="S912" s="127">
        <v>5008</v>
      </c>
      <c r="T912" s="24">
        <f>IF(P912&gt;0, ROUND(IF(IF(OR(C912="51", C912="52", C912="66"), (L912*'UNIT VALUES'!$C$26)-CALCS!P912,0)&gt;0, IF(OR(C912="51", C912="52", C912="66"), (L912*'UNIT VALUES'!$C$26)-CALCS!P912,0), 0), 0), ROUND(IF(IF(OR(C912="51", C912="52", C912="66"), (L912*'UNIT VALUES'!$C$26)-CALCS!O912,0)&gt;0, IF(OR(C912="51", C912="52", C912="66"), (L912*'UNIT VALUES'!$C$26)-CALCS!O912,0), 0), 0))</f>
        <v>7135</v>
      </c>
      <c r="U912" s="25">
        <f>IF(C912="22", (O912*'UNIT VALUES'!$D$38)+(Q912*'UNIT VALUES'!$D$39)+(S912*'UNIT VALUES'!$D$40), (O912*'UNIT VALUES'!$D$28)+(Q912*'UNIT VALUES'!$D$29)+(S912*'UNIT VALUES'!$D$30))</f>
        <v>3481917.5839912007</v>
      </c>
      <c r="V912" s="25">
        <f>IF(C912="22",(O912*'UNIT VALUES'!$D$41)+(Q912*'UNIT VALUES'!$D$42)+(R912*'UNIT VALUES'!$D$43),IF(C912="66",(Q912*'UNIT VALUES'!$D$31)+(T912*'UNIT VALUES'!$D$33)+(R912*'UNIT VALUES'!$D$34),(Q912*'UNIT VALUES'!$D$31)+(T912*'UNIT VALUES'!$D$32)+(R912*'UNIT VALUES'!$D$34)))</f>
        <v>2623507.0078735771</v>
      </c>
      <c r="W912" s="25">
        <f t="shared" si="42"/>
        <v>3481918</v>
      </c>
      <c r="X912" s="27">
        <f>ROUND(IF(C912="22", W912*'UNIT VALUES'!$D$44, W912*'UNIT VALUES'!$D$36), 0)</f>
        <v>3047403</v>
      </c>
      <c r="Y912" s="87">
        <f>ROUND(IF(C912="22", IF(U912&gt;V912,O912*'UNIT VALUES'!$D$38*'UNIT VALUES'!$D$44,O912*'UNIT VALUES'!$D$41*'UNIT VALUES'!$D$44),IF(U912&gt;V912, O912*'UNIT VALUES'!$D$28*'UNIT VALUES'!$D$36,0)), 0)</f>
        <v>663840</v>
      </c>
      <c r="Z912" s="87">
        <f>ROUND(IF(C912="22", IF(U912&gt;V912,Q912*'UNIT VALUES'!$D$39*'UNIT VALUES'!$D$44,Q912*'UNIT VALUES'!$D$42*'UNIT VALUES'!$D$44), IF(U912&gt;V912, Q912*'UNIT VALUES'!$D$29*'UNIT VALUES'!$D$36, Q912*'UNIT VALUES'!$D$31*'UNIT VALUES'!$D$36)),0)</f>
        <v>1726144</v>
      </c>
      <c r="AA912" s="87">
        <f>ROUND(IF(C912="22", IF(U912&gt;V912,0,R912*'UNIT VALUES'!$D$43*'UNIT VALUES'!$D$44),IF(CALCS!U912&gt;CALCS!V912,0,CALCS!R912*'UNIT VALUES'!$D$34*'UNIT VALUES'!$D$36)), 0)</f>
        <v>0</v>
      </c>
      <c r="AB912" s="87">
        <f>ROUND(IF(C912="22",IF(U912&gt;V912,S912*'UNIT VALUES'!$D$40*'UNIT VALUES'!$D$44,0),IF(U912&gt;V912,S912*'UNIT VALUES'!$D$30*'UNIT VALUES'!$D$36)), 0)</f>
        <v>657418</v>
      </c>
      <c r="AC912" s="87">
        <f>ROUND(IF(U912&gt;V912,0,IF(T912&gt;1, IF(C912="66", T912*'UNIT VALUES'!$D$33*'UNIT VALUES'!$D$36,T912*'UNIT VALUES'!$D$32*'UNIT VALUES'!$D$36),0)),0)</f>
        <v>0</v>
      </c>
      <c r="AD912" t="str">
        <f t="shared" si="43"/>
        <v>403036</v>
      </c>
      <c r="AE912">
        <f ca="1">IF(C912="22",OFFSET('National Reallocations'!$L$1,MATCH(AD912,'National Reallocations'!$I$2:$I$52,0),),ROUND((X912/(SUM($X$2:$X$1259)-SUMIF($C$2:$C$1259,"22",$X$2:$X$1259)))*(Reallocations!$F$4+Reallocations!$F$5),0))</f>
        <v>256</v>
      </c>
      <c r="AF912" s="27">
        <f ca="1">IF(ISERROR(OFFSET('MSA Reallocations'!$I$1,MATCH(AD912,'MSA Reallocations'!$E$2:$E$37,0),)), 0, (OFFSET('MSA Reallocations'!$I$1,MATCH(AD912,'MSA Reallocations'!$E$2:$E$37,0),)))</f>
        <v>0</v>
      </c>
      <c r="AG912" s="181">
        <f ca="1">IF(ISERROR(OFFSET(Reductions!$E$1,MATCH(AD912,Reductions!$F$2:$F$15,0),)), 0, -OFFSET(Reductions!$E$1,MATCH(AD912,Reductions!$F$2:$F$15,0),))</f>
        <v>0</v>
      </c>
      <c r="AH912" s="53">
        <f t="shared" ca="1" si="44"/>
        <v>3047659</v>
      </c>
    </row>
    <row r="913" spans="1:34" x14ac:dyDescent="0.25">
      <c r="A913" s="126" t="s">
        <v>5587</v>
      </c>
      <c r="B913" s="126" t="s">
        <v>2482</v>
      </c>
      <c r="C913" s="126" t="s">
        <v>99</v>
      </c>
      <c r="D913" s="126" t="s">
        <v>100</v>
      </c>
      <c r="E913" s="126" t="s">
        <v>2483</v>
      </c>
      <c r="F913" s="126" t="s">
        <v>2507</v>
      </c>
      <c r="G913" s="126" t="s">
        <v>117</v>
      </c>
      <c r="H913" s="126" t="s">
        <v>23</v>
      </c>
      <c r="I913" s="126" t="s">
        <v>23</v>
      </c>
      <c r="J913" s="126" t="s">
        <v>2505</v>
      </c>
      <c r="K913" s="126" t="s">
        <v>3354</v>
      </c>
      <c r="L913" s="127">
        <v>103234</v>
      </c>
      <c r="M913" s="127">
        <v>0</v>
      </c>
      <c r="N913" s="127">
        <v>0</v>
      </c>
      <c r="O913" s="127">
        <v>265749</v>
      </c>
      <c r="P913" s="127">
        <v>0</v>
      </c>
      <c r="Q913" s="127">
        <v>22754</v>
      </c>
      <c r="R913" s="127">
        <v>3669</v>
      </c>
      <c r="S913" s="127">
        <v>2048</v>
      </c>
      <c r="T913" s="24">
        <f>IF(P913&gt;0, ROUND(IF(IF(OR(C913="51", C913="52", C913="66"), (L913*'UNIT VALUES'!$C$26)-CALCS!P913,0)&gt;0, IF(OR(C913="51", C913="52", C913="66"), (L913*'UNIT VALUES'!$C$26)-CALCS!P913,0), 0), 0), ROUND(IF(IF(OR(C913="51", C913="52", C913="66"), (L913*'UNIT VALUES'!$C$26)-CALCS!O913,0)&gt;0, IF(OR(C913="51", C913="52", C913="66"), (L913*'UNIT VALUES'!$C$26)-CALCS!O913,0), 0), 0))</f>
        <v>0</v>
      </c>
      <c r="U913" s="25">
        <f>IF(C913="22", (O913*'UNIT VALUES'!$D$38)+(Q913*'UNIT VALUES'!$D$39)+(S913*'UNIT VALUES'!$D$40), (O913*'UNIT VALUES'!$D$28)+(Q913*'UNIT VALUES'!$D$29)+(S913*'UNIT VALUES'!$D$30))</f>
        <v>1385165.6152796119</v>
      </c>
      <c r="V913" s="25">
        <f>IF(C913="22",(O913*'UNIT VALUES'!$D$41)+(Q913*'UNIT VALUES'!$D$42)+(R913*'UNIT VALUES'!$D$43),IF(C913="66",(Q913*'UNIT VALUES'!$D$31)+(T913*'UNIT VALUES'!$D$33)+(R913*'UNIT VALUES'!$D$34),(Q913*'UNIT VALUES'!$D$31)+(T913*'UNIT VALUES'!$D$32)+(R913*'UNIT VALUES'!$D$34)))</f>
        <v>619110.46344511851</v>
      </c>
      <c r="W913" s="25">
        <f t="shared" si="42"/>
        <v>1385166</v>
      </c>
      <c r="X913" s="27">
        <f>ROUND(IF(C913="22", W913*'UNIT VALUES'!$D$44, W913*'UNIT VALUES'!$D$36), 0)</f>
        <v>1212309</v>
      </c>
      <c r="Y913" s="87">
        <f>ROUND(IF(C913="22", IF(U913&gt;V913,O913*'UNIT VALUES'!$D$38*'UNIT VALUES'!$D$44,O913*'UNIT VALUES'!$D$41*'UNIT VALUES'!$D$44),IF(U913&gt;V913, O913*'UNIT VALUES'!$D$28*'UNIT VALUES'!$D$36,0)), 0)</f>
        <v>437206</v>
      </c>
      <c r="Z913" s="87">
        <f>ROUND(IF(C913="22", IF(U913&gt;V913,Q913*'UNIT VALUES'!$D$39*'UNIT VALUES'!$D$44,Q913*'UNIT VALUES'!$D$42*'UNIT VALUES'!$D$44), IF(U913&gt;V913, Q913*'UNIT VALUES'!$D$29*'UNIT VALUES'!$D$36, Q913*'UNIT VALUES'!$D$31*'UNIT VALUES'!$D$36)),0)</f>
        <v>506254</v>
      </c>
      <c r="AA913" s="87">
        <f>ROUND(IF(C913="22", IF(U913&gt;V913,0,R913*'UNIT VALUES'!$D$43*'UNIT VALUES'!$D$44),IF(CALCS!U913&gt;CALCS!V913,0,CALCS!R913*'UNIT VALUES'!$D$34*'UNIT VALUES'!$D$36)), 0)</f>
        <v>0</v>
      </c>
      <c r="AB913" s="87">
        <f>ROUND(IF(C913="22",IF(U913&gt;V913,S913*'UNIT VALUES'!$D$40*'UNIT VALUES'!$D$44,0),IF(U913&gt;V913,S913*'UNIT VALUES'!$D$30*'UNIT VALUES'!$D$36)), 0)</f>
        <v>268848</v>
      </c>
      <c r="AC913" s="87">
        <f>ROUND(IF(U913&gt;V913,0,IF(T913&gt;1, IF(C913="66", T913*'UNIT VALUES'!$D$33*'UNIT VALUES'!$D$36,T913*'UNIT VALUES'!$D$32*'UNIT VALUES'!$D$36),0)),0)</f>
        <v>0</v>
      </c>
      <c r="AD913" t="str">
        <f t="shared" si="43"/>
        <v>409143</v>
      </c>
      <c r="AE913">
        <f ca="1">IF(C913="22",OFFSET('National Reallocations'!$L$1,MATCH(AD913,'National Reallocations'!$I$2:$I$52,0),),ROUND((X913/(SUM($X$2:$X$1259)-SUMIF($C$2:$C$1259,"22",$X$2:$X$1259)))*(Reallocations!$F$4+Reallocations!$F$5),0))</f>
        <v>102</v>
      </c>
      <c r="AF913" s="27">
        <f ca="1">IF(ISERROR(OFFSET('MSA Reallocations'!$I$1,MATCH(AD913,'MSA Reallocations'!$E$2:$E$37,0),)), 0, (OFFSET('MSA Reallocations'!$I$1,MATCH(AD913,'MSA Reallocations'!$E$2:$E$37,0),)))</f>
        <v>0</v>
      </c>
      <c r="AG913" s="181">
        <f ca="1">IF(ISERROR(OFFSET(Reductions!$E$1,MATCH(AD913,Reductions!$F$2:$F$15,0),)), 0, -OFFSET(Reductions!$E$1,MATCH(AD913,Reductions!$F$2:$F$15,0),))</f>
        <v>0</v>
      </c>
      <c r="AH913" s="53">
        <f t="shared" ca="1" si="44"/>
        <v>1212411</v>
      </c>
    </row>
    <row r="914" spans="1:34" x14ac:dyDescent="0.25">
      <c r="A914" s="126" t="s">
        <v>5787</v>
      </c>
      <c r="B914" s="126" t="s">
        <v>2509</v>
      </c>
      <c r="C914" s="126" t="s">
        <v>19</v>
      </c>
      <c r="D914" s="126" t="s">
        <v>20</v>
      </c>
      <c r="E914" s="126" t="s">
        <v>2510</v>
      </c>
      <c r="F914" s="126" t="s">
        <v>4744</v>
      </c>
      <c r="G914" s="126" t="s">
        <v>22</v>
      </c>
      <c r="H914" s="126" t="s">
        <v>23</v>
      </c>
      <c r="I914" s="126" t="s">
        <v>23</v>
      </c>
      <c r="J914" s="126" t="s">
        <v>24</v>
      </c>
      <c r="K914" s="126" t="s">
        <v>3341</v>
      </c>
      <c r="L914" s="127">
        <v>0</v>
      </c>
      <c r="M914" s="127">
        <v>2633336</v>
      </c>
      <c r="N914" s="127">
        <v>2633105</v>
      </c>
      <c r="O914" s="127">
        <v>1506044</v>
      </c>
      <c r="P914" s="127">
        <v>0</v>
      </c>
      <c r="Q914" s="127">
        <v>248007</v>
      </c>
      <c r="R914" s="127">
        <v>72800</v>
      </c>
      <c r="S914" s="127">
        <v>17233</v>
      </c>
      <c r="T914" s="24">
        <f>IF(P914&gt;0, ROUND(IF(IF(OR(C914="51", C914="52", C914="66"), (L914*'UNIT VALUES'!$C$26)-CALCS!P914,0)&gt;0, IF(OR(C914="51", C914="52", C914="66"), (L914*'UNIT VALUES'!$C$26)-CALCS!P914,0), 0), 0), ROUND(IF(IF(OR(C914="51", C914="52", C914="66"), (L914*'UNIT VALUES'!$C$26)-CALCS!O914,0)&gt;0, IF(OR(C914="51", C914="52", C914="66"), (L914*'UNIT VALUES'!$C$26)-CALCS!O914,0), 0), 0))</f>
        <v>0</v>
      </c>
      <c r="U914" s="25">
        <f>IF(C914="22", (O914*'UNIT VALUES'!$D$38)+(Q914*'UNIT VALUES'!$D$39)+(S914*'UNIT VALUES'!$D$40), (O914*'UNIT VALUES'!$D$28)+(Q914*'UNIT VALUES'!$D$29)+(S914*'UNIT VALUES'!$D$30))</f>
        <v>14350885.263031684</v>
      </c>
      <c r="V914" s="25">
        <f>IF(C914="22",(O914*'UNIT VALUES'!$D$41)+(Q914*'UNIT VALUES'!$D$42)+(R914*'UNIT VALUES'!$D$43),IF(C914="66",(Q914*'UNIT VALUES'!$D$31)+(T914*'UNIT VALUES'!$D$33)+(R914*'UNIT VALUES'!$D$34),(Q914*'UNIT VALUES'!$D$31)+(T914*'UNIT VALUES'!$D$32)+(R914*'UNIT VALUES'!$D$34)))</f>
        <v>11662124.80547021</v>
      </c>
      <c r="W914" s="25">
        <f t="shared" si="42"/>
        <v>14350885</v>
      </c>
      <c r="X914" s="219">
        <f>ROUND(IF(C914="22", W914*'UNIT VALUES'!$D$44, W914*'UNIT VALUES'!$D$36), 0)</f>
        <v>11933466</v>
      </c>
      <c r="Y914" s="87">
        <f>ROUND(IF(C914="22", IF(U914&gt;V914,O914*'UNIT VALUES'!$D$38*'UNIT VALUES'!$D$44,O914*'UNIT VALUES'!$D$41*'UNIT VALUES'!$D$44),IF(U914&gt;V914, O914*'UNIT VALUES'!$D$28*'UNIT VALUES'!$D$36,0)), 0)</f>
        <v>2515373</v>
      </c>
      <c r="Z914" s="87">
        <f>ROUND(IF(C914="22", IF(U914&gt;V914,Q914*'UNIT VALUES'!$D$39*'UNIT VALUES'!$D$44,Q914*'UNIT VALUES'!$D$42*'UNIT VALUES'!$D$44), IF(U914&gt;V914, Q914*'UNIT VALUES'!$D$29*'UNIT VALUES'!$D$36, Q914*'UNIT VALUES'!$D$31*'UNIT VALUES'!$D$36)),0)</f>
        <v>5773732</v>
      </c>
      <c r="AA914" s="87">
        <f>ROUND(IF(C914="22", IF(U914&gt;V914,0,R914*'UNIT VALUES'!$D$43*'UNIT VALUES'!$D$44),IF(CALCS!U914&gt;CALCS!V914,0,CALCS!R914*'UNIT VALUES'!$D$34*'UNIT VALUES'!$D$36)), 0)</f>
        <v>0</v>
      </c>
      <c r="AB914" s="87">
        <f>ROUND(IF(C914="22",IF(U914&gt;V914,S914*'UNIT VALUES'!$D$40*'UNIT VALUES'!$D$44,0),IF(U914&gt;V914,S914*'UNIT VALUES'!$D$30*'UNIT VALUES'!$D$36)), 0)</f>
        <v>3644361</v>
      </c>
      <c r="AC914" s="87">
        <f>ROUND(IF(U914&gt;V914,0,IF(T914&gt;1, IF(C914="66", T914*'UNIT VALUES'!$D$33*'UNIT VALUES'!$D$36,T914*'UNIT VALUES'!$D$32*'UNIT VALUES'!$D$36),0)),0)</f>
        <v>0</v>
      </c>
      <c r="AD914" t="str">
        <f t="shared" si="43"/>
        <v>419999</v>
      </c>
      <c r="AE914">
        <f ca="1">IF(C914="22",OFFSET('National Reallocations'!$L$1,MATCH(AD914,'National Reallocations'!$I$2:$I$52,0),),ROUND((X914/(SUM($X$2:$X$1259)-SUMIF($C$2:$C$1259,"22",$X$2:$X$1259)))*(Reallocations!$F$4+Reallocations!$F$5),0))</f>
        <v>44864</v>
      </c>
      <c r="AF914" s="27">
        <f ca="1">IF(ISERROR(OFFSET('MSA Reallocations'!$I$1,MATCH(AD914,'MSA Reallocations'!$E$2:$E$37,0),)), 0, (OFFSET('MSA Reallocations'!$I$1,MATCH(AD914,'MSA Reallocations'!$E$2:$E$37,0),)))</f>
        <v>0</v>
      </c>
      <c r="AG914" s="181">
        <f ca="1">IF(ISERROR(OFFSET(Reductions!$E$1,MATCH(AD914,Reductions!$F$2:$F$15,0),)), 0, -OFFSET(Reductions!$E$1,MATCH(AD914,Reductions!$F$2:$F$15,0),))</f>
        <v>0</v>
      </c>
      <c r="AH914" s="53">
        <f t="shared" ca="1" si="44"/>
        <v>11978330</v>
      </c>
    </row>
    <row r="915" spans="1:34" x14ac:dyDescent="0.25">
      <c r="A915" s="126" t="s">
        <v>3324</v>
      </c>
      <c r="B915" s="126" t="s">
        <v>2509</v>
      </c>
      <c r="C915" s="126" t="s">
        <v>27</v>
      </c>
      <c r="D915" s="126" t="s">
        <v>28</v>
      </c>
      <c r="E915" s="126" t="s">
        <v>2510</v>
      </c>
      <c r="F915" s="126" t="s">
        <v>226</v>
      </c>
      <c r="G915" s="126" t="s">
        <v>22</v>
      </c>
      <c r="H915" s="126" t="s">
        <v>23</v>
      </c>
      <c r="I915" s="126" t="s">
        <v>2268</v>
      </c>
      <c r="J915" s="126" t="s">
        <v>4665</v>
      </c>
      <c r="K915" s="126" t="s">
        <v>3341</v>
      </c>
      <c r="L915" s="127">
        <v>12926</v>
      </c>
      <c r="M915" s="127">
        <v>0</v>
      </c>
      <c r="N915" s="127">
        <v>0</v>
      </c>
      <c r="O915" s="127">
        <v>52175</v>
      </c>
      <c r="P915" s="127">
        <v>0</v>
      </c>
      <c r="Q915" s="127">
        <v>10843</v>
      </c>
      <c r="R915" s="127">
        <v>1965</v>
      </c>
      <c r="S915" s="127">
        <v>511</v>
      </c>
      <c r="T915" s="24">
        <f>IF(P915&gt;0, ROUND(IF(IF(OR(C915="51", C915="52", C915="66"), (L915*'UNIT VALUES'!$C$26)-CALCS!P915,0)&gt;0, IF(OR(C915="51", C915="52", C915="66"), (L915*'UNIT VALUES'!$C$26)-CALCS!P915,0), 0), 0), ROUND(IF(IF(OR(C915="51", C915="52", C915="66"), (L915*'UNIT VALUES'!$C$26)-CALCS!O915,0)&gt;0, IF(OR(C915="51", C915="52", C915="66"), (L915*'UNIT VALUES'!$C$26)-CALCS!O915,0), 0), 0))</f>
        <v>0</v>
      </c>
      <c r="U915" s="25">
        <f>IF(C915="22", (O915*'UNIT VALUES'!$D$38)+(Q915*'UNIT VALUES'!$D$39)+(S915*'UNIT VALUES'!$D$40), (O915*'UNIT VALUES'!$D$28)+(Q915*'UNIT VALUES'!$D$29)+(S915*'UNIT VALUES'!$D$30))</f>
        <v>450366.26767640398</v>
      </c>
      <c r="V915" s="25">
        <f>IF(C915="22",(O915*'UNIT VALUES'!$D$41)+(Q915*'UNIT VALUES'!$D$42)+(R915*'UNIT VALUES'!$D$43),IF(C915="66",(Q915*'UNIT VALUES'!$D$31)+(T915*'UNIT VALUES'!$D$33)+(R915*'UNIT VALUES'!$D$34),(Q915*'UNIT VALUES'!$D$31)+(T915*'UNIT VALUES'!$D$32)+(R915*'UNIT VALUES'!$D$34)))</f>
        <v>311086.48471724079</v>
      </c>
      <c r="W915" s="25">
        <f t="shared" si="42"/>
        <v>450366</v>
      </c>
      <c r="X915" s="27">
        <f>ROUND(IF(C915="22", W915*'UNIT VALUES'!$D$44, W915*'UNIT VALUES'!$D$36), 0)</f>
        <v>394164</v>
      </c>
      <c r="Y915" s="87">
        <f>ROUND(IF(C915="22", IF(U915&gt;V915,O915*'UNIT VALUES'!$D$38*'UNIT VALUES'!$D$44,O915*'UNIT VALUES'!$D$41*'UNIT VALUES'!$D$44),IF(U915&gt;V915, O915*'UNIT VALUES'!$D$28*'UNIT VALUES'!$D$36,0)), 0)</f>
        <v>85837</v>
      </c>
      <c r="Z915" s="87">
        <f>ROUND(IF(C915="22", IF(U915&gt;V915,Q915*'UNIT VALUES'!$D$39*'UNIT VALUES'!$D$44,Q915*'UNIT VALUES'!$D$42*'UNIT VALUES'!$D$44), IF(U915&gt;V915, Q915*'UNIT VALUES'!$D$29*'UNIT VALUES'!$D$36, Q915*'UNIT VALUES'!$D$31*'UNIT VALUES'!$D$36)),0)</f>
        <v>241246</v>
      </c>
      <c r="AA915" s="87">
        <f>ROUND(IF(C915="22", IF(U915&gt;V915,0,R915*'UNIT VALUES'!$D$43*'UNIT VALUES'!$D$44),IF(CALCS!U915&gt;CALCS!V915,0,CALCS!R915*'UNIT VALUES'!$D$34*'UNIT VALUES'!$D$36)), 0)</f>
        <v>0</v>
      </c>
      <c r="AB915" s="87">
        <f>ROUND(IF(C915="22",IF(U915&gt;V915,S915*'UNIT VALUES'!$D$40*'UNIT VALUES'!$D$44,0),IF(U915&gt;V915,S915*'UNIT VALUES'!$D$30*'UNIT VALUES'!$D$36)), 0)</f>
        <v>67081</v>
      </c>
      <c r="AC915" s="87">
        <f>ROUND(IF(U915&gt;V915,0,IF(T915&gt;1, IF(C915="66", T915*'UNIT VALUES'!$D$33*'UNIT VALUES'!$D$36,T915*'UNIT VALUES'!$D$32*'UNIT VALUES'!$D$36),0)),0)</f>
        <v>0</v>
      </c>
      <c r="AD915" t="str">
        <f t="shared" si="43"/>
        <v>410012</v>
      </c>
      <c r="AE915">
        <f ca="1">IF(C915="22",OFFSET('National Reallocations'!$L$1,MATCH(AD915,'National Reallocations'!$I$2:$I$52,0),),ROUND((X915/(SUM($X$2:$X$1259)-SUMIF($C$2:$C$1259,"22",$X$2:$X$1259)))*(Reallocations!$F$4+Reallocations!$F$5),0))</f>
        <v>33</v>
      </c>
      <c r="AF915" s="27">
        <f ca="1">IF(ISERROR(OFFSET('MSA Reallocations'!$I$1,MATCH(AD915,'MSA Reallocations'!$E$2:$E$37,0),)), 0, (OFFSET('MSA Reallocations'!$I$1,MATCH(AD915,'MSA Reallocations'!$E$2:$E$37,0),)))</f>
        <v>0</v>
      </c>
      <c r="AG915" s="181">
        <f ca="1">IF(ISERROR(OFFSET(Reductions!$E$1,MATCH(AD915,Reductions!$F$2:$F$15,0),)), 0, -OFFSET(Reductions!$E$1,MATCH(AD915,Reductions!$F$2:$F$15,0),))</f>
        <v>0</v>
      </c>
      <c r="AH915" s="53">
        <f t="shared" ca="1" si="44"/>
        <v>394197</v>
      </c>
    </row>
    <row r="916" spans="1:34" x14ac:dyDescent="0.25">
      <c r="A916" s="126" t="s">
        <v>5686</v>
      </c>
      <c r="B916" s="126" t="s">
        <v>2509</v>
      </c>
      <c r="C916" s="126" t="s">
        <v>47</v>
      </c>
      <c r="D916" s="126" t="s">
        <v>48</v>
      </c>
      <c r="E916" s="126" t="s">
        <v>2510</v>
      </c>
      <c r="F916" s="126" t="s">
        <v>2386</v>
      </c>
      <c r="G916" s="126" t="s">
        <v>247</v>
      </c>
      <c r="H916" s="126" t="s">
        <v>23</v>
      </c>
      <c r="I916" s="126" t="s">
        <v>2511</v>
      </c>
      <c r="J916" s="126" t="s">
        <v>2512</v>
      </c>
      <c r="K916" s="126" t="s">
        <v>3341</v>
      </c>
      <c r="L916" s="127">
        <v>9119</v>
      </c>
      <c r="M916" s="127">
        <v>14943</v>
      </c>
      <c r="N916" s="127">
        <v>14943</v>
      </c>
      <c r="O916" s="127">
        <v>20861</v>
      </c>
      <c r="P916" s="127">
        <v>0</v>
      </c>
      <c r="Q916" s="127">
        <v>3673</v>
      </c>
      <c r="R916" s="127">
        <v>1611</v>
      </c>
      <c r="S916" s="127">
        <v>48</v>
      </c>
      <c r="T916" s="24">
        <f>IF(P916&gt;0, ROUND(IF(IF(OR(C916="51", C916="52", C916="66"), (L916*'UNIT VALUES'!$C$26)-CALCS!P916,0)&gt;0, IF(OR(C916="51", C916="52", C916="66"), (L916*'UNIT VALUES'!$C$26)-CALCS!P916,0), 0), 0), ROUND(IF(IF(OR(C916="51", C916="52", C916="66"), (L916*'UNIT VALUES'!$C$26)-CALCS!O916,0)&gt;0, IF(OR(C916="51", C916="52", C916="66"), (L916*'UNIT VALUES'!$C$26)-CALCS!O916,0), 0), 0))</f>
        <v>0</v>
      </c>
      <c r="U916" s="25">
        <f>IF(C916="22", (O916*'UNIT VALUES'!$D$38)+(Q916*'UNIT VALUES'!$D$39)+(S916*'UNIT VALUES'!$D$40), (O916*'UNIT VALUES'!$D$28)+(Q916*'UNIT VALUES'!$D$29)+(S916*'UNIT VALUES'!$D$30))</f>
        <v>139786.06246656331</v>
      </c>
      <c r="V916" s="25">
        <f>IF(C916="22",(O916*'UNIT VALUES'!$D$41)+(Q916*'UNIT VALUES'!$D$42)+(R916*'UNIT VALUES'!$D$43),IF(C916="66",(Q916*'UNIT VALUES'!$D$31)+(T916*'UNIT VALUES'!$D$33)+(R916*'UNIT VALUES'!$D$34),(Q916*'UNIT VALUES'!$D$31)+(T916*'UNIT VALUES'!$D$32)+(R916*'UNIT VALUES'!$D$34)))</f>
        <v>175475.4464029246</v>
      </c>
      <c r="W916" s="25">
        <f t="shared" si="42"/>
        <v>175475</v>
      </c>
      <c r="X916" s="27">
        <f>ROUND(IF(C916="22", W916*'UNIT VALUES'!$D$44, W916*'UNIT VALUES'!$D$36), 0)</f>
        <v>153577</v>
      </c>
      <c r="Y916" s="87">
        <f>ROUND(IF(C916="22", IF(U916&gt;V916,O916*'UNIT VALUES'!$D$38*'UNIT VALUES'!$D$44,O916*'UNIT VALUES'!$D$41*'UNIT VALUES'!$D$44),IF(U916&gt;V916, O916*'UNIT VALUES'!$D$28*'UNIT VALUES'!$D$36,0)), 0)</f>
        <v>0</v>
      </c>
      <c r="Z916" s="87">
        <f>ROUND(IF(C916="22", IF(U916&gt;V916,Q916*'UNIT VALUES'!$D$39*'UNIT VALUES'!$D$44,Q916*'UNIT VALUES'!$D$42*'UNIT VALUES'!$D$44), IF(U916&gt;V916, Q916*'UNIT VALUES'!$D$29*'UNIT VALUES'!$D$36, Q916*'UNIT VALUES'!$D$31*'UNIT VALUES'!$D$36)),0)</f>
        <v>49032</v>
      </c>
      <c r="AA916" s="87">
        <f>ROUND(IF(C916="22", IF(U916&gt;V916,0,R916*'UNIT VALUES'!$D$43*'UNIT VALUES'!$D$44),IF(CALCS!U916&gt;CALCS!V916,0,CALCS!R916*'UNIT VALUES'!$D$34*'UNIT VALUES'!$D$36)), 0)</f>
        <v>104545</v>
      </c>
      <c r="AB916" s="87">
        <f>ROUND(IF(C916="22",IF(U916&gt;V916,S916*'UNIT VALUES'!$D$40*'UNIT VALUES'!$D$44,0),IF(U916&gt;V916,S916*'UNIT VALUES'!$D$30*'UNIT VALUES'!$D$36)), 0)</f>
        <v>0</v>
      </c>
      <c r="AC916" s="87">
        <f>ROUND(IF(U916&gt;V916,0,IF(T916&gt;1, IF(C916="66", T916*'UNIT VALUES'!$D$33*'UNIT VALUES'!$D$36,T916*'UNIT VALUES'!$D$32*'UNIT VALUES'!$D$36),0)),0)</f>
        <v>0</v>
      </c>
      <c r="AD916" t="str">
        <f t="shared" si="43"/>
        <v>410042</v>
      </c>
      <c r="AE916">
        <f ca="1">IF(C916="22",OFFSET('National Reallocations'!$L$1,MATCH(AD916,'National Reallocations'!$I$2:$I$52,0),),ROUND((X916/(SUM($X$2:$X$1259)-SUMIF($C$2:$C$1259,"22",$X$2:$X$1259)))*(Reallocations!$F$4+Reallocations!$F$5),0))</f>
        <v>13</v>
      </c>
      <c r="AF916" s="27">
        <f ca="1">IF(ISERROR(OFFSET('MSA Reallocations'!$I$1,MATCH(AD916,'MSA Reallocations'!$E$2:$E$37,0),)), 0, (OFFSET('MSA Reallocations'!$I$1,MATCH(AD916,'MSA Reallocations'!$E$2:$E$37,0),)))</f>
        <v>0</v>
      </c>
      <c r="AG916" s="181">
        <f ca="1">IF(ISERROR(OFFSET(Reductions!$E$1,MATCH(AD916,Reductions!$F$2:$F$15,0),)), 0, -OFFSET(Reductions!$E$1,MATCH(AD916,Reductions!$F$2:$F$15,0),))</f>
        <v>0</v>
      </c>
      <c r="AH916" s="53">
        <f t="shared" ca="1" si="44"/>
        <v>153590</v>
      </c>
    </row>
    <row r="917" spans="1:34" x14ac:dyDescent="0.25">
      <c r="A917" s="126" t="s">
        <v>4805</v>
      </c>
      <c r="B917" s="126" t="s">
        <v>2509</v>
      </c>
      <c r="C917" s="126" t="s">
        <v>27</v>
      </c>
      <c r="D917" s="126" t="s">
        <v>28</v>
      </c>
      <c r="E917" s="126" t="s">
        <v>2510</v>
      </c>
      <c r="F917" s="126" t="s">
        <v>242</v>
      </c>
      <c r="G917" s="126" t="s">
        <v>294</v>
      </c>
      <c r="H917" s="126" t="s">
        <v>23</v>
      </c>
      <c r="I917" s="126" t="s">
        <v>2514</v>
      </c>
      <c r="J917" s="126" t="s">
        <v>1516</v>
      </c>
      <c r="K917" s="126" t="s">
        <v>3341</v>
      </c>
      <c r="L917" s="127">
        <v>5937</v>
      </c>
      <c r="M917" s="127">
        <v>35180</v>
      </c>
      <c r="N917" s="127">
        <v>30582</v>
      </c>
      <c r="O917" s="127">
        <v>96577</v>
      </c>
      <c r="P917" s="127">
        <v>0</v>
      </c>
      <c r="Q917" s="127">
        <v>13502</v>
      </c>
      <c r="R917" s="127">
        <v>573</v>
      </c>
      <c r="S917" s="127">
        <v>1391</v>
      </c>
      <c r="T917" s="24">
        <f>IF(P917&gt;0, ROUND(IF(IF(OR(C917="51", C917="52", C917="66"), (L917*'UNIT VALUES'!$C$26)-CALCS!P917,0)&gt;0, IF(OR(C917="51", C917="52", C917="66"), (L917*'UNIT VALUES'!$C$26)-CALCS!P917,0), 0), 0), ROUND(IF(IF(OR(C917="51", C917="52", C917="66"), (L917*'UNIT VALUES'!$C$26)-CALCS!O917,0)&gt;0, IF(OR(C917="51", C917="52", C917="66"), (L917*'UNIT VALUES'!$C$26)-CALCS!O917,0), 0), 0))</f>
        <v>0</v>
      </c>
      <c r="U917" s="25">
        <f>IF(C917="22", (O917*'UNIT VALUES'!$D$38)+(Q917*'UNIT VALUES'!$D$39)+(S917*'UNIT VALUES'!$D$40), (O917*'UNIT VALUES'!$D$28)+(Q917*'UNIT VALUES'!$D$29)+(S917*'UNIT VALUES'!$D$30))</f>
        <v>733419.35219616606</v>
      </c>
      <c r="V917" s="25">
        <f>IF(C917="22",(O917*'UNIT VALUES'!$D$41)+(Q917*'UNIT VALUES'!$D$42)+(R917*'UNIT VALUES'!$D$43),IF(C917="66",(Q917*'UNIT VALUES'!$D$31)+(T917*'UNIT VALUES'!$D$33)+(R917*'UNIT VALUES'!$D$34),(Q917*'UNIT VALUES'!$D$31)+(T917*'UNIT VALUES'!$D$32)+(R917*'UNIT VALUES'!$D$34)))</f>
        <v>248430.27816135198</v>
      </c>
      <c r="W917" s="25">
        <f t="shared" si="42"/>
        <v>733419</v>
      </c>
      <c r="X917" s="27">
        <f>ROUND(IF(C917="22", W917*'UNIT VALUES'!$D$44, W917*'UNIT VALUES'!$D$36), 0)</f>
        <v>641894</v>
      </c>
      <c r="Y917" s="87">
        <f>ROUND(IF(C917="22", IF(U917&gt;V917,O917*'UNIT VALUES'!$D$38*'UNIT VALUES'!$D$44,O917*'UNIT VALUES'!$D$41*'UNIT VALUES'!$D$44),IF(U917&gt;V917, O917*'UNIT VALUES'!$D$28*'UNIT VALUES'!$D$36,0)), 0)</f>
        <v>158887</v>
      </c>
      <c r="Z917" s="87">
        <f>ROUND(IF(C917="22", IF(U917&gt;V917,Q917*'UNIT VALUES'!$D$39*'UNIT VALUES'!$D$44,Q917*'UNIT VALUES'!$D$42*'UNIT VALUES'!$D$44), IF(U917&gt;V917, Q917*'UNIT VALUES'!$D$29*'UNIT VALUES'!$D$36, Q917*'UNIT VALUES'!$D$31*'UNIT VALUES'!$D$36)),0)</f>
        <v>300406</v>
      </c>
      <c r="AA917" s="87">
        <f>ROUND(IF(C917="22", IF(U917&gt;V917,0,R917*'UNIT VALUES'!$D$43*'UNIT VALUES'!$D$44),IF(CALCS!U917&gt;CALCS!V917,0,CALCS!R917*'UNIT VALUES'!$D$34*'UNIT VALUES'!$D$36)), 0)</f>
        <v>0</v>
      </c>
      <c r="AB917" s="87">
        <f>ROUND(IF(C917="22",IF(U917&gt;V917,S917*'UNIT VALUES'!$D$40*'UNIT VALUES'!$D$44,0),IF(U917&gt;V917,S917*'UNIT VALUES'!$D$30*'UNIT VALUES'!$D$36)), 0)</f>
        <v>182602</v>
      </c>
      <c r="AC917" s="87">
        <f>ROUND(IF(U917&gt;V917,0,IF(T917&gt;1, IF(C917="66", T917*'UNIT VALUES'!$D$33*'UNIT VALUES'!$D$36,T917*'UNIT VALUES'!$D$32*'UNIT VALUES'!$D$36),0)),0)</f>
        <v>0</v>
      </c>
      <c r="AD917" t="str">
        <f t="shared" si="43"/>
        <v>410108</v>
      </c>
      <c r="AE917">
        <f ca="1">IF(C917="22",OFFSET('National Reallocations'!$L$1,MATCH(AD917,'National Reallocations'!$I$2:$I$52,0),),ROUND((X917/(SUM($X$2:$X$1259)-SUMIF($C$2:$C$1259,"22",$X$2:$X$1259)))*(Reallocations!$F$4+Reallocations!$F$5),0))</f>
        <v>54</v>
      </c>
      <c r="AF917" s="27">
        <f ca="1">IF(ISERROR(OFFSET('MSA Reallocations'!$I$1,MATCH(AD917,'MSA Reallocations'!$E$2:$E$37,0),)), 0, (OFFSET('MSA Reallocations'!$I$1,MATCH(AD917,'MSA Reallocations'!$E$2:$E$37,0),)))</f>
        <v>0</v>
      </c>
      <c r="AG917" s="181">
        <f ca="1">IF(ISERROR(OFFSET(Reductions!$E$1,MATCH(AD917,Reductions!$F$2:$F$15,0),)), 0, -OFFSET(Reductions!$E$1,MATCH(AD917,Reductions!$F$2:$F$15,0),))</f>
        <v>0</v>
      </c>
      <c r="AH917" s="53">
        <f t="shared" ca="1" si="44"/>
        <v>641948</v>
      </c>
    </row>
    <row r="918" spans="1:34" x14ac:dyDescent="0.25">
      <c r="A918" s="126" t="s">
        <v>4879</v>
      </c>
      <c r="B918" s="126" t="s">
        <v>2509</v>
      </c>
      <c r="C918" s="126" t="s">
        <v>27</v>
      </c>
      <c r="D918" s="126" t="s">
        <v>28</v>
      </c>
      <c r="E918" s="126" t="s">
        <v>2510</v>
      </c>
      <c r="F918" s="126" t="s">
        <v>843</v>
      </c>
      <c r="G918" s="126" t="s">
        <v>1611</v>
      </c>
      <c r="H918" s="126" t="s">
        <v>23</v>
      </c>
      <c r="I918" s="126" t="s">
        <v>2516</v>
      </c>
      <c r="J918" s="126" t="s">
        <v>2517</v>
      </c>
      <c r="K918" s="126" t="s">
        <v>3341</v>
      </c>
      <c r="L918" s="127">
        <v>11936</v>
      </c>
      <c r="M918" s="127">
        <v>0</v>
      </c>
      <c r="N918" s="127">
        <v>0</v>
      </c>
      <c r="O918" s="127">
        <v>87014</v>
      </c>
      <c r="P918" s="127">
        <v>0</v>
      </c>
      <c r="Q918" s="127">
        <v>10486</v>
      </c>
      <c r="R918" s="127">
        <v>1975</v>
      </c>
      <c r="S918" s="127">
        <v>527</v>
      </c>
      <c r="T918" s="24">
        <f>IF(P918&gt;0, ROUND(IF(IF(OR(C918="51", C918="52", C918="66"), (L918*'UNIT VALUES'!$C$26)-CALCS!P918,0)&gt;0, IF(OR(C918="51", C918="52", C918="66"), (L918*'UNIT VALUES'!$C$26)-CALCS!P918,0), 0), 0), ROUND(IF(IF(OR(C918="51", C918="52", C918="66"), (L918*'UNIT VALUES'!$C$26)-CALCS!O918,0)&gt;0, IF(OR(C918="51", C918="52", C918="66"), (L918*'UNIT VALUES'!$C$26)-CALCS!O918,0), 0), 0))</f>
        <v>0</v>
      </c>
      <c r="U918" s="25">
        <f>IF(C918="22", (O918*'UNIT VALUES'!$D$38)+(Q918*'UNIT VALUES'!$D$39)+(S918*'UNIT VALUES'!$D$40), (O918*'UNIT VALUES'!$D$28)+(Q918*'UNIT VALUES'!$D$29)+(S918*'UNIT VALUES'!$D$30))</f>
        <v>509179.77284721477</v>
      </c>
      <c r="V918" s="25">
        <f>IF(C918="22",(O918*'UNIT VALUES'!$D$41)+(Q918*'UNIT VALUES'!$D$42)+(R918*'UNIT VALUES'!$D$43),IF(C918="66",(Q918*'UNIT VALUES'!$D$31)+(T918*'UNIT VALUES'!$D$33)+(R918*'UNIT VALUES'!$D$34),(Q918*'UNIT VALUES'!$D$31)+(T918*'UNIT VALUES'!$D$32)+(R918*'UNIT VALUES'!$D$34)))</f>
        <v>306382.70094933076</v>
      </c>
      <c r="W918" s="25">
        <f t="shared" si="42"/>
        <v>509180</v>
      </c>
      <c r="X918" s="27">
        <f>ROUND(IF(C918="22", W918*'UNIT VALUES'!$D$44, W918*'UNIT VALUES'!$D$36), 0)</f>
        <v>445639</v>
      </c>
      <c r="Y918" s="87">
        <f>ROUND(IF(C918="22", IF(U918&gt;V918,O918*'UNIT VALUES'!$D$38*'UNIT VALUES'!$D$44,O918*'UNIT VALUES'!$D$41*'UNIT VALUES'!$D$44),IF(U918&gt;V918, O918*'UNIT VALUES'!$D$28*'UNIT VALUES'!$D$36,0)), 0)</f>
        <v>143154</v>
      </c>
      <c r="Z918" s="87">
        <f>ROUND(IF(C918="22", IF(U918&gt;V918,Q918*'UNIT VALUES'!$D$39*'UNIT VALUES'!$D$44,Q918*'UNIT VALUES'!$D$42*'UNIT VALUES'!$D$44), IF(U918&gt;V918, Q918*'UNIT VALUES'!$D$29*'UNIT VALUES'!$D$36, Q918*'UNIT VALUES'!$D$31*'UNIT VALUES'!$D$36)),0)</f>
        <v>233303</v>
      </c>
      <c r="AA918" s="87">
        <f>ROUND(IF(C918="22", IF(U918&gt;V918,0,R918*'UNIT VALUES'!$D$43*'UNIT VALUES'!$D$44),IF(CALCS!U918&gt;CALCS!V918,0,CALCS!R918*'UNIT VALUES'!$D$34*'UNIT VALUES'!$D$36)), 0)</f>
        <v>0</v>
      </c>
      <c r="AB918" s="87">
        <f>ROUND(IF(C918="22",IF(U918&gt;V918,S918*'UNIT VALUES'!$D$40*'UNIT VALUES'!$D$44,0),IF(U918&gt;V918,S918*'UNIT VALUES'!$D$30*'UNIT VALUES'!$D$36)), 0)</f>
        <v>69181</v>
      </c>
      <c r="AC918" s="87">
        <f>ROUND(IF(U918&gt;V918,0,IF(T918&gt;1, IF(C918="66", T918*'UNIT VALUES'!$D$33*'UNIT VALUES'!$D$36,T918*'UNIT VALUES'!$D$32*'UNIT VALUES'!$D$36),0)),0)</f>
        <v>0</v>
      </c>
      <c r="AD918" t="str">
        <f t="shared" si="43"/>
        <v>410114</v>
      </c>
      <c r="AE918">
        <f ca="1">IF(C918="22",OFFSET('National Reallocations'!$L$1,MATCH(AD918,'National Reallocations'!$I$2:$I$52,0),),ROUND((X918/(SUM($X$2:$X$1259)-SUMIF($C$2:$C$1259,"22",$X$2:$X$1259)))*(Reallocations!$F$4+Reallocations!$F$5),0))</f>
        <v>37</v>
      </c>
      <c r="AF918" s="27">
        <f ca="1">IF(ISERROR(OFFSET('MSA Reallocations'!$I$1,MATCH(AD918,'MSA Reallocations'!$E$2:$E$37,0),)), 0, (OFFSET('MSA Reallocations'!$I$1,MATCH(AD918,'MSA Reallocations'!$E$2:$E$37,0),)))</f>
        <v>0</v>
      </c>
      <c r="AG918" s="181">
        <f ca="1">IF(ISERROR(OFFSET(Reductions!$E$1,MATCH(AD918,Reductions!$F$2:$F$15,0),)), 0, -OFFSET(Reductions!$E$1,MATCH(AD918,Reductions!$F$2:$F$15,0),))</f>
        <v>0</v>
      </c>
      <c r="AH918" s="53">
        <f t="shared" ca="1" si="44"/>
        <v>445676</v>
      </c>
    </row>
    <row r="919" spans="1:34" x14ac:dyDescent="0.25">
      <c r="A919" s="126" t="s">
        <v>5196</v>
      </c>
      <c r="B919" s="126" t="s">
        <v>2509</v>
      </c>
      <c r="C919" s="126" t="s">
        <v>27</v>
      </c>
      <c r="D919" s="126" t="s">
        <v>28</v>
      </c>
      <c r="E919" s="126" t="s">
        <v>2510</v>
      </c>
      <c r="F919" s="126" t="s">
        <v>254</v>
      </c>
      <c r="G919" s="126" t="s">
        <v>844</v>
      </c>
      <c r="H919" s="126" t="s">
        <v>23</v>
      </c>
      <c r="I919" s="126" t="s">
        <v>2519</v>
      </c>
      <c r="J919" s="126" t="s">
        <v>2520</v>
      </c>
      <c r="K919" s="126" t="s">
        <v>3341</v>
      </c>
      <c r="L919" s="127">
        <v>20669</v>
      </c>
      <c r="M919" s="127">
        <v>0</v>
      </c>
      <c r="N919" s="127">
        <v>0</v>
      </c>
      <c r="O919" s="127">
        <v>55780</v>
      </c>
      <c r="P919" s="127">
        <v>0</v>
      </c>
      <c r="Q919" s="127">
        <v>14720</v>
      </c>
      <c r="R919" s="127">
        <v>1750</v>
      </c>
      <c r="S919" s="127">
        <v>510</v>
      </c>
      <c r="T919" s="24">
        <f>IF(P919&gt;0, ROUND(IF(IF(OR(C919="51", C919="52", C919="66"), (L919*'UNIT VALUES'!$C$26)-CALCS!P919,0)&gt;0, IF(OR(C919="51", C919="52", C919="66"), (L919*'UNIT VALUES'!$C$26)-CALCS!P919,0), 0), 0), ROUND(IF(IF(OR(C919="51", C919="52", C919="66"), (L919*'UNIT VALUES'!$C$26)-CALCS!O919,0)&gt;0, IF(OR(C919="51", C919="52", C919="66"), (L919*'UNIT VALUES'!$C$26)-CALCS!O919,0), 0), 0))</f>
        <v>0</v>
      </c>
      <c r="U919" s="25">
        <f>IF(C919="22", (O919*'UNIT VALUES'!$D$38)+(Q919*'UNIT VALUES'!$D$39)+(S919*'UNIT VALUES'!$D$40), (O919*'UNIT VALUES'!$D$28)+(Q919*'UNIT VALUES'!$D$29)+(S919*'UNIT VALUES'!$D$30))</f>
        <v>555551.51926517987</v>
      </c>
      <c r="V919" s="25">
        <f>IF(C919="22",(O919*'UNIT VALUES'!$D$41)+(Q919*'UNIT VALUES'!$D$42)+(R919*'UNIT VALUES'!$D$43),IF(C919="66",(Q919*'UNIT VALUES'!$D$31)+(T919*'UNIT VALUES'!$D$33)+(R919*'UNIT VALUES'!$D$34),(Q919*'UNIT VALUES'!$D$31)+(T919*'UNIT VALUES'!$D$32)+(R919*'UNIT VALUES'!$D$34)))</f>
        <v>354279.96526324126</v>
      </c>
      <c r="W919" s="25">
        <f t="shared" si="42"/>
        <v>555552</v>
      </c>
      <c r="X919" s="27">
        <f>ROUND(IF(C919="22", W919*'UNIT VALUES'!$D$44, W919*'UNIT VALUES'!$D$36), 0)</f>
        <v>486224</v>
      </c>
      <c r="Y919" s="87">
        <f>ROUND(IF(C919="22", IF(U919&gt;V919,O919*'UNIT VALUES'!$D$38*'UNIT VALUES'!$D$44,O919*'UNIT VALUES'!$D$41*'UNIT VALUES'!$D$44),IF(U919&gt;V919, O919*'UNIT VALUES'!$D$28*'UNIT VALUES'!$D$36,0)), 0)</f>
        <v>91768</v>
      </c>
      <c r="Z919" s="87">
        <f>ROUND(IF(C919="22", IF(U919&gt;V919,Q919*'UNIT VALUES'!$D$39*'UNIT VALUES'!$D$44,Q919*'UNIT VALUES'!$D$42*'UNIT VALUES'!$D$44), IF(U919&gt;V919, Q919*'UNIT VALUES'!$D$29*'UNIT VALUES'!$D$36, Q919*'UNIT VALUES'!$D$31*'UNIT VALUES'!$D$36)),0)</f>
        <v>327505</v>
      </c>
      <c r="AA919" s="87">
        <f>ROUND(IF(C919="22", IF(U919&gt;V919,0,R919*'UNIT VALUES'!$D$43*'UNIT VALUES'!$D$44),IF(CALCS!U919&gt;CALCS!V919,0,CALCS!R919*'UNIT VALUES'!$D$34*'UNIT VALUES'!$D$36)), 0)</f>
        <v>0</v>
      </c>
      <c r="AB919" s="87">
        <f>ROUND(IF(C919="22",IF(U919&gt;V919,S919*'UNIT VALUES'!$D$40*'UNIT VALUES'!$D$44,0),IF(U919&gt;V919,S919*'UNIT VALUES'!$D$30*'UNIT VALUES'!$D$36)), 0)</f>
        <v>66950</v>
      </c>
      <c r="AC919" s="87">
        <f>ROUND(IF(U919&gt;V919,0,IF(T919&gt;1, IF(C919="66", T919*'UNIT VALUES'!$D$33*'UNIT VALUES'!$D$36,T919*'UNIT VALUES'!$D$32*'UNIT VALUES'!$D$36),0)),0)</f>
        <v>0</v>
      </c>
      <c r="AD919" t="str">
        <f t="shared" si="43"/>
        <v>410288</v>
      </c>
      <c r="AE919">
        <f ca="1">IF(C919="22",OFFSET('National Reallocations'!$L$1,MATCH(AD919,'National Reallocations'!$I$2:$I$52,0),),ROUND((X919/(SUM($X$2:$X$1259)-SUMIF($C$2:$C$1259,"22",$X$2:$X$1259)))*(Reallocations!$F$4+Reallocations!$F$5),0))</f>
        <v>41</v>
      </c>
      <c r="AF919" s="27">
        <f ca="1">IF(ISERROR(OFFSET('MSA Reallocations'!$I$1,MATCH(AD919,'MSA Reallocations'!$E$2:$E$37,0),)), 0, (OFFSET('MSA Reallocations'!$I$1,MATCH(AD919,'MSA Reallocations'!$E$2:$E$37,0),)))</f>
        <v>0</v>
      </c>
      <c r="AG919" s="181">
        <f ca="1">IF(ISERROR(OFFSET(Reductions!$E$1,MATCH(AD919,Reductions!$F$2:$F$15,0),)), 0, -OFFSET(Reductions!$E$1,MATCH(AD919,Reductions!$F$2:$F$15,0),))</f>
        <v>0</v>
      </c>
      <c r="AH919" s="53">
        <f t="shared" ca="1" si="44"/>
        <v>486265</v>
      </c>
    </row>
    <row r="920" spans="1:34" x14ac:dyDescent="0.25">
      <c r="A920" s="126" t="s">
        <v>5765</v>
      </c>
      <c r="B920" s="126" t="s">
        <v>2509</v>
      </c>
      <c r="C920" s="126" t="s">
        <v>27</v>
      </c>
      <c r="D920" s="126" t="s">
        <v>28</v>
      </c>
      <c r="E920" s="126" t="s">
        <v>2510</v>
      </c>
      <c r="F920" s="126" t="s">
        <v>2522</v>
      </c>
      <c r="G920" s="126" t="s">
        <v>454</v>
      </c>
      <c r="H920" s="126" t="s">
        <v>23</v>
      </c>
      <c r="I920" s="126" t="s">
        <v>2523</v>
      </c>
      <c r="J920" s="126" t="s">
        <v>2524</v>
      </c>
      <c r="K920" s="126" t="s">
        <v>3341</v>
      </c>
      <c r="L920" s="127">
        <v>50977</v>
      </c>
      <c r="M920" s="127">
        <v>105662</v>
      </c>
      <c r="N920" s="127">
        <v>105624</v>
      </c>
      <c r="O920" s="127">
        <v>163460</v>
      </c>
      <c r="P920" s="127">
        <v>0</v>
      </c>
      <c r="Q920" s="127">
        <v>37176</v>
      </c>
      <c r="R920" s="127">
        <v>5233</v>
      </c>
      <c r="S920" s="127">
        <v>1239</v>
      </c>
      <c r="T920" s="24">
        <f>IF(P920&gt;0, ROUND(IF(IF(OR(C920="51", C920="52", C920="66"), (L920*'UNIT VALUES'!$C$26)-CALCS!P920,0)&gt;0, IF(OR(C920="51", C920="52", C920="66"), (L920*'UNIT VALUES'!$C$26)-CALCS!P920,0), 0), 0), ROUND(IF(IF(OR(C920="51", C920="52", C920="66"), (L920*'UNIT VALUES'!$C$26)-CALCS!O920,0)&gt;0, IF(OR(C920="51", C920="52", C920="66"), (L920*'UNIT VALUES'!$C$26)-CALCS!O920,0), 0), 0))</f>
        <v>0</v>
      </c>
      <c r="U920" s="25">
        <f>IF(C920="22", (O920*'UNIT VALUES'!$D$38)+(Q920*'UNIT VALUES'!$D$39)+(S920*'UNIT VALUES'!$D$40), (O920*'UNIT VALUES'!$D$28)+(Q920*'UNIT VALUES'!$D$29)+(S920*'UNIT VALUES'!$D$30))</f>
        <v>1438170.6685765111</v>
      </c>
      <c r="V920" s="25">
        <f>IF(C920="22",(O920*'UNIT VALUES'!$D$41)+(Q920*'UNIT VALUES'!$D$42)+(R920*'UNIT VALUES'!$D$43),IF(C920="66",(Q920*'UNIT VALUES'!$D$31)+(T920*'UNIT VALUES'!$D$33)+(R920*'UNIT VALUES'!$D$34),(Q920*'UNIT VALUES'!$D$31)+(T920*'UNIT VALUES'!$D$32)+(R920*'UNIT VALUES'!$D$34)))</f>
        <v>955053.62952314946</v>
      </c>
      <c r="W920" s="25">
        <f t="shared" si="42"/>
        <v>1438171</v>
      </c>
      <c r="X920" s="27">
        <f>ROUND(IF(C920="22", W920*'UNIT VALUES'!$D$44, W920*'UNIT VALUES'!$D$36), 0)</f>
        <v>1258699</v>
      </c>
      <c r="Y920" s="87">
        <f>ROUND(IF(C920="22", IF(U920&gt;V920,O920*'UNIT VALUES'!$D$38*'UNIT VALUES'!$D$44,O920*'UNIT VALUES'!$D$41*'UNIT VALUES'!$D$44),IF(U920&gt;V920, O920*'UNIT VALUES'!$D$28*'UNIT VALUES'!$D$36,0)), 0)</f>
        <v>268922</v>
      </c>
      <c r="Z920" s="87">
        <f>ROUND(IF(C920="22", IF(U920&gt;V920,Q920*'UNIT VALUES'!$D$39*'UNIT VALUES'!$D$44,Q920*'UNIT VALUES'!$D$42*'UNIT VALUES'!$D$44), IF(U920&gt;V920, Q920*'UNIT VALUES'!$D$29*'UNIT VALUES'!$D$36, Q920*'UNIT VALUES'!$D$31*'UNIT VALUES'!$D$36)),0)</f>
        <v>827129</v>
      </c>
      <c r="AA920" s="87">
        <f>ROUND(IF(C920="22", IF(U920&gt;V920,0,R920*'UNIT VALUES'!$D$43*'UNIT VALUES'!$D$44),IF(CALCS!U920&gt;CALCS!V920,0,CALCS!R920*'UNIT VALUES'!$D$34*'UNIT VALUES'!$D$36)), 0)</f>
        <v>0</v>
      </c>
      <c r="AB920" s="87">
        <f>ROUND(IF(C920="22",IF(U920&gt;V920,S920*'UNIT VALUES'!$D$40*'UNIT VALUES'!$D$44,0),IF(U920&gt;V920,S920*'UNIT VALUES'!$D$30*'UNIT VALUES'!$D$36)), 0)</f>
        <v>162648</v>
      </c>
      <c r="AC920" s="87">
        <f>ROUND(IF(U920&gt;V920,0,IF(T920&gt;1, IF(C920="66", T920*'UNIT VALUES'!$D$33*'UNIT VALUES'!$D$36,T920*'UNIT VALUES'!$D$32*'UNIT VALUES'!$D$36),0)),0)</f>
        <v>0</v>
      </c>
      <c r="AD920" t="str">
        <f t="shared" si="43"/>
        <v>410426</v>
      </c>
      <c r="AE920">
        <f ca="1">IF(C920="22",OFFSET('National Reallocations'!$L$1,MATCH(AD920,'National Reallocations'!$I$2:$I$52,0),),ROUND((X920/(SUM($X$2:$X$1259)-SUMIF($C$2:$C$1259,"22",$X$2:$X$1259)))*(Reallocations!$F$4+Reallocations!$F$5),0))</f>
        <v>106</v>
      </c>
      <c r="AF920" s="27">
        <f ca="1">IF(ISERROR(OFFSET('MSA Reallocations'!$I$1,MATCH(AD920,'MSA Reallocations'!$E$2:$E$37,0),)), 0, (OFFSET('MSA Reallocations'!$I$1,MATCH(AD920,'MSA Reallocations'!$E$2:$E$37,0),)))</f>
        <v>0</v>
      </c>
      <c r="AG920" s="181">
        <f ca="1">IF(ISERROR(OFFSET(Reductions!$E$1,MATCH(AD920,Reductions!$F$2:$F$15,0),)), 0, -OFFSET(Reductions!$E$1,MATCH(AD920,Reductions!$F$2:$F$15,0),))</f>
        <v>0</v>
      </c>
      <c r="AH920" s="53">
        <f t="shared" ca="1" si="44"/>
        <v>1258805</v>
      </c>
    </row>
    <row r="921" spans="1:34" x14ac:dyDescent="0.25">
      <c r="A921" s="126" t="s">
        <v>4733</v>
      </c>
      <c r="B921" s="126" t="s">
        <v>2509</v>
      </c>
      <c r="C921" s="126" t="s">
        <v>27</v>
      </c>
      <c r="D921" s="126" t="s">
        <v>28</v>
      </c>
      <c r="E921" s="126" t="s">
        <v>2510</v>
      </c>
      <c r="F921" s="126" t="s">
        <v>2007</v>
      </c>
      <c r="G921" s="126" t="s">
        <v>22</v>
      </c>
      <c r="H921" s="126" t="s">
        <v>23</v>
      </c>
      <c r="I921" s="126" t="s">
        <v>4734</v>
      </c>
      <c r="J921" s="126" t="s">
        <v>4768</v>
      </c>
      <c r="K921" s="126" t="s">
        <v>3341</v>
      </c>
      <c r="L921" s="127">
        <v>10118</v>
      </c>
      <c r="M921" s="127">
        <v>0</v>
      </c>
      <c r="N921" s="127">
        <v>0</v>
      </c>
      <c r="O921" s="127">
        <v>37088</v>
      </c>
      <c r="P921" s="127">
        <v>0</v>
      </c>
      <c r="Q921" s="127">
        <v>7625</v>
      </c>
      <c r="R921" s="127">
        <v>1222</v>
      </c>
      <c r="S921" s="127">
        <v>499</v>
      </c>
      <c r="T921" s="24">
        <f>IF(P921&gt;0, ROUND(IF(IF(OR(C921="51", C921="52", C921="66"), (L921*'UNIT VALUES'!$C$26)-CALCS!P921,0)&gt;0, IF(OR(C921="51", C921="52", C921="66"), (L921*'UNIT VALUES'!$C$26)-CALCS!P921,0), 0), 0), ROUND(IF(IF(OR(C921="51", C921="52", C921="66"), (L921*'UNIT VALUES'!$C$26)-CALCS!O921,0)&gt;0, IF(OR(C921="51", C921="52", C921="66"), (L921*'UNIT VALUES'!$C$26)-CALCS!O921,0), 0), 0))</f>
        <v>0</v>
      </c>
      <c r="U921" s="25">
        <f>IF(C921="22", (O921*'UNIT VALUES'!$D$38)+(Q921*'UNIT VALUES'!$D$39)+(S921*'UNIT VALUES'!$D$40), (O921*'UNIT VALUES'!$D$28)+(Q921*'UNIT VALUES'!$D$29)+(S921*'UNIT VALUES'!$D$30))</f>
        <v>338400.37576525402</v>
      </c>
      <c r="V921" s="25">
        <f>IF(C921="22",(O921*'UNIT VALUES'!$D$41)+(Q921*'UNIT VALUES'!$D$42)+(R921*'UNIT VALUES'!$D$43),IF(C921="66",(Q921*'UNIT VALUES'!$D$31)+(T921*'UNIT VALUES'!$D$33)+(R921*'UNIT VALUES'!$D$34),(Q921*'UNIT VALUES'!$D$31)+(T921*'UNIT VALUES'!$D$32)+(R921*'UNIT VALUES'!$D$34)))</f>
        <v>206911.20429892984</v>
      </c>
      <c r="W921" s="25">
        <f t="shared" si="42"/>
        <v>338400</v>
      </c>
      <c r="X921" s="27">
        <f>ROUND(IF(C921="22", W921*'UNIT VALUES'!$D$44, W921*'UNIT VALUES'!$D$36), 0)</f>
        <v>296170</v>
      </c>
      <c r="Y921" s="87">
        <f>ROUND(IF(C921="22", IF(U921&gt;V921,O921*'UNIT VALUES'!$D$38*'UNIT VALUES'!$D$44,O921*'UNIT VALUES'!$D$41*'UNIT VALUES'!$D$44),IF(U921&gt;V921, O921*'UNIT VALUES'!$D$28*'UNIT VALUES'!$D$36,0)), 0)</f>
        <v>61017</v>
      </c>
      <c r="Z921" s="87">
        <f>ROUND(IF(C921="22", IF(U921&gt;V921,Q921*'UNIT VALUES'!$D$39*'UNIT VALUES'!$D$44,Q921*'UNIT VALUES'!$D$42*'UNIT VALUES'!$D$44), IF(U921&gt;V921, Q921*'UNIT VALUES'!$D$29*'UNIT VALUES'!$D$36, Q921*'UNIT VALUES'!$D$31*'UNIT VALUES'!$D$36)),0)</f>
        <v>169649</v>
      </c>
      <c r="AA921" s="87">
        <f>ROUND(IF(C921="22", IF(U921&gt;V921,0,R921*'UNIT VALUES'!$D$43*'UNIT VALUES'!$D$44),IF(CALCS!U921&gt;CALCS!V921,0,CALCS!R921*'UNIT VALUES'!$D$34*'UNIT VALUES'!$D$36)), 0)</f>
        <v>0</v>
      </c>
      <c r="AB921" s="87">
        <f>ROUND(IF(C921="22",IF(U921&gt;V921,S921*'UNIT VALUES'!$D$40*'UNIT VALUES'!$D$44,0),IF(U921&gt;V921,S921*'UNIT VALUES'!$D$30*'UNIT VALUES'!$D$36)), 0)</f>
        <v>65506</v>
      </c>
      <c r="AC921" s="87">
        <f>ROUND(IF(U921&gt;V921,0,IF(T921&gt;1, IF(C921="66", T921*'UNIT VALUES'!$D$33*'UNIT VALUES'!$D$36,T921*'UNIT VALUES'!$D$32*'UNIT VALUES'!$D$36),0)),0)</f>
        <v>0</v>
      </c>
      <c r="AD921" t="str">
        <f t="shared" si="43"/>
        <v>410540</v>
      </c>
      <c r="AE921">
        <f ca="1">IF(C921="22",OFFSET('National Reallocations'!$L$1,MATCH(AD921,'National Reallocations'!$I$2:$I$52,0),),ROUND((X921/(SUM($X$2:$X$1259)-SUMIF($C$2:$C$1259,"22",$X$2:$X$1259)))*(Reallocations!$F$4+Reallocations!$F$5),0))</f>
        <v>25</v>
      </c>
      <c r="AF921" s="27">
        <f ca="1">IF(ISERROR(OFFSET('MSA Reallocations'!$I$1,MATCH(AD921,'MSA Reallocations'!$E$2:$E$37,0),)), 0, (OFFSET('MSA Reallocations'!$I$1,MATCH(AD921,'MSA Reallocations'!$E$2:$E$37,0),)))</f>
        <v>0</v>
      </c>
      <c r="AG921" s="181">
        <f ca="1">IF(ISERROR(OFFSET(Reductions!$E$1,MATCH(AD921,Reductions!$F$2:$F$15,0),)), 0, -OFFSET(Reductions!$E$1,MATCH(AD921,Reductions!$F$2:$F$15,0),))</f>
        <v>0</v>
      </c>
      <c r="AH921" s="53">
        <f t="shared" ca="1" si="44"/>
        <v>296195</v>
      </c>
    </row>
    <row r="922" spans="1:34" x14ac:dyDescent="0.25">
      <c r="A922" s="126" t="s">
        <v>5880</v>
      </c>
      <c r="B922" s="126" t="s">
        <v>2509</v>
      </c>
      <c r="C922" s="126" t="s">
        <v>47</v>
      </c>
      <c r="D922" s="126" t="s">
        <v>48</v>
      </c>
      <c r="E922" s="126" t="s">
        <v>2510</v>
      </c>
      <c r="F922" s="126" t="s">
        <v>269</v>
      </c>
      <c r="G922" s="126" t="s">
        <v>126</v>
      </c>
      <c r="H922" s="126" t="s">
        <v>23</v>
      </c>
      <c r="I922" s="126" t="s">
        <v>2526</v>
      </c>
      <c r="J922" s="126" t="s">
        <v>1516</v>
      </c>
      <c r="K922" s="126" t="s">
        <v>3341</v>
      </c>
      <c r="L922" s="127">
        <v>3944</v>
      </c>
      <c r="M922" s="127">
        <v>58354</v>
      </c>
      <c r="N922" s="127">
        <v>33005</v>
      </c>
      <c r="O922" s="127">
        <v>110553</v>
      </c>
      <c r="P922" s="127">
        <v>62529</v>
      </c>
      <c r="Q922" s="127">
        <v>23105</v>
      </c>
      <c r="R922" s="127">
        <v>953</v>
      </c>
      <c r="S922" s="127">
        <v>1866</v>
      </c>
      <c r="T922" s="24">
        <f>IF(P922&gt;0, ROUND(IF(IF(OR(C922="51", C922="52", C922="66"), (L922*'UNIT VALUES'!$C$26)-CALCS!P922,0)&gt;0, IF(OR(C922="51", C922="52", C922="66"), (L922*'UNIT VALUES'!$C$26)-CALCS!P922,0), 0), 0), ROUND(IF(IF(OR(C922="51", C922="52", C922="66"), (L922*'UNIT VALUES'!$C$26)-CALCS!O922,0)&gt;0, IF(OR(C922="51", C922="52", C922="66"), (L922*'UNIT VALUES'!$C$26)-CALCS!O922,0), 0), 0))</f>
        <v>0</v>
      </c>
      <c r="U922" s="25">
        <f>IF(C922="22", (O922*'UNIT VALUES'!$D$38)+(Q922*'UNIT VALUES'!$D$39)+(S922*'UNIT VALUES'!$D$40), (O922*'UNIT VALUES'!$D$28)+(Q922*'UNIT VALUES'!$D$29)+(S922*'UNIT VALUES'!$D$30))</f>
        <v>1075058.3367663343</v>
      </c>
      <c r="V922" s="25">
        <f>IF(C922="22",(O922*'UNIT VALUES'!$D$41)+(Q922*'UNIT VALUES'!$D$42)+(R922*'UNIT VALUES'!$D$43),IF(C922="66",(Q922*'UNIT VALUES'!$D$31)+(T922*'UNIT VALUES'!$D$33)+(R922*'UNIT VALUES'!$D$34),(Q922*'UNIT VALUES'!$D$31)+(T922*'UNIT VALUES'!$D$32)+(R922*'UNIT VALUES'!$D$34)))</f>
        <v>423079.28707815864</v>
      </c>
      <c r="W922" s="25">
        <f t="shared" si="42"/>
        <v>1075058</v>
      </c>
      <c r="X922" s="27">
        <f>ROUND(IF(C922="22", W922*'UNIT VALUES'!$D$44, W922*'UNIT VALUES'!$D$36), 0)</f>
        <v>940900</v>
      </c>
      <c r="Y922" s="87">
        <f>ROUND(IF(C922="22", IF(U922&gt;V922,O922*'UNIT VALUES'!$D$38*'UNIT VALUES'!$D$44,O922*'UNIT VALUES'!$D$41*'UNIT VALUES'!$D$44),IF(U922&gt;V922, O922*'UNIT VALUES'!$D$28*'UNIT VALUES'!$D$36,0)), 0)</f>
        <v>181880</v>
      </c>
      <c r="Z922" s="87">
        <f>ROUND(IF(C922="22", IF(U922&gt;V922,Q922*'UNIT VALUES'!$D$39*'UNIT VALUES'!$D$44,Q922*'UNIT VALUES'!$D$42*'UNIT VALUES'!$D$44), IF(U922&gt;V922, Q922*'UNIT VALUES'!$D$29*'UNIT VALUES'!$D$36, Q922*'UNIT VALUES'!$D$31*'UNIT VALUES'!$D$36)),0)</f>
        <v>514063</v>
      </c>
      <c r="AA922" s="87">
        <f>ROUND(IF(C922="22", IF(U922&gt;V922,0,R922*'UNIT VALUES'!$D$43*'UNIT VALUES'!$D$44),IF(CALCS!U922&gt;CALCS!V922,0,CALCS!R922*'UNIT VALUES'!$D$34*'UNIT VALUES'!$D$36)), 0)</f>
        <v>0</v>
      </c>
      <c r="AB922" s="87">
        <f>ROUND(IF(C922="22",IF(U922&gt;V922,S922*'UNIT VALUES'!$D$40*'UNIT VALUES'!$D$44,0),IF(U922&gt;V922,S922*'UNIT VALUES'!$D$30*'UNIT VALUES'!$D$36)), 0)</f>
        <v>244957</v>
      </c>
      <c r="AC922" s="87">
        <f>ROUND(IF(U922&gt;V922,0,IF(T922&gt;1, IF(C922="66", T922*'UNIT VALUES'!$D$33*'UNIT VALUES'!$D$36,T922*'UNIT VALUES'!$D$32*'UNIT VALUES'!$D$36),0)),0)</f>
        <v>0</v>
      </c>
      <c r="AD922" t="str">
        <f t="shared" si="43"/>
        <v>410564</v>
      </c>
      <c r="AE922">
        <f ca="1">IF(C922="22",OFFSET('National Reallocations'!$L$1,MATCH(AD922,'National Reallocations'!$I$2:$I$52,0),),ROUND((X922/(SUM($X$2:$X$1259)-SUMIF($C$2:$C$1259,"22",$X$2:$X$1259)))*(Reallocations!$F$4+Reallocations!$F$5),0))</f>
        <v>79</v>
      </c>
      <c r="AF922" s="27">
        <f ca="1">IF(ISERROR(OFFSET('MSA Reallocations'!$I$1,MATCH(AD922,'MSA Reallocations'!$E$2:$E$37,0),)), 0, (OFFSET('MSA Reallocations'!$I$1,MATCH(AD922,'MSA Reallocations'!$E$2:$E$37,0),)))</f>
        <v>0</v>
      </c>
      <c r="AG922" s="181">
        <f ca="1">IF(ISERROR(OFFSET(Reductions!$E$1,MATCH(AD922,Reductions!$F$2:$F$15,0),)), 0, -OFFSET(Reductions!$E$1,MATCH(AD922,Reductions!$F$2:$F$15,0),))</f>
        <v>0</v>
      </c>
      <c r="AH922" s="53">
        <f t="shared" ca="1" si="44"/>
        <v>940979</v>
      </c>
    </row>
    <row r="923" spans="1:34" x14ac:dyDescent="0.25">
      <c r="A923" s="126" t="s">
        <v>5918</v>
      </c>
      <c r="B923" s="126" t="s">
        <v>2509</v>
      </c>
      <c r="C923" s="126" t="s">
        <v>27</v>
      </c>
      <c r="D923" s="126" t="s">
        <v>28</v>
      </c>
      <c r="E923" s="126" t="s">
        <v>2510</v>
      </c>
      <c r="F923" s="126" t="s">
        <v>875</v>
      </c>
      <c r="G923" s="126" t="s">
        <v>294</v>
      </c>
      <c r="H923" s="126" t="s">
        <v>23</v>
      </c>
      <c r="I923" s="126" t="s">
        <v>2528</v>
      </c>
      <c r="J923" s="126" t="s">
        <v>1516</v>
      </c>
      <c r="K923" s="126" t="s">
        <v>3341</v>
      </c>
      <c r="L923" s="127">
        <v>8232</v>
      </c>
      <c r="M923" s="127">
        <v>0</v>
      </c>
      <c r="N923" s="127">
        <v>0</v>
      </c>
      <c r="O923" s="127">
        <v>102347</v>
      </c>
      <c r="P923" s="127">
        <v>0</v>
      </c>
      <c r="Q923" s="127">
        <v>13331</v>
      </c>
      <c r="R923" s="127">
        <v>915</v>
      </c>
      <c r="S923" s="127">
        <v>1636</v>
      </c>
      <c r="T923" s="24">
        <f>IF(P923&gt;0, ROUND(IF(IF(OR(C923="51", C923="52", C923="66"), (L923*'UNIT VALUES'!$C$26)-CALCS!P923,0)&gt;0, IF(OR(C923="51", C923="52", C923="66"), (L923*'UNIT VALUES'!$C$26)-CALCS!P923,0), 0), 0), ROUND(IF(IF(OR(C923="51", C923="52", C923="66"), (L923*'UNIT VALUES'!$C$26)-CALCS!O923,0)&gt;0, IF(OR(C923="51", C923="52", C923="66"), (L923*'UNIT VALUES'!$C$26)-CALCS!O923,0), 0), 0))</f>
        <v>0</v>
      </c>
      <c r="U923" s="25">
        <f>IF(C923="22", (O923*'UNIT VALUES'!$D$38)+(Q923*'UNIT VALUES'!$D$39)+(S923*'UNIT VALUES'!$D$40), (O923*'UNIT VALUES'!$D$28)+(Q923*'UNIT VALUES'!$D$29)+(S923*'UNIT VALUES'!$D$30))</f>
        <v>776666.40843264759</v>
      </c>
      <c r="V923" s="25">
        <f>IF(C923="22",(O923*'UNIT VALUES'!$D$41)+(Q923*'UNIT VALUES'!$D$42)+(R923*'UNIT VALUES'!$D$43),IF(C923="66",(Q923*'UNIT VALUES'!$D$31)+(T923*'UNIT VALUES'!$D$33)+(R923*'UNIT VALUES'!$D$34),(Q923*'UNIT VALUES'!$D$31)+(T923*'UNIT VALUES'!$D$32)+(R923*'UNIT VALUES'!$D$34)))</f>
        <v>271180.5283717796</v>
      </c>
      <c r="W923" s="25">
        <f t="shared" si="42"/>
        <v>776666</v>
      </c>
      <c r="X923" s="27">
        <f>ROUND(IF(C923="22", W923*'UNIT VALUES'!$D$44, W923*'UNIT VALUES'!$D$36), 0)</f>
        <v>679744</v>
      </c>
      <c r="Y923" s="87">
        <f>ROUND(IF(C923="22", IF(U923&gt;V923,O923*'UNIT VALUES'!$D$38*'UNIT VALUES'!$D$44,O923*'UNIT VALUES'!$D$41*'UNIT VALUES'!$D$44),IF(U923&gt;V923, O923*'UNIT VALUES'!$D$28*'UNIT VALUES'!$D$36,0)), 0)</f>
        <v>168380</v>
      </c>
      <c r="Z923" s="87">
        <f>ROUND(IF(C923="22", IF(U923&gt;V923,Q923*'UNIT VALUES'!$D$39*'UNIT VALUES'!$D$44,Q923*'UNIT VALUES'!$D$42*'UNIT VALUES'!$D$44), IF(U923&gt;V923, Q923*'UNIT VALUES'!$D$29*'UNIT VALUES'!$D$36, Q923*'UNIT VALUES'!$D$31*'UNIT VALUES'!$D$36)),0)</f>
        <v>296601</v>
      </c>
      <c r="AA923" s="87">
        <f>ROUND(IF(C923="22", IF(U923&gt;V923,0,R923*'UNIT VALUES'!$D$43*'UNIT VALUES'!$D$44),IF(CALCS!U923&gt;CALCS!V923,0,CALCS!R923*'UNIT VALUES'!$D$34*'UNIT VALUES'!$D$36)), 0)</f>
        <v>0</v>
      </c>
      <c r="AB923" s="87">
        <f>ROUND(IF(C923="22",IF(U923&gt;V923,S923*'UNIT VALUES'!$D$40*'UNIT VALUES'!$D$44,0),IF(U923&gt;V923,S923*'UNIT VALUES'!$D$30*'UNIT VALUES'!$D$36)), 0)</f>
        <v>214764</v>
      </c>
      <c r="AC923" s="87">
        <f>ROUND(IF(U923&gt;V923,0,IF(T923&gt;1, IF(C923="66", T923*'UNIT VALUES'!$D$33*'UNIT VALUES'!$D$36,T923*'UNIT VALUES'!$D$32*'UNIT VALUES'!$D$36),0)),0)</f>
        <v>0</v>
      </c>
      <c r="AD923" t="str">
        <f t="shared" si="43"/>
        <v>410636</v>
      </c>
      <c r="AE923">
        <f ca="1">IF(C923="22",OFFSET('National Reallocations'!$L$1,MATCH(AD923,'National Reallocations'!$I$2:$I$52,0),),ROUND((X923/(SUM($X$2:$X$1259)-SUMIF($C$2:$C$1259,"22",$X$2:$X$1259)))*(Reallocations!$F$4+Reallocations!$F$5),0))</f>
        <v>57</v>
      </c>
      <c r="AF923" s="27">
        <f ca="1">IF(ISERROR(OFFSET('MSA Reallocations'!$I$1,MATCH(AD923,'MSA Reallocations'!$E$2:$E$37,0),)), 0, (OFFSET('MSA Reallocations'!$I$1,MATCH(AD923,'MSA Reallocations'!$E$2:$E$37,0),)))</f>
        <v>0</v>
      </c>
      <c r="AG923" s="181">
        <f ca="1">IF(ISERROR(OFFSET(Reductions!$E$1,MATCH(AD923,Reductions!$F$2:$F$15,0),)), 0, -OFFSET(Reductions!$E$1,MATCH(AD923,Reductions!$F$2:$F$15,0),))</f>
        <v>0</v>
      </c>
      <c r="AH923" s="53">
        <f t="shared" ca="1" si="44"/>
        <v>679801</v>
      </c>
    </row>
    <row r="924" spans="1:34" x14ac:dyDescent="0.25">
      <c r="A924" s="126" t="s">
        <v>4935</v>
      </c>
      <c r="B924" s="126" t="s">
        <v>2509</v>
      </c>
      <c r="C924" s="126" t="s">
        <v>27</v>
      </c>
      <c r="D924" s="126" t="s">
        <v>28</v>
      </c>
      <c r="E924" s="126" t="s">
        <v>2510</v>
      </c>
      <c r="F924" s="126" t="s">
        <v>2529</v>
      </c>
      <c r="G924" s="126" t="s">
        <v>247</v>
      </c>
      <c r="H924" s="126" t="s">
        <v>23</v>
      </c>
      <c r="I924" s="126" t="s">
        <v>2530</v>
      </c>
      <c r="J924" s="126" t="s">
        <v>2512</v>
      </c>
      <c r="K924" s="126" t="s">
        <v>3341</v>
      </c>
      <c r="L924" s="127">
        <v>24425</v>
      </c>
      <c r="M924" s="127">
        <v>39746</v>
      </c>
      <c r="N924" s="127">
        <v>39603</v>
      </c>
      <c r="O924" s="127">
        <v>79805</v>
      </c>
      <c r="P924" s="127">
        <v>0</v>
      </c>
      <c r="Q924" s="127">
        <v>16879</v>
      </c>
      <c r="R924" s="127">
        <v>2450</v>
      </c>
      <c r="S924" s="127">
        <v>935</v>
      </c>
      <c r="T924" s="24">
        <f>IF(P924&gt;0, ROUND(IF(IF(OR(C924="51", C924="52", C924="66"), (L924*'UNIT VALUES'!$C$26)-CALCS!P924,0)&gt;0, IF(OR(C924="51", C924="52", C924="66"), (L924*'UNIT VALUES'!$C$26)-CALCS!P924,0), 0), 0), ROUND(IF(IF(OR(C924="51", C924="52", C924="66"), (L924*'UNIT VALUES'!$C$26)-CALCS!O924,0)&gt;0, IF(OR(C924="51", C924="52", C924="66"), (L924*'UNIT VALUES'!$C$26)-CALCS!O924,0), 0), 0))</f>
        <v>0</v>
      </c>
      <c r="U924" s="25">
        <f>IF(C924="22", (O924*'UNIT VALUES'!$D$38)+(Q924*'UNIT VALUES'!$D$39)+(S924*'UNIT VALUES'!$D$40), (O924*'UNIT VALUES'!$D$28)+(Q924*'UNIT VALUES'!$D$29)+(S924*'UNIT VALUES'!$D$30))</f>
        <v>719343.9158110189</v>
      </c>
      <c r="V924" s="25">
        <f>IF(C924="22",(O924*'UNIT VALUES'!$D$41)+(Q924*'UNIT VALUES'!$D$42)+(R924*'UNIT VALUES'!$D$43),IF(C924="66",(Q924*'UNIT VALUES'!$D$31)+(T924*'UNIT VALUES'!$D$33)+(R924*'UNIT VALUES'!$D$34),(Q924*'UNIT VALUES'!$D$31)+(T924*'UNIT VALUES'!$D$32)+(R924*'UNIT VALUES'!$D$34)))</f>
        <v>439114.15251096257</v>
      </c>
      <c r="W924" s="25">
        <f t="shared" si="42"/>
        <v>719344</v>
      </c>
      <c r="X924" s="27">
        <f>ROUND(IF(C924="22", W924*'UNIT VALUES'!$D$44, W924*'UNIT VALUES'!$D$36), 0)</f>
        <v>629576</v>
      </c>
      <c r="Y924" s="87">
        <f>ROUND(IF(C924="22", IF(U924&gt;V924,O924*'UNIT VALUES'!$D$38*'UNIT VALUES'!$D$44,O924*'UNIT VALUES'!$D$41*'UNIT VALUES'!$D$44),IF(U924&gt;V924, O924*'UNIT VALUES'!$D$28*'UNIT VALUES'!$D$36,0)), 0)</f>
        <v>131294</v>
      </c>
      <c r="Z924" s="87">
        <f>ROUND(IF(C924="22", IF(U924&gt;V924,Q924*'UNIT VALUES'!$D$39*'UNIT VALUES'!$D$44,Q924*'UNIT VALUES'!$D$42*'UNIT VALUES'!$D$44), IF(U924&gt;V924, Q924*'UNIT VALUES'!$D$29*'UNIT VALUES'!$D$36, Q924*'UNIT VALUES'!$D$31*'UNIT VALUES'!$D$36)),0)</f>
        <v>375541</v>
      </c>
      <c r="AA924" s="87">
        <f>ROUND(IF(C924="22", IF(U924&gt;V924,0,R924*'UNIT VALUES'!$D$43*'UNIT VALUES'!$D$44),IF(CALCS!U924&gt;CALCS!V924,0,CALCS!R924*'UNIT VALUES'!$D$34*'UNIT VALUES'!$D$36)), 0)</f>
        <v>0</v>
      </c>
      <c r="AB924" s="87">
        <f>ROUND(IF(C924="22",IF(U924&gt;V924,S924*'UNIT VALUES'!$D$40*'UNIT VALUES'!$D$44,0),IF(U924&gt;V924,S924*'UNIT VALUES'!$D$30*'UNIT VALUES'!$D$36)), 0)</f>
        <v>122741</v>
      </c>
      <c r="AC924" s="87">
        <f>ROUND(IF(U924&gt;V924,0,IF(T924&gt;1, IF(C924="66", T924*'UNIT VALUES'!$D$33*'UNIT VALUES'!$D$36,T924*'UNIT VALUES'!$D$32*'UNIT VALUES'!$D$36),0)),0)</f>
        <v>0</v>
      </c>
      <c r="AD924" t="str">
        <f t="shared" si="43"/>
        <v>410888</v>
      </c>
      <c r="AE924">
        <f ca="1">IF(C924="22",OFFSET('National Reallocations'!$L$1,MATCH(AD924,'National Reallocations'!$I$2:$I$52,0),),ROUND((X924/(SUM($X$2:$X$1259)-SUMIF($C$2:$C$1259,"22",$X$2:$X$1259)))*(Reallocations!$F$4+Reallocations!$F$5),0))</f>
        <v>53</v>
      </c>
      <c r="AF924" s="27">
        <f ca="1">IF(ISERROR(OFFSET('MSA Reallocations'!$I$1,MATCH(AD924,'MSA Reallocations'!$E$2:$E$37,0),)), 0, (OFFSET('MSA Reallocations'!$I$1,MATCH(AD924,'MSA Reallocations'!$E$2:$E$37,0),)))</f>
        <v>0</v>
      </c>
      <c r="AG924" s="181">
        <f ca="1">IF(ISERROR(OFFSET(Reductions!$E$1,MATCH(AD924,Reductions!$F$2:$F$15,0),)), 0, -OFFSET(Reductions!$E$1,MATCH(AD924,Reductions!$F$2:$F$15,0),))</f>
        <v>0</v>
      </c>
      <c r="AH924" s="53">
        <f t="shared" ca="1" si="44"/>
        <v>629629</v>
      </c>
    </row>
    <row r="925" spans="1:34" x14ac:dyDescent="0.25">
      <c r="A925" s="126" t="s">
        <v>5095</v>
      </c>
      <c r="B925" s="126" t="s">
        <v>2509</v>
      </c>
      <c r="C925" s="126" t="s">
        <v>27</v>
      </c>
      <c r="D925" s="126" t="s">
        <v>28</v>
      </c>
      <c r="E925" s="126" t="s">
        <v>2510</v>
      </c>
      <c r="F925" s="126" t="s">
        <v>2532</v>
      </c>
      <c r="G925" s="126" t="s">
        <v>22</v>
      </c>
      <c r="H925" s="126" t="s">
        <v>23</v>
      </c>
      <c r="I925" s="126" t="s">
        <v>1391</v>
      </c>
      <c r="J925" s="126" t="s">
        <v>1516</v>
      </c>
      <c r="K925" s="126" t="s">
        <v>3341</v>
      </c>
      <c r="L925" s="127">
        <v>372676</v>
      </c>
      <c r="M925" s="127">
        <v>474802</v>
      </c>
      <c r="N925" s="127">
        <v>368146</v>
      </c>
      <c r="O925" s="127">
        <v>632309</v>
      </c>
      <c r="P925" s="127">
        <v>490272</v>
      </c>
      <c r="Q925" s="127">
        <v>107987</v>
      </c>
      <c r="R925" s="127">
        <v>82924</v>
      </c>
      <c r="S925" s="127">
        <v>7621</v>
      </c>
      <c r="T925" s="24">
        <f>IF(P925&gt;0, ROUND(IF(IF(OR(C925="51", C925="52", C925="66"), (L925*'UNIT VALUES'!$C$26)-CALCS!P925,0)&gt;0, IF(OR(C925="51", C925="52", C925="66"), (L925*'UNIT VALUES'!$C$26)-CALCS!P925,0), 0), 0), ROUND(IF(IF(OR(C925="51", C925="52", C925="66"), (L925*'UNIT VALUES'!$C$26)-CALCS!O925,0)&gt;0, IF(OR(C925="51", C925="52", C925="66"), (L925*'UNIT VALUES'!$C$26)-CALCS!O925,0), 0), 0))</f>
        <v>94537</v>
      </c>
      <c r="U925" s="25">
        <f>IF(C925="22", (O925*'UNIT VALUES'!$D$38)+(Q925*'UNIT VALUES'!$D$39)+(S925*'UNIT VALUES'!$D$40), (O925*'UNIT VALUES'!$D$28)+(Q925*'UNIT VALUES'!$D$29)+(S925*'UNIT VALUES'!$D$30))</f>
        <v>5076854.014353903</v>
      </c>
      <c r="V925" s="25">
        <f>IF(C925="22",(O925*'UNIT VALUES'!$D$41)+(Q925*'UNIT VALUES'!$D$42)+(R925*'UNIT VALUES'!$D$43),IF(C925="66",(Q925*'UNIT VALUES'!$D$31)+(T925*'UNIT VALUES'!$D$33)+(R925*'UNIT VALUES'!$D$34),(Q925*'UNIT VALUES'!$D$31)+(T925*'UNIT VALUES'!$D$32)+(R925*'UNIT VALUES'!$D$34)))</f>
        <v>8898705.7808441967</v>
      </c>
      <c r="W925" s="25">
        <f t="shared" si="42"/>
        <v>8898706</v>
      </c>
      <c r="X925" s="27">
        <f>ROUND(IF(C925="22", W925*'UNIT VALUES'!$D$44, W925*'UNIT VALUES'!$D$36), 0)</f>
        <v>7788221</v>
      </c>
      <c r="Y925" s="87">
        <f>ROUND(IF(C925="22", IF(U925&gt;V925,O925*'UNIT VALUES'!$D$38*'UNIT VALUES'!$D$44,O925*'UNIT VALUES'!$D$41*'UNIT VALUES'!$D$44),IF(U925&gt;V925, O925*'UNIT VALUES'!$D$28*'UNIT VALUES'!$D$36,0)), 0)</f>
        <v>0</v>
      </c>
      <c r="Z925" s="87">
        <f>ROUND(IF(C925="22", IF(U925&gt;V925,Q925*'UNIT VALUES'!$D$39*'UNIT VALUES'!$D$44,Q925*'UNIT VALUES'!$D$42*'UNIT VALUES'!$D$44), IF(U925&gt;V925, Q925*'UNIT VALUES'!$D$29*'UNIT VALUES'!$D$36, Q925*'UNIT VALUES'!$D$31*'UNIT VALUES'!$D$36)),0)</f>
        <v>1441562</v>
      </c>
      <c r="AA925" s="87">
        <f>ROUND(IF(C925="22", IF(U925&gt;V925,0,R925*'UNIT VALUES'!$D$43*'UNIT VALUES'!$D$44),IF(CALCS!U925&gt;CALCS!V925,0,CALCS!R925*'UNIT VALUES'!$D$34*'UNIT VALUES'!$D$36)), 0)</f>
        <v>5381320</v>
      </c>
      <c r="AB925" s="87">
        <f>ROUND(IF(C925="22",IF(U925&gt;V925,S925*'UNIT VALUES'!$D$40*'UNIT VALUES'!$D$44,0),IF(U925&gt;V925,S925*'UNIT VALUES'!$D$30*'UNIT VALUES'!$D$36)), 0)</f>
        <v>0</v>
      </c>
      <c r="AC925" s="87">
        <f>ROUND(IF(U925&gt;V925,0,IF(T925&gt;1, IF(C925="66", T925*'UNIT VALUES'!$D$33*'UNIT VALUES'!$D$36,T925*'UNIT VALUES'!$D$32*'UNIT VALUES'!$D$36),0)),0)</f>
        <v>965339</v>
      </c>
      <c r="AD925" t="str">
        <f t="shared" si="43"/>
        <v>411098</v>
      </c>
      <c r="AE925">
        <f ca="1">IF(C925="22",OFFSET('National Reallocations'!$L$1,MATCH(AD925,'National Reallocations'!$I$2:$I$52,0),),ROUND((X925/(SUM($X$2:$X$1259)-SUMIF($C$2:$C$1259,"22",$X$2:$X$1259)))*(Reallocations!$F$4+Reallocations!$F$5),0))</f>
        <v>655</v>
      </c>
      <c r="AF925" s="27">
        <f ca="1">IF(ISERROR(OFFSET('MSA Reallocations'!$I$1,MATCH(AD925,'MSA Reallocations'!$E$2:$E$37,0),)), 0, (OFFSET('MSA Reallocations'!$I$1,MATCH(AD925,'MSA Reallocations'!$E$2:$E$37,0),)))</f>
        <v>0</v>
      </c>
      <c r="AG925" s="181">
        <f ca="1">IF(ISERROR(OFFSET(Reductions!$E$1,MATCH(AD925,Reductions!$F$2:$F$15,0),)), 0, -OFFSET(Reductions!$E$1,MATCH(AD925,Reductions!$F$2:$F$15,0),))</f>
        <v>0</v>
      </c>
      <c r="AH925" s="53">
        <f t="shared" ca="1" si="44"/>
        <v>7788876</v>
      </c>
    </row>
    <row r="926" spans="1:34" x14ac:dyDescent="0.25">
      <c r="A926" s="126" t="s">
        <v>4708</v>
      </c>
      <c r="B926" s="126" t="s">
        <v>2509</v>
      </c>
      <c r="C926" s="126" t="s">
        <v>27</v>
      </c>
      <c r="D926" s="126" t="s">
        <v>28</v>
      </c>
      <c r="E926" s="126" t="s">
        <v>2510</v>
      </c>
      <c r="F926" s="126" t="s">
        <v>4709</v>
      </c>
      <c r="G926" s="126" t="s">
        <v>22</v>
      </c>
      <c r="H926" s="126" t="s">
        <v>23</v>
      </c>
      <c r="I926" s="126" t="s">
        <v>4710</v>
      </c>
      <c r="J926" s="126" t="s">
        <v>2517</v>
      </c>
      <c r="K926" s="126" t="s">
        <v>3341</v>
      </c>
      <c r="L926" s="127">
        <v>10118</v>
      </c>
      <c r="M926" s="127">
        <v>0</v>
      </c>
      <c r="N926" s="127">
        <v>0</v>
      </c>
      <c r="O926" s="127">
        <v>28654</v>
      </c>
      <c r="P926" s="127">
        <v>0</v>
      </c>
      <c r="Q926" s="127">
        <v>6673</v>
      </c>
      <c r="R926" s="127">
        <v>391</v>
      </c>
      <c r="S926" s="127">
        <v>206</v>
      </c>
      <c r="T926" s="24">
        <f>IF(P926&gt;0, ROUND(IF(IF(OR(C926="51", C926="52", C926="66"), (L926*'UNIT VALUES'!$C$26)-CALCS!P926,0)&gt;0, IF(OR(C926="51", C926="52", C926="66"), (L926*'UNIT VALUES'!$C$26)-CALCS!P926,0), 0), 0), ROUND(IF(IF(OR(C926="51", C926="52", C926="66"), (L926*'UNIT VALUES'!$C$26)-CALCS!O926,0)&gt;0, IF(OR(C926="51", C926="52", C926="66"), (L926*'UNIT VALUES'!$C$26)-CALCS!O926,0), 0), 0))</f>
        <v>0</v>
      </c>
      <c r="U926" s="25">
        <f>IF(C926="22", (O926*'UNIT VALUES'!$D$38)+(Q926*'UNIT VALUES'!$D$39)+(S926*'UNIT VALUES'!$D$40), (O926*'UNIT VALUES'!$D$28)+(Q926*'UNIT VALUES'!$D$29)+(S926*'UNIT VALUES'!$D$30))</f>
        <v>254397.83427645877</v>
      </c>
      <c r="V926" s="25">
        <f>IF(C926="22",(O926*'UNIT VALUES'!$D$41)+(Q926*'UNIT VALUES'!$D$42)+(R926*'UNIT VALUES'!$D$43),IF(C926="66",(Q926*'UNIT VALUES'!$D$31)+(T926*'UNIT VALUES'!$D$33)+(R926*'UNIT VALUES'!$D$34),(Q926*'UNIT VALUES'!$D$31)+(T926*'UNIT VALUES'!$D$32)+(R926*'UNIT VALUES'!$D$34)))</f>
        <v>130773.84407933931</v>
      </c>
      <c r="W926" s="25">
        <f t="shared" si="42"/>
        <v>254398</v>
      </c>
      <c r="X926" s="27">
        <f>ROUND(IF(C926="22", W926*'UNIT VALUES'!$D$44, W926*'UNIT VALUES'!$D$36), 0)</f>
        <v>222651</v>
      </c>
      <c r="Y926" s="87">
        <f>ROUND(IF(C926="22", IF(U926&gt;V926,O926*'UNIT VALUES'!$D$38*'UNIT VALUES'!$D$44,O926*'UNIT VALUES'!$D$41*'UNIT VALUES'!$D$44),IF(U926&gt;V926, O926*'UNIT VALUES'!$D$28*'UNIT VALUES'!$D$36,0)), 0)</f>
        <v>47141</v>
      </c>
      <c r="Z926" s="87">
        <f>ROUND(IF(C926="22", IF(U926&gt;V926,Q926*'UNIT VALUES'!$D$39*'UNIT VALUES'!$D$44,Q926*'UNIT VALUES'!$D$42*'UNIT VALUES'!$D$44), IF(U926&gt;V926, Q926*'UNIT VALUES'!$D$29*'UNIT VALUES'!$D$36, Q926*'UNIT VALUES'!$D$31*'UNIT VALUES'!$D$36)),0)</f>
        <v>148468</v>
      </c>
      <c r="AA926" s="87">
        <f>ROUND(IF(C926="22", IF(U926&gt;V926,0,R926*'UNIT VALUES'!$D$43*'UNIT VALUES'!$D$44),IF(CALCS!U926&gt;CALCS!V926,0,CALCS!R926*'UNIT VALUES'!$D$34*'UNIT VALUES'!$D$36)), 0)</f>
        <v>0</v>
      </c>
      <c r="AB926" s="87">
        <f>ROUND(IF(C926="22",IF(U926&gt;V926,S926*'UNIT VALUES'!$D$40*'UNIT VALUES'!$D$44,0),IF(U926&gt;V926,S926*'UNIT VALUES'!$D$30*'UNIT VALUES'!$D$36)), 0)</f>
        <v>27042</v>
      </c>
      <c r="AC926" s="87">
        <f>ROUND(IF(U926&gt;V926,0,IF(T926&gt;1, IF(C926="66", T926*'UNIT VALUES'!$D$33*'UNIT VALUES'!$D$36,T926*'UNIT VALUES'!$D$32*'UNIT VALUES'!$D$36),0)),0)</f>
        <v>0</v>
      </c>
      <c r="AD926" t="str">
        <f t="shared" si="43"/>
        <v>411140</v>
      </c>
      <c r="AE926">
        <f ca="1">IF(C926="22",OFFSET('National Reallocations'!$L$1,MATCH(AD926,'National Reallocations'!$I$2:$I$52,0),),ROUND((X926/(SUM($X$2:$X$1259)-SUMIF($C$2:$C$1259,"22",$X$2:$X$1259)))*(Reallocations!$F$4+Reallocations!$F$5),0))</f>
        <v>19</v>
      </c>
      <c r="AF926" s="27">
        <f ca="1">IF(ISERROR(OFFSET('MSA Reallocations'!$I$1,MATCH(AD926,'MSA Reallocations'!$E$2:$E$37,0),)), 0, (OFFSET('MSA Reallocations'!$I$1,MATCH(AD926,'MSA Reallocations'!$E$2:$E$37,0),)))</f>
        <v>0</v>
      </c>
      <c r="AG926" s="181">
        <f ca="1">IF(ISERROR(OFFSET(Reductions!$E$1,MATCH(AD926,Reductions!$F$2:$F$15,0),)), 0, -OFFSET(Reductions!$E$1,MATCH(AD926,Reductions!$F$2:$F$15,0),))</f>
        <v>0</v>
      </c>
      <c r="AH926" s="53">
        <f t="shared" ca="1" si="44"/>
        <v>222670</v>
      </c>
    </row>
    <row r="927" spans="1:34" x14ac:dyDescent="0.25">
      <c r="A927" s="126" t="s">
        <v>5365</v>
      </c>
      <c r="B927" s="126" t="s">
        <v>2509</v>
      </c>
      <c r="C927" s="126" t="s">
        <v>27</v>
      </c>
      <c r="D927" s="126" t="s">
        <v>28</v>
      </c>
      <c r="E927" s="126" t="s">
        <v>2510</v>
      </c>
      <c r="F927" s="126" t="s">
        <v>2533</v>
      </c>
      <c r="G927" s="126" t="s">
        <v>22</v>
      </c>
      <c r="H927" s="126" t="s">
        <v>23</v>
      </c>
      <c r="I927" s="126" t="s">
        <v>2534</v>
      </c>
      <c r="J927" s="126" t="s">
        <v>1803</v>
      </c>
      <c r="K927" s="126" t="s">
        <v>3341</v>
      </c>
      <c r="L927" s="127">
        <v>49142</v>
      </c>
      <c r="M927" s="127">
        <v>90404</v>
      </c>
      <c r="N927" s="127">
        <v>89233</v>
      </c>
      <c r="O927" s="127">
        <v>164549</v>
      </c>
      <c r="P927" s="127">
        <v>0</v>
      </c>
      <c r="Q927" s="127">
        <v>28797</v>
      </c>
      <c r="R927" s="127">
        <v>5299</v>
      </c>
      <c r="S927" s="127">
        <v>2650</v>
      </c>
      <c r="T927" s="24">
        <f>IF(P927&gt;0, ROUND(IF(IF(OR(C927="51", C927="52", C927="66"), (L927*'UNIT VALUES'!$C$26)-CALCS!P927,0)&gt;0, IF(OR(C927="51", C927="52", C927="66"), (L927*'UNIT VALUES'!$C$26)-CALCS!P927,0), 0), 0), ROUND(IF(IF(OR(C927="51", C927="52", C927="66"), (L927*'UNIT VALUES'!$C$26)-CALCS!O927,0)&gt;0, IF(OR(C927="51", C927="52", C927="66"), (L927*'UNIT VALUES'!$C$26)-CALCS!O927,0), 0), 0))</f>
        <v>0</v>
      </c>
      <c r="U927" s="25">
        <f>IF(C927="22", (O927*'UNIT VALUES'!$D$38)+(Q927*'UNIT VALUES'!$D$39)+(S927*'UNIT VALUES'!$D$40), (O927*'UNIT VALUES'!$D$28)+(Q927*'UNIT VALUES'!$D$29)+(S927*'UNIT VALUES'!$D$30))</f>
        <v>1438849.7528528324</v>
      </c>
      <c r="V927" s="25">
        <f>IF(C927="22",(O927*'UNIT VALUES'!$D$41)+(Q927*'UNIT VALUES'!$D$42)+(R927*'UNIT VALUES'!$D$43),IF(C927="66",(Q927*'UNIT VALUES'!$D$31)+(T927*'UNIT VALUES'!$D$33)+(R927*'UNIT VALUES'!$D$34),(Q927*'UNIT VALUES'!$D$31)+(T927*'UNIT VALUES'!$D$32)+(R927*'UNIT VALUES'!$D$34)))</f>
        <v>832143.91893453477</v>
      </c>
      <c r="W927" s="25">
        <f t="shared" si="42"/>
        <v>1438850</v>
      </c>
      <c r="X927" s="27">
        <f>ROUND(IF(C927="22", W927*'UNIT VALUES'!$D$44, W927*'UNIT VALUES'!$D$36), 0)</f>
        <v>1259293</v>
      </c>
      <c r="Y927" s="87">
        <f>ROUND(IF(C927="22", IF(U927&gt;V927,O927*'UNIT VALUES'!$D$38*'UNIT VALUES'!$D$44,O927*'UNIT VALUES'!$D$41*'UNIT VALUES'!$D$44),IF(U927&gt;V927, O927*'UNIT VALUES'!$D$28*'UNIT VALUES'!$D$36,0)), 0)</f>
        <v>270713</v>
      </c>
      <c r="Z927" s="87">
        <f>ROUND(IF(C927="22", IF(U927&gt;V927,Q927*'UNIT VALUES'!$D$39*'UNIT VALUES'!$D$44,Q927*'UNIT VALUES'!$D$42*'UNIT VALUES'!$D$44), IF(U927&gt;V927, Q927*'UNIT VALUES'!$D$29*'UNIT VALUES'!$D$36, Q927*'UNIT VALUES'!$D$31*'UNIT VALUES'!$D$36)),0)</f>
        <v>640705</v>
      </c>
      <c r="AA927" s="87">
        <f>ROUND(IF(C927="22", IF(U927&gt;V927,0,R927*'UNIT VALUES'!$D$43*'UNIT VALUES'!$D$44),IF(CALCS!U927&gt;CALCS!V927,0,CALCS!R927*'UNIT VALUES'!$D$34*'UNIT VALUES'!$D$36)), 0)</f>
        <v>0</v>
      </c>
      <c r="AB927" s="87">
        <f>ROUND(IF(C927="22",IF(U927&gt;V927,S927*'UNIT VALUES'!$D$40*'UNIT VALUES'!$D$44,0),IF(U927&gt;V927,S927*'UNIT VALUES'!$D$30*'UNIT VALUES'!$D$36)), 0)</f>
        <v>347875</v>
      </c>
      <c r="AC927" s="87">
        <f>ROUND(IF(U927&gt;V927,0,IF(T927&gt;1, IF(C927="66", T927*'UNIT VALUES'!$D$33*'UNIT VALUES'!$D$36,T927*'UNIT VALUES'!$D$32*'UNIT VALUES'!$D$36),0)),0)</f>
        <v>0</v>
      </c>
      <c r="AD927" t="str">
        <f t="shared" si="43"/>
        <v>411200</v>
      </c>
      <c r="AE927">
        <f ca="1">IF(C927="22",OFFSET('National Reallocations'!$L$1,MATCH(AD927,'National Reallocations'!$I$2:$I$52,0),),ROUND((X927/(SUM($X$2:$X$1259)-SUMIF($C$2:$C$1259,"22",$X$2:$X$1259)))*(Reallocations!$F$4+Reallocations!$F$5),0))</f>
        <v>106</v>
      </c>
      <c r="AF927" s="27">
        <f ca="1">IF(ISERROR(OFFSET('MSA Reallocations'!$I$1,MATCH(AD927,'MSA Reallocations'!$E$2:$E$37,0),)), 0, (OFFSET('MSA Reallocations'!$I$1,MATCH(AD927,'MSA Reallocations'!$E$2:$E$37,0),)))</f>
        <v>0</v>
      </c>
      <c r="AG927" s="181">
        <f ca="1">IF(ISERROR(OFFSET(Reductions!$E$1,MATCH(AD927,Reductions!$F$2:$F$15,0),)), 0, -OFFSET(Reductions!$E$1,MATCH(AD927,Reductions!$F$2:$F$15,0),))</f>
        <v>0</v>
      </c>
      <c r="AH927" s="53">
        <f t="shared" ca="1" si="44"/>
        <v>1259399</v>
      </c>
    </row>
    <row r="928" spans="1:34" x14ac:dyDescent="0.25">
      <c r="A928" s="126" t="s">
        <v>5124</v>
      </c>
      <c r="B928" s="126" t="s">
        <v>2509</v>
      </c>
      <c r="C928" s="126" t="s">
        <v>47</v>
      </c>
      <c r="D928" s="126" t="s">
        <v>48</v>
      </c>
      <c r="E928" s="126" t="s">
        <v>2510</v>
      </c>
      <c r="F928" s="126" t="s">
        <v>2535</v>
      </c>
      <c r="G928" s="126" t="s">
        <v>454</v>
      </c>
      <c r="H928" s="126" t="s">
        <v>23</v>
      </c>
      <c r="I928" s="126" t="s">
        <v>2536</v>
      </c>
      <c r="J928" s="126" t="s">
        <v>2524</v>
      </c>
      <c r="K928" s="126" t="s">
        <v>3341</v>
      </c>
      <c r="L928" s="127">
        <v>19616</v>
      </c>
      <c r="M928" s="127">
        <v>41621</v>
      </c>
      <c r="N928" s="127">
        <v>41621</v>
      </c>
      <c r="O928" s="127">
        <v>60870</v>
      </c>
      <c r="P928" s="127">
        <v>0</v>
      </c>
      <c r="Q928" s="127">
        <v>13003</v>
      </c>
      <c r="R928" s="127">
        <v>982</v>
      </c>
      <c r="S928" s="127">
        <v>737</v>
      </c>
      <c r="T928" s="24">
        <f>IF(P928&gt;0, ROUND(IF(IF(OR(C928="51", C928="52", C928="66"), (L928*'UNIT VALUES'!$C$26)-CALCS!P928,0)&gt;0, IF(OR(C928="51", C928="52", C928="66"), (L928*'UNIT VALUES'!$C$26)-CALCS!P928,0), 0), 0), ROUND(IF(IF(OR(C928="51", C928="52", C928="66"), (L928*'UNIT VALUES'!$C$26)-CALCS!O928,0)&gt;0, IF(OR(C928="51", C928="52", C928="66"), (L928*'UNIT VALUES'!$C$26)-CALCS!O928,0), 0), 0))</f>
        <v>0</v>
      </c>
      <c r="U928" s="25">
        <f>IF(C928="22", (O928*'UNIT VALUES'!$D$38)+(Q928*'UNIT VALUES'!$D$39)+(S928*'UNIT VALUES'!$D$40), (O928*'UNIT VALUES'!$D$28)+(Q928*'UNIT VALUES'!$D$29)+(S928*'UNIT VALUES'!$D$30))</f>
        <v>555519.03659609123</v>
      </c>
      <c r="V928" s="25">
        <f>IF(C928="22",(O928*'UNIT VALUES'!$D$41)+(Q928*'UNIT VALUES'!$D$42)+(R928*'UNIT VALUES'!$D$43),IF(C928="66",(Q928*'UNIT VALUES'!$D$31)+(T928*'UNIT VALUES'!$D$33)+(R928*'UNIT VALUES'!$D$34),(Q928*'UNIT VALUES'!$D$31)+(T928*'UNIT VALUES'!$D$32)+(R928*'UNIT VALUES'!$D$34)))</f>
        <v>271145.49063231988</v>
      </c>
      <c r="W928" s="25">
        <f t="shared" si="42"/>
        <v>555519</v>
      </c>
      <c r="X928" s="27">
        <f>ROUND(IF(C928="22", W928*'UNIT VALUES'!$D$44, W928*'UNIT VALUES'!$D$36), 0)</f>
        <v>486195</v>
      </c>
      <c r="Y928" s="87">
        <f>ROUND(IF(C928="22", IF(U928&gt;V928,O928*'UNIT VALUES'!$D$38*'UNIT VALUES'!$D$44,O928*'UNIT VALUES'!$D$41*'UNIT VALUES'!$D$44),IF(U928&gt;V928, O928*'UNIT VALUES'!$D$28*'UNIT VALUES'!$D$36,0)), 0)</f>
        <v>100142</v>
      </c>
      <c r="Z928" s="87">
        <f>ROUND(IF(C928="22", IF(U928&gt;V928,Q928*'UNIT VALUES'!$D$39*'UNIT VALUES'!$D$44,Q928*'UNIT VALUES'!$D$42*'UNIT VALUES'!$D$44), IF(U928&gt;V928, Q928*'UNIT VALUES'!$D$29*'UNIT VALUES'!$D$36, Q928*'UNIT VALUES'!$D$31*'UNIT VALUES'!$D$36)),0)</f>
        <v>289304</v>
      </c>
      <c r="AA928" s="87">
        <f>ROUND(IF(C928="22", IF(U928&gt;V928,0,R928*'UNIT VALUES'!$D$43*'UNIT VALUES'!$D$44),IF(CALCS!U928&gt;CALCS!V928,0,CALCS!R928*'UNIT VALUES'!$D$34*'UNIT VALUES'!$D$36)), 0)</f>
        <v>0</v>
      </c>
      <c r="AB928" s="87">
        <f>ROUND(IF(C928="22",IF(U928&gt;V928,S928*'UNIT VALUES'!$D$40*'UNIT VALUES'!$D$44,0),IF(U928&gt;V928,S928*'UNIT VALUES'!$D$30*'UNIT VALUES'!$D$36)), 0)</f>
        <v>96749</v>
      </c>
      <c r="AC928" s="87">
        <f>ROUND(IF(U928&gt;V928,0,IF(T928&gt;1, IF(C928="66", T928*'UNIT VALUES'!$D$33*'UNIT VALUES'!$D$36,T928*'UNIT VALUES'!$D$32*'UNIT VALUES'!$D$36),0)),0)</f>
        <v>0</v>
      </c>
      <c r="AD928" t="str">
        <f t="shared" si="43"/>
        <v>411290</v>
      </c>
      <c r="AE928">
        <f ca="1">IF(C928="22",OFFSET('National Reallocations'!$L$1,MATCH(AD928,'National Reallocations'!$I$2:$I$52,0),),ROUND((X928/(SUM($X$2:$X$1259)-SUMIF($C$2:$C$1259,"22",$X$2:$X$1259)))*(Reallocations!$F$4+Reallocations!$F$5),0))</f>
        <v>41</v>
      </c>
      <c r="AF928" s="27">
        <f ca="1">IF(ISERROR(OFFSET('MSA Reallocations'!$I$1,MATCH(AD928,'MSA Reallocations'!$E$2:$E$37,0),)), 0, (OFFSET('MSA Reallocations'!$I$1,MATCH(AD928,'MSA Reallocations'!$E$2:$E$37,0),)))</f>
        <v>0</v>
      </c>
      <c r="AG928" s="181">
        <f ca="1">IF(ISERROR(OFFSET(Reductions!$E$1,MATCH(AD928,Reductions!$F$2:$F$15,0),)), 0, -OFFSET(Reductions!$E$1,MATCH(AD928,Reductions!$F$2:$F$15,0),))</f>
        <v>0</v>
      </c>
      <c r="AH928" s="53">
        <f t="shared" ca="1" si="44"/>
        <v>486236</v>
      </c>
    </row>
    <row r="929" spans="1:34" x14ac:dyDescent="0.25">
      <c r="A929" s="126" t="s">
        <v>5394</v>
      </c>
      <c r="B929" s="126" t="s">
        <v>2509</v>
      </c>
      <c r="C929" s="126" t="s">
        <v>99</v>
      </c>
      <c r="D929" s="126" t="s">
        <v>100</v>
      </c>
      <c r="E929" s="126" t="s">
        <v>2510</v>
      </c>
      <c r="F929" s="126" t="s">
        <v>831</v>
      </c>
      <c r="G929" s="126" t="s">
        <v>176</v>
      </c>
      <c r="H929" s="126" t="s">
        <v>23</v>
      </c>
      <c r="I929" s="126" t="s">
        <v>23</v>
      </c>
      <c r="J929" s="126" t="s">
        <v>1516</v>
      </c>
      <c r="K929" s="126" t="s">
        <v>3341</v>
      </c>
      <c r="L929" s="127">
        <v>112660</v>
      </c>
      <c r="M929" s="127">
        <v>242475</v>
      </c>
      <c r="N929" s="127">
        <v>242494</v>
      </c>
      <c r="O929" s="127">
        <v>405645</v>
      </c>
      <c r="P929" s="127">
        <v>0</v>
      </c>
      <c r="Q929" s="127">
        <v>37091</v>
      </c>
      <c r="R929" s="127">
        <v>11854</v>
      </c>
      <c r="S929" s="127">
        <v>3799</v>
      </c>
      <c r="T929" s="24">
        <f>IF(P929&gt;0, ROUND(IF(IF(OR(C929="51", C929="52", C929="66"), (L929*'UNIT VALUES'!$C$26)-CALCS!P929,0)&gt;0, IF(OR(C929="51", C929="52", C929="66"), (L929*'UNIT VALUES'!$C$26)-CALCS!P929,0), 0), 0), ROUND(IF(IF(OR(C929="51", C929="52", C929="66"), (L929*'UNIT VALUES'!$C$26)-CALCS!O929,0)&gt;0, IF(OR(C929="51", C929="52", C929="66"), (L929*'UNIT VALUES'!$C$26)-CALCS!O929,0), 0), 0))</f>
        <v>0</v>
      </c>
      <c r="U929" s="25">
        <f>IF(C929="22", (O929*'UNIT VALUES'!$D$38)+(Q929*'UNIT VALUES'!$D$39)+(S929*'UNIT VALUES'!$D$40), (O929*'UNIT VALUES'!$D$28)+(Q929*'UNIT VALUES'!$D$29)+(S929*'UNIT VALUES'!$D$30))</f>
        <v>2275238.1730086352</v>
      </c>
      <c r="V929" s="25">
        <f>IF(C929="22",(O929*'UNIT VALUES'!$D$41)+(Q929*'UNIT VALUES'!$D$42)+(R929*'UNIT VALUES'!$D$43),IF(C929="66",(Q929*'UNIT VALUES'!$D$31)+(T929*'UNIT VALUES'!$D$33)+(R929*'UNIT VALUES'!$D$34),(Q929*'UNIT VALUES'!$D$31)+(T929*'UNIT VALUES'!$D$32)+(R929*'UNIT VALUES'!$D$34)))</f>
        <v>1444688.4905744423</v>
      </c>
      <c r="W929" s="25">
        <f t="shared" si="42"/>
        <v>2275238</v>
      </c>
      <c r="X929" s="27">
        <f>ROUND(IF(C929="22", W929*'UNIT VALUES'!$D$44, W929*'UNIT VALUES'!$D$36), 0)</f>
        <v>1991307</v>
      </c>
      <c r="Y929" s="87">
        <f>ROUND(IF(C929="22", IF(U929&gt;V929,O929*'UNIT VALUES'!$D$38*'UNIT VALUES'!$D$44,O929*'UNIT VALUES'!$D$41*'UNIT VALUES'!$D$44),IF(U929&gt;V929, O929*'UNIT VALUES'!$D$28*'UNIT VALUES'!$D$36,0)), 0)</f>
        <v>667361</v>
      </c>
      <c r="Z929" s="87">
        <f>ROUND(IF(C929="22", IF(U929&gt;V929,Q929*'UNIT VALUES'!$D$39*'UNIT VALUES'!$D$44,Q929*'UNIT VALUES'!$D$42*'UNIT VALUES'!$D$44), IF(U929&gt;V929, Q929*'UNIT VALUES'!$D$29*'UNIT VALUES'!$D$36, Q929*'UNIT VALUES'!$D$31*'UNIT VALUES'!$D$36)),0)</f>
        <v>825238</v>
      </c>
      <c r="AA929" s="87">
        <f>ROUND(IF(C929="22", IF(U929&gt;V929,0,R929*'UNIT VALUES'!$D$43*'UNIT VALUES'!$D$44),IF(CALCS!U929&gt;CALCS!V929,0,CALCS!R929*'UNIT VALUES'!$D$34*'UNIT VALUES'!$D$36)), 0)</f>
        <v>0</v>
      </c>
      <c r="AB929" s="87">
        <f>ROUND(IF(C929="22",IF(U929&gt;V929,S929*'UNIT VALUES'!$D$40*'UNIT VALUES'!$D$44,0),IF(U929&gt;V929,S929*'UNIT VALUES'!$D$30*'UNIT VALUES'!$D$36)), 0)</f>
        <v>498709</v>
      </c>
      <c r="AC929" s="87">
        <f>ROUND(IF(U929&gt;V929,0,IF(T929&gt;1, IF(C929="66", T929*'UNIT VALUES'!$D$33*'UNIT VALUES'!$D$36,T929*'UNIT VALUES'!$D$32*'UNIT VALUES'!$D$36),0)),0)</f>
        <v>0</v>
      </c>
      <c r="AD929" t="str">
        <f t="shared" si="43"/>
        <v>419005</v>
      </c>
      <c r="AE929">
        <f ca="1">IF(C929="22",OFFSET('National Reallocations'!$L$1,MATCH(AD929,'National Reallocations'!$I$2:$I$52,0),),ROUND((X929/(SUM($X$2:$X$1259)-SUMIF($C$2:$C$1259,"22",$X$2:$X$1259)))*(Reallocations!$F$4+Reallocations!$F$5),0))</f>
        <v>167</v>
      </c>
      <c r="AF929" s="27">
        <f ca="1">IF(ISERROR(OFFSET('MSA Reallocations'!$I$1,MATCH(AD929,'MSA Reallocations'!$E$2:$E$37,0),)), 0, (OFFSET('MSA Reallocations'!$I$1,MATCH(AD929,'MSA Reallocations'!$E$2:$E$37,0),)))</f>
        <v>0</v>
      </c>
      <c r="AG929" s="181">
        <f ca="1">IF(ISERROR(OFFSET(Reductions!$E$1,MATCH(AD929,Reductions!$F$2:$F$15,0),)), 0, -OFFSET(Reductions!$E$1,MATCH(AD929,Reductions!$F$2:$F$15,0),))</f>
        <v>0</v>
      </c>
      <c r="AH929" s="53">
        <f t="shared" ca="1" si="44"/>
        <v>1991474</v>
      </c>
    </row>
    <row r="930" spans="1:34" x14ac:dyDescent="0.25">
      <c r="A930" s="126" t="s">
        <v>5315</v>
      </c>
      <c r="B930" s="126" t="s">
        <v>2509</v>
      </c>
      <c r="C930" s="126" t="s">
        <v>99</v>
      </c>
      <c r="D930" s="126" t="s">
        <v>100</v>
      </c>
      <c r="E930" s="126" t="s">
        <v>2510</v>
      </c>
      <c r="F930" s="126" t="s">
        <v>1606</v>
      </c>
      <c r="G930" s="126" t="s">
        <v>126</v>
      </c>
      <c r="H930" s="126" t="s">
        <v>23</v>
      </c>
      <c r="I930" s="126" t="s">
        <v>23</v>
      </c>
      <c r="J930" s="126" t="s">
        <v>1516</v>
      </c>
      <c r="K930" s="126" t="s">
        <v>3341</v>
      </c>
      <c r="L930" s="127">
        <v>146570</v>
      </c>
      <c r="M930" s="127">
        <v>30442</v>
      </c>
      <c r="N930" s="127">
        <v>161573</v>
      </c>
      <c r="O930" s="127">
        <v>47251</v>
      </c>
      <c r="P930" s="127">
        <v>250788</v>
      </c>
      <c r="Q930" s="127">
        <v>6695</v>
      </c>
      <c r="R930" s="127">
        <v>1487</v>
      </c>
      <c r="S930" s="127">
        <v>560</v>
      </c>
      <c r="T930" s="24">
        <f>IF(P930&gt;0, ROUND(IF(IF(OR(C930="51", C930="52", C930="66"), (L930*'UNIT VALUES'!$C$26)-CALCS!P930,0)&gt;0, IF(OR(C930="51", C930="52", C930="66"), (L930*'UNIT VALUES'!$C$26)-CALCS!P930,0), 0), 0), ROUND(IF(IF(OR(C930="51", C930="52", C930="66"), (L930*'UNIT VALUES'!$C$26)-CALCS!O930,0)&gt;0, IF(OR(C930="51", C930="52", C930="66"), (L930*'UNIT VALUES'!$C$26)-CALCS!O930,0), 0), 0))</f>
        <v>0</v>
      </c>
      <c r="U930" s="25">
        <f>IF(C930="22", (O930*'UNIT VALUES'!$D$38)+(Q930*'UNIT VALUES'!$D$39)+(S930*'UNIT VALUES'!$D$40), (O930*'UNIT VALUES'!$D$28)+(Q930*'UNIT VALUES'!$D$29)+(S930*'UNIT VALUES'!$D$30))</f>
        <v>343011.99799192871</v>
      </c>
      <c r="V930" s="25">
        <f>IF(C930="22",(O930*'UNIT VALUES'!$D$41)+(Q930*'UNIT VALUES'!$D$42)+(R930*'UNIT VALUES'!$D$43),IF(C930="66",(Q930*'UNIT VALUES'!$D$31)+(T930*'UNIT VALUES'!$D$33)+(R930*'UNIT VALUES'!$D$34),(Q930*'UNIT VALUES'!$D$31)+(T930*'UNIT VALUES'!$D$32)+(R930*'UNIT VALUES'!$D$34)))</f>
        <v>212375.19112792623</v>
      </c>
      <c r="W930" s="25">
        <f t="shared" si="42"/>
        <v>343012</v>
      </c>
      <c r="X930" s="27">
        <f>ROUND(IF(C930="22", W930*'UNIT VALUES'!$D$44, W930*'UNIT VALUES'!$D$36), 0)</f>
        <v>300207</v>
      </c>
      <c r="Y930" s="87">
        <f>ROUND(IF(C930="22", IF(U930&gt;V930,O930*'UNIT VALUES'!$D$38*'UNIT VALUES'!$D$44,O930*'UNIT VALUES'!$D$41*'UNIT VALUES'!$D$44),IF(U930&gt;V930, O930*'UNIT VALUES'!$D$28*'UNIT VALUES'!$D$36,0)), 0)</f>
        <v>77737</v>
      </c>
      <c r="Z930" s="87">
        <f>ROUND(IF(C930="22", IF(U930&gt;V930,Q930*'UNIT VALUES'!$D$39*'UNIT VALUES'!$D$44,Q930*'UNIT VALUES'!$D$42*'UNIT VALUES'!$D$44), IF(U930&gt;V930, Q930*'UNIT VALUES'!$D$29*'UNIT VALUES'!$D$36, Q930*'UNIT VALUES'!$D$31*'UNIT VALUES'!$D$36)),0)</f>
        <v>148957</v>
      </c>
      <c r="AA930" s="87">
        <f>ROUND(IF(C930="22", IF(U930&gt;V930,0,R930*'UNIT VALUES'!$D$43*'UNIT VALUES'!$D$44),IF(CALCS!U930&gt;CALCS!V930,0,CALCS!R930*'UNIT VALUES'!$D$34*'UNIT VALUES'!$D$36)), 0)</f>
        <v>0</v>
      </c>
      <c r="AB930" s="87">
        <f>ROUND(IF(C930="22",IF(U930&gt;V930,S930*'UNIT VALUES'!$D$40*'UNIT VALUES'!$D$44,0),IF(U930&gt;V930,S930*'UNIT VALUES'!$D$30*'UNIT VALUES'!$D$36)), 0)</f>
        <v>73513</v>
      </c>
      <c r="AC930" s="87">
        <f>ROUND(IF(U930&gt;V930,0,IF(T930&gt;1, IF(C930="66", T930*'UNIT VALUES'!$D$33*'UNIT VALUES'!$D$36,T930*'UNIT VALUES'!$D$32*'UNIT VALUES'!$D$36),0)),0)</f>
        <v>0</v>
      </c>
      <c r="AD930" t="str">
        <f t="shared" si="43"/>
        <v>419051</v>
      </c>
      <c r="AE930">
        <f ca="1">IF(C930="22",OFFSET('National Reallocations'!$L$1,MATCH(AD930,'National Reallocations'!$I$2:$I$52,0),),ROUND((X930/(SUM($X$2:$X$1259)-SUMIF($C$2:$C$1259,"22",$X$2:$X$1259)))*(Reallocations!$F$4+Reallocations!$F$5),0))</f>
        <v>25</v>
      </c>
      <c r="AF930" s="27">
        <f ca="1">IF(ISERROR(OFFSET('MSA Reallocations'!$I$1,MATCH(AD930,'MSA Reallocations'!$E$2:$E$37,0),)), 0, (OFFSET('MSA Reallocations'!$I$1,MATCH(AD930,'MSA Reallocations'!$E$2:$E$37,0),)))</f>
        <v>0</v>
      </c>
      <c r="AG930" s="181">
        <f ca="1">IF(ISERROR(OFFSET(Reductions!$E$1,MATCH(AD930,Reductions!$F$2:$F$15,0),)), 0, -OFFSET(Reductions!$E$1,MATCH(AD930,Reductions!$F$2:$F$15,0),))</f>
        <v>0</v>
      </c>
      <c r="AH930" s="53">
        <f t="shared" ca="1" si="44"/>
        <v>300232</v>
      </c>
    </row>
    <row r="931" spans="1:34" x14ac:dyDescent="0.25">
      <c r="A931" s="126" t="s">
        <v>5437</v>
      </c>
      <c r="B931" s="126" t="s">
        <v>2509</v>
      </c>
      <c r="C931" s="126" t="s">
        <v>99</v>
      </c>
      <c r="D931" s="126" t="s">
        <v>100</v>
      </c>
      <c r="E931" s="126" t="s">
        <v>2510</v>
      </c>
      <c r="F931" s="126" t="s">
        <v>760</v>
      </c>
      <c r="G931" s="126" t="s">
        <v>294</v>
      </c>
      <c r="H931" s="126" t="s">
        <v>23</v>
      </c>
      <c r="I931" s="126" t="s">
        <v>23</v>
      </c>
      <c r="J931" s="126" t="s">
        <v>1516</v>
      </c>
      <c r="K931" s="126" t="s">
        <v>3341</v>
      </c>
      <c r="L931" s="127">
        <v>78064</v>
      </c>
      <c r="M931" s="127">
        <v>182075</v>
      </c>
      <c r="N931" s="127">
        <v>186864</v>
      </c>
      <c r="O931" s="127">
        <v>371453</v>
      </c>
      <c r="P931" s="127">
        <v>0</v>
      </c>
      <c r="Q931" s="127">
        <v>36920</v>
      </c>
      <c r="R931" s="127">
        <v>4413</v>
      </c>
      <c r="S931" s="127">
        <v>3389</v>
      </c>
      <c r="T931" s="24">
        <f>IF(P931&gt;0, ROUND(IF(IF(OR(C931="51", C931="52", C931="66"), (L931*'UNIT VALUES'!$C$26)-CALCS!P931,0)&gt;0, IF(OR(C931="51", C931="52", C931="66"), (L931*'UNIT VALUES'!$C$26)-CALCS!P931,0), 0), 0), ROUND(IF(IF(OR(C931="51", C931="52", C931="66"), (L931*'UNIT VALUES'!$C$26)-CALCS!O931,0)&gt;0, IF(OR(C931="51", C931="52", C931="66"), (L931*'UNIT VALUES'!$C$26)-CALCS!O931,0), 0), 0))</f>
        <v>0</v>
      </c>
      <c r="U931" s="25">
        <f>IF(C931="22", (O931*'UNIT VALUES'!$D$38)+(Q931*'UNIT VALUES'!$D$39)+(S931*'UNIT VALUES'!$D$40), (O931*'UNIT VALUES'!$D$28)+(Q931*'UNIT VALUES'!$D$29)+(S931*'UNIT VALUES'!$D$30))</f>
        <v>2145121.7984019024</v>
      </c>
      <c r="V931" s="25">
        <f>IF(C931="22",(O931*'UNIT VALUES'!$D$41)+(Q931*'UNIT VALUES'!$D$42)+(R931*'UNIT VALUES'!$D$43),IF(C931="66",(Q931*'UNIT VALUES'!$D$31)+(T931*'UNIT VALUES'!$D$33)+(R931*'UNIT VALUES'!$D$34),(Q931*'UNIT VALUES'!$D$31)+(T931*'UNIT VALUES'!$D$32)+(R931*'UNIT VALUES'!$D$34)))</f>
        <v>890347.86195001961</v>
      </c>
      <c r="W931" s="25">
        <f t="shared" si="42"/>
        <v>2145122</v>
      </c>
      <c r="X931" s="27">
        <f>ROUND(IF(C931="22", W931*'UNIT VALUES'!$D$44, W931*'UNIT VALUES'!$D$36), 0)</f>
        <v>1877428</v>
      </c>
      <c r="Y931" s="87">
        <f>ROUND(IF(C931="22", IF(U931&gt;V931,O931*'UNIT VALUES'!$D$38*'UNIT VALUES'!$D$44,O931*'UNIT VALUES'!$D$41*'UNIT VALUES'!$D$44),IF(U931&gt;V931, O931*'UNIT VALUES'!$D$28*'UNIT VALUES'!$D$36,0)), 0)</f>
        <v>611109</v>
      </c>
      <c r="Z931" s="87">
        <f>ROUND(IF(C931="22", IF(U931&gt;V931,Q931*'UNIT VALUES'!$D$39*'UNIT VALUES'!$D$44,Q931*'UNIT VALUES'!$D$42*'UNIT VALUES'!$D$44), IF(U931&gt;V931, Q931*'UNIT VALUES'!$D$29*'UNIT VALUES'!$D$36, Q931*'UNIT VALUES'!$D$31*'UNIT VALUES'!$D$36)),0)</f>
        <v>821433</v>
      </c>
      <c r="AA931" s="87">
        <f>ROUND(IF(C931="22", IF(U931&gt;V931,0,R931*'UNIT VALUES'!$D$43*'UNIT VALUES'!$D$44),IF(CALCS!U931&gt;CALCS!V931,0,CALCS!R931*'UNIT VALUES'!$D$34*'UNIT VALUES'!$D$36)), 0)</f>
        <v>0</v>
      </c>
      <c r="AB931" s="87">
        <f>ROUND(IF(C931="22",IF(U931&gt;V931,S931*'UNIT VALUES'!$D$40*'UNIT VALUES'!$D$44,0),IF(U931&gt;V931,S931*'UNIT VALUES'!$D$30*'UNIT VALUES'!$D$36)), 0)</f>
        <v>444886</v>
      </c>
      <c r="AC931" s="87">
        <f>ROUND(IF(U931&gt;V931,0,IF(T931&gt;1, IF(C931="66", T931*'UNIT VALUES'!$D$33*'UNIT VALUES'!$D$36,T931*'UNIT VALUES'!$D$32*'UNIT VALUES'!$D$36),0)),0)</f>
        <v>0</v>
      </c>
      <c r="AD931" t="str">
        <f t="shared" si="43"/>
        <v>419067</v>
      </c>
      <c r="AE931">
        <f ca="1">IF(C931="22",OFFSET('National Reallocations'!$L$1,MATCH(AD931,'National Reallocations'!$I$2:$I$52,0),),ROUND((X931/(SUM($X$2:$X$1259)-SUMIF($C$2:$C$1259,"22",$X$2:$X$1259)))*(Reallocations!$F$4+Reallocations!$F$5),0))</f>
        <v>158</v>
      </c>
      <c r="AF931" s="27">
        <f ca="1">IF(ISERROR(OFFSET('MSA Reallocations'!$I$1,MATCH(AD931,'MSA Reallocations'!$E$2:$E$37,0),)), 0, (OFFSET('MSA Reallocations'!$I$1,MATCH(AD931,'MSA Reallocations'!$E$2:$E$37,0),)))</f>
        <v>0</v>
      </c>
      <c r="AG931" s="181">
        <f ca="1">IF(ISERROR(OFFSET(Reductions!$E$1,MATCH(AD931,Reductions!$F$2:$F$15,0),)), 0, -OFFSET(Reductions!$E$1,MATCH(AD931,Reductions!$F$2:$F$15,0),))</f>
        <v>0</v>
      </c>
      <c r="AH931" s="53">
        <f t="shared" ca="1" si="44"/>
        <v>1877586</v>
      </c>
    </row>
    <row r="932" spans="1:34" x14ac:dyDescent="0.25">
      <c r="A932" s="126" t="s">
        <v>5454</v>
      </c>
      <c r="B932" s="126" t="s">
        <v>2540</v>
      </c>
      <c r="C932" s="126" t="s">
        <v>19</v>
      </c>
      <c r="D932" s="126" t="s">
        <v>20</v>
      </c>
      <c r="E932" s="126" t="s">
        <v>2541</v>
      </c>
      <c r="F932" s="126" t="s">
        <v>4744</v>
      </c>
      <c r="G932" s="126" t="s">
        <v>22</v>
      </c>
      <c r="H932" s="126" t="s">
        <v>23</v>
      </c>
      <c r="I932" s="126" t="s">
        <v>23</v>
      </c>
      <c r="J932" s="126" t="s">
        <v>24</v>
      </c>
      <c r="K932" s="126" t="s">
        <v>3337</v>
      </c>
      <c r="L932" s="127">
        <v>0</v>
      </c>
      <c r="M932" s="127">
        <v>11865710</v>
      </c>
      <c r="N932" s="127">
        <v>11863895</v>
      </c>
      <c r="O932" s="127">
        <v>3580569</v>
      </c>
      <c r="P932" s="127">
        <v>0</v>
      </c>
      <c r="Q932" s="127">
        <v>429594</v>
      </c>
      <c r="R932" s="127">
        <v>451427</v>
      </c>
      <c r="S932" s="127">
        <v>15530</v>
      </c>
      <c r="T932" s="24">
        <f>IF(P932&gt;0, ROUND(IF(IF(OR(C932="51", C932="52", C932="66"), (L932*'UNIT VALUES'!$C$26)-CALCS!P932,0)&gt;0, IF(OR(C932="51", C932="52", C932="66"), (L932*'UNIT VALUES'!$C$26)-CALCS!P932,0), 0), 0), ROUND(IF(IF(OR(C932="51", C932="52", C932="66"), (L932*'UNIT VALUES'!$C$26)-CALCS!O932,0)&gt;0, IF(OR(C932="51", C932="52", C932="66"), (L932*'UNIT VALUES'!$C$26)-CALCS!O932,0), 0), 0))</f>
        <v>0</v>
      </c>
      <c r="U932" s="25">
        <f>IF(C932="22", (O932*'UNIT VALUES'!$D$38)+(Q932*'UNIT VALUES'!$D$39)+(S932*'UNIT VALUES'!$D$40), (O932*'UNIT VALUES'!$D$28)+(Q932*'UNIT VALUES'!$D$29)+(S932*'UNIT VALUES'!$D$30))</f>
        <v>23168330.255372822</v>
      </c>
      <c r="V932" s="25">
        <f>IF(C932="22",(O932*'UNIT VALUES'!$D$41)+(Q932*'UNIT VALUES'!$D$42)+(R932*'UNIT VALUES'!$D$43),IF(C932="66",(Q932*'UNIT VALUES'!$D$31)+(T932*'UNIT VALUES'!$D$33)+(R932*'UNIT VALUES'!$D$34),(Q932*'UNIT VALUES'!$D$31)+(T932*'UNIT VALUES'!$D$32)+(R932*'UNIT VALUES'!$D$34)))</f>
        <v>44446598.198941544</v>
      </c>
      <c r="W932" s="25">
        <f t="shared" si="42"/>
        <v>44446598</v>
      </c>
      <c r="X932" s="219">
        <f>ROUND(IF(C932="22", W932*'UNIT VALUES'!$D$44, W932*'UNIT VALUES'!$D$36), 0)</f>
        <v>36959529</v>
      </c>
      <c r="Y932" s="87">
        <f>ROUND(IF(C932="22", IF(U932&gt;V932,O932*'UNIT VALUES'!$D$38*'UNIT VALUES'!$D$44,O932*'UNIT VALUES'!$D$41*'UNIT VALUES'!$D$44),IF(U932&gt;V932, O932*'UNIT VALUES'!$D$28*'UNIT VALUES'!$D$36,0)), 0)</f>
        <v>4784172</v>
      </c>
      <c r="Z932" s="87">
        <f>ROUND(IF(C932="22", IF(U932&gt;V932,Q932*'UNIT VALUES'!$D$39*'UNIT VALUES'!$D$44,Q932*'UNIT VALUES'!$D$42*'UNIT VALUES'!$D$44), IF(U932&gt;V932, Q932*'UNIT VALUES'!$D$29*'UNIT VALUES'!$D$36, Q932*'UNIT VALUES'!$D$31*'UNIT VALUES'!$D$36)),0)</f>
        <v>6000703</v>
      </c>
      <c r="AA932" s="87">
        <f>ROUND(IF(C932="22", IF(U932&gt;V932,0,R932*'UNIT VALUES'!$D$43*'UNIT VALUES'!$D$44),IF(CALCS!U932&gt;CALCS!V932,0,CALCS!R932*'UNIT VALUES'!$D$34*'UNIT VALUES'!$D$36)), 0)</f>
        <v>26174654</v>
      </c>
      <c r="AB932" s="87">
        <f>ROUND(IF(C932="22",IF(U932&gt;V932,S932*'UNIT VALUES'!$D$40*'UNIT VALUES'!$D$44,0),IF(U932&gt;V932,S932*'UNIT VALUES'!$D$30*'UNIT VALUES'!$D$36)), 0)</f>
        <v>0</v>
      </c>
      <c r="AC932" s="87">
        <f>ROUND(IF(U932&gt;V932,0,IF(T932&gt;1, IF(C932="66", T932*'UNIT VALUES'!$D$33*'UNIT VALUES'!$D$36,T932*'UNIT VALUES'!$D$32*'UNIT VALUES'!$D$36),0)),0)</f>
        <v>0</v>
      </c>
      <c r="AD932" t="str">
        <f t="shared" si="43"/>
        <v>429999</v>
      </c>
      <c r="AE932">
        <f ca="1">IF(C932="22",OFFSET('National Reallocations'!$L$1,MATCH(AD932,'National Reallocations'!$I$2:$I$52,0),),ROUND((X932/(SUM($X$2:$X$1259)-SUMIF($C$2:$C$1259,"22",$X$2:$X$1259)))*(Reallocations!$F$4+Reallocations!$F$5),0))</f>
        <v>46413</v>
      </c>
      <c r="AF932" s="27">
        <f ca="1">IF(ISERROR(OFFSET('MSA Reallocations'!$I$1,MATCH(AD932,'MSA Reallocations'!$E$2:$E$37,0),)), 0, (OFFSET('MSA Reallocations'!$I$1,MATCH(AD932,'MSA Reallocations'!$E$2:$E$37,0),)))</f>
        <v>0</v>
      </c>
      <c r="AG932" s="181">
        <f ca="1">IF(ISERROR(OFFSET(Reductions!$E$1,MATCH(AD932,Reductions!$F$2:$F$15,0),)), 0, -OFFSET(Reductions!$E$1,MATCH(AD932,Reductions!$F$2:$F$15,0),))</f>
        <v>0</v>
      </c>
      <c r="AH932" s="53">
        <f t="shared" ca="1" si="44"/>
        <v>37005942</v>
      </c>
    </row>
    <row r="933" spans="1:34" x14ac:dyDescent="0.25">
      <c r="A933" s="126" t="s">
        <v>5199</v>
      </c>
      <c r="B933" s="126" t="s">
        <v>2540</v>
      </c>
      <c r="C933" s="126" t="s">
        <v>47</v>
      </c>
      <c r="D933" s="126" t="s">
        <v>48</v>
      </c>
      <c r="E933" s="126" t="s">
        <v>2541</v>
      </c>
      <c r="F933" s="126" t="s">
        <v>2543</v>
      </c>
      <c r="G933" s="126" t="s">
        <v>156</v>
      </c>
      <c r="H933" s="126" t="s">
        <v>2544</v>
      </c>
      <c r="I933" s="126" t="s">
        <v>23</v>
      </c>
      <c r="J933" s="126" t="s">
        <v>4667</v>
      </c>
      <c r="K933" s="126" t="s">
        <v>3337</v>
      </c>
      <c r="L933" s="127">
        <v>55831</v>
      </c>
      <c r="M933" s="127">
        <v>58836</v>
      </c>
      <c r="N933" s="127">
        <v>59084</v>
      </c>
      <c r="O933" s="127">
        <v>55590</v>
      </c>
      <c r="P933" s="127">
        <v>0</v>
      </c>
      <c r="Q933" s="127">
        <v>3411</v>
      </c>
      <c r="R933" s="127">
        <v>5234</v>
      </c>
      <c r="S933" s="127">
        <v>232</v>
      </c>
      <c r="T933" s="24">
        <f>IF(P933&gt;0, ROUND(IF(IF(OR(C933="51", C933="52", C933="66"), (L933*'UNIT VALUES'!$C$26)-CALCS!P933,0)&gt;0, IF(OR(C933="51", C933="52", C933="66"), (L933*'UNIT VALUES'!$C$26)-CALCS!P933,0), 0), 0), ROUND(IF(IF(OR(C933="51", C933="52", C933="66"), (L933*'UNIT VALUES'!$C$26)-CALCS!O933,0)&gt;0, IF(OR(C933="51", C933="52", C933="66"), (L933*'UNIT VALUES'!$C$26)-CALCS!O933,0), 0), 0))</f>
        <v>32021</v>
      </c>
      <c r="U933" s="25">
        <f>IF(C933="22", (O933*'UNIT VALUES'!$D$38)+(Q933*'UNIT VALUES'!$D$39)+(S933*'UNIT VALUES'!$D$40), (O933*'UNIT VALUES'!$D$28)+(Q933*'UNIT VALUES'!$D$29)+(S933*'UNIT VALUES'!$D$30))</f>
        <v>226006.36958975811</v>
      </c>
      <c r="V933" s="25">
        <f>IF(C933="22",(O933*'UNIT VALUES'!$D$41)+(Q933*'UNIT VALUES'!$D$42)+(R933*'UNIT VALUES'!$D$43),IF(C933="66",(Q933*'UNIT VALUES'!$D$31)+(T933*'UNIT VALUES'!$D$33)+(R933*'UNIT VALUES'!$D$34),(Q933*'UNIT VALUES'!$D$31)+(T933*'UNIT VALUES'!$D$32)+(R933*'UNIT VALUES'!$D$34)))</f>
        <v>813711.32999621797</v>
      </c>
      <c r="W933" s="25">
        <f t="shared" si="42"/>
        <v>813711</v>
      </c>
      <c r="X933" s="27">
        <f>ROUND(IF(C933="22", W933*'UNIT VALUES'!$D$44, W933*'UNIT VALUES'!$D$36), 0)</f>
        <v>712167</v>
      </c>
      <c r="Y933" s="87">
        <f>ROUND(IF(C933="22", IF(U933&gt;V933,O933*'UNIT VALUES'!$D$38*'UNIT VALUES'!$D$44,O933*'UNIT VALUES'!$D$41*'UNIT VALUES'!$D$44),IF(U933&gt;V933, O933*'UNIT VALUES'!$D$28*'UNIT VALUES'!$D$36,0)), 0)</f>
        <v>0</v>
      </c>
      <c r="Z933" s="87">
        <f>ROUND(IF(C933="22", IF(U933&gt;V933,Q933*'UNIT VALUES'!$D$39*'UNIT VALUES'!$D$44,Q933*'UNIT VALUES'!$D$42*'UNIT VALUES'!$D$44), IF(U933&gt;V933, Q933*'UNIT VALUES'!$D$29*'UNIT VALUES'!$D$36, Q933*'UNIT VALUES'!$D$31*'UNIT VALUES'!$D$36)),0)</f>
        <v>45535</v>
      </c>
      <c r="AA933" s="87">
        <f>ROUND(IF(C933="22", IF(U933&gt;V933,0,R933*'UNIT VALUES'!$D$43*'UNIT VALUES'!$D$44),IF(CALCS!U933&gt;CALCS!V933,0,CALCS!R933*'UNIT VALUES'!$D$34*'UNIT VALUES'!$D$36)), 0)</f>
        <v>339658</v>
      </c>
      <c r="AB933" s="87">
        <f>ROUND(IF(C933="22",IF(U933&gt;V933,S933*'UNIT VALUES'!$D$40*'UNIT VALUES'!$D$44,0),IF(U933&gt;V933,S933*'UNIT VALUES'!$D$30*'UNIT VALUES'!$D$36)), 0)</f>
        <v>0</v>
      </c>
      <c r="AC933" s="87">
        <f>ROUND(IF(U933&gt;V933,0,IF(T933&gt;1, IF(C933="66", T933*'UNIT VALUES'!$D$33*'UNIT VALUES'!$D$36,T933*'UNIT VALUES'!$D$32*'UNIT VALUES'!$D$36),0)),0)</f>
        <v>326974</v>
      </c>
      <c r="AD933" t="str">
        <f t="shared" si="43"/>
        <v>420015</v>
      </c>
      <c r="AE933">
        <f ca="1">IF(C933="22",OFFSET('National Reallocations'!$L$1,MATCH(AD933,'National Reallocations'!$I$2:$I$52,0),),ROUND((X933/(SUM($X$2:$X$1259)-SUMIF($C$2:$C$1259,"22",$X$2:$X$1259)))*(Reallocations!$F$4+Reallocations!$F$5),0))</f>
        <v>60</v>
      </c>
      <c r="AF933" s="27">
        <f ca="1">IF(ISERROR(OFFSET('MSA Reallocations'!$I$1,MATCH(AD933,'MSA Reallocations'!$E$2:$E$37,0),)), 0, (OFFSET('MSA Reallocations'!$I$1,MATCH(AD933,'MSA Reallocations'!$E$2:$E$37,0),)))</f>
        <v>0</v>
      </c>
      <c r="AG933" s="181">
        <f ca="1">IF(ISERROR(OFFSET(Reductions!$E$1,MATCH(AD933,Reductions!$F$2:$F$15,0),)), 0, -OFFSET(Reductions!$E$1,MATCH(AD933,Reductions!$F$2:$F$15,0),))</f>
        <v>0</v>
      </c>
      <c r="AH933" s="53">
        <f t="shared" ca="1" si="44"/>
        <v>712227</v>
      </c>
    </row>
    <row r="934" spans="1:34" x14ac:dyDescent="0.25">
      <c r="A934" s="126" t="s">
        <v>5854</v>
      </c>
      <c r="B934" s="126" t="s">
        <v>2540</v>
      </c>
      <c r="C934" s="126" t="s">
        <v>27</v>
      </c>
      <c r="D934" s="126" t="s">
        <v>28</v>
      </c>
      <c r="E934" s="126" t="s">
        <v>2541</v>
      </c>
      <c r="F934" s="126" t="s">
        <v>2250</v>
      </c>
      <c r="G934" s="126" t="s">
        <v>66</v>
      </c>
      <c r="H934" s="126" t="s">
        <v>23</v>
      </c>
      <c r="I934" s="126" t="s">
        <v>237</v>
      </c>
      <c r="J934" s="126" t="s">
        <v>2547</v>
      </c>
      <c r="K934" s="126" t="s">
        <v>3337</v>
      </c>
      <c r="L934" s="127">
        <v>108347</v>
      </c>
      <c r="M934" s="127">
        <v>103808</v>
      </c>
      <c r="N934" s="127">
        <v>103758</v>
      </c>
      <c r="O934" s="127">
        <v>120207</v>
      </c>
      <c r="P934" s="127">
        <v>0</v>
      </c>
      <c r="Q934" s="127">
        <v>29936</v>
      </c>
      <c r="R934" s="127">
        <v>18482</v>
      </c>
      <c r="S934" s="127">
        <v>1393</v>
      </c>
      <c r="T934" s="24">
        <f>IF(P934&gt;0, ROUND(IF(IF(OR(C934="51", C934="52", C934="66"), (L934*'UNIT VALUES'!$C$26)-CALCS!P934,0)&gt;0, IF(OR(C934="51", C934="52", C934="66"), (L934*'UNIT VALUES'!$C$26)-CALCS!P934,0), 0), 0), ROUND(IF(IF(OR(C934="51", C934="52", C934="66"), (L934*'UNIT VALUES'!$C$26)-CALCS!O934,0)&gt;0, IF(OR(C934="51", C934="52", C934="66"), (L934*'UNIT VALUES'!$C$26)-CALCS!O934,0), 0), 0))</f>
        <v>49813</v>
      </c>
      <c r="U934" s="25">
        <f>IF(C934="22", (O934*'UNIT VALUES'!$D$38)+(Q934*'UNIT VALUES'!$D$39)+(S934*'UNIT VALUES'!$D$40), (O934*'UNIT VALUES'!$D$28)+(Q934*'UNIT VALUES'!$D$29)+(S934*'UNIT VALUES'!$D$30))</f>
        <v>1195913.1266753536</v>
      </c>
      <c r="V934" s="25">
        <f>IF(C934="22",(O934*'UNIT VALUES'!$D$41)+(Q934*'UNIT VALUES'!$D$42)+(R934*'UNIT VALUES'!$D$43),IF(C934="66",(Q934*'UNIT VALUES'!$D$31)+(T934*'UNIT VALUES'!$D$33)+(R934*'UNIT VALUES'!$D$34),(Q934*'UNIT VALUES'!$D$31)+(T934*'UNIT VALUES'!$D$32)+(R934*'UNIT VALUES'!$D$34)))</f>
        <v>2408182.9760173508</v>
      </c>
      <c r="W934" s="25">
        <f t="shared" si="42"/>
        <v>2408183</v>
      </c>
      <c r="X934" s="27">
        <f>ROUND(IF(C934="22", W934*'UNIT VALUES'!$D$44, W934*'UNIT VALUES'!$D$36), 0)</f>
        <v>2107662</v>
      </c>
      <c r="Y934" s="87">
        <f>ROUND(IF(C934="22", IF(U934&gt;V934,O934*'UNIT VALUES'!$D$38*'UNIT VALUES'!$D$44,O934*'UNIT VALUES'!$D$41*'UNIT VALUES'!$D$44),IF(U934&gt;V934, O934*'UNIT VALUES'!$D$28*'UNIT VALUES'!$D$36,0)), 0)</f>
        <v>0</v>
      </c>
      <c r="Z934" s="87">
        <f>ROUND(IF(C934="22", IF(U934&gt;V934,Q934*'UNIT VALUES'!$D$39*'UNIT VALUES'!$D$44,Q934*'UNIT VALUES'!$D$42*'UNIT VALUES'!$D$44), IF(U934&gt;V934, Q934*'UNIT VALUES'!$D$29*'UNIT VALUES'!$D$36, Q934*'UNIT VALUES'!$D$31*'UNIT VALUES'!$D$36)),0)</f>
        <v>399628</v>
      </c>
      <c r="AA934" s="87">
        <f>ROUND(IF(C934="22", IF(U934&gt;V934,0,R934*'UNIT VALUES'!$D$43*'UNIT VALUES'!$D$44),IF(CALCS!U934&gt;CALCS!V934,0,CALCS!R934*'UNIT VALUES'!$D$34*'UNIT VALUES'!$D$36)), 0)</f>
        <v>1199382</v>
      </c>
      <c r="AB934" s="87">
        <f>ROUND(IF(C934="22",IF(U934&gt;V934,S934*'UNIT VALUES'!$D$40*'UNIT VALUES'!$D$44,0),IF(U934&gt;V934,S934*'UNIT VALUES'!$D$30*'UNIT VALUES'!$D$36)), 0)</f>
        <v>0</v>
      </c>
      <c r="AC934" s="87">
        <f>ROUND(IF(U934&gt;V934,0,IF(T934&gt;1, IF(C934="66", T934*'UNIT VALUES'!$D$33*'UNIT VALUES'!$D$36,T934*'UNIT VALUES'!$D$32*'UNIT VALUES'!$D$36),0)),0)</f>
        <v>508652</v>
      </c>
      <c r="AD934" t="str">
        <f t="shared" si="43"/>
        <v>420096</v>
      </c>
      <c r="AE934">
        <f ca="1">IF(C934="22",OFFSET('National Reallocations'!$L$1,MATCH(AD934,'National Reallocations'!$I$2:$I$52,0),),ROUND((X934/(SUM($X$2:$X$1259)-SUMIF($C$2:$C$1259,"22",$X$2:$X$1259)))*(Reallocations!$F$4+Reallocations!$F$5),0))</f>
        <v>177</v>
      </c>
      <c r="AF934" s="27">
        <f ca="1">IF(ISERROR(OFFSET('MSA Reallocations'!$I$1,MATCH(AD934,'MSA Reallocations'!$E$2:$E$37,0),)), 0, (OFFSET('MSA Reallocations'!$I$1,MATCH(AD934,'MSA Reallocations'!$E$2:$E$37,0),)))</f>
        <v>0</v>
      </c>
      <c r="AG934" s="181">
        <f ca="1">IF(ISERROR(OFFSET(Reductions!$E$1,MATCH(AD934,Reductions!$F$2:$F$15,0),)), 0, -OFFSET(Reductions!$E$1,MATCH(AD934,Reductions!$F$2:$F$15,0),))</f>
        <v>0</v>
      </c>
      <c r="AH934" s="53">
        <f t="shared" ca="1" si="44"/>
        <v>2107839</v>
      </c>
    </row>
    <row r="935" spans="1:34" x14ac:dyDescent="0.25">
      <c r="A935" s="126" t="s">
        <v>5335</v>
      </c>
      <c r="B935" s="126" t="s">
        <v>2540</v>
      </c>
      <c r="C935" s="126" t="s">
        <v>27</v>
      </c>
      <c r="D935" s="126" t="s">
        <v>28</v>
      </c>
      <c r="E935" s="126" t="s">
        <v>2541</v>
      </c>
      <c r="F935" s="126" t="s">
        <v>843</v>
      </c>
      <c r="G935" s="126" t="s">
        <v>170</v>
      </c>
      <c r="H935" s="126" t="s">
        <v>23</v>
      </c>
      <c r="I935" s="126" t="s">
        <v>2549</v>
      </c>
      <c r="J935" s="126" t="s">
        <v>2550</v>
      </c>
      <c r="K935" s="126" t="s">
        <v>3355</v>
      </c>
      <c r="L935" s="127">
        <v>69407</v>
      </c>
      <c r="M935" s="127">
        <v>57078</v>
      </c>
      <c r="N935" s="127">
        <v>57078</v>
      </c>
      <c r="O935" s="127">
        <v>45344</v>
      </c>
      <c r="P935" s="127">
        <v>0</v>
      </c>
      <c r="Q935" s="127">
        <v>8988</v>
      </c>
      <c r="R935" s="127">
        <v>10151</v>
      </c>
      <c r="S935" s="127">
        <v>200</v>
      </c>
      <c r="T935" s="24">
        <f>IF(P935&gt;0, ROUND(IF(IF(OR(C935="51", C935="52", C935="66"), (L935*'UNIT VALUES'!$C$26)-CALCS!P935,0)&gt;0, IF(OR(C935="51", C935="52", C935="66"), (L935*'UNIT VALUES'!$C$26)-CALCS!P935,0), 0), 0), ROUND(IF(IF(OR(C935="51", C935="52", C935="66"), (L935*'UNIT VALUES'!$C$26)-CALCS!O935,0)&gt;0, IF(OR(C935="51", C935="52", C935="66"), (L935*'UNIT VALUES'!$C$26)-CALCS!O935,0), 0), 0))</f>
        <v>63571</v>
      </c>
      <c r="U935" s="25">
        <f>IF(C935="22", (O935*'UNIT VALUES'!$D$38)+(Q935*'UNIT VALUES'!$D$39)+(S935*'UNIT VALUES'!$D$40), (O935*'UNIT VALUES'!$D$28)+(Q935*'UNIT VALUES'!$D$29)+(S935*'UNIT VALUES'!$D$30))</f>
        <v>343721.63538761786</v>
      </c>
      <c r="V935" s="25">
        <f>IF(C935="22",(O935*'UNIT VALUES'!$D$41)+(Q935*'UNIT VALUES'!$D$42)+(R935*'UNIT VALUES'!$D$43),IF(C935="66",(Q935*'UNIT VALUES'!$D$31)+(T935*'UNIT VALUES'!$D$33)+(R935*'UNIT VALUES'!$D$34),(Q935*'UNIT VALUES'!$D$31)+(T935*'UNIT VALUES'!$D$32)+(R935*'UNIT VALUES'!$D$34)))</f>
        <v>1631460.2438717689</v>
      </c>
      <c r="W935" s="25">
        <f t="shared" si="42"/>
        <v>1631460</v>
      </c>
      <c r="X935" s="27">
        <f>ROUND(IF(C935="22", W935*'UNIT VALUES'!$D$44, W935*'UNIT VALUES'!$D$36), 0)</f>
        <v>1427867</v>
      </c>
      <c r="Y935" s="87">
        <f>ROUND(IF(C935="22", IF(U935&gt;V935,O935*'UNIT VALUES'!$D$38*'UNIT VALUES'!$D$44,O935*'UNIT VALUES'!$D$41*'UNIT VALUES'!$D$44),IF(U935&gt;V935, O935*'UNIT VALUES'!$D$28*'UNIT VALUES'!$D$36,0)), 0)</f>
        <v>0</v>
      </c>
      <c r="Z935" s="87">
        <f>ROUND(IF(C935="22", IF(U935&gt;V935,Q935*'UNIT VALUES'!$D$39*'UNIT VALUES'!$D$44,Q935*'UNIT VALUES'!$D$42*'UNIT VALUES'!$D$44), IF(U935&gt;V935, Q935*'UNIT VALUES'!$D$29*'UNIT VALUES'!$D$36, Q935*'UNIT VALUES'!$D$31*'UNIT VALUES'!$D$36)),0)</f>
        <v>119984</v>
      </c>
      <c r="AA935" s="87">
        <f>ROUND(IF(C935="22", IF(U935&gt;V935,0,R935*'UNIT VALUES'!$D$43*'UNIT VALUES'!$D$44),IF(CALCS!U935&gt;CALCS!V935,0,CALCS!R935*'UNIT VALUES'!$D$34*'UNIT VALUES'!$D$36)), 0)</f>
        <v>658745</v>
      </c>
      <c r="AB935" s="87">
        <f>ROUND(IF(C935="22",IF(U935&gt;V935,S935*'UNIT VALUES'!$D$40*'UNIT VALUES'!$D$44,0),IF(U935&gt;V935,S935*'UNIT VALUES'!$D$30*'UNIT VALUES'!$D$36)), 0)</f>
        <v>0</v>
      </c>
      <c r="AC935" s="87">
        <f>ROUND(IF(U935&gt;V935,0,IF(T935&gt;1, IF(C935="66", T935*'UNIT VALUES'!$D$33*'UNIT VALUES'!$D$36,T935*'UNIT VALUES'!$D$32*'UNIT VALUES'!$D$36),0)),0)</f>
        <v>649138</v>
      </c>
      <c r="AD935" t="str">
        <f t="shared" si="43"/>
        <v>420114</v>
      </c>
      <c r="AE935">
        <f ca="1">IF(C935="22",OFFSET('National Reallocations'!$L$1,MATCH(AD935,'National Reallocations'!$I$2:$I$52,0),),ROUND((X935/(SUM($X$2:$X$1259)-SUMIF($C$2:$C$1259,"22",$X$2:$X$1259)))*(Reallocations!$F$4+Reallocations!$F$5),0))</f>
        <v>120</v>
      </c>
      <c r="AF935" s="27">
        <f ca="1">IF(ISERROR(OFFSET('MSA Reallocations'!$I$1,MATCH(AD935,'MSA Reallocations'!$E$2:$E$37,0),)), 0, (OFFSET('MSA Reallocations'!$I$1,MATCH(AD935,'MSA Reallocations'!$E$2:$E$37,0),)))</f>
        <v>0</v>
      </c>
      <c r="AG935" s="181">
        <f ca="1">IF(ISERROR(OFFSET(Reductions!$E$1,MATCH(AD935,Reductions!$F$2:$F$15,0),)), 0, -OFFSET(Reductions!$E$1,MATCH(AD935,Reductions!$F$2:$F$15,0),))</f>
        <v>0</v>
      </c>
      <c r="AH935" s="53">
        <f t="shared" ca="1" si="44"/>
        <v>1427987</v>
      </c>
    </row>
    <row r="936" spans="1:34" x14ac:dyDescent="0.25">
      <c r="A936" s="126" t="s">
        <v>5135</v>
      </c>
      <c r="B936" s="126" t="s">
        <v>2540</v>
      </c>
      <c r="C936" s="126" t="s">
        <v>47</v>
      </c>
      <c r="D936" s="126" t="s">
        <v>48</v>
      </c>
      <c r="E936" s="126" t="s">
        <v>2541</v>
      </c>
      <c r="F936" s="126" t="s">
        <v>856</v>
      </c>
      <c r="G936" s="126" t="s">
        <v>1611</v>
      </c>
      <c r="H936" s="126" t="s">
        <v>2552</v>
      </c>
      <c r="I936" s="126" t="s">
        <v>23</v>
      </c>
      <c r="J936" s="126" t="s">
        <v>4667</v>
      </c>
      <c r="K936" s="126" t="s">
        <v>3337</v>
      </c>
      <c r="L936" s="127">
        <v>23478</v>
      </c>
      <c r="M936" s="127">
        <v>52368</v>
      </c>
      <c r="N936" s="127">
        <v>52399</v>
      </c>
      <c r="O936" s="127">
        <v>60374</v>
      </c>
      <c r="P936" s="127">
        <v>0</v>
      </c>
      <c r="Q936" s="127">
        <v>4260</v>
      </c>
      <c r="R936" s="127">
        <v>1037</v>
      </c>
      <c r="S936" s="127">
        <v>482</v>
      </c>
      <c r="T936" s="24">
        <f>IF(P936&gt;0, ROUND(IF(IF(OR(C936="51", C936="52", C936="66"), (L936*'UNIT VALUES'!$C$26)-CALCS!P936,0)&gt;0, IF(OR(C936="51", C936="52", C936="66"), (L936*'UNIT VALUES'!$C$26)-CALCS!P936,0), 0), 0), ROUND(IF(IF(OR(C936="51", C936="52", C936="66"), (L936*'UNIT VALUES'!$C$26)-CALCS!O936,0)&gt;0, IF(OR(C936="51", C936="52", C936="66"), (L936*'UNIT VALUES'!$C$26)-CALCS!O936,0), 0), 0))</f>
        <v>0</v>
      </c>
      <c r="U936" s="25">
        <f>IF(C936="22", (O936*'UNIT VALUES'!$D$38)+(Q936*'UNIT VALUES'!$D$39)+(S936*'UNIT VALUES'!$D$40), (O936*'UNIT VALUES'!$D$28)+(Q936*'UNIT VALUES'!$D$29)+(S936*'UNIT VALUES'!$D$30))</f>
        <v>294079.74488464079</v>
      </c>
      <c r="V936" s="25">
        <f>IF(C936="22",(O936*'UNIT VALUES'!$D$41)+(Q936*'UNIT VALUES'!$D$42)+(R936*'UNIT VALUES'!$D$43),IF(C936="66",(Q936*'UNIT VALUES'!$D$31)+(T936*'UNIT VALUES'!$D$33)+(R936*'UNIT VALUES'!$D$34),(Q936*'UNIT VALUES'!$D$31)+(T936*'UNIT VALUES'!$D$32)+(R936*'UNIT VALUES'!$D$34)))</f>
        <v>141868.1265822041</v>
      </c>
      <c r="W936" s="25">
        <f t="shared" si="42"/>
        <v>294080</v>
      </c>
      <c r="X936" s="27">
        <f>ROUND(IF(C936="22", W936*'UNIT VALUES'!$D$44, W936*'UNIT VALUES'!$D$36), 0)</f>
        <v>257381</v>
      </c>
      <c r="Y936" s="87">
        <f>ROUND(IF(C936="22", IF(U936&gt;V936,O936*'UNIT VALUES'!$D$38*'UNIT VALUES'!$D$44,O936*'UNIT VALUES'!$D$41*'UNIT VALUES'!$D$44),IF(U936&gt;V936, O936*'UNIT VALUES'!$D$28*'UNIT VALUES'!$D$36,0)), 0)</f>
        <v>99326</v>
      </c>
      <c r="Z936" s="87">
        <f>ROUND(IF(C936="22", IF(U936&gt;V936,Q936*'UNIT VALUES'!$D$39*'UNIT VALUES'!$D$44,Q936*'UNIT VALUES'!$D$42*'UNIT VALUES'!$D$44), IF(U936&gt;V936, Q936*'UNIT VALUES'!$D$29*'UNIT VALUES'!$D$36, Q936*'UNIT VALUES'!$D$31*'UNIT VALUES'!$D$36)),0)</f>
        <v>94781</v>
      </c>
      <c r="AA936" s="87">
        <f>ROUND(IF(C936="22", IF(U936&gt;V936,0,R936*'UNIT VALUES'!$D$43*'UNIT VALUES'!$D$44),IF(CALCS!U936&gt;CALCS!V936,0,CALCS!R936*'UNIT VALUES'!$D$34*'UNIT VALUES'!$D$36)), 0)</f>
        <v>0</v>
      </c>
      <c r="AB936" s="87">
        <f>ROUND(IF(C936="22",IF(U936&gt;V936,S936*'UNIT VALUES'!$D$40*'UNIT VALUES'!$D$44,0),IF(U936&gt;V936,S936*'UNIT VALUES'!$D$30*'UNIT VALUES'!$D$36)), 0)</f>
        <v>63274</v>
      </c>
      <c r="AC936" s="87">
        <f>ROUND(IF(U936&gt;V936,0,IF(T936&gt;1, IF(C936="66", T936*'UNIT VALUES'!$D$33*'UNIT VALUES'!$D$36,T936*'UNIT VALUES'!$D$32*'UNIT VALUES'!$D$36),0)),0)</f>
        <v>0</v>
      </c>
      <c r="AD936" t="str">
        <f t="shared" si="43"/>
        <v>420438</v>
      </c>
      <c r="AE936">
        <f ca="1">IF(C936="22",OFFSET('National Reallocations'!$L$1,MATCH(AD936,'National Reallocations'!$I$2:$I$52,0),),ROUND((X936/(SUM($X$2:$X$1259)-SUMIF($C$2:$C$1259,"22",$X$2:$X$1259)))*(Reallocations!$F$4+Reallocations!$F$5),0))</f>
        <v>22</v>
      </c>
      <c r="AF936" s="27">
        <f ca="1">IF(ISERROR(OFFSET('MSA Reallocations'!$I$1,MATCH(AD936,'MSA Reallocations'!$E$2:$E$37,0),)), 0, (OFFSET('MSA Reallocations'!$I$1,MATCH(AD936,'MSA Reallocations'!$E$2:$E$37,0),)))</f>
        <v>0</v>
      </c>
      <c r="AG936" s="181">
        <f ca="1">IF(ISERROR(OFFSET(Reductions!$E$1,MATCH(AD936,Reductions!$F$2:$F$15,0),)), 0, -OFFSET(Reductions!$E$1,MATCH(AD936,Reductions!$F$2:$F$15,0),))</f>
        <v>0</v>
      </c>
      <c r="AH936" s="53">
        <f t="shared" ca="1" si="44"/>
        <v>257403</v>
      </c>
    </row>
    <row r="937" spans="1:34" x14ac:dyDescent="0.25">
      <c r="A937" s="126" t="s">
        <v>4769</v>
      </c>
      <c r="B937" s="126" t="s">
        <v>2540</v>
      </c>
      <c r="C937" s="126" t="s">
        <v>27</v>
      </c>
      <c r="D937" s="126" t="s">
        <v>28</v>
      </c>
      <c r="E937" s="126" t="s">
        <v>2541</v>
      </c>
      <c r="F937" s="126" t="s">
        <v>2133</v>
      </c>
      <c r="G937" s="126" t="s">
        <v>22</v>
      </c>
      <c r="H937" s="126" t="s">
        <v>23</v>
      </c>
      <c r="I937" s="126" t="s">
        <v>4770</v>
      </c>
      <c r="J937" s="126" t="s">
        <v>2027</v>
      </c>
      <c r="K937" s="126" t="s">
        <v>3337</v>
      </c>
      <c r="L937" s="127">
        <v>13353</v>
      </c>
      <c r="M937" s="127">
        <v>0</v>
      </c>
      <c r="N937" s="127">
        <v>0</v>
      </c>
      <c r="O937" s="127">
        <v>10223</v>
      </c>
      <c r="P937" s="127">
        <v>0</v>
      </c>
      <c r="Q937" s="127">
        <v>1653</v>
      </c>
      <c r="R937" s="127">
        <v>2440</v>
      </c>
      <c r="S937" s="127">
        <v>63</v>
      </c>
      <c r="T937" s="24">
        <f>IF(P937&gt;0, ROUND(IF(IF(OR(C937="51", C937="52", C937="66"), (L937*'UNIT VALUES'!$C$26)-CALCS!P937,0)&gt;0, IF(OR(C937="51", C937="52", C937="66"), (L937*'UNIT VALUES'!$C$26)-CALCS!P937,0), 0), 0), ROUND(IF(IF(OR(C937="51", C937="52", C937="66"), (L937*'UNIT VALUES'!$C$26)-CALCS!O937,0)&gt;0, IF(OR(C937="51", C937="52", C937="66"), (L937*'UNIT VALUES'!$C$26)-CALCS!O937,0), 0), 0))</f>
        <v>10731</v>
      </c>
      <c r="U937" s="25">
        <f>IF(C937="22", (O937*'UNIT VALUES'!$D$38)+(Q937*'UNIT VALUES'!$D$39)+(S937*'UNIT VALUES'!$D$40), (O937*'UNIT VALUES'!$D$28)+(Q937*'UNIT VALUES'!$D$29)+(S937*'UNIT VALUES'!$D$30))</f>
        <v>70687.818992190339</v>
      </c>
      <c r="V937" s="25">
        <f>IF(C937="22",(O937*'UNIT VALUES'!$D$41)+(Q937*'UNIT VALUES'!$D$42)+(R937*'UNIT VALUES'!$D$43),IF(C937="66",(Q937*'UNIT VALUES'!$D$31)+(T937*'UNIT VALUES'!$D$33)+(R937*'UNIT VALUES'!$D$34),(Q937*'UNIT VALUES'!$D$31)+(T937*'UNIT VALUES'!$D$32)+(R937*'UNIT VALUES'!$D$34)))</f>
        <v>331333.79651712463</v>
      </c>
      <c r="W937" s="25">
        <f t="shared" si="42"/>
        <v>331334</v>
      </c>
      <c r="X937" s="27">
        <f>ROUND(IF(C937="22", W937*'UNIT VALUES'!$D$44, W937*'UNIT VALUES'!$D$36), 0)</f>
        <v>289986</v>
      </c>
      <c r="Y937" s="87">
        <f>ROUND(IF(C937="22", IF(U937&gt;V937,O937*'UNIT VALUES'!$D$38*'UNIT VALUES'!$D$44,O937*'UNIT VALUES'!$D$41*'UNIT VALUES'!$D$44),IF(U937&gt;V937, O937*'UNIT VALUES'!$D$28*'UNIT VALUES'!$D$36,0)), 0)</f>
        <v>0</v>
      </c>
      <c r="Z937" s="87">
        <f>ROUND(IF(C937="22", IF(U937&gt;V937,Q937*'UNIT VALUES'!$D$39*'UNIT VALUES'!$D$44,Q937*'UNIT VALUES'!$D$42*'UNIT VALUES'!$D$44), IF(U937&gt;V937, Q937*'UNIT VALUES'!$D$29*'UNIT VALUES'!$D$36, Q937*'UNIT VALUES'!$D$31*'UNIT VALUES'!$D$36)),0)</f>
        <v>22067</v>
      </c>
      <c r="AA937" s="87">
        <f>ROUND(IF(C937="22", IF(U937&gt;V937,0,R937*'UNIT VALUES'!$D$43*'UNIT VALUES'!$D$44),IF(CALCS!U937&gt;CALCS!V937,0,CALCS!R937*'UNIT VALUES'!$D$34*'UNIT VALUES'!$D$36)), 0)</f>
        <v>158343</v>
      </c>
      <c r="AB937" s="87">
        <f>ROUND(IF(C937="22",IF(U937&gt;V937,S937*'UNIT VALUES'!$D$40*'UNIT VALUES'!$D$44,0),IF(U937&gt;V937,S937*'UNIT VALUES'!$D$30*'UNIT VALUES'!$D$36)), 0)</f>
        <v>0</v>
      </c>
      <c r="AC937" s="87">
        <f>ROUND(IF(U937&gt;V937,0,IF(T937&gt;1, IF(C937="66", T937*'UNIT VALUES'!$D$33*'UNIT VALUES'!$D$36,T937*'UNIT VALUES'!$D$32*'UNIT VALUES'!$D$36),0)),0)</f>
        <v>109577</v>
      </c>
      <c r="AD937" t="str">
        <f t="shared" si="43"/>
        <v>420474</v>
      </c>
      <c r="AE937">
        <f ca="1">IF(C937="22",OFFSET('National Reallocations'!$L$1,MATCH(AD937,'National Reallocations'!$I$2:$I$52,0),),ROUND((X937/(SUM($X$2:$X$1259)-SUMIF($C$2:$C$1259,"22",$X$2:$X$1259)))*(Reallocations!$F$4+Reallocations!$F$5),0))</f>
        <v>24</v>
      </c>
      <c r="AF937" s="27">
        <f ca="1">IF(ISERROR(OFFSET('MSA Reallocations'!$I$1,MATCH(AD937,'MSA Reallocations'!$E$2:$E$37,0),)), 0, (OFFSET('MSA Reallocations'!$I$1,MATCH(AD937,'MSA Reallocations'!$E$2:$E$37,0),)))</f>
        <v>0</v>
      </c>
      <c r="AG937" s="181">
        <f ca="1">IF(ISERROR(OFFSET(Reductions!$E$1,MATCH(AD937,Reductions!$F$2:$F$15,0),)), 0, -OFFSET(Reductions!$E$1,MATCH(AD937,Reductions!$F$2:$F$15,0),))</f>
        <v>0</v>
      </c>
      <c r="AH937" s="53">
        <f t="shared" ca="1" si="44"/>
        <v>290010</v>
      </c>
    </row>
    <row r="938" spans="1:34" x14ac:dyDescent="0.25">
      <c r="A938" s="126" t="s">
        <v>4967</v>
      </c>
      <c r="B938" s="126" t="s">
        <v>2540</v>
      </c>
      <c r="C938" s="126" t="s">
        <v>27</v>
      </c>
      <c r="D938" s="126" t="s">
        <v>28</v>
      </c>
      <c r="E938" s="126" t="s">
        <v>2541</v>
      </c>
      <c r="F938" s="126" t="s">
        <v>2019</v>
      </c>
      <c r="G938" s="126" t="s">
        <v>22</v>
      </c>
      <c r="H938" s="126" t="s">
        <v>23</v>
      </c>
      <c r="I938" s="126" t="s">
        <v>2554</v>
      </c>
      <c r="J938" s="126" t="s">
        <v>2547</v>
      </c>
      <c r="K938" s="126" t="s">
        <v>3337</v>
      </c>
      <c r="L938" s="127">
        <v>75408</v>
      </c>
      <c r="M938" s="127">
        <v>70419</v>
      </c>
      <c r="N938" s="127">
        <v>70419</v>
      </c>
      <c r="O938" s="127">
        <v>74892</v>
      </c>
      <c r="P938" s="127">
        <v>0</v>
      </c>
      <c r="Q938" s="127">
        <v>13368</v>
      </c>
      <c r="R938" s="127">
        <v>9977</v>
      </c>
      <c r="S938" s="127">
        <v>411</v>
      </c>
      <c r="T938" s="24">
        <f>IF(P938&gt;0, ROUND(IF(IF(OR(C938="51", C938="52", C938="66"), (L938*'UNIT VALUES'!$C$26)-CALCS!P938,0)&gt;0, IF(OR(C938="51", C938="52", C938="66"), (L938*'UNIT VALUES'!$C$26)-CALCS!P938,0), 0), 0), ROUND(IF(IF(OR(C938="51", C938="52", C938="66"), (L938*'UNIT VALUES'!$C$26)-CALCS!O938,0)&gt;0, IF(OR(C938="51", C938="52", C938="66"), (L938*'UNIT VALUES'!$C$26)-CALCS!O938,0), 0), 0))</f>
        <v>43439</v>
      </c>
      <c r="U938" s="25">
        <f>IF(C938="22", (O938*'UNIT VALUES'!$D$38)+(Q938*'UNIT VALUES'!$D$39)+(S938*'UNIT VALUES'!$D$40), (O938*'UNIT VALUES'!$D$28)+(Q938*'UNIT VALUES'!$D$29)+(S938*'UNIT VALUES'!$D$30))</f>
        <v>542258.70716093038</v>
      </c>
      <c r="V938" s="25">
        <f>IF(C938="22",(O938*'UNIT VALUES'!$D$41)+(Q938*'UNIT VALUES'!$D$42)+(R938*'UNIT VALUES'!$D$43),IF(C938="66",(Q938*'UNIT VALUES'!$D$31)+(T938*'UNIT VALUES'!$D$33)+(R938*'UNIT VALUES'!$D$34),(Q938*'UNIT VALUES'!$D$31)+(T938*'UNIT VALUES'!$D$32)+(R938*'UNIT VALUES'!$D$34)))</f>
        <v>1450481.9366566613</v>
      </c>
      <c r="W938" s="25">
        <f t="shared" si="42"/>
        <v>1450482</v>
      </c>
      <c r="X938" s="27">
        <f>ROUND(IF(C938="22", W938*'UNIT VALUES'!$D$44, W938*'UNIT VALUES'!$D$36), 0)</f>
        <v>1269474</v>
      </c>
      <c r="Y938" s="87">
        <f>ROUND(IF(C938="22", IF(U938&gt;V938,O938*'UNIT VALUES'!$D$38*'UNIT VALUES'!$D$44,O938*'UNIT VALUES'!$D$41*'UNIT VALUES'!$D$44),IF(U938&gt;V938, O938*'UNIT VALUES'!$D$28*'UNIT VALUES'!$D$36,0)), 0)</f>
        <v>0</v>
      </c>
      <c r="Z938" s="87">
        <f>ROUND(IF(C938="22", IF(U938&gt;V938,Q938*'UNIT VALUES'!$D$39*'UNIT VALUES'!$D$44,Q938*'UNIT VALUES'!$D$42*'UNIT VALUES'!$D$44), IF(U938&gt;V938, Q938*'UNIT VALUES'!$D$29*'UNIT VALUES'!$D$36, Q938*'UNIT VALUES'!$D$31*'UNIT VALUES'!$D$36)),0)</f>
        <v>178455</v>
      </c>
      <c r="AA938" s="87">
        <f>ROUND(IF(C938="22", IF(U938&gt;V938,0,R938*'UNIT VALUES'!$D$43*'UNIT VALUES'!$D$44),IF(CALCS!U938&gt;CALCS!V938,0,CALCS!R938*'UNIT VALUES'!$D$34*'UNIT VALUES'!$D$36)), 0)</f>
        <v>647453</v>
      </c>
      <c r="AB938" s="87">
        <f>ROUND(IF(C938="22",IF(U938&gt;V938,S938*'UNIT VALUES'!$D$40*'UNIT VALUES'!$D$44,0),IF(U938&gt;V938,S938*'UNIT VALUES'!$D$30*'UNIT VALUES'!$D$36)), 0)</f>
        <v>0</v>
      </c>
      <c r="AC938" s="87">
        <f>ROUND(IF(U938&gt;V938,0,IF(T938&gt;1, IF(C938="66", T938*'UNIT VALUES'!$D$33*'UNIT VALUES'!$D$36,T938*'UNIT VALUES'!$D$32*'UNIT VALUES'!$D$36),0)),0)</f>
        <v>443565</v>
      </c>
      <c r="AD938" t="str">
        <f t="shared" si="43"/>
        <v>420504</v>
      </c>
      <c r="AE938">
        <f ca="1">IF(C938="22",OFFSET('National Reallocations'!$L$1,MATCH(AD938,'National Reallocations'!$I$2:$I$52,0),),ROUND((X938/(SUM($X$2:$X$1259)-SUMIF($C$2:$C$1259,"22",$X$2:$X$1259)))*(Reallocations!$F$4+Reallocations!$F$5),0))</f>
        <v>107</v>
      </c>
      <c r="AF938" s="27">
        <f ca="1">IF(ISERROR(OFFSET('MSA Reallocations'!$I$1,MATCH(AD938,'MSA Reallocations'!$E$2:$E$37,0),)), 0, (OFFSET('MSA Reallocations'!$I$1,MATCH(AD938,'MSA Reallocations'!$E$2:$E$37,0),)))</f>
        <v>0</v>
      </c>
      <c r="AG938" s="181">
        <f ca="1">IF(ISERROR(OFFSET(Reductions!$E$1,MATCH(AD938,Reductions!$F$2:$F$15,0),)), 0, -OFFSET(Reductions!$E$1,MATCH(AD938,Reductions!$F$2:$F$15,0),))</f>
        <v>0</v>
      </c>
      <c r="AH938" s="53">
        <f t="shared" ca="1" si="44"/>
        <v>1269581</v>
      </c>
    </row>
    <row r="939" spans="1:34" x14ac:dyDescent="0.25">
      <c r="A939" s="126" t="s">
        <v>4771</v>
      </c>
      <c r="B939" s="126" t="s">
        <v>2540</v>
      </c>
      <c r="C939" s="126" t="s">
        <v>27</v>
      </c>
      <c r="D939" s="126" t="s">
        <v>28</v>
      </c>
      <c r="E939" s="126" t="s">
        <v>2541</v>
      </c>
      <c r="F939" s="126" t="s">
        <v>955</v>
      </c>
      <c r="G939" s="126" t="s">
        <v>22</v>
      </c>
      <c r="H939" s="126" t="s">
        <v>23</v>
      </c>
      <c r="I939" s="126" t="s">
        <v>4772</v>
      </c>
      <c r="J939" s="126" t="s">
        <v>2027</v>
      </c>
      <c r="K939" s="126" t="s">
        <v>3337</v>
      </c>
      <c r="L939" s="127">
        <v>10655</v>
      </c>
      <c r="M939" s="127">
        <v>0</v>
      </c>
      <c r="N939" s="127">
        <v>0</v>
      </c>
      <c r="O939" s="127">
        <v>14585</v>
      </c>
      <c r="P939" s="127">
        <v>0</v>
      </c>
      <c r="Q939" s="127">
        <v>4014</v>
      </c>
      <c r="R939" s="127">
        <v>2503</v>
      </c>
      <c r="S939" s="127">
        <v>32</v>
      </c>
      <c r="T939" s="24">
        <f>IF(P939&gt;0, ROUND(IF(IF(OR(C939="51", C939="52", C939="66"), (L939*'UNIT VALUES'!$C$26)-CALCS!P939,0)&gt;0, IF(OR(C939="51", C939="52", C939="66"), (L939*'UNIT VALUES'!$C$26)-CALCS!P939,0), 0), 0), ROUND(IF(IF(OR(C939="51", C939="52", C939="66"), (L939*'UNIT VALUES'!$C$26)-CALCS!O939,0)&gt;0, IF(OR(C939="51", C939="52", C939="66"), (L939*'UNIT VALUES'!$C$26)-CALCS!O939,0), 0), 0))</f>
        <v>2135</v>
      </c>
      <c r="U939" s="25">
        <f>IF(C939="22", (O939*'UNIT VALUES'!$D$38)+(Q939*'UNIT VALUES'!$D$39)+(S939*'UNIT VALUES'!$D$40), (O939*'UNIT VALUES'!$D$28)+(Q939*'UNIT VALUES'!$D$29)+(S939*'UNIT VALUES'!$D$30))</f>
        <v>134257.49706967245</v>
      </c>
      <c r="V939" s="25">
        <f>IF(C939="22",(O939*'UNIT VALUES'!$D$41)+(Q939*'UNIT VALUES'!$D$42)+(R939*'UNIT VALUES'!$D$43),IF(C939="66",(Q939*'UNIT VALUES'!$D$31)+(T939*'UNIT VALUES'!$D$33)+(R939*'UNIT VALUES'!$D$34),(Q939*'UNIT VALUES'!$D$31)+(T939*'UNIT VALUES'!$D$32)+(R939*'UNIT VALUES'!$D$34)))</f>
        <v>271725.79852649034</v>
      </c>
      <c r="W939" s="25">
        <f t="shared" si="42"/>
        <v>271726</v>
      </c>
      <c r="X939" s="27">
        <f>ROUND(IF(C939="22", W939*'UNIT VALUES'!$D$44, W939*'UNIT VALUES'!$D$36), 0)</f>
        <v>237817</v>
      </c>
      <c r="Y939" s="87">
        <f>ROUND(IF(C939="22", IF(U939&gt;V939,O939*'UNIT VALUES'!$D$38*'UNIT VALUES'!$D$44,O939*'UNIT VALUES'!$D$41*'UNIT VALUES'!$D$44),IF(U939&gt;V939, O939*'UNIT VALUES'!$D$28*'UNIT VALUES'!$D$36,0)), 0)</f>
        <v>0</v>
      </c>
      <c r="Z939" s="87">
        <f>ROUND(IF(C939="22", IF(U939&gt;V939,Q939*'UNIT VALUES'!$D$39*'UNIT VALUES'!$D$44,Q939*'UNIT VALUES'!$D$42*'UNIT VALUES'!$D$44), IF(U939&gt;V939, Q939*'UNIT VALUES'!$D$29*'UNIT VALUES'!$D$36, Q939*'UNIT VALUES'!$D$31*'UNIT VALUES'!$D$36)),0)</f>
        <v>53584</v>
      </c>
      <c r="AA939" s="87">
        <f>ROUND(IF(C939="22", IF(U939&gt;V939,0,R939*'UNIT VALUES'!$D$43*'UNIT VALUES'!$D$44),IF(CALCS!U939&gt;CALCS!V939,0,CALCS!R939*'UNIT VALUES'!$D$34*'UNIT VALUES'!$D$36)), 0)</f>
        <v>162431</v>
      </c>
      <c r="AB939" s="87">
        <f>ROUND(IF(C939="22",IF(U939&gt;V939,S939*'UNIT VALUES'!$D$40*'UNIT VALUES'!$D$44,0),IF(U939&gt;V939,S939*'UNIT VALUES'!$D$30*'UNIT VALUES'!$D$36)), 0)</f>
        <v>0</v>
      </c>
      <c r="AC939" s="87">
        <f>ROUND(IF(U939&gt;V939,0,IF(T939&gt;1, IF(C939="66", T939*'UNIT VALUES'!$D$33*'UNIT VALUES'!$D$36,T939*'UNIT VALUES'!$D$32*'UNIT VALUES'!$D$36),0)),0)</f>
        <v>21801</v>
      </c>
      <c r="AD939" t="str">
        <f t="shared" si="43"/>
        <v>420588</v>
      </c>
      <c r="AE939">
        <f ca="1">IF(C939="22",OFFSET('National Reallocations'!$L$1,MATCH(AD939,'National Reallocations'!$I$2:$I$52,0),),ROUND((X939/(SUM($X$2:$X$1259)-SUMIF($C$2:$C$1259,"22",$X$2:$X$1259)))*(Reallocations!$F$4+Reallocations!$F$5),0))</f>
        <v>20</v>
      </c>
      <c r="AF939" s="27">
        <f ca="1">IF(ISERROR(OFFSET('MSA Reallocations'!$I$1,MATCH(AD939,'MSA Reallocations'!$E$2:$E$37,0),)), 0, (OFFSET('MSA Reallocations'!$I$1,MATCH(AD939,'MSA Reallocations'!$E$2:$E$37,0),)))</f>
        <v>0</v>
      </c>
      <c r="AG939" s="181">
        <f ca="1">IF(ISERROR(OFFSET(Reductions!$E$1,MATCH(AD939,Reductions!$F$2:$F$15,0),)), 0, -OFFSET(Reductions!$E$1,MATCH(AD939,Reductions!$F$2:$F$15,0),))</f>
        <v>0</v>
      </c>
      <c r="AH939" s="53">
        <f t="shared" ca="1" si="44"/>
        <v>237837</v>
      </c>
    </row>
    <row r="940" spans="1:34" x14ac:dyDescent="0.25">
      <c r="A940" s="126" t="s">
        <v>5223</v>
      </c>
      <c r="B940" s="126" t="s">
        <v>2540</v>
      </c>
      <c r="C940" s="126" t="s">
        <v>47</v>
      </c>
      <c r="D940" s="126" t="s">
        <v>48</v>
      </c>
      <c r="E940" s="126" t="s">
        <v>2541</v>
      </c>
      <c r="F940" s="126" t="s">
        <v>293</v>
      </c>
      <c r="G940" s="126" t="s">
        <v>1611</v>
      </c>
      <c r="H940" s="126" t="s">
        <v>2556</v>
      </c>
      <c r="I940" s="126" t="s">
        <v>23</v>
      </c>
      <c r="J940" s="126" t="s">
        <v>4667</v>
      </c>
      <c r="K940" s="126" t="s">
        <v>3337</v>
      </c>
      <c r="L940" s="127">
        <v>59298</v>
      </c>
      <c r="M940" s="127">
        <v>58733</v>
      </c>
      <c r="N940" s="127">
        <v>58733</v>
      </c>
      <c r="O940" s="127">
        <v>54086</v>
      </c>
      <c r="P940" s="127">
        <v>0</v>
      </c>
      <c r="Q940" s="127">
        <v>4983</v>
      </c>
      <c r="R940" s="127">
        <v>1237</v>
      </c>
      <c r="S940" s="127">
        <v>466</v>
      </c>
      <c r="T940" s="24">
        <f>IF(P940&gt;0, ROUND(IF(IF(OR(C940="51", C940="52", C940="66"), (L940*'UNIT VALUES'!$C$26)-CALCS!P940,0)&gt;0, IF(OR(C940="51", C940="52", C940="66"), (L940*'UNIT VALUES'!$C$26)-CALCS!P940,0), 0), 0), ROUND(IF(IF(OR(C940="51", C940="52", C940="66"), (L940*'UNIT VALUES'!$C$26)-CALCS!O940,0)&gt;0, IF(OR(C940="51", C940="52", C940="66"), (L940*'UNIT VALUES'!$C$26)-CALCS!O940,0), 0), 0))</f>
        <v>38965</v>
      </c>
      <c r="U940" s="25">
        <f>IF(C940="22", (O940*'UNIT VALUES'!$D$38)+(Q940*'UNIT VALUES'!$D$39)+(S940*'UNIT VALUES'!$D$40), (O940*'UNIT VALUES'!$D$28)+(Q940*'UNIT VALUES'!$D$29)+(S940*'UNIT VALUES'!$D$30))</f>
        <v>298239.5900411288</v>
      </c>
      <c r="V940" s="25">
        <f>IF(C940="22",(O940*'UNIT VALUES'!$D$41)+(Q940*'UNIT VALUES'!$D$42)+(R940*'UNIT VALUES'!$D$43),IF(C940="66",(Q940*'UNIT VALUES'!$D$31)+(T940*'UNIT VALUES'!$D$33)+(R940*'UNIT VALUES'!$D$34),(Q940*'UNIT VALUES'!$D$31)+(T940*'UNIT VALUES'!$D$32)+(R940*'UNIT VALUES'!$D$34)))</f>
        <v>622337.78124891524</v>
      </c>
      <c r="W940" s="25">
        <f t="shared" si="42"/>
        <v>622338</v>
      </c>
      <c r="X940" s="27">
        <f>ROUND(IF(C940="22", W940*'UNIT VALUES'!$D$44, W940*'UNIT VALUES'!$D$36), 0)</f>
        <v>544675</v>
      </c>
      <c r="Y940" s="87">
        <f>ROUND(IF(C940="22", IF(U940&gt;V940,O940*'UNIT VALUES'!$D$38*'UNIT VALUES'!$D$44,O940*'UNIT VALUES'!$D$41*'UNIT VALUES'!$D$44),IF(U940&gt;V940, O940*'UNIT VALUES'!$D$28*'UNIT VALUES'!$D$36,0)), 0)</f>
        <v>0</v>
      </c>
      <c r="Z940" s="87">
        <f>ROUND(IF(C940="22", IF(U940&gt;V940,Q940*'UNIT VALUES'!$D$39*'UNIT VALUES'!$D$44,Q940*'UNIT VALUES'!$D$42*'UNIT VALUES'!$D$44), IF(U940&gt;V940, Q940*'UNIT VALUES'!$D$29*'UNIT VALUES'!$D$36, Q940*'UNIT VALUES'!$D$31*'UNIT VALUES'!$D$36)),0)</f>
        <v>66520</v>
      </c>
      <c r="AA940" s="87">
        <f>ROUND(IF(C940="22", IF(U940&gt;V940,0,R940*'UNIT VALUES'!$D$43*'UNIT VALUES'!$D$44),IF(CALCS!U940&gt;CALCS!V940,0,CALCS!R940*'UNIT VALUES'!$D$34*'UNIT VALUES'!$D$36)), 0)</f>
        <v>80275</v>
      </c>
      <c r="AB940" s="87">
        <f>ROUND(IF(C940="22",IF(U940&gt;V940,S940*'UNIT VALUES'!$D$40*'UNIT VALUES'!$D$44,0),IF(U940&gt;V940,S940*'UNIT VALUES'!$D$30*'UNIT VALUES'!$D$36)), 0)</f>
        <v>0</v>
      </c>
      <c r="AC940" s="87">
        <f>ROUND(IF(U940&gt;V940,0,IF(T940&gt;1, IF(C940="66", T940*'UNIT VALUES'!$D$33*'UNIT VALUES'!$D$36,T940*'UNIT VALUES'!$D$32*'UNIT VALUES'!$D$36),0)),0)</f>
        <v>397880</v>
      </c>
      <c r="AD940" t="str">
        <f t="shared" si="43"/>
        <v>420726</v>
      </c>
      <c r="AE940">
        <f ca="1">IF(C940="22",OFFSET('National Reallocations'!$L$1,MATCH(AD940,'National Reallocations'!$I$2:$I$52,0),),ROUND((X940/(SUM($X$2:$X$1259)-SUMIF($C$2:$C$1259,"22",$X$2:$X$1259)))*(Reallocations!$F$4+Reallocations!$F$5),0))</f>
        <v>46</v>
      </c>
      <c r="AF940" s="27">
        <f ca="1">IF(ISERROR(OFFSET('MSA Reallocations'!$I$1,MATCH(AD940,'MSA Reallocations'!$E$2:$E$37,0),)), 0, (OFFSET('MSA Reallocations'!$I$1,MATCH(AD940,'MSA Reallocations'!$E$2:$E$37,0),)))</f>
        <v>0</v>
      </c>
      <c r="AG940" s="181">
        <f ca="1">IF(ISERROR(OFFSET(Reductions!$E$1,MATCH(AD940,Reductions!$F$2:$F$15,0),)), 0, -OFFSET(Reductions!$E$1,MATCH(AD940,Reductions!$F$2:$F$15,0),))</f>
        <v>0</v>
      </c>
      <c r="AH940" s="53">
        <f t="shared" ca="1" si="44"/>
        <v>544721</v>
      </c>
    </row>
    <row r="941" spans="1:34" x14ac:dyDescent="0.25">
      <c r="A941" s="126" t="s">
        <v>5718</v>
      </c>
      <c r="B941" s="126" t="s">
        <v>2540</v>
      </c>
      <c r="C941" s="126" t="s">
        <v>27</v>
      </c>
      <c r="D941" s="126" t="s">
        <v>28</v>
      </c>
      <c r="E941" s="126" t="s">
        <v>2541</v>
      </c>
      <c r="F941" s="126" t="s">
        <v>120</v>
      </c>
      <c r="G941" s="126" t="s">
        <v>754</v>
      </c>
      <c r="H941" s="126" t="s">
        <v>23</v>
      </c>
      <c r="I941" s="126" t="s">
        <v>2558</v>
      </c>
      <c r="J941" s="126" t="s">
        <v>2559</v>
      </c>
      <c r="K941" s="126" t="s">
        <v>3337</v>
      </c>
      <c r="L941" s="127">
        <v>16623</v>
      </c>
      <c r="M941" s="127">
        <v>18314</v>
      </c>
      <c r="N941" s="127">
        <v>18314</v>
      </c>
      <c r="O941" s="127">
        <v>19143</v>
      </c>
      <c r="P941" s="127">
        <v>0</v>
      </c>
      <c r="Q941" s="127">
        <v>2881</v>
      </c>
      <c r="R941" s="127">
        <v>3340</v>
      </c>
      <c r="S941" s="127">
        <v>153</v>
      </c>
      <c r="T941" s="24">
        <f>IF(P941&gt;0, ROUND(IF(IF(OR(C941="51", C941="52", C941="66"), (L941*'UNIT VALUES'!$C$26)-CALCS!P941,0)&gt;0, IF(OR(C941="51", C941="52", C941="66"), (L941*'UNIT VALUES'!$C$26)-CALCS!P941,0), 0), 0), ROUND(IF(IF(OR(C941="51", C941="52", C941="66"), (L941*'UNIT VALUES'!$C$26)-CALCS!O941,0)&gt;0, IF(OR(C941="51", C941="52", C941="66"), (L941*'UNIT VALUES'!$C$26)-CALCS!O941,0), 0), 0))</f>
        <v>6942</v>
      </c>
      <c r="U941" s="25">
        <f>IF(C941="22", (O941*'UNIT VALUES'!$D$38)+(Q941*'UNIT VALUES'!$D$39)+(S941*'UNIT VALUES'!$D$40), (O941*'UNIT VALUES'!$D$28)+(Q941*'UNIT VALUES'!$D$29)+(S941*'UNIT VALUES'!$D$30))</f>
        <v>132171.98527360737</v>
      </c>
      <c r="V941" s="25">
        <f>IF(C941="22",(O941*'UNIT VALUES'!$D$41)+(Q941*'UNIT VALUES'!$D$42)+(R941*'UNIT VALUES'!$D$43),IF(C941="66",(Q941*'UNIT VALUES'!$D$31)+(T941*'UNIT VALUES'!$D$33)+(R941*'UNIT VALUES'!$D$34),(Q941*'UNIT VALUES'!$D$31)+(T941*'UNIT VALUES'!$D$32)+(R941*'UNIT VALUES'!$D$34)))</f>
        <v>372590.11289369629</v>
      </c>
      <c r="W941" s="25">
        <f t="shared" si="42"/>
        <v>372590</v>
      </c>
      <c r="X941" s="27">
        <f>ROUND(IF(C941="22", W941*'UNIT VALUES'!$D$44, W941*'UNIT VALUES'!$D$36), 0)</f>
        <v>326094</v>
      </c>
      <c r="Y941" s="87">
        <f>ROUND(IF(C941="22", IF(U941&gt;V941,O941*'UNIT VALUES'!$D$38*'UNIT VALUES'!$D$44,O941*'UNIT VALUES'!$D$41*'UNIT VALUES'!$D$44),IF(U941&gt;V941, O941*'UNIT VALUES'!$D$28*'UNIT VALUES'!$D$36,0)), 0)</f>
        <v>0</v>
      </c>
      <c r="Z941" s="87">
        <f>ROUND(IF(C941="22", IF(U941&gt;V941,Q941*'UNIT VALUES'!$D$39*'UNIT VALUES'!$D$44,Q941*'UNIT VALUES'!$D$42*'UNIT VALUES'!$D$44), IF(U941&gt;V941, Q941*'UNIT VALUES'!$D$29*'UNIT VALUES'!$D$36, Q941*'UNIT VALUES'!$D$31*'UNIT VALUES'!$D$36)),0)</f>
        <v>38460</v>
      </c>
      <c r="AA941" s="87">
        <f>ROUND(IF(C941="22", IF(U941&gt;V941,0,R941*'UNIT VALUES'!$D$43*'UNIT VALUES'!$D$44),IF(CALCS!U941&gt;CALCS!V941,0,CALCS!R941*'UNIT VALUES'!$D$34*'UNIT VALUES'!$D$36)), 0)</f>
        <v>216748</v>
      </c>
      <c r="AB941" s="87">
        <f>ROUND(IF(C941="22",IF(U941&gt;V941,S941*'UNIT VALUES'!$D$40*'UNIT VALUES'!$D$44,0),IF(U941&gt;V941,S941*'UNIT VALUES'!$D$30*'UNIT VALUES'!$D$36)), 0)</f>
        <v>0</v>
      </c>
      <c r="AC941" s="87">
        <f>ROUND(IF(U941&gt;V941,0,IF(T941&gt;1, IF(C941="66", T941*'UNIT VALUES'!$D$33*'UNIT VALUES'!$D$36,T941*'UNIT VALUES'!$D$32*'UNIT VALUES'!$D$36),0)),0)</f>
        <v>70886</v>
      </c>
      <c r="AD941" t="str">
        <f t="shared" si="43"/>
        <v>420930</v>
      </c>
      <c r="AE941">
        <f ca="1">IF(C941="22",OFFSET('National Reallocations'!$L$1,MATCH(AD941,'National Reallocations'!$I$2:$I$52,0),),ROUND((X941/(SUM($X$2:$X$1259)-SUMIF($C$2:$C$1259,"22",$X$2:$X$1259)))*(Reallocations!$F$4+Reallocations!$F$5),0))</f>
        <v>27</v>
      </c>
      <c r="AF941" s="27">
        <f ca="1">IF(ISERROR(OFFSET('MSA Reallocations'!$I$1,MATCH(AD941,'MSA Reallocations'!$E$2:$E$37,0),)), 0, (OFFSET('MSA Reallocations'!$I$1,MATCH(AD941,'MSA Reallocations'!$E$2:$E$37,0),)))</f>
        <v>0</v>
      </c>
      <c r="AG941" s="181">
        <f ca="1">IF(ISERROR(OFFSET(Reductions!$E$1,MATCH(AD941,Reductions!$F$2:$F$15,0),)), 0, -OFFSET(Reductions!$E$1,MATCH(AD941,Reductions!$F$2:$F$15,0),))</f>
        <v>0</v>
      </c>
      <c r="AH941" s="53">
        <f t="shared" ca="1" si="44"/>
        <v>326121</v>
      </c>
    </row>
    <row r="942" spans="1:34" x14ac:dyDescent="0.25">
      <c r="A942" s="126" t="s">
        <v>4735</v>
      </c>
      <c r="B942" s="126" t="s">
        <v>2540</v>
      </c>
      <c r="C942" s="126" t="s">
        <v>27</v>
      </c>
      <c r="D942" s="126" t="s">
        <v>28</v>
      </c>
      <c r="E942" s="126" t="s">
        <v>2541</v>
      </c>
      <c r="F942" s="126" t="s">
        <v>4736</v>
      </c>
      <c r="G942" s="126" t="s">
        <v>22</v>
      </c>
      <c r="H942" s="126" t="s">
        <v>23</v>
      </c>
      <c r="I942" s="126" t="s">
        <v>4737</v>
      </c>
      <c r="J942" s="126" t="s">
        <v>4773</v>
      </c>
      <c r="K942" s="126" t="s">
        <v>3337</v>
      </c>
      <c r="L942" s="127">
        <v>17670</v>
      </c>
      <c r="M942" s="127">
        <v>0</v>
      </c>
      <c r="N942" s="127">
        <v>0</v>
      </c>
      <c r="O942" s="127">
        <v>20691</v>
      </c>
      <c r="P942" s="127">
        <v>0</v>
      </c>
      <c r="Q942" s="127">
        <v>4684</v>
      </c>
      <c r="R942" s="127">
        <v>2838</v>
      </c>
      <c r="S942" s="127">
        <v>320</v>
      </c>
      <c r="T942" s="24">
        <f>IF(P942&gt;0, ROUND(IF(IF(OR(C942="51", C942="52", C942="66"), (L942*'UNIT VALUES'!$C$26)-CALCS!P942,0)&gt;0, IF(OR(C942="51", C942="52", C942="66"), (L942*'UNIT VALUES'!$C$26)-CALCS!P942,0), 0), 0), ROUND(IF(IF(OR(C942="51", C942="52", C942="66"), (L942*'UNIT VALUES'!$C$26)-CALCS!O942,0)&gt;0, IF(OR(C942="51", C942="52", C942="66"), (L942*'UNIT VALUES'!$C$26)-CALCS!O942,0), 0), 0))</f>
        <v>7037</v>
      </c>
      <c r="U942" s="25">
        <f>IF(C942="22", (O942*'UNIT VALUES'!$D$38)+(Q942*'UNIT VALUES'!$D$39)+(S942*'UNIT VALUES'!$D$40), (O942*'UNIT VALUES'!$D$28)+(Q942*'UNIT VALUES'!$D$29)+(S942*'UNIT VALUES'!$D$30))</f>
        <v>205965.16311659332</v>
      </c>
      <c r="V942" s="25">
        <f>IF(C942="22",(O942*'UNIT VALUES'!$D$41)+(Q942*'UNIT VALUES'!$D$42)+(R942*'UNIT VALUES'!$D$43),IF(C942="66",(Q942*'UNIT VALUES'!$D$31)+(T942*'UNIT VALUES'!$D$33)+(R942*'UNIT VALUES'!$D$34),(Q942*'UNIT VALUES'!$D$31)+(T942*'UNIT VALUES'!$D$32)+(R942*'UNIT VALUES'!$D$34)))</f>
        <v>363977.24490719684</v>
      </c>
      <c r="W942" s="25">
        <f t="shared" si="42"/>
        <v>363977</v>
      </c>
      <c r="X942" s="27">
        <f>ROUND(IF(C942="22", W942*'UNIT VALUES'!$D$44, W942*'UNIT VALUES'!$D$36), 0)</f>
        <v>318556</v>
      </c>
      <c r="Y942" s="87">
        <f>ROUND(IF(C942="22", IF(U942&gt;V942,O942*'UNIT VALUES'!$D$38*'UNIT VALUES'!$D$44,O942*'UNIT VALUES'!$D$41*'UNIT VALUES'!$D$44),IF(U942&gt;V942, O942*'UNIT VALUES'!$D$28*'UNIT VALUES'!$D$36,0)), 0)</f>
        <v>0</v>
      </c>
      <c r="Z942" s="87">
        <f>ROUND(IF(C942="22", IF(U942&gt;V942,Q942*'UNIT VALUES'!$D$39*'UNIT VALUES'!$D$44,Q942*'UNIT VALUES'!$D$42*'UNIT VALUES'!$D$44), IF(U942&gt;V942, Q942*'UNIT VALUES'!$D$29*'UNIT VALUES'!$D$36, Q942*'UNIT VALUES'!$D$31*'UNIT VALUES'!$D$36)),0)</f>
        <v>62529</v>
      </c>
      <c r="AA942" s="87">
        <f>ROUND(IF(C942="22", IF(U942&gt;V942,0,R942*'UNIT VALUES'!$D$43*'UNIT VALUES'!$D$44),IF(CALCS!U942&gt;CALCS!V942,0,CALCS!R942*'UNIT VALUES'!$D$34*'UNIT VALUES'!$D$36)), 0)</f>
        <v>184171</v>
      </c>
      <c r="AB942" s="87">
        <f>ROUND(IF(C942="22",IF(U942&gt;V942,S942*'UNIT VALUES'!$D$40*'UNIT VALUES'!$D$44,0),IF(U942&gt;V942,S942*'UNIT VALUES'!$D$30*'UNIT VALUES'!$D$36)), 0)</f>
        <v>0</v>
      </c>
      <c r="AC942" s="87">
        <f>ROUND(IF(U942&gt;V942,0,IF(T942&gt;1, IF(C942="66", T942*'UNIT VALUES'!$D$33*'UNIT VALUES'!$D$36,T942*'UNIT VALUES'!$D$32*'UNIT VALUES'!$D$36),0)),0)</f>
        <v>71856</v>
      </c>
      <c r="AD942" t="str">
        <f t="shared" si="43"/>
        <v>421047</v>
      </c>
      <c r="AE942">
        <f ca="1">IF(C942="22",OFFSET('National Reallocations'!$L$1,MATCH(AD942,'National Reallocations'!$I$2:$I$52,0),),ROUND((X942/(SUM($X$2:$X$1259)-SUMIF($C$2:$C$1259,"22",$X$2:$X$1259)))*(Reallocations!$F$4+Reallocations!$F$5),0))</f>
        <v>27</v>
      </c>
      <c r="AF942" s="27">
        <f ca="1">IF(ISERROR(OFFSET('MSA Reallocations'!$I$1,MATCH(AD942,'MSA Reallocations'!$E$2:$E$37,0),)), 0, (OFFSET('MSA Reallocations'!$I$1,MATCH(AD942,'MSA Reallocations'!$E$2:$E$37,0),)))</f>
        <v>0</v>
      </c>
      <c r="AG942" s="181">
        <f ca="1">IF(ISERROR(OFFSET(Reductions!$E$1,MATCH(AD942,Reductions!$F$2:$F$15,0),)), 0, -OFFSET(Reductions!$E$1,MATCH(AD942,Reductions!$F$2:$F$15,0),))</f>
        <v>0</v>
      </c>
      <c r="AH942" s="53">
        <f t="shared" ca="1" si="44"/>
        <v>318583</v>
      </c>
    </row>
    <row r="943" spans="1:34" x14ac:dyDescent="0.25">
      <c r="A943" s="126" t="s">
        <v>5465</v>
      </c>
      <c r="B943" s="126" t="s">
        <v>2540</v>
      </c>
      <c r="C943" s="126" t="s">
        <v>47</v>
      </c>
      <c r="D943" s="126" t="s">
        <v>48</v>
      </c>
      <c r="E943" s="126" t="s">
        <v>2541</v>
      </c>
      <c r="F943" s="126" t="s">
        <v>331</v>
      </c>
      <c r="G943" s="126" t="s">
        <v>112</v>
      </c>
      <c r="H943" s="126" t="s">
        <v>23</v>
      </c>
      <c r="I943" s="126" t="s">
        <v>2561</v>
      </c>
      <c r="J943" s="126" t="s">
        <v>2545</v>
      </c>
      <c r="K943" s="126" t="s">
        <v>3337</v>
      </c>
      <c r="L943" s="127">
        <v>63658</v>
      </c>
      <c r="M943" s="127">
        <v>45794</v>
      </c>
      <c r="N943" s="127">
        <v>45794</v>
      </c>
      <c r="O943" s="127">
        <v>34092</v>
      </c>
      <c r="P943" s="127">
        <v>0</v>
      </c>
      <c r="Q943" s="127">
        <v>10251</v>
      </c>
      <c r="R943" s="127">
        <v>5067</v>
      </c>
      <c r="S943" s="127">
        <v>258</v>
      </c>
      <c r="T943" s="24">
        <f>IF(P943&gt;0, ROUND(IF(IF(OR(C943="51", C943="52", C943="66"), (L943*'UNIT VALUES'!$C$26)-CALCS!P943,0)&gt;0, IF(OR(C943="51", C943="52", C943="66"), (L943*'UNIT VALUES'!$C$26)-CALCS!P943,0), 0), 0), ROUND(IF(IF(OR(C943="51", C943="52", C943="66"), (L943*'UNIT VALUES'!$C$26)-CALCS!O943,0)&gt;0, IF(OR(C943="51", C943="52", C943="66"), (L943*'UNIT VALUES'!$C$26)-CALCS!O943,0), 0), 0))</f>
        <v>65801</v>
      </c>
      <c r="U943" s="25">
        <f>IF(C943="22", (O943*'UNIT VALUES'!$D$38)+(Q943*'UNIT VALUES'!$D$39)+(S943*'UNIT VALUES'!$D$40), (O943*'UNIT VALUES'!$D$28)+(Q943*'UNIT VALUES'!$D$29)+(S943*'UNIT VALUES'!$D$30))</f>
        <v>363377.23999994603</v>
      </c>
      <c r="V943" s="25">
        <f>IF(C943="22",(O943*'UNIT VALUES'!$D$41)+(Q943*'UNIT VALUES'!$D$42)+(R943*'UNIT VALUES'!$D$43),IF(C943="66",(Q943*'UNIT VALUES'!$D$31)+(T943*'UNIT VALUES'!$D$33)+(R943*'UNIT VALUES'!$D$34),(Q943*'UNIT VALUES'!$D$31)+(T943*'UNIT VALUES'!$D$32)+(R943*'UNIT VALUES'!$D$34)))</f>
        <v>1299775.9473901377</v>
      </c>
      <c r="W943" s="25">
        <f t="shared" si="42"/>
        <v>1299776</v>
      </c>
      <c r="X943" s="27">
        <f>ROUND(IF(C943="22", W943*'UNIT VALUES'!$D$44, W943*'UNIT VALUES'!$D$36), 0)</f>
        <v>1137575</v>
      </c>
      <c r="Y943" s="87">
        <f>ROUND(IF(C943="22", IF(U943&gt;V943,O943*'UNIT VALUES'!$D$38*'UNIT VALUES'!$D$44,O943*'UNIT VALUES'!$D$41*'UNIT VALUES'!$D$44),IF(U943&gt;V943, O943*'UNIT VALUES'!$D$28*'UNIT VALUES'!$D$36,0)), 0)</f>
        <v>0</v>
      </c>
      <c r="Z943" s="87">
        <f>ROUND(IF(C943="22", IF(U943&gt;V943,Q943*'UNIT VALUES'!$D$39*'UNIT VALUES'!$D$44,Q943*'UNIT VALUES'!$D$42*'UNIT VALUES'!$D$44), IF(U943&gt;V943, Q943*'UNIT VALUES'!$D$29*'UNIT VALUES'!$D$36, Q943*'UNIT VALUES'!$D$31*'UNIT VALUES'!$D$36)),0)</f>
        <v>136845</v>
      </c>
      <c r="AA943" s="87">
        <f>ROUND(IF(C943="22", IF(U943&gt;V943,0,R943*'UNIT VALUES'!$D$43*'UNIT VALUES'!$D$44),IF(CALCS!U943&gt;CALCS!V943,0,CALCS!R943*'UNIT VALUES'!$D$34*'UNIT VALUES'!$D$36)), 0)</f>
        <v>328821</v>
      </c>
      <c r="AB943" s="87">
        <f>ROUND(IF(C943="22",IF(U943&gt;V943,S943*'UNIT VALUES'!$D$40*'UNIT VALUES'!$D$44,0),IF(U943&gt;V943,S943*'UNIT VALUES'!$D$30*'UNIT VALUES'!$D$36)), 0)</f>
        <v>0</v>
      </c>
      <c r="AC943" s="87">
        <f>ROUND(IF(U943&gt;V943,0,IF(T943&gt;1, IF(C943="66", T943*'UNIT VALUES'!$D$33*'UNIT VALUES'!$D$36,T943*'UNIT VALUES'!$D$32*'UNIT VALUES'!$D$36),0)),0)</f>
        <v>671909</v>
      </c>
      <c r="AD943" t="str">
        <f t="shared" si="43"/>
        <v>421116</v>
      </c>
      <c r="AE943">
        <f ca="1">IF(C943="22",OFFSET('National Reallocations'!$L$1,MATCH(AD943,'National Reallocations'!$I$2:$I$52,0),),ROUND((X943/(SUM($X$2:$X$1259)-SUMIF($C$2:$C$1259,"22",$X$2:$X$1259)))*(Reallocations!$F$4+Reallocations!$F$5),0))</f>
        <v>96</v>
      </c>
      <c r="AF943" s="27">
        <f ca="1">IF(ISERROR(OFFSET('MSA Reallocations'!$I$1,MATCH(AD943,'MSA Reallocations'!$E$2:$E$37,0),)), 0, (OFFSET('MSA Reallocations'!$I$1,MATCH(AD943,'MSA Reallocations'!$E$2:$E$37,0),)))</f>
        <v>0</v>
      </c>
      <c r="AG943" s="181">
        <f ca="1">IF(ISERROR(OFFSET(Reductions!$E$1,MATCH(AD943,Reductions!$F$2:$F$15,0),)), 0, -OFFSET(Reductions!$E$1,MATCH(AD943,Reductions!$F$2:$F$15,0),))</f>
        <v>0</v>
      </c>
      <c r="AH943" s="53">
        <f t="shared" ca="1" si="44"/>
        <v>1137671</v>
      </c>
    </row>
    <row r="944" spans="1:34" x14ac:dyDescent="0.25">
      <c r="A944" s="126" t="s">
        <v>5575</v>
      </c>
      <c r="B944" s="126" t="s">
        <v>2540</v>
      </c>
      <c r="C944" s="126" t="s">
        <v>47</v>
      </c>
      <c r="D944" s="126" t="s">
        <v>48</v>
      </c>
      <c r="E944" s="126" t="s">
        <v>2541</v>
      </c>
      <c r="F944" s="126" t="s">
        <v>1487</v>
      </c>
      <c r="G944" s="126" t="s">
        <v>351</v>
      </c>
      <c r="H944" s="126" t="s">
        <v>23</v>
      </c>
      <c r="I944" s="126" t="s">
        <v>2563</v>
      </c>
      <c r="J944" s="126" t="s">
        <v>2547</v>
      </c>
      <c r="K944" s="126" t="s">
        <v>3337</v>
      </c>
      <c r="L944" s="127">
        <v>31955</v>
      </c>
      <c r="M944" s="127">
        <v>26027</v>
      </c>
      <c r="N944" s="127">
        <v>26027</v>
      </c>
      <c r="O944" s="127">
        <v>26915</v>
      </c>
      <c r="P944" s="127">
        <v>0</v>
      </c>
      <c r="Q944" s="127">
        <v>5320</v>
      </c>
      <c r="R944" s="127">
        <v>7404</v>
      </c>
      <c r="S944" s="127">
        <v>244</v>
      </c>
      <c r="T944" s="24">
        <f>IF(P944&gt;0, ROUND(IF(IF(OR(C944="51", C944="52", C944="66"), (L944*'UNIT VALUES'!$C$26)-CALCS!P944,0)&gt;0, IF(OR(C944="51", C944="52", C944="66"), (L944*'UNIT VALUES'!$C$26)-CALCS!P944,0), 0), 0), ROUND(IF(IF(OR(C944="51", C944="52", C944="66"), (L944*'UNIT VALUES'!$C$26)-CALCS!O944,0)&gt;0, IF(OR(C944="51", C944="52", C944="66"), (L944*'UNIT VALUES'!$C$26)-CALCS!O944,0), 0), 0))</f>
        <v>23229</v>
      </c>
      <c r="U944" s="25">
        <f>IF(C944="22", (O944*'UNIT VALUES'!$D$38)+(Q944*'UNIT VALUES'!$D$39)+(S944*'UNIT VALUES'!$D$40), (O944*'UNIT VALUES'!$D$28)+(Q944*'UNIT VALUES'!$D$29)+(S944*'UNIT VALUES'!$D$30))</f>
        <v>222433.46745063714</v>
      </c>
      <c r="V944" s="25">
        <f>IF(C944="22",(O944*'UNIT VALUES'!$D$41)+(Q944*'UNIT VALUES'!$D$42)+(R944*'UNIT VALUES'!$D$43),IF(C944="66",(Q944*'UNIT VALUES'!$D$31)+(T944*'UNIT VALUES'!$D$33)+(R944*'UNIT VALUES'!$D$34),(Q944*'UNIT VALUES'!$D$31)+(T944*'UNIT VALUES'!$D$32)+(R944*'UNIT VALUES'!$D$34)))</f>
        <v>901151.30516345659</v>
      </c>
      <c r="W944" s="25">
        <f t="shared" si="42"/>
        <v>901151</v>
      </c>
      <c r="X944" s="27">
        <f>ROUND(IF(C944="22", W944*'UNIT VALUES'!$D$44, W944*'UNIT VALUES'!$D$36), 0)</f>
        <v>788695</v>
      </c>
      <c r="Y944" s="87">
        <f>ROUND(IF(C944="22", IF(U944&gt;V944,O944*'UNIT VALUES'!$D$38*'UNIT VALUES'!$D$44,O944*'UNIT VALUES'!$D$41*'UNIT VALUES'!$D$44),IF(U944&gt;V944, O944*'UNIT VALUES'!$D$28*'UNIT VALUES'!$D$36,0)), 0)</f>
        <v>0</v>
      </c>
      <c r="Z944" s="87">
        <f>ROUND(IF(C944="22", IF(U944&gt;V944,Q944*'UNIT VALUES'!$D$39*'UNIT VALUES'!$D$44,Q944*'UNIT VALUES'!$D$42*'UNIT VALUES'!$D$44), IF(U944&gt;V944, Q944*'UNIT VALUES'!$D$29*'UNIT VALUES'!$D$36, Q944*'UNIT VALUES'!$D$31*'UNIT VALUES'!$D$36)),0)</f>
        <v>71019</v>
      </c>
      <c r="AA944" s="87">
        <f>ROUND(IF(C944="22", IF(U944&gt;V944,0,R944*'UNIT VALUES'!$D$43*'UNIT VALUES'!$D$44),IF(CALCS!U944&gt;CALCS!V944,0,CALCS!R944*'UNIT VALUES'!$D$34*'UNIT VALUES'!$D$36)), 0)</f>
        <v>480480</v>
      </c>
      <c r="AB944" s="87">
        <f>ROUND(IF(C944="22",IF(U944&gt;V944,S944*'UNIT VALUES'!$D$40*'UNIT VALUES'!$D$44,0),IF(U944&gt;V944,S944*'UNIT VALUES'!$D$30*'UNIT VALUES'!$D$36)), 0)</f>
        <v>0</v>
      </c>
      <c r="AC944" s="87">
        <f>ROUND(IF(U944&gt;V944,0,IF(T944&gt;1, IF(C944="66", T944*'UNIT VALUES'!$D$33*'UNIT VALUES'!$D$36,T944*'UNIT VALUES'!$D$32*'UNIT VALUES'!$D$36),0)),0)</f>
        <v>237197</v>
      </c>
      <c r="AD944" t="str">
        <f t="shared" si="43"/>
        <v>421950</v>
      </c>
      <c r="AE944">
        <f ca="1">IF(C944="22",OFFSET('National Reallocations'!$L$1,MATCH(AD944,'National Reallocations'!$I$2:$I$52,0),),ROUND((X944/(SUM($X$2:$X$1259)-SUMIF($C$2:$C$1259,"22",$X$2:$X$1259)))*(Reallocations!$F$4+Reallocations!$F$5),0))</f>
        <v>66</v>
      </c>
      <c r="AF944" s="27">
        <f ca="1">IF(ISERROR(OFFSET('MSA Reallocations'!$I$1,MATCH(AD944,'MSA Reallocations'!$E$2:$E$37,0),)), 0, (OFFSET('MSA Reallocations'!$I$1,MATCH(AD944,'MSA Reallocations'!$E$2:$E$37,0),)))</f>
        <v>0</v>
      </c>
      <c r="AG944" s="181">
        <f ca="1">IF(ISERROR(OFFSET(Reductions!$E$1,MATCH(AD944,Reductions!$F$2:$F$15,0),)), 0, -OFFSET(Reductions!$E$1,MATCH(AD944,Reductions!$F$2:$F$15,0),))</f>
        <v>0</v>
      </c>
      <c r="AH944" s="53">
        <f t="shared" ca="1" si="44"/>
        <v>788761</v>
      </c>
    </row>
    <row r="945" spans="1:34" x14ac:dyDescent="0.25">
      <c r="A945" s="126" t="s">
        <v>4791</v>
      </c>
      <c r="B945" s="126" t="s">
        <v>2540</v>
      </c>
      <c r="C945" s="126" t="s">
        <v>27</v>
      </c>
      <c r="D945" s="126" t="s">
        <v>28</v>
      </c>
      <c r="E945" s="126" t="s">
        <v>2541</v>
      </c>
      <c r="F945" s="126" t="s">
        <v>2565</v>
      </c>
      <c r="G945" s="126" t="s">
        <v>1793</v>
      </c>
      <c r="H945" s="126" t="s">
        <v>23</v>
      </c>
      <c r="I945" s="126" t="s">
        <v>972</v>
      </c>
      <c r="J945" s="126" t="s">
        <v>2566</v>
      </c>
      <c r="K945" s="126" t="s">
        <v>3355</v>
      </c>
      <c r="L945" s="127">
        <v>138440</v>
      </c>
      <c r="M945" s="127">
        <v>119123</v>
      </c>
      <c r="N945" s="127">
        <v>119123</v>
      </c>
      <c r="O945" s="127">
        <v>99475</v>
      </c>
      <c r="P945" s="127">
        <v>0</v>
      </c>
      <c r="Q945" s="127">
        <v>26330</v>
      </c>
      <c r="R945" s="127">
        <v>19064</v>
      </c>
      <c r="S945" s="127">
        <v>853</v>
      </c>
      <c r="T945" s="24">
        <f>IF(P945&gt;0, ROUND(IF(IF(OR(C945="51", C945="52", C945="66"), (L945*'UNIT VALUES'!$C$26)-CALCS!P945,0)&gt;0, IF(OR(C945="51", C945="52", C945="66"), (L945*'UNIT VALUES'!$C$26)-CALCS!P945,0), 0), 0), ROUND(IF(IF(OR(C945="51", C945="52", C945="66"), (L945*'UNIT VALUES'!$C$26)-CALCS!O945,0)&gt;0, IF(OR(C945="51", C945="52", C945="66"), (L945*'UNIT VALUES'!$C$26)-CALCS!O945,0), 0), 0))</f>
        <v>117767</v>
      </c>
      <c r="U945" s="25">
        <f>IF(C945="22", (O945*'UNIT VALUES'!$D$38)+(Q945*'UNIT VALUES'!$D$39)+(S945*'UNIT VALUES'!$D$40), (O945*'UNIT VALUES'!$D$28)+(Q945*'UNIT VALUES'!$D$29)+(S945*'UNIT VALUES'!$D$30))</f>
        <v>984277.04822882579</v>
      </c>
      <c r="V945" s="25">
        <f>IF(C945="22",(O945*'UNIT VALUES'!$D$41)+(Q945*'UNIT VALUES'!$D$42)+(R945*'UNIT VALUES'!$D$43),IF(C945="66",(Q945*'UNIT VALUES'!$D$31)+(T945*'UNIT VALUES'!$D$33)+(R945*'UNIT VALUES'!$D$34),(Q945*'UNIT VALUES'!$D$31)+(T945*'UNIT VALUES'!$D$32)+(R945*'UNIT VALUES'!$D$34)))</f>
        <v>3189167.900940754</v>
      </c>
      <c r="W945" s="25">
        <f t="shared" si="42"/>
        <v>3189168</v>
      </c>
      <c r="X945" s="27">
        <f>ROUND(IF(C945="22", W945*'UNIT VALUES'!$D$44, W945*'UNIT VALUES'!$D$36), 0)</f>
        <v>2791186</v>
      </c>
      <c r="Y945" s="87">
        <f>ROUND(IF(C945="22", IF(U945&gt;V945,O945*'UNIT VALUES'!$D$38*'UNIT VALUES'!$D$44,O945*'UNIT VALUES'!$D$41*'UNIT VALUES'!$D$44),IF(U945&gt;V945, O945*'UNIT VALUES'!$D$28*'UNIT VALUES'!$D$36,0)), 0)</f>
        <v>0</v>
      </c>
      <c r="Z945" s="87">
        <f>ROUND(IF(C945="22", IF(U945&gt;V945,Q945*'UNIT VALUES'!$D$39*'UNIT VALUES'!$D$44,Q945*'UNIT VALUES'!$D$42*'UNIT VALUES'!$D$44), IF(U945&gt;V945, Q945*'UNIT VALUES'!$D$29*'UNIT VALUES'!$D$36, Q945*'UNIT VALUES'!$D$31*'UNIT VALUES'!$D$36)),0)</f>
        <v>351490</v>
      </c>
      <c r="AA945" s="87">
        <f>ROUND(IF(C945="22", IF(U945&gt;V945,0,R945*'UNIT VALUES'!$D$43*'UNIT VALUES'!$D$44),IF(CALCS!U945&gt;CALCS!V945,0,CALCS!R945*'UNIT VALUES'!$D$34*'UNIT VALUES'!$D$36)), 0)</f>
        <v>1237151</v>
      </c>
      <c r="AB945" s="87">
        <f>ROUND(IF(C945="22",IF(U945&gt;V945,S945*'UNIT VALUES'!$D$40*'UNIT VALUES'!$D$44,0),IF(U945&gt;V945,S945*'UNIT VALUES'!$D$30*'UNIT VALUES'!$D$36)), 0)</f>
        <v>0</v>
      </c>
      <c r="AC945" s="87">
        <f>ROUND(IF(U945&gt;V945,0,IF(T945&gt;1, IF(C945="66", T945*'UNIT VALUES'!$D$33*'UNIT VALUES'!$D$36,T945*'UNIT VALUES'!$D$32*'UNIT VALUES'!$D$36),0)),0)</f>
        <v>1202546</v>
      </c>
      <c r="AD945" t="str">
        <f t="shared" si="43"/>
        <v>422178</v>
      </c>
      <c r="AE945">
        <f ca="1">IF(C945="22",OFFSET('National Reallocations'!$L$1,MATCH(AD945,'National Reallocations'!$I$2:$I$52,0),),ROUND((X945/(SUM($X$2:$X$1259)-SUMIF($C$2:$C$1259,"22",$X$2:$X$1259)))*(Reallocations!$F$4+Reallocations!$F$5),0))</f>
        <v>235</v>
      </c>
      <c r="AF945" s="27">
        <f ca="1">IF(ISERROR(OFFSET('MSA Reallocations'!$I$1,MATCH(AD945,'MSA Reallocations'!$E$2:$E$37,0),)), 0, (OFFSET('MSA Reallocations'!$I$1,MATCH(AD945,'MSA Reallocations'!$E$2:$E$37,0),)))</f>
        <v>0</v>
      </c>
      <c r="AG945" s="181">
        <f ca="1">IF(ISERROR(OFFSET(Reductions!$E$1,MATCH(AD945,Reductions!$F$2:$F$15,0),)), 0, -OFFSET(Reductions!$E$1,MATCH(AD945,Reductions!$F$2:$F$15,0),))</f>
        <v>0</v>
      </c>
      <c r="AH945" s="53">
        <f t="shared" ca="1" si="44"/>
        <v>2791421</v>
      </c>
    </row>
    <row r="946" spans="1:34" x14ac:dyDescent="0.25">
      <c r="A946" s="126" t="s">
        <v>5285</v>
      </c>
      <c r="B946" s="126" t="s">
        <v>2540</v>
      </c>
      <c r="C946" s="126" t="s">
        <v>27</v>
      </c>
      <c r="D946" s="126" t="s">
        <v>28</v>
      </c>
      <c r="E946" s="126" t="s">
        <v>2541</v>
      </c>
      <c r="F946" s="126" t="s">
        <v>2568</v>
      </c>
      <c r="G946" s="126" t="s">
        <v>1339</v>
      </c>
      <c r="H946" s="126" t="s">
        <v>23</v>
      </c>
      <c r="I946" s="126" t="s">
        <v>2004</v>
      </c>
      <c r="J946" s="126" t="s">
        <v>2559</v>
      </c>
      <c r="K946" s="126" t="s">
        <v>3337</v>
      </c>
      <c r="L946" s="127">
        <v>79697</v>
      </c>
      <c r="M946" s="127">
        <v>53394</v>
      </c>
      <c r="N946" s="127">
        <v>53264</v>
      </c>
      <c r="O946" s="127">
        <v>49081</v>
      </c>
      <c r="P946" s="127">
        <v>0</v>
      </c>
      <c r="Q946" s="127">
        <v>16496</v>
      </c>
      <c r="R946" s="127">
        <v>12615</v>
      </c>
      <c r="S946" s="127">
        <v>604</v>
      </c>
      <c r="T946" s="24">
        <f>IF(P946&gt;0, ROUND(IF(IF(OR(C946="51", C946="52", C946="66"), (L946*'UNIT VALUES'!$C$26)-CALCS!P946,0)&gt;0, IF(OR(C946="51", C946="52", C946="66"), (L946*'UNIT VALUES'!$C$26)-CALCS!P946,0), 0), 0), ROUND(IF(IF(OR(C946="51", C946="52", C946="66"), (L946*'UNIT VALUES'!$C$26)-CALCS!O946,0)&gt;0, IF(OR(C946="51", C946="52", C946="66"), (L946*'UNIT VALUES'!$C$26)-CALCS!O946,0), 0), 0))</f>
        <v>75981</v>
      </c>
      <c r="U946" s="25">
        <f>IF(C946="22", (O946*'UNIT VALUES'!$D$38)+(Q946*'UNIT VALUES'!$D$39)+(S946*'UNIT VALUES'!$D$40), (O946*'UNIT VALUES'!$D$28)+(Q946*'UNIT VALUES'!$D$29)+(S946*'UNIT VALUES'!$D$30))</f>
        <v>602206.54345066089</v>
      </c>
      <c r="V946" s="25">
        <f>IF(C946="22",(O946*'UNIT VALUES'!$D$41)+(Q946*'UNIT VALUES'!$D$42)+(R946*'UNIT VALUES'!$D$43),IF(C946="66",(Q946*'UNIT VALUES'!$D$31)+(T946*'UNIT VALUES'!$D$33)+(R946*'UNIT VALUES'!$D$34),(Q946*'UNIT VALUES'!$D$31)+(T946*'UNIT VALUES'!$D$32)+(R946*'UNIT VALUES'!$D$34)))</f>
        <v>2073468.1201585201</v>
      </c>
      <c r="W946" s="25">
        <f t="shared" si="42"/>
        <v>2073468</v>
      </c>
      <c r="X946" s="27">
        <f>ROUND(IF(C946="22", W946*'UNIT VALUES'!$D$44, W946*'UNIT VALUES'!$D$36), 0)</f>
        <v>1814716</v>
      </c>
      <c r="Y946" s="87">
        <f>ROUND(IF(C946="22", IF(U946&gt;V946,O946*'UNIT VALUES'!$D$38*'UNIT VALUES'!$D$44,O946*'UNIT VALUES'!$D$41*'UNIT VALUES'!$D$44),IF(U946&gt;V946, O946*'UNIT VALUES'!$D$28*'UNIT VALUES'!$D$36,0)), 0)</f>
        <v>0</v>
      </c>
      <c r="Z946" s="87">
        <f>ROUND(IF(C946="22", IF(U946&gt;V946,Q946*'UNIT VALUES'!$D$39*'UNIT VALUES'!$D$44,Q946*'UNIT VALUES'!$D$42*'UNIT VALUES'!$D$44), IF(U946&gt;V946, Q946*'UNIT VALUES'!$D$29*'UNIT VALUES'!$D$36, Q946*'UNIT VALUES'!$D$31*'UNIT VALUES'!$D$36)),0)</f>
        <v>220212</v>
      </c>
      <c r="AA946" s="87">
        <f>ROUND(IF(C946="22", IF(U946&gt;V946,0,R946*'UNIT VALUES'!$D$43*'UNIT VALUES'!$D$44),IF(CALCS!U946&gt;CALCS!V946,0,CALCS!R946*'UNIT VALUES'!$D$34*'UNIT VALUES'!$D$36)), 0)</f>
        <v>818645</v>
      </c>
      <c r="AB946" s="87">
        <f>ROUND(IF(C946="22",IF(U946&gt;V946,S946*'UNIT VALUES'!$D$40*'UNIT VALUES'!$D$44,0),IF(U946&gt;V946,S946*'UNIT VALUES'!$D$30*'UNIT VALUES'!$D$36)), 0)</f>
        <v>0</v>
      </c>
      <c r="AC946" s="87">
        <f>ROUND(IF(U946&gt;V946,0,IF(T946&gt;1, IF(C946="66", T946*'UNIT VALUES'!$D$33*'UNIT VALUES'!$D$36,T946*'UNIT VALUES'!$D$32*'UNIT VALUES'!$D$36),0)),0)</f>
        <v>775859</v>
      </c>
      <c r="AD946" t="str">
        <f t="shared" si="43"/>
        <v>422898</v>
      </c>
      <c r="AE946">
        <f ca="1">IF(C946="22",OFFSET('National Reallocations'!$L$1,MATCH(AD946,'National Reallocations'!$I$2:$I$52,0),),ROUND((X946/(SUM($X$2:$X$1259)-SUMIF($C$2:$C$1259,"22",$X$2:$X$1259)))*(Reallocations!$F$4+Reallocations!$F$5),0))</f>
        <v>153</v>
      </c>
      <c r="AF946" s="27">
        <f ca="1">IF(ISERROR(OFFSET('MSA Reallocations'!$I$1,MATCH(AD946,'MSA Reallocations'!$E$2:$E$37,0),)), 0, (OFFSET('MSA Reallocations'!$I$1,MATCH(AD946,'MSA Reallocations'!$E$2:$E$37,0),)))</f>
        <v>0</v>
      </c>
      <c r="AG946" s="181">
        <f ca="1">IF(ISERROR(OFFSET(Reductions!$E$1,MATCH(AD946,Reductions!$F$2:$F$15,0),)), 0, -OFFSET(Reductions!$E$1,MATCH(AD946,Reductions!$F$2:$F$15,0),))</f>
        <v>0</v>
      </c>
      <c r="AH946" s="53">
        <f t="shared" ca="1" si="44"/>
        <v>1814869</v>
      </c>
    </row>
    <row r="947" spans="1:34" x14ac:dyDescent="0.25">
      <c r="A947" s="126" t="s">
        <v>5287</v>
      </c>
      <c r="B947" s="126" t="s">
        <v>2540</v>
      </c>
      <c r="C947" s="126" t="s">
        <v>47</v>
      </c>
      <c r="D947" s="126" t="s">
        <v>48</v>
      </c>
      <c r="E947" s="126" t="s">
        <v>2541</v>
      </c>
      <c r="F947" s="126" t="s">
        <v>2570</v>
      </c>
      <c r="G947" s="126" t="s">
        <v>112</v>
      </c>
      <c r="H947" s="126" t="s">
        <v>2571</v>
      </c>
      <c r="I947" s="126" t="s">
        <v>23</v>
      </c>
      <c r="J947" s="126" t="s">
        <v>2545</v>
      </c>
      <c r="K947" s="126" t="s">
        <v>3337</v>
      </c>
      <c r="L947" s="127">
        <v>54019</v>
      </c>
      <c r="M947" s="127">
        <v>52365</v>
      </c>
      <c r="N947" s="127">
        <v>52349</v>
      </c>
      <c r="O947" s="127">
        <v>49057</v>
      </c>
      <c r="P947" s="127">
        <v>0</v>
      </c>
      <c r="Q947" s="127">
        <v>1798</v>
      </c>
      <c r="R947" s="127">
        <v>5494</v>
      </c>
      <c r="S947" s="127">
        <v>62</v>
      </c>
      <c r="T947" s="24">
        <f>IF(P947&gt;0, ROUND(IF(IF(OR(C947="51", C947="52", C947="66"), (L947*'UNIT VALUES'!$C$26)-CALCS!P947,0)&gt;0, IF(OR(C947="51", C947="52", C947="66"), (L947*'UNIT VALUES'!$C$26)-CALCS!P947,0), 0), 0), ROUND(IF(IF(OR(C947="51", C947="52", C947="66"), (L947*'UNIT VALUES'!$C$26)-CALCS!O947,0)&gt;0, IF(OR(C947="51", C947="52", C947="66"), (L947*'UNIT VALUES'!$C$26)-CALCS!O947,0), 0), 0))</f>
        <v>35710</v>
      </c>
      <c r="U947" s="25">
        <f>IF(C947="22", (O947*'UNIT VALUES'!$D$38)+(Q947*'UNIT VALUES'!$D$39)+(S947*'UNIT VALUES'!$D$40), (O947*'UNIT VALUES'!$D$28)+(Q947*'UNIT VALUES'!$D$29)+(S947*'UNIT VALUES'!$D$30))</f>
        <v>147222.65968153029</v>
      </c>
      <c r="V947" s="25">
        <f>IF(C947="22",(O947*'UNIT VALUES'!$D$41)+(Q947*'UNIT VALUES'!$D$42)+(R947*'UNIT VALUES'!$D$43),IF(C947="66",(Q947*'UNIT VALUES'!$D$31)+(T947*'UNIT VALUES'!$D$33)+(R947*'UNIT VALUES'!$D$34),(Q947*'UNIT VALUES'!$D$31)+(T947*'UNIT VALUES'!$D$32)+(R947*'UNIT VALUES'!$D$34)))</f>
        <v>851427.18689222564</v>
      </c>
      <c r="W947" s="25">
        <f t="shared" si="42"/>
        <v>851427</v>
      </c>
      <c r="X947" s="27">
        <f>ROUND(IF(C947="22", W947*'UNIT VALUES'!$D$44, W947*'UNIT VALUES'!$D$36), 0)</f>
        <v>745176</v>
      </c>
      <c r="Y947" s="87">
        <f>ROUND(IF(C947="22", IF(U947&gt;V947,O947*'UNIT VALUES'!$D$38*'UNIT VALUES'!$D$44,O947*'UNIT VALUES'!$D$41*'UNIT VALUES'!$D$44),IF(U947&gt;V947, O947*'UNIT VALUES'!$D$28*'UNIT VALUES'!$D$36,0)), 0)</f>
        <v>0</v>
      </c>
      <c r="Z947" s="87">
        <f>ROUND(IF(C947="22", IF(U947&gt;V947,Q947*'UNIT VALUES'!$D$39*'UNIT VALUES'!$D$44,Q947*'UNIT VALUES'!$D$42*'UNIT VALUES'!$D$44), IF(U947&gt;V947, Q947*'UNIT VALUES'!$D$29*'UNIT VALUES'!$D$36, Q947*'UNIT VALUES'!$D$31*'UNIT VALUES'!$D$36)),0)</f>
        <v>24002</v>
      </c>
      <c r="AA947" s="87">
        <f>ROUND(IF(C947="22", IF(U947&gt;V947,0,R947*'UNIT VALUES'!$D$43*'UNIT VALUES'!$D$44),IF(CALCS!U947&gt;CALCS!V947,0,CALCS!R947*'UNIT VALUES'!$D$34*'UNIT VALUES'!$D$36)), 0)</f>
        <v>356531</v>
      </c>
      <c r="AB947" s="87">
        <f>ROUND(IF(C947="22",IF(U947&gt;V947,S947*'UNIT VALUES'!$D$40*'UNIT VALUES'!$D$44,0),IF(U947&gt;V947,S947*'UNIT VALUES'!$D$30*'UNIT VALUES'!$D$36)), 0)</f>
        <v>0</v>
      </c>
      <c r="AC947" s="87">
        <f>ROUND(IF(U947&gt;V947,0,IF(T947&gt;1, IF(C947="66", T947*'UNIT VALUES'!$D$33*'UNIT VALUES'!$D$36,T947*'UNIT VALUES'!$D$32*'UNIT VALUES'!$D$36),0)),0)</f>
        <v>364643</v>
      </c>
      <c r="AD947" t="str">
        <f t="shared" si="43"/>
        <v>422937</v>
      </c>
      <c r="AE947">
        <f ca="1">IF(C947="22",OFFSET('National Reallocations'!$L$1,MATCH(AD947,'National Reallocations'!$I$2:$I$52,0),),ROUND((X947/(SUM($X$2:$X$1259)-SUMIF($C$2:$C$1259,"22",$X$2:$X$1259)))*(Reallocations!$F$4+Reallocations!$F$5),0))</f>
        <v>63</v>
      </c>
      <c r="AF947" s="27">
        <f ca="1">IF(ISERROR(OFFSET('MSA Reallocations'!$I$1,MATCH(AD947,'MSA Reallocations'!$E$2:$E$37,0),)), 0, (OFFSET('MSA Reallocations'!$I$1,MATCH(AD947,'MSA Reallocations'!$E$2:$E$37,0),)))</f>
        <v>0</v>
      </c>
      <c r="AG947" s="181">
        <f ca="1">IF(ISERROR(OFFSET(Reductions!$E$1,MATCH(AD947,Reductions!$F$2:$F$15,0),)), 0, -OFFSET(Reductions!$E$1,MATCH(AD947,Reductions!$F$2:$F$15,0),))</f>
        <v>0</v>
      </c>
      <c r="AH947" s="53">
        <f t="shared" ca="1" si="44"/>
        <v>745239</v>
      </c>
    </row>
    <row r="948" spans="1:34" x14ac:dyDescent="0.25">
      <c r="A948" s="126" t="s">
        <v>5617</v>
      </c>
      <c r="B948" s="126" t="s">
        <v>2540</v>
      </c>
      <c r="C948" s="126" t="s">
        <v>27</v>
      </c>
      <c r="D948" s="126" t="s">
        <v>28</v>
      </c>
      <c r="E948" s="126" t="s">
        <v>2541</v>
      </c>
      <c r="F948" s="126" t="s">
        <v>573</v>
      </c>
      <c r="G948" s="126" t="s">
        <v>768</v>
      </c>
      <c r="H948" s="126" t="s">
        <v>23</v>
      </c>
      <c r="I948" s="126" t="s">
        <v>2573</v>
      </c>
      <c r="J948" s="126" t="s">
        <v>2574</v>
      </c>
      <c r="K948" s="126" t="s">
        <v>3337</v>
      </c>
      <c r="L948" s="127">
        <v>32056</v>
      </c>
      <c r="M948" s="127">
        <v>27318</v>
      </c>
      <c r="N948" s="127">
        <v>27318</v>
      </c>
      <c r="O948" s="127">
        <v>24825</v>
      </c>
      <c r="P948" s="127">
        <v>0</v>
      </c>
      <c r="Q948" s="127">
        <v>7097</v>
      </c>
      <c r="R948" s="127">
        <v>4391</v>
      </c>
      <c r="S948" s="127">
        <v>313</v>
      </c>
      <c r="T948" s="24">
        <f>IF(P948&gt;0, ROUND(IF(IF(OR(C948="51", C948="52", C948="66"), (L948*'UNIT VALUES'!$C$26)-CALCS!P948,0)&gt;0, IF(OR(C948="51", C948="52", C948="66"), (L948*'UNIT VALUES'!$C$26)-CALCS!P948,0), 0), 0), ROUND(IF(IF(OR(C948="51", C948="52", C948="66"), (L948*'UNIT VALUES'!$C$26)-CALCS!O948,0)&gt;0, IF(OR(C948="51", C948="52", C948="66"), (L948*'UNIT VALUES'!$C$26)-CALCS!O948,0), 0), 0))</f>
        <v>25478</v>
      </c>
      <c r="U948" s="25">
        <f>IF(C948="22", (O948*'UNIT VALUES'!$D$38)+(Q948*'UNIT VALUES'!$D$39)+(S948*'UNIT VALUES'!$D$40), (O948*'UNIT VALUES'!$D$28)+(Q948*'UNIT VALUES'!$D$29)+(S948*'UNIT VALUES'!$D$30))</f>
        <v>274027.95907354489</v>
      </c>
      <c r="V948" s="25">
        <f>IF(C948="22",(O948*'UNIT VALUES'!$D$41)+(Q948*'UNIT VALUES'!$D$42)+(R948*'UNIT VALUES'!$D$43),IF(C948="66",(Q948*'UNIT VALUES'!$D$31)+(T948*'UNIT VALUES'!$D$33)+(R948*'UNIT VALUES'!$D$34),(Q948*'UNIT VALUES'!$D$31)+(T948*'UNIT VALUES'!$D$32)+(R948*'UNIT VALUES'!$D$34)))</f>
        <v>731088.34781417088</v>
      </c>
      <c r="W948" s="25">
        <f t="shared" si="42"/>
        <v>731088</v>
      </c>
      <c r="X948" s="27">
        <f>ROUND(IF(C948="22", W948*'UNIT VALUES'!$D$44, W948*'UNIT VALUES'!$D$36), 0)</f>
        <v>639854</v>
      </c>
      <c r="Y948" s="87">
        <f>ROUND(IF(C948="22", IF(U948&gt;V948,O948*'UNIT VALUES'!$D$38*'UNIT VALUES'!$D$44,O948*'UNIT VALUES'!$D$41*'UNIT VALUES'!$D$44),IF(U948&gt;V948, O948*'UNIT VALUES'!$D$28*'UNIT VALUES'!$D$36,0)), 0)</f>
        <v>0</v>
      </c>
      <c r="Z948" s="87">
        <f>ROUND(IF(C948="22", IF(U948&gt;V948,Q948*'UNIT VALUES'!$D$39*'UNIT VALUES'!$D$44,Q948*'UNIT VALUES'!$D$42*'UNIT VALUES'!$D$44), IF(U948&gt;V948, Q948*'UNIT VALUES'!$D$29*'UNIT VALUES'!$D$36, Q948*'UNIT VALUES'!$D$31*'UNIT VALUES'!$D$36)),0)</f>
        <v>94741</v>
      </c>
      <c r="AA948" s="87">
        <f>ROUND(IF(C948="22", IF(U948&gt;V948,0,R948*'UNIT VALUES'!$D$43*'UNIT VALUES'!$D$44),IF(CALCS!U948&gt;CALCS!V948,0,CALCS!R948*'UNIT VALUES'!$D$34*'UNIT VALUES'!$D$36)), 0)</f>
        <v>284952</v>
      </c>
      <c r="AB948" s="87">
        <f>ROUND(IF(C948="22",IF(U948&gt;V948,S948*'UNIT VALUES'!$D$40*'UNIT VALUES'!$D$44,0),IF(U948&gt;V948,S948*'UNIT VALUES'!$D$30*'UNIT VALUES'!$D$36)), 0)</f>
        <v>0</v>
      </c>
      <c r="AC948" s="87">
        <f>ROUND(IF(U948&gt;V948,0,IF(T948&gt;1, IF(C948="66", T948*'UNIT VALUES'!$D$33*'UNIT VALUES'!$D$36,T948*'UNIT VALUES'!$D$32*'UNIT VALUES'!$D$36),0)),0)</f>
        <v>260162</v>
      </c>
      <c r="AD948" t="str">
        <f t="shared" si="43"/>
        <v>422958</v>
      </c>
      <c r="AE948">
        <f ca="1">IF(C948="22",OFFSET('National Reallocations'!$L$1,MATCH(AD948,'National Reallocations'!$I$2:$I$52,0),),ROUND((X948/(SUM($X$2:$X$1259)-SUMIF($C$2:$C$1259,"22",$X$2:$X$1259)))*(Reallocations!$F$4+Reallocations!$F$5),0))</f>
        <v>54</v>
      </c>
      <c r="AF948" s="27">
        <f ca="1">IF(ISERROR(OFFSET('MSA Reallocations'!$I$1,MATCH(AD948,'MSA Reallocations'!$E$2:$E$37,0),)), 0, (OFFSET('MSA Reallocations'!$I$1,MATCH(AD948,'MSA Reallocations'!$E$2:$E$37,0),)))</f>
        <v>0</v>
      </c>
      <c r="AG948" s="181">
        <f ca="1">IF(ISERROR(OFFSET(Reductions!$E$1,MATCH(AD948,Reductions!$F$2:$F$15,0),)), 0, -OFFSET(Reductions!$E$1,MATCH(AD948,Reductions!$F$2:$F$15,0),))</f>
        <v>0</v>
      </c>
      <c r="AH948" s="53">
        <f t="shared" ca="1" si="44"/>
        <v>639908</v>
      </c>
    </row>
    <row r="949" spans="1:34" x14ac:dyDescent="0.25">
      <c r="A949" s="126" t="s">
        <v>5705</v>
      </c>
      <c r="B949" s="126" t="s">
        <v>2540</v>
      </c>
      <c r="C949" s="126" t="s">
        <v>27</v>
      </c>
      <c r="D949" s="126" t="s">
        <v>28</v>
      </c>
      <c r="E949" s="126" t="s">
        <v>2541</v>
      </c>
      <c r="F949" s="126" t="s">
        <v>2576</v>
      </c>
      <c r="G949" s="126" t="s">
        <v>1014</v>
      </c>
      <c r="H949" s="126" t="s">
        <v>23</v>
      </c>
      <c r="I949" s="126" t="s">
        <v>2577</v>
      </c>
      <c r="J949" s="126" t="s">
        <v>2578</v>
      </c>
      <c r="K949" s="126" t="s">
        <v>3355</v>
      </c>
      <c r="L949" s="127">
        <v>53949</v>
      </c>
      <c r="M949" s="127">
        <v>35496</v>
      </c>
      <c r="N949" s="127">
        <v>35496</v>
      </c>
      <c r="O949" s="127">
        <v>19966</v>
      </c>
      <c r="P949" s="127">
        <v>0</v>
      </c>
      <c r="Q949" s="127">
        <v>6926</v>
      </c>
      <c r="R949" s="127">
        <v>5898</v>
      </c>
      <c r="S949" s="127">
        <v>103</v>
      </c>
      <c r="T949" s="24">
        <f>IF(P949&gt;0, ROUND(IF(IF(OR(C949="51", C949="52", C949="66"), (L949*'UNIT VALUES'!$C$26)-CALCS!P949,0)&gt;0, IF(OR(C949="51", C949="52", C949="66"), (L949*'UNIT VALUES'!$C$26)-CALCS!P949,0), 0), 0), ROUND(IF(IF(OR(C949="51", C949="52", C949="66"), (L949*'UNIT VALUES'!$C$26)-CALCS!O949,0)&gt;0, IF(OR(C949="51", C949="52", C949="66"), (L949*'UNIT VALUES'!$C$26)-CALCS!O949,0), 0), 0))</f>
        <v>64692</v>
      </c>
      <c r="U949" s="25">
        <f>IF(C949="22", (O949*'UNIT VALUES'!$D$38)+(Q949*'UNIT VALUES'!$D$39)+(S949*'UNIT VALUES'!$D$40), (O949*'UNIT VALUES'!$D$28)+(Q949*'UNIT VALUES'!$D$29)+(S949*'UNIT VALUES'!$D$30))</f>
        <v>229048.95164465005</v>
      </c>
      <c r="V949" s="25">
        <f>IF(C949="22",(O949*'UNIT VALUES'!$D$41)+(Q949*'UNIT VALUES'!$D$42)+(R949*'UNIT VALUES'!$D$43),IF(C949="66",(Q949*'UNIT VALUES'!$D$31)+(T949*'UNIT VALUES'!$D$33)+(R949*'UNIT VALUES'!$D$34),(Q949*'UNIT VALUES'!$D$31)+(T949*'UNIT VALUES'!$D$32)+(R949*'UNIT VALUES'!$D$34)))</f>
        <v>1297738.0369013082</v>
      </c>
      <c r="W949" s="25">
        <f t="shared" si="42"/>
        <v>1297738</v>
      </c>
      <c r="X949" s="27">
        <f>ROUND(IF(C949="22", W949*'UNIT VALUES'!$D$44, W949*'UNIT VALUES'!$D$36), 0)</f>
        <v>1135791</v>
      </c>
      <c r="Y949" s="87">
        <f>ROUND(IF(C949="22", IF(U949&gt;V949,O949*'UNIT VALUES'!$D$38*'UNIT VALUES'!$D$44,O949*'UNIT VALUES'!$D$41*'UNIT VALUES'!$D$44),IF(U949&gt;V949, O949*'UNIT VALUES'!$D$28*'UNIT VALUES'!$D$36,0)), 0)</f>
        <v>0</v>
      </c>
      <c r="Z949" s="87">
        <f>ROUND(IF(C949="22", IF(U949&gt;V949,Q949*'UNIT VALUES'!$D$39*'UNIT VALUES'!$D$44,Q949*'UNIT VALUES'!$D$42*'UNIT VALUES'!$D$44), IF(U949&gt;V949, Q949*'UNIT VALUES'!$D$29*'UNIT VALUES'!$D$36, Q949*'UNIT VALUES'!$D$31*'UNIT VALUES'!$D$36)),0)</f>
        <v>92458</v>
      </c>
      <c r="AA949" s="87">
        <f>ROUND(IF(C949="22", IF(U949&gt;V949,0,R949*'UNIT VALUES'!$D$43*'UNIT VALUES'!$D$44),IF(CALCS!U949&gt;CALCS!V949,0,CALCS!R949*'UNIT VALUES'!$D$34*'UNIT VALUES'!$D$36)), 0)</f>
        <v>382748</v>
      </c>
      <c r="AB949" s="87">
        <f>ROUND(IF(C949="22",IF(U949&gt;V949,S949*'UNIT VALUES'!$D$40*'UNIT VALUES'!$D$44,0),IF(U949&gt;V949,S949*'UNIT VALUES'!$D$30*'UNIT VALUES'!$D$36)), 0)</f>
        <v>0</v>
      </c>
      <c r="AC949" s="87">
        <f>ROUND(IF(U949&gt;V949,0,IF(T949&gt;1, IF(C949="66", T949*'UNIT VALUES'!$D$33*'UNIT VALUES'!$D$36,T949*'UNIT VALUES'!$D$32*'UNIT VALUES'!$D$36),0)),0)</f>
        <v>660585</v>
      </c>
      <c r="AD949" t="str">
        <f t="shared" si="43"/>
        <v>423411</v>
      </c>
      <c r="AE949">
        <f ca="1">IF(C949="22",OFFSET('National Reallocations'!$L$1,MATCH(AD949,'National Reallocations'!$I$2:$I$52,0),),ROUND((X949/(SUM($X$2:$X$1259)-SUMIF($C$2:$C$1259,"22",$X$2:$X$1259)))*(Reallocations!$F$4+Reallocations!$F$5),0))</f>
        <v>96</v>
      </c>
      <c r="AF949" s="27">
        <f ca="1">IF(ISERROR(OFFSET('MSA Reallocations'!$I$1,MATCH(AD949,'MSA Reallocations'!$E$2:$E$37,0),)), 0, (OFFSET('MSA Reallocations'!$I$1,MATCH(AD949,'MSA Reallocations'!$E$2:$E$37,0),)))</f>
        <v>0</v>
      </c>
      <c r="AG949" s="181">
        <f ca="1">IF(ISERROR(OFFSET(Reductions!$E$1,MATCH(AD949,Reductions!$F$2:$F$15,0),)), 0, -OFFSET(Reductions!$E$1,MATCH(AD949,Reductions!$F$2:$F$15,0),))</f>
        <v>0</v>
      </c>
      <c r="AH949" s="53">
        <f t="shared" ca="1" si="44"/>
        <v>1135887</v>
      </c>
    </row>
    <row r="950" spans="1:34" x14ac:dyDescent="0.25">
      <c r="A950" s="126" t="s">
        <v>5150</v>
      </c>
      <c r="B950" s="126" t="s">
        <v>2540</v>
      </c>
      <c r="C950" s="126" t="s">
        <v>27</v>
      </c>
      <c r="D950" s="126" t="s">
        <v>28</v>
      </c>
      <c r="E950" s="126" t="s">
        <v>2541</v>
      </c>
      <c r="F950" s="126" t="s">
        <v>2580</v>
      </c>
      <c r="G950" s="126" t="s">
        <v>243</v>
      </c>
      <c r="H950" s="126" t="s">
        <v>23</v>
      </c>
      <c r="I950" s="126" t="s">
        <v>2581</v>
      </c>
      <c r="J950" s="126" t="s">
        <v>2582</v>
      </c>
      <c r="K950" s="126" t="s">
        <v>3337</v>
      </c>
      <c r="L950" s="127">
        <v>61055</v>
      </c>
      <c r="M950" s="127">
        <v>54815</v>
      </c>
      <c r="N950" s="127">
        <v>54725</v>
      </c>
      <c r="O950" s="127">
        <v>59339</v>
      </c>
      <c r="P950" s="127">
        <v>0</v>
      </c>
      <c r="Q950" s="127">
        <v>15816</v>
      </c>
      <c r="R950" s="127">
        <v>14826</v>
      </c>
      <c r="S950" s="127">
        <v>631</v>
      </c>
      <c r="T950" s="24">
        <f>IF(P950&gt;0, ROUND(IF(IF(OR(C950="51", C950="52", C950="66"), (L950*'UNIT VALUES'!$C$26)-CALCS!P950,0)&gt;0, IF(OR(C950="51", C950="52", C950="66"), (L950*'UNIT VALUES'!$C$26)-CALCS!P950,0), 0), 0), ROUND(IF(IF(OR(C950="51", C950="52", C950="66"), (L950*'UNIT VALUES'!$C$26)-CALCS!O950,0)&gt;0, IF(OR(C950="51", C950="52", C950="66"), (L950*'UNIT VALUES'!$C$26)-CALCS!O950,0), 0), 0))</f>
        <v>36469</v>
      </c>
      <c r="U950" s="25">
        <f>IF(C950="22", (O950*'UNIT VALUES'!$D$38)+(Q950*'UNIT VALUES'!$D$39)+(S950*'UNIT VALUES'!$D$40), (O950*'UNIT VALUES'!$D$28)+(Q950*'UNIT VALUES'!$D$29)+(S950*'UNIT VALUES'!$D$30))</f>
        <v>608252.38308999955</v>
      </c>
      <c r="V950" s="25">
        <f>IF(C950="22",(O950*'UNIT VALUES'!$D$41)+(Q950*'UNIT VALUES'!$D$42)+(R950*'UNIT VALUES'!$D$43),IF(C950="66",(Q950*'UNIT VALUES'!$D$31)+(T950*'UNIT VALUES'!$D$33)+(R950*'UNIT VALUES'!$D$34),(Q950*'UNIT VALUES'!$D$31)+(T950*'UNIT VALUES'!$D$32)+(R950*'UNIT VALUES'!$D$34)))</f>
        <v>1766042.2773636414</v>
      </c>
      <c r="W950" s="25">
        <f t="shared" si="42"/>
        <v>1766042</v>
      </c>
      <c r="X950" s="27">
        <f>ROUND(IF(C950="22", W950*'UNIT VALUES'!$D$44, W950*'UNIT VALUES'!$D$36), 0)</f>
        <v>1545654</v>
      </c>
      <c r="Y950" s="87">
        <f>ROUND(IF(C950="22", IF(U950&gt;V950,O950*'UNIT VALUES'!$D$38*'UNIT VALUES'!$D$44,O950*'UNIT VALUES'!$D$41*'UNIT VALUES'!$D$44),IF(U950&gt;V950, O950*'UNIT VALUES'!$D$28*'UNIT VALUES'!$D$36,0)), 0)</f>
        <v>0</v>
      </c>
      <c r="Z950" s="87">
        <f>ROUND(IF(C950="22", IF(U950&gt;V950,Q950*'UNIT VALUES'!$D$39*'UNIT VALUES'!$D$44,Q950*'UNIT VALUES'!$D$42*'UNIT VALUES'!$D$44), IF(U950&gt;V950, Q950*'UNIT VALUES'!$D$29*'UNIT VALUES'!$D$36, Q950*'UNIT VALUES'!$D$31*'UNIT VALUES'!$D$36)),0)</f>
        <v>211134</v>
      </c>
      <c r="AA950" s="87">
        <f>ROUND(IF(C950="22", IF(U950&gt;V950,0,R950*'UNIT VALUES'!$D$43*'UNIT VALUES'!$D$44),IF(CALCS!U950&gt;CALCS!V950,0,CALCS!R950*'UNIT VALUES'!$D$34*'UNIT VALUES'!$D$36)), 0)</f>
        <v>962127</v>
      </c>
      <c r="AB950" s="87">
        <f>ROUND(IF(C950="22",IF(U950&gt;V950,S950*'UNIT VALUES'!$D$40*'UNIT VALUES'!$D$44,0),IF(U950&gt;V950,S950*'UNIT VALUES'!$D$30*'UNIT VALUES'!$D$36)), 0)</f>
        <v>0</v>
      </c>
      <c r="AC950" s="87">
        <f>ROUND(IF(U950&gt;V950,0,IF(T950&gt;1, IF(C950="66", T950*'UNIT VALUES'!$D$33*'UNIT VALUES'!$D$36,T950*'UNIT VALUES'!$D$32*'UNIT VALUES'!$D$36),0)),0)</f>
        <v>372393</v>
      </c>
      <c r="AD950" t="str">
        <f t="shared" si="43"/>
        <v>423573</v>
      </c>
      <c r="AE950">
        <f ca="1">IF(C950="22",OFFSET('National Reallocations'!$L$1,MATCH(AD950,'National Reallocations'!$I$2:$I$52,0),),ROUND((X950/(SUM($X$2:$X$1259)-SUMIF($C$2:$C$1259,"22",$X$2:$X$1259)))*(Reallocations!$F$4+Reallocations!$F$5),0))</f>
        <v>130</v>
      </c>
      <c r="AF950" s="27">
        <f ca="1">IF(ISERROR(OFFSET('MSA Reallocations'!$I$1,MATCH(AD950,'MSA Reallocations'!$E$2:$E$37,0),)), 0, (OFFSET('MSA Reallocations'!$I$1,MATCH(AD950,'MSA Reallocations'!$E$2:$E$37,0),)))</f>
        <v>0</v>
      </c>
      <c r="AG950" s="181">
        <f ca="1">IF(ISERROR(OFFSET(Reductions!$E$1,MATCH(AD950,Reductions!$F$2:$F$15,0),)), 0, -OFFSET(Reductions!$E$1,MATCH(AD950,Reductions!$F$2:$F$15,0),))</f>
        <v>0</v>
      </c>
      <c r="AH950" s="53">
        <f t="shared" ca="1" si="44"/>
        <v>1545784</v>
      </c>
    </row>
    <row r="951" spans="1:34" x14ac:dyDescent="0.25">
      <c r="A951" s="126" t="s">
        <v>5607</v>
      </c>
      <c r="B951" s="126" t="s">
        <v>2540</v>
      </c>
      <c r="C951" s="126" t="s">
        <v>27</v>
      </c>
      <c r="D951" s="126" t="s">
        <v>28</v>
      </c>
      <c r="E951" s="126" t="s">
        <v>2541</v>
      </c>
      <c r="F951" s="126" t="s">
        <v>2584</v>
      </c>
      <c r="G951" s="126" t="s">
        <v>618</v>
      </c>
      <c r="H951" s="126" t="s">
        <v>23</v>
      </c>
      <c r="I951" s="126" t="s">
        <v>2585</v>
      </c>
      <c r="J951" s="126" t="s">
        <v>2586</v>
      </c>
      <c r="K951" s="126" t="s">
        <v>3337</v>
      </c>
      <c r="L951" s="127">
        <v>30045</v>
      </c>
      <c r="M951" s="127">
        <v>25761</v>
      </c>
      <c r="N951" s="127">
        <v>25711</v>
      </c>
      <c r="O951" s="127">
        <v>25534</v>
      </c>
      <c r="P951" s="127">
        <v>0</v>
      </c>
      <c r="Q951" s="127">
        <v>7164</v>
      </c>
      <c r="R951" s="127">
        <v>4693</v>
      </c>
      <c r="S951" s="127">
        <v>288</v>
      </c>
      <c r="T951" s="24">
        <f>IF(P951&gt;0, ROUND(IF(IF(OR(C951="51", C951="52", C951="66"), (L951*'UNIT VALUES'!$C$26)-CALCS!P951,0)&gt;0, IF(OR(C951="51", C951="52", C951="66"), (L951*'UNIT VALUES'!$C$26)-CALCS!P951,0), 0), 0), ROUND(IF(IF(OR(C951="51", C951="52", C951="66"), (L951*'UNIT VALUES'!$C$26)-CALCS!O951,0)&gt;0, IF(OR(C951="51", C951="52", C951="66"), (L951*'UNIT VALUES'!$C$26)-CALCS!O951,0), 0), 0))</f>
        <v>21613</v>
      </c>
      <c r="U951" s="25">
        <f>IF(C951="22", (O951*'UNIT VALUES'!$D$38)+(Q951*'UNIT VALUES'!$D$39)+(S951*'UNIT VALUES'!$D$40), (O951*'UNIT VALUES'!$D$28)+(Q951*'UNIT VALUES'!$D$29)+(S951*'UNIT VALUES'!$D$30))</f>
        <v>273314.16044269619</v>
      </c>
      <c r="V951" s="25">
        <f>IF(C951="22",(O951*'UNIT VALUES'!$D$41)+(Q951*'UNIT VALUES'!$D$42)+(R951*'UNIT VALUES'!$D$43),IF(C951="66",(Q951*'UNIT VALUES'!$D$31)+(T951*'UNIT VALUES'!$D$33)+(R951*'UNIT VALUES'!$D$34),(Q951*'UNIT VALUES'!$D$31)+(T951*'UNIT VALUES'!$D$32)+(R951*'UNIT VALUES'!$D$34)))</f>
        <v>709409.14978873893</v>
      </c>
      <c r="W951" s="25">
        <f t="shared" si="42"/>
        <v>709409</v>
      </c>
      <c r="X951" s="27">
        <f>ROUND(IF(C951="22", W951*'UNIT VALUES'!$D$44, W951*'UNIT VALUES'!$D$36), 0)</f>
        <v>620881</v>
      </c>
      <c r="Y951" s="87">
        <f>ROUND(IF(C951="22", IF(U951&gt;V951,O951*'UNIT VALUES'!$D$38*'UNIT VALUES'!$D$44,O951*'UNIT VALUES'!$D$41*'UNIT VALUES'!$D$44),IF(U951&gt;V951, O951*'UNIT VALUES'!$D$28*'UNIT VALUES'!$D$36,0)), 0)</f>
        <v>0</v>
      </c>
      <c r="Z951" s="87">
        <f>ROUND(IF(C951="22", IF(U951&gt;V951,Q951*'UNIT VALUES'!$D$39*'UNIT VALUES'!$D$44,Q951*'UNIT VALUES'!$D$42*'UNIT VALUES'!$D$44), IF(U951&gt;V951, Q951*'UNIT VALUES'!$D$29*'UNIT VALUES'!$D$36, Q951*'UNIT VALUES'!$D$31*'UNIT VALUES'!$D$36)),0)</f>
        <v>95635</v>
      </c>
      <c r="AA951" s="87">
        <f>ROUND(IF(C951="22", IF(U951&gt;V951,0,R951*'UNIT VALUES'!$D$43*'UNIT VALUES'!$D$44),IF(CALCS!U951&gt;CALCS!V951,0,CALCS!R951*'UNIT VALUES'!$D$34*'UNIT VALUES'!$D$36)), 0)</f>
        <v>304550</v>
      </c>
      <c r="AB951" s="87">
        <f>ROUND(IF(C951="22",IF(U951&gt;V951,S951*'UNIT VALUES'!$D$40*'UNIT VALUES'!$D$44,0),IF(U951&gt;V951,S951*'UNIT VALUES'!$D$30*'UNIT VALUES'!$D$36)), 0)</f>
        <v>0</v>
      </c>
      <c r="AC951" s="87">
        <f>ROUND(IF(U951&gt;V951,0,IF(T951&gt;1, IF(C951="66", T951*'UNIT VALUES'!$D$33*'UNIT VALUES'!$D$36,T951*'UNIT VALUES'!$D$32*'UNIT VALUES'!$D$36),0)),0)</f>
        <v>220695</v>
      </c>
      <c r="AD951" t="str">
        <f t="shared" si="43"/>
        <v>423657</v>
      </c>
      <c r="AE951">
        <f ca="1">IF(C951="22",OFFSET('National Reallocations'!$L$1,MATCH(AD951,'National Reallocations'!$I$2:$I$52,0),),ROUND((X951/(SUM($X$2:$X$1259)-SUMIF($C$2:$C$1259,"22",$X$2:$X$1259)))*(Reallocations!$F$4+Reallocations!$F$5),0))</f>
        <v>52</v>
      </c>
      <c r="AF951" s="27">
        <f ca="1">IF(ISERROR(OFFSET('MSA Reallocations'!$I$1,MATCH(AD951,'MSA Reallocations'!$E$2:$E$37,0),)), 0, (OFFSET('MSA Reallocations'!$I$1,MATCH(AD951,'MSA Reallocations'!$E$2:$E$37,0),)))</f>
        <v>0</v>
      </c>
      <c r="AG951" s="181">
        <f ca="1">IF(ISERROR(OFFSET(Reductions!$E$1,MATCH(AD951,Reductions!$F$2:$F$15,0),)), 0, -OFFSET(Reductions!$E$1,MATCH(AD951,Reductions!$F$2:$F$15,0),))</f>
        <v>0</v>
      </c>
      <c r="AH951" s="53">
        <f t="shared" ca="1" si="44"/>
        <v>620933</v>
      </c>
    </row>
    <row r="952" spans="1:34" x14ac:dyDescent="0.25">
      <c r="A952" s="126" t="s">
        <v>5166</v>
      </c>
      <c r="B952" s="126" t="s">
        <v>2540</v>
      </c>
      <c r="C952" s="126" t="s">
        <v>47</v>
      </c>
      <c r="D952" s="126" t="s">
        <v>48</v>
      </c>
      <c r="E952" s="126" t="s">
        <v>2541</v>
      </c>
      <c r="F952" s="126" t="s">
        <v>2588</v>
      </c>
      <c r="G952" s="126" t="s">
        <v>156</v>
      </c>
      <c r="H952" s="126" t="s">
        <v>2589</v>
      </c>
      <c r="I952" s="126" t="s">
        <v>23</v>
      </c>
      <c r="J952" s="126" t="s">
        <v>4667</v>
      </c>
      <c r="K952" s="126" t="s">
        <v>3337</v>
      </c>
      <c r="L952" s="127">
        <v>59420</v>
      </c>
      <c r="M952" s="127">
        <v>59635</v>
      </c>
      <c r="N952" s="127">
        <v>59651</v>
      </c>
      <c r="O952" s="127">
        <v>58177</v>
      </c>
      <c r="P952" s="127">
        <v>0</v>
      </c>
      <c r="Q952" s="127">
        <v>2717</v>
      </c>
      <c r="R952" s="127">
        <v>7604</v>
      </c>
      <c r="S952" s="127">
        <v>193</v>
      </c>
      <c r="T952" s="24">
        <f>IF(P952&gt;0, ROUND(IF(IF(OR(C952="51", C952="52", C952="66"), (L952*'UNIT VALUES'!$C$26)-CALCS!P952,0)&gt;0, IF(OR(C952="51", C952="52", C952="66"), (L952*'UNIT VALUES'!$C$26)-CALCS!P952,0), 0), 0), ROUND(IF(IF(OR(C952="51", C952="52", C952="66"), (L952*'UNIT VALUES'!$C$26)-CALCS!O952,0)&gt;0, IF(OR(C952="51", C952="52", C952="66"), (L952*'UNIT VALUES'!$C$26)-CALCS!O952,0), 0), 0))</f>
        <v>35066</v>
      </c>
      <c r="U952" s="25">
        <f>IF(C952="22", (O952*'UNIT VALUES'!$D$38)+(Q952*'UNIT VALUES'!$D$39)+(S952*'UNIT VALUES'!$D$40), (O952*'UNIT VALUES'!$D$28)+(Q952*'UNIT VALUES'!$D$29)+(S952*'UNIT VALUES'!$D$30))</f>
        <v>207377.21660849403</v>
      </c>
      <c r="V952" s="25">
        <f>IF(C952="22",(O952*'UNIT VALUES'!$D$41)+(Q952*'UNIT VALUES'!$D$42)+(R952*'UNIT VALUES'!$D$43),IF(C952="66",(Q952*'UNIT VALUES'!$D$31)+(T952*'UNIT VALUES'!$D$33)+(R952*'UNIT VALUES'!$D$34),(Q952*'UNIT VALUES'!$D$31)+(T952*'UNIT VALUES'!$D$32)+(R952*'UNIT VALUES'!$D$34)))</f>
        <v>1014382.3269536287</v>
      </c>
      <c r="W952" s="25">
        <f t="shared" si="42"/>
        <v>1014382</v>
      </c>
      <c r="X952" s="27">
        <f>ROUND(IF(C952="22", W952*'UNIT VALUES'!$D$44, W952*'UNIT VALUES'!$D$36), 0)</f>
        <v>887795</v>
      </c>
      <c r="Y952" s="87">
        <f>ROUND(IF(C952="22", IF(U952&gt;V952,O952*'UNIT VALUES'!$D$38*'UNIT VALUES'!$D$44,O952*'UNIT VALUES'!$D$41*'UNIT VALUES'!$D$44),IF(U952&gt;V952, O952*'UNIT VALUES'!$D$28*'UNIT VALUES'!$D$36,0)), 0)</f>
        <v>0</v>
      </c>
      <c r="Z952" s="87">
        <f>ROUND(IF(C952="22", IF(U952&gt;V952,Q952*'UNIT VALUES'!$D$39*'UNIT VALUES'!$D$44,Q952*'UNIT VALUES'!$D$42*'UNIT VALUES'!$D$44), IF(U952&gt;V952, Q952*'UNIT VALUES'!$D$29*'UNIT VALUES'!$D$36, Q952*'UNIT VALUES'!$D$31*'UNIT VALUES'!$D$36)),0)</f>
        <v>36270</v>
      </c>
      <c r="AA952" s="87">
        <f>ROUND(IF(C952="22", IF(U952&gt;V952,0,R952*'UNIT VALUES'!$D$43*'UNIT VALUES'!$D$44),IF(CALCS!U952&gt;CALCS!V952,0,CALCS!R952*'UNIT VALUES'!$D$34*'UNIT VALUES'!$D$36)), 0)</f>
        <v>493459</v>
      </c>
      <c r="AB952" s="87">
        <f>ROUND(IF(C952="22",IF(U952&gt;V952,S952*'UNIT VALUES'!$D$40*'UNIT VALUES'!$D$44,0),IF(U952&gt;V952,S952*'UNIT VALUES'!$D$30*'UNIT VALUES'!$D$36)), 0)</f>
        <v>0</v>
      </c>
      <c r="AC952" s="87">
        <f>ROUND(IF(U952&gt;V952,0,IF(T952&gt;1, IF(C952="66", T952*'UNIT VALUES'!$D$33*'UNIT VALUES'!$D$36,T952*'UNIT VALUES'!$D$32*'UNIT VALUES'!$D$36),0)),0)</f>
        <v>358067</v>
      </c>
      <c r="AD952" t="str">
        <f t="shared" si="43"/>
        <v>423951</v>
      </c>
      <c r="AE952">
        <f ca="1">IF(C952="22",OFFSET('National Reallocations'!$L$1,MATCH(AD952,'National Reallocations'!$I$2:$I$52,0),),ROUND((X952/(SUM($X$2:$X$1259)-SUMIF($C$2:$C$1259,"22",$X$2:$X$1259)))*(Reallocations!$F$4+Reallocations!$F$5),0))</f>
        <v>75</v>
      </c>
      <c r="AF952" s="27">
        <f ca="1">IF(ISERROR(OFFSET('MSA Reallocations'!$I$1,MATCH(AD952,'MSA Reallocations'!$E$2:$E$37,0),)), 0, (OFFSET('MSA Reallocations'!$I$1,MATCH(AD952,'MSA Reallocations'!$E$2:$E$37,0),)))</f>
        <v>0</v>
      </c>
      <c r="AG952" s="181">
        <f ca="1">IF(ISERROR(OFFSET(Reductions!$E$1,MATCH(AD952,Reductions!$F$2:$F$15,0),)), 0, -OFFSET(Reductions!$E$1,MATCH(AD952,Reductions!$F$2:$F$15,0),))</f>
        <v>0</v>
      </c>
      <c r="AH952" s="53">
        <f t="shared" ca="1" si="44"/>
        <v>887870</v>
      </c>
    </row>
    <row r="953" spans="1:34" x14ac:dyDescent="0.25">
      <c r="A953" s="126" t="s">
        <v>5712</v>
      </c>
      <c r="B953" s="126" t="s">
        <v>2540</v>
      </c>
      <c r="C953" s="126" t="s">
        <v>47</v>
      </c>
      <c r="D953" s="126" t="s">
        <v>48</v>
      </c>
      <c r="E953" s="126" t="s">
        <v>2541</v>
      </c>
      <c r="F953" s="126" t="s">
        <v>1817</v>
      </c>
      <c r="G953" s="126" t="s">
        <v>844</v>
      </c>
      <c r="H953" s="126" t="s">
        <v>23</v>
      </c>
      <c r="I953" s="126" t="s">
        <v>2591</v>
      </c>
      <c r="J953" s="126" t="s">
        <v>2592</v>
      </c>
      <c r="K953" s="126" t="s">
        <v>3355</v>
      </c>
      <c r="L953" s="127">
        <v>45489</v>
      </c>
      <c r="M953" s="127">
        <v>31012</v>
      </c>
      <c r="N953" s="127">
        <v>31012</v>
      </c>
      <c r="O953" s="127">
        <v>19453</v>
      </c>
      <c r="P953" s="127">
        <v>0</v>
      </c>
      <c r="Q953" s="127">
        <v>6042</v>
      </c>
      <c r="R953" s="127">
        <v>5556</v>
      </c>
      <c r="S953" s="127">
        <v>88</v>
      </c>
      <c r="T953" s="24">
        <f>IF(P953&gt;0, ROUND(IF(IF(OR(C953="51", C953="52", C953="66"), (L953*'UNIT VALUES'!$C$26)-CALCS!P953,0)&gt;0, IF(OR(C953="51", C953="52", C953="66"), (L953*'UNIT VALUES'!$C$26)-CALCS!P953,0), 0), 0), ROUND(IF(IF(OR(C953="51", C953="52", C953="66"), (L953*'UNIT VALUES'!$C$26)-CALCS!O953,0)&gt;0, IF(OR(C953="51", C953="52", C953="66"), (L953*'UNIT VALUES'!$C$26)-CALCS!O953,0), 0), 0))</f>
        <v>51929</v>
      </c>
      <c r="U953" s="25">
        <f>IF(C953="22", (O953*'UNIT VALUES'!$D$38)+(Q953*'UNIT VALUES'!$D$39)+(S953*'UNIT VALUES'!$D$40), (O953*'UNIT VALUES'!$D$28)+(Q953*'UNIT VALUES'!$D$29)+(S953*'UNIT VALUES'!$D$30))</f>
        <v>203362.26175878139</v>
      </c>
      <c r="V953" s="25">
        <f>IF(C953="22",(O953*'UNIT VALUES'!$D$41)+(Q953*'UNIT VALUES'!$D$42)+(R953*'UNIT VALUES'!$D$43),IF(C953="66",(Q953*'UNIT VALUES'!$D$31)+(T953*'UNIT VALUES'!$D$33)+(R953*'UNIT VALUES'!$D$34),(Q953*'UNIT VALUES'!$D$31)+(T953*'UNIT VALUES'!$D$32)+(R953*'UNIT VALUES'!$D$34)))</f>
        <v>1109987.6151161056</v>
      </c>
      <c r="W953" s="25">
        <f t="shared" si="42"/>
        <v>1109988</v>
      </c>
      <c r="X953" s="27">
        <f>ROUND(IF(C953="22", W953*'UNIT VALUES'!$D$44, W953*'UNIT VALUES'!$D$36), 0)</f>
        <v>971471</v>
      </c>
      <c r="Y953" s="87">
        <f>ROUND(IF(C953="22", IF(U953&gt;V953,O953*'UNIT VALUES'!$D$38*'UNIT VALUES'!$D$44,O953*'UNIT VALUES'!$D$41*'UNIT VALUES'!$D$44),IF(U953&gt;V953, O953*'UNIT VALUES'!$D$28*'UNIT VALUES'!$D$36,0)), 0)</f>
        <v>0</v>
      </c>
      <c r="Z953" s="87">
        <f>ROUND(IF(C953="22", IF(U953&gt;V953,Q953*'UNIT VALUES'!$D$39*'UNIT VALUES'!$D$44,Q953*'UNIT VALUES'!$D$42*'UNIT VALUES'!$D$44), IF(U953&gt;V953, Q953*'UNIT VALUES'!$D$29*'UNIT VALUES'!$D$36, Q953*'UNIT VALUES'!$D$31*'UNIT VALUES'!$D$36)),0)</f>
        <v>80657</v>
      </c>
      <c r="AA953" s="87">
        <f>ROUND(IF(C953="22", IF(U953&gt;V953,0,R953*'UNIT VALUES'!$D$43*'UNIT VALUES'!$D$44),IF(CALCS!U953&gt;CALCS!V953,0,CALCS!R953*'UNIT VALUES'!$D$34*'UNIT VALUES'!$D$36)), 0)</f>
        <v>360554</v>
      </c>
      <c r="AB953" s="87">
        <f>ROUND(IF(C953="22",IF(U953&gt;V953,S953*'UNIT VALUES'!$D$40*'UNIT VALUES'!$D$44,0),IF(U953&gt;V953,S953*'UNIT VALUES'!$D$30*'UNIT VALUES'!$D$36)), 0)</f>
        <v>0</v>
      </c>
      <c r="AC953" s="87">
        <f>ROUND(IF(U953&gt;V953,0,IF(T953&gt;1, IF(C953="66", T953*'UNIT VALUES'!$D$33*'UNIT VALUES'!$D$36,T953*'UNIT VALUES'!$D$32*'UNIT VALUES'!$D$36),0)),0)</f>
        <v>530259</v>
      </c>
      <c r="AD953" t="str">
        <f t="shared" si="43"/>
        <v>424086</v>
      </c>
      <c r="AE953">
        <f ca="1">IF(C953="22",OFFSET('National Reallocations'!$L$1,MATCH(AD953,'National Reallocations'!$I$2:$I$52,0),),ROUND((X953/(SUM($X$2:$X$1259)-SUMIF($C$2:$C$1259,"22",$X$2:$X$1259)))*(Reallocations!$F$4+Reallocations!$F$5),0))</f>
        <v>82</v>
      </c>
      <c r="AF953" s="27">
        <f ca="1">IF(ISERROR(OFFSET('MSA Reallocations'!$I$1,MATCH(AD953,'MSA Reallocations'!$E$2:$E$37,0),)), 0, (OFFSET('MSA Reallocations'!$I$1,MATCH(AD953,'MSA Reallocations'!$E$2:$E$37,0),)))</f>
        <v>0</v>
      </c>
      <c r="AG953" s="181">
        <f ca="1">IF(ISERROR(OFFSET(Reductions!$E$1,MATCH(AD953,Reductions!$F$2:$F$15,0),)), 0, -OFFSET(Reductions!$E$1,MATCH(AD953,Reductions!$F$2:$F$15,0),))</f>
        <v>0</v>
      </c>
      <c r="AH953" s="53">
        <f t="shared" ca="1" si="44"/>
        <v>971553</v>
      </c>
    </row>
    <row r="954" spans="1:34" x14ac:dyDescent="0.25">
      <c r="A954" s="126" t="s">
        <v>5225</v>
      </c>
      <c r="B954" s="126" t="s">
        <v>2540</v>
      </c>
      <c r="C954" s="126" t="s">
        <v>47</v>
      </c>
      <c r="D954" s="126" t="s">
        <v>48</v>
      </c>
      <c r="E954" s="126" t="s">
        <v>2541</v>
      </c>
      <c r="F954" s="126" t="s">
        <v>2594</v>
      </c>
      <c r="G954" s="126" t="s">
        <v>1793</v>
      </c>
      <c r="H954" s="126" t="s">
        <v>2595</v>
      </c>
      <c r="I954" s="126" t="s">
        <v>23</v>
      </c>
      <c r="J954" s="126" t="s">
        <v>2566</v>
      </c>
      <c r="K954" s="126" t="s">
        <v>3355</v>
      </c>
      <c r="L954" s="127">
        <v>28441</v>
      </c>
      <c r="M954" s="127">
        <v>0</v>
      </c>
      <c r="N954" s="127">
        <v>0</v>
      </c>
      <c r="O954" s="127">
        <v>54003</v>
      </c>
      <c r="P954" s="127">
        <v>0</v>
      </c>
      <c r="Q954" s="127">
        <v>5754</v>
      </c>
      <c r="R954" s="127">
        <v>2009</v>
      </c>
      <c r="S954" s="127">
        <v>117</v>
      </c>
      <c r="T954" s="24">
        <f>IF(P954&gt;0, ROUND(IF(IF(OR(C954="51", C954="52", C954="66"), (L954*'UNIT VALUES'!$C$26)-CALCS!P954,0)&gt;0, IF(OR(C954="51", C954="52", C954="66"), (L954*'UNIT VALUES'!$C$26)-CALCS!P954,0), 0), 0), ROUND(IF(IF(OR(C954="51", C954="52", C954="66"), (L954*'UNIT VALUES'!$C$26)-CALCS!O954,0)&gt;0, IF(OR(C954="51", C954="52", C954="66"), (L954*'UNIT VALUES'!$C$26)-CALCS!O954,0), 0), 0))</f>
        <v>0</v>
      </c>
      <c r="U954" s="25">
        <f>IF(C954="22", (O954*'UNIT VALUES'!$D$38)+(Q954*'UNIT VALUES'!$D$39)+(S954*'UNIT VALUES'!$D$40), (O954*'UNIT VALUES'!$D$28)+(Q954*'UNIT VALUES'!$D$29)+(S954*'UNIT VALUES'!$D$30))</f>
        <v>265336.47801484936</v>
      </c>
      <c r="V954" s="25">
        <f>IF(C954="22",(O954*'UNIT VALUES'!$D$41)+(Q954*'UNIT VALUES'!$D$42)+(R954*'UNIT VALUES'!$D$43),IF(C954="66",(Q954*'UNIT VALUES'!$D$31)+(T954*'UNIT VALUES'!$D$33)+(R954*'UNIT VALUES'!$D$34),(Q954*'UNIT VALUES'!$D$31)+(T954*'UNIT VALUES'!$D$32)+(R954*'UNIT VALUES'!$D$34)))</f>
        <v>236727.33360673353</v>
      </c>
      <c r="W954" s="25">
        <f t="shared" si="42"/>
        <v>265336</v>
      </c>
      <c r="X954" s="27">
        <f>ROUND(IF(C954="22", W954*'UNIT VALUES'!$D$44, W954*'UNIT VALUES'!$D$36), 0)</f>
        <v>232224</v>
      </c>
      <c r="Y954" s="87">
        <f>ROUND(IF(C954="22", IF(U954&gt;V954,O954*'UNIT VALUES'!$D$38*'UNIT VALUES'!$D$44,O954*'UNIT VALUES'!$D$41*'UNIT VALUES'!$D$44),IF(U954&gt;V954, O954*'UNIT VALUES'!$D$28*'UNIT VALUES'!$D$36,0)), 0)</f>
        <v>88845</v>
      </c>
      <c r="Z954" s="87">
        <f>ROUND(IF(C954="22", IF(U954&gt;V954,Q954*'UNIT VALUES'!$D$39*'UNIT VALUES'!$D$44,Q954*'UNIT VALUES'!$D$42*'UNIT VALUES'!$D$44), IF(U954&gt;V954, Q954*'UNIT VALUES'!$D$29*'UNIT VALUES'!$D$36, Q954*'UNIT VALUES'!$D$31*'UNIT VALUES'!$D$36)),0)</f>
        <v>128021</v>
      </c>
      <c r="AA954" s="87">
        <f>ROUND(IF(C954="22", IF(U954&gt;V954,0,R954*'UNIT VALUES'!$D$43*'UNIT VALUES'!$D$44),IF(CALCS!U954&gt;CALCS!V954,0,CALCS!R954*'UNIT VALUES'!$D$34*'UNIT VALUES'!$D$36)), 0)</f>
        <v>0</v>
      </c>
      <c r="AB954" s="87">
        <f>ROUND(IF(C954="22",IF(U954&gt;V954,S954*'UNIT VALUES'!$D$40*'UNIT VALUES'!$D$44,0),IF(U954&gt;V954,S954*'UNIT VALUES'!$D$30*'UNIT VALUES'!$D$36)), 0)</f>
        <v>15359</v>
      </c>
      <c r="AC954" s="87">
        <f>ROUND(IF(U954&gt;V954,0,IF(T954&gt;1, IF(C954="66", T954*'UNIT VALUES'!$D$33*'UNIT VALUES'!$D$36,T954*'UNIT VALUES'!$D$32*'UNIT VALUES'!$D$36),0)),0)</f>
        <v>0</v>
      </c>
      <c r="AD954" t="str">
        <f t="shared" si="43"/>
        <v>424434</v>
      </c>
      <c r="AE954">
        <f ca="1">IF(C954="22",OFFSET('National Reallocations'!$L$1,MATCH(AD954,'National Reallocations'!$I$2:$I$52,0),),ROUND((X954/(SUM($X$2:$X$1259)-SUMIF($C$2:$C$1259,"22",$X$2:$X$1259)))*(Reallocations!$F$4+Reallocations!$F$5),0))</f>
        <v>20</v>
      </c>
      <c r="AF954" s="27">
        <f ca="1">IF(ISERROR(OFFSET('MSA Reallocations'!$I$1,MATCH(AD954,'MSA Reallocations'!$E$2:$E$37,0),)), 0, (OFFSET('MSA Reallocations'!$I$1,MATCH(AD954,'MSA Reallocations'!$E$2:$E$37,0),)))</f>
        <v>0</v>
      </c>
      <c r="AG954" s="181">
        <f ca="1">IF(ISERROR(OFFSET(Reductions!$E$1,MATCH(AD954,Reductions!$F$2:$F$15,0),)), 0, -OFFSET(Reductions!$E$1,MATCH(AD954,Reductions!$F$2:$F$15,0),))</f>
        <v>0</v>
      </c>
      <c r="AH954" s="53">
        <f t="shared" ca="1" si="44"/>
        <v>232244</v>
      </c>
    </row>
    <row r="955" spans="1:34" x14ac:dyDescent="0.25">
      <c r="A955" s="126" t="s">
        <v>5464</v>
      </c>
      <c r="B955" s="126" t="s">
        <v>2540</v>
      </c>
      <c r="C955" s="126" t="s">
        <v>47</v>
      </c>
      <c r="D955" s="126" t="s">
        <v>48</v>
      </c>
      <c r="E955" s="126" t="s">
        <v>2541</v>
      </c>
      <c r="F955" s="126" t="s">
        <v>2597</v>
      </c>
      <c r="G955" s="126" t="s">
        <v>156</v>
      </c>
      <c r="H955" s="126" t="s">
        <v>23</v>
      </c>
      <c r="I955" s="126" t="s">
        <v>2598</v>
      </c>
      <c r="J955" s="126" t="s">
        <v>4667</v>
      </c>
      <c r="K955" s="126" t="s">
        <v>3337</v>
      </c>
      <c r="L955" s="127">
        <v>38925</v>
      </c>
      <c r="M955" s="127">
        <v>34684</v>
      </c>
      <c r="N955" s="127">
        <v>34684</v>
      </c>
      <c r="O955" s="127">
        <v>34412</v>
      </c>
      <c r="P955" s="127">
        <v>0</v>
      </c>
      <c r="Q955" s="127">
        <v>7377</v>
      </c>
      <c r="R955" s="127">
        <v>6541</v>
      </c>
      <c r="S955" s="127">
        <v>421</v>
      </c>
      <c r="T955" s="24">
        <f>IF(P955&gt;0, ROUND(IF(IF(OR(C955="51", C955="52", C955="66"), (L955*'UNIT VALUES'!$C$26)-CALCS!P955,0)&gt;0, IF(OR(C955="51", C955="52", C955="66"), (L955*'UNIT VALUES'!$C$26)-CALCS!P955,0), 0), 0), ROUND(IF(IF(OR(C955="51", C955="52", C955="66"), (L955*'UNIT VALUES'!$C$26)-CALCS!O955,0)&gt;0, IF(OR(C955="51", C955="52", C955="66"), (L955*'UNIT VALUES'!$C$26)-CALCS!O955,0), 0), 0))</f>
        <v>26670</v>
      </c>
      <c r="U955" s="25">
        <f>IF(C955="22", (O955*'UNIT VALUES'!$D$38)+(Q955*'UNIT VALUES'!$D$39)+(S955*'UNIT VALUES'!$D$40), (O955*'UNIT VALUES'!$D$28)+(Q955*'UNIT VALUES'!$D$29)+(S955*'UNIT VALUES'!$D$30))</f>
        <v>315366.30199858593</v>
      </c>
      <c r="V955" s="25">
        <f>IF(C955="22",(O955*'UNIT VALUES'!$D$41)+(Q955*'UNIT VALUES'!$D$42)+(R955*'UNIT VALUES'!$D$43),IF(C955="66",(Q955*'UNIT VALUES'!$D$31)+(T955*'UNIT VALUES'!$D$33)+(R955*'UNIT VALUES'!$D$34),(Q955*'UNIT VALUES'!$D$31)+(T955*'UNIT VALUES'!$D$32)+(R955*'UNIT VALUES'!$D$34)))</f>
        <v>908683.8087343818</v>
      </c>
      <c r="W955" s="25">
        <f t="shared" si="42"/>
        <v>908684</v>
      </c>
      <c r="X955" s="27">
        <f>ROUND(IF(C955="22", W955*'UNIT VALUES'!$D$44, W955*'UNIT VALUES'!$D$36), 0)</f>
        <v>795288</v>
      </c>
      <c r="Y955" s="87">
        <f>ROUND(IF(C955="22", IF(U955&gt;V955,O955*'UNIT VALUES'!$D$38*'UNIT VALUES'!$D$44,O955*'UNIT VALUES'!$D$41*'UNIT VALUES'!$D$44),IF(U955&gt;V955, O955*'UNIT VALUES'!$D$28*'UNIT VALUES'!$D$36,0)), 0)</f>
        <v>0</v>
      </c>
      <c r="Z955" s="87">
        <f>ROUND(IF(C955="22", IF(U955&gt;V955,Q955*'UNIT VALUES'!$D$39*'UNIT VALUES'!$D$44,Q955*'UNIT VALUES'!$D$42*'UNIT VALUES'!$D$44), IF(U955&gt;V955, Q955*'UNIT VALUES'!$D$29*'UNIT VALUES'!$D$36, Q955*'UNIT VALUES'!$D$31*'UNIT VALUES'!$D$36)),0)</f>
        <v>98479</v>
      </c>
      <c r="AA955" s="87">
        <f>ROUND(IF(C955="22", IF(U955&gt;V955,0,R955*'UNIT VALUES'!$D$43*'UNIT VALUES'!$D$44),IF(CALCS!U955&gt;CALCS!V955,0,CALCS!R955*'UNIT VALUES'!$D$34*'UNIT VALUES'!$D$36)), 0)</f>
        <v>424476</v>
      </c>
      <c r="AB955" s="87">
        <f>ROUND(IF(C955="22",IF(U955&gt;V955,S955*'UNIT VALUES'!$D$40*'UNIT VALUES'!$D$44,0),IF(U955&gt;V955,S955*'UNIT VALUES'!$D$30*'UNIT VALUES'!$D$36)), 0)</f>
        <v>0</v>
      </c>
      <c r="AC955" s="87">
        <f>ROUND(IF(U955&gt;V955,0,IF(T955&gt;1, IF(C955="66", T955*'UNIT VALUES'!$D$33*'UNIT VALUES'!$D$36,T955*'UNIT VALUES'!$D$32*'UNIT VALUES'!$D$36),0)),0)</f>
        <v>272333</v>
      </c>
      <c r="AD955" t="str">
        <f t="shared" si="43"/>
        <v>424914</v>
      </c>
      <c r="AE955">
        <f ca="1">IF(C955="22",OFFSET('National Reallocations'!$L$1,MATCH(AD955,'National Reallocations'!$I$2:$I$52,0),),ROUND((X955/(SUM($X$2:$X$1259)-SUMIF($C$2:$C$1259,"22",$X$2:$X$1259)))*(Reallocations!$F$4+Reallocations!$F$5),0))</f>
        <v>67</v>
      </c>
      <c r="AF955" s="27">
        <f ca="1">IF(ISERROR(OFFSET('MSA Reallocations'!$I$1,MATCH(AD955,'MSA Reallocations'!$E$2:$E$37,0),)), 0, (OFFSET('MSA Reallocations'!$I$1,MATCH(AD955,'MSA Reallocations'!$E$2:$E$37,0),)))</f>
        <v>0</v>
      </c>
      <c r="AG955" s="181">
        <f ca="1">IF(ISERROR(OFFSET(Reductions!$E$1,MATCH(AD955,Reductions!$F$2:$F$15,0),)), 0, -OFFSET(Reductions!$E$1,MATCH(AD955,Reductions!$F$2:$F$15,0),))</f>
        <v>0</v>
      </c>
      <c r="AH955" s="53">
        <f t="shared" ca="1" si="44"/>
        <v>795355</v>
      </c>
    </row>
    <row r="956" spans="1:34" x14ac:dyDescent="0.25">
      <c r="A956" s="126" t="s">
        <v>5378</v>
      </c>
      <c r="B956" s="126" t="s">
        <v>2540</v>
      </c>
      <c r="C956" s="126" t="s">
        <v>47</v>
      </c>
      <c r="D956" s="126" t="s">
        <v>48</v>
      </c>
      <c r="E956" s="126" t="s">
        <v>2541</v>
      </c>
      <c r="F956" s="126" t="s">
        <v>1850</v>
      </c>
      <c r="G956" s="126" t="s">
        <v>844</v>
      </c>
      <c r="H956" s="126" t="s">
        <v>2600</v>
      </c>
      <c r="I956" s="126" t="s">
        <v>23</v>
      </c>
      <c r="J956" s="126" t="s">
        <v>2592</v>
      </c>
      <c r="K956" s="126" t="s">
        <v>3355</v>
      </c>
      <c r="L956" s="127">
        <v>51512</v>
      </c>
      <c r="M956" s="127">
        <v>57632</v>
      </c>
      <c r="N956" s="127">
        <v>57632</v>
      </c>
      <c r="O956" s="127">
        <v>41924</v>
      </c>
      <c r="P956" s="127">
        <v>0</v>
      </c>
      <c r="Q956" s="127">
        <v>4710</v>
      </c>
      <c r="R956" s="127">
        <v>2554</v>
      </c>
      <c r="S956" s="127">
        <v>198</v>
      </c>
      <c r="T956" s="24">
        <f>IF(P956&gt;0, ROUND(IF(IF(OR(C956="51", C956="52", C956="66"), (L956*'UNIT VALUES'!$C$26)-CALCS!P956,0)&gt;0, IF(OR(C956="51", C956="52", C956="66"), (L956*'UNIT VALUES'!$C$26)-CALCS!P956,0), 0), 0), ROUND(IF(IF(OR(C956="51", C956="52", C956="66"), (L956*'UNIT VALUES'!$C$26)-CALCS!O956,0)&gt;0, IF(OR(C956="51", C956="52", C956="66"), (L956*'UNIT VALUES'!$C$26)-CALCS!O956,0), 0), 0))</f>
        <v>38909</v>
      </c>
      <c r="U956" s="25">
        <f>IF(C956="22", (O956*'UNIT VALUES'!$D$38)+(Q956*'UNIT VALUES'!$D$39)+(S956*'UNIT VALUES'!$D$40), (O956*'UNIT VALUES'!$D$28)+(Q956*'UNIT VALUES'!$D$29)+(S956*'UNIT VALUES'!$D$30))</f>
        <v>228240.19205310461</v>
      </c>
      <c r="V956" s="25">
        <f>IF(C956="22",(O956*'UNIT VALUES'!$D$41)+(Q956*'UNIT VALUES'!$D$42)+(R956*'UNIT VALUES'!$D$43),IF(C956="66",(Q956*'UNIT VALUES'!$D$31)+(T956*'UNIT VALUES'!$D$33)+(R956*'UNIT VALUES'!$D$34),(Q956*'UNIT VALUES'!$D$31)+(T956*'UNIT VALUES'!$D$32)+(R956*'UNIT VALUES'!$D$34)))</f>
        <v>715172.80340849678</v>
      </c>
      <c r="W956" s="25">
        <f t="shared" si="42"/>
        <v>715173</v>
      </c>
      <c r="X956" s="27">
        <f>ROUND(IF(C956="22", W956*'UNIT VALUES'!$D$44, W956*'UNIT VALUES'!$D$36), 0)</f>
        <v>625925</v>
      </c>
      <c r="Y956" s="87">
        <f>ROUND(IF(C956="22", IF(U956&gt;V956,O956*'UNIT VALUES'!$D$38*'UNIT VALUES'!$D$44,O956*'UNIT VALUES'!$D$41*'UNIT VALUES'!$D$44),IF(U956&gt;V956, O956*'UNIT VALUES'!$D$28*'UNIT VALUES'!$D$36,0)), 0)</f>
        <v>0</v>
      </c>
      <c r="Z956" s="87">
        <f>ROUND(IF(C956="22", IF(U956&gt;V956,Q956*'UNIT VALUES'!$D$39*'UNIT VALUES'!$D$44,Q956*'UNIT VALUES'!$D$42*'UNIT VALUES'!$D$44), IF(U956&gt;V956, Q956*'UNIT VALUES'!$D$29*'UNIT VALUES'!$D$36, Q956*'UNIT VALUES'!$D$31*'UNIT VALUES'!$D$36)),0)</f>
        <v>62876</v>
      </c>
      <c r="AA956" s="87">
        <f>ROUND(IF(C956="22", IF(U956&gt;V956,0,R956*'UNIT VALUES'!$D$43*'UNIT VALUES'!$D$44),IF(CALCS!U956&gt;CALCS!V956,0,CALCS!R956*'UNIT VALUES'!$D$34*'UNIT VALUES'!$D$36)), 0)</f>
        <v>165741</v>
      </c>
      <c r="AB956" s="87">
        <f>ROUND(IF(C956="22",IF(U956&gt;V956,S956*'UNIT VALUES'!$D$40*'UNIT VALUES'!$D$44,0),IF(U956&gt;V956,S956*'UNIT VALUES'!$D$30*'UNIT VALUES'!$D$36)), 0)</f>
        <v>0</v>
      </c>
      <c r="AC956" s="87">
        <f>ROUND(IF(U956&gt;V956,0,IF(T956&gt;1, IF(C956="66", T956*'UNIT VALUES'!$D$33*'UNIT VALUES'!$D$36,T956*'UNIT VALUES'!$D$32*'UNIT VALUES'!$D$36),0)),0)</f>
        <v>397309</v>
      </c>
      <c r="AD956" t="str">
        <f t="shared" si="43"/>
        <v>425340</v>
      </c>
      <c r="AE956">
        <f ca="1">IF(C956="22",OFFSET('National Reallocations'!$L$1,MATCH(AD956,'National Reallocations'!$I$2:$I$52,0),),ROUND((X956/(SUM($X$2:$X$1259)-SUMIF($C$2:$C$1259,"22",$X$2:$X$1259)))*(Reallocations!$F$4+Reallocations!$F$5),0))</f>
        <v>53</v>
      </c>
      <c r="AF956" s="27">
        <f ca="1">IF(ISERROR(OFFSET('MSA Reallocations'!$I$1,MATCH(AD956,'MSA Reallocations'!$E$2:$E$37,0),)), 0, (OFFSET('MSA Reallocations'!$I$1,MATCH(AD956,'MSA Reallocations'!$E$2:$E$37,0),)))</f>
        <v>0</v>
      </c>
      <c r="AG956" s="181">
        <f ca="1">IF(ISERROR(OFFSET(Reductions!$E$1,MATCH(AD956,Reductions!$F$2:$F$15,0),)), 0, -OFFSET(Reductions!$E$1,MATCH(AD956,Reductions!$F$2:$F$15,0),))</f>
        <v>0</v>
      </c>
      <c r="AH956" s="53">
        <f t="shared" ca="1" si="44"/>
        <v>625978</v>
      </c>
    </row>
    <row r="957" spans="1:34" x14ac:dyDescent="0.25">
      <c r="A957" s="126" t="s">
        <v>5778</v>
      </c>
      <c r="B957" s="126" t="s">
        <v>2540</v>
      </c>
      <c r="C957" s="126" t="s">
        <v>27</v>
      </c>
      <c r="D957" s="126" t="s">
        <v>28</v>
      </c>
      <c r="E957" s="126" t="s">
        <v>2541</v>
      </c>
      <c r="F957" s="126" t="s">
        <v>2602</v>
      </c>
      <c r="G957" s="126" t="s">
        <v>87</v>
      </c>
      <c r="H957" s="126" t="s">
        <v>23</v>
      </c>
      <c r="I957" s="126" t="s">
        <v>2603</v>
      </c>
      <c r="J957" s="126" t="s">
        <v>2545</v>
      </c>
      <c r="K957" s="126" t="s">
        <v>3337</v>
      </c>
      <c r="L957" s="127">
        <v>2002512</v>
      </c>
      <c r="M957" s="127">
        <v>1688400</v>
      </c>
      <c r="N957" s="127">
        <v>1688210</v>
      </c>
      <c r="O957" s="127">
        <v>1567442</v>
      </c>
      <c r="P957" s="127">
        <v>0</v>
      </c>
      <c r="Q957" s="127">
        <v>401219</v>
      </c>
      <c r="R957" s="127">
        <v>265963</v>
      </c>
      <c r="S957" s="127">
        <v>14260</v>
      </c>
      <c r="T957" s="24">
        <f>IF(P957&gt;0, ROUND(IF(IF(OR(C957="51", C957="52", C957="66"), (L957*'UNIT VALUES'!$C$26)-CALCS!P957,0)&gt;0, IF(OR(C957="51", C957="52", C957="66"), (L957*'UNIT VALUES'!$C$26)-CALCS!P957,0), 0), 0), ROUND(IF(IF(OR(C957="51", C957="52", C957="66"), (L957*'UNIT VALUES'!$C$26)-CALCS!O957,0)&gt;0, IF(OR(C957="51", C957="52", C957="66"), (L957*'UNIT VALUES'!$C$26)-CALCS!O957,0), 0), 0))</f>
        <v>1574932</v>
      </c>
      <c r="U957" s="25">
        <f>IF(C957="22", (O957*'UNIT VALUES'!$D$38)+(Q957*'UNIT VALUES'!$D$39)+(S957*'UNIT VALUES'!$D$40), (O957*'UNIT VALUES'!$D$28)+(Q957*'UNIT VALUES'!$D$29)+(S957*'UNIT VALUES'!$D$30))</f>
        <v>15284837.812769262</v>
      </c>
      <c r="V957" s="25">
        <f>IF(C957="22",(O957*'UNIT VALUES'!$D$41)+(Q957*'UNIT VALUES'!$D$42)+(R957*'UNIT VALUES'!$D$43),IF(C957="66",(Q957*'UNIT VALUES'!$D$31)+(T957*'UNIT VALUES'!$D$33)+(R957*'UNIT VALUES'!$D$34),(Q957*'UNIT VALUES'!$D$31)+(T957*'UNIT VALUES'!$D$32)+(R957*'UNIT VALUES'!$D$34)))</f>
        <v>44215288.705541477</v>
      </c>
      <c r="W957" s="25">
        <f t="shared" si="42"/>
        <v>44215289</v>
      </c>
      <c r="X957" s="27">
        <f>ROUND(IF(C957="22", W957*'UNIT VALUES'!$D$44, W957*'UNIT VALUES'!$D$36), 0)</f>
        <v>38697584</v>
      </c>
      <c r="Y957" s="87">
        <f>ROUND(IF(C957="22", IF(U957&gt;V957,O957*'UNIT VALUES'!$D$38*'UNIT VALUES'!$D$44,O957*'UNIT VALUES'!$D$41*'UNIT VALUES'!$D$44),IF(U957&gt;V957, O957*'UNIT VALUES'!$D$28*'UNIT VALUES'!$D$36,0)), 0)</f>
        <v>0</v>
      </c>
      <c r="Z957" s="87">
        <f>ROUND(IF(C957="22", IF(U957&gt;V957,Q957*'UNIT VALUES'!$D$39*'UNIT VALUES'!$D$44,Q957*'UNIT VALUES'!$D$42*'UNIT VALUES'!$D$44), IF(U957&gt;V957, Q957*'UNIT VALUES'!$D$29*'UNIT VALUES'!$D$36, Q957*'UNIT VALUES'!$D$31*'UNIT VALUES'!$D$36)),0)</f>
        <v>5356033</v>
      </c>
      <c r="AA957" s="87">
        <f>ROUND(IF(C957="22", IF(U957&gt;V957,0,R957*'UNIT VALUES'!$D$43*'UNIT VALUES'!$D$44),IF(CALCS!U957&gt;CALCS!V957,0,CALCS!R957*'UNIT VALUES'!$D$34*'UNIT VALUES'!$D$36)), 0)</f>
        <v>17259563</v>
      </c>
      <c r="AB957" s="87">
        <f>ROUND(IF(C957="22",IF(U957&gt;V957,S957*'UNIT VALUES'!$D$40*'UNIT VALUES'!$D$44,0),IF(U957&gt;V957,S957*'UNIT VALUES'!$D$30*'UNIT VALUES'!$D$36)), 0)</f>
        <v>0</v>
      </c>
      <c r="AC957" s="87">
        <f>ROUND(IF(U957&gt;V957,0,IF(T957&gt;1, IF(C957="66", T957*'UNIT VALUES'!$D$33*'UNIT VALUES'!$D$36,T957*'UNIT VALUES'!$D$32*'UNIT VALUES'!$D$36),0)),0)</f>
        <v>16081988</v>
      </c>
      <c r="AD957" t="str">
        <f t="shared" si="43"/>
        <v>425451</v>
      </c>
      <c r="AE957">
        <f ca="1">IF(C957="22",OFFSET('National Reallocations'!$L$1,MATCH(AD957,'National Reallocations'!$I$2:$I$52,0),),ROUND((X957/(SUM($X$2:$X$1259)-SUMIF($C$2:$C$1259,"22",$X$2:$X$1259)))*(Reallocations!$F$4+Reallocations!$F$5),0))</f>
        <v>3255</v>
      </c>
      <c r="AF957" s="27">
        <f ca="1">IF(ISERROR(OFFSET('MSA Reallocations'!$I$1,MATCH(AD957,'MSA Reallocations'!$E$2:$E$37,0),)), 0, (OFFSET('MSA Reallocations'!$I$1,MATCH(AD957,'MSA Reallocations'!$E$2:$E$37,0),)))</f>
        <v>0</v>
      </c>
      <c r="AG957" s="181">
        <f ca="1">IF(ISERROR(OFFSET(Reductions!$E$1,MATCH(AD957,Reductions!$F$2:$F$15,0),)), 0, -OFFSET(Reductions!$E$1,MATCH(AD957,Reductions!$F$2:$F$15,0),))</f>
        <v>0</v>
      </c>
      <c r="AH957" s="53">
        <f t="shared" ca="1" si="44"/>
        <v>38700839</v>
      </c>
    </row>
    <row r="958" spans="1:34" x14ac:dyDescent="0.25">
      <c r="A958" s="126" t="s">
        <v>5514</v>
      </c>
      <c r="B958" s="126" t="s">
        <v>2540</v>
      </c>
      <c r="C958" s="126" t="s">
        <v>27</v>
      </c>
      <c r="D958" s="126" t="s">
        <v>28</v>
      </c>
      <c r="E958" s="126" t="s">
        <v>2541</v>
      </c>
      <c r="F958" s="126" t="s">
        <v>2605</v>
      </c>
      <c r="G958" s="126" t="s">
        <v>844</v>
      </c>
      <c r="H958" s="126" t="s">
        <v>23</v>
      </c>
      <c r="I958" s="126" t="s">
        <v>2452</v>
      </c>
      <c r="J958" s="126" t="s">
        <v>2592</v>
      </c>
      <c r="K958" s="126" t="s">
        <v>3355</v>
      </c>
      <c r="L958" s="127">
        <v>604332</v>
      </c>
      <c r="M958" s="127">
        <v>423960</v>
      </c>
      <c r="N958" s="127">
        <v>423938</v>
      </c>
      <c r="O958" s="127">
        <v>304391</v>
      </c>
      <c r="P958" s="127">
        <v>0</v>
      </c>
      <c r="Q958" s="127">
        <v>64440</v>
      </c>
      <c r="R958" s="127">
        <v>81949</v>
      </c>
      <c r="S958" s="127">
        <v>1182</v>
      </c>
      <c r="T958" s="24">
        <f>IF(P958&gt;0, ROUND(IF(IF(OR(C958="51", C958="52", C958="66"), (L958*'UNIT VALUES'!$C$26)-CALCS!P958,0)&gt;0, IF(OR(C958="51", C958="52", C958="66"), (L958*'UNIT VALUES'!$C$26)-CALCS!P958,0), 0), 0), ROUND(IF(IF(OR(C958="51", C958="52", C958="66"), (L958*'UNIT VALUES'!$C$26)-CALCS!O958,0)&gt;0, IF(OR(C958="51", C958="52", C958="66"), (L958*'UNIT VALUES'!$C$26)-CALCS!O958,0), 0), 0))</f>
        <v>643937</v>
      </c>
      <c r="U958" s="25">
        <f>IF(C958="22", (O958*'UNIT VALUES'!$D$38)+(Q958*'UNIT VALUES'!$D$39)+(S958*'UNIT VALUES'!$D$40), (O958*'UNIT VALUES'!$D$28)+(Q958*'UNIT VALUES'!$D$29)+(S958*'UNIT VALUES'!$D$30))</f>
        <v>2387626.6413600012</v>
      </c>
      <c r="V958" s="25">
        <f>IF(C958="22",(O958*'UNIT VALUES'!$D$41)+(Q958*'UNIT VALUES'!$D$42)+(R958*'UNIT VALUES'!$D$43),IF(C958="66",(Q958*'UNIT VALUES'!$D$31)+(T958*'UNIT VALUES'!$D$33)+(R958*'UNIT VALUES'!$D$34),(Q958*'UNIT VALUES'!$D$31)+(T958*'UNIT VALUES'!$D$32)+(R958*'UNIT VALUES'!$D$34)))</f>
        <v>14572155.028014766</v>
      </c>
      <c r="W958" s="25">
        <f t="shared" si="42"/>
        <v>14572155</v>
      </c>
      <c r="X958" s="27">
        <f>ROUND(IF(C958="22", W958*'UNIT VALUES'!$D$44, W958*'UNIT VALUES'!$D$36), 0)</f>
        <v>12753670</v>
      </c>
      <c r="Y958" s="87">
        <f>ROUND(IF(C958="22", IF(U958&gt;V958,O958*'UNIT VALUES'!$D$38*'UNIT VALUES'!$D$44,O958*'UNIT VALUES'!$D$41*'UNIT VALUES'!$D$44),IF(U958&gt;V958, O958*'UNIT VALUES'!$D$28*'UNIT VALUES'!$D$36,0)), 0)</f>
        <v>0</v>
      </c>
      <c r="Z958" s="87">
        <f>ROUND(IF(C958="22", IF(U958&gt;V958,Q958*'UNIT VALUES'!$D$39*'UNIT VALUES'!$D$44,Q958*'UNIT VALUES'!$D$42*'UNIT VALUES'!$D$44), IF(U958&gt;V958, Q958*'UNIT VALUES'!$D$29*'UNIT VALUES'!$D$36, Q958*'UNIT VALUES'!$D$31*'UNIT VALUES'!$D$36)),0)</f>
        <v>860235</v>
      </c>
      <c r="AA958" s="87">
        <f>ROUND(IF(C958="22", IF(U958&gt;V958,0,R958*'UNIT VALUES'!$D$43*'UNIT VALUES'!$D$44),IF(CALCS!U958&gt;CALCS!V958,0,CALCS!R958*'UNIT VALUES'!$D$34*'UNIT VALUES'!$D$36)), 0)</f>
        <v>5318048</v>
      </c>
      <c r="AB958" s="87">
        <f>ROUND(IF(C958="22",IF(U958&gt;V958,S958*'UNIT VALUES'!$D$40*'UNIT VALUES'!$D$44,0),IF(U958&gt;V958,S958*'UNIT VALUES'!$D$30*'UNIT VALUES'!$D$36)), 0)</f>
        <v>0</v>
      </c>
      <c r="AC958" s="87">
        <f>ROUND(IF(U958&gt;V958,0,IF(T958&gt;1, IF(C958="66", T958*'UNIT VALUES'!$D$33*'UNIT VALUES'!$D$36,T958*'UNIT VALUES'!$D$32*'UNIT VALUES'!$D$36),0)),0)</f>
        <v>6575387</v>
      </c>
      <c r="AD958" t="str">
        <f t="shared" si="43"/>
        <v>425529</v>
      </c>
      <c r="AE958">
        <f ca="1">IF(C958="22",OFFSET('National Reallocations'!$L$1,MATCH(AD958,'National Reallocations'!$I$2:$I$52,0),),ROUND((X958/(SUM($X$2:$X$1259)-SUMIF($C$2:$C$1259,"22",$X$2:$X$1259)))*(Reallocations!$F$4+Reallocations!$F$5),0))</f>
        <v>1073</v>
      </c>
      <c r="AF958" s="27">
        <f ca="1">IF(ISERROR(OFFSET('MSA Reallocations'!$I$1,MATCH(AD958,'MSA Reallocations'!$E$2:$E$37,0),)), 0, (OFFSET('MSA Reallocations'!$I$1,MATCH(AD958,'MSA Reallocations'!$E$2:$E$37,0),)))</f>
        <v>0</v>
      </c>
      <c r="AG958" s="181">
        <f ca="1">IF(ISERROR(OFFSET(Reductions!$E$1,MATCH(AD958,Reductions!$F$2:$F$15,0),)), 0, -OFFSET(Reductions!$E$1,MATCH(AD958,Reductions!$F$2:$F$15,0),))</f>
        <v>0</v>
      </c>
      <c r="AH958" s="53">
        <f t="shared" ca="1" si="44"/>
        <v>12754743</v>
      </c>
    </row>
    <row r="959" spans="1:34" x14ac:dyDescent="0.25">
      <c r="A959" s="126" t="s">
        <v>4870</v>
      </c>
      <c r="B959" s="126" t="s">
        <v>2540</v>
      </c>
      <c r="C959" s="126" t="s">
        <v>27</v>
      </c>
      <c r="D959" s="126" t="s">
        <v>28</v>
      </c>
      <c r="E959" s="126" t="s">
        <v>2541</v>
      </c>
      <c r="F959" s="126" t="s">
        <v>2607</v>
      </c>
      <c r="G959" s="126" t="s">
        <v>886</v>
      </c>
      <c r="H959" s="126" t="s">
        <v>23</v>
      </c>
      <c r="I959" s="126" t="s">
        <v>2608</v>
      </c>
      <c r="J959" s="126" t="s">
        <v>2609</v>
      </c>
      <c r="K959" s="126" t="s">
        <v>3337</v>
      </c>
      <c r="L959" s="127">
        <v>98177</v>
      </c>
      <c r="M959" s="127">
        <v>78686</v>
      </c>
      <c r="N959" s="127">
        <v>78686</v>
      </c>
      <c r="O959" s="127">
        <v>87879</v>
      </c>
      <c r="P959" s="127">
        <v>0</v>
      </c>
      <c r="Q959" s="127">
        <v>34281</v>
      </c>
      <c r="R959" s="127">
        <v>19816</v>
      </c>
      <c r="S959" s="127">
        <v>1287</v>
      </c>
      <c r="T959" s="24">
        <f>IF(P959&gt;0, ROUND(IF(IF(OR(C959="51", C959="52", C959="66"), (L959*'UNIT VALUES'!$C$26)-CALCS!P959,0)&gt;0, IF(OR(C959="51", C959="52", C959="66"), (L959*'UNIT VALUES'!$C$26)-CALCS!P959,0), 0), 0), ROUND(IF(IF(OR(C959="51", C959="52", C959="66"), (L959*'UNIT VALUES'!$C$26)-CALCS!O959,0)&gt;0, IF(OR(C959="51", C959="52", C959="66"), (L959*'UNIT VALUES'!$C$26)-CALCS!O959,0), 0), 0))</f>
        <v>66182</v>
      </c>
      <c r="U959" s="25">
        <f>IF(C959="22", (O959*'UNIT VALUES'!$D$38)+(Q959*'UNIT VALUES'!$D$39)+(S959*'UNIT VALUES'!$D$40), (O959*'UNIT VALUES'!$D$28)+(Q959*'UNIT VALUES'!$D$29)+(S959*'UNIT VALUES'!$D$30))</f>
        <v>1229700.9562480098</v>
      </c>
      <c r="V959" s="25">
        <f>IF(C959="22",(O959*'UNIT VALUES'!$D$41)+(Q959*'UNIT VALUES'!$D$42)+(R959*'UNIT VALUES'!$D$43),IF(C959="66",(Q959*'UNIT VALUES'!$D$31)+(T959*'UNIT VALUES'!$D$33)+(R959*'UNIT VALUES'!$D$34),(Q959*'UNIT VALUES'!$D$31)+(T959*'UNIT VALUES'!$D$32)+(R959*'UNIT VALUES'!$D$34)))</f>
        <v>2764349.7843848304</v>
      </c>
      <c r="W959" s="25">
        <f t="shared" si="42"/>
        <v>2764350</v>
      </c>
      <c r="X959" s="27">
        <f>ROUND(IF(C959="22", W959*'UNIT VALUES'!$D$44, W959*'UNIT VALUES'!$D$36), 0)</f>
        <v>2419382</v>
      </c>
      <c r="Y959" s="87">
        <f>ROUND(IF(C959="22", IF(U959&gt;V959,O959*'UNIT VALUES'!$D$38*'UNIT VALUES'!$D$44,O959*'UNIT VALUES'!$D$41*'UNIT VALUES'!$D$44),IF(U959&gt;V959, O959*'UNIT VALUES'!$D$28*'UNIT VALUES'!$D$36,0)), 0)</f>
        <v>0</v>
      </c>
      <c r="Z959" s="87">
        <f>ROUND(IF(C959="22", IF(U959&gt;V959,Q959*'UNIT VALUES'!$D$39*'UNIT VALUES'!$D$44,Q959*'UNIT VALUES'!$D$42*'UNIT VALUES'!$D$44), IF(U959&gt;V959, Q959*'UNIT VALUES'!$D$29*'UNIT VALUES'!$D$36, Q959*'UNIT VALUES'!$D$31*'UNIT VALUES'!$D$36)),0)</f>
        <v>457631</v>
      </c>
      <c r="AA959" s="87">
        <f>ROUND(IF(C959="22", IF(U959&gt;V959,0,R959*'UNIT VALUES'!$D$43*'UNIT VALUES'!$D$44),IF(CALCS!U959&gt;CALCS!V959,0,CALCS!R959*'UNIT VALUES'!$D$34*'UNIT VALUES'!$D$36)), 0)</f>
        <v>1285951</v>
      </c>
      <c r="AB959" s="87">
        <f>ROUND(IF(C959="22",IF(U959&gt;V959,S959*'UNIT VALUES'!$D$40*'UNIT VALUES'!$D$44,0),IF(U959&gt;V959,S959*'UNIT VALUES'!$D$30*'UNIT VALUES'!$D$36)), 0)</f>
        <v>0</v>
      </c>
      <c r="AC959" s="87">
        <f>ROUND(IF(U959&gt;V959,0,IF(T959&gt;1, IF(C959="66", T959*'UNIT VALUES'!$D$33*'UNIT VALUES'!$D$36,T959*'UNIT VALUES'!$D$32*'UNIT VALUES'!$D$36),0)),0)</f>
        <v>675799</v>
      </c>
      <c r="AD959" t="str">
        <f t="shared" si="43"/>
        <v>425793</v>
      </c>
      <c r="AE959">
        <f ca="1">IF(C959="22",OFFSET('National Reallocations'!$L$1,MATCH(AD959,'National Reallocations'!$I$2:$I$52,0),),ROUND((X959/(SUM($X$2:$X$1259)-SUMIF($C$2:$C$1259,"22",$X$2:$X$1259)))*(Reallocations!$F$4+Reallocations!$F$5),0))</f>
        <v>203</v>
      </c>
      <c r="AF959" s="27">
        <f ca="1">IF(ISERROR(OFFSET('MSA Reallocations'!$I$1,MATCH(AD959,'MSA Reallocations'!$E$2:$E$37,0),)), 0, (OFFSET('MSA Reallocations'!$I$1,MATCH(AD959,'MSA Reallocations'!$E$2:$E$37,0),)))</f>
        <v>0</v>
      </c>
      <c r="AG959" s="181">
        <f ca="1">IF(ISERROR(OFFSET(Reductions!$E$1,MATCH(AD959,Reductions!$F$2:$F$15,0),)), 0, -OFFSET(Reductions!$E$1,MATCH(AD959,Reductions!$F$2:$F$15,0),))</f>
        <v>0</v>
      </c>
      <c r="AH959" s="53">
        <f t="shared" ca="1" si="44"/>
        <v>2419585</v>
      </c>
    </row>
    <row r="960" spans="1:34" x14ac:dyDescent="0.25">
      <c r="A960" s="126" t="s">
        <v>4948</v>
      </c>
      <c r="B960" s="126" t="s">
        <v>2540</v>
      </c>
      <c r="C960" s="126" t="s">
        <v>27</v>
      </c>
      <c r="D960" s="126" t="s">
        <v>28</v>
      </c>
      <c r="E960" s="126" t="s">
        <v>2541</v>
      </c>
      <c r="F960" s="126" t="s">
        <v>2611</v>
      </c>
      <c r="G960" s="126" t="s">
        <v>145</v>
      </c>
      <c r="H960" s="126" t="s">
        <v>23</v>
      </c>
      <c r="I960" s="126" t="s">
        <v>634</v>
      </c>
      <c r="J960" s="126" t="s">
        <v>2574</v>
      </c>
      <c r="K960" s="126" t="s">
        <v>3337</v>
      </c>
      <c r="L960" s="127">
        <v>111443</v>
      </c>
      <c r="M960" s="127">
        <v>88117</v>
      </c>
      <c r="N960" s="127">
        <v>88117</v>
      </c>
      <c r="O960" s="127">
        <v>77118</v>
      </c>
      <c r="P960" s="127">
        <v>0</v>
      </c>
      <c r="Q960" s="127">
        <v>15584</v>
      </c>
      <c r="R960" s="127">
        <v>19222</v>
      </c>
      <c r="S960" s="127">
        <v>337</v>
      </c>
      <c r="T960" s="24">
        <f>IF(P960&gt;0, ROUND(IF(IF(OR(C960="51", C960="52", C960="66"), (L960*'UNIT VALUES'!$C$26)-CALCS!P960,0)&gt;0, IF(OR(C960="51", C960="52", C960="66"), (L960*'UNIT VALUES'!$C$26)-CALCS!P960,0), 0), 0), ROUND(IF(IF(OR(C960="51", C960="52", C960="66"), (L960*'UNIT VALUES'!$C$26)-CALCS!O960,0)&gt;0, IF(OR(C960="51", C960="52", C960="66"), (L960*'UNIT VALUES'!$C$26)-CALCS!O960,0), 0), 0))</f>
        <v>97760</v>
      </c>
      <c r="U960" s="25">
        <f>IF(C960="22", (O960*'UNIT VALUES'!$D$38)+(Q960*'UNIT VALUES'!$D$39)+(S960*'UNIT VALUES'!$D$40), (O960*'UNIT VALUES'!$D$28)+(Q960*'UNIT VALUES'!$D$29)+(S960*'UNIT VALUES'!$D$30))</f>
        <v>591677.4828049693</v>
      </c>
      <c r="V960" s="25">
        <f>IF(C960="22",(O960*'UNIT VALUES'!$D$41)+(Q960*'UNIT VALUES'!$D$42)+(R960*'UNIT VALUES'!$D$43),IF(C960="66",(Q960*'UNIT VALUES'!$D$31)+(T960*'UNIT VALUES'!$D$33)+(R960*'UNIT VALUES'!$D$34),(Q960*'UNIT VALUES'!$D$31)+(T960*'UNIT VALUES'!$D$32)+(R960*'UNIT VALUES'!$D$34)))</f>
        <v>2803550.7116837036</v>
      </c>
      <c r="W960" s="25">
        <f t="shared" si="42"/>
        <v>2803551</v>
      </c>
      <c r="X960" s="27">
        <f>ROUND(IF(C960="22", W960*'UNIT VALUES'!$D$44, W960*'UNIT VALUES'!$D$36), 0)</f>
        <v>2453691</v>
      </c>
      <c r="Y960" s="87">
        <f>ROUND(IF(C960="22", IF(U960&gt;V960,O960*'UNIT VALUES'!$D$38*'UNIT VALUES'!$D$44,O960*'UNIT VALUES'!$D$41*'UNIT VALUES'!$D$44),IF(U960&gt;V960, O960*'UNIT VALUES'!$D$28*'UNIT VALUES'!$D$36,0)), 0)</f>
        <v>0</v>
      </c>
      <c r="Z960" s="87">
        <f>ROUND(IF(C960="22", IF(U960&gt;V960,Q960*'UNIT VALUES'!$D$39*'UNIT VALUES'!$D$44,Q960*'UNIT VALUES'!$D$42*'UNIT VALUES'!$D$44), IF(U960&gt;V960, Q960*'UNIT VALUES'!$D$29*'UNIT VALUES'!$D$36, Q960*'UNIT VALUES'!$D$31*'UNIT VALUES'!$D$36)),0)</f>
        <v>208037</v>
      </c>
      <c r="AA960" s="87">
        <f>ROUND(IF(C960="22", IF(U960&gt;V960,0,R960*'UNIT VALUES'!$D$43*'UNIT VALUES'!$D$44),IF(CALCS!U960&gt;CALCS!V960,0,CALCS!R960*'UNIT VALUES'!$D$34*'UNIT VALUES'!$D$36)), 0)</f>
        <v>1247404</v>
      </c>
      <c r="AB960" s="87">
        <f>ROUND(IF(C960="22",IF(U960&gt;V960,S960*'UNIT VALUES'!$D$40*'UNIT VALUES'!$D$44,0),IF(U960&gt;V960,S960*'UNIT VALUES'!$D$30*'UNIT VALUES'!$D$36)), 0)</f>
        <v>0</v>
      </c>
      <c r="AC960" s="87">
        <f>ROUND(IF(U960&gt;V960,0,IF(T960&gt;1, IF(C960="66", T960*'UNIT VALUES'!$D$33*'UNIT VALUES'!$D$36,T960*'UNIT VALUES'!$D$32*'UNIT VALUES'!$D$36),0)),0)</f>
        <v>998250</v>
      </c>
      <c r="AD960" t="str">
        <f t="shared" si="43"/>
        <v>426201</v>
      </c>
      <c r="AE960">
        <f ca="1">IF(C960="22",OFFSET('National Reallocations'!$L$1,MATCH(AD960,'National Reallocations'!$I$2:$I$52,0),),ROUND((X960/(SUM($X$2:$X$1259)-SUMIF($C$2:$C$1259,"22",$X$2:$X$1259)))*(Reallocations!$F$4+Reallocations!$F$5),0))</f>
        <v>206</v>
      </c>
      <c r="AF960" s="27">
        <f ca="1">IF(ISERROR(OFFSET('MSA Reallocations'!$I$1,MATCH(AD960,'MSA Reallocations'!$E$2:$E$37,0),)), 0, (OFFSET('MSA Reallocations'!$I$1,MATCH(AD960,'MSA Reallocations'!$E$2:$E$37,0),)))</f>
        <v>0</v>
      </c>
      <c r="AG960" s="181">
        <f ca="1">IF(ISERROR(OFFSET(Reductions!$E$1,MATCH(AD960,Reductions!$F$2:$F$15,0),)), 0, -OFFSET(Reductions!$E$1,MATCH(AD960,Reductions!$F$2:$F$15,0),))</f>
        <v>0</v>
      </c>
      <c r="AH960" s="53">
        <f t="shared" ca="1" si="44"/>
        <v>2453897</v>
      </c>
    </row>
    <row r="961" spans="1:34" x14ac:dyDescent="0.25">
      <c r="A961" s="126" t="s">
        <v>5817</v>
      </c>
      <c r="B961" s="126" t="s">
        <v>2540</v>
      </c>
      <c r="C961" s="126" t="s">
        <v>47</v>
      </c>
      <c r="D961" s="126" t="s">
        <v>48</v>
      </c>
      <c r="E961" s="126" t="s">
        <v>2541</v>
      </c>
      <c r="F961" s="126" t="s">
        <v>2613</v>
      </c>
      <c r="G961" s="126" t="s">
        <v>314</v>
      </c>
      <c r="H961" s="126" t="s">
        <v>23</v>
      </c>
      <c r="I961" s="126" t="s">
        <v>2614</v>
      </c>
      <c r="J961" s="126" t="s">
        <v>2466</v>
      </c>
      <c r="K961" s="126" t="s">
        <v>3355</v>
      </c>
      <c r="L961" s="127">
        <v>25267</v>
      </c>
      <c r="M961" s="127">
        <v>19057</v>
      </c>
      <c r="N961" s="127">
        <v>19057</v>
      </c>
      <c r="O961" s="127">
        <v>13562</v>
      </c>
      <c r="P961" s="127">
        <v>0</v>
      </c>
      <c r="Q961" s="127">
        <v>3594</v>
      </c>
      <c r="R961" s="127">
        <v>2875</v>
      </c>
      <c r="S961" s="127">
        <v>113</v>
      </c>
      <c r="T961" s="24">
        <f>IF(P961&gt;0, ROUND(IF(IF(OR(C961="51", C961="52", C961="66"), (L961*'UNIT VALUES'!$C$26)-CALCS!P961,0)&gt;0, IF(OR(C961="51", C961="52", C961="66"), (L961*'UNIT VALUES'!$C$26)-CALCS!P961,0), 0), 0), ROUND(IF(IF(OR(C961="51", C961="52", C961="66"), (L961*'UNIT VALUES'!$C$26)-CALCS!O961,0)&gt;0, IF(OR(C961="51", C961="52", C961="66"), (L961*'UNIT VALUES'!$C$26)-CALCS!O961,0), 0), 0))</f>
        <v>26087</v>
      </c>
      <c r="U961" s="25">
        <f>IF(C961="22", (O961*'UNIT VALUES'!$D$38)+(Q961*'UNIT VALUES'!$D$39)+(S961*'UNIT VALUES'!$D$40), (O961*'UNIT VALUES'!$D$28)+(Q961*'UNIT VALUES'!$D$29)+(S961*'UNIT VALUES'!$D$30))</f>
        <v>133806.81723818788</v>
      </c>
      <c r="V961" s="25">
        <f>IF(C961="22",(O961*'UNIT VALUES'!$D$41)+(Q961*'UNIT VALUES'!$D$42)+(R961*'UNIT VALUES'!$D$43),IF(C961="66",(Q961*'UNIT VALUES'!$D$31)+(T961*'UNIT VALUES'!$D$33)+(R961*'UNIT VALUES'!$D$34),(Q961*'UNIT VALUES'!$D$31)+(T961*'UNIT VALUES'!$D$32)+(R961*'UNIT VALUES'!$D$34)))</f>
        <v>572355.22869704419</v>
      </c>
      <c r="W961" s="25">
        <f t="shared" si="42"/>
        <v>572355</v>
      </c>
      <c r="X961" s="27">
        <f>ROUND(IF(C961="22", W961*'UNIT VALUES'!$D$44, W961*'UNIT VALUES'!$D$36), 0)</f>
        <v>500930</v>
      </c>
      <c r="Y961" s="87">
        <f>ROUND(IF(C961="22", IF(U961&gt;V961,O961*'UNIT VALUES'!$D$38*'UNIT VALUES'!$D$44,O961*'UNIT VALUES'!$D$41*'UNIT VALUES'!$D$44),IF(U961&gt;V961, O961*'UNIT VALUES'!$D$28*'UNIT VALUES'!$D$36,0)), 0)</f>
        <v>0</v>
      </c>
      <c r="Z961" s="87">
        <f>ROUND(IF(C961="22", IF(U961&gt;V961,Q961*'UNIT VALUES'!$D$39*'UNIT VALUES'!$D$44,Q961*'UNIT VALUES'!$D$42*'UNIT VALUES'!$D$44), IF(U961&gt;V961, Q961*'UNIT VALUES'!$D$29*'UNIT VALUES'!$D$36, Q961*'UNIT VALUES'!$D$31*'UNIT VALUES'!$D$36)),0)</f>
        <v>47978</v>
      </c>
      <c r="AA961" s="87">
        <f>ROUND(IF(C961="22", IF(U961&gt;V961,0,R961*'UNIT VALUES'!$D$43*'UNIT VALUES'!$D$44),IF(CALCS!U961&gt;CALCS!V961,0,CALCS!R961*'UNIT VALUES'!$D$34*'UNIT VALUES'!$D$36)), 0)</f>
        <v>186572</v>
      </c>
      <c r="AB961" s="87">
        <f>ROUND(IF(C961="22",IF(U961&gt;V961,S961*'UNIT VALUES'!$D$40*'UNIT VALUES'!$D$44,0),IF(U961&gt;V961,S961*'UNIT VALUES'!$D$30*'UNIT VALUES'!$D$36)), 0)</f>
        <v>0</v>
      </c>
      <c r="AC961" s="87">
        <f>ROUND(IF(U961&gt;V961,0,IF(T961&gt;1, IF(C961="66", T961*'UNIT VALUES'!$D$33*'UNIT VALUES'!$D$36,T961*'UNIT VALUES'!$D$32*'UNIT VALUES'!$D$36),0)),0)</f>
        <v>266380</v>
      </c>
      <c r="AD961" t="str">
        <f t="shared" si="43"/>
        <v>426258</v>
      </c>
      <c r="AE961">
        <f ca="1">IF(C961="22",OFFSET('National Reallocations'!$L$1,MATCH(AD961,'National Reallocations'!$I$2:$I$52,0),),ROUND((X961/(SUM($X$2:$X$1259)-SUMIF($C$2:$C$1259,"22",$X$2:$X$1259)))*(Reallocations!$F$4+Reallocations!$F$5),0))</f>
        <v>42</v>
      </c>
      <c r="AF961" s="27">
        <f ca="1">IF(ISERROR(OFFSET('MSA Reallocations'!$I$1,MATCH(AD961,'MSA Reallocations'!$E$2:$E$37,0),)), 0, (OFFSET('MSA Reallocations'!$I$1,MATCH(AD961,'MSA Reallocations'!$E$2:$E$37,0),)))</f>
        <v>0</v>
      </c>
      <c r="AG961" s="181">
        <f ca="1">IF(ISERROR(OFFSET(Reductions!$E$1,MATCH(AD961,Reductions!$F$2:$F$15,0),)), 0, -OFFSET(Reductions!$E$1,MATCH(AD961,Reductions!$F$2:$F$15,0),))</f>
        <v>0</v>
      </c>
      <c r="AH961" s="53">
        <f t="shared" ca="1" si="44"/>
        <v>500972</v>
      </c>
    </row>
    <row r="962" spans="1:34" x14ac:dyDescent="0.25">
      <c r="A962" s="126" t="s">
        <v>5372</v>
      </c>
      <c r="B962" s="126" t="s">
        <v>2540</v>
      </c>
      <c r="C962" s="126" t="s">
        <v>27</v>
      </c>
      <c r="D962" s="126" t="s">
        <v>28</v>
      </c>
      <c r="E962" s="126" t="s">
        <v>2541</v>
      </c>
      <c r="F962" s="126" t="s">
        <v>2616</v>
      </c>
      <c r="G962" s="126" t="s">
        <v>215</v>
      </c>
      <c r="H962" s="126" t="s">
        <v>23</v>
      </c>
      <c r="I962" s="126" t="s">
        <v>2617</v>
      </c>
      <c r="J962" s="126" t="s">
        <v>2618</v>
      </c>
      <c r="K962" s="126" t="s">
        <v>3337</v>
      </c>
      <c r="L962" s="127">
        <v>22409</v>
      </c>
      <c r="M962" s="127">
        <v>36130</v>
      </c>
      <c r="N962" s="127">
        <v>36130</v>
      </c>
      <c r="O962" s="127">
        <v>42161</v>
      </c>
      <c r="P962" s="127">
        <v>0</v>
      </c>
      <c r="Q962" s="127">
        <v>14481</v>
      </c>
      <c r="R962" s="127">
        <v>1313</v>
      </c>
      <c r="S962" s="127">
        <v>730</v>
      </c>
      <c r="T962" s="24">
        <f>IF(P962&gt;0, ROUND(IF(IF(OR(C962="51", C962="52", C962="66"), (L962*'UNIT VALUES'!$C$26)-CALCS!P962,0)&gt;0, IF(OR(C962="51", C962="52", C962="66"), (L962*'UNIT VALUES'!$C$26)-CALCS!P962,0), 0), 0), ROUND(IF(IF(OR(C962="51", C962="52", C962="66"), (L962*'UNIT VALUES'!$C$26)-CALCS!O962,0)&gt;0, IF(OR(C962="51", C962="52", C962="66"), (L962*'UNIT VALUES'!$C$26)-CALCS!O962,0), 0), 0))</f>
        <v>0</v>
      </c>
      <c r="U962" s="25">
        <f>IF(C962="22", (O962*'UNIT VALUES'!$D$38)+(Q962*'UNIT VALUES'!$D$39)+(S962*'UNIT VALUES'!$D$40), (O962*'UNIT VALUES'!$D$28)+(Q962*'UNIT VALUES'!$D$29)+(S962*'UNIT VALUES'!$D$30))</f>
        <v>556873.40564415674</v>
      </c>
      <c r="V962" s="25">
        <f>IF(C962="22",(O962*'UNIT VALUES'!$D$41)+(Q962*'UNIT VALUES'!$D$42)+(R962*'UNIT VALUES'!$D$43),IF(C962="66",(Q962*'UNIT VALUES'!$D$31)+(T962*'UNIT VALUES'!$D$33)+(R962*'UNIT VALUES'!$D$34),(Q962*'UNIT VALUES'!$D$31)+(T962*'UNIT VALUES'!$D$32)+(R962*'UNIT VALUES'!$D$34)))</f>
        <v>318232.03189728264</v>
      </c>
      <c r="W962" s="25">
        <f t="shared" ref="W962:W1025" si="45">ROUND(IF(U962&gt;V962,U962,V962), 0)</f>
        <v>556873</v>
      </c>
      <c r="X962" s="27">
        <f>ROUND(IF(C962="22", W962*'UNIT VALUES'!$D$44, W962*'UNIT VALUES'!$D$36), 0)</f>
        <v>487380</v>
      </c>
      <c r="Y962" s="87">
        <f>ROUND(IF(C962="22", IF(U962&gt;V962,O962*'UNIT VALUES'!$D$38*'UNIT VALUES'!$D$44,O962*'UNIT VALUES'!$D$41*'UNIT VALUES'!$D$44),IF(U962&gt;V962, O962*'UNIT VALUES'!$D$28*'UNIT VALUES'!$D$36,0)), 0)</f>
        <v>69363</v>
      </c>
      <c r="Z962" s="87">
        <f>ROUND(IF(C962="22", IF(U962&gt;V962,Q962*'UNIT VALUES'!$D$39*'UNIT VALUES'!$D$44,Q962*'UNIT VALUES'!$D$42*'UNIT VALUES'!$D$44), IF(U962&gt;V962, Q962*'UNIT VALUES'!$D$29*'UNIT VALUES'!$D$36, Q962*'UNIT VALUES'!$D$31*'UNIT VALUES'!$D$36)),0)</f>
        <v>322188</v>
      </c>
      <c r="AA962" s="87">
        <f>ROUND(IF(C962="22", IF(U962&gt;V962,0,R962*'UNIT VALUES'!$D$43*'UNIT VALUES'!$D$44),IF(CALCS!U962&gt;CALCS!V962,0,CALCS!R962*'UNIT VALUES'!$D$34*'UNIT VALUES'!$D$36)), 0)</f>
        <v>0</v>
      </c>
      <c r="AB962" s="87">
        <f>ROUND(IF(C962="22",IF(U962&gt;V962,S962*'UNIT VALUES'!$D$40*'UNIT VALUES'!$D$44,0),IF(U962&gt;V962,S962*'UNIT VALUES'!$D$30*'UNIT VALUES'!$D$36)), 0)</f>
        <v>95830</v>
      </c>
      <c r="AC962" s="87">
        <f>ROUND(IF(U962&gt;V962,0,IF(T962&gt;1, IF(C962="66", T962*'UNIT VALUES'!$D$33*'UNIT VALUES'!$D$36,T962*'UNIT VALUES'!$D$32*'UNIT VALUES'!$D$36),0)),0)</f>
        <v>0</v>
      </c>
      <c r="AD962" t="str">
        <f t="shared" ref="AD962:AD1025" si="46">E962&amp;F962</f>
        <v>426711</v>
      </c>
      <c r="AE962">
        <f ca="1">IF(C962="22",OFFSET('National Reallocations'!$L$1,MATCH(AD962,'National Reallocations'!$I$2:$I$52,0),),ROUND((X962/(SUM($X$2:$X$1259)-SUMIF($C$2:$C$1259,"22",$X$2:$X$1259)))*(Reallocations!$F$4+Reallocations!$F$5),0))</f>
        <v>41</v>
      </c>
      <c r="AF962" s="27">
        <f ca="1">IF(ISERROR(OFFSET('MSA Reallocations'!$I$1,MATCH(AD962,'MSA Reallocations'!$E$2:$E$37,0),)), 0, (OFFSET('MSA Reallocations'!$I$1,MATCH(AD962,'MSA Reallocations'!$E$2:$E$37,0),)))</f>
        <v>0</v>
      </c>
      <c r="AG962" s="181">
        <f ca="1">IF(ISERROR(OFFSET(Reductions!$E$1,MATCH(AD962,Reductions!$F$2:$F$15,0),)), 0, -OFFSET(Reductions!$E$1,MATCH(AD962,Reductions!$F$2:$F$15,0),))</f>
        <v>0</v>
      </c>
      <c r="AH962" s="53">
        <f t="shared" ca="1" si="44"/>
        <v>487421</v>
      </c>
    </row>
    <row r="963" spans="1:34" x14ac:dyDescent="0.25">
      <c r="A963" s="126" t="s">
        <v>4909</v>
      </c>
      <c r="B963" s="126" t="s">
        <v>2540</v>
      </c>
      <c r="C963" s="126" t="s">
        <v>47</v>
      </c>
      <c r="D963" s="126" t="s">
        <v>48</v>
      </c>
      <c r="E963" s="126" t="s">
        <v>2541</v>
      </c>
      <c r="F963" s="126" t="s">
        <v>2620</v>
      </c>
      <c r="G963" s="126" t="s">
        <v>112</v>
      </c>
      <c r="H963" s="126" t="s">
        <v>1537</v>
      </c>
      <c r="I963" s="126" t="s">
        <v>23</v>
      </c>
      <c r="J963" s="126" t="s">
        <v>2545</v>
      </c>
      <c r="K963" s="126" t="s">
        <v>3337</v>
      </c>
      <c r="L963" s="127">
        <v>93158</v>
      </c>
      <c r="M963" s="127">
        <v>84054</v>
      </c>
      <c r="N963" s="127">
        <v>84054</v>
      </c>
      <c r="O963" s="127">
        <v>82878</v>
      </c>
      <c r="P963" s="127">
        <v>0</v>
      </c>
      <c r="Q963" s="127">
        <v>11669</v>
      </c>
      <c r="R963" s="127">
        <v>10312</v>
      </c>
      <c r="S963" s="127">
        <v>617</v>
      </c>
      <c r="T963" s="24">
        <f>IF(P963&gt;0, ROUND(IF(IF(OR(C963="51", C963="52", C963="66"), (L963*'UNIT VALUES'!$C$26)-CALCS!P963,0)&gt;0, IF(OR(C963="51", C963="52", C963="66"), (L963*'UNIT VALUES'!$C$26)-CALCS!P963,0), 0), 0), ROUND(IF(IF(OR(C963="51", C963="52", C963="66"), (L963*'UNIT VALUES'!$C$26)-CALCS!O963,0)&gt;0, IF(OR(C963="51", C963="52", C963="66"), (L963*'UNIT VALUES'!$C$26)-CALCS!O963,0), 0), 0))</f>
        <v>63307</v>
      </c>
      <c r="U963" s="25">
        <f>IF(C963="22", (O963*'UNIT VALUES'!$D$38)+(Q963*'UNIT VALUES'!$D$39)+(S963*'UNIT VALUES'!$D$40), (O963*'UNIT VALUES'!$D$28)+(Q963*'UNIT VALUES'!$D$29)+(S963*'UNIT VALUES'!$D$30))</f>
        <v>544977.78606646706</v>
      </c>
      <c r="V963" s="25">
        <f>IF(C963="22",(O963*'UNIT VALUES'!$D$41)+(Q963*'UNIT VALUES'!$D$42)+(R963*'UNIT VALUES'!$D$43),IF(C963="66",(Q963*'UNIT VALUES'!$D$31)+(T963*'UNIT VALUES'!$D$33)+(R963*'UNIT VALUES'!$D$34),(Q963*'UNIT VALUES'!$D$31)+(T963*'UNIT VALUES'!$D$32)+(R963*'UNIT VALUES'!$D$34)))</f>
        <v>1681210.7038626797</v>
      </c>
      <c r="W963" s="25">
        <f t="shared" si="45"/>
        <v>1681211</v>
      </c>
      <c r="X963" s="27">
        <f>ROUND(IF(C963="22", W963*'UNIT VALUES'!$D$44, W963*'UNIT VALUES'!$D$36), 0)</f>
        <v>1471410</v>
      </c>
      <c r="Y963" s="87">
        <f>ROUND(IF(C963="22", IF(U963&gt;V963,O963*'UNIT VALUES'!$D$38*'UNIT VALUES'!$D$44,O963*'UNIT VALUES'!$D$41*'UNIT VALUES'!$D$44),IF(U963&gt;V963, O963*'UNIT VALUES'!$D$28*'UNIT VALUES'!$D$36,0)), 0)</f>
        <v>0</v>
      </c>
      <c r="Z963" s="87">
        <f>ROUND(IF(C963="22", IF(U963&gt;V963,Q963*'UNIT VALUES'!$D$39*'UNIT VALUES'!$D$44,Q963*'UNIT VALUES'!$D$42*'UNIT VALUES'!$D$44), IF(U963&gt;V963, Q963*'UNIT VALUES'!$D$29*'UNIT VALUES'!$D$36, Q963*'UNIT VALUES'!$D$31*'UNIT VALUES'!$D$36)),0)</f>
        <v>155774</v>
      </c>
      <c r="AA963" s="87">
        <f>ROUND(IF(C963="22", IF(U963&gt;V963,0,R963*'UNIT VALUES'!$D$43*'UNIT VALUES'!$D$44),IF(CALCS!U963&gt;CALCS!V963,0,CALCS!R963*'UNIT VALUES'!$D$34*'UNIT VALUES'!$D$36)), 0)</f>
        <v>669193</v>
      </c>
      <c r="AB963" s="87">
        <f>ROUND(IF(C963="22",IF(U963&gt;V963,S963*'UNIT VALUES'!$D$40*'UNIT VALUES'!$D$44,0),IF(U963&gt;V963,S963*'UNIT VALUES'!$D$30*'UNIT VALUES'!$D$36)), 0)</f>
        <v>0</v>
      </c>
      <c r="AC963" s="87">
        <f>ROUND(IF(U963&gt;V963,0,IF(T963&gt;1, IF(C963="66", T963*'UNIT VALUES'!$D$33*'UNIT VALUES'!$D$36,T963*'UNIT VALUES'!$D$32*'UNIT VALUES'!$D$36),0)),0)</f>
        <v>646442</v>
      </c>
      <c r="AD963" t="str">
        <f t="shared" si="46"/>
        <v>427227</v>
      </c>
      <c r="AE963">
        <f ca="1">IF(C963="22",OFFSET('National Reallocations'!$L$1,MATCH(AD963,'National Reallocations'!$I$2:$I$52,0),),ROUND((X963/(SUM($X$2:$X$1259)-SUMIF($C$2:$C$1259,"22",$X$2:$X$1259)))*(Reallocations!$F$4+Reallocations!$F$5),0))</f>
        <v>124</v>
      </c>
      <c r="AF963" s="27">
        <f ca="1">IF(ISERROR(OFFSET('MSA Reallocations'!$I$1,MATCH(AD963,'MSA Reallocations'!$E$2:$E$37,0),)), 0, (OFFSET('MSA Reallocations'!$I$1,MATCH(AD963,'MSA Reallocations'!$E$2:$E$37,0),)))</f>
        <v>0</v>
      </c>
      <c r="AG963" s="181">
        <f ca="1">IF(ISERROR(OFFSET(Reductions!$E$1,MATCH(AD963,Reductions!$F$2:$F$15,0),)), 0, -OFFSET(Reductions!$E$1,MATCH(AD963,Reductions!$F$2:$F$15,0),))</f>
        <v>0</v>
      </c>
      <c r="AH963" s="53">
        <f t="shared" ref="AH963:AH1026" ca="1" si="47">AG963+AF963+AE963+X963</f>
        <v>1471534</v>
      </c>
    </row>
    <row r="964" spans="1:34" x14ac:dyDescent="0.25">
      <c r="A964" s="126" t="s">
        <v>5390</v>
      </c>
      <c r="B964" s="126" t="s">
        <v>2540</v>
      </c>
      <c r="C964" s="126" t="s">
        <v>27</v>
      </c>
      <c r="D964" s="126" t="s">
        <v>28</v>
      </c>
      <c r="E964" s="126" t="s">
        <v>2541</v>
      </c>
      <c r="F964" s="126" t="s">
        <v>2622</v>
      </c>
      <c r="G964" s="126" t="s">
        <v>768</v>
      </c>
      <c r="H964" s="126" t="s">
        <v>23</v>
      </c>
      <c r="I964" s="126" t="s">
        <v>2623</v>
      </c>
      <c r="J964" s="126" t="s">
        <v>2574</v>
      </c>
      <c r="K964" s="126" t="s">
        <v>3337</v>
      </c>
      <c r="L964" s="127">
        <v>63551</v>
      </c>
      <c r="M964" s="127">
        <v>51551</v>
      </c>
      <c r="N964" s="127">
        <v>51551</v>
      </c>
      <c r="O964" s="127">
        <v>40780</v>
      </c>
      <c r="P964" s="127">
        <v>0</v>
      </c>
      <c r="Q964" s="127">
        <v>11011</v>
      </c>
      <c r="R964" s="127">
        <v>9934</v>
      </c>
      <c r="S964" s="127">
        <v>320</v>
      </c>
      <c r="T964" s="24">
        <f>IF(P964&gt;0, ROUND(IF(IF(OR(C964="51", C964="52", C964="66"), (L964*'UNIT VALUES'!$C$26)-CALCS!P964,0)&gt;0, IF(OR(C964="51", C964="52", C964="66"), (L964*'UNIT VALUES'!$C$26)-CALCS!P964,0), 0), 0), ROUND(IF(IF(OR(C964="51", C964="52", C964="66"), (L964*'UNIT VALUES'!$C$26)-CALCS!O964,0)&gt;0, IF(OR(C964="51", C964="52", C964="66"), (L964*'UNIT VALUES'!$C$26)-CALCS!O964,0), 0), 0))</f>
        <v>58945</v>
      </c>
      <c r="U964" s="25">
        <f>IF(C964="22", (O964*'UNIT VALUES'!$D$38)+(Q964*'UNIT VALUES'!$D$39)+(S964*'UNIT VALUES'!$D$40), (O964*'UNIT VALUES'!$D$28)+(Q964*'UNIT VALUES'!$D$29)+(S964*'UNIT VALUES'!$D$30))</f>
        <v>404568.81041480904</v>
      </c>
      <c r="V964" s="25">
        <f>IF(C964="22",(O964*'UNIT VALUES'!$D$41)+(Q964*'UNIT VALUES'!$D$42)+(R964*'UNIT VALUES'!$D$43),IF(C964="66",(Q964*'UNIT VALUES'!$D$31)+(T964*'UNIT VALUES'!$D$33)+(R964*'UNIT VALUES'!$D$34),(Q964*'UNIT VALUES'!$D$31)+(T964*'UNIT VALUES'!$D$32)+(R964*'UNIT VALUES'!$D$34)))</f>
        <v>1592254.230487932</v>
      </c>
      <c r="W964" s="25">
        <f t="shared" si="45"/>
        <v>1592254</v>
      </c>
      <c r="X964" s="27">
        <f>ROUND(IF(C964="22", W964*'UNIT VALUES'!$D$44, W964*'UNIT VALUES'!$D$36), 0)</f>
        <v>1393554</v>
      </c>
      <c r="Y964" s="87">
        <f>ROUND(IF(C964="22", IF(U964&gt;V964,O964*'UNIT VALUES'!$D$38*'UNIT VALUES'!$D$44,O964*'UNIT VALUES'!$D$41*'UNIT VALUES'!$D$44),IF(U964&gt;V964, O964*'UNIT VALUES'!$D$28*'UNIT VALUES'!$D$36,0)), 0)</f>
        <v>0</v>
      </c>
      <c r="Z964" s="87">
        <f>ROUND(IF(C964="22", IF(U964&gt;V964,Q964*'UNIT VALUES'!$D$39*'UNIT VALUES'!$D$44,Q964*'UNIT VALUES'!$D$42*'UNIT VALUES'!$D$44), IF(U964&gt;V964, Q964*'UNIT VALUES'!$D$29*'UNIT VALUES'!$D$36, Q964*'UNIT VALUES'!$D$31*'UNIT VALUES'!$D$36)),0)</f>
        <v>146990</v>
      </c>
      <c r="AA964" s="87">
        <f>ROUND(IF(C964="22", IF(U964&gt;V964,0,R964*'UNIT VALUES'!$D$43*'UNIT VALUES'!$D$44),IF(CALCS!U964&gt;CALCS!V964,0,CALCS!R964*'UNIT VALUES'!$D$34*'UNIT VALUES'!$D$36)), 0)</f>
        <v>644663</v>
      </c>
      <c r="AB964" s="87">
        <f>ROUND(IF(C964="22",IF(U964&gt;V964,S964*'UNIT VALUES'!$D$40*'UNIT VALUES'!$D$44,0),IF(U964&gt;V964,S964*'UNIT VALUES'!$D$30*'UNIT VALUES'!$D$36)), 0)</f>
        <v>0</v>
      </c>
      <c r="AC964" s="87">
        <f>ROUND(IF(U964&gt;V964,0,IF(T964&gt;1, IF(C964="66", T964*'UNIT VALUES'!$D$33*'UNIT VALUES'!$D$36,T964*'UNIT VALUES'!$D$32*'UNIT VALUES'!$D$36),0)),0)</f>
        <v>601901</v>
      </c>
      <c r="AD964" t="str">
        <f t="shared" si="46"/>
        <v>427947</v>
      </c>
      <c r="AE964">
        <f ca="1">IF(C964="22",OFFSET('National Reallocations'!$L$1,MATCH(AD964,'National Reallocations'!$I$2:$I$52,0),),ROUND((X964/(SUM($X$2:$X$1259)-SUMIF($C$2:$C$1259,"22",$X$2:$X$1259)))*(Reallocations!$F$4+Reallocations!$F$5),0))</f>
        <v>117</v>
      </c>
      <c r="AF964" s="27">
        <f ca="1">IF(ISERROR(OFFSET('MSA Reallocations'!$I$1,MATCH(AD964,'MSA Reallocations'!$E$2:$E$37,0),)), 0, (OFFSET('MSA Reallocations'!$I$1,MATCH(AD964,'MSA Reallocations'!$E$2:$E$37,0),)))</f>
        <v>0</v>
      </c>
      <c r="AG964" s="181">
        <f ca="1">IF(ISERROR(OFFSET(Reductions!$E$1,MATCH(AD964,Reductions!$F$2:$F$15,0),)), 0, -OFFSET(Reductions!$E$1,MATCH(AD964,Reductions!$F$2:$F$15,0),))</f>
        <v>0</v>
      </c>
      <c r="AH964" s="53">
        <f t="shared" ca="1" si="47"/>
        <v>1393671</v>
      </c>
    </row>
    <row r="965" spans="1:34" x14ac:dyDescent="0.25">
      <c r="A965" s="126" t="s">
        <v>5538</v>
      </c>
      <c r="B965" s="126" t="s">
        <v>2540</v>
      </c>
      <c r="C965" s="126" t="s">
        <v>27</v>
      </c>
      <c r="D965" s="126" t="s">
        <v>28</v>
      </c>
      <c r="E965" s="126" t="s">
        <v>2541</v>
      </c>
      <c r="F965" s="126" t="s">
        <v>2625</v>
      </c>
      <c r="G965" s="126" t="s">
        <v>43</v>
      </c>
      <c r="H965" s="126" t="s">
        <v>23</v>
      </c>
      <c r="I965" s="126" t="s">
        <v>2626</v>
      </c>
      <c r="J965" s="126" t="s">
        <v>2627</v>
      </c>
      <c r="K965" s="126" t="s">
        <v>3337</v>
      </c>
      <c r="L965" s="127">
        <v>41967</v>
      </c>
      <c r="M965" s="127">
        <v>33401</v>
      </c>
      <c r="N965" s="127">
        <v>33401</v>
      </c>
      <c r="O965" s="127">
        <v>29201</v>
      </c>
      <c r="P965" s="127">
        <v>0</v>
      </c>
      <c r="Q965" s="127">
        <v>7954</v>
      </c>
      <c r="R965" s="127">
        <v>7046</v>
      </c>
      <c r="S965" s="127">
        <v>291</v>
      </c>
      <c r="T965" s="24">
        <f>IF(P965&gt;0, ROUND(IF(IF(OR(C965="51", C965="52", C965="66"), (L965*'UNIT VALUES'!$C$26)-CALCS!P965,0)&gt;0, IF(OR(C965="51", C965="52", C965="66"), (L965*'UNIT VALUES'!$C$26)-CALCS!P965,0), 0), 0), ROUND(IF(IF(OR(C965="51", C965="52", C965="66"), (L965*'UNIT VALUES'!$C$26)-CALCS!O965,0)&gt;0, IF(OR(C965="51", C965="52", C965="66"), (L965*'UNIT VALUES'!$C$26)-CALCS!O965,0), 0), 0))</f>
        <v>36654</v>
      </c>
      <c r="U965" s="25">
        <f>IF(C965="22", (O965*'UNIT VALUES'!$D$38)+(Q965*'UNIT VALUES'!$D$39)+(S965*'UNIT VALUES'!$D$40), (O965*'UNIT VALUES'!$D$28)+(Q965*'UNIT VALUES'!$D$29)+(S965*'UNIT VALUES'!$D$30))</f>
        <v>300740.11817372928</v>
      </c>
      <c r="V965" s="25">
        <f>IF(C965="22",(O965*'UNIT VALUES'!$D$41)+(Q965*'UNIT VALUES'!$D$42)+(R965*'UNIT VALUES'!$D$43),IF(C965="66",(Q965*'UNIT VALUES'!$D$31)+(T965*'UNIT VALUES'!$D$33)+(R965*'UNIT VALUES'!$D$34),(Q965*'UNIT VALUES'!$D$31)+(T965*'UNIT VALUES'!$D$32)+(R965*'UNIT VALUES'!$D$34)))</f>
        <v>1071414.5322628294</v>
      </c>
      <c r="W965" s="25">
        <f t="shared" si="45"/>
        <v>1071415</v>
      </c>
      <c r="X965" s="27">
        <f>ROUND(IF(C965="22", W965*'UNIT VALUES'!$D$44, W965*'UNIT VALUES'!$D$36), 0)</f>
        <v>937711</v>
      </c>
      <c r="Y965" s="87">
        <f>ROUND(IF(C965="22", IF(U965&gt;V965,O965*'UNIT VALUES'!$D$38*'UNIT VALUES'!$D$44,O965*'UNIT VALUES'!$D$41*'UNIT VALUES'!$D$44),IF(U965&gt;V965, O965*'UNIT VALUES'!$D$28*'UNIT VALUES'!$D$36,0)), 0)</f>
        <v>0</v>
      </c>
      <c r="Z965" s="87">
        <f>ROUND(IF(C965="22", IF(U965&gt;V965,Q965*'UNIT VALUES'!$D$39*'UNIT VALUES'!$D$44,Q965*'UNIT VALUES'!$D$42*'UNIT VALUES'!$D$44), IF(U965&gt;V965, Q965*'UNIT VALUES'!$D$29*'UNIT VALUES'!$D$36, Q965*'UNIT VALUES'!$D$31*'UNIT VALUES'!$D$36)),0)</f>
        <v>106181</v>
      </c>
      <c r="AA965" s="87">
        <f>ROUND(IF(C965="22", IF(U965&gt;V965,0,R965*'UNIT VALUES'!$D$43*'UNIT VALUES'!$D$44),IF(CALCS!U965&gt;CALCS!V965,0,CALCS!R965*'UNIT VALUES'!$D$34*'UNIT VALUES'!$D$36)), 0)</f>
        <v>457247</v>
      </c>
      <c r="AB965" s="87">
        <f>ROUND(IF(C965="22",IF(U965&gt;V965,S965*'UNIT VALUES'!$D$40*'UNIT VALUES'!$D$44,0),IF(U965&gt;V965,S965*'UNIT VALUES'!$D$30*'UNIT VALUES'!$D$36)), 0)</f>
        <v>0</v>
      </c>
      <c r="AC965" s="87">
        <f>ROUND(IF(U965&gt;V965,0,IF(T965&gt;1, IF(C965="66", T965*'UNIT VALUES'!$D$33*'UNIT VALUES'!$D$36,T965*'UNIT VALUES'!$D$32*'UNIT VALUES'!$D$36),0)),0)</f>
        <v>374282</v>
      </c>
      <c r="AD965" t="str">
        <f t="shared" si="46"/>
        <v>427962</v>
      </c>
      <c r="AE965">
        <f ca="1">IF(C965="22",OFFSET('National Reallocations'!$L$1,MATCH(AD965,'National Reallocations'!$I$2:$I$52,0),),ROUND((X965/(SUM($X$2:$X$1259)-SUMIF($C$2:$C$1259,"22",$X$2:$X$1259)))*(Reallocations!$F$4+Reallocations!$F$5),0))</f>
        <v>79</v>
      </c>
      <c r="AF965" s="27">
        <f ca="1">IF(ISERROR(OFFSET('MSA Reallocations'!$I$1,MATCH(AD965,'MSA Reallocations'!$E$2:$E$37,0),)), 0, (OFFSET('MSA Reallocations'!$I$1,MATCH(AD965,'MSA Reallocations'!$E$2:$E$37,0),)))</f>
        <v>0</v>
      </c>
      <c r="AG965" s="181">
        <f ca="1">IF(ISERROR(OFFSET(Reductions!$E$1,MATCH(AD965,Reductions!$F$2:$F$15,0),)), 0, -OFFSET(Reductions!$E$1,MATCH(AD965,Reductions!$F$2:$F$15,0),))</f>
        <v>0</v>
      </c>
      <c r="AH965" s="53">
        <f t="shared" ca="1" si="47"/>
        <v>937790</v>
      </c>
    </row>
    <row r="966" spans="1:34" x14ac:dyDescent="0.25">
      <c r="A966" s="126" t="s">
        <v>5351</v>
      </c>
      <c r="B966" s="126" t="s">
        <v>2540</v>
      </c>
      <c r="C966" s="126" t="s">
        <v>27</v>
      </c>
      <c r="D966" s="126" t="s">
        <v>28</v>
      </c>
      <c r="E966" s="126" t="s">
        <v>2541</v>
      </c>
      <c r="F966" s="126" t="s">
        <v>2629</v>
      </c>
      <c r="G966" s="126" t="s">
        <v>2050</v>
      </c>
      <c r="H966" s="126" t="s">
        <v>23</v>
      </c>
      <c r="I966" s="126" t="s">
        <v>2630</v>
      </c>
      <c r="J966" s="126" t="s">
        <v>2631</v>
      </c>
      <c r="K966" s="126" t="s">
        <v>3337</v>
      </c>
      <c r="L966" s="127">
        <v>54504</v>
      </c>
      <c r="M966" s="127">
        <v>44619</v>
      </c>
      <c r="N966" s="127">
        <v>44619</v>
      </c>
      <c r="O966" s="127">
        <v>43992</v>
      </c>
      <c r="P966" s="127">
        <v>0</v>
      </c>
      <c r="Q966" s="127">
        <v>16241</v>
      </c>
      <c r="R966" s="127">
        <v>9997</v>
      </c>
      <c r="S966" s="127">
        <v>511</v>
      </c>
      <c r="T966" s="24">
        <f>IF(P966&gt;0, ROUND(IF(IF(OR(C966="51", C966="52", C966="66"), (L966*'UNIT VALUES'!$C$26)-CALCS!P966,0)&gt;0, IF(OR(C966="51", C966="52", C966="66"), (L966*'UNIT VALUES'!$C$26)-CALCS!P966,0), 0), 0), ROUND(IF(IF(OR(C966="51", C966="52", C966="66"), (L966*'UNIT VALUES'!$C$26)-CALCS!O966,0)&gt;0, IF(OR(C966="51", C966="52", C966="66"), (L966*'UNIT VALUES'!$C$26)-CALCS!O966,0), 0), 0))</f>
        <v>41537</v>
      </c>
      <c r="U966" s="25">
        <f>IF(C966="22", (O966*'UNIT VALUES'!$D$38)+(Q966*'UNIT VALUES'!$D$39)+(S966*'UNIT VALUES'!$D$40), (O966*'UNIT VALUES'!$D$28)+(Q966*'UNIT VALUES'!$D$29)+(S966*'UNIT VALUES'!$D$30))</f>
        <v>572208.78087808879</v>
      </c>
      <c r="V966" s="25">
        <f>IF(C966="22",(O966*'UNIT VALUES'!$D$41)+(Q966*'UNIT VALUES'!$D$42)+(R966*'UNIT VALUES'!$D$43),IF(C966="66",(Q966*'UNIT VALUES'!$D$31)+(T966*'UNIT VALUES'!$D$33)+(R966*'UNIT VALUES'!$D$34),(Q966*'UNIT VALUES'!$D$31)+(T966*'UNIT VALUES'!$D$32)+(R966*'UNIT VALUES'!$D$34)))</f>
        <v>1473595.2573157547</v>
      </c>
      <c r="W966" s="25">
        <f t="shared" si="45"/>
        <v>1473595</v>
      </c>
      <c r="X966" s="27">
        <f>ROUND(IF(C966="22", W966*'UNIT VALUES'!$D$44, W966*'UNIT VALUES'!$D$36), 0)</f>
        <v>1289702</v>
      </c>
      <c r="Y966" s="87">
        <f>ROUND(IF(C966="22", IF(U966&gt;V966,O966*'UNIT VALUES'!$D$38*'UNIT VALUES'!$D$44,O966*'UNIT VALUES'!$D$41*'UNIT VALUES'!$D$44),IF(U966&gt;V966, O966*'UNIT VALUES'!$D$28*'UNIT VALUES'!$D$36,0)), 0)</f>
        <v>0</v>
      </c>
      <c r="Z966" s="87">
        <f>ROUND(IF(C966="22", IF(U966&gt;V966,Q966*'UNIT VALUES'!$D$39*'UNIT VALUES'!$D$44,Q966*'UNIT VALUES'!$D$42*'UNIT VALUES'!$D$44), IF(U966&gt;V966, Q966*'UNIT VALUES'!$D$29*'UNIT VALUES'!$D$36, Q966*'UNIT VALUES'!$D$31*'UNIT VALUES'!$D$36)),0)</f>
        <v>216808</v>
      </c>
      <c r="AA966" s="87">
        <f>ROUND(IF(C966="22", IF(U966&gt;V966,0,R966*'UNIT VALUES'!$D$43*'UNIT VALUES'!$D$44),IF(CALCS!U966&gt;CALCS!V966,0,CALCS!R966*'UNIT VALUES'!$D$34*'UNIT VALUES'!$D$36)), 0)</f>
        <v>648751</v>
      </c>
      <c r="AB966" s="87">
        <f>ROUND(IF(C966="22",IF(U966&gt;V966,S966*'UNIT VALUES'!$D$40*'UNIT VALUES'!$D$44,0),IF(U966&gt;V966,S966*'UNIT VALUES'!$D$30*'UNIT VALUES'!$D$36)), 0)</f>
        <v>0</v>
      </c>
      <c r="AC966" s="87">
        <f>ROUND(IF(U966&gt;V966,0,IF(T966&gt;1, IF(C966="66", T966*'UNIT VALUES'!$D$33*'UNIT VALUES'!$D$36,T966*'UNIT VALUES'!$D$32*'UNIT VALUES'!$D$36),0)),0)</f>
        <v>424144</v>
      </c>
      <c r="AD966" t="str">
        <f t="shared" si="46"/>
        <v>428136</v>
      </c>
      <c r="AE966">
        <f ca="1">IF(C966="22",OFFSET('National Reallocations'!$L$1,MATCH(AD966,'National Reallocations'!$I$2:$I$52,0),),ROUND((X966/(SUM($X$2:$X$1259)-SUMIF($C$2:$C$1259,"22",$X$2:$X$1259)))*(Reallocations!$F$4+Reallocations!$F$5),0))</f>
        <v>108</v>
      </c>
      <c r="AF966" s="27">
        <f ca="1">IF(ISERROR(OFFSET('MSA Reallocations'!$I$1,MATCH(AD966,'MSA Reallocations'!$E$2:$E$37,0),)), 0, (OFFSET('MSA Reallocations'!$I$1,MATCH(AD966,'MSA Reallocations'!$E$2:$E$37,0),)))</f>
        <v>0</v>
      </c>
      <c r="AG966" s="181">
        <f ca="1">IF(ISERROR(OFFSET(Reductions!$E$1,MATCH(AD966,Reductions!$F$2:$F$15,0),)), 0, -OFFSET(Reductions!$E$1,MATCH(AD966,Reductions!$F$2:$F$15,0),))</f>
        <v>0</v>
      </c>
      <c r="AH966" s="53">
        <f t="shared" ca="1" si="47"/>
        <v>1289810</v>
      </c>
    </row>
    <row r="967" spans="1:34" x14ac:dyDescent="0.25">
      <c r="A967" s="126" t="s">
        <v>4882</v>
      </c>
      <c r="B967" s="126" t="s">
        <v>2540</v>
      </c>
      <c r="C967" s="126" t="s">
        <v>99</v>
      </c>
      <c r="D967" s="126" t="s">
        <v>100</v>
      </c>
      <c r="E967" s="126" t="s">
        <v>2541</v>
      </c>
      <c r="F967" s="126" t="s">
        <v>926</v>
      </c>
      <c r="G967" s="126" t="s">
        <v>844</v>
      </c>
      <c r="H967" s="126" t="s">
        <v>23</v>
      </c>
      <c r="I967" s="126" t="s">
        <v>23</v>
      </c>
      <c r="J967" s="126" t="s">
        <v>2592</v>
      </c>
      <c r="K967" s="126" t="s">
        <v>3355</v>
      </c>
      <c r="L967" s="127">
        <v>926400</v>
      </c>
      <c r="M967" s="127">
        <v>936942</v>
      </c>
      <c r="N967" s="127">
        <v>936964</v>
      </c>
      <c r="O967" s="127">
        <v>864205</v>
      </c>
      <c r="P967" s="127">
        <v>0</v>
      </c>
      <c r="Q967" s="127">
        <v>79243</v>
      </c>
      <c r="R967" s="127">
        <v>91568</v>
      </c>
      <c r="S967" s="127">
        <v>2121</v>
      </c>
      <c r="T967" s="24">
        <f>IF(P967&gt;0, ROUND(IF(IF(OR(C967="51", C967="52", C967="66"), (L967*'UNIT VALUES'!$C$26)-CALCS!P967,0)&gt;0, IF(OR(C967="51", C967="52", C967="66"), (L967*'UNIT VALUES'!$C$26)-CALCS!P967,0), 0), 0), ROUND(IF(IF(OR(C967="51", C967="52", C967="66"), (L967*'UNIT VALUES'!$C$26)-CALCS!O967,0)&gt;0, IF(OR(C967="51", C967="52", C967="66"), (L967*'UNIT VALUES'!$C$26)-CALCS!O967,0), 0), 0))</f>
        <v>589517</v>
      </c>
      <c r="U967" s="25">
        <f>IF(C967="22", (O967*'UNIT VALUES'!$D$38)+(Q967*'UNIT VALUES'!$D$39)+(S967*'UNIT VALUES'!$D$40), (O967*'UNIT VALUES'!$D$28)+(Q967*'UNIT VALUES'!$D$29)+(S967*'UNIT VALUES'!$D$30))</f>
        <v>3957099.0825324892</v>
      </c>
      <c r="V967" s="25">
        <f>IF(C967="22",(O967*'UNIT VALUES'!$D$41)+(Q967*'UNIT VALUES'!$D$42)+(R967*'UNIT VALUES'!$D$43),IF(C967="66",(Q967*'UNIT VALUES'!$D$31)+(T967*'UNIT VALUES'!$D$33)+(R967*'UNIT VALUES'!$D$34),(Q967*'UNIT VALUES'!$D$31)+(T967*'UNIT VALUES'!$D$32)+(R967*'UNIT VALUES'!$D$34)))</f>
        <v>14250434.464754805</v>
      </c>
      <c r="W967" s="25">
        <f t="shared" si="45"/>
        <v>14250434</v>
      </c>
      <c r="X967" s="27">
        <f>ROUND(IF(C967="22", W967*'UNIT VALUES'!$D$44, W967*'UNIT VALUES'!$D$36), 0)</f>
        <v>12472097</v>
      </c>
      <c r="Y967" s="87">
        <f>ROUND(IF(C967="22", IF(U967&gt;V967,O967*'UNIT VALUES'!$D$38*'UNIT VALUES'!$D$44,O967*'UNIT VALUES'!$D$41*'UNIT VALUES'!$D$44),IF(U967&gt;V967, O967*'UNIT VALUES'!$D$28*'UNIT VALUES'!$D$36,0)), 0)</f>
        <v>0</v>
      </c>
      <c r="Z967" s="87">
        <f>ROUND(IF(C967="22", IF(U967&gt;V967,Q967*'UNIT VALUES'!$D$39*'UNIT VALUES'!$D$44,Q967*'UNIT VALUES'!$D$42*'UNIT VALUES'!$D$44), IF(U967&gt;V967, Q967*'UNIT VALUES'!$D$29*'UNIT VALUES'!$D$36, Q967*'UNIT VALUES'!$D$31*'UNIT VALUES'!$D$36)),0)</f>
        <v>1057847</v>
      </c>
      <c r="AA967" s="87">
        <f>ROUND(IF(C967="22", IF(U967&gt;V967,0,R967*'UNIT VALUES'!$D$43*'UNIT VALUES'!$D$44),IF(CALCS!U967&gt;CALCS!V967,0,CALCS!R967*'UNIT VALUES'!$D$34*'UNIT VALUES'!$D$36)), 0)</f>
        <v>5942269</v>
      </c>
      <c r="AB967" s="87">
        <f>ROUND(IF(C967="22",IF(U967&gt;V967,S967*'UNIT VALUES'!$D$40*'UNIT VALUES'!$D$44,0),IF(U967&gt;V967,S967*'UNIT VALUES'!$D$30*'UNIT VALUES'!$D$36)), 0)</f>
        <v>0</v>
      </c>
      <c r="AC967" s="87">
        <f>ROUND(IF(U967&gt;V967,0,IF(T967&gt;1, IF(C967="66", T967*'UNIT VALUES'!$D$33*'UNIT VALUES'!$D$36,T967*'UNIT VALUES'!$D$32*'UNIT VALUES'!$D$36),0)),0)</f>
        <v>5471982</v>
      </c>
      <c r="AD967" t="str">
        <f t="shared" si="46"/>
        <v>429003</v>
      </c>
      <c r="AE967">
        <f ca="1">IF(C967="22",OFFSET('National Reallocations'!$L$1,MATCH(AD967,'National Reallocations'!$I$2:$I$52,0),),ROUND((X967/(SUM($X$2:$X$1259)-SUMIF($C$2:$C$1259,"22",$X$2:$X$1259)))*(Reallocations!$F$4+Reallocations!$F$5),0))</f>
        <v>1049</v>
      </c>
      <c r="AF967" s="27">
        <f ca="1">IF(ISERROR(OFFSET('MSA Reallocations'!$I$1,MATCH(AD967,'MSA Reallocations'!$E$2:$E$37,0),)), 0, (OFFSET('MSA Reallocations'!$I$1,MATCH(AD967,'MSA Reallocations'!$E$2:$E$37,0),)))</f>
        <v>0</v>
      </c>
      <c r="AG967" s="181">
        <f ca="1">IF(ISERROR(OFFSET(Reductions!$E$1,MATCH(AD967,Reductions!$F$2:$F$15,0),)), 0, -OFFSET(Reductions!$E$1,MATCH(AD967,Reductions!$F$2:$F$15,0),))</f>
        <v>0</v>
      </c>
      <c r="AH967" s="53">
        <f t="shared" ca="1" si="47"/>
        <v>12473146</v>
      </c>
    </row>
    <row r="968" spans="1:34" x14ac:dyDescent="0.25">
      <c r="A968" s="126" t="s">
        <v>5756</v>
      </c>
      <c r="B968" s="126" t="s">
        <v>2540</v>
      </c>
      <c r="C968" s="126" t="s">
        <v>99</v>
      </c>
      <c r="D968" s="126" t="s">
        <v>100</v>
      </c>
      <c r="E968" s="126" t="s">
        <v>2541</v>
      </c>
      <c r="F968" s="126" t="s">
        <v>2215</v>
      </c>
      <c r="G968" s="126" t="s">
        <v>108</v>
      </c>
      <c r="H968" s="126" t="s">
        <v>23</v>
      </c>
      <c r="I968" s="126" t="s">
        <v>23</v>
      </c>
      <c r="J968" s="126" t="s">
        <v>2592</v>
      </c>
      <c r="K968" s="126" t="s">
        <v>3355</v>
      </c>
      <c r="L968" s="127">
        <v>205845</v>
      </c>
      <c r="M968" s="127">
        <v>203646</v>
      </c>
      <c r="N968" s="127">
        <v>203646</v>
      </c>
      <c r="O968" s="127">
        <v>168256</v>
      </c>
      <c r="P968" s="127">
        <v>0</v>
      </c>
      <c r="Q968" s="127">
        <v>20107</v>
      </c>
      <c r="R968" s="127">
        <v>19567</v>
      </c>
      <c r="S968" s="127">
        <v>538</v>
      </c>
      <c r="T968" s="24">
        <f>IF(P968&gt;0, ROUND(IF(IF(OR(C968="51", C968="52", C968="66"), (L968*'UNIT VALUES'!$C$26)-CALCS!P968,0)&gt;0, IF(OR(C968="51", C968="52", C968="66"), (L968*'UNIT VALUES'!$C$26)-CALCS!P968,0), 0), 0), ROUND(IF(IF(OR(C968="51", C968="52", C968="66"), (L968*'UNIT VALUES'!$C$26)-CALCS!O968,0)&gt;0, IF(OR(C968="51", C968="52", C968="66"), (L968*'UNIT VALUES'!$C$26)-CALCS!O968,0), 0), 0))</f>
        <v>154759</v>
      </c>
      <c r="U968" s="25">
        <f>IF(C968="22", (O968*'UNIT VALUES'!$D$38)+(Q968*'UNIT VALUES'!$D$39)+(S968*'UNIT VALUES'!$D$40), (O968*'UNIT VALUES'!$D$28)+(Q968*'UNIT VALUES'!$D$29)+(S968*'UNIT VALUES'!$D$30))</f>
        <v>908124.52630498726</v>
      </c>
      <c r="V968" s="25">
        <f>IF(C968="22",(O968*'UNIT VALUES'!$D$41)+(Q968*'UNIT VALUES'!$D$42)+(R968*'UNIT VALUES'!$D$43),IF(C968="66",(Q968*'UNIT VALUES'!$D$31)+(T968*'UNIT VALUES'!$D$33)+(R968*'UNIT VALUES'!$D$34),(Q968*'UNIT VALUES'!$D$31)+(T968*'UNIT VALUES'!$D$32)+(R968*'UNIT VALUES'!$D$34)))</f>
        <v>3398853.4319273066</v>
      </c>
      <c r="W968" s="25">
        <f t="shared" si="45"/>
        <v>3398853</v>
      </c>
      <c r="X968" s="27">
        <f>ROUND(IF(C968="22", W968*'UNIT VALUES'!$D$44, W968*'UNIT VALUES'!$D$36), 0)</f>
        <v>2974704</v>
      </c>
      <c r="Y968" s="87">
        <f>ROUND(IF(C968="22", IF(U968&gt;V968,O968*'UNIT VALUES'!$D$38*'UNIT VALUES'!$D$44,O968*'UNIT VALUES'!$D$41*'UNIT VALUES'!$D$44),IF(U968&gt;V968, O968*'UNIT VALUES'!$D$28*'UNIT VALUES'!$D$36,0)), 0)</f>
        <v>0</v>
      </c>
      <c r="Z968" s="87">
        <f>ROUND(IF(C968="22", IF(U968&gt;V968,Q968*'UNIT VALUES'!$D$39*'UNIT VALUES'!$D$44,Q968*'UNIT VALUES'!$D$42*'UNIT VALUES'!$D$44), IF(U968&gt;V968, Q968*'UNIT VALUES'!$D$29*'UNIT VALUES'!$D$36, Q968*'UNIT VALUES'!$D$31*'UNIT VALUES'!$D$36)),0)</f>
        <v>268416</v>
      </c>
      <c r="AA968" s="87">
        <f>ROUND(IF(C968="22", IF(U968&gt;V968,0,R968*'UNIT VALUES'!$D$43*'UNIT VALUES'!$D$44),IF(CALCS!U968&gt;CALCS!V968,0,CALCS!R968*'UNIT VALUES'!$D$34*'UNIT VALUES'!$D$36)), 0)</f>
        <v>1269793</v>
      </c>
      <c r="AB968" s="87">
        <f>ROUND(IF(C968="22",IF(U968&gt;V968,S968*'UNIT VALUES'!$D$40*'UNIT VALUES'!$D$44,0),IF(U968&gt;V968,S968*'UNIT VALUES'!$D$30*'UNIT VALUES'!$D$36)), 0)</f>
        <v>0</v>
      </c>
      <c r="AC968" s="87">
        <f>ROUND(IF(U968&gt;V968,0,IF(T968&gt;1, IF(C968="66", T968*'UNIT VALUES'!$D$33*'UNIT VALUES'!$D$36,T968*'UNIT VALUES'!$D$32*'UNIT VALUES'!$D$36),0)),0)</f>
        <v>1436495</v>
      </c>
      <c r="AD968" t="str">
        <f t="shared" si="46"/>
        <v>429007</v>
      </c>
      <c r="AE968">
        <f ca="1">IF(C968="22",OFFSET('National Reallocations'!$L$1,MATCH(AD968,'National Reallocations'!$I$2:$I$52,0),),ROUND((X968/(SUM($X$2:$X$1259)-SUMIF($C$2:$C$1259,"22",$X$2:$X$1259)))*(Reallocations!$F$4+Reallocations!$F$5),0))</f>
        <v>250</v>
      </c>
      <c r="AF968" s="27">
        <f ca="1">IF(ISERROR(OFFSET('MSA Reallocations'!$I$1,MATCH(AD968,'MSA Reallocations'!$E$2:$E$37,0),)), 0, (OFFSET('MSA Reallocations'!$I$1,MATCH(AD968,'MSA Reallocations'!$E$2:$E$37,0),)))</f>
        <v>0</v>
      </c>
      <c r="AG968" s="181">
        <f ca="1">IF(ISERROR(OFFSET(Reductions!$E$1,MATCH(AD968,Reductions!$F$2:$F$15,0),)), 0, -OFFSET(Reductions!$E$1,MATCH(AD968,Reductions!$F$2:$F$15,0),))</f>
        <v>0</v>
      </c>
      <c r="AH968" s="53">
        <f t="shared" ca="1" si="47"/>
        <v>2974954</v>
      </c>
    </row>
    <row r="969" spans="1:34" x14ac:dyDescent="0.25">
      <c r="A969" s="126" t="s">
        <v>5484</v>
      </c>
      <c r="B969" s="126" t="s">
        <v>2540</v>
      </c>
      <c r="C969" s="126" t="s">
        <v>99</v>
      </c>
      <c r="D969" s="126" t="s">
        <v>100</v>
      </c>
      <c r="E969" s="126" t="s">
        <v>2541</v>
      </c>
      <c r="F969" s="126" t="s">
        <v>1108</v>
      </c>
      <c r="G969" s="126" t="s">
        <v>886</v>
      </c>
      <c r="H969" s="126" t="s">
        <v>23</v>
      </c>
      <c r="I969" s="126" t="s">
        <v>23</v>
      </c>
      <c r="J969" s="126" t="s">
        <v>2609</v>
      </c>
      <c r="K969" s="126" t="s">
        <v>3337</v>
      </c>
      <c r="L969" s="127">
        <v>177221</v>
      </c>
      <c r="M969" s="127">
        <v>233861</v>
      </c>
      <c r="N969" s="127">
        <v>233811</v>
      </c>
      <c r="O969" s="127">
        <v>327378</v>
      </c>
      <c r="P969" s="127">
        <v>0</v>
      </c>
      <c r="Q969" s="127">
        <v>22958</v>
      </c>
      <c r="R969" s="127">
        <v>27194</v>
      </c>
      <c r="S969" s="127">
        <v>1023</v>
      </c>
      <c r="T969" s="24">
        <f>IF(P969&gt;0, ROUND(IF(IF(OR(C969="51", C969="52", C969="66"), (L969*'UNIT VALUES'!$C$26)-CALCS!P969,0)&gt;0, IF(OR(C969="51", C969="52", C969="66"), (L969*'UNIT VALUES'!$C$26)-CALCS!P969,0), 0), 0), ROUND(IF(IF(OR(C969="51", C969="52", C969="66"), (L969*'UNIT VALUES'!$C$26)-CALCS!O969,0)&gt;0, IF(OR(C969="51", C969="52", C969="66"), (L969*'UNIT VALUES'!$C$26)-CALCS!O969,0), 0), 0))</f>
        <v>0</v>
      </c>
      <c r="U969" s="25">
        <f>IF(C969="22", (O969*'UNIT VALUES'!$D$38)+(Q969*'UNIT VALUES'!$D$39)+(S969*'UNIT VALUES'!$D$40), (O969*'UNIT VALUES'!$D$28)+(Q969*'UNIT VALUES'!$D$29)+(S969*'UNIT VALUES'!$D$30))</f>
        <v>1352458.394556483</v>
      </c>
      <c r="V969" s="25">
        <f>IF(C969="22",(O969*'UNIT VALUES'!$D$41)+(Q969*'UNIT VALUES'!$D$42)+(R969*'UNIT VALUES'!$D$43),IF(C969="66",(Q969*'UNIT VALUES'!$D$31)+(T969*'UNIT VALUES'!$D$33)+(R969*'UNIT VALUES'!$D$34),(Q969*'UNIT VALUES'!$D$31)+(T969*'UNIT VALUES'!$D$32)+(R969*'UNIT VALUES'!$D$34)))</f>
        <v>2366544.6570822564</v>
      </c>
      <c r="W969" s="25">
        <f t="shared" si="45"/>
        <v>2366545</v>
      </c>
      <c r="X969" s="27">
        <f>ROUND(IF(C969="22", W969*'UNIT VALUES'!$D$44, W969*'UNIT VALUES'!$D$36), 0)</f>
        <v>2071220</v>
      </c>
      <c r="Y969" s="87">
        <f>ROUND(IF(C969="22", IF(U969&gt;V969,O969*'UNIT VALUES'!$D$38*'UNIT VALUES'!$D$44,O969*'UNIT VALUES'!$D$41*'UNIT VALUES'!$D$44),IF(U969&gt;V969, O969*'UNIT VALUES'!$D$28*'UNIT VALUES'!$D$36,0)), 0)</f>
        <v>0</v>
      </c>
      <c r="Z969" s="87">
        <f>ROUND(IF(C969="22", IF(U969&gt;V969,Q969*'UNIT VALUES'!$D$39*'UNIT VALUES'!$D$44,Q969*'UNIT VALUES'!$D$42*'UNIT VALUES'!$D$44), IF(U969&gt;V969, Q969*'UNIT VALUES'!$D$29*'UNIT VALUES'!$D$36, Q969*'UNIT VALUES'!$D$31*'UNIT VALUES'!$D$36)),0)</f>
        <v>306476</v>
      </c>
      <c r="AA969" s="87">
        <f>ROUND(IF(C969="22", IF(U969&gt;V969,0,R969*'UNIT VALUES'!$D$43*'UNIT VALUES'!$D$44),IF(CALCS!U969&gt;CALCS!V969,0,CALCS!R969*'UNIT VALUES'!$D$34*'UNIT VALUES'!$D$36)), 0)</f>
        <v>1764744</v>
      </c>
      <c r="AB969" s="87">
        <f>ROUND(IF(C969="22",IF(U969&gt;V969,S969*'UNIT VALUES'!$D$40*'UNIT VALUES'!$D$44,0),IF(U969&gt;V969,S969*'UNIT VALUES'!$D$30*'UNIT VALUES'!$D$36)), 0)</f>
        <v>0</v>
      </c>
      <c r="AC969" s="87">
        <f>ROUND(IF(U969&gt;V969,0,IF(T969&gt;1, IF(C969="66", T969*'UNIT VALUES'!$D$33*'UNIT VALUES'!$D$36,T969*'UNIT VALUES'!$D$32*'UNIT VALUES'!$D$36),0)),0)</f>
        <v>0</v>
      </c>
      <c r="AD969" t="str">
        <f t="shared" si="46"/>
        <v>429011</v>
      </c>
      <c r="AE969">
        <f ca="1">IF(C969="22",OFFSET('National Reallocations'!$L$1,MATCH(AD969,'National Reallocations'!$I$2:$I$52,0),),ROUND((X969/(SUM($X$2:$X$1259)-SUMIF($C$2:$C$1259,"22",$X$2:$X$1259)))*(Reallocations!$F$4+Reallocations!$F$5),0))</f>
        <v>174</v>
      </c>
      <c r="AF969" s="27">
        <f ca="1">IF(ISERROR(OFFSET('MSA Reallocations'!$I$1,MATCH(AD969,'MSA Reallocations'!$E$2:$E$37,0),)), 0, (OFFSET('MSA Reallocations'!$I$1,MATCH(AD969,'MSA Reallocations'!$E$2:$E$37,0),)))</f>
        <v>0</v>
      </c>
      <c r="AG969" s="181">
        <f ca="1">IF(ISERROR(OFFSET(Reductions!$E$1,MATCH(AD969,Reductions!$F$2:$F$15,0),)), 0, -OFFSET(Reductions!$E$1,MATCH(AD969,Reductions!$F$2:$F$15,0),))</f>
        <v>0</v>
      </c>
      <c r="AH969" s="53">
        <f t="shared" ca="1" si="47"/>
        <v>2071394</v>
      </c>
    </row>
    <row r="970" spans="1:34" x14ac:dyDescent="0.25">
      <c r="A970" s="126" t="s">
        <v>5314</v>
      </c>
      <c r="B970" s="126" t="s">
        <v>2540</v>
      </c>
      <c r="C970" s="126" t="s">
        <v>99</v>
      </c>
      <c r="D970" s="126" t="s">
        <v>100</v>
      </c>
      <c r="E970" s="126" t="s">
        <v>2541</v>
      </c>
      <c r="F970" s="126" t="s">
        <v>2220</v>
      </c>
      <c r="G970" s="126" t="s">
        <v>1611</v>
      </c>
      <c r="H970" s="126" t="s">
        <v>23</v>
      </c>
      <c r="I970" s="126" t="s">
        <v>23</v>
      </c>
      <c r="J970" s="126" t="s">
        <v>4667</v>
      </c>
      <c r="K970" s="126" t="s">
        <v>3337</v>
      </c>
      <c r="L970" s="127">
        <v>219785</v>
      </c>
      <c r="M970" s="127">
        <v>340687</v>
      </c>
      <c r="N970" s="127">
        <v>340687</v>
      </c>
      <c r="O970" s="127">
        <v>473320</v>
      </c>
      <c r="P970" s="127">
        <v>0</v>
      </c>
      <c r="Q970" s="127">
        <v>26220</v>
      </c>
      <c r="R970" s="127">
        <v>22051</v>
      </c>
      <c r="S970" s="127">
        <v>1646</v>
      </c>
      <c r="T970" s="24">
        <f>IF(P970&gt;0, ROUND(IF(IF(OR(C970="51", C970="52", C970="66"), (L970*'UNIT VALUES'!$C$26)-CALCS!P970,0)&gt;0, IF(OR(C970="51", C970="52", C970="66"), (L970*'UNIT VALUES'!$C$26)-CALCS!P970,0), 0), 0), ROUND(IF(IF(OR(C970="51", C970="52", C970="66"), (L970*'UNIT VALUES'!$C$26)-CALCS!O970,0)&gt;0, IF(OR(C970="51", C970="52", C970="66"), (L970*'UNIT VALUES'!$C$26)-CALCS!O970,0), 0), 0))</f>
        <v>0</v>
      </c>
      <c r="U970" s="25">
        <f>IF(C970="22", (O970*'UNIT VALUES'!$D$38)+(Q970*'UNIT VALUES'!$D$39)+(S970*'UNIT VALUES'!$D$40), (O970*'UNIT VALUES'!$D$28)+(Q970*'UNIT VALUES'!$D$29)+(S970*'UNIT VALUES'!$D$30))</f>
        <v>1803163.9735914429</v>
      </c>
      <c r="V970" s="25">
        <f>IF(C970="22",(O970*'UNIT VALUES'!$D$41)+(Q970*'UNIT VALUES'!$D$42)+(R970*'UNIT VALUES'!$D$43),IF(C970="66",(Q970*'UNIT VALUES'!$D$31)+(T970*'UNIT VALUES'!$D$33)+(R970*'UNIT VALUES'!$D$34),(Q970*'UNIT VALUES'!$D$31)+(T970*'UNIT VALUES'!$D$32)+(R970*'UNIT VALUES'!$D$34)))</f>
        <v>2034958.206668033</v>
      </c>
      <c r="W970" s="25">
        <f t="shared" si="45"/>
        <v>2034958</v>
      </c>
      <c r="X970" s="27">
        <f>ROUND(IF(C970="22", W970*'UNIT VALUES'!$D$44, W970*'UNIT VALUES'!$D$36), 0)</f>
        <v>1781012</v>
      </c>
      <c r="Y970" s="87">
        <f>ROUND(IF(C970="22", IF(U970&gt;V970,O970*'UNIT VALUES'!$D$38*'UNIT VALUES'!$D$44,O970*'UNIT VALUES'!$D$41*'UNIT VALUES'!$D$44),IF(U970&gt;V970, O970*'UNIT VALUES'!$D$28*'UNIT VALUES'!$D$36,0)), 0)</f>
        <v>0</v>
      </c>
      <c r="Z970" s="87">
        <f>ROUND(IF(C970="22", IF(U970&gt;V970,Q970*'UNIT VALUES'!$D$39*'UNIT VALUES'!$D$44,Q970*'UNIT VALUES'!$D$42*'UNIT VALUES'!$D$44), IF(U970&gt;V970, Q970*'UNIT VALUES'!$D$29*'UNIT VALUES'!$D$36, Q970*'UNIT VALUES'!$D$31*'UNIT VALUES'!$D$36)),0)</f>
        <v>350021</v>
      </c>
      <c r="AA970" s="87">
        <f>ROUND(IF(C970="22", IF(U970&gt;V970,0,R970*'UNIT VALUES'!$D$43*'UNIT VALUES'!$D$44),IF(CALCS!U970&gt;CALCS!V970,0,CALCS!R970*'UNIT VALUES'!$D$34*'UNIT VALUES'!$D$36)), 0)</f>
        <v>1430991</v>
      </c>
      <c r="AB970" s="87">
        <f>ROUND(IF(C970="22",IF(U970&gt;V970,S970*'UNIT VALUES'!$D$40*'UNIT VALUES'!$D$44,0),IF(U970&gt;V970,S970*'UNIT VALUES'!$D$30*'UNIT VALUES'!$D$36)), 0)</f>
        <v>0</v>
      </c>
      <c r="AC970" s="87">
        <f>ROUND(IF(U970&gt;V970,0,IF(T970&gt;1, IF(C970="66", T970*'UNIT VALUES'!$D$33*'UNIT VALUES'!$D$36,T970*'UNIT VALUES'!$D$32*'UNIT VALUES'!$D$36),0)),0)</f>
        <v>0</v>
      </c>
      <c r="AD970" t="str">
        <f t="shared" si="46"/>
        <v>429017</v>
      </c>
      <c r="AE970">
        <f ca="1">IF(C970="22",OFFSET('National Reallocations'!$L$1,MATCH(AD970,'National Reallocations'!$I$2:$I$52,0),),ROUND((X970/(SUM($X$2:$X$1259)-SUMIF($C$2:$C$1259,"22",$X$2:$X$1259)))*(Reallocations!$F$4+Reallocations!$F$5),0))</f>
        <v>150</v>
      </c>
      <c r="AF970" s="27">
        <f ca="1">IF(ISERROR(OFFSET('MSA Reallocations'!$I$1,MATCH(AD970,'MSA Reallocations'!$E$2:$E$37,0),)), 0, (OFFSET('MSA Reallocations'!$I$1,MATCH(AD970,'MSA Reallocations'!$E$2:$E$37,0),)))</f>
        <v>0</v>
      </c>
      <c r="AG970" s="181">
        <f ca="1">IF(ISERROR(OFFSET(Reductions!$E$1,MATCH(AD970,Reductions!$F$2:$F$15,0),)), 0, -OFFSET(Reductions!$E$1,MATCH(AD970,Reductions!$F$2:$F$15,0),))</f>
        <v>0</v>
      </c>
      <c r="AH970" s="53">
        <f t="shared" ca="1" si="47"/>
        <v>1781162</v>
      </c>
    </row>
    <row r="971" spans="1:34" x14ac:dyDescent="0.25">
      <c r="A971" s="126" t="s">
        <v>5262</v>
      </c>
      <c r="B971" s="126" t="s">
        <v>2540</v>
      </c>
      <c r="C971" s="126" t="s">
        <v>99</v>
      </c>
      <c r="D971" s="126" t="s">
        <v>100</v>
      </c>
      <c r="E971" s="126" t="s">
        <v>2541</v>
      </c>
      <c r="F971" s="126" t="s">
        <v>749</v>
      </c>
      <c r="G971" s="126" t="s">
        <v>247</v>
      </c>
      <c r="H971" s="126" t="s">
        <v>23</v>
      </c>
      <c r="I971" s="126" t="s">
        <v>23</v>
      </c>
      <c r="J971" s="126" t="s">
        <v>4667</v>
      </c>
      <c r="K971" s="126" t="s">
        <v>3337</v>
      </c>
      <c r="L971" s="127">
        <v>210608</v>
      </c>
      <c r="M971" s="127">
        <v>316660</v>
      </c>
      <c r="N971" s="127">
        <v>316660</v>
      </c>
      <c r="O971" s="127">
        <v>515939</v>
      </c>
      <c r="P971" s="127">
        <v>0</v>
      </c>
      <c r="Q971" s="127">
        <v>34936</v>
      </c>
      <c r="R971" s="127">
        <v>28616</v>
      </c>
      <c r="S971" s="127">
        <v>2225</v>
      </c>
      <c r="T971" s="24">
        <f>IF(P971&gt;0, ROUND(IF(IF(OR(C971="51", C971="52", C971="66"), (L971*'UNIT VALUES'!$C$26)-CALCS!P971,0)&gt;0, IF(OR(C971="51", C971="52", C971="66"), (L971*'UNIT VALUES'!$C$26)-CALCS!P971,0), 0), 0), ROUND(IF(IF(OR(C971="51", C971="52", C971="66"), (L971*'UNIT VALUES'!$C$26)-CALCS!O971,0)&gt;0, IF(OR(C971="51", C971="52", C971="66"), (L971*'UNIT VALUES'!$C$26)-CALCS!O971,0), 0), 0))</f>
        <v>0</v>
      </c>
      <c r="U971" s="25">
        <f>IF(C971="22", (O971*'UNIT VALUES'!$D$38)+(Q971*'UNIT VALUES'!$D$39)+(S971*'UNIT VALUES'!$D$40), (O971*'UNIT VALUES'!$D$28)+(Q971*'UNIT VALUES'!$D$29)+(S971*'UNIT VALUES'!$D$30))</f>
        <v>2191695.3548563789</v>
      </c>
      <c r="V971" s="25">
        <f>IF(C971="22",(O971*'UNIT VALUES'!$D$41)+(Q971*'UNIT VALUES'!$D$42)+(R971*'UNIT VALUES'!$D$43),IF(C971="66",(Q971*'UNIT VALUES'!$D$31)+(T971*'UNIT VALUES'!$D$33)+(R971*'UNIT VALUES'!$D$34),(Q971*'UNIT VALUES'!$D$31)+(T971*'UNIT VALUES'!$D$32)+(R971*'UNIT VALUES'!$D$34)))</f>
        <v>2654680.9482300417</v>
      </c>
      <c r="W971" s="25">
        <f t="shared" si="45"/>
        <v>2654681</v>
      </c>
      <c r="X971" s="27">
        <f>ROUND(IF(C971="22", W971*'UNIT VALUES'!$D$44, W971*'UNIT VALUES'!$D$36), 0)</f>
        <v>2323399</v>
      </c>
      <c r="Y971" s="87">
        <f>ROUND(IF(C971="22", IF(U971&gt;V971,O971*'UNIT VALUES'!$D$38*'UNIT VALUES'!$D$44,O971*'UNIT VALUES'!$D$41*'UNIT VALUES'!$D$44),IF(U971&gt;V971, O971*'UNIT VALUES'!$D$28*'UNIT VALUES'!$D$36,0)), 0)</f>
        <v>0</v>
      </c>
      <c r="Z971" s="87">
        <f>ROUND(IF(C971="22", IF(U971&gt;V971,Q971*'UNIT VALUES'!$D$39*'UNIT VALUES'!$D$44,Q971*'UNIT VALUES'!$D$42*'UNIT VALUES'!$D$44), IF(U971&gt;V971, Q971*'UNIT VALUES'!$D$29*'UNIT VALUES'!$D$36, Q971*'UNIT VALUES'!$D$31*'UNIT VALUES'!$D$36)),0)</f>
        <v>466375</v>
      </c>
      <c r="AA971" s="87">
        <f>ROUND(IF(C971="22", IF(U971&gt;V971,0,R971*'UNIT VALUES'!$D$43*'UNIT VALUES'!$D$44),IF(CALCS!U971&gt;CALCS!V971,0,CALCS!R971*'UNIT VALUES'!$D$34*'UNIT VALUES'!$D$36)), 0)</f>
        <v>1857024</v>
      </c>
      <c r="AB971" s="87">
        <f>ROUND(IF(C971="22",IF(U971&gt;V971,S971*'UNIT VALUES'!$D$40*'UNIT VALUES'!$D$44,0),IF(U971&gt;V971,S971*'UNIT VALUES'!$D$30*'UNIT VALUES'!$D$36)), 0)</f>
        <v>0</v>
      </c>
      <c r="AC971" s="87">
        <f>ROUND(IF(U971&gt;V971,0,IF(T971&gt;1, IF(C971="66", T971*'UNIT VALUES'!$D$33*'UNIT VALUES'!$D$36,T971*'UNIT VALUES'!$D$32*'UNIT VALUES'!$D$36),0)),0)</f>
        <v>0</v>
      </c>
      <c r="AD971" t="str">
        <f t="shared" si="46"/>
        <v>429029</v>
      </c>
      <c r="AE971">
        <f ca="1">IF(C971="22",OFFSET('National Reallocations'!$L$1,MATCH(AD971,'National Reallocations'!$I$2:$I$52,0),),ROUND((X971/(SUM($X$2:$X$1259)-SUMIF($C$2:$C$1259,"22",$X$2:$X$1259)))*(Reallocations!$F$4+Reallocations!$F$5),0))</f>
        <v>195</v>
      </c>
      <c r="AF971" s="27">
        <f ca="1">IF(ISERROR(OFFSET('MSA Reallocations'!$I$1,MATCH(AD971,'MSA Reallocations'!$E$2:$E$37,0),)), 0, (OFFSET('MSA Reallocations'!$I$1,MATCH(AD971,'MSA Reallocations'!$E$2:$E$37,0),)))</f>
        <v>0</v>
      </c>
      <c r="AG971" s="181">
        <f ca="1">IF(ISERROR(OFFSET(Reductions!$E$1,MATCH(AD971,Reductions!$F$2:$F$15,0),)), 0, -OFFSET(Reductions!$E$1,MATCH(AD971,Reductions!$F$2:$F$15,0),))</f>
        <v>0</v>
      </c>
      <c r="AH971" s="53">
        <f t="shared" ca="1" si="47"/>
        <v>2323594</v>
      </c>
    </row>
    <row r="972" spans="1:34" x14ac:dyDescent="0.25">
      <c r="A972" s="126" t="s">
        <v>5696</v>
      </c>
      <c r="B972" s="126" t="s">
        <v>2540</v>
      </c>
      <c r="C972" s="126" t="s">
        <v>99</v>
      </c>
      <c r="D972" s="126" t="s">
        <v>100</v>
      </c>
      <c r="E972" s="126" t="s">
        <v>2541</v>
      </c>
      <c r="F972" s="126" t="s">
        <v>753</v>
      </c>
      <c r="G972" s="126" t="s">
        <v>754</v>
      </c>
      <c r="H972" s="126" t="s">
        <v>23</v>
      </c>
      <c r="I972" s="126" t="s">
        <v>23</v>
      </c>
      <c r="J972" s="126" t="s">
        <v>2559</v>
      </c>
      <c r="K972" s="126" t="s">
        <v>3337</v>
      </c>
      <c r="L972" s="127">
        <v>102702</v>
      </c>
      <c r="M972" s="127">
        <v>0</v>
      </c>
      <c r="N972" s="127">
        <v>0</v>
      </c>
      <c r="O972" s="127">
        <v>198930</v>
      </c>
      <c r="P972" s="127">
        <v>0</v>
      </c>
      <c r="Q972" s="127">
        <v>15840</v>
      </c>
      <c r="R972" s="127">
        <v>13154</v>
      </c>
      <c r="S972" s="127">
        <v>795</v>
      </c>
      <c r="T972" s="24">
        <f>IF(P972&gt;0, ROUND(IF(IF(OR(C972="51", C972="52", C972="66"), (L972*'UNIT VALUES'!$C$26)-CALCS!P972,0)&gt;0, IF(OR(C972="51", C972="52", C972="66"), (L972*'UNIT VALUES'!$C$26)-CALCS!P972,0), 0), 0), ROUND(IF(IF(OR(C972="51", C972="52", C972="66"), (L972*'UNIT VALUES'!$C$26)-CALCS!O972,0)&gt;0, IF(OR(C972="51", C972="52", C972="66"), (L972*'UNIT VALUES'!$C$26)-CALCS!O972,0), 0), 0))</f>
        <v>0</v>
      </c>
      <c r="U972" s="25">
        <f>IF(C972="22", (O972*'UNIT VALUES'!$D$38)+(Q972*'UNIT VALUES'!$D$39)+(S972*'UNIT VALUES'!$D$40), (O972*'UNIT VALUES'!$D$28)+(Q972*'UNIT VALUES'!$D$29)+(S972*'UNIT VALUES'!$D$30))</f>
        <v>895859.12778048473</v>
      </c>
      <c r="V972" s="25">
        <f>IF(C972="22",(O972*'UNIT VALUES'!$D$41)+(Q972*'UNIT VALUES'!$D$42)+(R972*'UNIT VALUES'!$D$43),IF(C972="66",(Q972*'UNIT VALUES'!$D$31)+(T972*'UNIT VALUES'!$D$33)+(R972*'UNIT VALUES'!$D$34),(Q972*'UNIT VALUES'!$D$31)+(T972*'UNIT VALUES'!$D$32)+(R972*'UNIT VALUES'!$D$34)))</f>
        <v>1216942.5222955437</v>
      </c>
      <c r="W972" s="25">
        <f t="shared" si="45"/>
        <v>1216943</v>
      </c>
      <c r="X972" s="27">
        <f>ROUND(IF(C972="22", W972*'UNIT VALUES'!$D$44, W972*'UNIT VALUES'!$D$36), 0)</f>
        <v>1065079</v>
      </c>
      <c r="Y972" s="87">
        <f>ROUND(IF(C972="22", IF(U972&gt;V972,O972*'UNIT VALUES'!$D$38*'UNIT VALUES'!$D$44,O972*'UNIT VALUES'!$D$41*'UNIT VALUES'!$D$44),IF(U972&gt;V972, O972*'UNIT VALUES'!$D$28*'UNIT VALUES'!$D$36,0)), 0)</f>
        <v>0</v>
      </c>
      <c r="Z972" s="87">
        <f>ROUND(IF(C972="22", IF(U972&gt;V972,Q972*'UNIT VALUES'!$D$39*'UNIT VALUES'!$D$44,Q972*'UNIT VALUES'!$D$42*'UNIT VALUES'!$D$44), IF(U972&gt;V972, Q972*'UNIT VALUES'!$D$29*'UNIT VALUES'!$D$36, Q972*'UNIT VALUES'!$D$31*'UNIT VALUES'!$D$36)),0)</f>
        <v>211455</v>
      </c>
      <c r="AA972" s="87">
        <f>ROUND(IF(C972="22", IF(U972&gt;V972,0,R972*'UNIT VALUES'!$D$43*'UNIT VALUES'!$D$44),IF(CALCS!U972&gt;CALCS!V972,0,CALCS!R972*'UNIT VALUES'!$D$34*'UNIT VALUES'!$D$36)), 0)</f>
        <v>853624</v>
      </c>
      <c r="AB972" s="87">
        <f>ROUND(IF(C972="22",IF(U972&gt;V972,S972*'UNIT VALUES'!$D$40*'UNIT VALUES'!$D$44,0),IF(U972&gt;V972,S972*'UNIT VALUES'!$D$30*'UNIT VALUES'!$D$36)), 0)</f>
        <v>0</v>
      </c>
      <c r="AC972" s="87">
        <f>ROUND(IF(U972&gt;V972,0,IF(T972&gt;1, IF(C972="66", T972*'UNIT VALUES'!$D$33*'UNIT VALUES'!$D$36,T972*'UNIT VALUES'!$D$32*'UNIT VALUES'!$D$36),0)),0)</f>
        <v>0</v>
      </c>
      <c r="AD972" t="str">
        <f t="shared" si="46"/>
        <v>429041</v>
      </c>
      <c r="AE972">
        <f ca="1">IF(C972="22",OFFSET('National Reallocations'!$L$1,MATCH(AD972,'National Reallocations'!$I$2:$I$52,0),),ROUND((X972/(SUM($X$2:$X$1259)-SUMIF($C$2:$C$1259,"22",$X$2:$X$1259)))*(Reallocations!$F$4+Reallocations!$F$5),0))</f>
        <v>90</v>
      </c>
      <c r="AF972" s="27">
        <f ca="1">IF(ISERROR(OFFSET('MSA Reallocations'!$I$1,MATCH(AD972,'MSA Reallocations'!$E$2:$E$37,0),)), 0, (OFFSET('MSA Reallocations'!$I$1,MATCH(AD972,'MSA Reallocations'!$E$2:$E$37,0),)))</f>
        <v>0</v>
      </c>
      <c r="AG972" s="181">
        <f ca="1">IF(ISERROR(OFFSET(Reductions!$E$1,MATCH(AD972,Reductions!$F$2:$F$15,0),)), 0, -OFFSET(Reductions!$E$1,MATCH(AD972,Reductions!$F$2:$F$15,0),))</f>
        <v>0</v>
      </c>
      <c r="AH972" s="53">
        <f t="shared" ca="1" si="47"/>
        <v>1065169</v>
      </c>
    </row>
    <row r="973" spans="1:34" x14ac:dyDescent="0.25">
      <c r="A973" s="126" t="s">
        <v>5679</v>
      </c>
      <c r="B973" s="126" t="s">
        <v>2540</v>
      </c>
      <c r="C973" s="126" t="s">
        <v>99</v>
      </c>
      <c r="D973" s="126" t="s">
        <v>100</v>
      </c>
      <c r="E973" s="126" t="s">
        <v>2541</v>
      </c>
      <c r="F973" s="126" t="s">
        <v>1425</v>
      </c>
      <c r="G973" s="126" t="s">
        <v>1339</v>
      </c>
      <c r="H973" s="126" t="s">
        <v>23</v>
      </c>
      <c r="I973" s="126" t="s">
        <v>23</v>
      </c>
      <c r="J973" s="126" t="s">
        <v>2559</v>
      </c>
      <c r="K973" s="126" t="s">
        <v>3337</v>
      </c>
      <c r="L973" s="127">
        <v>137788</v>
      </c>
      <c r="M973" s="127">
        <v>0</v>
      </c>
      <c r="N973" s="127">
        <v>0</v>
      </c>
      <c r="O973" s="127">
        <v>214072</v>
      </c>
      <c r="P973" s="127">
        <v>0</v>
      </c>
      <c r="Q973" s="127">
        <v>19394</v>
      </c>
      <c r="R973" s="127">
        <v>14773</v>
      </c>
      <c r="S973" s="127">
        <v>726</v>
      </c>
      <c r="T973" s="24">
        <f>IF(P973&gt;0, ROUND(IF(IF(OR(C973="51", C973="52", C973="66"), (L973*'UNIT VALUES'!$C$26)-CALCS!P973,0)&gt;0, IF(OR(C973="51", C973="52", C973="66"), (L973*'UNIT VALUES'!$C$26)-CALCS!P973,0), 0), 0), ROUND(IF(IF(OR(C973="51", C973="52", C973="66"), (L973*'UNIT VALUES'!$C$26)-CALCS!O973,0)&gt;0, IF(OR(C973="51", C973="52", C973="66"), (L973*'UNIT VALUES'!$C$26)-CALCS!O973,0), 0), 0))</f>
        <v>2147</v>
      </c>
      <c r="U973" s="25">
        <f>IF(C973="22", (O973*'UNIT VALUES'!$D$38)+(Q973*'UNIT VALUES'!$D$39)+(S973*'UNIT VALUES'!$D$40), (O973*'UNIT VALUES'!$D$28)+(Q973*'UNIT VALUES'!$D$29)+(S973*'UNIT VALUES'!$D$30))</f>
        <v>1004320.6925140361</v>
      </c>
      <c r="V973" s="25">
        <f>IF(C973="22",(O973*'UNIT VALUES'!$D$41)+(Q973*'UNIT VALUES'!$D$42)+(R973*'UNIT VALUES'!$D$43),IF(C973="66",(Q973*'UNIT VALUES'!$D$31)+(T973*'UNIT VALUES'!$D$33)+(R973*'UNIT VALUES'!$D$34),(Q973*'UNIT VALUES'!$D$31)+(T973*'UNIT VALUES'!$D$32)+(R973*'UNIT VALUES'!$D$34)))</f>
        <v>1413966.3748322399</v>
      </c>
      <c r="W973" s="25">
        <f t="shared" si="45"/>
        <v>1413966</v>
      </c>
      <c r="X973" s="27">
        <f>ROUND(IF(C973="22", W973*'UNIT VALUES'!$D$44, W973*'UNIT VALUES'!$D$36), 0)</f>
        <v>1237515</v>
      </c>
      <c r="Y973" s="87">
        <f>ROUND(IF(C973="22", IF(U973&gt;V973,O973*'UNIT VALUES'!$D$38*'UNIT VALUES'!$D$44,O973*'UNIT VALUES'!$D$41*'UNIT VALUES'!$D$44),IF(U973&gt;V973, O973*'UNIT VALUES'!$D$28*'UNIT VALUES'!$D$36,0)), 0)</f>
        <v>0</v>
      </c>
      <c r="Z973" s="87">
        <f>ROUND(IF(C973="22", IF(U973&gt;V973,Q973*'UNIT VALUES'!$D$39*'UNIT VALUES'!$D$44,Q973*'UNIT VALUES'!$D$42*'UNIT VALUES'!$D$44), IF(U973&gt;V973, Q973*'UNIT VALUES'!$D$29*'UNIT VALUES'!$D$36, Q973*'UNIT VALUES'!$D$31*'UNIT VALUES'!$D$36)),0)</f>
        <v>258898</v>
      </c>
      <c r="AA973" s="87">
        <f>ROUND(IF(C973="22", IF(U973&gt;V973,0,R973*'UNIT VALUES'!$D$43*'UNIT VALUES'!$D$44),IF(CALCS!U973&gt;CALCS!V973,0,CALCS!R973*'UNIT VALUES'!$D$34*'UNIT VALUES'!$D$36)), 0)</f>
        <v>958688</v>
      </c>
      <c r="AB973" s="87">
        <f>ROUND(IF(C973="22",IF(U973&gt;V973,S973*'UNIT VALUES'!$D$40*'UNIT VALUES'!$D$44,0),IF(U973&gt;V973,S973*'UNIT VALUES'!$D$30*'UNIT VALUES'!$D$36)), 0)</f>
        <v>0</v>
      </c>
      <c r="AC973" s="87">
        <f>ROUND(IF(U973&gt;V973,0,IF(T973&gt;1, IF(C973="66", T973*'UNIT VALUES'!$D$33*'UNIT VALUES'!$D$36,T973*'UNIT VALUES'!$D$32*'UNIT VALUES'!$D$36),0)),0)</f>
        <v>19929</v>
      </c>
      <c r="AD973" t="str">
        <f t="shared" si="46"/>
        <v>429043</v>
      </c>
      <c r="AE973">
        <f ca="1">IF(C973="22",OFFSET('National Reallocations'!$L$1,MATCH(AD973,'National Reallocations'!$I$2:$I$52,0),),ROUND((X973/(SUM($X$2:$X$1259)-SUMIF($C$2:$C$1259,"22",$X$2:$X$1259)))*(Reallocations!$F$4+Reallocations!$F$5),0))</f>
        <v>104</v>
      </c>
      <c r="AF973" s="27">
        <f ca="1">IF(ISERROR(OFFSET('MSA Reallocations'!$I$1,MATCH(AD973,'MSA Reallocations'!$E$2:$E$37,0),)), 0, (OFFSET('MSA Reallocations'!$I$1,MATCH(AD973,'MSA Reallocations'!$E$2:$E$37,0),)))</f>
        <v>0</v>
      </c>
      <c r="AG973" s="181">
        <f ca="1">IF(ISERROR(OFFSET(Reductions!$E$1,MATCH(AD973,Reductions!$F$2:$F$15,0),)), 0, -OFFSET(Reductions!$E$1,MATCH(AD973,Reductions!$F$2:$F$15,0),))</f>
        <v>0</v>
      </c>
      <c r="AH973" s="53">
        <f t="shared" ca="1" si="47"/>
        <v>1237619</v>
      </c>
    </row>
    <row r="974" spans="1:34" x14ac:dyDescent="0.25">
      <c r="A974" s="126" t="s">
        <v>5405</v>
      </c>
      <c r="B974" s="126" t="s">
        <v>2540</v>
      </c>
      <c r="C974" s="126" t="s">
        <v>99</v>
      </c>
      <c r="D974" s="126" t="s">
        <v>100</v>
      </c>
      <c r="E974" s="126" t="s">
        <v>2541</v>
      </c>
      <c r="F974" s="126" t="s">
        <v>2639</v>
      </c>
      <c r="G974" s="126" t="s">
        <v>112</v>
      </c>
      <c r="H974" s="126" t="s">
        <v>23</v>
      </c>
      <c r="I974" s="126" t="s">
        <v>23</v>
      </c>
      <c r="J974" s="126" t="s">
        <v>2545</v>
      </c>
      <c r="K974" s="126" t="s">
        <v>3337</v>
      </c>
      <c r="L974" s="127">
        <v>322319</v>
      </c>
      <c r="M974" s="127">
        <v>372810</v>
      </c>
      <c r="N974" s="127">
        <v>372810</v>
      </c>
      <c r="O974" s="127">
        <v>397867</v>
      </c>
      <c r="P974" s="127">
        <v>0</v>
      </c>
      <c r="Q974" s="127">
        <v>33150</v>
      </c>
      <c r="R974" s="127">
        <v>28529</v>
      </c>
      <c r="S974" s="127">
        <v>1402</v>
      </c>
      <c r="T974" s="24">
        <f>IF(P974&gt;0, ROUND(IF(IF(OR(C974="51", C974="52", C974="66"), (L974*'UNIT VALUES'!$C$26)-CALCS!P974,0)&gt;0, IF(OR(C974="51", C974="52", C974="66"), (L974*'UNIT VALUES'!$C$26)-CALCS!P974,0), 0), 0), ROUND(IF(IF(OR(C974="51", C974="52", C974="66"), (L974*'UNIT VALUES'!$C$26)-CALCS!O974,0)&gt;0, IF(OR(C974="51", C974="52", C974="66"), (L974*'UNIT VALUES'!$C$26)-CALCS!O974,0), 0), 0))</f>
        <v>107921</v>
      </c>
      <c r="U974" s="25">
        <f>IF(C974="22", (O974*'UNIT VALUES'!$D$38)+(Q974*'UNIT VALUES'!$D$39)+(S974*'UNIT VALUES'!$D$40), (O974*'UNIT VALUES'!$D$28)+(Q974*'UNIT VALUES'!$D$29)+(S974*'UNIT VALUES'!$D$30))</f>
        <v>1800902.473200412</v>
      </c>
      <c r="V974" s="25">
        <f>IF(C974="22",(O974*'UNIT VALUES'!$D$41)+(Q974*'UNIT VALUES'!$D$42)+(R974*'UNIT VALUES'!$D$43),IF(C974="66",(Q974*'UNIT VALUES'!$D$31)+(T974*'UNIT VALUES'!$D$33)+(R974*'UNIT VALUES'!$D$34),(Q974*'UNIT VALUES'!$D$31)+(T974*'UNIT VALUES'!$D$32)+(R974*'UNIT VALUES'!$D$34)))</f>
        <v>3765559.9675537152</v>
      </c>
      <c r="W974" s="25">
        <f t="shared" si="45"/>
        <v>3765560</v>
      </c>
      <c r="X974" s="27">
        <f>ROUND(IF(C974="22", W974*'UNIT VALUES'!$D$44, W974*'UNIT VALUES'!$D$36), 0)</f>
        <v>3295649</v>
      </c>
      <c r="Y974" s="87">
        <f>ROUND(IF(C974="22", IF(U974&gt;V974,O974*'UNIT VALUES'!$D$38*'UNIT VALUES'!$D$44,O974*'UNIT VALUES'!$D$41*'UNIT VALUES'!$D$44),IF(U974&gt;V974, O974*'UNIT VALUES'!$D$28*'UNIT VALUES'!$D$36,0)), 0)</f>
        <v>0</v>
      </c>
      <c r="Z974" s="87">
        <f>ROUND(IF(C974="22", IF(U974&gt;V974,Q974*'UNIT VALUES'!$D$39*'UNIT VALUES'!$D$44,Q974*'UNIT VALUES'!$D$42*'UNIT VALUES'!$D$44), IF(U974&gt;V974, Q974*'UNIT VALUES'!$D$29*'UNIT VALUES'!$D$36, Q974*'UNIT VALUES'!$D$31*'UNIT VALUES'!$D$36)),0)</f>
        <v>442533</v>
      </c>
      <c r="AA974" s="87">
        <f>ROUND(IF(C974="22", IF(U974&gt;V974,0,R974*'UNIT VALUES'!$D$43*'UNIT VALUES'!$D$44),IF(CALCS!U974&gt;CALCS!V974,0,CALCS!R974*'UNIT VALUES'!$D$34*'UNIT VALUES'!$D$36)), 0)</f>
        <v>1851378</v>
      </c>
      <c r="AB974" s="87">
        <f>ROUND(IF(C974="22",IF(U974&gt;V974,S974*'UNIT VALUES'!$D$40*'UNIT VALUES'!$D$44,0),IF(U974&gt;V974,S974*'UNIT VALUES'!$D$30*'UNIT VALUES'!$D$36)), 0)</f>
        <v>0</v>
      </c>
      <c r="AC974" s="87">
        <f>ROUND(IF(U974&gt;V974,0,IF(T974&gt;1, IF(C974="66", T974*'UNIT VALUES'!$D$33*'UNIT VALUES'!$D$36,T974*'UNIT VALUES'!$D$32*'UNIT VALUES'!$D$36),0)),0)</f>
        <v>1001738</v>
      </c>
      <c r="AD974" t="str">
        <f t="shared" si="46"/>
        <v>429045</v>
      </c>
      <c r="AE974">
        <f ca="1">IF(C974="22",OFFSET('National Reallocations'!$L$1,MATCH(AD974,'National Reallocations'!$I$2:$I$52,0),),ROUND((X974/(SUM($X$2:$X$1259)-SUMIF($C$2:$C$1259,"22",$X$2:$X$1259)))*(Reallocations!$F$4+Reallocations!$F$5),0))</f>
        <v>277</v>
      </c>
      <c r="AF974" s="27">
        <f ca="1">IF(ISERROR(OFFSET('MSA Reallocations'!$I$1,MATCH(AD974,'MSA Reallocations'!$E$2:$E$37,0),)), 0, (OFFSET('MSA Reallocations'!$I$1,MATCH(AD974,'MSA Reallocations'!$E$2:$E$37,0),)))</f>
        <v>0</v>
      </c>
      <c r="AG974" s="181">
        <f ca="1">IF(ISERROR(OFFSET(Reductions!$E$1,MATCH(AD974,Reductions!$F$2:$F$15,0),)), 0, -OFFSET(Reductions!$E$1,MATCH(AD974,Reductions!$F$2:$F$15,0),))</f>
        <v>0</v>
      </c>
      <c r="AH974" s="53">
        <f t="shared" ca="1" si="47"/>
        <v>3295926</v>
      </c>
    </row>
    <row r="975" spans="1:34" x14ac:dyDescent="0.25">
      <c r="A975" s="126" t="s">
        <v>5303</v>
      </c>
      <c r="B975" s="126" t="s">
        <v>2540</v>
      </c>
      <c r="C975" s="126" t="s">
        <v>99</v>
      </c>
      <c r="D975" s="126" t="s">
        <v>100</v>
      </c>
      <c r="E975" s="126" t="s">
        <v>2541</v>
      </c>
      <c r="F975" s="126" t="s">
        <v>762</v>
      </c>
      <c r="G975" s="126" t="s">
        <v>243</v>
      </c>
      <c r="H975" s="126" t="s">
        <v>23</v>
      </c>
      <c r="I975" s="126" t="s">
        <v>23</v>
      </c>
      <c r="J975" s="126" t="s">
        <v>2582</v>
      </c>
      <c r="K975" s="126" t="s">
        <v>3337</v>
      </c>
      <c r="L975" s="127">
        <v>217320</v>
      </c>
      <c r="M975" s="127">
        <v>307693</v>
      </c>
      <c r="N975" s="127">
        <v>307633</v>
      </c>
      <c r="O975" s="127">
        <v>477299</v>
      </c>
      <c r="P975" s="127">
        <v>0</v>
      </c>
      <c r="Q975" s="127">
        <v>38335</v>
      </c>
      <c r="R975" s="127">
        <v>32424</v>
      </c>
      <c r="S975" s="127">
        <v>2643</v>
      </c>
      <c r="T975" s="24">
        <f>IF(P975&gt;0, ROUND(IF(IF(OR(C975="51", C975="52", C975="66"), (L975*'UNIT VALUES'!$C$26)-CALCS!P975,0)&gt;0, IF(OR(C975="51", C975="52", C975="66"), (L975*'UNIT VALUES'!$C$26)-CALCS!P975,0), 0), 0), ROUND(IF(IF(OR(C975="51", C975="52", C975="66"), (L975*'UNIT VALUES'!$C$26)-CALCS!O975,0)&gt;0, IF(OR(C975="51", C975="52", C975="66"), (L975*'UNIT VALUES'!$C$26)-CALCS!O975,0), 0), 0))</f>
        <v>0</v>
      </c>
      <c r="U975" s="25">
        <f>IF(C975="22", (O975*'UNIT VALUES'!$D$38)+(Q975*'UNIT VALUES'!$D$39)+(S975*'UNIT VALUES'!$D$40), (O975*'UNIT VALUES'!$D$28)+(Q975*'UNIT VALUES'!$D$29)+(S975*'UNIT VALUES'!$D$30))</f>
        <v>2268164.9518348016</v>
      </c>
      <c r="V975" s="25">
        <f>IF(C975="22",(O975*'UNIT VALUES'!$D$41)+(Q975*'UNIT VALUES'!$D$42)+(R975*'UNIT VALUES'!$D$43),IF(C975="66",(Q975*'UNIT VALUES'!$D$31)+(T975*'UNIT VALUES'!$D$33)+(R975*'UNIT VALUES'!$D$34),(Q975*'UNIT VALUES'!$D$31)+(T975*'UNIT VALUES'!$D$32)+(R975*'UNIT VALUES'!$D$34)))</f>
        <v>2988879.4272187697</v>
      </c>
      <c r="W975" s="25">
        <f t="shared" si="45"/>
        <v>2988879</v>
      </c>
      <c r="X975" s="27">
        <f>ROUND(IF(C975="22", W975*'UNIT VALUES'!$D$44, W975*'UNIT VALUES'!$D$36), 0)</f>
        <v>2615891</v>
      </c>
      <c r="Y975" s="87">
        <f>ROUND(IF(C975="22", IF(U975&gt;V975,O975*'UNIT VALUES'!$D$38*'UNIT VALUES'!$D$44,O975*'UNIT VALUES'!$D$41*'UNIT VALUES'!$D$44),IF(U975&gt;V975, O975*'UNIT VALUES'!$D$28*'UNIT VALUES'!$D$36,0)), 0)</f>
        <v>0</v>
      </c>
      <c r="Z975" s="87">
        <f>ROUND(IF(C975="22", IF(U975&gt;V975,Q975*'UNIT VALUES'!$D$39*'UNIT VALUES'!$D$44,Q975*'UNIT VALUES'!$D$42*'UNIT VALUES'!$D$44), IF(U975&gt;V975, Q975*'UNIT VALUES'!$D$29*'UNIT VALUES'!$D$36, Q975*'UNIT VALUES'!$D$31*'UNIT VALUES'!$D$36)),0)</f>
        <v>511749</v>
      </c>
      <c r="AA975" s="87">
        <f>ROUND(IF(C975="22", IF(U975&gt;V975,0,R975*'UNIT VALUES'!$D$43*'UNIT VALUES'!$D$44),IF(CALCS!U975&gt;CALCS!V975,0,CALCS!R975*'UNIT VALUES'!$D$34*'UNIT VALUES'!$D$36)), 0)</f>
        <v>2104143</v>
      </c>
      <c r="AB975" s="87">
        <f>ROUND(IF(C975="22",IF(U975&gt;V975,S975*'UNIT VALUES'!$D$40*'UNIT VALUES'!$D$44,0),IF(U975&gt;V975,S975*'UNIT VALUES'!$D$30*'UNIT VALUES'!$D$36)), 0)</f>
        <v>0</v>
      </c>
      <c r="AC975" s="87">
        <f>ROUND(IF(U975&gt;V975,0,IF(T975&gt;1, IF(C975="66", T975*'UNIT VALUES'!$D$33*'UNIT VALUES'!$D$36,T975*'UNIT VALUES'!$D$32*'UNIT VALUES'!$D$36),0)),0)</f>
        <v>0</v>
      </c>
      <c r="AD975" t="str">
        <f t="shared" si="46"/>
        <v>429071</v>
      </c>
      <c r="AE975">
        <f ca="1">IF(C975="22",OFFSET('National Reallocations'!$L$1,MATCH(AD975,'National Reallocations'!$I$2:$I$52,0),),ROUND((X975/(SUM($X$2:$X$1259)-SUMIF($C$2:$C$1259,"22",$X$2:$X$1259)))*(Reallocations!$F$4+Reallocations!$F$5),0))</f>
        <v>220</v>
      </c>
      <c r="AF975" s="27">
        <f ca="1">IF(ISERROR(OFFSET('MSA Reallocations'!$I$1,MATCH(AD975,'MSA Reallocations'!$E$2:$E$37,0),)), 0, (OFFSET('MSA Reallocations'!$I$1,MATCH(AD975,'MSA Reallocations'!$E$2:$E$37,0),)))</f>
        <v>0</v>
      </c>
      <c r="AG975" s="181">
        <f ca="1">IF(ISERROR(OFFSET(Reductions!$E$1,MATCH(AD975,Reductions!$F$2:$F$15,0),)), 0, -OFFSET(Reductions!$E$1,MATCH(AD975,Reductions!$F$2:$F$15,0),))</f>
        <v>0</v>
      </c>
      <c r="AH975" s="53">
        <f t="shared" ca="1" si="47"/>
        <v>2616111</v>
      </c>
    </row>
    <row r="976" spans="1:34" x14ac:dyDescent="0.25">
      <c r="A976" s="126" t="s">
        <v>5673</v>
      </c>
      <c r="B976" s="126" t="s">
        <v>2540</v>
      </c>
      <c r="C976" s="126" t="s">
        <v>99</v>
      </c>
      <c r="D976" s="126" t="s">
        <v>100</v>
      </c>
      <c r="E976" s="126" t="s">
        <v>2541</v>
      </c>
      <c r="F976" s="126" t="s">
        <v>765</v>
      </c>
      <c r="G976" s="126" t="s">
        <v>66</v>
      </c>
      <c r="H976" s="126" t="s">
        <v>23</v>
      </c>
      <c r="I976" s="126" t="s">
        <v>23</v>
      </c>
      <c r="J976" s="126" t="s">
        <v>2547</v>
      </c>
      <c r="K976" s="126" t="s">
        <v>3337</v>
      </c>
      <c r="L976" s="127">
        <v>97327</v>
      </c>
      <c r="M976" s="127">
        <v>0</v>
      </c>
      <c r="N976" s="127">
        <v>0</v>
      </c>
      <c r="O976" s="127">
        <v>216907</v>
      </c>
      <c r="P976" s="127">
        <v>0</v>
      </c>
      <c r="Q976" s="127">
        <v>13678</v>
      </c>
      <c r="R976" s="127">
        <v>14426</v>
      </c>
      <c r="S976" s="127">
        <v>720</v>
      </c>
      <c r="T976" s="24">
        <f>IF(P976&gt;0, ROUND(IF(IF(OR(C976="51", C976="52", C976="66"), (L976*'UNIT VALUES'!$C$26)-CALCS!P976,0)&gt;0, IF(OR(C976="51", C976="52", C976="66"), (L976*'UNIT VALUES'!$C$26)-CALCS!P976,0), 0), 0), ROUND(IF(IF(OR(C976="51", C976="52", C976="66"), (L976*'UNIT VALUES'!$C$26)-CALCS!O976,0)&gt;0, IF(OR(C976="51", C976="52", C976="66"), (L976*'UNIT VALUES'!$C$26)-CALCS!O976,0), 0), 0))</f>
        <v>0</v>
      </c>
      <c r="U976" s="25">
        <f>IF(C976="22", (O976*'UNIT VALUES'!$D$38)+(Q976*'UNIT VALUES'!$D$39)+(S976*'UNIT VALUES'!$D$40), (O976*'UNIT VALUES'!$D$28)+(Q976*'UNIT VALUES'!$D$29)+(S976*'UNIT VALUES'!$D$30))</f>
        <v>863441.25734520389</v>
      </c>
      <c r="V976" s="25">
        <f>IF(C976="22",(O976*'UNIT VALUES'!$D$41)+(Q976*'UNIT VALUES'!$D$42)+(R976*'UNIT VALUES'!$D$43),IF(C976="66",(Q976*'UNIT VALUES'!$D$31)+(T976*'UNIT VALUES'!$D$33)+(R976*'UNIT VALUES'!$D$34),(Q976*'UNIT VALUES'!$D$31)+(T976*'UNIT VALUES'!$D$32)+(R976*'UNIT VALUES'!$D$34)))</f>
        <v>1278281.6711342968</v>
      </c>
      <c r="W976" s="25">
        <f t="shared" si="45"/>
        <v>1278282</v>
      </c>
      <c r="X976" s="27">
        <f>ROUND(IF(C976="22", W976*'UNIT VALUES'!$D$44, W976*'UNIT VALUES'!$D$36), 0)</f>
        <v>1118763</v>
      </c>
      <c r="Y976" s="87">
        <f>ROUND(IF(C976="22", IF(U976&gt;V976,O976*'UNIT VALUES'!$D$38*'UNIT VALUES'!$D$44,O976*'UNIT VALUES'!$D$41*'UNIT VALUES'!$D$44),IF(U976&gt;V976, O976*'UNIT VALUES'!$D$28*'UNIT VALUES'!$D$36,0)), 0)</f>
        <v>0</v>
      </c>
      <c r="Z976" s="87">
        <f>ROUND(IF(C976="22", IF(U976&gt;V976,Q976*'UNIT VALUES'!$D$39*'UNIT VALUES'!$D$44,Q976*'UNIT VALUES'!$D$42*'UNIT VALUES'!$D$44), IF(U976&gt;V976, Q976*'UNIT VALUES'!$D$29*'UNIT VALUES'!$D$36, Q976*'UNIT VALUES'!$D$31*'UNIT VALUES'!$D$36)),0)</f>
        <v>182593</v>
      </c>
      <c r="AA976" s="87">
        <f>ROUND(IF(C976="22", IF(U976&gt;V976,0,R976*'UNIT VALUES'!$D$43*'UNIT VALUES'!$D$44),IF(CALCS!U976&gt;CALCS!V976,0,CALCS!R976*'UNIT VALUES'!$D$34*'UNIT VALUES'!$D$36)), 0)</f>
        <v>936170</v>
      </c>
      <c r="AB976" s="87">
        <f>ROUND(IF(C976="22",IF(U976&gt;V976,S976*'UNIT VALUES'!$D$40*'UNIT VALUES'!$D$44,0),IF(U976&gt;V976,S976*'UNIT VALUES'!$D$30*'UNIT VALUES'!$D$36)), 0)</f>
        <v>0</v>
      </c>
      <c r="AC976" s="87">
        <f>ROUND(IF(U976&gt;V976,0,IF(T976&gt;1, IF(C976="66", T976*'UNIT VALUES'!$D$33*'UNIT VALUES'!$D$36,T976*'UNIT VALUES'!$D$32*'UNIT VALUES'!$D$36),0)),0)</f>
        <v>0</v>
      </c>
      <c r="AD976" t="str">
        <f t="shared" si="46"/>
        <v>429077</v>
      </c>
      <c r="AE976">
        <f ca="1">IF(C976="22",OFFSET('National Reallocations'!$L$1,MATCH(AD976,'National Reallocations'!$I$2:$I$52,0),),ROUND((X976/(SUM($X$2:$X$1259)-SUMIF($C$2:$C$1259,"22",$X$2:$X$1259)))*(Reallocations!$F$4+Reallocations!$F$5),0))</f>
        <v>94</v>
      </c>
      <c r="AF976" s="27">
        <f ca="1">IF(ISERROR(OFFSET('MSA Reallocations'!$I$1,MATCH(AD976,'MSA Reallocations'!$E$2:$E$37,0),)), 0, (OFFSET('MSA Reallocations'!$I$1,MATCH(AD976,'MSA Reallocations'!$E$2:$E$37,0),)))</f>
        <v>0</v>
      </c>
      <c r="AG976" s="181">
        <f ca="1">IF(ISERROR(OFFSET(Reductions!$E$1,MATCH(AD976,Reductions!$F$2:$F$15,0),)), 0, -OFFSET(Reductions!$E$1,MATCH(AD976,Reductions!$F$2:$F$15,0),))</f>
        <v>0</v>
      </c>
      <c r="AH976" s="53">
        <f t="shared" ca="1" si="47"/>
        <v>1118857</v>
      </c>
    </row>
    <row r="977" spans="1:34" x14ac:dyDescent="0.25">
      <c r="A977" s="126" t="s">
        <v>5642</v>
      </c>
      <c r="B977" s="126" t="s">
        <v>2540</v>
      </c>
      <c r="C977" s="126" t="s">
        <v>99</v>
      </c>
      <c r="D977" s="126" t="s">
        <v>100</v>
      </c>
      <c r="E977" s="126" t="s">
        <v>2541</v>
      </c>
      <c r="F977" s="126" t="s">
        <v>767</v>
      </c>
      <c r="G977" s="126" t="s">
        <v>768</v>
      </c>
      <c r="H977" s="126" t="s">
        <v>23</v>
      </c>
      <c r="I977" s="126" t="s">
        <v>23</v>
      </c>
      <c r="J977" s="126" t="s">
        <v>2574</v>
      </c>
      <c r="K977" s="126" t="s">
        <v>3337</v>
      </c>
      <c r="L977" s="127">
        <v>223357</v>
      </c>
      <c r="M977" s="127">
        <v>241236</v>
      </c>
      <c r="N977" s="127">
        <v>241236</v>
      </c>
      <c r="O977" s="127">
        <v>234935</v>
      </c>
      <c r="P977" s="127">
        <v>0</v>
      </c>
      <c r="Q977" s="127">
        <v>28464</v>
      </c>
      <c r="R977" s="127">
        <v>35935</v>
      </c>
      <c r="S977" s="127">
        <v>857</v>
      </c>
      <c r="T977" s="24">
        <f>IF(P977&gt;0, ROUND(IF(IF(OR(C977="51", C977="52", C977="66"), (L977*'UNIT VALUES'!$C$26)-CALCS!P977,0)&gt;0, IF(OR(C977="51", C977="52", C977="66"), (L977*'UNIT VALUES'!$C$26)-CALCS!P977,0), 0), 0), ROUND(IF(IF(OR(C977="51", C977="52", C977="66"), (L977*'UNIT VALUES'!$C$26)-CALCS!O977,0)&gt;0, IF(OR(C977="51", C977="52", C977="66"), (L977*'UNIT VALUES'!$C$26)-CALCS!O977,0), 0), 0))</f>
        <v>115560</v>
      </c>
      <c r="U977" s="25">
        <f>IF(C977="22", (O977*'UNIT VALUES'!$D$38)+(Q977*'UNIT VALUES'!$D$39)+(S977*'UNIT VALUES'!$D$40), (O977*'UNIT VALUES'!$D$28)+(Q977*'UNIT VALUES'!$D$29)+(S977*'UNIT VALUES'!$D$30))</f>
        <v>1293758.9912029197</v>
      </c>
      <c r="V977" s="25">
        <f>IF(C977="22",(O977*'UNIT VALUES'!$D$41)+(Q977*'UNIT VALUES'!$D$42)+(R977*'UNIT VALUES'!$D$43),IF(C977="66",(Q977*'UNIT VALUES'!$D$31)+(T977*'UNIT VALUES'!$D$33)+(R977*'UNIT VALUES'!$D$34),(Q977*'UNIT VALUES'!$D$31)+(T977*'UNIT VALUES'!$D$32)+(R977*'UNIT VALUES'!$D$34)))</f>
        <v>4324238.9337141141</v>
      </c>
      <c r="W977" s="25">
        <f t="shared" si="45"/>
        <v>4324239</v>
      </c>
      <c r="X977" s="27">
        <f>ROUND(IF(C977="22", W977*'UNIT VALUES'!$D$44, W977*'UNIT VALUES'!$D$36), 0)</f>
        <v>3784609</v>
      </c>
      <c r="Y977" s="87">
        <f>ROUND(IF(C977="22", IF(U977&gt;V977,O977*'UNIT VALUES'!$D$38*'UNIT VALUES'!$D$44,O977*'UNIT VALUES'!$D$41*'UNIT VALUES'!$D$44),IF(U977&gt;V977, O977*'UNIT VALUES'!$D$28*'UNIT VALUES'!$D$36,0)), 0)</f>
        <v>0</v>
      </c>
      <c r="Z977" s="87">
        <f>ROUND(IF(C977="22", IF(U977&gt;V977,Q977*'UNIT VALUES'!$D$39*'UNIT VALUES'!$D$44,Q977*'UNIT VALUES'!$D$42*'UNIT VALUES'!$D$44), IF(U977&gt;V977, Q977*'UNIT VALUES'!$D$29*'UNIT VALUES'!$D$36, Q977*'UNIT VALUES'!$D$31*'UNIT VALUES'!$D$36)),0)</f>
        <v>379977</v>
      </c>
      <c r="AA977" s="87">
        <f>ROUND(IF(C977="22", IF(U977&gt;V977,0,R977*'UNIT VALUES'!$D$43*'UNIT VALUES'!$D$44),IF(CALCS!U977&gt;CALCS!V977,0,CALCS!R977*'UNIT VALUES'!$D$34*'UNIT VALUES'!$D$36)), 0)</f>
        <v>2331987</v>
      </c>
      <c r="AB977" s="87">
        <f>ROUND(IF(C977="22",IF(U977&gt;V977,S977*'UNIT VALUES'!$D$40*'UNIT VALUES'!$D$44,0),IF(U977&gt;V977,S977*'UNIT VALUES'!$D$30*'UNIT VALUES'!$D$36)), 0)</f>
        <v>0</v>
      </c>
      <c r="AC977" s="87">
        <f>ROUND(IF(U977&gt;V977,0,IF(T977&gt;1, IF(C977="66", T977*'UNIT VALUES'!$D$33*'UNIT VALUES'!$D$36,T977*'UNIT VALUES'!$D$32*'UNIT VALUES'!$D$36),0)),0)</f>
        <v>1072645</v>
      </c>
      <c r="AD977" t="str">
        <f t="shared" si="46"/>
        <v>429079</v>
      </c>
      <c r="AE977">
        <f ca="1">IF(C977="22",OFFSET('National Reallocations'!$L$1,MATCH(AD977,'National Reallocations'!$I$2:$I$52,0),),ROUND((X977/(SUM($X$2:$X$1259)-SUMIF($C$2:$C$1259,"22",$X$2:$X$1259)))*(Reallocations!$F$4+Reallocations!$F$5),0))</f>
        <v>318</v>
      </c>
      <c r="AF977" s="27">
        <f ca="1">IF(ISERROR(OFFSET('MSA Reallocations'!$I$1,MATCH(AD977,'MSA Reallocations'!$E$2:$E$37,0),)), 0, (OFFSET('MSA Reallocations'!$I$1,MATCH(AD977,'MSA Reallocations'!$E$2:$E$37,0),)))</f>
        <v>0</v>
      </c>
      <c r="AG977" s="181">
        <f ca="1">IF(ISERROR(OFFSET(Reductions!$E$1,MATCH(AD977,Reductions!$F$2:$F$15,0),)), 0, -OFFSET(Reductions!$E$1,MATCH(AD977,Reductions!$F$2:$F$15,0),))</f>
        <v>0</v>
      </c>
      <c r="AH977" s="53">
        <f t="shared" ca="1" si="47"/>
        <v>3784927</v>
      </c>
    </row>
    <row r="978" spans="1:34" x14ac:dyDescent="0.25">
      <c r="A978" s="126" t="s">
        <v>4807</v>
      </c>
      <c r="B978" s="126" t="s">
        <v>2540</v>
      </c>
      <c r="C978" s="126" t="s">
        <v>99</v>
      </c>
      <c r="D978" s="126" t="s">
        <v>100</v>
      </c>
      <c r="E978" s="126" t="s">
        <v>2541</v>
      </c>
      <c r="F978" s="126" t="s">
        <v>1540</v>
      </c>
      <c r="G978" s="126" t="s">
        <v>156</v>
      </c>
      <c r="H978" s="126" t="s">
        <v>23</v>
      </c>
      <c r="I978" s="126" t="s">
        <v>23</v>
      </c>
      <c r="J978" s="126" t="s">
        <v>4667</v>
      </c>
      <c r="K978" s="126" t="s">
        <v>3337</v>
      </c>
      <c r="L978" s="127">
        <v>345262</v>
      </c>
      <c r="M978" s="127">
        <v>473486</v>
      </c>
      <c r="N978" s="127">
        <v>473580</v>
      </c>
      <c r="O978" s="127">
        <v>641023</v>
      </c>
      <c r="P978" s="127">
        <v>0</v>
      </c>
      <c r="Q978" s="127">
        <v>35782</v>
      </c>
      <c r="R978" s="127">
        <v>38163</v>
      </c>
      <c r="S978" s="127">
        <v>1946</v>
      </c>
      <c r="T978" s="24">
        <f>IF(P978&gt;0, ROUND(IF(IF(OR(C978="51", C978="52", C978="66"), (L978*'UNIT VALUES'!$C$26)-CALCS!P978,0)&gt;0, IF(OR(C978="51", C978="52", C978="66"), (L978*'UNIT VALUES'!$C$26)-CALCS!P978,0), 0), 0), ROUND(IF(IF(OR(C978="51", C978="52", C978="66"), (L978*'UNIT VALUES'!$C$26)-CALCS!O978,0)&gt;0, IF(OR(C978="51", C978="52", C978="66"), (L978*'UNIT VALUES'!$C$26)-CALCS!O978,0), 0), 0))</f>
        <v>0</v>
      </c>
      <c r="U978" s="25">
        <f>IF(C978="22", (O978*'UNIT VALUES'!$D$38)+(Q978*'UNIT VALUES'!$D$39)+(S978*'UNIT VALUES'!$D$40), (O978*'UNIT VALUES'!$D$28)+(Q978*'UNIT VALUES'!$D$29)+(S978*'UNIT VALUES'!$D$30))</f>
        <v>2406482.5850337283</v>
      </c>
      <c r="V978" s="25">
        <f>IF(C978="22",(O978*'UNIT VALUES'!$D$41)+(Q978*'UNIT VALUES'!$D$42)+(R978*'UNIT VALUES'!$D$43),IF(C978="66",(Q978*'UNIT VALUES'!$D$31)+(T978*'UNIT VALUES'!$D$33)+(R978*'UNIT VALUES'!$D$34),(Q978*'UNIT VALUES'!$D$31)+(T978*'UNIT VALUES'!$D$32)+(R978*'UNIT VALUES'!$D$34)))</f>
        <v>3375472.1111750803</v>
      </c>
      <c r="W978" s="25">
        <f t="shared" si="45"/>
        <v>3375472</v>
      </c>
      <c r="X978" s="27">
        <f>ROUND(IF(C978="22", W978*'UNIT VALUES'!$D$44, W978*'UNIT VALUES'!$D$36), 0)</f>
        <v>2954241</v>
      </c>
      <c r="Y978" s="87">
        <f>ROUND(IF(C978="22", IF(U978&gt;V978,O978*'UNIT VALUES'!$D$38*'UNIT VALUES'!$D$44,O978*'UNIT VALUES'!$D$41*'UNIT VALUES'!$D$44),IF(U978&gt;V978, O978*'UNIT VALUES'!$D$28*'UNIT VALUES'!$D$36,0)), 0)</f>
        <v>0</v>
      </c>
      <c r="Z978" s="87">
        <f>ROUND(IF(C978="22", IF(U978&gt;V978,Q978*'UNIT VALUES'!$D$39*'UNIT VALUES'!$D$44,Q978*'UNIT VALUES'!$D$42*'UNIT VALUES'!$D$44), IF(U978&gt;V978, Q978*'UNIT VALUES'!$D$29*'UNIT VALUES'!$D$36, Q978*'UNIT VALUES'!$D$31*'UNIT VALUES'!$D$36)),0)</f>
        <v>477668</v>
      </c>
      <c r="AA978" s="87">
        <f>ROUND(IF(C978="22", IF(U978&gt;V978,0,R978*'UNIT VALUES'!$D$43*'UNIT VALUES'!$D$44),IF(CALCS!U978&gt;CALCS!V978,0,CALCS!R978*'UNIT VALUES'!$D$34*'UNIT VALUES'!$D$36)), 0)</f>
        <v>2476573</v>
      </c>
      <c r="AB978" s="87">
        <f>ROUND(IF(C978="22",IF(U978&gt;V978,S978*'UNIT VALUES'!$D$40*'UNIT VALUES'!$D$44,0),IF(U978&gt;V978,S978*'UNIT VALUES'!$D$30*'UNIT VALUES'!$D$36)), 0)</f>
        <v>0</v>
      </c>
      <c r="AC978" s="87">
        <f>ROUND(IF(U978&gt;V978,0,IF(T978&gt;1, IF(C978="66", T978*'UNIT VALUES'!$D$33*'UNIT VALUES'!$D$36,T978*'UNIT VALUES'!$D$32*'UNIT VALUES'!$D$36),0)),0)</f>
        <v>0</v>
      </c>
      <c r="AD978" t="str">
        <f t="shared" si="46"/>
        <v>429091</v>
      </c>
      <c r="AE978">
        <f ca="1">IF(C978="22",OFFSET('National Reallocations'!$L$1,MATCH(AD978,'National Reallocations'!$I$2:$I$52,0),),ROUND((X978/(SUM($X$2:$X$1259)-SUMIF($C$2:$C$1259,"22",$X$2:$X$1259)))*(Reallocations!$F$4+Reallocations!$F$5),0))</f>
        <v>248</v>
      </c>
      <c r="AF978" s="27">
        <f ca="1">IF(ISERROR(OFFSET('MSA Reallocations'!$I$1,MATCH(AD978,'MSA Reallocations'!$E$2:$E$37,0),)), 0, (OFFSET('MSA Reallocations'!$I$1,MATCH(AD978,'MSA Reallocations'!$E$2:$E$37,0),)))</f>
        <v>0</v>
      </c>
      <c r="AG978" s="181">
        <f ca="1">IF(ISERROR(OFFSET(Reductions!$E$1,MATCH(AD978,Reductions!$F$2:$F$15,0),)), 0, -OFFSET(Reductions!$E$1,MATCH(AD978,Reductions!$F$2:$F$15,0),))</f>
        <v>0</v>
      </c>
      <c r="AH978" s="53">
        <f t="shared" ca="1" si="47"/>
        <v>2954489</v>
      </c>
    </row>
    <row r="979" spans="1:34" x14ac:dyDescent="0.25">
      <c r="A979" s="126" t="s">
        <v>5666</v>
      </c>
      <c r="B979" s="126" t="s">
        <v>2540</v>
      </c>
      <c r="C979" s="126" t="s">
        <v>99</v>
      </c>
      <c r="D979" s="126" t="s">
        <v>100</v>
      </c>
      <c r="E979" s="126" t="s">
        <v>2541</v>
      </c>
      <c r="F979" s="126" t="s">
        <v>1125</v>
      </c>
      <c r="G979" s="126" t="s">
        <v>351</v>
      </c>
      <c r="H979" s="126" t="s">
        <v>23</v>
      </c>
      <c r="I979" s="126" t="s">
        <v>23</v>
      </c>
      <c r="J979" s="126" t="s">
        <v>2547</v>
      </c>
      <c r="K979" s="126" t="s">
        <v>3337</v>
      </c>
      <c r="L979" s="127">
        <v>114132</v>
      </c>
      <c r="M979" s="127">
        <v>0</v>
      </c>
      <c r="N979" s="127">
        <v>0</v>
      </c>
      <c r="O979" s="127">
        <v>218698</v>
      </c>
      <c r="P979" s="127">
        <v>0</v>
      </c>
      <c r="Q979" s="127">
        <v>12086</v>
      </c>
      <c r="R979" s="127">
        <v>18830</v>
      </c>
      <c r="S979" s="127">
        <v>834</v>
      </c>
      <c r="T979" s="24">
        <f>IF(P979&gt;0, ROUND(IF(IF(OR(C979="51", C979="52", C979="66"), (L979*'UNIT VALUES'!$C$26)-CALCS!P979,0)&gt;0, IF(OR(C979="51", C979="52", C979="66"), (L979*'UNIT VALUES'!$C$26)-CALCS!P979,0), 0), 0), ROUND(IF(IF(OR(C979="51", C979="52", C979="66"), (L979*'UNIT VALUES'!$C$26)-CALCS!O979,0)&gt;0, IF(OR(C979="51", C979="52", C979="66"), (L979*'UNIT VALUES'!$C$26)-CALCS!O979,0), 0), 0))</f>
        <v>0</v>
      </c>
      <c r="U979" s="25">
        <f>IF(C979="22", (O979*'UNIT VALUES'!$D$38)+(Q979*'UNIT VALUES'!$D$39)+(S979*'UNIT VALUES'!$D$40), (O979*'UNIT VALUES'!$D$28)+(Q979*'UNIT VALUES'!$D$29)+(S979*'UNIT VALUES'!$D$30))</f>
        <v>843436.08678484859</v>
      </c>
      <c r="V979" s="25">
        <f>IF(C979="22",(O979*'UNIT VALUES'!$D$41)+(Q979*'UNIT VALUES'!$D$42)+(R979*'UNIT VALUES'!$D$43),IF(C979="66",(Q979*'UNIT VALUES'!$D$31)+(T979*'UNIT VALUES'!$D$33)+(R979*'UNIT VALUES'!$D$34),(Q979*'UNIT VALUES'!$D$31)+(T979*'UNIT VALUES'!$D$32)+(R979*'UNIT VALUES'!$D$34)))</f>
        <v>1580545.2591040563</v>
      </c>
      <c r="W979" s="25">
        <f t="shared" si="45"/>
        <v>1580545</v>
      </c>
      <c r="X979" s="27">
        <f>ROUND(IF(C979="22", W979*'UNIT VALUES'!$D$44, W979*'UNIT VALUES'!$D$36), 0)</f>
        <v>1383306</v>
      </c>
      <c r="Y979" s="87">
        <f>ROUND(IF(C979="22", IF(U979&gt;V979,O979*'UNIT VALUES'!$D$38*'UNIT VALUES'!$D$44,O979*'UNIT VALUES'!$D$41*'UNIT VALUES'!$D$44),IF(U979&gt;V979, O979*'UNIT VALUES'!$D$28*'UNIT VALUES'!$D$36,0)), 0)</f>
        <v>0</v>
      </c>
      <c r="Z979" s="87">
        <f>ROUND(IF(C979="22", IF(U979&gt;V979,Q979*'UNIT VALUES'!$D$39*'UNIT VALUES'!$D$44,Q979*'UNIT VALUES'!$D$42*'UNIT VALUES'!$D$44), IF(U979&gt;V979, Q979*'UNIT VALUES'!$D$29*'UNIT VALUES'!$D$36, Q979*'UNIT VALUES'!$D$31*'UNIT VALUES'!$D$36)),0)</f>
        <v>161341</v>
      </c>
      <c r="AA979" s="87">
        <f>ROUND(IF(C979="22", IF(U979&gt;V979,0,R979*'UNIT VALUES'!$D$43*'UNIT VALUES'!$D$44),IF(CALCS!U979&gt;CALCS!V979,0,CALCS!R979*'UNIT VALUES'!$D$34*'UNIT VALUES'!$D$36)), 0)</f>
        <v>1221965</v>
      </c>
      <c r="AB979" s="87">
        <f>ROUND(IF(C979="22",IF(U979&gt;V979,S979*'UNIT VALUES'!$D$40*'UNIT VALUES'!$D$44,0),IF(U979&gt;V979,S979*'UNIT VALUES'!$D$30*'UNIT VALUES'!$D$36)), 0)</f>
        <v>0</v>
      </c>
      <c r="AC979" s="87">
        <f>ROUND(IF(U979&gt;V979,0,IF(T979&gt;1, IF(C979="66", T979*'UNIT VALUES'!$D$33*'UNIT VALUES'!$D$36,T979*'UNIT VALUES'!$D$32*'UNIT VALUES'!$D$36),0)),0)</f>
        <v>0</v>
      </c>
      <c r="AD979" t="str">
        <f t="shared" si="46"/>
        <v>429095</v>
      </c>
      <c r="AE979">
        <f ca="1">IF(C979="22",OFFSET('National Reallocations'!$L$1,MATCH(AD979,'National Reallocations'!$I$2:$I$52,0),),ROUND((X979/(SUM($X$2:$X$1259)-SUMIF($C$2:$C$1259,"22",$X$2:$X$1259)))*(Reallocations!$F$4+Reallocations!$F$5),0))</f>
        <v>116</v>
      </c>
      <c r="AF979" s="27">
        <f ca="1">IF(ISERROR(OFFSET('MSA Reallocations'!$I$1,MATCH(AD979,'MSA Reallocations'!$E$2:$E$37,0),)), 0, (OFFSET('MSA Reallocations'!$I$1,MATCH(AD979,'MSA Reallocations'!$E$2:$E$37,0),)))</f>
        <v>0</v>
      </c>
      <c r="AG979" s="181">
        <f ca="1">IF(ISERROR(OFFSET(Reductions!$E$1,MATCH(AD979,Reductions!$F$2:$F$15,0),)), 0, -OFFSET(Reductions!$E$1,MATCH(AD979,Reductions!$F$2:$F$15,0),))</f>
        <v>0</v>
      </c>
      <c r="AH979" s="53">
        <f t="shared" ca="1" si="47"/>
        <v>1383422</v>
      </c>
    </row>
    <row r="980" spans="1:34" x14ac:dyDescent="0.25">
      <c r="A980" s="126" t="s">
        <v>5437</v>
      </c>
      <c r="B980" s="126" t="s">
        <v>2540</v>
      </c>
      <c r="C980" s="126" t="s">
        <v>99</v>
      </c>
      <c r="D980" s="126" t="s">
        <v>100</v>
      </c>
      <c r="E980" s="126" t="s">
        <v>2541</v>
      </c>
      <c r="F980" s="126" t="s">
        <v>1882</v>
      </c>
      <c r="G980" s="126" t="s">
        <v>95</v>
      </c>
      <c r="H980" s="126" t="s">
        <v>23</v>
      </c>
      <c r="I980" s="126" t="s">
        <v>23</v>
      </c>
      <c r="J980" s="126" t="s">
        <v>2592</v>
      </c>
      <c r="K980" s="126" t="s">
        <v>3355</v>
      </c>
      <c r="L980" s="127">
        <v>217985</v>
      </c>
      <c r="M980" s="127">
        <v>217613</v>
      </c>
      <c r="N980" s="127">
        <v>217613</v>
      </c>
      <c r="O980" s="127">
        <v>208636</v>
      </c>
      <c r="P980" s="127">
        <v>0</v>
      </c>
      <c r="Q980" s="127">
        <v>21428</v>
      </c>
      <c r="R980" s="127">
        <v>25197</v>
      </c>
      <c r="S980" s="127">
        <v>559</v>
      </c>
      <c r="T980" s="24">
        <f>IF(P980&gt;0, ROUND(IF(IF(OR(C980="51", C980="52", C980="66"), (L980*'UNIT VALUES'!$C$26)-CALCS!P980,0)&gt;0, IF(OR(C980="51", C980="52", C980="66"), (L980*'UNIT VALUES'!$C$26)-CALCS!P980,0), 0), 0), ROUND(IF(IF(OR(C980="51", C980="52", C980="66"), (L980*'UNIT VALUES'!$C$26)-CALCS!O980,0)&gt;0, IF(OR(C980="51", C980="52", C980="66"), (L980*'UNIT VALUES'!$C$26)-CALCS!O980,0), 0), 0))</f>
        <v>133430</v>
      </c>
      <c r="U980" s="25">
        <f>IF(C980="22", (O980*'UNIT VALUES'!$D$38)+(Q980*'UNIT VALUES'!$D$39)+(S980*'UNIT VALUES'!$D$40), (O980*'UNIT VALUES'!$D$28)+(Q980*'UNIT VALUES'!$D$29)+(S980*'UNIT VALUES'!$D$30))</f>
        <v>1020760.8352137429</v>
      </c>
      <c r="V980" s="25">
        <f>IF(C980="22",(O980*'UNIT VALUES'!$D$41)+(Q980*'UNIT VALUES'!$D$42)+(R980*'UNIT VALUES'!$D$43),IF(C980="66",(Q980*'UNIT VALUES'!$D$31)+(T980*'UNIT VALUES'!$D$33)+(R980*'UNIT VALUES'!$D$34),(Q980*'UNIT VALUES'!$D$31)+(T980*'UNIT VALUES'!$D$32)+(R980*'UNIT VALUES'!$D$34)))</f>
        <v>3610245.7618538626</v>
      </c>
      <c r="W980" s="25">
        <f t="shared" si="45"/>
        <v>3610246</v>
      </c>
      <c r="X980" s="27">
        <f>ROUND(IF(C980="22", W980*'UNIT VALUES'!$D$44, W980*'UNIT VALUES'!$D$36), 0)</f>
        <v>3159717</v>
      </c>
      <c r="Y980" s="87">
        <f>ROUND(IF(C980="22", IF(U980&gt;V980,O980*'UNIT VALUES'!$D$38*'UNIT VALUES'!$D$44,O980*'UNIT VALUES'!$D$41*'UNIT VALUES'!$D$44),IF(U980&gt;V980, O980*'UNIT VALUES'!$D$28*'UNIT VALUES'!$D$36,0)), 0)</f>
        <v>0</v>
      </c>
      <c r="Z980" s="87">
        <f>ROUND(IF(C980="22", IF(U980&gt;V980,Q980*'UNIT VALUES'!$D$39*'UNIT VALUES'!$D$44,Q980*'UNIT VALUES'!$D$42*'UNIT VALUES'!$D$44), IF(U980&gt;V980, Q980*'UNIT VALUES'!$D$29*'UNIT VALUES'!$D$36, Q980*'UNIT VALUES'!$D$31*'UNIT VALUES'!$D$36)),0)</f>
        <v>286051</v>
      </c>
      <c r="AA980" s="87">
        <f>ROUND(IF(C980="22", IF(U980&gt;V980,0,R980*'UNIT VALUES'!$D$43*'UNIT VALUES'!$D$44),IF(CALCS!U980&gt;CALCS!V980,0,CALCS!R980*'UNIT VALUES'!$D$34*'UNIT VALUES'!$D$36)), 0)</f>
        <v>1635149</v>
      </c>
      <c r="AB980" s="87">
        <f>ROUND(IF(C980="22",IF(U980&gt;V980,S980*'UNIT VALUES'!$D$40*'UNIT VALUES'!$D$44,0),IF(U980&gt;V980,S980*'UNIT VALUES'!$D$30*'UNIT VALUES'!$D$36)), 0)</f>
        <v>0</v>
      </c>
      <c r="AC980" s="87">
        <f>ROUND(IF(U980&gt;V980,0,IF(T980&gt;1, IF(C980="66", T980*'UNIT VALUES'!$D$33*'UNIT VALUES'!$D$36,T980*'UNIT VALUES'!$D$32*'UNIT VALUES'!$D$36),0)),0)</f>
        <v>1238517</v>
      </c>
      <c r="AD980" t="str">
        <f t="shared" si="46"/>
        <v>429125</v>
      </c>
      <c r="AE980">
        <f ca="1">IF(C980="22",OFFSET('National Reallocations'!$L$1,MATCH(AD980,'National Reallocations'!$I$2:$I$52,0),),ROUND((X980/(SUM($X$2:$X$1259)-SUMIF($C$2:$C$1259,"22",$X$2:$X$1259)))*(Reallocations!$F$4+Reallocations!$F$5),0))</f>
        <v>266</v>
      </c>
      <c r="AF980" s="27">
        <f ca="1">IF(ISERROR(OFFSET('MSA Reallocations'!$I$1,MATCH(AD980,'MSA Reallocations'!$E$2:$E$37,0),)), 0, (OFFSET('MSA Reallocations'!$I$1,MATCH(AD980,'MSA Reallocations'!$E$2:$E$37,0),)))</f>
        <v>0</v>
      </c>
      <c r="AG980" s="181">
        <f ca="1">IF(ISERROR(OFFSET(Reductions!$E$1,MATCH(AD980,Reductions!$F$2:$F$15,0),)), 0, -OFFSET(Reductions!$E$1,MATCH(AD980,Reductions!$F$2:$F$15,0),))</f>
        <v>0</v>
      </c>
      <c r="AH980" s="53">
        <f t="shared" ca="1" si="47"/>
        <v>3159983</v>
      </c>
    </row>
    <row r="981" spans="1:34" x14ac:dyDescent="0.25">
      <c r="A981" s="126" t="s">
        <v>5512</v>
      </c>
      <c r="B981" s="126" t="s">
        <v>2540</v>
      </c>
      <c r="C981" s="126" t="s">
        <v>99</v>
      </c>
      <c r="D981" s="126" t="s">
        <v>100</v>
      </c>
      <c r="E981" s="126" t="s">
        <v>2541</v>
      </c>
      <c r="F981" s="126" t="s">
        <v>2645</v>
      </c>
      <c r="G981" s="126" t="s">
        <v>2067</v>
      </c>
      <c r="H981" s="126" t="s">
        <v>23</v>
      </c>
      <c r="I981" s="126" t="s">
        <v>23</v>
      </c>
      <c r="J981" s="126" t="s">
        <v>2592</v>
      </c>
      <c r="K981" s="126" t="s">
        <v>3355</v>
      </c>
      <c r="L981" s="127">
        <v>261231</v>
      </c>
      <c r="M981" s="127">
        <v>319356</v>
      </c>
      <c r="N981" s="127">
        <v>319356</v>
      </c>
      <c r="O981" s="127">
        <v>304802</v>
      </c>
      <c r="P981" s="127">
        <v>0</v>
      </c>
      <c r="Q981" s="127">
        <v>26060</v>
      </c>
      <c r="R981" s="127">
        <v>27823</v>
      </c>
      <c r="S981" s="127">
        <v>636</v>
      </c>
      <c r="T981" s="24">
        <f>IF(P981&gt;0, ROUND(IF(IF(OR(C981="51", C981="52", C981="66"), (L981*'UNIT VALUES'!$C$26)-CALCS!P981,0)&gt;0, IF(OR(C981="51", C981="52", C981="66"), (L981*'UNIT VALUES'!$C$26)-CALCS!P981,0), 0), 0), ROUND(IF(IF(OR(C981="51", C981="52", C981="66"), (L981*'UNIT VALUES'!$C$26)-CALCS!O981,0)&gt;0, IF(OR(C981="51", C981="52", C981="66"), (L981*'UNIT VALUES'!$C$26)-CALCS!O981,0), 0), 0))</f>
        <v>105126</v>
      </c>
      <c r="U981" s="25">
        <f>IF(C981="22", (O981*'UNIT VALUES'!$D$38)+(Q981*'UNIT VALUES'!$D$39)+(S981*'UNIT VALUES'!$D$40), (O981*'UNIT VALUES'!$D$28)+(Q981*'UNIT VALUES'!$D$29)+(S981*'UNIT VALUES'!$D$30))</f>
        <v>1330831.3338052323</v>
      </c>
      <c r="V981" s="25">
        <f>IF(C981="22",(O981*'UNIT VALUES'!$D$41)+(Q981*'UNIT VALUES'!$D$42)+(R981*'UNIT VALUES'!$D$43),IF(C981="66",(Q981*'UNIT VALUES'!$D$31)+(T981*'UNIT VALUES'!$D$33)+(R981*'UNIT VALUES'!$D$34),(Q981*'UNIT VALUES'!$D$31)+(T981*'UNIT VALUES'!$D$32)+(R981*'UNIT VALUES'!$D$34)))</f>
        <v>3575426.4280461259</v>
      </c>
      <c r="W981" s="25">
        <f t="shared" si="45"/>
        <v>3575426</v>
      </c>
      <c r="X981" s="27">
        <f>ROUND(IF(C981="22", W981*'UNIT VALUES'!$D$44, W981*'UNIT VALUES'!$D$36), 0)</f>
        <v>3129242</v>
      </c>
      <c r="Y981" s="87">
        <f>ROUND(IF(C981="22", IF(U981&gt;V981,O981*'UNIT VALUES'!$D$38*'UNIT VALUES'!$D$44,O981*'UNIT VALUES'!$D$41*'UNIT VALUES'!$D$44),IF(U981&gt;V981, O981*'UNIT VALUES'!$D$28*'UNIT VALUES'!$D$36,0)), 0)</f>
        <v>0</v>
      </c>
      <c r="Z981" s="87">
        <f>ROUND(IF(C981="22", IF(U981&gt;V981,Q981*'UNIT VALUES'!$D$39*'UNIT VALUES'!$D$44,Q981*'UNIT VALUES'!$D$42*'UNIT VALUES'!$D$44), IF(U981&gt;V981, Q981*'UNIT VALUES'!$D$29*'UNIT VALUES'!$D$36, Q981*'UNIT VALUES'!$D$31*'UNIT VALUES'!$D$36)),0)</f>
        <v>347885</v>
      </c>
      <c r="AA981" s="87">
        <f>ROUND(IF(C981="22", IF(U981&gt;V981,0,R981*'UNIT VALUES'!$D$43*'UNIT VALUES'!$D$44),IF(CALCS!U981&gt;CALCS!V981,0,CALCS!R981*'UNIT VALUES'!$D$34*'UNIT VALUES'!$D$36)), 0)</f>
        <v>1805562</v>
      </c>
      <c r="AB981" s="87">
        <f>ROUND(IF(C981="22",IF(U981&gt;V981,S981*'UNIT VALUES'!$D$40*'UNIT VALUES'!$D$44,0),IF(U981&gt;V981,S981*'UNIT VALUES'!$D$30*'UNIT VALUES'!$D$36)), 0)</f>
        <v>0</v>
      </c>
      <c r="AC981" s="87">
        <f>ROUND(IF(U981&gt;V981,0,IF(T981&gt;1, IF(C981="66", T981*'UNIT VALUES'!$D$33*'UNIT VALUES'!$D$36,T981*'UNIT VALUES'!$D$32*'UNIT VALUES'!$D$36),0)),0)</f>
        <v>975795</v>
      </c>
      <c r="AD981" t="str">
        <f t="shared" si="46"/>
        <v>429129</v>
      </c>
      <c r="AE981">
        <f ca="1">IF(C981="22",OFFSET('National Reallocations'!$L$1,MATCH(AD981,'National Reallocations'!$I$2:$I$52,0),),ROUND((X981/(SUM($X$2:$X$1259)-SUMIF($C$2:$C$1259,"22",$X$2:$X$1259)))*(Reallocations!$F$4+Reallocations!$F$5),0))</f>
        <v>263</v>
      </c>
      <c r="AF981" s="27">
        <f ca="1">IF(ISERROR(OFFSET('MSA Reallocations'!$I$1,MATCH(AD981,'MSA Reallocations'!$E$2:$E$37,0),)), 0, (OFFSET('MSA Reallocations'!$I$1,MATCH(AD981,'MSA Reallocations'!$E$2:$E$37,0),)))</f>
        <v>0</v>
      </c>
      <c r="AG981" s="181">
        <f ca="1">IF(ISERROR(OFFSET(Reductions!$E$1,MATCH(AD981,Reductions!$F$2:$F$15,0),)), 0, -OFFSET(Reductions!$E$1,MATCH(AD981,Reductions!$F$2:$F$15,0),))</f>
        <v>0</v>
      </c>
      <c r="AH981" s="53">
        <f t="shared" ca="1" si="47"/>
        <v>3129505</v>
      </c>
    </row>
    <row r="982" spans="1:34" x14ac:dyDescent="0.25">
      <c r="A982" s="126" t="s">
        <v>5404</v>
      </c>
      <c r="B982" s="126" t="s">
        <v>2540</v>
      </c>
      <c r="C982" s="126" t="s">
        <v>99</v>
      </c>
      <c r="D982" s="126" t="s">
        <v>100</v>
      </c>
      <c r="E982" s="126" t="s">
        <v>2541</v>
      </c>
      <c r="F982" s="126" t="s">
        <v>2647</v>
      </c>
      <c r="G982" s="126" t="s">
        <v>2050</v>
      </c>
      <c r="H982" s="126" t="s">
        <v>23</v>
      </c>
      <c r="I982" s="126" t="s">
        <v>23</v>
      </c>
      <c r="J982" s="126" t="s">
        <v>2631</v>
      </c>
      <c r="K982" s="126" t="s">
        <v>3337</v>
      </c>
      <c r="L982" s="127">
        <v>183832</v>
      </c>
      <c r="M982" s="127">
        <v>268405</v>
      </c>
      <c r="N982" s="127">
        <v>268344</v>
      </c>
      <c r="O982" s="127">
        <v>398875</v>
      </c>
      <c r="P982" s="127">
        <v>0</v>
      </c>
      <c r="Q982" s="127">
        <v>28133</v>
      </c>
      <c r="R982" s="127">
        <v>24142</v>
      </c>
      <c r="S982" s="127">
        <v>1326</v>
      </c>
      <c r="T982" s="24">
        <f>IF(P982&gt;0, ROUND(IF(IF(OR(C982="51", C982="52", C982="66"), (L982*'UNIT VALUES'!$C$26)-CALCS!P982,0)&gt;0, IF(OR(C982="51", C982="52", C982="66"), (L982*'UNIT VALUES'!$C$26)-CALCS!P982,0), 0), 0), ROUND(IF(IF(OR(C982="51", C982="52", C982="66"), (L982*'UNIT VALUES'!$C$26)-CALCS!O982,0)&gt;0, IF(OR(C982="51", C982="52", C982="66"), (L982*'UNIT VALUES'!$C$26)-CALCS!O982,0), 0), 0))</f>
        <v>0</v>
      </c>
      <c r="U982" s="25">
        <f>IF(C982="22", (O982*'UNIT VALUES'!$D$38)+(Q982*'UNIT VALUES'!$D$39)+(S982*'UNIT VALUES'!$D$40), (O982*'UNIT VALUES'!$D$28)+(Q982*'UNIT VALUES'!$D$29)+(S982*'UNIT VALUES'!$D$30))</f>
        <v>1663858.8623211859</v>
      </c>
      <c r="V982" s="25">
        <f>IF(C982="22",(O982*'UNIT VALUES'!$D$41)+(Q982*'UNIT VALUES'!$D$42)+(R982*'UNIT VALUES'!$D$43),IF(C982="66",(Q982*'UNIT VALUES'!$D$31)+(T982*'UNIT VALUES'!$D$33)+(R982*'UNIT VALUES'!$D$34),(Q982*'UNIT VALUES'!$D$31)+(T982*'UNIT VALUES'!$D$32)+(R982*'UNIT VALUES'!$D$34)))</f>
        <v>2219179.5289219427</v>
      </c>
      <c r="W982" s="25">
        <f t="shared" si="45"/>
        <v>2219180</v>
      </c>
      <c r="X982" s="27">
        <f>ROUND(IF(C982="22", W982*'UNIT VALUES'!$D$44, W982*'UNIT VALUES'!$D$36), 0)</f>
        <v>1942245</v>
      </c>
      <c r="Y982" s="87">
        <f>ROUND(IF(C982="22", IF(U982&gt;V982,O982*'UNIT VALUES'!$D$38*'UNIT VALUES'!$D$44,O982*'UNIT VALUES'!$D$41*'UNIT VALUES'!$D$44),IF(U982&gt;V982, O982*'UNIT VALUES'!$D$28*'UNIT VALUES'!$D$36,0)), 0)</f>
        <v>0</v>
      </c>
      <c r="Z982" s="87">
        <f>ROUND(IF(C982="22", IF(U982&gt;V982,Q982*'UNIT VALUES'!$D$39*'UNIT VALUES'!$D$44,Q982*'UNIT VALUES'!$D$42*'UNIT VALUES'!$D$44), IF(U982&gt;V982, Q982*'UNIT VALUES'!$D$29*'UNIT VALUES'!$D$36, Q982*'UNIT VALUES'!$D$31*'UNIT VALUES'!$D$36)),0)</f>
        <v>375559</v>
      </c>
      <c r="AA982" s="87">
        <f>ROUND(IF(C982="22", IF(U982&gt;V982,0,R982*'UNIT VALUES'!$D$43*'UNIT VALUES'!$D$44),IF(CALCS!U982&gt;CALCS!V982,0,CALCS!R982*'UNIT VALUES'!$D$34*'UNIT VALUES'!$D$36)), 0)</f>
        <v>1566685</v>
      </c>
      <c r="AB982" s="87">
        <f>ROUND(IF(C982="22",IF(U982&gt;V982,S982*'UNIT VALUES'!$D$40*'UNIT VALUES'!$D$44,0),IF(U982&gt;V982,S982*'UNIT VALUES'!$D$30*'UNIT VALUES'!$D$36)), 0)</f>
        <v>0</v>
      </c>
      <c r="AC982" s="87">
        <f>ROUND(IF(U982&gt;V982,0,IF(T982&gt;1, IF(C982="66", T982*'UNIT VALUES'!$D$33*'UNIT VALUES'!$D$36,T982*'UNIT VALUES'!$D$32*'UNIT VALUES'!$D$36),0)),0)</f>
        <v>0</v>
      </c>
      <c r="AD982" t="str">
        <f t="shared" si="46"/>
        <v>429133</v>
      </c>
      <c r="AE982">
        <f ca="1">IF(C982="22",OFFSET('National Reallocations'!$L$1,MATCH(AD982,'National Reallocations'!$I$2:$I$52,0),),ROUND((X982/(SUM($X$2:$X$1259)-SUMIF($C$2:$C$1259,"22",$X$2:$X$1259)))*(Reallocations!$F$4+Reallocations!$F$5),0))</f>
        <v>163</v>
      </c>
      <c r="AF982" s="27">
        <f ca="1">IF(ISERROR(OFFSET('MSA Reallocations'!$I$1,MATCH(AD982,'MSA Reallocations'!$E$2:$E$37,0),)), 0, (OFFSET('MSA Reallocations'!$I$1,MATCH(AD982,'MSA Reallocations'!$E$2:$E$37,0),)))</f>
        <v>0</v>
      </c>
      <c r="AG982" s="181">
        <f ca="1">IF(ISERROR(OFFSET(Reductions!$E$1,MATCH(AD982,Reductions!$F$2:$F$15,0),)), 0, -OFFSET(Reductions!$E$1,MATCH(AD982,Reductions!$F$2:$F$15,0),))</f>
        <v>0</v>
      </c>
      <c r="AH982" s="53">
        <f t="shared" ca="1" si="47"/>
        <v>1942408</v>
      </c>
    </row>
    <row r="983" spans="1:34" x14ac:dyDescent="0.25">
      <c r="A983" s="126" t="s">
        <v>5784</v>
      </c>
      <c r="B983" s="126" t="s">
        <v>2649</v>
      </c>
      <c r="C983" s="126" t="s">
        <v>19</v>
      </c>
      <c r="D983" s="126" t="s">
        <v>20</v>
      </c>
      <c r="E983" s="126" t="s">
        <v>2650</v>
      </c>
      <c r="F983" s="126" t="s">
        <v>4744</v>
      </c>
      <c r="G983" s="126" t="s">
        <v>22</v>
      </c>
      <c r="H983" s="126" t="s">
        <v>23</v>
      </c>
      <c r="I983" s="126" t="s">
        <v>23</v>
      </c>
      <c r="J983" s="126" t="s">
        <v>24</v>
      </c>
      <c r="K983" s="126" t="s">
        <v>3356</v>
      </c>
      <c r="L983" s="127">
        <v>0</v>
      </c>
      <c r="M983" s="127">
        <v>3196520</v>
      </c>
      <c r="N983" s="127">
        <v>3196520</v>
      </c>
      <c r="O983" s="127">
        <v>1531838</v>
      </c>
      <c r="P983" s="127">
        <v>0</v>
      </c>
      <c r="Q983" s="127">
        <v>678677</v>
      </c>
      <c r="R983" s="127">
        <v>12194</v>
      </c>
      <c r="S983" s="127">
        <v>22241</v>
      </c>
      <c r="T983" s="24">
        <f>IF(P983&gt;0, ROUND(IF(IF(OR(C983="51", C983="52", C983="66"), (L983*'UNIT VALUES'!$C$26)-CALCS!P983,0)&gt;0, IF(OR(C983="51", C983="52", C983="66"), (L983*'UNIT VALUES'!$C$26)-CALCS!P983,0), 0), 0), ROUND(IF(IF(OR(C983="51", C983="52", C983="66"), (L983*'UNIT VALUES'!$C$26)-CALCS!O983,0)&gt;0, IF(OR(C983="51", C983="52", C983="66"), (L983*'UNIT VALUES'!$C$26)-CALCS!O983,0), 0), 0))</f>
        <v>0</v>
      </c>
      <c r="U983" s="25">
        <f>IF(C983="22", (O983*'UNIT VALUES'!$D$38)+(Q983*'UNIT VALUES'!$D$39)+(S983*'UNIT VALUES'!$D$40), (O983*'UNIT VALUES'!$D$28)+(Q983*'UNIT VALUES'!$D$29)+(S983*'UNIT VALUES'!$D$30))</f>
        <v>27733586.381300244</v>
      </c>
      <c r="V983" s="25">
        <f>IF(C983="22",(O983*'UNIT VALUES'!$D$41)+(Q983*'UNIT VALUES'!$D$42)+(R983*'UNIT VALUES'!$D$43),IF(C983="66",(Q983*'UNIT VALUES'!$D$31)+(T983*'UNIT VALUES'!$D$33)+(R983*'UNIT VALUES'!$D$34),(Q983*'UNIT VALUES'!$D$31)+(T983*'UNIT VALUES'!$D$32)+(R983*'UNIT VALUES'!$D$34)))</f>
        <v>14712021.568873575</v>
      </c>
      <c r="W983" s="25">
        <f t="shared" si="45"/>
        <v>27733586</v>
      </c>
      <c r="X983" s="219">
        <f>ROUND(IF(C983="22", W983*'UNIT VALUES'!$D$44, W983*'UNIT VALUES'!$D$36), 0)</f>
        <v>23061839</v>
      </c>
      <c r="Y983" s="87">
        <f>ROUND(IF(C983="22", IF(U983&gt;V983,O983*'UNIT VALUES'!$D$38*'UNIT VALUES'!$D$44,O983*'UNIT VALUES'!$D$41*'UNIT VALUES'!$D$44),IF(U983&gt;V983, O983*'UNIT VALUES'!$D$28*'UNIT VALUES'!$D$36,0)), 0)</f>
        <v>2558454</v>
      </c>
      <c r="Z983" s="87">
        <f>ROUND(IF(C983="22", IF(U983&gt;V983,Q983*'UNIT VALUES'!$D$39*'UNIT VALUES'!$D$44,Q983*'UNIT VALUES'!$D$42*'UNIT VALUES'!$D$44), IF(U983&gt;V983, Q983*'UNIT VALUES'!$D$29*'UNIT VALUES'!$D$36, Q983*'UNIT VALUES'!$D$31*'UNIT VALUES'!$D$36)),0)</f>
        <v>15799954</v>
      </c>
      <c r="AA983" s="87">
        <f>ROUND(IF(C983="22", IF(U983&gt;V983,0,R983*'UNIT VALUES'!$D$43*'UNIT VALUES'!$D$44),IF(CALCS!U983&gt;CALCS!V983,0,CALCS!R983*'UNIT VALUES'!$D$34*'UNIT VALUES'!$D$36)), 0)</f>
        <v>0</v>
      </c>
      <c r="AB983" s="87">
        <f>ROUND(IF(C983="22",IF(U983&gt;V983,S983*'UNIT VALUES'!$D$40*'UNIT VALUES'!$D$44,0),IF(U983&gt;V983,S983*'UNIT VALUES'!$D$30*'UNIT VALUES'!$D$36)), 0)</f>
        <v>4703431</v>
      </c>
      <c r="AC983" s="87">
        <f>ROUND(IF(U983&gt;V983,0,IF(T983&gt;1, IF(C983="66", T983*'UNIT VALUES'!$D$33*'UNIT VALUES'!$D$36,T983*'UNIT VALUES'!$D$32*'UNIT VALUES'!$D$36),0)),0)</f>
        <v>0</v>
      </c>
      <c r="AD983" t="str">
        <f t="shared" si="46"/>
        <v>729999</v>
      </c>
      <c r="AE983">
        <f ca="1">IF(C983="22",OFFSET('National Reallocations'!$L$1,MATCH(AD983,'National Reallocations'!$I$2:$I$52,0),),ROUND((X983/(SUM($X$2:$X$1259)-SUMIF($C$2:$C$1259,"22",$X$2:$X$1259)))*(Reallocations!$F$4+Reallocations!$F$5),0))</f>
        <v>16566</v>
      </c>
      <c r="AF983" s="27">
        <f ca="1">IF(ISERROR(OFFSET('MSA Reallocations'!$I$1,MATCH(AD983,'MSA Reallocations'!$E$2:$E$37,0),)), 0, (OFFSET('MSA Reallocations'!$I$1,MATCH(AD983,'MSA Reallocations'!$E$2:$E$37,0),)))</f>
        <v>0</v>
      </c>
      <c r="AG983" s="181">
        <f ca="1">IF(ISERROR(OFFSET(Reductions!$E$1,MATCH(AD983,Reductions!$F$2:$F$15,0),)), 0, -OFFSET(Reductions!$E$1,MATCH(AD983,Reductions!$F$2:$F$15,0),))</f>
        <v>0</v>
      </c>
      <c r="AH983" s="53">
        <f t="shared" ca="1" si="47"/>
        <v>23078405</v>
      </c>
    </row>
    <row r="984" spans="1:34" x14ac:dyDescent="0.25">
      <c r="A984" s="126" t="s">
        <v>5195</v>
      </c>
      <c r="B984" s="126" t="s">
        <v>2649</v>
      </c>
      <c r="C984" s="126" t="s">
        <v>27</v>
      </c>
      <c r="D984" s="126" t="s">
        <v>28</v>
      </c>
      <c r="E984" s="126" t="s">
        <v>2650</v>
      </c>
      <c r="F984" s="126" t="s">
        <v>831</v>
      </c>
      <c r="G984" s="126" t="s">
        <v>176</v>
      </c>
      <c r="H984" s="126" t="s">
        <v>23</v>
      </c>
      <c r="I984" s="126" t="s">
        <v>23</v>
      </c>
      <c r="J984" s="126" t="s">
        <v>2652</v>
      </c>
      <c r="K984" s="126" t="s">
        <v>3356</v>
      </c>
      <c r="L984" s="127">
        <v>47864</v>
      </c>
      <c r="M984" s="127">
        <v>54606</v>
      </c>
      <c r="N984" s="127">
        <v>54606</v>
      </c>
      <c r="O984" s="127">
        <v>55804</v>
      </c>
      <c r="P984" s="127">
        <v>0</v>
      </c>
      <c r="Q984" s="127">
        <v>28492</v>
      </c>
      <c r="R984" s="127">
        <v>780</v>
      </c>
      <c r="S984" s="127">
        <v>550</v>
      </c>
      <c r="T984" s="24">
        <f>IF(P984&gt;0, ROUND(IF(IF(OR(C984="51", C984="52", C984="66"), (L984*'UNIT VALUES'!$C$26)-CALCS!P984,0)&gt;0, IF(OR(C984="51", C984="52", C984="66"), (L984*'UNIT VALUES'!$C$26)-CALCS!P984,0), 0), 0), ROUND(IF(IF(OR(C984="51", C984="52", C984="66"), (L984*'UNIT VALUES'!$C$26)-CALCS!O984,0)&gt;0, IF(OR(C984="51", C984="52", C984="66"), (L984*'UNIT VALUES'!$C$26)-CALCS!O984,0), 0), 0))</f>
        <v>19305</v>
      </c>
      <c r="U984" s="25">
        <f>IF(C984="22", (O984*'UNIT VALUES'!$D$38)+(Q984*'UNIT VALUES'!$D$39)+(S984*'UNIT VALUES'!$D$40), (O984*'UNIT VALUES'!$D$28)+(Q984*'UNIT VALUES'!$D$29)+(S984*'UNIT VALUES'!$D$30))</f>
        <v>911699.55242153432</v>
      </c>
      <c r="V984" s="25">
        <f>IF(C984="22",(O984*'UNIT VALUES'!$D$41)+(Q984*'UNIT VALUES'!$D$42)+(R984*'UNIT VALUES'!$D$43),IF(C984="66",(Q984*'UNIT VALUES'!$D$31)+(T984*'UNIT VALUES'!$D$33)+(R984*'UNIT VALUES'!$D$34),(Q984*'UNIT VALUES'!$D$31)+(T984*'UNIT VALUES'!$D$32)+(R984*'UNIT VALUES'!$D$34)))</f>
        <v>717653.97981742269</v>
      </c>
      <c r="W984" s="25">
        <f t="shared" si="45"/>
        <v>911700</v>
      </c>
      <c r="X984" s="27">
        <f>ROUND(IF(C984="22", W984*'UNIT VALUES'!$D$44, W984*'UNIT VALUES'!$D$36), 0)</f>
        <v>797927</v>
      </c>
      <c r="Y984" s="87">
        <f>ROUND(IF(C984="22", IF(U984&gt;V984,O984*'UNIT VALUES'!$D$38*'UNIT VALUES'!$D$44,O984*'UNIT VALUES'!$D$41*'UNIT VALUES'!$D$44),IF(U984&gt;V984, O984*'UNIT VALUES'!$D$28*'UNIT VALUES'!$D$36,0)), 0)</f>
        <v>91808</v>
      </c>
      <c r="Z984" s="87">
        <f>ROUND(IF(C984="22", IF(U984&gt;V984,Q984*'UNIT VALUES'!$D$39*'UNIT VALUES'!$D$44,Q984*'UNIT VALUES'!$D$42*'UNIT VALUES'!$D$44), IF(U984&gt;V984, Q984*'UNIT VALUES'!$D$29*'UNIT VALUES'!$D$36, Q984*'UNIT VALUES'!$D$31*'UNIT VALUES'!$D$36)),0)</f>
        <v>633919</v>
      </c>
      <c r="AA984" s="87">
        <f>ROUND(IF(C984="22", IF(U984&gt;V984,0,R984*'UNIT VALUES'!$D$43*'UNIT VALUES'!$D$44),IF(CALCS!U984&gt;CALCS!V984,0,CALCS!R984*'UNIT VALUES'!$D$34*'UNIT VALUES'!$D$36)), 0)</f>
        <v>0</v>
      </c>
      <c r="AB984" s="87">
        <f>ROUND(IF(C984="22",IF(U984&gt;V984,S984*'UNIT VALUES'!$D$40*'UNIT VALUES'!$D$44,0),IF(U984&gt;V984,S984*'UNIT VALUES'!$D$30*'UNIT VALUES'!$D$36)), 0)</f>
        <v>72201</v>
      </c>
      <c r="AC984" s="87">
        <f>ROUND(IF(U984&gt;V984,0,IF(T984&gt;1, IF(C984="66", T984*'UNIT VALUES'!$D$33*'UNIT VALUES'!$D$36,T984*'UNIT VALUES'!$D$32*'UNIT VALUES'!$D$36),0)),0)</f>
        <v>0</v>
      </c>
      <c r="AD984" t="str">
        <f t="shared" si="46"/>
        <v>729005</v>
      </c>
      <c r="AE984">
        <f ca="1">IF(C984="22",OFFSET('National Reallocations'!$L$1,MATCH(AD984,'National Reallocations'!$I$2:$I$52,0),),ROUND((X984/(SUM($X$2:$X$1259)-SUMIF($C$2:$C$1259,"22",$X$2:$X$1259)))*(Reallocations!$F$4+Reallocations!$F$5),0))</f>
        <v>67</v>
      </c>
      <c r="AF984" s="27">
        <f ca="1">IF(ISERROR(OFFSET('MSA Reallocations'!$I$1,MATCH(AD984,'MSA Reallocations'!$E$2:$E$37,0),)), 0, (OFFSET('MSA Reallocations'!$I$1,MATCH(AD984,'MSA Reallocations'!$E$2:$E$37,0),)))</f>
        <v>0</v>
      </c>
      <c r="AG984" s="181">
        <f ca="1">IF(ISERROR(OFFSET(Reductions!$E$1,MATCH(AD984,Reductions!$F$2:$F$15,0),)), 0, -OFFSET(Reductions!$E$1,MATCH(AD984,Reductions!$F$2:$F$15,0),))</f>
        <v>0</v>
      </c>
      <c r="AH984" s="53">
        <f t="shared" ca="1" si="47"/>
        <v>797994</v>
      </c>
    </row>
    <row r="985" spans="1:34" x14ac:dyDescent="0.25">
      <c r="A985" s="126" t="s">
        <v>4854</v>
      </c>
      <c r="B985" s="126" t="s">
        <v>2649</v>
      </c>
      <c r="C985" s="126" t="s">
        <v>47</v>
      </c>
      <c r="D985" s="126" t="s">
        <v>48</v>
      </c>
      <c r="E985" s="126" t="s">
        <v>2650</v>
      </c>
      <c r="F985" s="126" t="s">
        <v>219</v>
      </c>
      <c r="G985" s="126" t="s">
        <v>170</v>
      </c>
      <c r="H985" s="126" t="s">
        <v>23</v>
      </c>
      <c r="I985" s="126" t="s">
        <v>23</v>
      </c>
      <c r="J985" s="126" t="s">
        <v>4668</v>
      </c>
      <c r="K985" s="126" t="s">
        <v>3356</v>
      </c>
      <c r="L985" s="127">
        <v>69879</v>
      </c>
      <c r="M985" s="127">
        <v>86766</v>
      </c>
      <c r="N985" s="127">
        <v>86766</v>
      </c>
      <c r="O985" s="127">
        <v>89648</v>
      </c>
      <c r="P985" s="127">
        <v>0</v>
      </c>
      <c r="Q985" s="127">
        <v>44931</v>
      </c>
      <c r="R985" s="127">
        <v>838</v>
      </c>
      <c r="S985" s="127">
        <v>584</v>
      </c>
      <c r="T985" s="24">
        <f>IF(P985&gt;0, ROUND(IF(IF(OR(C985="51", C985="52", C985="66"), (L985*'UNIT VALUES'!$C$26)-CALCS!P985,0)&gt;0, IF(OR(C985="51", C985="52", C985="66"), (L985*'UNIT VALUES'!$C$26)-CALCS!P985,0), 0), 0), ROUND(IF(IF(OR(C985="51", C985="52", C985="66"), (L985*'UNIT VALUES'!$C$26)-CALCS!O985,0)&gt;0, IF(OR(C985="51", C985="52", C985="66"), (L985*'UNIT VALUES'!$C$26)-CALCS!O985,0), 0), 0))</f>
        <v>20007</v>
      </c>
      <c r="U985" s="25">
        <f>IF(C985="22", (O985*'UNIT VALUES'!$D$38)+(Q985*'UNIT VALUES'!$D$39)+(S985*'UNIT VALUES'!$D$40), (O985*'UNIT VALUES'!$D$28)+(Q985*'UNIT VALUES'!$D$29)+(S985*'UNIT VALUES'!$D$30))</f>
        <v>1398320.0599314496</v>
      </c>
      <c r="V985" s="25">
        <f>IF(C985="22",(O985*'UNIT VALUES'!$D$41)+(Q985*'UNIT VALUES'!$D$42)+(R985*'UNIT VALUES'!$D$43),IF(C985="66",(Q985*'UNIT VALUES'!$D$31)+(T985*'UNIT VALUES'!$D$33)+(R985*'UNIT VALUES'!$D$34),(Q985*'UNIT VALUES'!$D$31)+(T985*'UNIT VALUES'!$D$32)+(R985*'UNIT VALUES'!$D$34)))</f>
        <v>980886.1676156834</v>
      </c>
      <c r="W985" s="25">
        <f t="shared" si="45"/>
        <v>1398320</v>
      </c>
      <c r="X985" s="27">
        <f>ROUND(IF(C985="22", W985*'UNIT VALUES'!$D$44, W985*'UNIT VALUES'!$D$36), 0)</f>
        <v>1223821</v>
      </c>
      <c r="Y985" s="87">
        <f>ROUND(IF(C985="22", IF(U985&gt;V985,O985*'UNIT VALUES'!$D$38*'UNIT VALUES'!$D$44,O985*'UNIT VALUES'!$D$41*'UNIT VALUES'!$D$44),IF(U985&gt;V985, O985*'UNIT VALUES'!$D$28*'UNIT VALUES'!$D$36,0)), 0)</f>
        <v>147487</v>
      </c>
      <c r="Z985" s="87">
        <f>ROUND(IF(C985="22", IF(U985&gt;V985,Q985*'UNIT VALUES'!$D$39*'UNIT VALUES'!$D$44,Q985*'UNIT VALUES'!$D$42*'UNIT VALUES'!$D$44), IF(U985&gt;V985, Q985*'UNIT VALUES'!$D$29*'UNIT VALUES'!$D$36, Q985*'UNIT VALUES'!$D$31*'UNIT VALUES'!$D$36)),0)</f>
        <v>999670</v>
      </c>
      <c r="AA985" s="87">
        <f>ROUND(IF(C985="22", IF(U985&gt;V985,0,R985*'UNIT VALUES'!$D$43*'UNIT VALUES'!$D$44),IF(CALCS!U985&gt;CALCS!V985,0,CALCS!R985*'UNIT VALUES'!$D$34*'UNIT VALUES'!$D$36)), 0)</f>
        <v>0</v>
      </c>
      <c r="AB985" s="87">
        <f>ROUND(IF(C985="22",IF(U985&gt;V985,S985*'UNIT VALUES'!$D$40*'UNIT VALUES'!$D$44,0),IF(U985&gt;V985,S985*'UNIT VALUES'!$D$30*'UNIT VALUES'!$D$36)), 0)</f>
        <v>76664</v>
      </c>
      <c r="AC985" s="87">
        <f>ROUND(IF(U985&gt;V985,0,IF(T985&gt;1, IF(C985="66", T985*'UNIT VALUES'!$D$33*'UNIT VALUES'!$D$36,T985*'UNIT VALUES'!$D$32*'UNIT VALUES'!$D$36),0)),0)</f>
        <v>0</v>
      </c>
      <c r="AD985" t="str">
        <f t="shared" si="46"/>
        <v>729013</v>
      </c>
      <c r="AE985">
        <f ca="1">IF(C985="22",OFFSET('National Reallocations'!$L$1,MATCH(AD985,'National Reallocations'!$I$2:$I$52,0),),ROUND((X985/(SUM($X$2:$X$1259)-SUMIF($C$2:$C$1259,"22",$X$2:$X$1259)))*(Reallocations!$F$4+Reallocations!$F$5),0))</f>
        <v>103</v>
      </c>
      <c r="AF985" s="27">
        <f ca="1">IF(ISERROR(OFFSET('MSA Reallocations'!$I$1,MATCH(AD985,'MSA Reallocations'!$E$2:$E$37,0),)), 0, (OFFSET('MSA Reallocations'!$I$1,MATCH(AD985,'MSA Reallocations'!$E$2:$E$37,0),)))</f>
        <v>0</v>
      </c>
      <c r="AG985" s="181">
        <f ca="1">IF(ISERROR(OFFSET(Reductions!$E$1,MATCH(AD985,Reductions!$F$2:$F$15,0),)), 0, -OFFSET(Reductions!$E$1,MATCH(AD985,Reductions!$F$2:$F$15,0),))</f>
        <v>-307857</v>
      </c>
      <c r="AH985" s="53">
        <f t="shared" ca="1" si="47"/>
        <v>916067</v>
      </c>
    </row>
    <row r="986" spans="1:34" x14ac:dyDescent="0.25">
      <c r="A986" s="126" t="s">
        <v>5721</v>
      </c>
      <c r="B986" s="126" t="s">
        <v>2649</v>
      </c>
      <c r="C986" s="126" t="s">
        <v>47</v>
      </c>
      <c r="D986" s="126" t="s">
        <v>48</v>
      </c>
      <c r="E986" s="126" t="s">
        <v>2650</v>
      </c>
      <c r="F986" s="126" t="s">
        <v>1110</v>
      </c>
      <c r="G986" s="126" t="s">
        <v>1014</v>
      </c>
      <c r="H986" s="126" t="s">
        <v>23</v>
      </c>
      <c r="I986" s="126" t="s">
        <v>23</v>
      </c>
      <c r="J986" s="126" t="s">
        <v>2654</v>
      </c>
      <c r="K986" s="126" t="s">
        <v>3356</v>
      </c>
      <c r="L986" s="127">
        <v>72221</v>
      </c>
      <c r="M986" s="127">
        <v>196206</v>
      </c>
      <c r="N986" s="127">
        <v>196206</v>
      </c>
      <c r="O986" s="127">
        <v>189159</v>
      </c>
      <c r="P986" s="127">
        <v>0</v>
      </c>
      <c r="Q986" s="127">
        <v>69323</v>
      </c>
      <c r="R986" s="127">
        <v>1078</v>
      </c>
      <c r="S986" s="127">
        <v>2172</v>
      </c>
      <c r="T986" s="24">
        <f>IF(P986&gt;0, ROUND(IF(IF(OR(C986="51", C986="52", C986="66"), (L986*'UNIT VALUES'!$C$26)-CALCS!P986,0)&gt;0, IF(OR(C986="51", C986="52", C986="66"), (L986*'UNIT VALUES'!$C$26)-CALCS!P986,0), 0), 0), ROUND(IF(IF(OR(C986="51", C986="52", C986="66"), (L986*'UNIT VALUES'!$C$26)-CALCS!O986,0)&gt;0, IF(OR(C986="51", C986="52", C986="66"), (L986*'UNIT VALUES'!$C$26)-CALCS!O986,0), 0), 0))</f>
        <v>0</v>
      </c>
      <c r="U986" s="25">
        <f>IF(C986="22", (O986*'UNIT VALUES'!$D$38)+(Q986*'UNIT VALUES'!$D$39)+(S986*'UNIT VALUES'!$D$40), (O986*'UNIT VALUES'!$D$28)+(Q986*'UNIT VALUES'!$D$29)+(S986*'UNIT VALUES'!$D$30))</f>
        <v>2443641.7754018134</v>
      </c>
      <c r="V986" s="25">
        <f>IF(C986="22",(O986*'UNIT VALUES'!$D$41)+(Q986*'UNIT VALUES'!$D$42)+(R986*'UNIT VALUES'!$D$43),IF(C986="66",(Q986*'UNIT VALUES'!$D$31)+(T986*'UNIT VALUES'!$D$33)+(R986*'UNIT VALUES'!$D$34),(Q986*'UNIT VALUES'!$D$31)+(T986*'UNIT VALUES'!$D$32)+(R986*'UNIT VALUES'!$D$34)))</f>
        <v>1137302.9835436004</v>
      </c>
      <c r="W986" s="25">
        <f t="shared" si="45"/>
        <v>2443642</v>
      </c>
      <c r="X986" s="27">
        <f>ROUND(IF(C986="22", W986*'UNIT VALUES'!$D$44, W986*'UNIT VALUES'!$D$36), 0)</f>
        <v>2138696</v>
      </c>
      <c r="Y986" s="87">
        <f>ROUND(IF(C986="22", IF(U986&gt;V986,O986*'UNIT VALUES'!$D$38*'UNIT VALUES'!$D$44,O986*'UNIT VALUES'!$D$41*'UNIT VALUES'!$D$44),IF(U986&gt;V986, O986*'UNIT VALUES'!$D$28*'UNIT VALUES'!$D$36,0)), 0)</f>
        <v>311201</v>
      </c>
      <c r="Z986" s="87">
        <f>ROUND(IF(C986="22", IF(U986&gt;V986,Q986*'UNIT VALUES'!$D$39*'UNIT VALUES'!$D$44,Q986*'UNIT VALUES'!$D$42*'UNIT VALUES'!$D$44), IF(U986&gt;V986, Q986*'UNIT VALUES'!$D$29*'UNIT VALUES'!$D$36, Q986*'UNIT VALUES'!$D$31*'UNIT VALUES'!$D$36)),0)</f>
        <v>1542368</v>
      </c>
      <c r="AA986" s="87">
        <f>ROUND(IF(C986="22", IF(U986&gt;V986,0,R986*'UNIT VALUES'!$D$43*'UNIT VALUES'!$D$44),IF(CALCS!U986&gt;CALCS!V986,0,CALCS!R986*'UNIT VALUES'!$D$34*'UNIT VALUES'!$D$36)), 0)</f>
        <v>0</v>
      </c>
      <c r="AB986" s="87">
        <f>ROUND(IF(C986="22",IF(U986&gt;V986,S986*'UNIT VALUES'!$D$40*'UNIT VALUES'!$D$44,0),IF(U986&gt;V986,S986*'UNIT VALUES'!$D$30*'UNIT VALUES'!$D$36)), 0)</f>
        <v>285126</v>
      </c>
      <c r="AC986" s="87">
        <f>ROUND(IF(U986&gt;V986,0,IF(T986&gt;1, IF(C986="66", T986*'UNIT VALUES'!$D$33*'UNIT VALUES'!$D$36,T986*'UNIT VALUES'!$D$32*'UNIT VALUES'!$D$36),0)),0)</f>
        <v>0</v>
      </c>
      <c r="AD986" t="str">
        <f t="shared" si="46"/>
        <v>729021</v>
      </c>
      <c r="AE986">
        <f ca="1">IF(C986="22",OFFSET('National Reallocations'!$L$1,MATCH(AD986,'National Reallocations'!$I$2:$I$52,0),),ROUND((X986/(SUM($X$2:$X$1259)-SUMIF($C$2:$C$1259,"22",$X$2:$X$1259)))*(Reallocations!$F$4+Reallocations!$F$5),0))</f>
        <v>180</v>
      </c>
      <c r="AF986" s="27">
        <f ca="1">IF(ISERROR(OFFSET('MSA Reallocations'!$I$1,MATCH(AD986,'MSA Reallocations'!$E$2:$E$37,0),)), 0, (OFFSET('MSA Reallocations'!$I$1,MATCH(AD986,'MSA Reallocations'!$E$2:$E$37,0),)))</f>
        <v>0</v>
      </c>
      <c r="AG986" s="181">
        <f ca="1">IF(ISERROR(OFFSET(Reductions!$E$1,MATCH(AD986,Reductions!$F$2:$F$15,0),)), 0, -OFFSET(Reductions!$E$1,MATCH(AD986,Reductions!$F$2:$F$15,0),))</f>
        <v>0</v>
      </c>
      <c r="AH986" s="53">
        <f t="shared" ca="1" si="47"/>
        <v>2138876</v>
      </c>
    </row>
    <row r="987" spans="1:34" x14ac:dyDescent="0.25">
      <c r="A987" s="126" t="s">
        <v>5275</v>
      </c>
      <c r="B987" s="126" t="s">
        <v>2649</v>
      </c>
      <c r="C987" s="126" t="s">
        <v>47</v>
      </c>
      <c r="D987" s="126" t="s">
        <v>48</v>
      </c>
      <c r="E987" s="126" t="s">
        <v>2650</v>
      </c>
      <c r="F987" s="126" t="s">
        <v>2222</v>
      </c>
      <c r="G987" s="126" t="s">
        <v>1625</v>
      </c>
      <c r="H987" s="126" t="s">
        <v>23</v>
      </c>
      <c r="I987" s="126" t="s">
        <v>23</v>
      </c>
      <c r="J987" s="126" t="s">
        <v>2657</v>
      </c>
      <c r="K987" s="126" t="s">
        <v>3356</v>
      </c>
      <c r="L987" s="127">
        <v>24868</v>
      </c>
      <c r="M987" s="127">
        <v>0</v>
      </c>
      <c r="N987" s="127">
        <v>0</v>
      </c>
      <c r="O987" s="127">
        <v>49762</v>
      </c>
      <c r="P987" s="127">
        <v>0</v>
      </c>
      <c r="Q987" s="127">
        <v>25754</v>
      </c>
      <c r="R987" s="127">
        <v>427</v>
      </c>
      <c r="S987" s="127">
        <v>545</v>
      </c>
      <c r="T987" s="24">
        <f>IF(P987&gt;0, ROUND(IF(IF(OR(C987="51", C987="52", C987="66"), (L987*'UNIT VALUES'!$C$26)-CALCS!P987,0)&gt;0, IF(OR(C987="51", C987="52", C987="66"), (L987*'UNIT VALUES'!$C$26)-CALCS!P987,0), 0), 0), ROUND(IF(IF(OR(C987="51", C987="52", C987="66"), (L987*'UNIT VALUES'!$C$26)-CALCS!O987,0)&gt;0, IF(OR(C987="51", C987="52", C987="66"), (L987*'UNIT VALUES'!$C$26)-CALCS!O987,0), 0), 0))</f>
        <v>0</v>
      </c>
      <c r="U987" s="25">
        <f>IF(C987="22", (O987*'UNIT VALUES'!$D$38)+(Q987*'UNIT VALUES'!$D$39)+(S987*'UNIT VALUES'!$D$40), (O987*'UNIT VALUES'!$D$28)+(Q987*'UNIT VALUES'!$D$29)+(S987*'UNIT VALUES'!$D$30))</f>
        <v>829988.32288460585</v>
      </c>
      <c r="V987" s="25">
        <f>IF(C987="22",(O987*'UNIT VALUES'!$D$41)+(Q987*'UNIT VALUES'!$D$42)+(R987*'UNIT VALUES'!$D$43),IF(C987="66",(Q987*'UNIT VALUES'!$D$31)+(T987*'UNIT VALUES'!$D$33)+(R987*'UNIT VALUES'!$D$34),(Q987*'UNIT VALUES'!$D$31)+(T987*'UNIT VALUES'!$D$32)+(R987*'UNIT VALUES'!$D$34)))</f>
        <v>424482.38585440395</v>
      </c>
      <c r="W987" s="25">
        <f t="shared" si="45"/>
        <v>829988</v>
      </c>
      <c r="X987" s="27">
        <f>ROUND(IF(C987="22", W987*'UNIT VALUES'!$D$44, W987*'UNIT VALUES'!$D$36), 0)</f>
        <v>726412</v>
      </c>
      <c r="Y987" s="87">
        <f>ROUND(IF(C987="22", IF(U987&gt;V987,O987*'UNIT VALUES'!$D$38*'UNIT VALUES'!$D$44,O987*'UNIT VALUES'!$D$41*'UNIT VALUES'!$D$44),IF(U987&gt;V987, O987*'UNIT VALUES'!$D$28*'UNIT VALUES'!$D$36,0)), 0)</f>
        <v>81868</v>
      </c>
      <c r="Z987" s="87">
        <f>ROUND(IF(C987="22", IF(U987&gt;V987,Q987*'UNIT VALUES'!$D$39*'UNIT VALUES'!$D$44,Q987*'UNIT VALUES'!$D$42*'UNIT VALUES'!$D$44), IF(U987&gt;V987, Q987*'UNIT VALUES'!$D$29*'UNIT VALUES'!$D$36, Q987*'UNIT VALUES'!$D$31*'UNIT VALUES'!$D$36)),0)</f>
        <v>573001</v>
      </c>
      <c r="AA987" s="87">
        <f>ROUND(IF(C987="22", IF(U987&gt;V987,0,R987*'UNIT VALUES'!$D$43*'UNIT VALUES'!$D$44),IF(CALCS!U987&gt;CALCS!V987,0,CALCS!R987*'UNIT VALUES'!$D$34*'UNIT VALUES'!$D$36)), 0)</f>
        <v>0</v>
      </c>
      <c r="AB987" s="87">
        <f>ROUND(IF(C987="22",IF(U987&gt;V987,S987*'UNIT VALUES'!$D$40*'UNIT VALUES'!$D$44,0),IF(U987&gt;V987,S987*'UNIT VALUES'!$D$30*'UNIT VALUES'!$D$36)), 0)</f>
        <v>71544</v>
      </c>
      <c r="AC987" s="87">
        <f>ROUND(IF(U987&gt;V987,0,IF(T987&gt;1, IF(C987="66", T987*'UNIT VALUES'!$D$33*'UNIT VALUES'!$D$36,T987*'UNIT VALUES'!$D$32*'UNIT VALUES'!$D$36),0)),0)</f>
        <v>0</v>
      </c>
      <c r="AD987" t="str">
        <f t="shared" si="46"/>
        <v>729023</v>
      </c>
      <c r="AE987">
        <f ca="1">IF(C987="22",OFFSET('National Reallocations'!$L$1,MATCH(AD987,'National Reallocations'!$I$2:$I$52,0),),ROUND((X987/(SUM($X$2:$X$1259)-SUMIF($C$2:$C$1259,"22",$X$2:$X$1259)))*(Reallocations!$F$4+Reallocations!$F$5),0))</f>
        <v>61</v>
      </c>
      <c r="AF987" s="27">
        <f ca="1">IF(ISERROR(OFFSET('MSA Reallocations'!$I$1,MATCH(AD987,'MSA Reallocations'!$E$2:$E$37,0),)), 0, (OFFSET('MSA Reallocations'!$I$1,MATCH(AD987,'MSA Reallocations'!$E$2:$E$37,0),)))</f>
        <v>0</v>
      </c>
      <c r="AG987" s="181">
        <f ca="1">IF(ISERROR(OFFSET(Reductions!$E$1,MATCH(AD987,Reductions!$F$2:$F$15,0),)), 0, -OFFSET(Reductions!$E$1,MATCH(AD987,Reductions!$F$2:$F$15,0),))</f>
        <v>0</v>
      </c>
      <c r="AH987" s="53">
        <f t="shared" ca="1" si="47"/>
        <v>726473</v>
      </c>
    </row>
    <row r="988" spans="1:34" x14ac:dyDescent="0.25">
      <c r="A988" s="126" t="s">
        <v>5819</v>
      </c>
      <c r="B988" s="126" t="s">
        <v>2649</v>
      </c>
      <c r="C988" s="126" t="s">
        <v>27</v>
      </c>
      <c r="D988" s="126" t="s">
        <v>28</v>
      </c>
      <c r="E988" s="126" t="s">
        <v>2650</v>
      </c>
      <c r="F988" s="126" t="s">
        <v>1736</v>
      </c>
      <c r="G988" s="126" t="s">
        <v>196</v>
      </c>
      <c r="H988" s="126" t="s">
        <v>23</v>
      </c>
      <c r="I988" s="126" t="s">
        <v>23</v>
      </c>
      <c r="J988" s="126" t="s">
        <v>2654</v>
      </c>
      <c r="K988" s="126" t="s">
        <v>3356</v>
      </c>
      <c r="L988" s="127">
        <v>65098</v>
      </c>
      <c r="M988" s="127">
        <v>117959</v>
      </c>
      <c r="N988" s="127">
        <v>117959</v>
      </c>
      <c r="O988" s="127">
        <v>134481</v>
      </c>
      <c r="P988" s="127">
        <v>0</v>
      </c>
      <c r="Q988" s="127">
        <v>52281</v>
      </c>
      <c r="R988" s="127">
        <v>1394</v>
      </c>
      <c r="S988" s="127">
        <v>1535</v>
      </c>
      <c r="T988" s="24">
        <f>IF(P988&gt;0, ROUND(IF(IF(OR(C988="51", C988="52", C988="66"), (L988*'UNIT VALUES'!$C$26)-CALCS!P988,0)&gt;0, IF(OR(C988="51", C988="52", C988="66"), (L988*'UNIT VALUES'!$C$26)-CALCS!P988,0), 0), 0), ROUND(IF(IF(OR(C988="51", C988="52", C988="66"), (L988*'UNIT VALUES'!$C$26)-CALCS!O988,0)&gt;0, IF(OR(C988="51", C988="52", C988="66"), (L988*'UNIT VALUES'!$C$26)-CALCS!O988,0), 0), 0))</f>
        <v>0</v>
      </c>
      <c r="U988" s="25">
        <f>IF(C988="22", (O988*'UNIT VALUES'!$D$38)+(Q988*'UNIT VALUES'!$D$39)+(S988*'UNIT VALUES'!$D$40), (O988*'UNIT VALUES'!$D$28)+(Q988*'UNIT VALUES'!$D$29)+(S988*'UNIT VALUES'!$D$30))</f>
        <v>1812084.4078170971</v>
      </c>
      <c r="V988" s="25">
        <f>IF(C988="22",(O988*'UNIT VALUES'!$D$41)+(Q988*'UNIT VALUES'!$D$42)+(R988*'UNIT VALUES'!$D$43),IF(C988="66",(Q988*'UNIT VALUES'!$D$31)+(T988*'UNIT VALUES'!$D$33)+(R988*'UNIT VALUES'!$D$34),(Q988*'UNIT VALUES'!$D$31)+(T988*'UNIT VALUES'!$D$32)+(R988*'UNIT VALUES'!$D$34)))</f>
        <v>900794.91992126929</v>
      </c>
      <c r="W988" s="25">
        <f t="shared" si="45"/>
        <v>1812084</v>
      </c>
      <c r="X988" s="27">
        <f>ROUND(IF(C988="22", W988*'UNIT VALUES'!$D$44, W988*'UNIT VALUES'!$D$36), 0)</f>
        <v>1585951</v>
      </c>
      <c r="Y988" s="87">
        <f>ROUND(IF(C988="22", IF(U988&gt;V988,O988*'UNIT VALUES'!$D$38*'UNIT VALUES'!$D$44,O988*'UNIT VALUES'!$D$41*'UNIT VALUES'!$D$44),IF(U988&gt;V988, O988*'UNIT VALUES'!$D$28*'UNIT VALUES'!$D$36,0)), 0)</f>
        <v>221246</v>
      </c>
      <c r="Z988" s="87">
        <f>ROUND(IF(C988="22", IF(U988&gt;V988,Q988*'UNIT VALUES'!$D$39*'UNIT VALUES'!$D$44,Q988*'UNIT VALUES'!$D$42*'UNIT VALUES'!$D$44), IF(U988&gt;V988, Q988*'UNIT VALUES'!$D$29*'UNIT VALUES'!$D$36, Q988*'UNIT VALUES'!$D$31*'UNIT VALUES'!$D$36)),0)</f>
        <v>1163200</v>
      </c>
      <c r="AA988" s="87">
        <f>ROUND(IF(C988="22", IF(U988&gt;V988,0,R988*'UNIT VALUES'!$D$43*'UNIT VALUES'!$D$44),IF(CALCS!U988&gt;CALCS!V988,0,CALCS!R988*'UNIT VALUES'!$D$34*'UNIT VALUES'!$D$36)), 0)</f>
        <v>0</v>
      </c>
      <c r="AB988" s="87">
        <f>ROUND(IF(C988="22",IF(U988&gt;V988,S988*'UNIT VALUES'!$D$40*'UNIT VALUES'!$D$44,0),IF(U988&gt;V988,S988*'UNIT VALUES'!$D$30*'UNIT VALUES'!$D$36)), 0)</f>
        <v>201505</v>
      </c>
      <c r="AC988" s="87">
        <f>ROUND(IF(U988&gt;V988,0,IF(T988&gt;1, IF(C988="66", T988*'UNIT VALUES'!$D$33*'UNIT VALUES'!$D$36,T988*'UNIT VALUES'!$D$32*'UNIT VALUES'!$D$36),0)),0)</f>
        <v>0</v>
      </c>
      <c r="AD988" t="str">
        <f t="shared" si="46"/>
        <v>729025</v>
      </c>
      <c r="AE988">
        <f ca="1">IF(C988="22",OFFSET('National Reallocations'!$L$1,MATCH(AD988,'National Reallocations'!$I$2:$I$52,0),),ROUND((X988/(SUM($X$2:$X$1259)-SUMIF($C$2:$C$1259,"22",$X$2:$X$1259)))*(Reallocations!$F$4+Reallocations!$F$5),0))</f>
        <v>133</v>
      </c>
      <c r="AF988" s="27">
        <f ca="1">IF(ISERROR(OFFSET('MSA Reallocations'!$I$1,MATCH(AD988,'MSA Reallocations'!$E$2:$E$37,0),)), 0, (OFFSET('MSA Reallocations'!$I$1,MATCH(AD988,'MSA Reallocations'!$E$2:$E$37,0),)))</f>
        <v>0</v>
      </c>
      <c r="AG988" s="181">
        <f ca="1">IF(ISERROR(OFFSET(Reductions!$E$1,MATCH(AD988,Reductions!$F$2:$F$15,0),)), 0, -OFFSET(Reductions!$E$1,MATCH(AD988,Reductions!$F$2:$F$15,0),))</f>
        <v>0</v>
      </c>
      <c r="AH988" s="53">
        <f t="shared" ca="1" si="47"/>
        <v>1586084</v>
      </c>
    </row>
    <row r="989" spans="1:34" x14ac:dyDescent="0.25">
      <c r="A989" s="126" t="s">
        <v>5317</v>
      </c>
      <c r="B989" s="126" t="s">
        <v>2649</v>
      </c>
      <c r="C989" s="126" t="s">
        <v>47</v>
      </c>
      <c r="D989" s="126" t="s">
        <v>48</v>
      </c>
      <c r="E989" s="126" t="s">
        <v>2650</v>
      </c>
      <c r="F989" s="126" t="s">
        <v>749</v>
      </c>
      <c r="G989" s="126" t="s">
        <v>247</v>
      </c>
      <c r="H989" s="126" t="s">
        <v>23</v>
      </c>
      <c r="I989" s="126" t="s">
        <v>23</v>
      </c>
      <c r="J989" s="126" t="s">
        <v>2654</v>
      </c>
      <c r="K989" s="126" t="s">
        <v>3356</v>
      </c>
      <c r="L989" s="127">
        <v>10596</v>
      </c>
      <c r="M989" s="127">
        <v>0</v>
      </c>
      <c r="N989" s="127">
        <v>0</v>
      </c>
      <c r="O989" s="127">
        <v>46972</v>
      </c>
      <c r="P989" s="127">
        <v>0</v>
      </c>
      <c r="Q989" s="127">
        <v>20946</v>
      </c>
      <c r="R989" s="127">
        <v>190</v>
      </c>
      <c r="S989" s="127">
        <v>1142</v>
      </c>
      <c r="T989" s="24">
        <f>IF(P989&gt;0, ROUND(IF(IF(OR(C989="51", C989="52", C989="66"), (L989*'UNIT VALUES'!$C$26)-CALCS!P989,0)&gt;0, IF(OR(C989="51", C989="52", C989="66"), (L989*'UNIT VALUES'!$C$26)-CALCS!P989,0), 0), 0), ROUND(IF(IF(OR(C989="51", C989="52", C989="66"), (L989*'UNIT VALUES'!$C$26)-CALCS!O989,0)&gt;0, IF(OR(C989="51", C989="52", C989="66"), (L989*'UNIT VALUES'!$C$26)-CALCS!O989,0), 0), 0))</f>
        <v>0</v>
      </c>
      <c r="U989" s="25">
        <f>IF(C989="22", (O989*'UNIT VALUES'!$D$38)+(Q989*'UNIT VALUES'!$D$39)+(S989*'UNIT VALUES'!$D$40), (O989*'UNIT VALUES'!$D$28)+(Q989*'UNIT VALUES'!$D$29)+(S989*'UNIT VALUES'!$D$30))</f>
        <v>792062.60944085522</v>
      </c>
      <c r="V989" s="25">
        <f>IF(C989="22",(O989*'UNIT VALUES'!$D$41)+(Q989*'UNIT VALUES'!$D$42)+(R989*'UNIT VALUES'!$D$43),IF(C989="66",(Q989*'UNIT VALUES'!$D$31)+(T989*'UNIT VALUES'!$D$33)+(R989*'UNIT VALUES'!$D$34),(Q989*'UNIT VALUES'!$D$31)+(T989*'UNIT VALUES'!$D$32)+(R989*'UNIT VALUES'!$D$34)))</f>
        <v>333573.80015594215</v>
      </c>
      <c r="W989" s="25">
        <f t="shared" si="45"/>
        <v>792063</v>
      </c>
      <c r="X989" s="27">
        <f>ROUND(IF(C989="22", W989*'UNIT VALUES'!$D$44, W989*'UNIT VALUES'!$D$36), 0)</f>
        <v>693220</v>
      </c>
      <c r="Y989" s="87">
        <f>ROUND(IF(C989="22", IF(U989&gt;V989,O989*'UNIT VALUES'!$D$38*'UNIT VALUES'!$D$44,O989*'UNIT VALUES'!$D$41*'UNIT VALUES'!$D$44),IF(U989&gt;V989, O989*'UNIT VALUES'!$D$28*'UNIT VALUES'!$D$36,0)), 0)</f>
        <v>77278</v>
      </c>
      <c r="Z989" s="87">
        <f>ROUND(IF(C989="22", IF(U989&gt;V989,Q989*'UNIT VALUES'!$D$39*'UNIT VALUES'!$D$44,Q989*'UNIT VALUES'!$D$42*'UNIT VALUES'!$D$44), IF(U989&gt;V989, Q989*'UNIT VALUES'!$D$29*'UNIT VALUES'!$D$36, Q989*'UNIT VALUES'!$D$31*'UNIT VALUES'!$D$36)),0)</f>
        <v>466028</v>
      </c>
      <c r="AA989" s="87">
        <f>ROUND(IF(C989="22", IF(U989&gt;V989,0,R989*'UNIT VALUES'!$D$43*'UNIT VALUES'!$D$44),IF(CALCS!U989&gt;CALCS!V989,0,CALCS!R989*'UNIT VALUES'!$D$34*'UNIT VALUES'!$D$36)), 0)</f>
        <v>0</v>
      </c>
      <c r="AB989" s="87">
        <f>ROUND(IF(C989="22",IF(U989&gt;V989,S989*'UNIT VALUES'!$D$40*'UNIT VALUES'!$D$44,0),IF(U989&gt;V989,S989*'UNIT VALUES'!$D$30*'UNIT VALUES'!$D$36)), 0)</f>
        <v>149915</v>
      </c>
      <c r="AC989" s="87">
        <f>ROUND(IF(U989&gt;V989,0,IF(T989&gt;1, IF(C989="66", T989*'UNIT VALUES'!$D$33*'UNIT VALUES'!$D$36,T989*'UNIT VALUES'!$D$32*'UNIT VALUES'!$D$36),0)),0)</f>
        <v>0</v>
      </c>
      <c r="AD989" t="str">
        <f t="shared" si="46"/>
        <v>729029</v>
      </c>
      <c r="AE989">
        <f ca="1">IF(C989="22",OFFSET('National Reallocations'!$L$1,MATCH(AD989,'National Reallocations'!$I$2:$I$52,0),),ROUND((X989/(SUM($X$2:$X$1259)-SUMIF($C$2:$C$1259,"22",$X$2:$X$1259)))*(Reallocations!$F$4+Reallocations!$F$5),0))</f>
        <v>58</v>
      </c>
      <c r="AF989" s="27">
        <f ca="1">IF(ISERROR(OFFSET('MSA Reallocations'!$I$1,MATCH(AD989,'MSA Reallocations'!$E$2:$E$37,0),)), 0, (OFFSET('MSA Reallocations'!$I$1,MATCH(AD989,'MSA Reallocations'!$E$2:$E$37,0),)))</f>
        <v>0</v>
      </c>
      <c r="AG989" s="181">
        <f ca="1">IF(ISERROR(OFFSET(Reductions!$E$1,MATCH(AD989,Reductions!$F$2:$F$15,0),)), 0, -OFFSET(Reductions!$E$1,MATCH(AD989,Reductions!$F$2:$F$15,0),))</f>
        <v>0</v>
      </c>
      <c r="AH989" s="53">
        <f t="shared" ca="1" si="47"/>
        <v>693278</v>
      </c>
    </row>
    <row r="990" spans="1:34" x14ac:dyDescent="0.25">
      <c r="A990" s="126" t="s">
        <v>5768</v>
      </c>
      <c r="B990" s="126" t="s">
        <v>2649</v>
      </c>
      <c r="C990" s="126" t="s">
        <v>47</v>
      </c>
      <c r="D990" s="126" t="s">
        <v>48</v>
      </c>
      <c r="E990" s="126" t="s">
        <v>2650</v>
      </c>
      <c r="F990" s="126" t="s">
        <v>1112</v>
      </c>
      <c r="G990" s="126" t="s">
        <v>135</v>
      </c>
      <c r="H990" s="126" t="s">
        <v>23</v>
      </c>
      <c r="I990" s="126" t="s">
        <v>23</v>
      </c>
      <c r="J990" s="126" t="s">
        <v>2654</v>
      </c>
      <c r="K990" s="126" t="s">
        <v>3356</v>
      </c>
      <c r="L990" s="127">
        <v>40923</v>
      </c>
      <c r="M990" s="127">
        <v>165954</v>
      </c>
      <c r="N990" s="127">
        <v>165954</v>
      </c>
      <c r="O990" s="127">
        <v>161884</v>
      </c>
      <c r="P990" s="127">
        <v>0</v>
      </c>
      <c r="Q990" s="127">
        <v>51302</v>
      </c>
      <c r="R990" s="127">
        <v>692</v>
      </c>
      <c r="S990" s="127">
        <v>2821</v>
      </c>
      <c r="T990" s="24">
        <f>IF(P990&gt;0, ROUND(IF(IF(OR(C990="51", C990="52", C990="66"), (L990*'UNIT VALUES'!$C$26)-CALCS!P990,0)&gt;0, IF(OR(C990="51", C990="52", C990="66"), (L990*'UNIT VALUES'!$C$26)-CALCS!P990,0), 0), 0), ROUND(IF(IF(OR(C990="51", C990="52", C990="66"), (L990*'UNIT VALUES'!$C$26)-CALCS!O990,0)&gt;0, IF(OR(C990="51", C990="52", C990="66"), (L990*'UNIT VALUES'!$C$26)-CALCS!O990,0), 0), 0))</f>
        <v>0</v>
      </c>
      <c r="U990" s="25">
        <f>IF(C990="22", (O990*'UNIT VALUES'!$D$38)+(Q990*'UNIT VALUES'!$D$39)+(S990*'UNIT VALUES'!$D$40), (O990*'UNIT VALUES'!$D$28)+(Q990*'UNIT VALUES'!$D$29)+(S990*'UNIT VALUES'!$D$30))</f>
        <v>2031596.8916489498</v>
      </c>
      <c r="V990" s="25">
        <f>IF(C990="22",(O990*'UNIT VALUES'!$D$41)+(Q990*'UNIT VALUES'!$D$42)+(R990*'UNIT VALUES'!$D$43),IF(C990="66",(Q990*'UNIT VALUES'!$D$31)+(T990*'UNIT VALUES'!$D$33)+(R990*'UNIT VALUES'!$D$34),(Q990*'UNIT VALUES'!$D$31)+(T990*'UNIT VALUES'!$D$32)+(R990*'UNIT VALUES'!$D$34)))</f>
        <v>833810.77551281196</v>
      </c>
      <c r="W990" s="25">
        <f t="shared" si="45"/>
        <v>2031597</v>
      </c>
      <c r="X990" s="27">
        <f>ROUND(IF(C990="22", W990*'UNIT VALUES'!$D$44, W990*'UNIT VALUES'!$D$36), 0)</f>
        <v>1778070</v>
      </c>
      <c r="Y990" s="87">
        <f>ROUND(IF(C990="22", IF(U990&gt;V990,O990*'UNIT VALUES'!$D$38*'UNIT VALUES'!$D$44,O990*'UNIT VALUES'!$D$41*'UNIT VALUES'!$D$44),IF(U990&gt;V990, O990*'UNIT VALUES'!$D$28*'UNIT VALUES'!$D$36,0)), 0)</f>
        <v>266329</v>
      </c>
      <c r="Z990" s="87">
        <f>ROUND(IF(C990="22", IF(U990&gt;V990,Q990*'UNIT VALUES'!$D$39*'UNIT VALUES'!$D$44,Q990*'UNIT VALUES'!$D$42*'UNIT VALUES'!$D$44), IF(U990&gt;V990, Q990*'UNIT VALUES'!$D$29*'UNIT VALUES'!$D$36, Q990*'UNIT VALUES'!$D$31*'UNIT VALUES'!$D$36)),0)</f>
        <v>1141418</v>
      </c>
      <c r="AA990" s="87">
        <f>ROUND(IF(C990="22", IF(U990&gt;V990,0,R990*'UNIT VALUES'!$D$43*'UNIT VALUES'!$D$44),IF(CALCS!U990&gt;CALCS!V990,0,CALCS!R990*'UNIT VALUES'!$D$34*'UNIT VALUES'!$D$36)), 0)</f>
        <v>0</v>
      </c>
      <c r="AB990" s="87">
        <f>ROUND(IF(C990="22",IF(U990&gt;V990,S990*'UNIT VALUES'!$D$40*'UNIT VALUES'!$D$44,0),IF(U990&gt;V990,S990*'UNIT VALUES'!$D$30*'UNIT VALUES'!$D$36)), 0)</f>
        <v>370323</v>
      </c>
      <c r="AC990" s="87">
        <f>ROUND(IF(U990&gt;V990,0,IF(T990&gt;1, IF(C990="66", T990*'UNIT VALUES'!$D$33*'UNIT VALUES'!$D$36,T990*'UNIT VALUES'!$D$32*'UNIT VALUES'!$D$36),0)),0)</f>
        <v>0</v>
      </c>
      <c r="AD990" t="str">
        <f t="shared" si="46"/>
        <v>729031</v>
      </c>
      <c r="AE990">
        <f ca="1">IF(C990="22",OFFSET('National Reallocations'!$L$1,MATCH(AD990,'National Reallocations'!$I$2:$I$52,0),),ROUND((X990/(SUM($X$2:$X$1259)-SUMIF($C$2:$C$1259,"22",$X$2:$X$1259)))*(Reallocations!$F$4+Reallocations!$F$5),0))</f>
        <v>150</v>
      </c>
      <c r="AF990" s="27">
        <f ca="1">IF(ISERROR(OFFSET('MSA Reallocations'!$I$1,MATCH(AD990,'MSA Reallocations'!$E$2:$E$37,0),)), 0, (OFFSET('MSA Reallocations'!$I$1,MATCH(AD990,'MSA Reallocations'!$E$2:$E$37,0),)))</f>
        <v>0</v>
      </c>
      <c r="AG990" s="181">
        <f ca="1">IF(ISERROR(OFFSET(Reductions!$E$1,MATCH(AD990,Reductions!$F$2:$F$15,0),)), 0, -OFFSET(Reductions!$E$1,MATCH(AD990,Reductions!$F$2:$F$15,0),))</f>
        <v>0</v>
      </c>
      <c r="AH990" s="53">
        <f t="shared" ca="1" si="47"/>
        <v>1778220</v>
      </c>
    </row>
    <row r="991" spans="1:34" x14ac:dyDescent="0.25">
      <c r="A991" s="126" t="s">
        <v>5333</v>
      </c>
      <c r="B991" s="126" t="s">
        <v>2649</v>
      </c>
      <c r="C991" s="126" t="s">
        <v>47</v>
      </c>
      <c r="D991" s="126" t="s">
        <v>48</v>
      </c>
      <c r="E991" s="126" t="s">
        <v>2650</v>
      </c>
      <c r="F991" s="126" t="s">
        <v>833</v>
      </c>
      <c r="G991" s="126" t="s">
        <v>161</v>
      </c>
      <c r="H991" s="126" t="s">
        <v>23</v>
      </c>
      <c r="I991" s="126" t="s">
        <v>23</v>
      </c>
      <c r="J991" s="126" t="s">
        <v>2654</v>
      </c>
      <c r="K991" s="126" t="s">
        <v>3356</v>
      </c>
      <c r="L991" s="127">
        <v>38061</v>
      </c>
      <c r="M991" s="127">
        <v>41099</v>
      </c>
      <c r="N991" s="127">
        <v>41099</v>
      </c>
      <c r="O991" s="127">
        <v>45490</v>
      </c>
      <c r="P991" s="127">
        <v>0</v>
      </c>
      <c r="Q991" s="127">
        <v>19496</v>
      </c>
      <c r="R991" s="127">
        <v>954</v>
      </c>
      <c r="S991" s="127">
        <v>765</v>
      </c>
      <c r="T991" s="24">
        <f>IF(P991&gt;0, ROUND(IF(IF(OR(C991="51", C991="52", C991="66"), (L991*'UNIT VALUES'!$C$26)-CALCS!P991,0)&gt;0, IF(OR(C991="51", C991="52", C991="66"), (L991*'UNIT VALUES'!$C$26)-CALCS!P991,0), 0), 0), ROUND(IF(IF(OR(C991="51", C991="52", C991="66"), (L991*'UNIT VALUES'!$C$26)-CALCS!O991,0)&gt;0, IF(OR(C991="51", C991="52", C991="66"), (L991*'UNIT VALUES'!$C$26)-CALCS!O991,0), 0), 0))</f>
        <v>14236</v>
      </c>
      <c r="U991" s="25">
        <f>IF(C991="22", (O991*'UNIT VALUES'!$D$38)+(Q991*'UNIT VALUES'!$D$39)+(S991*'UNIT VALUES'!$D$40), (O991*'UNIT VALUES'!$D$28)+(Q991*'UNIT VALUES'!$D$29)+(S991*'UNIT VALUES'!$D$30))</f>
        <v>695869.06277390372</v>
      </c>
      <c r="V991" s="25">
        <f>IF(C991="22",(O991*'UNIT VALUES'!$D$41)+(Q991*'UNIT VALUES'!$D$42)+(R991*'UNIT VALUES'!$D$43),IF(C991="66",(Q991*'UNIT VALUES'!$D$31)+(T991*'UNIT VALUES'!$D$33)+(R991*'UNIT VALUES'!$D$34),(Q991*'UNIT VALUES'!$D$31)+(T991*'UNIT VALUES'!$D$32)+(R991*'UNIT VALUES'!$D$34)))</f>
        <v>534200.19380483311</v>
      </c>
      <c r="W991" s="25">
        <f t="shared" si="45"/>
        <v>695869</v>
      </c>
      <c r="X991" s="27">
        <f>ROUND(IF(C991="22", W991*'UNIT VALUES'!$D$44, W991*'UNIT VALUES'!$D$36), 0)</f>
        <v>609030</v>
      </c>
      <c r="Y991" s="87">
        <f>ROUND(IF(C991="22", IF(U991&gt;V991,O991*'UNIT VALUES'!$D$38*'UNIT VALUES'!$D$44,O991*'UNIT VALUES'!$D$41*'UNIT VALUES'!$D$44),IF(U991&gt;V991, O991*'UNIT VALUES'!$D$28*'UNIT VALUES'!$D$36,0)), 0)</f>
        <v>74839</v>
      </c>
      <c r="Z991" s="87">
        <f>ROUND(IF(C991="22", IF(U991&gt;V991,Q991*'UNIT VALUES'!$D$39*'UNIT VALUES'!$D$44,Q991*'UNIT VALUES'!$D$42*'UNIT VALUES'!$D$44), IF(U991&gt;V991, Q991*'UNIT VALUES'!$D$29*'UNIT VALUES'!$D$36, Q991*'UNIT VALUES'!$D$31*'UNIT VALUES'!$D$36)),0)</f>
        <v>433767</v>
      </c>
      <c r="AA991" s="87">
        <f>ROUND(IF(C991="22", IF(U991&gt;V991,0,R991*'UNIT VALUES'!$D$43*'UNIT VALUES'!$D$44),IF(CALCS!U991&gt;CALCS!V991,0,CALCS!R991*'UNIT VALUES'!$D$34*'UNIT VALUES'!$D$36)), 0)</f>
        <v>0</v>
      </c>
      <c r="AB991" s="87">
        <f>ROUND(IF(C991="22",IF(U991&gt;V991,S991*'UNIT VALUES'!$D$40*'UNIT VALUES'!$D$44,0),IF(U991&gt;V991,S991*'UNIT VALUES'!$D$30*'UNIT VALUES'!$D$36)), 0)</f>
        <v>100424</v>
      </c>
      <c r="AC991" s="87">
        <f>ROUND(IF(U991&gt;V991,0,IF(T991&gt;1, IF(C991="66", T991*'UNIT VALUES'!$D$33*'UNIT VALUES'!$D$36,T991*'UNIT VALUES'!$D$32*'UNIT VALUES'!$D$36),0)),0)</f>
        <v>0</v>
      </c>
      <c r="AD991" t="str">
        <f t="shared" si="46"/>
        <v>729035</v>
      </c>
      <c r="AE991">
        <f ca="1">IF(C991="22",OFFSET('National Reallocations'!$L$1,MATCH(AD991,'National Reallocations'!$I$2:$I$52,0),),ROUND((X991/(SUM($X$2:$X$1259)-SUMIF($C$2:$C$1259,"22",$X$2:$X$1259)))*(Reallocations!$F$4+Reallocations!$F$5),0))</f>
        <v>51</v>
      </c>
      <c r="AF991" s="27">
        <f ca="1">IF(ISERROR(OFFSET('MSA Reallocations'!$I$1,MATCH(AD991,'MSA Reallocations'!$E$2:$E$37,0),)), 0, (OFFSET('MSA Reallocations'!$I$1,MATCH(AD991,'MSA Reallocations'!$E$2:$E$37,0),)))</f>
        <v>0</v>
      </c>
      <c r="AG991" s="181">
        <f ca="1">IF(ISERROR(OFFSET(Reductions!$E$1,MATCH(AD991,Reductions!$F$2:$F$15,0),)), 0, -OFFSET(Reductions!$E$1,MATCH(AD991,Reductions!$F$2:$F$15,0),))</f>
        <v>0</v>
      </c>
      <c r="AH991" s="53">
        <f t="shared" ca="1" si="47"/>
        <v>609081</v>
      </c>
    </row>
    <row r="992" spans="1:34" x14ac:dyDescent="0.25">
      <c r="A992" s="126" t="s">
        <v>5385</v>
      </c>
      <c r="B992" s="126" t="s">
        <v>2649</v>
      </c>
      <c r="C992" s="126" t="s">
        <v>47</v>
      </c>
      <c r="D992" s="126" t="s">
        <v>48</v>
      </c>
      <c r="E992" s="126" t="s">
        <v>2650</v>
      </c>
      <c r="F992" s="126" t="s">
        <v>753</v>
      </c>
      <c r="G992" s="126" t="s">
        <v>754</v>
      </c>
      <c r="H992" s="126" t="s">
        <v>23</v>
      </c>
      <c r="I992" s="126" t="s">
        <v>23</v>
      </c>
      <c r="J992" s="126" t="s">
        <v>2654</v>
      </c>
      <c r="K992" s="126" t="s">
        <v>3356</v>
      </c>
      <c r="L992" s="127">
        <v>21891</v>
      </c>
      <c r="M992" s="127">
        <v>0</v>
      </c>
      <c r="N992" s="127">
        <v>0</v>
      </c>
      <c r="O992" s="127">
        <v>41225</v>
      </c>
      <c r="P992" s="127">
        <v>0</v>
      </c>
      <c r="Q992" s="127">
        <v>16620</v>
      </c>
      <c r="R992" s="127">
        <v>708</v>
      </c>
      <c r="S992" s="127">
        <v>818</v>
      </c>
      <c r="T992" s="24">
        <f>IF(P992&gt;0, ROUND(IF(IF(OR(C992="51", C992="52", C992="66"), (L992*'UNIT VALUES'!$C$26)-CALCS!P992,0)&gt;0, IF(OR(C992="51", C992="52", C992="66"), (L992*'UNIT VALUES'!$C$26)-CALCS!P992,0), 0), 0), ROUND(IF(IF(OR(C992="51", C992="52", C992="66"), (L992*'UNIT VALUES'!$C$26)-CALCS!O992,0)&gt;0, IF(OR(C992="51", C992="52", C992="66"), (L992*'UNIT VALUES'!$C$26)-CALCS!O992,0), 0), 0))</f>
        <v>0</v>
      </c>
      <c r="U992" s="25">
        <f>IF(C992="22", (O992*'UNIT VALUES'!$D$38)+(Q992*'UNIT VALUES'!$D$39)+(S992*'UNIT VALUES'!$D$40), (O992*'UNIT VALUES'!$D$28)+(Q992*'UNIT VALUES'!$D$29)+(S992*'UNIT VALUES'!$D$30))</f>
        <v>622689.51972220943</v>
      </c>
      <c r="V992" s="25">
        <f>IF(C992="22",(O992*'UNIT VALUES'!$D$41)+(Q992*'UNIT VALUES'!$D$42)+(R992*'UNIT VALUES'!$D$43),IF(C992="66",(Q992*'UNIT VALUES'!$D$31)+(T992*'UNIT VALUES'!$D$33)+(R992*'UNIT VALUES'!$D$34),(Q992*'UNIT VALUES'!$D$31)+(T992*'UNIT VALUES'!$D$32)+(R992*'UNIT VALUES'!$D$34)))</f>
        <v>305998.52645305486</v>
      </c>
      <c r="W992" s="25">
        <f t="shared" si="45"/>
        <v>622690</v>
      </c>
      <c r="X992" s="27">
        <f>ROUND(IF(C992="22", W992*'UNIT VALUES'!$D$44, W992*'UNIT VALUES'!$D$36), 0)</f>
        <v>544983</v>
      </c>
      <c r="Y992" s="87">
        <f>ROUND(IF(C992="22", IF(U992&gt;V992,O992*'UNIT VALUES'!$D$38*'UNIT VALUES'!$D$44,O992*'UNIT VALUES'!$D$41*'UNIT VALUES'!$D$44),IF(U992&gt;V992, O992*'UNIT VALUES'!$D$28*'UNIT VALUES'!$D$36,0)), 0)</f>
        <v>67823</v>
      </c>
      <c r="Z992" s="87">
        <f>ROUND(IF(C992="22", IF(U992&gt;V992,Q992*'UNIT VALUES'!$D$39*'UNIT VALUES'!$D$44,Q992*'UNIT VALUES'!$D$42*'UNIT VALUES'!$D$44), IF(U992&gt;V992, Q992*'UNIT VALUES'!$D$29*'UNIT VALUES'!$D$36, Q992*'UNIT VALUES'!$D$31*'UNIT VALUES'!$D$36)),0)</f>
        <v>369778</v>
      </c>
      <c r="AA992" s="87">
        <f>ROUND(IF(C992="22", IF(U992&gt;V992,0,R992*'UNIT VALUES'!$D$43*'UNIT VALUES'!$D$44),IF(CALCS!U992&gt;CALCS!V992,0,CALCS!R992*'UNIT VALUES'!$D$34*'UNIT VALUES'!$D$36)), 0)</f>
        <v>0</v>
      </c>
      <c r="AB992" s="87">
        <f>ROUND(IF(C992="22",IF(U992&gt;V992,S992*'UNIT VALUES'!$D$40*'UNIT VALUES'!$D$44,0),IF(U992&gt;V992,S992*'UNIT VALUES'!$D$30*'UNIT VALUES'!$D$36)), 0)</f>
        <v>107382</v>
      </c>
      <c r="AC992" s="87">
        <f>ROUND(IF(U992&gt;V992,0,IF(T992&gt;1, IF(C992="66", T992*'UNIT VALUES'!$D$33*'UNIT VALUES'!$D$36,T992*'UNIT VALUES'!$D$32*'UNIT VALUES'!$D$36),0)),0)</f>
        <v>0</v>
      </c>
      <c r="AD992" t="str">
        <f t="shared" si="46"/>
        <v>729041</v>
      </c>
      <c r="AE992">
        <f ca="1">IF(C992="22",OFFSET('National Reallocations'!$L$1,MATCH(AD992,'National Reallocations'!$I$2:$I$52,0),),ROUND((X992/(SUM($X$2:$X$1259)-SUMIF($C$2:$C$1259,"22",$X$2:$X$1259)))*(Reallocations!$F$4+Reallocations!$F$5),0))</f>
        <v>46</v>
      </c>
      <c r="AF992" s="27">
        <f ca="1">IF(ISERROR(OFFSET('MSA Reallocations'!$I$1,MATCH(AD992,'MSA Reallocations'!$E$2:$E$37,0),)), 0, (OFFSET('MSA Reallocations'!$I$1,MATCH(AD992,'MSA Reallocations'!$E$2:$E$37,0),)))</f>
        <v>0</v>
      </c>
      <c r="AG992" s="181">
        <f ca="1">IF(ISERROR(OFFSET(Reductions!$E$1,MATCH(AD992,Reductions!$F$2:$F$15,0),)), 0, -OFFSET(Reductions!$E$1,MATCH(AD992,Reductions!$F$2:$F$15,0),))</f>
        <v>0</v>
      </c>
      <c r="AH992" s="53">
        <f t="shared" ca="1" si="47"/>
        <v>545029</v>
      </c>
    </row>
    <row r="993" spans="1:34" x14ac:dyDescent="0.25">
      <c r="A993" s="126" t="s">
        <v>5480</v>
      </c>
      <c r="B993" s="126" t="s">
        <v>2649</v>
      </c>
      <c r="C993" s="126" t="s">
        <v>47</v>
      </c>
      <c r="D993" s="126" t="s">
        <v>48</v>
      </c>
      <c r="E993" s="126" t="s">
        <v>2650</v>
      </c>
      <c r="F993" s="126" t="s">
        <v>1932</v>
      </c>
      <c r="G993" s="126" t="s">
        <v>480</v>
      </c>
      <c r="H993" s="126" t="s">
        <v>23</v>
      </c>
      <c r="I993" s="126" t="s">
        <v>23</v>
      </c>
      <c r="J993" s="126" t="s">
        <v>2654</v>
      </c>
      <c r="K993" s="126" t="s">
        <v>3356</v>
      </c>
      <c r="L993" s="127">
        <v>18321</v>
      </c>
      <c r="M993" s="127">
        <v>32087</v>
      </c>
      <c r="N993" s="127">
        <v>32087</v>
      </c>
      <c r="O993" s="127">
        <v>33102</v>
      </c>
      <c r="P993" s="127">
        <v>0</v>
      </c>
      <c r="Q993" s="127">
        <v>15643</v>
      </c>
      <c r="R993" s="127">
        <v>331</v>
      </c>
      <c r="S993" s="127">
        <v>773</v>
      </c>
      <c r="T993" s="24">
        <f>IF(P993&gt;0, ROUND(IF(IF(OR(C993="51", C993="52", C993="66"), (L993*'UNIT VALUES'!$C$26)-CALCS!P993,0)&gt;0, IF(OR(C993="51", C993="52", C993="66"), (L993*'UNIT VALUES'!$C$26)-CALCS!P993,0), 0), 0), ROUND(IF(IF(OR(C993="51", C993="52", C993="66"), (L993*'UNIT VALUES'!$C$26)-CALCS!O993,0)&gt;0, IF(OR(C993="51", C993="52", C993="66"), (L993*'UNIT VALUES'!$C$26)-CALCS!O993,0), 0), 0))</f>
        <v>0</v>
      </c>
      <c r="U993" s="25">
        <f>IF(C993="22", (O993*'UNIT VALUES'!$D$38)+(Q993*'UNIT VALUES'!$D$39)+(S993*'UNIT VALUES'!$D$40), (O993*'UNIT VALUES'!$D$28)+(Q993*'UNIT VALUES'!$D$29)+(S993*'UNIT VALUES'!$D$30))</f>
        <v>575833.90179574594</v>
      </c>
      <c r="V993" s="25">
        <f>IF(C993="22",(O993*'UNIT VALUES'!$D$41)+(Q993*'UNIT VALUES'!$D$42)+(R993*'UNIT VALUES'!$D$43),IF(C993="66",(Q993*'UNIT VALUES'!$D$31)+(T993*'UNIT VALUES'!$D$33)+(R993*'UNIT VALUES'!$D$34),(Q993*'UNIT VALUES'!$D$31)+(T993*'UNIT VALUES'!$D$32)+(R993*'UNIT VALUES'!$D$34)))</f>
        <v>263142.86221362255</v>
      </c>
      <c r="W993" s="25">
        <f t="shared" si="45"/>
        <v>575834</v>
      </c>
      <c r="X993" s="27">
        <f>ROUND(IF(C993="22", W993*'UNIT VALUES'!$D$44, W993*'UNIT VALUES'!$D$36), 0)</f>
        <v>503975</v>
      </c>
      <c r="Y993" s="87">
        <f>ROUND(IF(C993="22", IF(U993&gt;V993,O993*'UNIT VALUES'!$D$38*'UNIT VALUES'!$D$44,O993*'UNIT VALUES'!$D$41*'UNIT VALUES'!$D$44),IF(U993&gt;V993, O993*'UNIT VALUES'!$D$28*'UNIT VALUES'!$D$36,0)), 0)</f>
        <v>54459</v>
      </c>
      <c r="Z993" s="87">
        <f>ROUND(IF(C993="22", IF(U993&gt;V993,Q993*'UNIT VALUES'!$D$39*'UNIT VALUES'!$D$44,Q993*'UNIT VALUES'!$D$42*'UNIT VALUES'!$D$44), IF(U993&gt;V993, Q993*'UNIT VALUES'!$D$29*'UNIT VALUES'!$D$36, Q993*'UNIT VALUES'!$D$31*'UNIT VALUES'!$D$36)),0)</f>
        <v>348041</v>
      </c>
      <c r="AA993" s="87">
        <f>ROUND(IF(C993="22", IF(U993&gt;V993,0,R993*'UNIT VALUES'!$D$43*'UNIT VALUES'!$D$44),IF(CALCS!U993&gt;CALCS!V993,0,CALCS!R993*'UNIT VALUES'!$D$34*'UNIT VALUES'!$D$36)), 0)</f>
        <v>0</v>
      </c>
      <c r="AB993" s="87">
        <f>ROUND(IF(C993="22",IF(U993&gt;V993,S993*'UNIT VALUES'!$D$40*'UNIT VALUES'!$D$44,0),IF(U993&gt;V993,S993*'UNIT VALUES'!$D$30*'UNIT VALUES'!$D$36)), 0)</f>
        <v>101475</v>
      </c>
      <c r="AC993" s="87">
        <f>ROUND(IF(U993&gt;V993,0,IF(T993&gt;1, IF(C993="66", T993*'UNIT VALUES'!$D$33*'UNIT VALUES'!$D$36,T993*'UNIT VALUES'!$D$32*'UNIT VALUES'!$D$36),0)),0)</f>
        <v>0</v>
      </c>
      <c r="AD993" t="str">
        <f t="shared" si="46"/>
        <v>729053</v>
      </c>
      <c r="AE993">
        <f ca="1">IF(C993="22",OFFSET('National Reallocations'!$L$1,MATCH(AD993,'National Reallocations'!$I$2:$I$52,0),),ROUND((X993/(SUM($X$2:$X$1259)-SUMIF($C$2:$C$1259,"22",$X$2:$X$1259)))*(Reallocations!$F$4+Reallocations!$F$5),0))</f>
        <v>42</v>
      </c>
      <c r="AF993" s="27">
        <f ca="1">IF(ISERROR(OFFSET('MSA Reallocations'!$I$1,MATCH(AD993,'MSA Reallocations'!$E$2:$E$37,0),)), 0, (OFFSET('MSA Reallocations'!$I$1,MATCH(AD993,'MSA Reallocations'!$E$2:$E$37,0),)))</f>
        <v>0</v>
      </c>
      <c r="AG993" s="181">
        <f ca="1">IF(ISERROR(OFFSET(Reductions!$E$1,MATCH(AD993,Reductions!$F$2:$F$15,0),)), 0, -OFFSET(Reductions!$E$1,MATCH(AD993,Reductions!$F$2:$F$15,0),))</f>
        <v>0</v>
      </c>
      <c r="AH993" s="53">
        <f t="shared" ca="1" si="47"/>
        <v>504017</v>
      </c>
    </row>
    <row r="994" spans="1:34" x14ac:dyDescent="0.25">
      <c r="A994" s="126" t="s">
        <v>5367</v>
      </c>
      <c r="B994" s="126" t="s">
        <v>2649</v>
      </c>
      <c r="C994" s="126" t="s">
        <v>27</v>
      </c>
      <c r="D994" s="126" t="s">
        <v>28</v>
      </c>
      <c r="E994" s="126" t="s">
        <v>2650</v>
      </c>
      <c r="F994" s="126" t="s">
        <v>1117</v>
      </c>
      <c r="G994" s="126" t="s">
        <v>1092</v>
      </c>
      <c r="H994" s="126" t="s">
        <v>23</v>
      </c>
      <c r="I994" s="126" t="s">
        <v>23</v>
      </c>
      <c r="J994" s="126" t="s">
        <v>2665</v>
      </c>
      <c r="K994" s="126" t="s">
        <v>3356</v>
      </c>
      <c r="L994" s="127">
        <v>33678</v>
      </c>
      <c r="M994" s="127">
        <v>0</v>
      </c>
      <c r="N994" s="127">
        <v>0</v>
      </c>
      <c r="O994" s="127">
        <v>42721</v>
      </c>
      <c r="P994" s="127">
        <v>0</v>
      </c>
      <c r="Q994" s="127">
        <v>21111</v>
      </c>
      <c r="R994" s="127">
        <v>493</v>
      </c>
      <c r="S994" s="127">
        <v>561</v>
      </c>
      <c r="T994" s="24">
        <f>IF(P994&gt;0, ROUND(IF(IF(OR(C994="51", C994="52", C994="66"), (L994*'UNIT VALUES'!$C$26)-CALCS!P994,0)&gt;0, IF(OR(C994="51", C994="52", C994="66"), (L994*'UNIT VALUES'!$C$26)-CALCS!P994,0), 0), 0), ROUND(IF(IF(OR(C994="51", C994="52", C994="66"), (L994*'UNIT VALUES'!$C$26)-CALCS!O994,0)&gt;0, IF(OR(C994="51", C994="52", C994="66"), (L994*'UNIT VALUES'!$C$26)-CALCS!O994,0), 0), 0))</f>
        <v>10127</v>
      </c>
      <c r="U994" s="25">
        <f>IF(C994="22", (O994*'UNIT VALUES'!$D$38)+(Q994*'UNIT VALUES'!$D$39)+(S994*'UNIT VALUES'!$D$40), (O994*'UNIT VALUES'!$D$28)+(Q994*'UNIT VALUES'!$D$29)+(S994*'UNIT VALUES'!$D$30))</f>
        <v>701121.29613779229</v>
      </c>
      <c r="V994" s="25">
        <f>IF(C994="22",(O994*'UNIT VALUES'!$D$41)+(Q994*'UNIT VALUES'!$D$42)+(R994*'UNIT VALUES'!$D$43),IF(C994="66",(Q994*'UNIT VALUES'!$D$31)+(T994*'UNIT VALUES'!$D$33)+(R994*'UNIT VALUES'!$D$34),(Q994*'UNIT VALUES'!$D$31)+(T994*'UNIT VALUES'!$D$32)+(R994*'UNIT VALUES'!$D$34)))</f>
        <v>476710.9493770941</v>
      </c>
      <c r="W994" s="25">
        <f t="shared" si="45"/>
        <v>701121</v>
      </c>
      <c r="X994" s="27">
        <f>ROUND(IF(C994="22", W994*'UNIT VALUES'!$D$44, W994*'UNIT VALUES'!$D$36), 0)</f>
        <v>613627</v>
      </c>
      <c r="Y994" s="87">
        <f>ROUND(IF(C994="22", IF(U994&gt;V994,O994*'UNIT VALUES'!$D$38*'UNIT VALUES'!$D$44,O994*'UNIT VALUES'!$D$41*'UNIT VALUES'!$D$44),IF(U994&gt;V994, O994*'UNIT VALUES'!$D$28*'UNIT VALUES'!$D$36,0)), 0)</f>
        <v>70284</v>
      </c>
      <c r="Z994" s="87">
        <f>ROUND(IF(C994="22", IF(U994&gt;V994,Q994*'UNIT VALUES'!$D$39*'UNIT VALUES'!$D$44,Q994*'UNIT VALUES'!$D$42*'UNIT VALUES'!$D$44), IF(U994&gt;V994, Q994*'UNIT VALUES'!$D$29*'UNIT VALUES'!$D$36, Q994*'UNIT VALUES'!$D$31*'UNIT VALUES'!$D$36)),0)</f>
        <v>469699</v>
      </c>
      <c r="AA994" s="87">
        <f>ROUND(IF(C994="22", IF(U994&gt;V994,0,R994*'UNIT VALUES'!$D$43*'UNIT VALUES'!$D$44),IF(CALCS!U994&gt;CALCS!V994,0,CALCS!R994*'UNIT VALUES'!$D$34*'UNIT VALUES'!$D$36)), 0)</f>
        <v>0</v>
      </c>
      <c r="AB994" s="87">
        <f>ROUND(IF(C994="22",IF(U994&gt;V994,S994*'UNIT VALUES'!$D$40*'UNIT VALUES'!$D$44,0),IF(U994&gt;V994,S994*'UNIT VALUES'!$D$30*'UNIT VALUES'!$D$36)), 0)</f>
        <v>73645</v>
      </c>
      <c r="AC994" s="87">
        <f>ROUND(IF(U994&gt;V994,0,IF(T994&gt;1, IF(C994="66", T994*'UNIT VALUES'!$D$33*'UNIT VALUES'!$D$36,T994*'UNIT VALUES'!$D$32*'UNIT VALUES'!$D$36),0)),0)</f>
        <v>0</v>
      </c>
      <c r="AD994" t="str">
        <f t="shared" si="46"/>
        <v>729057</v>
      </c>
      <c r="AE994">
        <f ca="1">IF(C994="22",OFFSET('National Reallocations'!$L$1,MATCH(AD994,'National Reallocations'!$I$2:$I$52,0),),ROUND((X994/(SUM($X$2:$X$1259)-SUMIF($C$2:$C$1259,"22",$X$2:$X$1259)))*(Reallocations!$F$4+Reallocations!$F$5),0))</f>
        <v>52</v>
      </c>
      <c r="AF994" s="27">
        <f ca="1">IF(ISERROR(OFFSET('MSA Reallocations'!$I$1,MATCH(AD994,'MSA Reallocations'!$E$2:$E$37,0),)), 0, (OFFSET('MSA Reallocations'!$I$1,MATCH(AD994,'MSA Reallocations'!$E$2:$E$37,0),)))</f>
        <v>0</v>
      </c>
      <c r="AG994" s="181">
        <f ca="1">IF(ISERROR(OFFSET(Reductions!$E$1,MATCH(AD994,Reductions!$F$2:$F$15,0),)), 0, -OFFSET(Reductions!$E$1,MATCH(AD994,Reductions!$F$2:$F$15,0),))</f>
        <v>0</v>
      </c>
      <c r="AH994" s="53">
        <f t="shared" ca="1" si="47"/>
        <v>613679</v>
      </c>
    </row>
    <row r="995" spans="1:34" x14ac:dyDescent="0.25">
      <c r="A995" s="126" t="s">
        <v>4843</v>
      </c>
      <c r="B995" s="126" t="s">
        <v>2649</v>
      </c>
      <c r="C995" s="126" t="s">
        <v>27</v>
      </c>
      <c r="D995" s="126" t="s">
        <v>28</v>
      </c>
      <c r="E995" s="126" t="s">
        <v>2650</v>
      </c>
      <c r="F995" s="126" t="s">
        <v>2473</v>
      </c>
      <c r="G995" s="126" t="s">
        <v>594</v>
      </c>
      <c r="H995" s="126" t="s">
        <v>23</v>
      </c>
      <c r="I995" s="126" t="s">
        <v>23</v>
      </c>
      <c r="J995" s="126" t="s">
        <v>2654</v>
      </c>
      <c r="K995" s="126" t="s">
        <v>3356</v>
      </c>
      <c r="L995" s="127">
        <v>39718</v>
      </c>
      <c r="M995" s="127">
        <v>80742</v>
      </c>
      <c r="N995" s="127">
        <v>80742</v>
      </c>
      <c r="O995" s="127">
        <v>90879</v>
      </c>
      <c r="P995" s="127">
        <v>0</v>
      </c>
      <c r="Q995" s="127">
        <v>26318</v>
      </c>
      <c r="R995" s="127">
        <v>407</v>
      </c>
      <c r="S995" s="127">
        <v>1202</v>
      </c>
      <c r="T995" s="24">
        <f>IF(P995&gt;0, ROUND(IF(IF(OR(C995="51", C995="52", C995="66"), (L995*'UNIT VALUES'!$C$26)-CALCS!P995,0)&gt;0, IF(OR(C995="51", C995="52", C995="66"), (L995*'UNIT VALUES'!$C$26)-CALCS!P995,0), 0), 0), ROUND(IF(IF(OR(C995="51", C995="52", C995="66"), (L995*'UNIT VALUES'!$C$26)-CALCS!O995,0)&gt;0, IF(OR(C995="51", C995="52", C995="66"), (L995*'UNIT VALUES'!$C$26)-CALCS!O995,0), 0), 0))</f>
        <v>0</v>
      </c>
      <c r="U995" s="25">
        <f>IF(C995="22", (O995*'UNIT VALUES'!$D$38)+(Q995*'UNIT VALUES'!$D$39)+(S995*'UNIT VALUES'!$D$40), (O995*'UNIT VALUES'!$D$28)+(Q995*'UNIT VALUES'!$D$29)+(S995*'UNIT VALUES'!$D$30))</f>
        <v>1020160.5222630838</v>
      </c>
      <c r="V995" s="25">
        <f>IF(C995="22",(O995*'UNIT VALUES'!$D$41)+(Q995*'UNIT VALUES'!$D$42)+(R995*'UNIT VALUES'!$D$43),IF(C995="66",(Q995*'UNIT VALUES'!$D$31)+(T995*'UNIT VALUES'!$D$33)+(R995*'UNIT VALUES'!$D$34),(Q995*'UNIT VALUES'!$D$31)+(T995*'UNIT VALUES'!$D$32)+(R995*'UNIT VALUES'!$D$34)))</f>
        <v>431602.02905966988</v>
      </c>
      <c r="W995" s="25">
        <f t="shared" si="45"/>
        <v>1020161</v>
      </c>
      <c r="X995" s="27">
        <f>ROUND(IF(C995="22", W995*'UNIT VALUES'!$D$44, W995*'UNIT VALUES'!$D$36), 0)</f>
        <v>892853</v>
      </c>
      <c r="Y995" s="87">
        <f>ROUND(IF(C995="22", IF(U995&gt;V995,O995*'UNIT VALUES'!$D$38*'UNIT VALUES'!$D$44,O995*'UNIT VALUES'!$D$41*'UNIT VALUES'!$D$44),IF(U995&gt;V995, O995*'UNIT VALUES'!$D$28*'UNIT VALUES'!$D$36,0)), 0)</f>
        <v>149513</v>
      </c>
      <c r="Z995" s="87">
        <f>ROUND(IF(C995="22", IF(U995&gt;V995,Q995*'UNIT VALUES'!$D$39*'UNIT VALUES'!$D$44,Q995*'UNIT VALUES'!$D$42*'UNIT VALUES'!$D$44), IF(U995&gt;V995, Q995*'UNIT VALUES'!$D$29*'UNIT VALUES'!$D$36, Q995*'UNIT VALUES'!$D$31*'UNIT VALUES'!$D$36)),0)</f>
        <v>585549</v>
      </c>
      <c r="AA995" s="87">
        <f>ROUND(IF(C995="22", IF(U995&gt;V995,0,R995*'UNIT VALUES'!$D$43*'UNIT VALUES'!$D$44),IF(CALCS!U995&gt;CALCS!V995,0,CALCS!R995*'UNIT VALUES'!$D$34*'UNIT VALUES'!$D$36)), 0)</f>
        <v>0</v>
      </c>
      <c r="AB995" s="87">
        <f>ROUND(IF(C995="22",IF(U995&gt;V995,S995*'UNIT VALUES'!$D$40*'UNIT VALUES'!$D$44,0),IF(U995&gt;V995,S995*'UNIT VALUES'!$D$30*'UNIT VALUES'!$D$36)), 0)</f>
        <v>157791</v>
      </c>
      <c r="AC995" s="87">
        <f>ROUND(IF(U995&gt;V995,0,IF(T995&gt;1, IF(C995="66", T995*'UNIT VALUES'!$D$33*'UNIT VALUES'!$D$36,T995*'UNIT VALUES'!$D$32*'UNIT VALUES'!$D$36),0)),0)</f>
        <v>0</v>
      </c>
      <c r="AD995" t="str">
        <f t="shared" si="46"/>
        <v>729061</v>
      </c>
      <c r="AE995">
        <f ca="1">IF(C995="22",OFFSET('National Reallocations'!$L$1,MATCH(AD995,'National Reallocations'!$I$2:$I$52,0),),ROUND((X995/(SUM($X$2:$X$1259)-SUMIF($C$2:$C$1259,"22",$X$2:$X$1259)))*(Reallocations!$F$4+Reallocations!$F$5),0))</f>
        <v>75</v>
      </c>
      <c r="AF995" s="27">
        <f ca="1">IF(ISERROR(OFFSET('MSA Reallocations'!$I$1,MATCH(AD995,'MSA Reallocations'!$E$2:$E$37,0),)), 0, (OFFSET('MSA Reallocations'!$I$1,MATCH(AD995,'MSA Reallocations'!$E$2:$E$37,0),)))</f>
        <v>0</v>
      </c>
      <c r="AG995" s="181">
        <f ca="1">IF(ISERROR(OFFSET(Reductions!$E$1,MATCH(AD995,Reductions!$F$2:$F$15,0),)), 0, -OFFSET(Reductions!$E$1,MATCH(AD995,Reductions!$F$2:$F$15,0),))</f>
        <v>0</v>
      </c>
      <c r="AH995" s="53">
        <f t="shared" ca="1" si="47"/>
        <v>892928</v>
      </c>
    </row>
    <row r="996" spans="1:34" x14ac:dyDescent="0.25">
      <c r="A996" s="126" t="s">
        <v>5212</v>
      </c>
      <c r="B996" s="126" t="s">
        <v>2649</v>
      </c>
      <c r="C996" s="126" t="s">
        <v>47</v>
      </c>
      <c r="D996" s="126" t="s">
        <v>48</v>
      </c>
      <c r="E996" s="126" t="s">
        <v>2650</v>
      </c>
      <c r="F996" s="126" t="s">
        <v>1119</v>
      </c>
      <c r="G996" s="126" t="s">
        <v>145</v>
      </c>
      <c r="H996" s="126" t="s">
        <v>23</v>
      </c>
      <c r="I996" s="126" t="s">
        <v>23</v>
      </c>
      <c r="J996" s="126" t="s">
        <v>2654</v>
      </c>
      <c r="K996" s="126" t="s">
        <v>3356</v>
      </c>
      <c r="L996" s="127">
        <v>33381</v>
      </c>
      <c r="M996" s="127">
        <v>46134</v>
      </c>
      <c r="N996" s="127">
        <v>46134</v>
      </c>
      <c r="O996" s="127">
        <v>54827</v>
      </c>
      <c r="P996" s="127">
        <v>0</v>
      </c>
      <c r="Q996" s="127">
        <v>24531</v>
      </c>
      <c r="R996" s="127">
        <v>248</v>
      </c>
      <c r="S996" s="127">
        <v>931</v>
      </c>
      <c r="T996" s="24">
        <f>IF(P996&gt;0, ROUND(IF(IF(OR(C996="51", C996="52", C996="66"), (L996*'UNIT VALUES'!$C$26)-CALCS!P996,0)&gt;0, IF(OR(C996="51", C996="52", C996="66"), (L996*'UNIT VALUES'!$C$26)-CALCS!P996,0), 0), 0), ROUND(IF(IF(OR(C996="51", C996="52", C996="66"), (L996*'UNIT VALUES'!$C$26)-CALCS!O996,0)&gt;0, IF(OR(C996="51", C996="52", C996="66"), (L996*'UNIT VALUES'!$C$26)-CALCS!O996,0), 0), 0))</f>
        <v>0</v>
      </c>
      <c r="U996" s="25">
        <f>IF(C996="22", (O996*'UNIT VALUES'!$D$38)+(Q996*'UNIT VALUES'!$D$39)+(S996*'UNIT VALUES'!$D$40), (O996*'UNIT VALUES'!$D$28)+(Q996*'UNIT VALUES'!$D$29)+(S996*'UNIT VALUES'!$D$30))</f>
        <v>866315.63121847878</v>
      </c>
      <c r="V996" s="25">
        <f>IF(C996="22",(O996*'UNIT VALUES'!$D$41)+(Q996*'UNIT VALUES'!$D$42)+(R996*'UNIT VALUES'!$D$43),IF(C996="66",(Q996*'UNIT VALUES'!$D$31)+(T996*'UNIT VALUES'!$D$33)+(R996*'UNIT VALUES'!$D$34),(Q996*'UNIT VALUES'!$D$31)+(T996*'UNIT VALUES'!$D$32)+(R996*'UNIT VALUES'!$D$34)))</f>
        <v>392555.75326127611</v>
      </c>
      <c r="W996" s="25">
        <f t="shared" si="45"/>
        <v>866316</v>
      </c>
      <c r="X996" s="27">
        <f>ROUND(IF(C996="22", W996*'UNIT VALUES'!$D$44, W996*'UNIT VALUES'!$D$36), 0)</f>
        <v>758207</v>
      </c>
      <c r="Y996" s="87">
        <f>ROUND(IF(C996="22", IF(U996&gt;V996,O996*'UNIT VALUES'!$D$38*'UNIT VALUES'!$D$44,O996*'UNIT VALUES'!$D$41*'UNIT VALUES'!$D$44),IF(U996&gt;V996, O996*'UNIT VALUES'!$D$28*'UNIT VALUES'!$D$36,0)), 0)</f>
        <v>90201</v>
      </c>
      <c r="Z996" s="87">
        <f>ROUND(IF(C996="22", IF(U996&gt;V996,Q996*'UNIT VALUES'!$D$39*'UNIT VALUES'!$D$44,Q996*'UNIT VALUES'!$D$42*'UNIT VALUES'!$D$44), IF(U996&gt;V996, Q996*'UNIT VALUES'!$D$29*'UNIT VALUES'!$D$36, Q996*'UNIT VALUES'!$D$31*'UNIT VALUES'!$D$36)),0)</f>
        <v>545790</v>
      </c>
      <c r="AA996" s="87">
        <f>ROUND(IF(C996="22", IF(U996&gt;V996,0,R996*'UNIT VALUES'!$D$43*'UNIT VALUES'!$D$44),IF(CALCS!U996&gt;CALCS!V996,0,CALCS!R996*'UNIT VALUES'!$D$34*'UNIT VALUES'!$D$36)), 0)</f>
        <v>0</v>
      </c>
      <c r="AB996" s="87">
        <f>ROUND(IF(C996="22",IF(U996&gt;V996,S996*'UNIT VALUES'!$D$40*'UNIT VALUES'!$D$44,0),IF(U996&gt;V996,S996*'UNIT VALUES'!$D$30*'UNIT VALUES'!$D$36)), 0)</f>
        <v>122216</v>
      </c>
      <c r="AC996" s="87">
        <f>ROUND(IF(U996&gt;V996,0,IF(T996&gt;1, IF(C996="66", T996*'UNIT VALUES'!$D$33*'UNIT VALUES'!$D$36,T996*'UNIT VALUES'!$D$32*'UNIT VALUES'!$D$36),0)),0)</f>
        <v>0</v>
      </c>
      <c r="AD996" t="str">
        <f t="shared" si="46"/>
        <v>729069</v>
      </c>
      <c r="AE996">
        <f ca="1">IF(C996="22",OFFSET('National Reallocations'!$L$1,MATCH(AD996,'National Reallocations'!$I$2:$I$52,0),),ROUND((X996/(SUM($X$2:$X$1259)-SUMIF($C$2:$C$1259,"22",$X$2:$X$1259)))*(Reallocations!$F$4+Reallocations!$F$5),0))</f>
        <v>64</v>
      </c>
      <c r="AF996" s="27">
        <f ca="1">IF(ISERROR(OFFSET('MSA Reallocations'!$I$1,MATCH(AD996,'MSA Reallocations'!$E$2:$E$37,0),)), 0, (OFFSET('MSA Reallocations'!$I$1,MATCH(AD996,'MSA Reallocations'!$E$2:$E$37,0),)))</f>
        <v>0</v>
      </c>
      <c r="AG996" s="181">
        <f ca="1">IF(ISERROR(OFFSET(Reductions!$E$1,MATCH(AD996,Reductions!$F$2:$F$15,0),)), 0, -OFFSET(Reductions!$E$1,MATCH(AD996,Reductions!$F$2:$F$15,0),))</f>
        <v>0</v>
      </c>
      <c r="AH996" s="53">
        <f t="shared" ca="1" si="47"/>
        <v>758271</v>
      </c>
    </row>
    <row r="997" spans="1:34" x14ac:dyDescent="0.25">
      <c r="A997" s="126" t="s">
        <v>5355</v>
      </c>
      <c r="B997" s="126" t="s">
        <v>2649</v>
      </c>
      <c r="C997" s="126" t="s">
        <v>27</v>
      </c>
      <c r="D997" s="126" t="s">
        <v>28</v>
      </c>
      <c r="E997" s="126" t="s">
        <v>2650</v>
      </c>
      <c r="F997" s="126" t="s">
        <v>762</v>
      </c>
      <c r="G997" s="126" t="s">
        <v>243</v>
      </c>
      <c r="H997" s="126" t="s">
        <v>23</v>
      </c>
      <c r="I997" s="126" t="s">
        <v>23</v>
      </c>
      <c r="J997" s="126" t="s">
        <v>2652</v>
      </c>
      <c r="K997" s="126" t="s">
        <v>3356</v>
      </c>
      <c r="L997" s="127">
        <v>28754</v>
      </c>
      <c r="M997" s="127">
        <v>0</v>
      </c>
      <c r="N997" s="127">
        <v>0</v>
      </c>
      <c r="O997" s="127">
        <v>43398</v>
      </c>
      <c r="P997" s="127">
        <v>0</v>
      </c>
      <c r="Q997" s="127">
        <v>24718</v>
      </c>
      <c r="R997" s="127">
        <v>228</v>
      </c>
      <c r="S997" s="127">
        <v>581</v>
      </c>
      <c r="T997" s="24">
        <f>IF(P997&gt;0, ROUND(IF(IF(OR(C997="51", C997="52", C997="66"), (L997*'UNIT VALUES'!$C$26)-CALCS!P997,0)&gt;0, IF(OR(C997="51", C997="52", C997="66"), (L997*'UNIT VALUES'!$C$26)-CALCS!P997,0), 0), 0), ROUND(IF(IF(OR(C997="51", C997="52", C997="66"), (L997*'UNIT VALUES'!$C$26)-CALCS!O997,0)&gt;0, IF(OR(C997="51", C997="52", C997="66"), (L997*'UNIT VALUES'!$C$26)-CALCS!O997,0), 0), 0))</f>
        <v>1723</v>
      </c>
      <c r="U997" s="25">
        <f>IF(C997="22", (O997*'UNIT VALUES'!$D$38)+(Q997*'UNIT VALUES'!$D$39)+(S997*'UNIT VALUES'!$D$40), (O997*'UNIT VALUES'!$D$28)+(Q997*'UNIT VALUES'!$D$29)+(S997*'UNIT VALUES'!$D$30))</f>
        <v>797088.6455977225</v>
      </c>
      <c r="V997" s="25">
        <f>IF(C997="22",(O997*'UNIT VALUES'!$D$41)+(Q997*'UNIT VALUES'!$D$42)+(R997*'UNIT VALUES'!$D$43),IF(C997="66",(Q997*'UNIT VALUES'!$D$31)+(T997*'UNIT VALUES'!$D$33)+(R997*'UNIT VALUES'!$D$34),(Q997*'UNIT VALUES'!$D$31)+(T997*'UNIT VALUES'!$D$32)+(R997*'UNIT VALUES'!$D$34)))</f>
        <v>414027.66065716394</v>
      </c>
      <c r="W997" s="25">
        <f t="shared" si="45"/>
        <v>797089</v>
      </c>
      <c r="X997" s="27">
        <f>ROUND(IF(C997="22", W997*'UNIT VALUES'!$D$44, W997*'UNIT VALUES'!$D$36), 0)</f>
        <v>697619</v>
      </c>
      <c r="Y997" s="87">
        <f>ROUND(IF(C997="22", IF(U997&gt;V997,O997*'UNIT VALUES'!$D$38*'UNIT VALUES'!$D$44,O997*'UNIT VALUES'!$D$41*'UNIT VALUES'!$D$44),IF(U997&gt;V997, O997*'UNIT VALUES'!$D$28*'UNIT VALUES'!$D$36,0)), 0)</f>
        <v>71398</v>
      </c>
      <c r="Z997" s="87">
        <f>ROUND(IF(C997="22", IF(U997&gt;V997,Q997*'UNIT VALUES'!$D$39*'UNIT VALUES'!$D$44,Q997*'UNIT VALUES'!$D$42*'UNIT VALUES'!$D$44), IF(U997&gt;V997, Q997*'UNIT VALUES'!$D$29*'UNIT VALUES'!$D$36, Q997*'UNIT VALUES'!$D$31*'UNIT VALUES'!$D$36)),0)</f>
        <v>549951</v>
      </c>
      <c r="AA997" s="87">
        <f>ROUND(IF(C997="22", IF(U997&gt;V997,0,R997*'UNIT VALUES'!$D$43*'UNIT VALUES'!$D$44),IF(CALCS!U997&gt;CALCS!V997,0,CALCS!R997*'UNIT VALUES'!$D$34*'UNIT VALUES'!$D$36)), 0)</f>
        <v>0</v>
      </c>
      <c r="AB997" s="87">
        <f>ROUND(IF(C997="22",IF(U997&gt;V997,S997*'UNIT VALUES'!$D$40*'UNIT VALUES'!$D$44,0),IF(U997&gt;V997,S997*'UNIT VALUES'!$D$30*'UNIT VALUES'!$D$36)), 0)</f>
        <v>76270</v>
      </c>
      <c r="AC997" s="87">
        <f>ROUND(IF(U997&gt;V997,0,IF(T997&gt;1, IF(C997="66", T997*'UNIT VALUES'!$D$33*'UNIT VALUES'!$D$36,T997*'UNIT VALUES'!$D$32*'UNIT VALUES'!$D$36),0)),0)</f>
        <v>0</v>
      </c>
      <c r="AD997" t="str">
        <f t="shared" si="46"/>
        <v>729071</v>
      </c>
      <c r="AE997">
        <f ca="1">IF(C997="22",OFFSET('National Reallocations'!$L$1,MATCH(AD997,'National Reallocations'!$I$2:$I$52,0),),ROUND((X997/(SUM($X$2:$X$1259)-SUMIF($C$2:$C$1259,"22",$X$2:$X$1259)))*(Reallocations!$F$4+Reallocations!$F$5),0))</f>
        <v>59</v>
      </c>
      <c r="AF997" s="27">
        <f ca="1">IF(ISERROR(OFFSET('MSA Reallocations'!$I$1,MATCH(AD997,'MSA Reallocations'!$E$2:$E$37,0),)), 0, (OFFSET('MSA Reallocations'!$I$1,MATCH(AD997,'MSA Reallocations'!$E$2:$E$37,0),)))</f>
        <v>0</v>
      </c>
      <c r="AG997" s="181">
        <f ca="1">IF(ISERROR(OFFSET(Reductions!$E$1,MATCH(AD997,Reductions!$F$2:$F$15,0),)), 0, -OFFSET(Reductions!$E$1,MATCH(AD997,Reductions!$F$2:$F$15,0),))</f>
        <v>0</v>
      </c>
      <c r="AH997" s="53">
        <f t="shared" ca="1" si="47"/>
        <v>697678</v>
      </c>
    </row>
    <row r="998" spans="1:34" x14ac:dyDescent="0.25">
      <c r="A998" s="126" t="s">
        <v>5298</v>
      </c>
      <c r="B998" s="126" t="s">
        <v>2649</v>
      </c>
      <c r="C998" s="126" t="s">
        <v>47</v>
      </c>
      <c r="D998" s="126" t="s">
        <v>48</v>
      </c>
      <c r="E998" s="126" t="s">
        <v>2650</v>
      </c>
      <c r="F998" s="126" t="s">
        <v>2670</v>
      </c>
      <c r="G998" s="126" t="s">
        <v>618</v>
      </c>
      <c r="H998" s="126" t="s">
        <v>23</v>
      </c>
      <c r="I998" s="126" t="s">
        <v>23</v>
      </c>
      <c r="J998" s="126" t="s">
        <v>2671</v>
      </c>
      <c r="K998" s="126" t="s">
        <v>3356</v>
      </c>
      <c r="L998" s="127">
        <v>30043</v>
      </c>
      <c r="M998" s="127">
        <v>0</v>
      </c>
      <c r="N998" s="127">
        <v>0</v>
      </c>
      <c r="O998" s="127">
        <v>48060</v>
      </c>
      <c r="P998" s="127">
        <v>0</v>
      </c>
      <c r="Q998" s="127">
        <v>24992</v>
      </c>
      <c r="R998" s="127">
        <v>404</v>
      </c>
      <c r="S998" s="127">
        <v>1028</v>
      </c>
      <c r="T998" s="24">
        <f>IF(P998&gt;0, ROUND(IF(IF(OR(C998="51", C998="52", C998="66"), (L998*'UNIT VALUES'!$C$26)-CALCS!P998,0)&gt;0, IF(OR(C998="51", C998="52", C998="66"), (L998*'UNIT VALUES'!$C$26)-CALCS!P998,0), 0), 0), ROUND(IF(IF(OR(C998="51", C998="52", C998="66"), (L998*'UNIT VALUES'!$C$26)-CALCS!O998,0)&gt;0, IF(OR(C998="51", C998="52", C998="66"), (L998*'UNIT VALUES'!$C$26)-CALCS!O998,0), 0), 0))</f>
        <v>0</v>
      </c>
      <c r="U998" s="25">
        <f>IF(C998="22", (O998*'UNIT VALUES'!$D$38)+(Q998*'UNIT VALUES'!$D$39)+(S998*'UNIT VALUES'!$D$40), (O998*'UNIT VALUES'!$D$28)+(Q998*'UNIT VALUES'!$D$29)+(S998*'UNIT VALUES'!$D$30))</f>
        <v>879863.68889778585</v>
      </c>
      <c r="V998" s="25">
        <f>IF(C998="22",(O998*'UNIT VALUES'!$D$41)+(Q998*'UNIT VALUES'!$D$42)+(R998*'UNIT VALUES'!$D$43),IF(C998="66",(Q998*'UNIT VALUES'!$D$31)+(T998*'UNIT VALUES'!$D$33)+(R998*'UNIT VALUES'!$D$34),(Q998*'UNIT VALUES'!$D$31)+(T998*'UNIT VALUES'!$D$32)+(R998*'UNIT VALUES'!$D$34)))</f>
        <v>411154.335135929</v>
      </c>
      <c r="W998" s="25">
        <f t="shared" si="45"/>
        <v>879864</v>
      </c>
      <c r="X998" s="27">
        <f>ROUND(IF(C998="22", W998*'UNIT VALUES'!$D$44, W998*'UNIT VALUES'!$D$36), 0)</f>
        <v>770064</v>
      </c>
      <c r="Y998" s="87">
        <f>ROUND(IF(C998="22", IF(U998&gt;V998,O998*'UNIT VALUES'!$D$38*'UNIT VALUES'!$D$44,O998*'UNIT VALUES'!$D$41*'UNIT VALUES'!$D$44),IF(U998&gt;V998, O998*'UNIT VALUES'!$D$28*'UNIT VALUES'!$D$36,0)), 0)</f>
        <v>79068</v>
      </c>
      <c r="Z998" s="87">
        <f>ROUND(IF(C998="22", IF(U998&gt;V998,Q998*'UNIT VALUES'!$D$39*'UNIT VALUES'!$D$44,Q998*'UNIT VALUES'!$D$42*'UNIT VALUES'!$D$44), IF(U998&gt;V998, Q998*'UNIT VALUES'!$D$29*'UNIT VALUES'!$D$36, Q998*'UNIT VALUES'!$D$31*'UNIT VALUES'!$D$36)),0)</f>
        <v>556047</v>
      </c>
      <c r="AA998" s="87">
        <f>ROUND(IF(C998="22", IF(U998&gt;V998,0,R998*'UNIT VALUES'!$D$43*'UNIT VALUES'!$D$44),IF(CALCS!U998&gt;CALCS!V998,0,CALCS!R998*'UNIT VALUES'!$D$34*'UNIT VALUES'!$D$36)), 0)</f>
        <v>0</v>
      </c>
      <c r="AB998" s="87">
        <f>ROUND(IF(C998="22",IF(U998&gt;V998,S998*'UNIT VALUES'!$D$40*'UNIT VALUES'!$D$44,0),IF(U998&gt;V998,S998*'UNIT VALUES'!$D$30*'UNIT VALUES'!$D$36)), 0)</f>
        <v>134949</v>
      </c>
      <c r="AC998" s="87">
        <f>ROUND(IF(U998&gt;V998,0,IF(T998&gt;1, IF(C998="66", T998*'UNIT VALUES'!$D$33*'UNIT VALUES'!$D$36,T998*'UNIT VALUES'!$D$32*'UNIT VALUES'!$D$36),0)),0)</f>
        <v>0</v>
      </c>
      <c r="AD998" t="str">
        <f t="shared" si="46"/>
        <v>729075</v>
      </c>
      <c r="AE998">
        <f ca="1">IF(C998="22",OFFSET('National Reallocations'!$L$1,MATCH(AD998,'National Reallocations'!$I$2:$I$52,0),),ROUND((X998/(SUM($X$2:$X$1259)-SUMIF($C$2:$C$1259,"22",$X$2:$X$1259)))*(Reallocations!$F$4+Reallocations!$F$5),0))</f>
        <v>65</v>
      </c>
      <c r="AF998" s="27">
        <f ca="1">IF(ISERROR(OFFSET('MSA Reallocations'!$I$1,MATCH(AD998,'MSA Reallocations'!$E$2:$E$37,0),)), 0, (OFFSET('MSA Reallocations'!$I$1,MATCH(AD998,'MSA Reallocations'!$E$2:$E$37,0),)))</f>
        <v>0</v>
      </c>
      <c r="AG998" s="181">
        <f ca="1">IF(ISERROR(OFFSET(Reductions!$E$1,MATCH(AD998,Reductions!$F$2:$F$15,0),)), 0, -OFFSET(Reductions!$E$1,MATCH(AD998,Reductions!$F$2:$F$15,0),))</f>
        <v>0</v>
      </c>
      <c r="AH998" s="53">
        <f t="shared" ca="1" si="47"/>
        <v>770129</v>
      </c>
    </row>
    <row r="999" spans="1:34" x14ac:dyDescent="0.25">
      <c r="A999" s="126" t="s">
        <v>5391</v>
      </c>
      <c r="B999" s="126" t="s">
        <v>2649</v>
      </c>
      <c r="C999" s="126" t="s">
        <v>47</v>
      </c>
      <c r="D999" s="126" t="s">
        <v>48</v>
      </c>
      <c r="E999" s="126" t="s">
        <v>2650</v>
      </c>
      <c r="F999" s="126" t="s">
        <v>1540</v>
      </c>
      <c r="G999" s="126" t="s">
        <v>156</v>
      </c>
      <c r="H999" s="126" t="s">
        <v>23</v>
      </c>
      <c r="I999" s="126" t="s">
        <v>23</v>
      </c>
      <c r="J999" s="126" t="s">
        <v>2654</v>
      </c>
      <c r="K999" s="126" t="s">
        <v>3356</v>
      </c>
      <c r="L999" s="127">
        <v>29354</v>
      </c>
      <c r="M999" s="127">
        <v>36562</v>
      </c>
      <c r="N999" s="127">
        <v>36562</v>
      </c>
      <c r="O999" s="127">
        <v>40700</v>
      </c>
      <c r="P999" s="127">
        <v>0</v>
      </c>
      <c r="Q999" s="127">
        <v>19212</v>
      </c>
      <c r="R999" s="127">
        <v>329</v>
      </c>
      <c r="S999" s="127">
        <v>1480</v>
      </c>
      <c r="T999" s="24">
        <f>IF(P999&gt;0, ROUND(IF(IF(OR(C999="51", C999="52", C999="66"), (L999*'UNIT VALUES'!$C$26)-CALCS!P999,0)&gt;0, IF(OR(C999="51", C999="52", C999="66"), (L999*'UNIT VALUES'!$C$26)-CALCS!P999,0), 0), 0), ROUND(IF(IF(OR(C999="51", C999="52", C999="66"), (L999*'UNIT VALUES'!$C$26)-CALCS!O999,0)&gt;0, IF(OR(C999="51", C999="52", C999="66"), (L999*'UNIT VALUES'!$C$26)-CALCS!O999,0), 0), 0))</f>
        <v>5363</v>
      </c>
      <c r="U999" s="25">
        <f>IF(C999="22", (O999*'UNIT VALUES'!$D$38)+(Q999*'UNIT VALUES'!$D$39)+(S999*'UNIT VALUES'!$D$40), (O999*'UNIT VALUES'!$D$28)+(Q999*'UNIT VALUES'!$D$29)+(S999*'UNIT VALUES'!$D$30))</f>
        <v>786889.13003753033</v>
      </c>
      <c r="V999" s="25">
        <f>IF(C999="22",(O999*'UNIT VALUES'!$D$41)+(Q999*'UNIT VALUES'!$D$42)+(R999*'UNIT VALUES'!$D$43),IF(C999="66",(Q999*'UNIT VALUES'!$D$31)+(T999*'UNIT VALUES'!$D$33)+(R999*'UNIT VALUES'!$D$34),(Q999*'UNIT VALUES'!$D$31)+(T999*'UNIT VALUES'!$D$32)+(R999*'UNIT VALUES'!$D$34)))</f>
        <v>380003.09149386635</v>
      </c>
      <c r="W999" s="25">
        <f t="shared" si="45"/>
        <v>786889</v>
      </c>
      <c r="X999" s="27">
        <f>ROUND(IF(C999="22", W999*'UNIT VALUES'!$D$44, W999*'UNIT VALUES'!$D$36), 0)</f>
        <v>688692</v>
      </c>
      <c r="Y999" s="87">
        <f>ROUND(IF(C999="22", IF(U999&gt;V999,O999*'UNIT VALUES'!$D$38*'UNIT VALUES'!$D$44,O999*'UNIT VALUES'!$D$41*'UNIT VALUES'!$D$44),IF(U999&gt;V999, O999*'UNIT VALUES'!$D$28*'UNIT VALUES'!$D$36,0)), 0)</f>
        <v>66959</v>
      </c>
      <c r="Z999" s="87">
        <f>ROUND(IF(C999="22", IF(U999&gt;V999,Q999*'UNIT VALUES'!$D$39*'UNIT VALUES'!$D$44,Q999*'UNIT VALUES'!$D$42*'UNIT VALUES'!$D$44), IF(U999&gt;V999, Q999*'UNIT VALUES'!$D$29*'UNIT VALUES'!$D$36, Q999*'UNIT VALUES'!$D$31*'UNIT VALUES'!$D$36)),0)</f>
        <v>427448</v>
      </c>
      <c r="AA999" s="87">
        <f>ROUND(IF(C999="22", IF(U999&gt;V999,0,R999*'UNIT VALUES'!$D$43*'UNIT VALUES'!$D$44),IF(CALCS!U999&gt;CALCS!V999,0,CALCS!R999*'UNIT VALUES'!$D$34*'UNIT VALUES'!$D$36)), 0)</f>
        <v>0</v>
      </c>
      <c r="AB999" s="87">
        <f>ROUND(IF(C999="22",IF(U999&gt;V999,S999*'UNIT VALUES'!$D$40*'UNIT VALUES'!$D$44,0),IF(U999&gt;V999,S999*'UNIT VALUES'!$D$30*'UNIT VALUES'!$D$36)), 0)</f>
        <v>194285</v>
      </c>
      <c r="AC999" s="87">
        <f>ROUND(IF(U999&gt;V999,0,IF(T999&gt;1, IF(C999="66", T999*'UNIT VALUES'!$D$33*'UNIT VALUES'!$D$36,T999*'UNIT VALUES'!$D$32*'UNIT VALUES'!$D$36),0)),0)</f>
        <v>0</v>
      </c>
      <c r="AD999" t="str">
        <f t="shared" si="46"/>
        <v>729091</v>
      </c>
      <c r="AE999">
        <f ca="1">IF(C999="22",OFFSET('National Reallocations'!$L$1,MATCH(AD999,'National Reallocations'!$I$2:$I$52,0),),ROUND((X999/(SUM($X$2:$X$1259)-SUMIF($C$2:$C$1259,"22",$X$2:$X$1259)))*(Reallocations!$F$4+Reallocations!$F$5),0))</f>
        <v>58</v>
      </c>
      <c r="AF999" s="27">
        <f ca="1">IF(ISERROR(OFFSET('MSA Reallocations'!$I$1,MATCH(AD999,'MSA Reallocations'!$E$2:$E$37,0),)), 0, (OFFSET('MSA Reallocations'!$I$1,MATCH(AD999,'MSA Reallocations'!$E$2:$E$37,0),)))</f>
        <v>0</v>
      </c>
      <c r="AG999" s="181">
        <f ca="1">IF(ISERROR(OFFSET(Reductions!$E$1,MATCH(AD999,Reductions!$F$2:$F$15,0),)), 0, -OFFSET(Reductions!$E$1,MATCH(AD999,Reductions!$F$2:$F$15,0),))</f>
        <v>0</v>
      </c>
      <c r="AH999" s="53">
        <f t="shared" ca="1" si="47"/>
        <v>688750</v>
      </c>
    </row>
    <row r="1000" spans="1:34" x14ac:dyDescent="0.25">
      <c r="A1000" s="126" t="s">
        <v>4937</v>
      </c>
      <c r="B1000" s="126" t="s">
        <v>2649</v>
      </c>
      <c r="C1000" s="126" t="s">
        <v>27</v>
      </c>
      <c r="D1000" s="126" t="s">
        <v>28</v>
      </c>
      <c r="E1000" s="126" t="s">
        <v>2650</v>
      </c>
      <c r="F1000" s="126" t="s">
        <v>103</v>
      </c>
      <c r="G1000" s="126" t="s">
        <v>82</v>
      </c>
      <c r="H1000" s="126" t="s">
        <v>23</v>
      </c>
      <c r="I1000" s="126" t="s">
        <v>23</v>
      </c>
      <c r="J1000" s="126" t="s">
        <v>2674</v>
      </c>
      <c r="K1000" s="126" t="s">
        <v>3356</v>
      </c>
      <c r="L1000" s="127">
        <v>83850</v>
      </c>
      <c r="M1000" s="127">
        <v>96193</v>
      </c>
      <c r="N1000" s="127">
        <v>96193</v>
      </c>
      <c r="O1000" s="127">
        <v>79510</v>
      </c>
      <c r="P1000" s="127">
        <v>0</v>
      </c>
      <c r="Q1000" s="127">
        <v>42329</v>
      </c>
      <c r="R1000" s="127">
        <v>1374</v>
      </c>
      <c r="S1000" s="127">
        <v>1043</v>
      </c>
      <c r="T1000" s="24">
        <f>IF(P1000&gt;0, ROUND(IF(IF(OR(C1000="51", C1000="52", C1000="66"), (L1000*'UNIT VALUES'!$C$26)-CALCS!P1000,0)&gt;0, IF(OR(C1000="51", C1000="52", C1000="66"), (L1000*'UNIT VALUES'!$C$26)-CALCS!P1000,0), 0), 0), ROUND(IF(IF(OR(C1000="51", C1000="52", C1000="66"), (L1000*'UNIT VALUES'!$C$26)-CALCS!O1000,0)&gt;0, IF(OR(C1000="51", C1000="52", C1000="66"), (L1000*'UNIT VALUES'!$C$26)-CALCS!O1000,0), 0), 0))</f>
        <v>52069</v>
      </c>
      <c r="U1000" s="25">
        <f>IF(C1000="22", (O1000*'UNIT VALUES'!$D$38)+(Q1000*'UNIT VALUES'!$D$39)+(S1000*'UNIT VALUES'!$D$40), (O1000*'UNIT VALUES'!$D$28)+(Q1000*'UNIT VALUES'!$D$29)+(S1000*'UNIT VALUES'!$D$30))</f>
        <v>1381962.6079693958</v>
      </c>
      <c r="V1000" s="25">
        <f>IF(C1000="22",(O1000*'UNIT VALUES'!$D$41)+(Q1000*'UNIT VALUES'!$D$42)+(R1000*'UNIT VALUES'!$D$43),IF(C1000="66",(Q1000*'UNIT VALUES'!$D$31)+(T1000*'UNIT VALUES'!$D$33)+(R1000*'UNIT VALUES'!$D$34),(Q1000*'UNIT VALUES'!$D$31)+(T1000*'UNIT VALUES'!$D$32)+(R1000*'UNIT VALUES'!$D$34)))</f>
        <v>1355015.102684872</v>
      </c>
      <c r="W1000" s="25">
        <f t="shared" si="45"/>
        <v>1381963</v>
      </c>
      <c r="X1000" s="27">
        <f>ROUND(IF(C1000="22", W1000*'UNIT VALUES'!$D$44, W1000*'UNIT VALUES'!$D$36), 0)</f>
        <v>1209505</v>
      </c>
      <c r="Y1000" s="87">
        <f>ROUND(IF(C1000="22", IF(U1000&gt;V1000,O1000*'UNIT VALUES'!$D$38*'UNIT VALUES'!$D$44,O1000*'UNIT VALUES'!$D$41*'UNIT VALUES'!$D$44),IF(U1000&gt;V1000, O1000*'UNIT VALUES'!$D$28*'UNIT VALUES'!$D$36,0)), 0)</f>
        <v>130809</v>
      </c>
      <c r="Z1000" s="87">
        <f>ROUND(IF(C1000="22", IF(U1000&gt;V1000,Q1000*'UNIT VALUES'!$D$39*'UNIT VALUES'!$D$44,Q1000*'UNIT VALUES'!$D$42*'UNIT VALUES'!$D$44), IF(U1000&gt;V1000, Q1000*'UNIT VALUES'!$D$29*'UNIT VALUES'!$D$36, Q1000*'UNIT VALUES'!$D$31*'UNIT VALUES'!$D$36)),0)</f>
        <v>941778</v>
      </c>
      <c r="AA1000" s="87">
        <f>ROUND(IF(C1000="22", IF(U1000&gt;V1000,0,R1000*'UNIT VALUES'!$D$43*'UNIT VALUES'!$D$44),IF(CALCS!U1000&gt;CALCS!V1000,0,CALCS!R1000*'UNIT VALUES'!$D$34*'UNIT VALUES'!$D$36)), 0)</f>
        <v>0</v>
      </c>
      <c r="AB1000" s="87">
        <f>ROUND(IF(C1000="22",IF(U1000&gt;V1000,S1000*'UNIT VALUES'!$D$40*'UNIT VALUES'!$D$44,0),IF(U1000&gt;V1000,S1000*'UNIT VALUES'!$D$30*'UNIT VALUES'!$D$36)), 0)</f>
        <v>136918</v>
      </c>
      <c r="AC1000" s="87">
        <f>ROUND(IF(U1000&gt;V1000,0,IF(T1000&gt;1, IF(C1000="66", T1000*'UNIT VALUES'!$D$33*'UNIT VALUES'!$D$36,T1000*'UNIT VALUES'!$D$32*'UNIT VALUES'!$D$36),0)),0)</f>
        <v>0</v>
      </c>
      <c r="AD1000" t="str">
        <f t="shared" si="46"/>
        <v>729097</v>
      </c>
      <c r="AE1000">
        <f ca="1">IF(C1000="22",OFFSET('National Reallocations'!$L$1,MATCH(AD1000,'National Reallocations'!$I$2:$I$52,0),),ROUND((X1000/(SUM($X$2:$X$1259)-SUMIF($C$2:$C$1259,"22",$X$2:$X$1259)))*(Reallocations!$F$4+Reallocations!$F$5),0))</f>
        <v>102</v>
      </c>
      <c r="AF1000" s="27">
        <f ca="1">IF(ISERROR(OFFSET('MSA Reallocations'!$I$1,MATCH(AD1000,'MSA Reallocations'!$E$2:$E$37,0),)), 0, (OFFSET('MSA Reallocations'!$I$1,MATCH(AD1000,'MSA Reallocations'!$E$2:$E$37,0),)))</f>
        <v>0</v>
      </c>
      <c r="AG1000" s="181">
        <f ca="1">IF(ISERROR(OFFSET(Reductions!$E$1,MATCH(AD1000,Reductions!$F$2:$F$15,0),)), 0, -OFFSET(Reductions!$E$1,MATCH(AD1000,Reductions!$F$2:$F$15,0),))</f>
        <v>0</v>
      </c>
      <c r="AH1000" s="53">
        <f t="shared" ca="1" si="47"/>
        <v>1209607</v>
      </c>
    </row>
    <row r="1001" spans="1:34" x14ac:dyDescent="0.25">
      <c r="A1001" s="126" t="s">
        <v>5790</v>
      </c>
      <c r="B1001" s="126" t="s">
        <v>2649</v>
      </c>
      <c r="C1001" s="126" t="s">
        <v>27</v>
      </c>
      <c r="D1001" s="126" t="s">
        <v>28</v>
      </c>
      <c r="E1001" s="126" t="s">
        <v>2650</v>
      </c>
      <c r="F1001" s="126" t="s">
        <v>2474</v>
      </c>
      <c r="G1001" s="126" t="s">
        <v>322</v>
      </c>
      <c r="H1001" s="126" t="s">
        <v>23</v>
      </c>
      <c r="I1001" s="126" t="s">
        <v>23</v>
      </c>
      <c r="J1001" s="126" t="s">
        <v>2671</v>
      </c>
      <c r="K1001" s="126" t="s">
        <v>3356</v>
      </c>
      <c r="L1001" s="127">
        <v>145586</v>
      </c>
      <c r="M1001" s="127">
        <v>189046</v>
      </c>
      <c r="N1001" s="127">
        <v>189046</v>
      </c>
      <c r="O1001" s="127">
        <v>149028</v>
      </c>
      <c r="P1001" s="127">
        <v>0</v>
      </c>
      <c r="Q1001" s="127">
        <v>80561</v>
      </c>
      <c r="R1001" s="127">
        <v>2806</v>
      </c>
      <c r="S1001" s="127">
        <v>2406</v>
      </c>
      <c r="T1001" s="24">
        <f>IF(P1001&gt;0, ROUND(IF(IF(OR(C1001="51", C1001="52", C1001="66"), (L1001*'UNIT VALUES'!$C$26)-CALCS!P1001,0)&gt;0, IF(OR(C1001="51", C1001="52", C1001="66"), (L1001*'UNIT VALUES'!$C$26)-CALCS!P1001,0), 0), 0), ROUND(IF(IF(OR(C1001="51", C1001="52", C1001="66"), (L1001*'UNIT VALUES'!$C$26)-CALCS!O1001,0)&gt;0, IF(OR(C1001="51", C1001="52", C1001="66"), (L1001*'UNIT VALUES'!$C$26)-CALCS!O1001,0), 0), 0))</f>
        <v>79428</v>
      </c>
      <c r="U1001" s="25">
        <f>IF(C1001="22", (O1001*'UNIT VALUES'!$D$38)+(Q1001*'UNIT VALUES'!$D$39)+(S1001*'UNIT VALUES'!$D$40), (O1001*'UNIT VALUES'!$D$28)+(Q1001*'UNIT VALUES'!$D$29)+(S1001*'UNIT VALUES'!$D$30))</f>
        <v>2688988.4482612154</v>
      </c>
      <c r="V1001" s="25">
        <f>IF(C1001="22",(O1001*'UNIT VALUES'!$D$41)+(Q1001*'UNIT VALUES'!$D$42)+(R1001*'UNIT VALUES'!$D$43),IF(C1001="66",(Q1001*'UNIT VALUES'!$D$31)+(T1001*'UNIT VALUES'!$D$33)+(R1001*'UNIT VALUES'!$D$34),(Q1001*'UNIT VALUES'!$D$31)+(T1001*'UNIT VALUES'!$D$32)+(R1001*'UNIT VALUES'!$D$34)))</f>
        <v>2363543.4857273148</v>
      </c>
      <c r="W1001" s="25">
        <f t="shared" si="45"/>
        <v>2688988</v>
      </c>
      <c r="X1001" s="27">
        <f>ROUND(IF(C1001="22", W1001*'UNIT VALUES'!$D$44, W1001*'UNIT VALUES'!$D$36), 0)</f>
        <v>2353424</v>
      </c>
      <c r="Y1001" s="87">
        <f>ROUND(IF(C1001="22", IF(U1001&gt;V1001,O1001*'UNIT VALUES'!$D$38*'UNIT VALUES'!$D$44,O1001*'UNIT VALUES'!$D$41*'UNIT VALUES'!$D$44),IF(U1001&gt;V1001, O1001*'UNIT VALUES'!$D$28*'UNIT VALUES'!$D$36,0)), 0)</f>
        <v>245179</v>
      </c>
      <c r="Z1001" s="87">
        <f>ROUND(IF(C1001="22", IF(U1001&gt;V1001,Q1001*'UNIT VALUES'!$D$39*'UNIT VALUES'!$D$44,Q1001*'UNIT VALUES'!$D$42*'UNIT VALUES'!$D$44), IF(U1001&gt;V1001, Q1001*'UNIT VALUES'!$D$29*'UNIT VALUES'!$D$36, Q1001*'UNIT VALUES'!$D$31*'UNIT VALUES'!$D$36)),0)</f>
        <v>1792402</v>
      </c>
      <c r="AA1001" s="87">
        <f>ROUND(IF(C1001="22", IF(U1001&gt;V1001,0,R1001*'UNIT VALUES'!$D$43*'UNIT VALUES'!$D$44),IF(CALCS!U1001&gt;CALCS!V1001,0,CALCS!R1001*'UNIT VALUES'!$D$34*'UNIT VALUES'!$D$36)), 0)</f>
        <v>0</v>
      </c>
      <c r="AB1001" s="87">
        <f>ROUND(IF(C1001="22",IF(U1001&gt;V1001,S1001*'UNIT VALUES'!$D$40*'UNIT VALUES'!$D$44,0),IF(U1001&gt;V1001,S1001*'UNIT VALUES'!$D$30*'UNIT VALUES'!$D$36)), 0)</f>
        <v>315844</v>
      </c>
      <c r="AC1001" s="87">
        <f>ROUND(IF(U1001&gt;V1001,0,IF(T1001&gt;1, IF(C1001="66", T1001*'UNIT VALUES'!$D$33*'UNIT VALUES'!$D$36,T1001*'UNIT VALUES'!$D$32*'UNIT VALUES'!$D$36),0)),0)</f>
        <v>0</v>
      </c>
      <c r="AD1001" t="str">
        <f t="shared" si="46"/>
        <v>729113</v>
      </c>
      <c r="AE1001">
        <f ca="1">IF(C1001="22",OFFSET('National Reallocations'!$L$1,MATCH(AD1001,'National Reallocations'!$I$2:$I$52,0),),ROUND((X1001/(SUM($X$2:$X$1259)-SUMIF($C$2:$C$1259,"22",$X$2:$X$1259)))*(Reallocations!$F$4+Reallocations!$F$5),0))</f>
        <v>198</v>
      </c>
      <c r="AF1001" s="27">
        <f ca="1">IF(ISERROR(OFFSET('MSA Reallocations'!$I$1,MATCH(AD1001,'MSA Reallocations'!$E$2:$E$37,0),)), 0, (OFFSET('MSA Reallocations'!$I$1,MATCH(AD1001,'MSA Reallocations'!$E$2:$E$37,0),)))</f>
        <v>0</v>
      </c>
      <c r="AG1001" s="181">
        <f ca="1">IF(ISERROR(OFFSET(Reductions!$E$1,MATCH(AD1001,Reductions!$F$2:$F$15,0),)), 0, -OFFSET(Reductions!$E$1,MATCH(AD1001,Reductions!$F$2:$F$15,0),))</f>
        <v>0</v>
      </c>
      <c r="AH1001" s="53">
        <f t="shared" ca="1" si="47"/>
        <v>2353622</v>
      </c>
    </row>
    <row r="1002" spans="1:34" x14ac:dyDescent="0.25">
      <c r="A1002" s="126" t="s">
        <v>5260</v>
      </c>
      <c r="B1002" s="126" t="s">
        <v>2649</v>
      </c>
      <c r="C1002" s="126" t="s">
        <v>47</v>
      </c>
      <c r="D1002" s="126" t="s">
        <v>48</v>
      </c>
      <c r="E1002" s="126" t="s">
        <v>2650</v>
      </c>
      <c r="F1002" s="126" t="s">
        <v>1429</v>
      </c>
      <c r="G1002" s="126" t="s">
        <v>131</v>
      </c>
      <c r="H1002" s="126" t="s">
        <v>23</v>
      </c>
      <c r="I1002" s="126" t="s">
        <v>23</v>
      </c>
      <c r="J1002" s="126" t="s">
        <v>2654</v>
      </c>
      <c r="K1002" s="126" t="s">
        <v>3356</v>
      </c>
      <c r="L1002" s="127">
        <v>17233</v>
      </c>
      <c r="M1002" s="127">
        <v>0</v>
      </c>
      <c r="N1002" s="127">
        <v>0</v>
      </c>
      <c r="O1002" s="127">
        <v>51725</v>
      </c>
      <c r="P1002" s="127">
        <v>0</v>
      </c>
      <c r="Q1002" s="127">
        <v>21398</v>
      </c>
      <c r="R1002" s="127">
        <v>389</v>
      </c>
      <c r="S1002" s="127">
        <v>1049</v>
      </c>
      <c r="T1002" s="24">
        <f>IF(P1002&gt;0, ROUND(IF(IF(OR(C1002="51", C1002="52", C1002="66"), (L1002*'UNIT VALUES'!$C$26)-CALCS!P1002,0)&gt;0, IF(OR(C1002="51", C1002="52", C1002="66"), (L1002*'UNIT VALUES'!$C$26)-CALCS!P1002,0), 0), 0), ROUND(IF(IF(OR(C1002="51", C1002="52", C1002="66"), (L1002*'UNIT VALUES'!$C$26)-CALCS!O1002,0)&gt;0, IF(OR(C1002="51", C1002="52", C1002="66"), (L1002*'UNIT VALUES'!$C$26)-CALCS!O1002,0), 0), 0))</f>
        <v>0</v>
      </c>
      <c r="U1002" s="25">
        <f>IF(C1002="22", (O1002*'UNIT VALUES'!$D$38)+(Q1002*'UNIT VALUES'!$D$39)+(S1002*'UNIT VALUES'!$D$40), (O1002*'UNIT VALUES'!$D$28)+(Q1002*'UNIT VALUES'!$D$29)+(S1002*'UNIT VALUES'!$D$30))</f>
        <v>798538.39489631914</v>
      </c>
      <c r="V1002" s="25">
        <f>IF(C1002="22",(O1002*'UNIT VALUES'!$D$41)+(Q1002*'UNIT VALUES'!$D$42)+(R1002*'UNIT VALUES'!$D$43),IF(C1002="66",(Q1002*'UNIT VALUES'!$D$31)+(T1002*'UNIT VALUES'!$D$33)+(R1002*'UNIT VALUES'!$D$34),(Q1002*'UNIT VALUES'!$D$31)+(T1002*'UNIT VALUES'!$D$32)+(R1002*'UNIT VALUES'!$D$34)))</f>
        <v>355223.45396763936</v>
      </c>
      <c r="W1002" s="25">
        <f t="shared" si="45"/>
        <v>798538</v>
      </c>
      <c r="X1002" s="27">
        <f>ROUND(IF(C1002="22", W1002*'UNIT VALUES'!$D$44, W1002*'UNIT VALUES'!$D$36), 0)</f>
        <v>698887</v>
      </c>
      <c r="Y1002" s="87">
        <f>ROUND(IF(C1002="22", IF(U1002&gt;V1002,O1002*'UNIT VALUES'!$D$38*'UNIT VALUES'!$D$44,O1002*'UNIT VALUES'!$D$41*'UNIT VALUES'!$D$44),IF(U1002&gt;V1002, O1002*'UNIT VALUES'!$D$28*'UNIT VALUES'!$D$36,0)), 0)</f>
        <v>85097</v>
      </c>
      <c r="Z1002" s="87">
        <f>ROUND(IF(C1002="22", IF(U1002&gt;V1002,Q1002*'UNIT VALUES'!$D$39*'UNIT VALUES'!$D$44,Q1002*'UNIT VALUES'!$D$42*'UNIT VALUES'!$D$44), IF(U1002&gt;V1002, Q1002*'UNIT VALUES'!$D$29*'UNIT VALUES'!$D$36, Q1002*'UNIT VALUES'!$D$31*'UNIT VALUES'!$D$36)),0)</f>
        <v>476084</v>
      </c>
      <c r="AA1002" s="87">
        <f>ROUND(IF(C1002="22", IF(U1002&gt;V1002,0,R1002*'UNIT VALUES'!$D$43*'UNIT VALUES'!$D$44),IF(CALCS!U1002&gt;CALCS!V1002,0,CALCS!R1002*'UNIT VALUES'!$D$34*'UNIT VALUES'!$D$36)), 0)</f>
        <v>0</v>
      </c>
      <c r="AB1002" s="87">
        <f>ROUND(IF(C1002="22",IF(U1002&gt;V1002,S1002*'UNIT VALUES'!$D$40*'UNIT VALUES'!$D$44,0),IF(U1002&gt;V1002,S1002*'UNIT VALUES'!$D$30*'UNIT VALUES'!$D$36)), 0)</f>
        <v>137706</v>
      </c>
      <c r="AC1002" s="87">
        <f>ROUND(IF(U1002&gt;V1002,0,IF(T1002&gt;1, IF(C1002="66", T1002*'UNIT VALUES'!$D$33*'UNIT VALUES'!$D$36,T1002*'UNIT VALUES'!$D$32*'UNIT VALUES'!$D$36),0)),0)</f>
        <v>0</v>
      </c>
      <c r="AD1002" t="str">
        <f t="shared" si="46"/>
        <v>729119</v>
      </c>
      <c r="AE1002">
        <f ca="1">IF(C1002="22",OFFSET('National Reallocations'!$L$1,MATCH(AD1002,'National Reallocations'!$I$2:$I$52,0),),ROUND((X1002/(SUM($X$2:$X$1259)-SUMIF($C$2:$C$1259,"22",$X$2:$X$1259)))*(Reallocations!$F$4+Reallocations!$F$5),0))</f>
        <v>59</v>
      </c>
      <c r="AF1002" s="27">
        <f ca="1">IF(ISERROR(OFFSET('MSA Reallocations'!$I$1,MATCH(AD1002,'MSA Reallocations'!$E$2:$E$37,0),)), 0, (OFFSET('MSA Reallocations'!$I$1,MATCH(AD1002,'MSA Reallocations'!$E$2:$E$37,0),)))</f>
        <v>0</v>
      </c>
      <c r="AG1002" s="181">
        <f ca="1">IF(ISERROR(OFFSET(Reductions!$E$1,MATCH(AD1002,Reductions!$F$2:$F$15,0),)), 0, -OFFSET(Reductions!$E$1,MATCH(AD1002,Reductions!$F$2:$F$15,0),))</f>
        <v>0</v>
      </c>
      <c r="AH1002" s="53">
        <f t="shared" ca="1" si="47"/>
        <v>698946</v>
      </c>
    </row>
    <row r="1003" spans="1:34" x14ac:dyDescent="0.25">
      <c r="A1003" s="126" t="s">
        <v>5482</v>
      </c>
      <c r="B1003" s="126" t="s">
        <v>2649</v>
      </c>
      <c r="C1003" s="126" t="s">
        <v>27</v>
      </c>
      <c r="D1003" s="126" t="s">
        <v>28</v>
      </c>
      <c r="E1003" s="126" t="s">
        <v>2650</v>
      </c>
      <c r="F1003" s="126" t="s">
        <v>1882</v>
      </c>
      <c r="G1003" s="126" t="s">
        <v>95</v>
      </c>
      <c r="H1003" s="126" t="s">
        <v>23</v>
      </c>
      <c r="I1003" s="126" t="s">
        <v>23</v>
      </c>
      <c r="J1003" s="126" t="s">
        <v>2657</v>
      </c>
      <c r="K1003" s="126" t="s">
        <v>3356</v>
      </c>
      <c r="L1003" s="127">
        <v>27667</v>
      </c>
      <c r="M1003" s="127">
        <v>0</v>
      </c>
      <c r="N1003" s="127">
        <v>0</v>
      </c>
      <c r="O1003" s="127">
        <v>32976</v>
      </c>
      <c r="P1003" s="127">
        <v>0</v>
      </c>
      <c r="Q1003" s="127">
        <v>16532</v>
      </c>
      <c r="R1003" s="127">
        <v>540</v>
      </c>
      <c r="S1003" s="127">
        <v>539</v>
      </c>
      <c r="T1003" s="24">
        <f>IF(P1003&gt;0, ROUND(IF(IF(OR(C1003="51", C1003="52", C1003="66"), (L1003*'UNIT VALUES'!$C$26)-CALCS!P1003,0)&gt;0, IF(OR(C1003="51", C1003="52", C1003="66"), (L1003*'UNIT VALUES'!$C$26)-CALCS!P1003,0), 0), 0), ROUND(IF(IF(OR(C1003="51", C1003="52", C1003="66"), (L1003*'UNIT VALUES'!$C$26)-CALCS!O1003,0)&gt;0, IF(OR(C1003="51", C1003="52", C1003="66"), (L1003*'UNIT VALUES'!$C$26)-CALCS!O1003,0), 0), 0))</f>
        <v>10440</v>
      </c>
      <c r="U1003" s="25">
        <f>IF(C1003="22", (O1003*'UNIT VALUES'!$D$38)+(Q1003*'UNIT VALUES'!$D$39)+(S1003*'UNIT VALUES'!$D$40), (O1003*'UNIT VALUES'!$D$28)+(Q1003*'UNIT VALUES'!$D$29)+(S1003*'UNIT VALUES'!$D$30))</f>
        <v>563098.68675898574</v>
      </c>
      <c r="V1003" s="25">
        <f>IF(C1003="22",(O1003*'UNIT VALUES'!$D$41)+(Q1003*'UNIT VALUES'!$D$42)+(R1003*'UNIT VALUES'!$D$43),IF(C1003="66",(Q1003*'UNIT VALUES'!$D$31)+(T1003*'UNIT VALUES'!$D$33)+(R1003*'UNIT VALUES'!$D$34),(Q1003*'UNIT VALUES'!$D$31)+(T1003*'UNIT VALUES'!$D$32)+(R1003*'UNIT VALUES'!$D$34)))</f>
        <v>414005.01653739263</v>
      </c>
      <c r="W1003" s="25">
        <f t="shared" si="45"/>
        <v>563099</v>
      </c>
      <c r="X1003" s="27">
        <f>ROUND(IF(C1003="22", W1003*'UNIT VALUES'!$D$44, W1003*'UNIT VALUES'!$D$36), 0)</f>
        <v>492829</v>
      </c>
      <c r="Y1003" s="87">
        <f>ROUND(IF(C1003="22", IF(U1003&gt;V1003,O1003*'UNIT VALUES'!$D$38*'UNIT VALUES'!$D$44,O1003*'UNIT VALUES'!$D$41*'UNIT VALUES'!$D$44),IF(U1003&gt;V1003, O1003*'UNIT VALUES'!$D$28*'UNIT VALUES'!$D$36,0)), 0)</f>
        <v>54252</v>
      </c>
      <c r="Z1003" s="87">
        <f>ROUND(IF(C1003="22", IF(U1003&gt;V1003,Q1003*'UNIT VALUES'!$D$39*'UNIT VALUES'!$D$44,Q1003*'UNIT VALUES'!$D$42*'UNIT VALUES'!$D$44), IF(U1003&gt;V1003, Q1003*'UNIT VALUES'!$D$29*'UNIT VALUES'!$D$36, Q1003*'UNIT VALUES'!$D$31*'UNIT VALUES'!$D$36)),0)</f>
        <v>367820</v>
      </c>
      <c r="AA1003" s="87">
        <f>ROUND(IF(C1003="22", IF(U1003&gt;V1003,0,R1003*'UNIT VALUES'!$D$43*'UNIT VALUES'!$D$44),IF(CALCS!U1003&gt;CALCS!V1003,0,CALCS!R1003*'UNIT VALUES'!$D$34*'UNIT VALUES'!$D$36)), 0)</f>
        <v>0</v>
      </c>
      <c r="AB1003" s="87">
        <f>ROUND(IF(C1003="22",IF(U1003&gt;V1003,S1003*'UNIT VALUES'!$D$40*'UNIT VALUES'!$D$44,0),IF(U1003&gt;V1003,S1003*'UNIT VALUES'!$D$30*'UNIT VALUES'!$D$36)), 0)</f>
        <v>70756</v>
      </c>
      <c r="AC1003" s="87">
        <f>ROUND(IF(U1003&gt;V1003,0,IF(T1003&gt;1, IF(C1003="66", T1003*'UNIT VALUES'!$D$33*'UNIT VALUES'!$D$36,T1003*'UNIT VALUES'!$D$32*'UNIT VALUES'!$D$36),0)),0)</f>
        <v>0</v>
      </c>
      <c r="AD1003" t="str">
        <f t="shared" si="46"/>
        <v>729125</v>
      </c>
      <c r="AE1003">
        <f ca="1">IF(C1003="22",OFFSET('National Reallocations'!$L$1,MATCH(AD1003,'National Reallocations'!$I$2:$I$52,0),),ROUND((X1003/(SUM($X$2:$X$1259)-SUMIF($C$2:$C$1259,"22",$X$2:$X$1259)))*(Reallocations!$F$4+Reallocations!$F$5),0))</f>
        <v>41</v>
      </c>
      <c r="AF1003" s="27">
        <f ca="1">IF(ISERROR(OFFSET('MSA Reallocations'!$I$1,MATCH(AD1003,'MSA Reallocations'!$E$2:$E$37,0),)), 0, (OFFSET('MSA Reallocations'!$I$1,MATCH(AD1003,'MSA Reallocations'!$E$2:$E$37,0),)))</f>
        <v>0</v>
      </c>
      <c r="AG1003" s="181">
        <f ca="1">IF(ISERROR(OFFSET(Reductions!$E$1,MATCH(AD1003,Reductions!$F$2:$F$15,0),)), 0, -OFFSET(Reductions!$E$1,MATCH(AD1003,Reductions!$F$2:$F$15,0),))</f>
        <v>0</v>
      </c>
      <c r="AH1003" s="53">
        <f t="shared" ca="1" si="47"/>
        <v>492870</v>
      </c>
    </row>
    <row r="1004" spans="1:34" x14ac:dyDescent="0.25">
      <c r="A1004" s="126" t="s">
        <v>5457</v>
      </c>
      <c r="B1004" s="126" t="s">
        <v>2649</v>
      </c>
      <c r="C1004" s="126" t="s">
        <v>27</v>
      </c>
      <c r="D1004" s="126" t="s">
        <v>28</v>
      </c>
      <c r="E1004" s="126" t="s">
        <v>2650</v>
      </c>
      <c r="F1004" s="126" t="s">
        <v>1139</v>
      </c>
      <c r="G1004" s="126" t="s">
        <v>960</v>
      </c>
      <c r="H1004" s="126" t="s">
        <v>23</v>
      </c>
      <c r="I1004" s="126" t="s">
        <v>23</v>
      </c>
      <c r="J1004" s="126" t="s">
        <v>2654</v>
      </c>
      <c r="K1004" s="126" t="s">
        <v>3356</v>
      </c>
      <c r="L1004" s="127">
        <v>451658</v>
      </c>
      <c r="M1004" s="127">
        <v>434849</v>
      </c>
      <c r="N1004" s="127">
        <v>434849</v>
      </c>
      <c r="O1004" s="127">
        <v>355074</v>
      </c>
      <c r="P1004" s="127">
        <v>0</v>
      </c>
      <c r="Q1004" s="127">
        <v>153228</v>
      </c>
      <c r="R1004" s="127">
        <v>10113</v>
      </c>
      <c r="S1004" s="127">
        <v>4402</v>
      </c>
      <c r="T1004" s="24">
        <f>IF(P1004&gt;0, ROUND(IF(IF(OR(C1004="51", C1004="52", C1004="66"), (L1004*'UNIT VALUES'!$C$26)-CALCS!P1004,0)&gt;0, IF(OR(C1004="51", C1004="52", C1004="66"), (L1004*'UNIT VALUES'!$C$26)-CALCS!P1004,0), 0), 0), ROUND(IF(IF(OR(C1004="51", C1004="52", C1004="66"), (L1004*'UNIT VALUES'!$C$26)-CALCS!O1004,0)&gt;0, IF(OR(C1004="51", C1004="52", C1004="66"), (L1004*'UNIT VALUES'!$C$26)-CALCS!O1004,0), 0), 0))</f>
        <v>353675</v>
      </c>
      <c r="U1004" s="25">
        <f>IF(C1004="22", (O1004*'UNIT VALUES'!$D$38)+(Q1004*'UNIT VALUES'!$D$39)+(S1004*'UNIT VALUES'!$D$40), (O1004*'UNIT VALUES'!$D$28)+(Q1004*'UNIT VALUES'!$D$29)+(S1004*'UNIT VALUES'!$D$30))</f>
        <v>5222984.4123128643</v>
      </c>
      <c r="V1004" s="25">
        <f>IF(C1004="22",(O1004*'UNIT VALUES'!$D$41)+(Q1004*'UNIT VALUES'!$D$42)+(R1004*'UNIT VALUES'!$D$43),IF(C1004="66",(Q1004*'UNIT VALUES'!$D$31)+(T1004*'UNIT VALUES'!$D$33)+(R1004*'UNIT VALUES'!$D$34),(Q1004*'UNIT VALUES'!$D$31)+(T1004*'UNIT VALUES'!$D$32)+(R1004*'UNIT VALUES'!$D$34)))</f>
        <v>7213411.2303332966</v>
      </c>
      <c r="W1004" s="25">
        <f t="shared" si="45"/>
        <v>7213411</v>
      </c>
      <c r="X1004" s="27">
        <f>ROUND(IF(C1004="22", W1004*'UNIT VALUES'!$D$44, W1004*'UNIT VALUES'!$D$36), 0)</f>
        <v>6313237</v>
      </c>
      <c r="Y1004" s="87">
        <f>ROUND(IF(C1004="22", IF(U1004&gt;V1004,O1004*'UNIT VALUES'!$D$38*'UNIT VALUES'!$D$44,O1004*'UNIT VALUES'!$D$41*'UNIT VALUES'!$D$44),IF(U1004&gt;V1004, O1004*'UNIT VALUES'!$D$28*'UNIT VALUES'!$D$36,0)), 0)</f>
        <v>0</v>
      </c>
      <c r="Z1004" s="87">
        <f>ROUND(IF(C1004="22", IF(U1004&gt;V1004,Q1004*'UNIT VALUES'!$D$39*'UNIT VALUES'!$D$44,Q1004*'UNIT VALUES'!$D$42*'UNIT VALUES'!$D$44), IF(U1004&gt;V1004, Q1004*'UNIT VALUES'!$D$29*'UNIT VALUES'!$D$36, Q1004*'UNIT VALUES'!$D$31*'UNIT VALUES'!$D$36)),0)</f>
        <v>2045502</v>
      </c>
      <c r="AA1004" s="87">
        <f>ROUND(IF(C1004="22", IF(U1004&gt;V1004,0,R1004*'UNIT VALUES'!$D$43*'UNIT VALUES'!$D$44),IF(CALCS!U1004&gt;CALCS!V1004,0,CALCS!R1004*'UNIT VALUES'!$D$34*'UNIT VALUES'!$D$36)), 0)</f>
        <v>656279</v>
      </c>
      <c r="AB1004" s="87">
        <f>ROUND(IF(C1004="22",IF(U1004&gt;V1004,S1004*'UNIT VALUES'!$D$40*'UNIT VALUES'!$D$44,0),IF(U1004&gt;V1004,S1004*'UNIT VALUES'!$D$30*'UNIT VALUES'!$D$36)), 0)</f>
        <v>0</v>
      </c>
      <c r="AC1004" s="87">
        <f>ROUND(IF(U1004&gt;V1004,0,IF(T1004&gt;1, IF(C1004="66", T1004*'UNIT VALUES'!$D$33*'UNIT VALUES'!$D$36,T1004*'UNIT VALUES'!$D$32*'UNIT VALUES'!$D$36),0)),0)</f>
        <v>3611456</v>
      </c>
      <c r="AD1004" t="str">
        <f t="shared" si="46"/>
        <v>729127</v>
      </c>
      <c r="AE1004">
        <f ca="1">IF(C1004="22",OFFSET('National Reallocations'!$L$1,MATCH(AD1004,'National Reallocations'!$I$2:$I$52,0),),ROUND((X1004/(SUM($X$2:$X$1259)-SUMIF($C$2:$C$1259,"22",$X$2:$X$1259)))*(Reallocations!$F$4+Reallocations!$F$5),0))</f>
        <v>531</v>
      </c>
      <c r="AF1004" s="27">
        <f ca="1">IF(ISERROR(OFFSET('MSA Reallocations'!$I$1,MATCH(AD1004,'MSA Reallocations'!$E$2:$E$37,0),)), 0, (OFFSET('MSA Reallocations'!$I$1,MATCH(AD1004,'MSA Reallocations'!$E$2:$E$37,0),)))</f>
        <v>0</v>
      </c>
      <c r="AG1004" s="181">
        <f ca="1">IF(ISERROR(OFFSET(Reductions!$E$1,MATCH(AD1004,Reductions!$F$2:$F$15,0),)), 0, -OFFSET(Reductions!$E$1,MATCH(AD1004,Reductions!$F$2:$F$15,0),))</f>
        <v>0</v>
      </c>
      <c r="AH1004" s="53">
        <f t="shared" ca="1" si="47"/>
        <v>6313768</v>
      </c>
    </row>
    <row r="1005" spans="1:34" x14ac:dyDescent="0.25">
      <c r="A1005" s="126" t="s">
        <v>5415</v>
      </c>
      <c r="B1005" s="126" t="s">
        <v>2649</v>
      </c>
      <c r="C1005" s="126" t="s">
        <v>47</v>
      </c>
      <c r="D1005" s="126" t="s">
        <v>48</v>
      </c>
      <c r="E1005" s="126" t="s">
        <v>2650</v>
      </c>
      <c r="F1005" s="126" t="s">
        <v>2680</v>
      </c>
      <c r="G1005" s="126" t="s">
        <v>121</v>
      </c>
      <c r="H1005" s="126" t="s">
        <v>23</v>
      </c>
      <c r="I1005" s="126" t="s">
        <v>23</v>
      </c>
      <c r="J1005" s="126" t="s">
        <v>2652</v>
      </c>
      <c r="K1005" s="126" t="s">
        <v>3356</v>
      </c>
      <c r="L1005" s="127">
        <v>33451</v>
      </c>
      <c r="M1005" s="127">
        <v>0</v>
      </c>
      <c r="N1005" s="127">
        <v>0</v>
      </c>
      <c r="O1005" s="127">
        <v>39007</v>
      </c>
      <c r="P1005" s="127">
        <v>0</v>
      </c>
      <c r="Q1005" s="127">
        <v>23247</v>
      </c>
      <c r="R1005" s="127">
        <v>677</v>
      </c>
      <c r="S1005" s="127">
        <v>385</v>
      </c>
      <c r="T1005" s="24">
        <f>IF(P1005&gt;0, ROUND(IF(IF(OR(C1005="51", C1005="52", C1005="66"), (L1005*'UNIT VALUES'!$C$26)-CALCS!P1005,0)&gt;0, IF(OR(C1005="51", C1005="52", C1005="66"), (L1005*'UNIT VALUES'!$C$26)-CALCS!P1005,0), 0), 0), ROUND(IF(IF(OR(C1005="51", C1005="52", C1005="66"), (L1005*'UNIT VALUES'!$C$26)-CALCS!O1005,0)&gt;0, IF(OR(C1005="51", C1005="52", C1005="66"), (L1005*'UNIT VALUES'!$C$26)-CALCS!O1005,0), 0), 0))</f>
        <v>13485</v>
      </c>
      <c r="U1005" s="25">
        <f>IF(C1005="22", (O1005*'UNIT VALUES'!$D$38)+(Q1005*'UNIT VALUES'!$D$39)+(S1005*'UNIT VALUES'!$D$40), (O1005*'UNIT VALUES'!$D$28)+(Q1005*'UNIT VALUES'!$D$29)+(S1005*'UNIT VALUES'!$D$30))</f>
        <v>722041.45027633826</v>
      </c>
      <c r="V1005" s="25">
        <f>IF(C1005="22",(O1005*'UNIT VALUES'!$D$41)+(Q1005*'UNIT VALUES'!$D$42)+(R1005*'UNIT VALUES'!$D$43),IF(C1005="66",(Q1005*'UNIT VALUES'!$D$31)+(T1005*'UNIT VALUES'!$D$33)+(R1005*'UNIT VALUES'!$D$34),(Q1005*'UNIT VALUES'!$D$31)+(T1005*'UNIT VALUES'!$D$32)+(R1005*'UNIT VALUES'!$D$34)))</f>
        <v>562112.60079931212</v>
      </c>
      <c r="W1005" s="25">
        <f t="shared" si="45"/>
        <v>722041</v>
      </c>
      <c r="X1005" s="27">
        <f>ROUND(IF(C1005="22", W1005*'UNIT VALUES'!$D$44, W1005*'UNIT VALUES'!$D$36), 0)</f>
        <v>631936</v>
      </c>
      <c r="Y1005" s="87">
        <f>ROUND(IF(C1005="22", IF(U1005&gt;V1005,O1005*'UNIT VALUES'!$D$38*'UNIT VALUES'!$D$44,O1005*'UNIT VALUES'!$D$41*'UNIT VALUES'!$D$44),IF(U1005&gt;V1005, O1005*'UNIT VALUES'!$D$28*'UNIT VALUES'!$D$36,0)), 0)</f>
        <v>64174</v>
      </c>
      <c r="Z1005" s="87">
        <f>ROUND(IF(C1005="22", IF(U1005&gt;V1005,Q1005*'UNIT VALUES'!$D$39*'UNIT VALUES'!$D$44,Q1005*'UNIT VALUES'!$D$42*'UNIT VALUES'!$D$44), IF(U1005&gt;V1005, Q1005*'UNIT VALUES'!$D$29*'UNIT VALUES'!$D$36, Q1005*'UNIT VALUES'!$D$31*'UNIT VALUES'!$D$36)),0)</f>
        <v>517223</v>
      </c>
      <c r="AA1005" s="87">
        <f>ROUND(IF(C1005="22", IF(U1005&gt;V1005,0,R1005*'UNIT VALUES'!$D$43*'UNIT VALUES'!$D$44),IF(CALCS!U1005&gt;CALCS!V1005,0,CALCS!R1005*'UNIT VALUES'!$D$34*'UNIT VALUES'!$D$36)), 0)</f>
        <v>0</v>
      </c>
      <c r="AB1005" s="87">
        <f>ROUND(IF(C1005="22",IF(U1005&gt;V1005,S1005*'UNIT VALUES'!$D$40*'UNIT VALUES'!$D$44,0),IF(U1005&gt;V1005,S1005*'UNIT VALUES'!$D$30*'UNIT VALUES'!$D$36)), 0)</f>
        <v>50540</v>
      </c>
      <c r="AC1005" s="87">
        <f>ROUND(IF(U1005&gt;V1005,0,IF(T1005&gt;1, IF(C1005="66", T1005*'UNIT VALUES'!$D$33*'UNIT VALUES'!$D$36,T1005*'UNIT VALUES'!$D$32*'UNIT VALUES'!$D$36),0)),0)</f>
        <v>0</v>
      </c>
      <c r="AD1005" t="str">
        <f t="shared" si="46"/>
        <v>729131</v>
      </c>
      <c r="AE1005">
        <f ca="1">IF(C1005="22",OFFSET('National Reallocations'!$L$1,MATCH(AD1005,'National Reallocations'!$I$2:$I$52,0),),ROUND((X1005/(SUM($X$2:$X$1259)-SUMIF($C$2:$C$1259,"22",$X$2:$X$1259)))*(Reallocations!$F$4+Reallocations!$F$5),0))</f>
        <v>53</v>
      </c>
      <c r="AF1005" s="27">
        <f ca="1">IF(ISERROR(OFFSET('MSA Reallocations'!$I$1,MATCH(AD1005,'MSA Reallocations'!$E$2:$E$37,0),)), 0, (OFFSET('MSA Reallocations'!$I$1,MATCH(AD1005,'MSA Reallocations'!$E$2:$E$37,0),)))</f>
        <v>0</v>
      </c>
      <c r="AG1005" s="181">
        <f ca="1">IF(ISERROR(OFFSET(Reductions!$E$1,MATCH(AD1005,Reductions!$F$2:$F$15,0),)), 0, -OFFSET(Reductions!$E$1,MATCH(AD1005,Reductions!$F$2:$F$15,0),))</f>
        <v>0</v>
      </c>
      <c r="AH1005" s="53">
        <f t="shared" ca="1" si="47"/>
        <v>631989</v>
      </c>
    </row>
    <row r="1006" spans="1:34" x14ac:dyDescent="0.25">
      <c r="A1006" s="126" t="s">
        <v>4971</v>
      </c>
      <c r="B1006" s="126" t="s">
        <v>2649</v>
      </c>
      <c r="C1006" s="126" t="s">
        <v>47</v>
      </c>
      <c r="D1006" s="126" t="s">
        <v>48</v>
      </c>
      <c r="E1006" s="126" t="s">
        <v>2650</v>
      </c>
      <c r="F1006" s="126" t="s">
        <v>1215</v>
      </c>
      <c r="G1006" s="126" t="s">
        <v>1216</v>
      </c>
      <c r="H1006" s="126" t="s">
        <v>23</v>
      </c>
      <c r="I1006" s="126" t="s">
        <v>23</v>
      </c>
      <c r="J1006" s="126" t="s">
        <v>2654</v>
      </c>
      <c r="K1006" s="126" t="s">
        <v>3356</v>
      </c>
      <c r="L1006" s="127">
        <v>15711</v>
      </c>
      <c r="M1006" s="127">
        <v>0</v>
      </c>
      <c r="N1006" s="127">
        <v>0</v>
      </c>
      <c r="O1006" s="127">
        <v>74368</v>
      </c>
      <c r="P1006" s="127">
        <v>0</v>
      </c>
      <c r="Q1006" s="127">
        <v>24514</v>
      </c>
      <c r="R1006" s="127">
        <v>289</v>
      </c>
      <c r="S1006" s="127">
        <v>1336</v>
      </c>
      <c r="T1006" s="24">
        <f>IF(P1006&gt;0, ROUND(IF(IF(OR(C1006="51", C1006="52", C1006="66"), (L1006*'UNIT VALUES'!$C$26)-CALCS!P1006,0)&gt;0, IF(OR(C1006="51", C1006="52", C1006="66"), (L1006*'UNIT VALUES'!$C$26)-CALCS!P1006,0), 0), 0), ROUND(IF(IF(OR(C1006="51", C1006="52", C1006="66"), (L1006*'UNIT VALUES'!$C$26)-CALCS!O1006,0)&gt;0, IF(OR(C1006="51", C1006="52", C1006="66"), (L1006*'UNIT VALUES'!$C$26)-CALCS!O1006,0), 0), 0))</f>
        <v>0</v>
      </c>
      <c r="U1006" s="25">
        <f>IF(C1006="22", (O1006*'UNIT VALUES'!$D$38)+(Q1006*'UNIT VALUES'!$D$39)+(S1006*'UNIT VALUES'!$D$40), (O1006*'UNIT VALUES'!$D$28)+(Q1006*'UNIT VALUES'!$D$29)+(S1006*'UNIT VALUES'!$D$30))</f>
        <v>963362.41591200163</v>
      </c>
      <c r="V1006" s="25">
        <f>IF(C1006="22",(O1006*'UNIT VALUES'!$D$41)+(Q1006*'UNIT VALUES'!$D$42)+(R1006*'UNIT VALUES'!$D$43),IF(C1006="66",(Q1006*'UNIT VALUES'!$D$31)+(T1006*'UNIT VALUES'!$D$33)+(R1006*'UNIT VALUES'!$D$34),(Q1006*'UNIT VALUES'!$D$31)+(T1006*'UNIT VALUES'!$D$32)+(R1006*'UNIT VALUES'!$D$34)))</f>
        <v>395336.50733959593</v>
      </c>
      <c r="W1006" s="25">
        <f t="shared" si="45"/>
        <v>963362</v>
      </c>
      <c r="X1006" s="27">
        <f>ROUND(IF(C1006="22", W1006*'UNIT VALUES'!$D$44, W1006*'UNIT VALUES'!$D$36), 0)</f>
        <v>843142</v>
      </c>
      <c r="Y1006" s="87">
        <f>ROUND(IF(C1006="22", IF(U1006&gt;V1006,O1006*'UNIT VALUES'!$D$38*'UNIT VALUES'!$D$44,O1006*'UNIT VALUES'!$D$41*'UNIT VALUES'!$D$44),IF(U1006&gt;V1006, O1006*'UNIT VALUES'!$D$28*'UNIT VALUES'!$D$36,0)), 0)</f>
        <v>122349</v>
      </c>
      <c r="Z1006" s="87">
        <f>ROUND(IF(C1006="22", IF(U1006&gt;V1006,Q1006*'UNIT VALUES'!$D$39*'UNIT VALUES'!$D$44,Q1006*'UNIT VALUES'!$D$42*'UNIT VALUES'!$D$44), IF(U1006&gt;V1006, Q1006*'UNIT VALUES'!$D$29*'UNIT VALUES'!$D$36, Q1006*'UNIT VALUES'!$D$31*'UNIT VALUES'!$D$36)),0)</f>
        <v>545412</v>
      </c>
      <c r="AA1006" s="87">
        <f>ROUND(IF(C1006="22", IF(U1006&gt;V1006,0,R1006*'UNIT VALUES'!$D$43*'UNIT VALUES'!$D$44),IF(CALCS!U1006&gt;CALCS!V1006,0,CALCS!R1006*'UNIT VALUES'!$D$34*'UNIT VALUES'!$D$36)), 0)</f>
        <v>0</v>
      </c>
      <c r="AB1006" s="87">
        <f>ROUND(IF(C1006="22",IF(U1006&gt;V1006,S1006*'UNIT VALUES'!$D$40*'UNIT VALUES'!$D$44,0),IF(U1006&gt;V1006,S1006*'UNIT VALUES'!$D$30*'UNIT VALUES'!$D$36)), 0)</f>
        <v>175382</v>
      </c>
      <c r="AC1006" s="87">
        <f>ROUND(IF(U1006&gt;V1006,0,IF(T1006&gt;1, IF(C1006="66", T1006*'UNIT VALUES'!$D$33*'UNIT VALUES'!$D$36,T1006*'UNIT VALUES'!$D$32*'UNIT VALUES'!$D$36),0)),0)</f>
        <v>0</v>
      </c>
      <c r="AD1006" t="str">
        <f t="shared" si="46"/>
        <v>729135</v>
      </c>
      <c r="AE1006">
        <f ca="1">IF(C1006="22",OFFSET('National Reallocations'!$L$1,MATCH(AD1006,'National Reallocations'!$I$2:$I$52,0),),ROUND((X1006/(SUM($X$2:$X$1259)-SUMIF($C$2:$C$1259,"22",$X$2:$X$1259)))*(Reallocations!$F$4+Reallocations!$F$5),0))</f>
        <v>71</v>
      </c>
      <c r="AF1006" s="27">
        <f ca="1">IF(ISERROR(OFFSET('MSA Reallocations'!$I$1,MATCH(AD1006,'MSA Reallocations'!$E$2:$E$37,0),)), 0, (OFFSET('MSA Reallocations'!$I$1,MATCH(AD1006,'MSA Reallocations'!$E$2:$E$37,0),)))</f>
        <v>0</v>
      </c>
      <c r="AG1006" s="181">
        <f ca="1">IF(ISERROR(OFFSET(Reductions!$E$1,MATCH(AD1006,Reductions!$F$2:$F$15,0),)), 0, -OFFSET(Reductions!$E$1,MATCH(AD1006,Reductions!$F$2:$F$15,0),))</f>
        <v>0</v>
      </c>
      <c r="AH1006" s="53">
        <f t="shared" ca="1" si="47"/>
        <v>843213</v>
      </c>
    </row>
    <row r="1007" spans="1:34" x14ac:dyDescent="0.25">
      <c r="A1007" s="126" t="s">
        <v>4918</v>
      </c>
      <c r="B1007" s="126" t="s">
        <v>2649</v>
      </c>
      <c r="C1007" s="126" t="s">
        <v>47</v>
      </c>
      <c r="D1007" s="126" t="s">
        <v>48</v>
      </c>
      <c r="E1007" s="126" t="s">
        <v>2650</v>
      </c>
      <c r="F1007" s="126" t="s">
        <v>1936</v>
      </c>
      <c r="G1007" s="126" t="s">
        <v>1895</v>
      </c>
      <c r="H1007" s="126" t="s">
        <v>23</v>
      </c>
      <c r="I1007" s="126" t="s">
        <v>23</v>
      </c>
      <c r="J1007" s="126" t="s">
        <v>2654</v>
      </c>
      <c r="K1007" s="126" t="s">
        <v>3356</v>
      </c>
      <c r="L1007" s="127">
        <v>19698</v>
      </c>
      <c r="M1007" s="127">
        <v>78246</v>
      </c>
      <c r="N1007" s="127">
        <v>78246</v>
      </c>
      <c r="O1007" s="127">
        <v>82065</v>
      </c>
      <c r="P1007" s="127">
        <v>0</v>
      </c>
      <c r="Q1007" s="127">
        <v>32728</v>
      </c>
      <c r="R1007" s="127">
        <v>263</v>
      </c>
      <c r="S1007" s="127">
        <v>1649</v>
      </c>
      <c r="T1007" s="24">
        <f>IF(P1007&gt;0, ROUND(IF(IF(OR(C1007="51", C1007="52", C1007="66"), (L1007*'UNIT VALUES'!$C$26)-CALCS!P1007,0)&gt;0, IF(OR(C1007="51", C1007="52", C1007="66"), (L1007*'UNIT VALUES'!$C$26)-CALCS!P1007,0), 0), 0), ROUND(IF(IF(OR(C1007="51", C1007="52", C1007="66"), (L1007*'UNIT VALUES'!$C$26)-CALCS!O1007,0)&gt;0, IF(OR(C1007="51", C1007="52", C1007="66"), (L1007*'UNIT VALUES'!$C$26)-CALCS!O1007,0), 0), 0))</f>
        <v>0</v>
      </c>
      <c r="U1007" s="25">
        <f>IF(C1007="22", (O1007*'UNIT VALUES'!$D$38)+(Q1007*'UNIT VALUES'!$D$39)+(S1007*'UNIT VALUES'!$D$40), (O1007*'UNIT VALUES'!$D$28)+(Q1007*'UNIT VALUES'!$D$29)+(S1007*'UNIT VALUES'!$D$30))</f>
        <v>1233589.4706208701</v>
      </c>
      <c r="V1007" s="25">
        <f>IF(C1007="22",(O1007*'UNIT VALUES'!$D$41)+(Q1007*'UNIT VALUES'!$D$42)+(R1007*'UNIT VALUES'!$D$43),IF(C1007="66",(Q1007*'UNIT VALUES'!$D$31)+(T1007*'UNIT VALUES'!$D$33)+(R1007*'UNIT VALUES'!$D$34),(Q1007*'UNIT VALUES'!$D$31)+(T1007*'UNIT VALUES'!$D$32)+(R1007*'UNIT VALUES'!$D$34)))</f>
        <v>518695.40571983624</v>
      </c>
      <c r="W1007" s="25">
        <f t="shared" si="45"/>
        <v>1233589</v>
      </c>
      <c r="X1007" s="27">
        <f>ROUND(IF(C1007="22", W1007*'UNIT VALUES'!$D$44, W1007*'UNIT VALUES'!$D$36), 0)</f>
        <v>1079647</v>
      </c>
      <c r="Y1007" s="87">
        <f>ROUND(IF(C1007="22", IF(U1007&gt;V1007,O1007*'UNIT VALUES'!$D$38*'UNIT VALUES'!$D$44,O1007*'UNIT VALUES'!$D$41*'UNIT VALUES'!$D$44),IF(U1007&gt;V1007, O1007*'UNIT VALUES'!$D$28*'UNIT VALUES'!$D$36,0)), 0)</f>
        <v>135012</v>
      </c>
      <c r="Z1007" s="87">
        <f>ROUND(IF(C1007="22", IF(U1007&gt;V1007,Q1007*'UNIT VALUES'!$D$39*'UNIT VALUES'!$D$44,Q1007*'UNIT VALUES'!$D$42*'UNIT VALUES'!$D$44), IF(U1007&gt;V1007, Q1007*'UNIT VALUES'!$D$29*'UNIT VALUES'!$D$36, Q1007*'UNIT VALUES'!$D$31*'UNIT VALUES'!$D$36)),0)</f>
        <v>728165</v>
      </c>
      <c r="AA1007" s="87">
        <f>ROUND(IF(C1007="22", IF(U1007&gt;V1007,0,R1007*'UNIT VALUES'!$D$43*'UNIT VALUES'!$D$44),IF(CALCS!U1007&gt;CALCS!V1007,0,CALCS!R1007*'UNIT VALUES'!$D$34*'UNIT VALUES'!$D$36)), 0)</f>
        <v>0</v>
      </c>
      <c r="AB1007" s="87">
        <f>ROUND(IF(C1007="22",IF(U1007&gt;V1007,S1007*'UNIT VALUES'!$D$40*'UNIT VALUES'!$D$44,0),IF(U1007&gt;V1007,S1007*'UNIT VALUES'!$D$30*'UNIT VALUES'!$D$36)), 0)</f>
        <v>216470</v>
      </c>
      <c r="AC1007" s="87">
        <f>ROUND(IF(U1007&gt;V1007,0,IF(T1007&gt;1, IF(C1007="66", T1007*'UNIT VALUES'!$D$33*'UNIT VALUES'!$D$36,T1007*'UNIT VALUES'!$D$32*'UNIT VALUES'!$D$36),0)),0)</f>
        <v>0</v>
      </c>
      <c r="AD1007" t="str">
        <f t="shared" si="46"/>
        <v>729137</v>
      </c>
      <c r="AE1007">
        <f ca="1">IF(C1007="22",OFFSET('National Reallocations'!$L$1,MATCH(AD1007,'National Reallocations'!$I$2:$I$52,0),),ROUND((X1007/(SUM($X$2:$X$1259)-SUMIF($C$2:$C$1259,"22",$X$2:$X$1259)))*(Reallocations!$F$4+Reallocations!$F$5),0))</f>
        <v>91</v>
      </c>
      <c r="AF1007" s="27">
        <f ca="1">IF(ISERROR(OFFSET('MSA Reallocations'!$I$1,MATCH(AD1007,'MSA Reallocations'!$E$2:$E$37,0),)), 0, (OFFSET('MSA Reallocations'!$I$1,MATCH(AD1007,'MSA Reallocations'!$E$2:$E$37,0),)))</f>
        <v>0</v>
      </c>
      <c r="AG1007" s="181">
        <f ca="1">IF(ISERROR(OFFSET(Reductions!$E$1,MATCH(AD1007,Reductions!$F$2:$F$15,0),)), 0, -OFFSET(Reductions!$E$1,MATCH(AD1007,Reductions!$F$2:$F$15,0),))</f>
        <v>0</v>
      </c>
      <c r="AH1007" s="53">
        <f t="shared" ca="1" si="47"/>
        <v>1079738</v>
      </c>
    </row>
    <row r="1008" spans="1:34" x14ac:dyDescent="0.25">
      <c r="A1008" s="126" t="s">
        <v>5015</v>
      </c>
      <c r="B1008" s="126" t="s">
        <v>2649</v>
      </c>
      <c r="C1008" s="126" t="s">
        <v>47</v>
      </c>
      <c r="D1008" s="126" t="s">
        <v>48</v>
      </c>
      <c r="E1008" s="126" t="s">
        <v>2650</v>
      </c>
      <c r="F1008" s="126" t="s">
        <v>2684</v>
      </c>
      <c r="G1008" s="126" t="s">
        <v>1169</v>
      </c>
      <c r="H1008" s="126" t="s">
        <v>23</v>
      </c>
      <c r="I1008" s="126" t="s">
        <v>23</v>
      </c>
      <c r="J1008" s="126" t="s">
        <v>2654</v>
      </c>
      <c r="K1008" s="126" t="s">
        <v>3356</v>
      </c>
      <c r="L1008" s="127">
        <v>18251</v>
      </c>
      <c r="M1008" s="127">
        <v>51389</v>
      </c>
      <c r="N1008" s="127">
        <v>51389</v>
      </c>
      <c r="O1008" s="127">
        <v>69615</v>
      </c>
      <c r="P1008" s="127">
        <v>0</v>
      </c>
      <c r="Q1008" s="127">
        <v>22336</v>
      </c>
      <c r="R1008" s="127">
        <v>576</v>
      </c>
      <c r="S1008" s="127">
        <v>1317</v>
      </c>
      <c r="T1008" s="24">
        <f>IF(P1008&gt;0, ROUND(IF(IF(OR(C1008="51", C1008="52", C1008="66"), (L1008*'UNIT VALUES'!$C$26)-CALCS!P1008,0)&gt;0, IF(OR(C1008="51", C1008="52", C1008="66"), (L1008*'UNIT VALUES'!$C$26)-CALCS!P1008,0), 0), 0), ROUND(IF(IF(OR(C1008="51", C1008="52", C1008="66"), (L1008*'UNIT VALUES'!$C$26)-CALCS!O1008,0)&gt;0, IF(OR(C1008="51", C1008="52", C1008="66"), (L1008*'UNIT VALUES'!$C$26)-CALCS!O1008,0), 0), 0))</f>
        <v>0</v>
      </c>
      <c r="U1008" s="25">
        <f>IF(C1008="22", (O1008*'UNIT VALUES'!$D$38)+(Q1008*'UNIT VALUES'!$D$39)+(S1008*'UNIT VALUES'!$D$40), (O1008*'UNIT VALUES'!$D$28)+(Q1008*'UNIT VALUES'!$D$29)+(S1008*'UNIT VALUES'!$D$30))</f>
        <v>896210.29628071596</v>
      </c>
      <c r="V1008" s="25">
        <f>IF(C1008="22",(O1008*'UNIT VALUES'!$D$41)+(Q1008*'UNIT VALUES'!$D$42)+(R1008*'UNIT VALUES'!$D$43),IF(C1008="66",(Q1008*'UNIT VALUES'!$D$31)+(T1008*'UNIT VALUES'!$D$33)+(R1008*'UNIT VALUES'!$D$34),(Q1008*'UNIT VALUES'!$D$31)+(T1008*'UNIT VALUES'!$D$32)+(R1008*'UNIT VALUES'!$D$34)))</f>
        <v>383396.21124376135</v>
      </c>
      <c r="W1008" s="25">
        <f t="shared" si="45"/>
        <v>896210</v>
      </c>
      <c r="X1008" s="27">
        <f>ROUND(IF(C1008="22", W1008*'UNIT VALUES'!$D$44, W1008*'UNIT VALUES'!$D$36), 0)</f>
        <v>784370</v>
      </c>
      <c r="Y1008" s="87">
        <f>ROUND(IF(C1008="22", IF(U1008&gt;V1008,O1008*'UNIT VALUES'!$D$38*'UNIT VALUES'!$D$44,O1008*'UNIT VALUES'!$D$41*'UNIT VALUES'!$D$44),IF(U1008&gt;V1008, O1008*'UNIT VALUES'!$D$28*'UNIT VALUES'!$D$36,0)), 0)</f>
        <v>114530</v>
      </c>
      <c r="Z1008" s="87">
        <f>ROUND(IF(C1008="22", IF(U1008&gt;V1008,Q1008*'UNIT VALUES'!$D$39*'UNIT VALUES'!$D$44,Q1008*'UNIT VALUES'!$D$42*'UNIT VALUES'!$D$44), IF(U1008&gt;V1008, Q1008*'UNIT VALUES'!$D$29*'UNIT VALUES'!$D$36, Q1008*'UNIT VALUES'!$D$31*'UNIT VALUES'!$D$36)),0)</f>
        <v>496954</v>
      </c>
      <c r="AA1008" s="87">
        <f>ROUND(IF(C1008="22", IF(U1008&gt;V1008,0,R1008*'UNIT VALUES'!$D$43*'UNIT VALUES'!$D$44),IF(CALCS!U1008&gt;CALCS!V1008,0,CALCS!R1008*'UNIT VALUES'!$D$34*'UNIT VALUES'!$D$36)), 0)</f>
        <v>0</v>
      </c>
      <c r="AB1008" s="87">
        <f>ROUND(IF(C1008="22",IF(U1008&gt;V1008,S1008*'UNIT VALUES'!$D$40*'UNIT VALUES'!$D$44,0),IF(U1008&gt;V1008,S1008*'UNIT VALUES'!$D$30*'UNIT VALUES'!$D$36)), 0)</f>
        <v>172887</v>
      </c>
      <c r="AC1008" s="87">
        <f>ROUND(IF(U1008&gt;V1008,0,IF(T1008&gt;1, IF(C1008="66", T1008*'UNIT VALUES'!$D$33*'UNIT VALUES'!$D$36,T1008*'UNIT VALUES'!$D$32*'UNIT VALUES'!$D$36),0)),0)</f>
        <v>0</v>
      </c>
      <c r="AD1008" t="str">
        <f t="shared" si="46"/>
        <v>729139</v>
      </c>
      <c r="AE1008">
        <f ca="1">IF(C1008="22",OFFSET('National Reallocations'!$L$1,MATCH(AD1008,'National Reallocations'!$I$2:$I$52,0),),ROUND((X1008/(SUM($X$2:$X$1259)-SUMIF($C$2:$C$1259,"22",$X$2:$X$1259)))*(Reallocations!$F$4+Reallocations!$F$5),0))</f>
        <v>66</v>
      </c>
      <c r="AF1008" s="27">
        <f ca="1">IF(ISERROR(OFFSET('MSA Reallocations'!$I$1,MATCH(AD1008,'MSA Reallocations'!$E$2:$E$37,0),)), 0, (OFFSET('MSA Reallocations'!$I$1,MATCH(AD1008,'MSA Reallocations'!$E$2:$E$37,0),)))</f>
        <v>0</v>
      </c>
      <c r="AG1008" s="181">
        <f ca="1">IF(ISERROR(OFFSET(Reductions!$E$1,MATCH(AD1008,Reductions!$F$2:$F$15,0),)), 0, -OFFSET(Reductions!$E$1,MATCH(AD1008,Reductions!$F$2:$F$15,0),))</f>
        <v>0</v>
      </c>
      <c r="AH1008" s="53">
        <f t="shared" ca="1" si="47"/>
        <v>784436</v>
      </c>
    </row>
    <row r="1009" spans="1:34" x14ac:dyDescent="0.25">
      <c r="A1009" s="126" t="s">
        <v>5213</v>
      </c>
      <c r="B1009" s="126" t="s">
        <v>2649</v>
      </c>
      <c r="C1009" s="126" t="s">
        <v>47</v>
      </c>
      <c r="D1009" s="126" t="s">
        <v>48</v>
      </c>
      <c r="E1009" s="126" t="s">
        <v>2650</v>
      </c>
      <c r="F1009" s="126" t="s">
        <v>2686</v>
      </c>
      <c r="G1009" s="126" t="s">
        <v>1851</v>
      </c>
      <c r="H1009" s="126" t="s">
        <v>23</v>
      </c>
      <c r="I1009" s="126" t="s">
        <v>23</v>
      </c>
      <c r="J1009" s="126" t="s">
        <v>2654</v>
      </c>
      <c r="K1009" s="126" t="s">
        <v>3356</v>
      </c>
      <c r="L1009" s="127">
        <v>30189</v>
      </c>
      <c r="M1009" s="127">
        <v>47115</v>
      </c>
      <c r="N1009" s="127">
        <v>47115</v>
      </c>
      <c r="O1009" s="127">
        <v>54792</v>
      </c>
      <c r="P1009" s="127">
        <v>0</v>
      </c>
      <c r="Q1009" s="127">
        <v>28937</v>
      </c>
      <c r="R1009" s="127">
        <v>623</v>
      </c>
      <c r="S1009" s="127">
        <v>480</v>
      </c>
      <c r="T1009" s="24">
        <f>IF(P1009&gt;0, ROUND(IF(IF(OR(C1009="51", C1009="52", C1009="66"), (L1009*'UNIT VALUES'!$C$26)-CALCS!P1009,0)&gt;0, IF(OR(C1009="51", C1009="52", C1009="66"), (L1009*'UNIT VALUES'!$C$26)-CALCS!P1009,0), 0), 0), ROUND(IF(IF(OR(C1009="51", C1009="52", C1009="66"), (L1009*'UNIT VALUES'!$C$26)-CALCS!O1009,0)&gt;0, IF(OR(C1009="51", C1009="52", C1009="66"), (L1009*'UNIT VALUES'!$C$26)-CALCS!O1009,0), 0), 0))</f>
        <v>0</v>
      </c>
      <c r="U1009" s="25">
        <f>IF(C1009="22", (O1009*'UNIT VALUES'!$D$38)+(Q1009*'UNIT VALUES'!$D$39)+(S1009*'UNIT VALUES'!$D$40), (O1009*'UNIT VALUES'!$D$28)+(Q1009*'UNIT VALUES'!$D$29)+(S1009*'UNIT VALUES'!$D$30))</f>
        <v>910610.35299034731</v>
      </c>
      <c r="V1009" s="25">
        <f>IF(C1009="22",(O1009*'UNIT VALUES'!$D$41)+(Q1009*'UNIT VALUES'!$D$42)+(R1009*'UNIT VALUES'!$D$43),IF(C1009="66",(Q1009*'UNIT VALUES'!$D$31)+(T1009*'UNIT VALUES'!$D$33)+(R1009*'UNIT VALUES'!$D$34),(Q1009*'UNIT VALUES'!$D$31)+(T1009*'UNIT VALUES'!$D$32)+(R1009*'UNIT VALUES'!$D$34)))</f>
        <v>487565.07246941369</v>
      </c>
      <c r="W1009" s="25">
        <f t="shared" si="45"/>
        <v>910610</v>
      </c>
      <c r="X1009" s="27">
        <f>ROUND(IF(C1009="22", W1009*'UNIT VALUES'!$D$44, W1009*'UNIT VALUES'!$D$36), 0)</f>
        <v>796973</v>
      </c>
      <c r="Y1009" s="87">
        <f>ROUND(IF(C1009="22", IF(U1009&gt;V1009,O1009*'UNIT VALUES'!$D$38*'UNIT VALUES'!$D$44,O1009*'UNIT VALUES'!$D$41*'UNIT VALUES'!$D$44),IF(U1009&gt;V1009, O1009*'UNIT VALUES'!$D$28*'UNIT VALUES'!$D$36,0)), 0)</f>
        <v>90143</v>
      </c>
      <c r="Z1009" s="87">
        <f>ROUND(IF(C1009="22", IF(U1009&gt;V1009,Q1009*'UNIT VALUES'!$D$39*'UNIT VALUES'!$D$44,Q1009*'UNIT VALUES'!$D$42*'UNIT VALUES'!$D$44), IF(U1009&gt;V1009, Q1009*'UNIT VALUES'!$D$29*'UNIT VALUES'!$D$36, Q1009*'UNIT VALUES'!$D$31*'UNIT VALUES'!$D$36)),0)</f>
        <v>643819</v>
      </c>
      <c r="AA1009" s="87">
        <f>ROUND(IF(C1009="22", IF(U1009&gt;V1009,0,R1009*'UNIT VALUES'!$D$43*'UNIT VALUES'!$D$44),IF(CALCS!U1009&gt;CALCS!V1009,0,CALCS!R1009*'UNIT VALUES'!$D$34*'UNIT VALUES'!$D$36)), 0)</f>
        <v>0</v>
      </c>
      <c r="AB1009" s="87">
        <f>ROUND(IF(C1009="22",IF(U1009&gt;V1009,S1009*'UNIT VALUES'!$D$40*'UNIT VALUES'!$D$44,0),IF(U1009&gt;V1009,S1009*'UNIT VALUES'!$D$30*'UNIT VALUES'!$D$36)), 0)</f>
        <v>63011</v>
      </c>
      <c r="AC1009" s="87">
        <f>ROUND(IF(U1009&gt;V1009,0,IF(T1009&gt;1, IF(C1009="66", T1009*'UNIT VALUES'!$D$33*'UNIT VALUES'!$D$36,T1009*'UNIT VALUES'!$D$32*'UNIT VALUES'!$D$36),0)),0)</f>
        <v>0</v>
      </c>
      <c r="AD1009" t="str">
        <f t="shared" si="46"/>
        <v>729145</v>
      </c>
      <c r="AE1009">
        <f ca="1">IF(C1009="22",OFFSET('National Reallocations'!$L$1,MATCH(AD1009,'National Reallocations'!$I$2:$I$52,0),),ROUND((X1009/(SUM($X$2:$X$1259)-SUMIF($C$2:$C$1259,"22",$X$2:$X$1259)))*(Reallocations!$F$4+Reallocations!$F$5),0))</f>
        <v>67</v>
      </c>
      <c r="AF1009" s="27">
        <f ca="1">IF(ISERROR(OFFSET('MSA Reallocations'!$I$1,MATCH(AD1009,'MSA Reallocations'!$E$2:$E$37,0),)), 0, (OFFSET('MSA Reallocations'!$I$1,MATCH(AD1009,'MSA Reallocations'!$E$2:$E$37,0),)))</f>
        <v>0</v>
      </c>
      <c r="AG1009" s="181">
        <f ca="1">IF(ISERROR(OFFSET(Reductions!$E$1,MATCH(AD1009,Reductions!$F$2:$F$15,0),)), 0, -OFFSET(Reductions!$E$1,MATCH(AD1009,Reductions!$F$2:$F$15,0),))</f>
        <v>0</v>
      </c>
      <c r="AH1009" s="53">
        <f t="shared" ca="1" si="47"/>
        <v>797040</v>
      </c>
    </row>
    <row r="1010" spans="1:34" x14ac:dyDescent="0.25">
      <c r="A1010" s="126" t="s">
        <v>5431</v>
      </c>
      <c r="B1010" s="126" t="s">
        <v>2649</v>
      </c>
      <c r="C1010" s="126" t="s">
        <v>47</v>
      </c>
      <c r="D1010" s="126" t="s">
        <v>48</v>
      </c>
      <c r="E1010" s="126" t="s">
        <v>2650</v>
      </c>
      <c r="F1010" s="126" t="s">
        <v>2477</v>
      </c>
      <c r="G1010" s="126" t="s">
        <v>2090</v>
      </c>
      <c r="H1010" s="126" t="s">
        <v>23</v>
      </c>
      <c r="I1010" s="126" t="s">
        <v>23</v>
      </c>
      <c r="J1010" s="126" t="s">
        <v>2671</v>
      </c>
      <c r="K1010" s="126" t="s">
        <v>3356</v>
      </c>
      <c r="L1010" s="127">
        <v>34780</v>
      </c>
      <c r="M1010" s="127">
        <v>0</v>
      </c>
      <c r="N1010" s="127">
        <v>0</v>
      </c>
      <c r="O1010" s="127">
        <v>37679</v>
      </c>
      <c r="P1010" s="127">
        <v>0</v>
      </c>
      <c r="Q1010" s="127">
        <v>20808</v>
      </c>
      <c r="R1010" s="127">
        <v>364</v>
      </c>
      <c r="S1010" s="127">
        <v>310</v>
      </c>
      <c r="T1010" s="24">
        <f>IF(P1010&gt;0, ROUND(IF(IF(OR(C1010="51", C1010="52", C1010="66"), (L1010*'UNIT VALUES'!$C$26)-CALCS!P1010,0)&gt;0, IF(OR(C1010="51", C1010="52", C1010="66"), (L1010*'UNIT VALUES'!$C$26)-CALCS!P1010,0), 0), 0), ROUND(IF(IF(OR(C1010="51", C1010="52", C1010="66"), (L1010*'UNIT VALUES'!$C$26)-CALCS!O1010,0)&gt;0, IF(OR(C1010="51", C1010="52", C1010="66"), (L1010*'UNIT VALUES'!$C$26)-CALCS!O1010,0), 0), 0))</f>
        <v>16898</v>
      </c>
      <c r="U1010" s="25">
        <f>IF(C1010="22", (O1010*'UNIT VALUES'!$D$38)+(Q1010*'UNIT VALUES'!$D$39)+(S1010*'UNIT VALUES'!$D$40), (O1010*'UNIT VALUES'!$D$28)+(Q1010*'UNIT VALUES'!$D$29)+(S1010*'UNIT VALUES'!$D$30))</f>
        <v>646293.02482136595</v>
      </c>
      <c r="V1010" s="25">
        <f>IF(C1010="22",(O1010*'UNIT VALUES'!$D$41)+(Q1010*'UNIT VALUES'!$D$42)+(R1010*'UNIT VALUES'!$D$43),IF(C1010="66",(Q1010*'UNIT VALUES'!$D$31)+(T1010*'UNIT VALUES'!$D$33)+(R1010*'UNIT VALUES'!$D$34),(Q1010*'UNIT VALUES'!$D$31)+(T1010*'UNIT VALUES'!$D$32)+(R1010*'UNIT VALUES'!$D$34)))</f>
        <v>541522.89188361564</v>
      </c>
      <c r="W1010" s="25">
        <f t="shared" si="45"/>
        <v>646293</v>
      </c>
      <c r="X1010" s="27">
        <f>ROUND(IF(C1010="22", W1010*'UNIT VALUES'!$D$44, W1010*'UNIT VALUES'!$D$36), 0)</f>
        <v>565641</v>
      </c>
      <c r="Y1010" s="87">
        <f>ROUND(IF(C1010="22", IF(U1010&gt;V1010,O1010*'UNIT VALUES'!$D$38*'UNIT VALUES'!$D$44,O1010*'UNIT VALUES'!$D$41*'UNIT VALUES'!$D$44),IF(U1010&gt;V1010, O1010*'UNIT VALUES'!$D$28*'UNIT VALUES'!$D$36,0)), 0)</f>
        <v>61989</v>
      </c>
      <c r="Z1010" s="87">
        <f>ROUND(IF(C1010="22", IF(U1010&gt;V1010,Q1010*'UNIT VALUES'!$D$39*'UNIT VALUES'!$D$44,Q1010*'UNIT VALUES'!$D$42*'UNIT VALUES'!$D$44), IF(U1010&gt;V1010, Q1010*'UNIT VALUES'!$D$29*'UNIT VALUES'!$D$36, Q1010*'UNIT VALUES'!$D$31*'UNIT VALUES'!$D$36)),0)</f>
        <v>462957</v>
      </c>
      <c r="AA1010" s="87">
        <f>ROUND(IF(C1010="22", IF(U1010&gt;V1010,0,R1010*'UNIT VALUES'!$D$43*'UNIT VALUES'!$D$44),IF(CALCS!U1010&gt;CALCS!V1010,0,CALCS!R1010*'UNIT VALUES'!$D$34*'UNIT VALUES'!$D$36)), 0)</f>
        <v>0</v>
      </c>
      <c r="AB1010" s="87">
        <f>ROUND(IF(C1010="22",IF(U1010&gt;V1010,S1010*'UNIT VALUES'!$D$40*'UNIT VALUES'!$D$44,0),IF(U1010&gt;V1010,S1010*'UNIT VALUES'!$D$30*'UNIT VALUES'!$D$36)), 0)</f>
        <v>40695</v>
      </c>
      <c r="AC1010" s="87">
        <f>ROUND(IF(U1010&gt;V1010,0,IF(T1010&gt;1, IF(C1010="66", T1010*'UNIT VALUES'!$D$33*'UNIT VALUES'!$D$36,T1010*'UNIT VALUES'!$D$32*'UNIT VALUES'!$D$36),0)),0)</f>
        <v>0</v>
      </c>
      <c r="AD1010" t="str">
        <f t="shared" si="46"/>
        <v>729153</v>
      </c>
      <c r="AE1010">
        <f ca="1">IF(C1010="22",OFFSET('National Reallocations'!$L$1,MATCH(AD1010,'National Reallocations'!$I$2:$I$52,0),),ROUND((X1010/(SUM($X$2:$X$1259)-SUMIF($C$2:$C$1259,"22",$X$2:$X$1259)))*(Reallocations!$F$4+Reallocations!$F$5),0))</f>
        <v>48</v>
      </c>
      <c r="AF1010" s="27">
        <f ca="1">IF(ISERROR(OFFSET('MSA Reallocations'!$I$1,MATCH(AD1010,'MSA Reallocations'!$E$2:$E$37,0),)), 0, (OFFSET('MSA Reallocations'!$I$1,MATCH(AD1010,'MSA Reallocations'!$E$2:$E$37,0),)))</f>
        <v>0</v>
      </c>
      <c r="AG1010" s="181">
        <f ca="1">IF(ISERROR(OFFSET(Reductions!$E$1,MATCH(AD1010,Reductions!$F$2:$F$15,0),)), 0, -OFFSET(Reductions!$E$1,MATCH(AD1010,Reductions!$F$2:$F$15,0),))</f>
        <v>0</v>
      </c>
      <c r="AH1010" s="53">
        <f t="shared" ca="1" si="47"/>
        <v>565689</v>
      </c>
    </row>
    <row r="1011" spans="1:34" x14ac:dyDescent="0.25">
      <c r="A1011" s="126" t="s">
        <v>5204</v>
      </c>
      <c r="B1011" s="126" t="s">
        <v>2689</v>
      </c>
      <c r="C1011" s="126" t="s">
        <v>19</v>
      </c>
      <c r="D1011" s="126" t="s">
        <v>20</v>
      </c>
      <c r="E1011" s="126" t="s">
        <v>2690</v>
      </c>
      <c r="F1011" s="126" t="s">
        <v>4744</v>
      </c>
      <c r="G1011" s="126" t="s">
        <v>22</v>
      </c>
      <c r="H1011" s="126" t="s">
        <v>23</v>
      </c>
      <c r="I1011" s="126" t="s">
        <v>23</v>
      </c>
      <c r="J1011" s="126" t="s">
        <v>24</v>
      </c>
      <c r="K1011" s="126" t="s">
        <v>167</v>
      </c>
      <c r="L1011" s="127">
        <v>0</v>
      </c>
      <c r="M1011" s="127">
        <v>947154</v>
      </c>
      <c r="N1011" s="127">
        <v>947154</v>
      </c>
      <c r="O1011" s="127">
        <v>553845</v>
      </c>
      <c r="P1011" s="127">
        <v>0</v>
      </c>
      <c r="Q1011" s="127">
        <v>49681</v>
      </c>
      <c r="R1011" s="127">
        <v>61123</v>
      </c>
      <c r="S1011" s="127">
        <v>2121</v>
      </c>
      <c r="T1011" s="24">
        <f>IF(P1011&gt;0, ROUND(IF(IF(OR(C1011="51", C1011="52", C1011="66"), (L1011*'UNIT VALUES'!$C$26)-CALCS!P1011,0)&gt;0, IF(OR(C1011="51", C1011="52", C1011="66"), (L1011*'UNIT VALUES'!$C$26)-CALCS!P1011,0), 0), 0), ROUND(IF(IF(OR(C1011="51", C1011="52", C1011="66"), (L1011*'UNIT VALUES'!$C$26)-CALCS!O1011,0)&gt;0, IF(OR(C1011="51", C1011="52", C1011="66"), (L1011*'UNIT VALUES'!$C$26)-CALCS!O1011,0), 0), 0))</f>
        <v>0</v>
      </c>
      <c r="U1011" s="25">
        <f>IF(C1011="22", (O1011*'UNIT VALUES'!$D$38)+(Q1011*'UNIT VALUES'!$D$39)+(S1011*'UNIT VALUES'!$D$40), (O1011*'UNIT VALUES'!$D$28)+(Q1011*'UNIT VALUES'!$D$29)+(S1011*'UNIT VALUES'!$D$30))</f>
        <v>3042710.7783163488</v>
      </c>
      <c r="V1011" s="25">
        <f>IF(C1011="22",(O1011*'UNIT VALUES'!$D$41)+(Q1011*'UNIT VALUES'!$D$42)+(R1011*'UNIT VALUES'!$D$43),IF(C1011="66",(Q1011*'UNIT VALUES'!$D$31)+(T1011*'UNIT VALUES'!$D$33)+(R1011*'UNIT VALUES'!$D$34),(Q1011*'UNIT VALUES'!$D$31)+(T1011*'UNIT VALUES'!$D$32)+(R1011*'UNIT VALUES'!$D$34)))</f>
        <v>5986434.8057570197</v>
      </c>
      <c r="W1011" s="25">
        <f t="shared" si="45"/>
        <v>5986435</v>
      </c>
      <c r="X1011" s="219">
        <f>ROUND(IF(C1011="22", W1011*'UNIT VALUES'!$D$44, W1011*'UNIT VALUES'!$D$36), 0)</f>
        <v>4978015</v>
      </c>
      <c r="Y1011" s="87">
        <f>ROUND(IF(C1011="22", IF(U1011&gt;V1011,O1011*'UNIT VALUES'!$D$38*'UNIT VALUES'!$D$44,O1011*'UNIT VALUES'!$D$41*'UNIT VALUES'!$D$44),IF(U1011&gt;V1011, O1011*'UNIT VALUES'!$D$28*'UNIT VALUES'!$D$36,0)), 0)</f>
        <v>740019</v>
      </c>
      <c r="Z1011" s="87">
        <f>ROUND(IF(C1011="22", IF(U1011&gt;V1011,Q1011*'UNIT VALUES'!$D$39*'UNIT VALUES'!$D$44,Q1011*'UNIT VALUES'!$D$42*'UNIT VALUES'!$D$44), IF(U1011&gt;V1011, Q1011*'UNIT VALUES'!$D$29*'UNIT VALUES'!$D$36, Q1011*'UNIT VALUES'!$D$31*'UNIT VALUES'!$D$36)),0)</f>
        <v>693960</v>
      </c>
      <c r="AA1011" s="87">
        <f>ROUND(IF(C1011="22", IF(U1011&gt;V1011,0,R1011*'UNIT VALUES'!$D$43*'UNIT VALUES'!$D$44),IF(CALCS!U1011&gt;CALCS!V1011,0,CALCS!R1011*'UNIT VALUES'!$D$34*'UNIT VALUES'!$D$36)), 0)</f>
        <v>3544036</v>
      </c>
      <c r="AB1011" s="87">
        <f>ROUND(IF(C1011="22",IF(U1011&gt;V1011,S1011*'UNIT VALUES'!$D$40*'UNIT VALUES'!$D$44,0),IF(U1011&gt;V1011,S1011*'UNIT VALUES'!$D$30*'UNIT VALUES'!$D$36)), 0)</f>
        <v>0</v>
      </c>
      <c r="AC1011" s="87">
        <f>ROUND(IF(U1011&gt;V1011,0,IF(T1011&gt;1, IF(C1011="66", T1011*'UNIT VALUES'!$D$33*'UNIT VALUES'!$D$36,T1011*'UNIT VALUES'!$D$32*'UNIT VALUES'!$D$36),0)),0)</f>
        <v>0</v>
      </c>
      <c r="AD1011" t="str">
        <f t="shared" si="46"/>
        <v>449999</v>
      </c>
      <c r="AE1011">
        <f ca="1">IF(C1011="22",OFFSET('National Reallocations'!$L$1,MATCH(AD1011,'National Reallocations'!$I$2:$I$52,0),),ROUND((X1011/(SUM($X$2:$X$1259)-SUMIF($C$2:$C$1259,"22",$X$2:$X$1259)))*(Reallocations!$F$4+Reallocations!$F$5),0))</f>
        <v>25800</v>
      </c>
      <c r="AF1011" s="27">
        <f ca="1">IF(ISERROR(OFFSET('MSA Reallocations'!$I$1,MATCH(AD1011,'MSA Reallocations'!$E$2:$E$37,0),)), 0, (OFFSET('MSA Reallocations'!$I$1,MATCH(AD1011,'MSA Reallocations'!$E$2:$E$37,0),)))</f>
        <v>0</v>
      </c>
      <c r="AG1011" s="181">
        <f ca="1">IF(ISERROR(OFFSET(Reductions!$E$1,MATCH(AD1011,Reductions!$F$2:$F$15,0),)), 0, -OFFSET(Reductions!$E$1,MATCH(AD1011,Reductions!$F$2:$F$15,0),))</f>
        <v>0</v>
      </c>
      <c r="AH1011" s="53">
        <f t="shared" ca="1" si="47"/>
        <v>5003815</v>
      </c>
    </row>
    <row r="1012" spans="1:34" x14ac:dyDescent="0.25">
      <c r="A1012" s="126" t="s">
        <v>4923</v>
      </c>
      <c r="B1012" s="126" t="s">
        <v>2689</v>
      </c>
      <c r="C1012" s="126" t="s">
        <v>47</v>
      </c>
      <c r="D1012" s="126" t="s">
        <v>48</v>
      </c>
      <c r="E1012" s="126" t="s">
        <v>2690</v>
      </c>
      <c r="F1012" s="126" t="s">
        <v>784</v>
      </c>
      <c r="G1012" s="126" t="s">
        <v>108</v>
      </c>
      <c r="H1012" s="126" t="s">
        <v>1328</v>
      </c>
      <c r="I1012" s="126" t="s">
        <v>1328</v>
      </c>
      <c r="J1012" s="126" t="s">
        <v>1616</v>
      </c>
      <c r="K1012" s="126" t="s">
        <v>167</v>
      </c>
      <c r="L1012" s="127">
        <v>66766</v>
      </c>
      <c r="M1012" s="127">
        <v>71992</v>
      </c>
      <c r="N1012" s="127">
        <v>71992</v>
      </c>
      <c r="O1012" s="127">
        <v>81073</v>
      </c>
      <c r="P1012" s="127">
        <v>0</v>
      </c>
      <c r="Q1012" s="127">
        <v>8527</v>
      </c>
      <c r="R1012" s="127">
        <v>10102</v>
      </c>
      <c r="S1012" s="127">
        <v>492</v>
      </c>
      <c r="T1012" s="24">
        <f>IF(P1012&gt;0, ROUND(IF(IF(OR(C1012="51", C1012="52", C1012="66"), (L1012*'UNIT VALUES'!$C$26)-CALCS!P1012,0)&gt;0, IF(OR(C1012="51", C1012="52", C1012="66"), (L1012*'UNIT VALUES'!$C$26)-CALCS!P1012,0), 0), 0), ROUND(IF(IF(OR(C1012="51", C1012="52", C1012="66"), (L1012*'UNIT VALUES'!$C$26)-CALCS!O1012,0)&gt;0, IF(OR(C1012="51", C1012="52", C1012="66"), (L1012*'UNIT VALUES'!$C$26)-CALCS!O1012,0), 0), 0))</f>
        <v>23697</v>
      </c>
      <c r="U1012" s="25">
        <f>IF(C1012="22", (O1012*'UNIT VALUES'!$D$38)+(Q1012*'UNIT VALUES'!$D$39)+(S1012*'UNIT VALUES'!$D$40), (O1012*'UNIT VALUES'!$D$28)+(Q1012*'UNIT VALUES'!$D$29)+(S1012*'UNIT VALUES'!$D$30))</f>
        <v>442961.91544041096</v>
      </c>
      <c r="V1012" s="25">
        <f>IF(C1012="22",(O1012*'UNIT VALUES'!$D$41)+(Q1012*'UNIT VALUES'!$D$42)+(R1012*'UNIT VALUES'!$D$43),IF(C1012="66",(Q1012*'UNIT VALUES'!$D$31)+(T1012*'UNIT VALUES'!$D$33)+(R1012*'UNIT VALUES'!$D$34),(Q1012*'UNIT VALUES'!$D$31)+(T1012*'UNIT VALUES'!$D$32)+(R1012*'UNIT VALUES'!$D$34)))</f>
        <v>1155577.6378635108</v>
      </c>
      <c r="W1012" s="25">
        <f t="shared" si="45"/>
        <v>1155578</v>
      </c>
      <c r="X1012" s="27">
        <f>ROUND(IF(C1012="22", W1012*'UNIT VALUES'!$D$44, W1012*'UNIT VALUES'!$D$36), 0)</f>
        <v>1011371</v>
      </c>
      <c r="Y1012" s="87">
        <f>ROUND(IF(C1012="22", IF(U1012&gt;V1012,O1012*'UNIT VALUES'!$D$38*'UNIT VALUES'!$D$44,O1012*'UNIT VALUES'!$D$41*'UNIT VALUES'!$D$44),IF(U1012&gt;V1012, O1012*'UNIT VALUES'!$D$28*'UNIT VALUES'!$D$36,0)), 0)</f>
        <v>0</v>
      </c>
      <c r="Z1012" s="87">
        <f>ROUND(IF(C1012="22", IF(U1012&gt;V1012,Q1012*'UNIT VALUES'!$D$39*'UNIT VALUES'!$D$44,Q1012*'UNIT VALUES'!$D$42*'UNIT VALUES'!$D$44), IF(U1012&gt;V1012, Q1012*'UNIT VALUES'!$D$29*'UNIT VALUES'!$D$36, Q1012*'UNIT VALUES'!$D$31*'UNIT VALUES'!$D$36)),0)</f>
        <v>113830</v>
      </c>
      <c r="AA1012" s="87">
        <f>ROUND(IF(C1012="22", IF(U1012&gt;V1012,0,R1012*'UNIT VALUES'!$D$43*'UNIT VALUES'!$D$44),IF(CALCS!U1012&gt;CALCS!V1012,0,CALCS!R1012*'UNIT VALUES'!$D$34*'UNIT VALUES'!$D$36)), 0)</f>
        <v>655565</v>
      </c>
      <c r="AB1012" s="87">
        <f>ROUND(IF(C1012="22",IF(U1012&gt;V1012,S1012*'UNIT VALUES'!$D$40*'UNIT VALUES'!$D$44,0),IF(U1012&gt;V1012,S1012*'UNIT VALUES'!$D$30*'UNIT VALUES'!$D$36)), 0)</f>
        <v>0</v>
      </c>
      <c r="AC1012" s="87">
        <f>ROUND(IF(U1012&gt;V1012,0,IF(T1012&gt;1, IF(C1012="66", T1012*'UNIT VALUES'!$D$33*'UNIT VALUES'!$D$36,T1012*'UNIT VALUES'!$D$32*'UNIT VALUES'!$D$36),0)),0)</f>
        <v>241975</v>
      </c>
      <c r="AD1012" t="str">
        <f t="shared" si="46"/>
        <v>440054</v>
      </c>
      <c r="AE1012">
        <f ca="1">IF(C1012="22",OFFSET('National Reallocations'!$L$1,MATCH(AD1012,'National Reallocations'!$I$2:$I$52,0),),ROUND((X1012/(SUM($X$2:$X$1259)-SUMIF($C$2:$C$1259,"22",$X$2:$X$1259)))*(Reallocations!$F$4+Reallocations!$F$5),0))</f>
        <v>85</v>
      </c>
      <c r="AF1012" s="27">
        <f ca="1">IF(ISERROR(OFFSET('MSA Reallocations'!$I$1,MATCH(AD1012,'MSA Reallocations'!$E$2:$E$37,0),)), 0, (OFFSET('MSA Reallocations'!$I$1,MATCH(AD1012,'MSA Reallocations'!$E$2:$E$37,0),)))</f>
        <v>0</v>
      </c>
      <c r="AG1012" s="181">
        <f ca="1">IF(ISERROR(OFFSET(Reductions!$E$1,MATCH(AD1012,Reductions!$F$2:$F$15,0),)), 0, -OFFSET(Reductions!$E$1,MATCH(AD1012,Reductions!$F$2:$F$15,0),))</f>
        <v>0</v>
      </c>
      <c r="AH1012" s="53">
        <f t="shared" ca="1" si="47"/>
        <v>1011456</v>
      </c>
    </row>
    <row r="1013" spans="1:34" x14ac:dyDescent="0.25">
      <c r="A1013" s="126" t="s">
        <v>5311</v>
      </c>
      <c r="B1013" s="126" t="s">
        <v>2689</v>
      </c>
      <c r="C1013" s="126" t="s">
        <v>47</v>
      </c>
      <c r="D1013" s="126" t="s">
        <v>48</v>
      </c>
      <c r="E1013" s="126" t="s">
        <v>2690</v>
      </c>
      <c r="F1013" s="126" t="s">
        <v>37</v>
      </c>
      <c r="G1013" s="126" t="s">
        <v>108</v>
      </c>
      <c r="H1013" s="126" t="s">
        <v>2693</v>
      </c>
      <c r="I1013" s="126" t="s">
        <v>2693</v>
      </c>
      <c r="J1013" s="126" t="s">
        <v>1616</v>
      </c>
      <c r="K1013" s="126" t="s">
        <v>167</v>
      </c>
      <c r="L1013" s="127">
        <v>41955</v>
      </c>
      <c r="M1013" s="127">
        <v>50980</v>
      </c>
      <c r="N1013" s="127">
        <v>50980</v>
      </c>
      <c r="O1013" s="127">
        <v>47408</v>
      </c>
      <c r="P1013" s="127">
        <v>0</v>
      </c>
      <c r="Q1013" s="127">
        <v>5315</v>
      </c>
      <c r="R1013" s="127">
        <v>6662</v>
      </c>
      <c r="S1013" s="127">
        <v>342</v>
      </c>
      <c r="T1013" s="24">
        <f>IF(P1013&gt;0, ROUND(IF(IF(OR(C1013="51", C1013="52", C1013="66"), (L1013*'UNIT VALUES'!$C$26)-CALCS!P1013,0)&gt;0, IF(OR(C1013="51", C1013="52", C1013="66"), (L1013*'UNIT VALUES'!$C$26)-CALCS!P1013,0), 0), 0), ROUND(IF(IF(OR(C1013="51", C1013="52", C1013="66"), (L1013*'UNIT VALUES'!$C$26)-CALCS!O1013,0)&gt;0, IF(OR(C1013="51", C1013="52", C1013="66"), (L1013*'UNIT VALUES'!$C$26)-CALCS!O1013,0), 0), 0))</f>
        <v>18428</v>
      </c>
      <c r="U1013" s="25">
        <f>IF(C1013="22", (O1013*'UNIT VALUES'!$D$38)+(Q1013*'UNIT VALUES'!$D$39)+(S1013*'UNIT VALUES'!$D$40), (O1013*'UNIT VALUES'!$D$28)+(Q1013*'UNIT VALUES'!$D$29)+(S1013*'UNIT VALUES'!$D$30))</f>
        <v>275527.50288366352</v>
      </c>
      <c r="V1013" s="25">
        <f>IF(C1013="22",(O1013*'UNIT VALUES'!$D$41)+(Q1013*'UNIT VALUES'!$D$42)+(R1013*'UNIT VALUES'!$D$43),IF(C1013="66",(Q1013*'UNIT VALUES'!$D$31)+(T1013*'UNIT VALUES'!$D$33)+(R1013*'UNIT VALUES'!$D$34),(Q1013*'UNIT VALUES'!$D$31)+(T1013*'UNIT VALUES'!$D$32)+(R1013*'UNIT VALUES'!$D$34)))</f>
        <v>790043.29804331204</v>
      </c>
      <c r="W1013" s="25">
        <f t="shared" si="45"/>
        <v>790043</v>
      </c>
      <c r="X1013" s="27">
        <f>ROUND(IF(C1013="22", W1013*'UNIT VALUES'!$D$44, W1013*'UNIT VALUES'!$D$36), 0)</f>
        <v>691452</v>
      </c>
      <c r="Y1013" s="87">
        <f>ROUND(IF(C1013="22", IF(U1013&gt;V1013,O1013*'UNIT VALUES'!$D$38*'UNIT VALUES'!$D$44,O1013*'UNIT VALUES'!$D$41*'UNIT VALUES'!$D$44),IF(U1013&gt;V1013, O1013*'UNIT VALUES'!$D$28*'UNIT VALUES'!$D$36,0)), 0)</f>
        <v>0</v>
      </c>
      <c r="Z1013" s="87">
        <f>ROUND(IF(C1013="22", IF(U1013&gt;V1013,Q1013*'UNIT VALUES'!$D$39*'UNIT VALUES'!$D$44,Q1013*'UNIT VALUES'!$D$42*'UNIT VALUES'!$D$44), IF(U1013&gt;V1013, Q1013*'UNIT VALUES'!$D$29*'UNIT VALUES'!$D$36, Q1013*'UNIT VALUES'!$D$31*'UNIT VALUES'!$D$36)),0)</f>
        <v>70952</v>
      </c>
      <c r="AA1013" s="87">
        <f>ROUND(IF(C1013="22", IF(U1013&gt;V1013,0,R1013*'UNIT VALUES'!$D$43*'UNIT VALUES'!$D$44),IF(CALCS!U1013&gt;CALCS!V1013,0,CALCS!R1013*'UNIT VALUES'!$D$34*'UNIT VALUES'!$D$36)), 0)</f>
        <v>432328</v>
      </c>
      <c r="AB1013" s="87">
        <f>ROUND(IF(C1013="22",IF(U1013&gt;V1013,S1013*'UNIT VALUES'!$D$40*'UNIT VALUES'!$D$44,0),IF(U1013&gt;V1013,S1013*'UNIT VALUES'!$D$30*'UNIT VALUES'!$D$36)), 0)</f>
        <v>0</v>
      </c>
      <c r="AC1013" s="87">
        <f>ROUND(IF(U1013&gt;V1013,0,IF(T1013&gt;1, IF(C1013="66", T1013*'UNIT VALUES'!$D$33*'UNIT VALUES'!$D$36,T1013*'UNIT VALUES'!$D$32*'UNIT VALUES'!$D$36),0)),0)</f>
        <v>188172</v>
      </c>
      <c r="AD1013" t="str">
        <f t="shared" si="46"/>
        <v>440072</v>
      </c>
      <c r="AE1013">
        <f ca="1">IF(C1013="22",OFFSET('National Reallocations'!$L$1,MATCH(AD1013,'National Reallocations'!$I$2:$I$52,0),),ROUND((X1013/(SUM($X$2:$X$1259)-SUMIF($C$2:$C$1259,"22",$X$2:$X$1259)))*(Reallocations!$F$4+Reallocations!$F$5),0))</f>
        <v>58</v>
      </c>
      <c r="AF1013" s="27">
        <f ca="1">IF(ISERROR(OFFSET('MSA Reallocations'!$I$1,MATCH(AD1013,'MSA Reallocations'!$E$2:$E$37,0),)), 0, (OFFSET('MSA Reallocations'!$I$1,MATCH(AD1013,'MSA Reallocations'!$E$2:$E$37,0),)))</f>
        <v>0</v>
      </c>
      <c r="AG1013" s="181">
        <f ca="1">IF(ISERROR(OFFSET(Reductions!$E$1,MATCH(AD1013,Reductions!$F$2:$F$15,0),)), 0, -OFFSET(Reductions!$E$1,MATCH(AD1013,Reductions!$F$2:$F$15,0),))</f>
        <v>0</v>
      </c>
      <c r="AH1013" s="53">
        <f t="shared" ca="1" si="47"/>
        <v>691510</v>
      </c>
    </row>
    <row r="1014" spans="1:34" x14ac:dyDescent="0.25">
      <c r="A1014" s="126" t="s">
        <v>4999</v>
      </c>
      <c r="B1014" s="126" t="s">
        <v>2689</v>
      </c>
      <c r="C1014" s="126" t="s">
        <v>47</v>
      </c>
      <c r="D1014" s="126" t="s">
        <v>48</v>
      </c>
      <c r="E1014" s="126" t="s">
        <v>2690</v>
      </c>
      <c r="F1014" s="126" t="s">
        <v>1549</v>
      </c>
      <c r="G1014" s="126" t="s">
        <v>108</v>
      </c>
      <c r="H1014" s="126" t="s">
        <v>2695</v>
      </c>
      <c r="I1014" s="126" t="s">
        <v>2695</v>
      </c>
      <c r="J1014" s="126" t="s">
        <v>1616</v>
      </c>
      <c r="K1014" s="126" t="s">
        <v>167</v>
      </c>
      <c r="L1014" s="127">
        <v>81001</v>
      </c>
      <c r="M1014" s="127">
        <v>71204</v>
      </c>
      <c r="N1014" s="127">
        <v>71204</v>
      </c>
      <c r="O1014" s="127">
        <v>71591</v>
      </c>
      <c r="P1014" s="127">
        <v>0</v>
      </c>
      <c r="Q1014" s="127">
        <v>15083</v>
      </c>
      <c r="R1014" s="127">
        <v>14859</v>
      </c>
      <c r="S1014" s="127">
        <v>824</v>
      </c>
      <c r="T1014" s="24">
        <f>IF(P1014&gt;0, ROUND(IF(IF(OR(C1014="51", C1014="52", C1014="66"), (L1014*'UNIT VALUES'!$C$26)-CALCS!P1014,0)&gt;0, IF(OR(C1014="51", C1014="52", C1014="66"), (L1014*'UNIT VALUES'!$C$26)-CALCS!P1014,0), 0), 0), ROUND(IF(IF(OR(C1014="51", C1014="52", C1014="66"), (L1014*'UNIT VALUES'!$C$26)-CALCS!O1014,0)&gt;0, IF(OR(C1014="51", C1014="52", C1014="66"), (L1014*'UNIT VALUES'!$C$26)-CALCS!O1014,0), 0), 0))</f>
        <v>55517</v>
      </c>
      <c r="U1014" s="25">
        <f>IF(C1014="22", (O1014*'UNIT VALUES'!$D$38)+(Q1014*'UNIT VALUES'!$D$39)+(S1014*'UNIT VALUES'!$D$40), (O1014*'UNIT VALUES'!$D$28)+(Q1014*'UNIT VALUES'!$D$29)+(S1014*'UNIT VALUES'!$D$30))</f>
        <v>641597.69973715092</v>
      </c>
      <c r="V1014" s="25">
        <f>IF(C1014="22",(O1014*'UNIT VALUES'!$D$41)+(Q1014*'UNIT VALUES'!$D$42)+(R1014*'UNIT VALUES'!$D$43),IF(C1014="66",(Q1014*'UNIT VALUES'!$D$31)+(T1014*'UNIT VALUES'!$D$33)+(R1014*'UNIT VALUES'!$D$34),(Q1014*'UNIT VALUES'!$D$31)+(T1014*'UNIT VALUES'!$D$32)+(R1014*'UNIT VALUES'!$D$34)))</f>
        <v>1979545.5962104013</v>
      </c>
      <c r="W1014" s="25">
        <f t="shared" si="45"/>
        <v>1979546</v>
      </c>
      <c r="X1014" s="27">
        <f>ROUND(IF(C1014="22", W1014*'UNIT VALUES'!$D$44, W1014*'UNIT VALUES'!$D$36), 0)</f>
        <v>1732515</v>
      </c>
      <c r="Y1014" s="87">
        <f>ROUND(IF(C1014="22", IF(U1014&gt;V1014,O1014*'UNIT VALUES'!$D$38*'UNIT VALUES'!$D$44,O1014*'UNIT VALUES'!$D$41*'UNIT VALUES'!$D$44),IF(U1014&gt;V1014, O1014*'UNIT VALUES'!$D$28*'UNIT VALUES'!$D$36,0)), 0)</f>
        <v>0</v>
      </c>
      <c r="Z1014" s="87">
        <f>ROUND(IF(C1014="22", IF(U1014&gt;V1014,Q1014*'UNIT VALUES'!$D$39*'UNIT VALUES'!$D$44,Q1014*'UNIT VALUES'!$D$42*'UNIT VALUES'!$D$44), IF(U1014&gt;V1014, Q1014*'UNIT VALUES'!$D$29*'UNIT VALUES'!$D$36, Q1014*'UNIT VALUES'!$D$31*'UNIT VALUES'!$D$36)),0)</f>
        <v>201349</v>
      </c>
      <c r="AA1014" s="87">
        <f>ROUND(IF(C1014="22", IF(U1014&gt;V1014,0,R1014*'UNIT VALUES'!$D$43*'UNIT VALUES'!$D$44),IF(CALCS!U1014&gt;CALCS!V1014,0,CALCS!R1014*'UNIT VALUES'!$D$34*'UNIT VALUES'!$D$36)), 0)</f>
        <v>964269</v>
      </c>
      <c r="AB1014" s="87">
        <f>ROUND(IF(C1014="22",IF(U1014&gt;V1014,S1014*'UNIT VALUES'!$D$40*'UNIT VALUES'!$D$44,0),IF(U1014&gt;V1014,S1014*'UNIT VALUES'!$D$30*'UNIT VALUES'!$D$36)), 0)</f>
        <v>0</v>
      </c>
      <c r="AC1014" s="87">
        <f>ROUND(IF(U1014&gt;V1014,0,IF(T1014&gt;1, IF(C1014="66", T1014*'UNIT VALUES'!$D$33*'UNIT VALUES'!$D$36,T1014*'UNIT VALUES'!$D$32*'UNIT VALUES'!$D$36),0)),0)</f>
        <v>566897</v>
      </c>
      <c r="AD1014" t="str">
        <f t="shared" si="46"/>
        <v>440210</v>
      </c>
      <c r="AE1014">
        <f ca="1">IF(C1014="22",OFFSET('National Reallocations'!$L$1,MATCH(AD1014,'National Reallocations'!$I$2:$I$52,0),),ROUND((X1014/(SUM($X$2:$X$1259)-SUMIF($C$2:$C$1259,"22",$X$2:$X$1259)))*(Reallocations!$F$4+Reallocations!$F$5),0))</f>
        <v>146</v>
      </c>
      <c r="AF1014" s="27">
        <f ca="1">IF(ISERROR(OFFSET('MSA Reallocations'!$I$1,MATCH(AD1014,'MSA Reallocations'!$E$2:$E$37,0),)), 0, (OFFSET('MSA Reallocations'!$I$1,MATCH(AD1014,'MSA Reallocations'!$E$2:$E$37,0),)))</f>
        <v>0</v>
      </c>
      <c r="AG1014" s="181">
        <f ca="1">IF(ISERROR(OFFSET(Reductions!$E$1,MATCH(AD1014,Reductions!$F$2:$F$15,0),)), 0, -OFFSET(Reductions!$E$1,MATCH(AD1014,Reductions!$F$2:$F$15,0),))</f>
        <v>0</v>
      </c>
      <c r="AH1014" s="53">
        <f t="shared" ca="1" si="47"/>
        <v>1732661</v>
      </c>
    </row>
    <row r="1015" spans="1:34" x14ac:dyDescent="0.25">
      <c r="A1015" s="126" t="s">
        <v>5734</v>
      </c>
      <c r="B1015" s="126" t="s">
        <v>2689</v>
      </c>
      <c r="C1015" s="126" t="s">
        <v>27</v>
      </c>
      <c r="D1015" s="126" t="s">
        <v>28</v>
      </c>
      <c r="E1015" s="126" t="s">
        <v>2690</v>
      </c>
      <c r="F1015" s="126" t="s">
        <v>1300</v>
      </c>
      <c r="G1015" s="126" t="s">
        <v>108</v>
      </c>
      <c r="H1015" s="126" t="s">
        <v>1391</v>
      </c>
      <c r="I1015" s="126" t="s">
        <v>1391</v>
      </c>
      <c r="J1015" s="126" t="s">
        <v>1616</v>
      </c>
      <c r="K1015" s="126" t="s">
        <v>167</v>
      </c>
      <c r="L1015" s="127">
        <v>207498</v>
      </c>
      <c r="M1015" s="127">
        <v>156804</v>
      </c>
      <c r="N1015" s="127">
        <v>156804</v>
      </c>
      <c r="O1015" s="127">
        <v>179207</v>
      </c>
      <c r="P1015" s="127">
        <v>0</v>
      </c>
      <c r="Q1015" s="127">
        <v>48914</v>
      </c>
      <c r="R1015" s="127">
        <v>39029</v>
      </c>
      <c r="S1015" s="127">
        <v>2242</v>
      </c>
      <c r="T1015" s="24">
        <f>IF(P1015&gt;0, ROUND(IF(IF(OR(C1015="51", C1015="52", C1015="66"), (L1015*'UNIT VALUES'!$C$26)-CALCS!P1015,0)&gt;0, IF(OR(C1015="51", C1015="52", C1015="66"), (L1015*'UNIT VALUES'!$C$26)-CALCS!P1015,0), 0), 0), ROUND(IF(IF(OR(C1015="51", C1015="52", C1015="66"), (L1015*'UNIT VALUES'!$C$26)-CALCS!O1015,0)&gt;0, IF(OR(C1015="51", C1015="52", C1015="66"), (L1015*'UNIT VALUES'!$C$26)-CALCS!O1015,0), 0), 0))</f>
        <v>146402</v>
      </c>
      <c r="U1015" s="25">
        <f>IF(C1015="22", (O1015*'UNIT VALUES'!$D$38)+(Q1015*'UNIT VALUES'!$D$39)+(S1015*'UNIT VALUES'!$D$40), (O1015*'UNIT VALUES'!$D$28)+(Q1015*'UNIT VALUES'!$D$29)+(S1015*'UNIT VALUES'!$D$30))</f>
        <v>1916608.7896805359</v>
      </c>
      <c r="V1015" s="25">
        <f>IF(C1015="22",(O1015*'UNIT VALUES'!$D$41)+(Q1015*'UNIT VALUES'!$D$42)+(R1015*'UNIT VALUES'!$D$43),IF(C1015="66",(Q1015*'UNIT VALUES'!$D$31)+(T1015*'UNIT VALUES'!$D$33)+(R1015*'UNIT VALUES'!$D$34),(Q1015*'UNIT VALUES'!$D$31)+(T1015*'UNIT VALUES'!$D$32)+(R1015*'UNIT VALUES'!$D$34)))</f>
        <v>5348085.0894265603</v>
      </c>
      <c r="W1015" s="25">
        <f t="shared" si="45"/>
        <v>5348085</v>
      </c>
      <c r="X1015" s="27">
        <f>ROUND(IF(C1015="22", W1015*'UNIT VALUES'!$D$44, W1015*'UNIT VALUES'!$D$36), 0)</f>
        <v>4680688</v>
      </c>
      <c r="Y1015" s="87">
        <f>ROUND(IF(C1015="22", IF(U1015&gt;V1015,O1015*'UNIT VALUES'!$D$38*'UNIT VALUES'!$D$44,O1015*'UNIT VALUES'!$D$41*'UNIT VALUES'!$D$44),IF(U1015&gt;V1015, O1015*'UNIT VALUES'!$D$28*'UNIT VALUES'!$D$36,0)), 0)</f>
        <v>0</v>
      </c>
      <c r="Z1015" s="87">
        <f>ROUND(IF(C1015="22", IF(U1015&gt;V1015,Q1015*'UNIT VALUES'!$D$39*'UNIT VALUES'!$D$44,Q1015*'UNIT VALUES'!$D$42*'UNIT VALUES'!$D$44), IF(U1015&gt;V1015, Q1015*'UNIT VALUES'!$D$29*'UNIT VALUES'!$D$36, Q1015*'UNIT VALUES'!$D$31*'UNIT VALUES'!$D$36)),0)</f>
        <v>652973</v>
      </c>
      <c r="AA1015" s="87">
        <f>ROUND(IF(C1015="22", IF(U1015&gt;V1015,0,R1015*'UNIT VALUES'!$D$43*'UNIT VALUES'!$D$44),IF(CALCS!U1015&gt;CALCS!V1015,0,CALCS!R1015*'UNIT VALUES'!$D$34*'UNIT VALUES'!$D$36)), 0)</f>
        <v>2532771</v>
      </c>
      <c r="AB1015" s="87">
        <f>ROUND(IF(C1015="22",IF(U1015&gt;V1015,S1015*'UNIT VALUES'!$D$40*'UNIT VALUES'!$D$44,0),IF(U1015&gt;V1015,S1015*'UNIT VALUES'!$D$30*'UNIT VALUES'!$D$36)), 0)</f>
        <v>0</v>
      </c>
      <c r="AC1015" s="87">
        <f>ROUND(IF(U1015&gt;V1015,0,IF(T1015&gt;1, IF(C1015="66", T1015*'UNIT VALUES'!$D$33*'UNIT VALUES'!$D$36,T1015*'UNIT VALUES'!$D$32*'UNIT VALUES'!$D$36),0)),0)</f>
        <v>1494944</v>
      </c>
      <c r="AD1015" t="str">
        <f t="shared" si="46"/>
        <v>440222</v>
      </c>
      <c r="AE1015">
        <f ca="1">IF(C1015="22",OFFSET('National Reallocations'!$L$1,MATCH(AD1015,'National Reallocations'!$I$2:$I$52,0),),ROUND((X1015/(SUM($X$2:$X$1259)-SUMIF($C$2:$C$1259,"22",$X$2:$X$1259)))*(Reallocations!$F$4+Reallocations!$F$5),0))</f>
        <v>394</v>
      </c>
      <c r="AF1015" s="27">
        <f ca="1">IF(ISERROR(OFFSET('MSA Reallocations'!$I$1,MATCH(AD1015,'MSA Reallocations'!$E$2:$E$37,0),)), 0, (OFFSET('MSA Reallocations'!$I$1,MATCH(AD1015,'MSA Reallocations'!$E$2:$E$37,0),)))</f>
        <v>0</v>
      </c>
      <c r="AG1015" s="181">
        <f ca="1">IF(ISERROR(OFFSET(Reductions!$E$1,MATCH(AD1015,Reductions!$F$2:$F$15,0),)), 0, -OFFSET(Reductions!$E$1,MATCH(AD1015,Reductions!$F$2:$F$15,0),))</f>
        <v>0</v>
      </c>
      <c r="AH1015" s="53">
        <f t="shared" ca="1" si="47"/>
        <v>4681082</v>
      </c>
    </row>
    <row r="1016" spans="1:34" x14ac:dyDescent="0.25">
      <c r="A1016" s="126" t="s">
        <v>4920</v>
      </c>
      <c r="B1016" s="126" t="s">
        <v>2689</v>
      </c>
      <c r="C1016" s="126" t="s">
        <v>27</v>
      </c>
      <c r="D1016" s="126" t="s">
        <v>28</v>
      </c>
      <c r="E1016" s="126" t="s">
        <v>2690</v>
      </c>
      <c r="F1016" s="126" t="s">
        <v>2089</v>
      </c>
      <c r="G1016" s="126" t="s">
        <v>844</v>
      </c>
      <c r="H1016" s="126" t="s">
        <v>2698</v>
      </c>
      <c r="I1016" s="126" t="s">
        <v>2698</v>
      </c>
      <c r="J1016" s="126" t="s">
        <v>1616</v>
      </c>
      <c r="K1016" s="126" t="s">
        <v>167</v>
      </c>
      <c r="L1016" s="127">
        <v>68504</v>
      </c>
      <c r="M1016" s="127">
        <v>87123</v>
      </c>
      <c r="N1016" s="127">
        <v>87123</v>
      </c>
      <c r="O1016" s="127">
        <v>81699</v>
      </c>
      <c r="P1016" s="127">
        <v>0</v>
      </c>
      <c r="Q1016" s="127">
        <v>5962</v>
      </c>
      <c r="R1016" s="127">
        <v>8174</v>
      </c>
      <c r="S1016" s="127">
        <v>246</v>
      </c>
      <c r="T1016" s="24">
        <f>IF(P1016&gt;0, ROUND(IF(IF(OR(C1016="51", C1016="52", C1016="66"), (L1016*'UNIT VALUES'!$C$26)-CALCS!P1016,0)&gt;0, IF(OR(C1016="51", C1016="52", C1016="66"), (L1016*'UNIT VALUES'!$C$26)-CALCS!P1016,0), 0), 0), ROUND(IF(IF(OR(C1016="51", C1016="52", C1016="66"), (L1016*'UNIT VALUES'!$C$26)-CALCS!O1016,0)&gt;0, IF(OR(C1016="51", C1016="52", C1016="66"), (L1016*'UNIT VALUES'!$C$26)-CALCS!O1016,0), 0), 0))</f>
        <v>25799</v>
      </c>
      <c r="U1016" s="25">
        <f>IF(C1016="22", (O1016*'UNIT VALUES'!$D$38)+(Q1016*'UNIT VALUES'!$D$39)+(S1016*'UNIT VALUES'!$D$40), (O1016*'UNIT VALUES'!$D$28)+(Q1016*'UNIT VALUES'!$D$29)+(S1016*'UNIT VALUES'!$D$30))</f>
        <v>342034.93489784002</v>
      </c>
      <c r="V1016" s="25">
        <f>IF(C1016="22",(O1016*'UNIT VALUES'!$D$41)+(Q1016*'UNIT VALUES'!$D$42)+(R1016*'UNIT VALUES'!$D$43),IF(C1016="66",(Q1016*'UNIT VALUES'!$D$31)+(T1016*'UNIT VALUES'!$D$33)+(R1016*'UNIT VALUES'!$D$34),(Q1016*'UNIT VALUES'!$D$31)+(T1016*'UNIT VALUES'!$D$32)+(R1016*'UNIT VALUES'!$D$34)))</f>
        <v>998021.98064007238</v>
      </c>
      <c r="W1016" s="25">
        <f t="shared" si="45"/>
        <v>998022</v>
      </c>
      <c r="X1016" s="27">
        <f>ROUND(IF(C1016="22", W1016*'UNIT VALUES'!$D$44, W1016*'UNIT VALUES'!$D$36), 0)</f>
        <v>873477</v>
      </c>
      <c r="Y1016" s="87">
        <f>ROUND(IF(C1016="22", IF(U1016&gt;V1016,O1016*'UNIT VALUES'!$D$38*'UNIT VALUES'!$D$44,O1016*'UNIT VALUES'!$D$41*'UNIT VALUES'!$D$44),IF(U1016&gt;V1016, O1016*'UNIT VALUES'!$D$28*'UNIT VALUES'!$D$36,0)), 0)</f>
        <v>0</v>
      </c>
      <c r="Z1016" s="87">
        <f>ROUND(IF(C1016="22", IF(U1016&gt;V1016,Q1016*'UNIT VALUES'!$D$39*'UNIT VALUES'!$D$44,Q1016*'UNIT VALUES'!$D$42*'UNIT VALUES'!$D$44), IF(U1016&gt;V1016, Q1016*'UNIT VALUES'!$D$29*'UNIT VALUES'!$D$36, Q1016*'UNIT VALUES'!$D$31*'UNIT VALUES'!$D$36)),0)</f>
        <v>79589</v>
      </c>
      <c r="AA1016" s="87">
        <f>ROUND(IF(C1016="22", IF(U1016&gt;V1016,0,R1016*'UNIT VALUES'!$D$43*'UNIT VALUES'!$D$44),IF(CALCS!U1016&gt;CALCS!V1016,0,CALCS!R1016*'UNIT VALUES'!$D$34*'UNIT VALUES'!$D$36)), 0)</f>
        <v>530448</v>
      </c>
      <c r="AB1016" s="87">
        <f>ROUND(IF(C1016="22",IF(U1016&gt;V1016,S1016*'UNIT VALUES'!$D$40*'UNIT VALUES'!$D$44,0),IF(U1016&gt;V1016,S1016*'UNIT VALUES'!$D$30*'UNIT VALUES'!$D$36)), 0)</f>
        <v>0</v>
      </c>
      <c r="AC1016" s="87">
        <f>ROUND(IF(U1016&gt;V1016,0,IF(T1016&gt;1, IF(C1016="66", T1016*'UNIT VALUES'!$D$33*'UNIT VALUES'!$D$36,T1016*'UNIT VALUES'!$D$32*'UNIT VALUES'!$D$36),0)),0)</f>
        <v>263439</v>
      </c>
      <c r="AD1016" t="str">
        <f t="shared" si="46"/>
        <v>440276</v>
      </c>
      <c r="AE1016">
        <f ca="1">IF(C1016="22",OFFSET('National Reallocations'!$L$1,MATCH(AD1016,'National Reallocations'!$I$2:$I$52,0),),ROUND((X1016/(SUM($X$2:$X$1259)-SUMIF($C$2:$C$1259,"22",$X$2:$X$1259)))*(Reallocations!$F$4+Reallocations!$F$5),0))</f>
        <v>73</v>
      </c>
      <c r="AF1016" s="27">
        <f ca="1">IF(ISERROR(OFFSET('MSA Reallocations'!$I$1,MATCH(AD1016,'MSA Reallocations'!$E$2:$E$37,0),)), 0, (OFFSET('MSA Reallocations'!$I$1,MATCH(AD1016,'MSA Reallocations'!$E$2:$E$37,0),)))</f>
        <v>0</v>
      </c>
      <c r="AG1016" s="181">
        <f ca="1">IF(ISERROR(OFFSET(Reductions!$E$1,MATCH(AD1016,Reductions!$F$2:$F$15,0),)), 0, -OFFSET(Reductions!$E$1,MATCH(AD1016,Reductions!$F$2:$F$15,0),))</f>
        <v>0</v>
      </c>
      <c r="AH1016" s="53">
        <f t="shared" ca="1" si="47"/>
        <v>873550</v>
      </c>
    </row>
    <row r="1017" spans="1:34" x14ac:dyDescent="0.25">
      <c r="A1017" s="126" t="s">
        <v>5382</v>
      </c>
      <c r="B1017" s="126" t="s">
        <v>2689</v>
      </c>
      <c r="C1017" s="126" t="s">
        <v>47</v>
      </c>
      <c r="D1017" s="126" t="s">
        <v>48</v>
      </c>
      <c r="E1017" s="126" t="s">
        <v>2690</v>
      </c>
      <c r="F1017" s="126" t="s">
        <v>2700</v>
      </c>
      <c r="G1017" s="126" t="s">
        <v>108</v>
      </c>
      <c r="H1017" s="126" t="s">
        <v>2701</v>
      </c>
      <c r="I1017" s="126" t="s">
        <v>2701</v>
      </c>
      <c r="J1017" s="126" t="s">
        <v>1616</v>
      </c>
      <c r="K1017" s="126" t="s">
        <v>167</v>
      </c>
      <c r="L1017" s="127">
        <v>47080</v>
      </c>
      <c r="M1017" s="127">
        <v>45914</v>
      </c>
      <c r="N1017" s="127">
        <v>45914</v>
      </c>
      <c r="O1017" s="127">
        <v>41475</v>
      </c>
      <c r="P1017" s="127">
        <v>0</v>
      </c>
      <c r="Q1017" s="127">
        <v>10514</v>
      </c>
      <c r="R1017" s="127">
        <v>11803</v>
      </c>
      <c r="S1017" s="127">
        <v>320</v>
      </c>
      <c r="T1017" s="24">
        <f>IF(P1017&gt;0, ROUND(IF(IF(OR(C1017="51", C1017="52", C1017="66"), (L1017*'UNIT VALUES'!$C$26)-CALCS!P1017,0)&gt;0, IF(OR(C1017="51", C1017="52", C1017="66"), (L1017*'UNIT VALUES'!$C$26)-CALCS!P1017,0), 0), 0), ROUND(IF(IF(OR(C1017="51", C1017="52", C1017="66"), (L1017*'UNIT VALUES'!$C$26)-CALCS!O1017,0)&gt;0, IF(OR(C1017="51", C1017="52", C1017="66"), (L1017*'UNIT VALUES'!$C$26)-CALCS!O1017,0), 0), 0))</f>
        <v>32404</v>
      </c>
      <c r="U1017" s="25">
        <f>IF(C1017="22", (O1017*'UNIT VALUES'!$D$38)+(Q1017*'UNIT VALUES'!$D$39)+(S1017*'UNIT VALUES'!$D$40), (O1017*'UNIT VALUES'!$D$28)+(Q1017*'UNIT VALUES'!$D$29)+(S1017*'UNIT VALUES'!$D$30))</f>
        <v>393240.81939401163</v>
      </c>
      <c r="V1017" s="25">
        <f>IF(C1017="22",(O1017*'UNIT VALUES'!$D$41)+(Q1017*'UNIT VALUES'!$D$42)+(R1017*'UNIT VALUES'!$D$43),IF(C1017="66",(Q1017*'UNIT VALUES'!$D$31)+(T1017*'UNIT VALUES'!$D$33)+(R1017*'UNIT VALUES'!$D$34),(Q1017*'UNIT VALUES'!$D$31)+(T1017*'UNIT VALUES'!$D$32)+(R1017*'UNIT VALUES'!$D$34)))</f>
        <v>1413596.3855510401</v>
      </c>
      <c r="W1017" s="25">
        <f t="shared" si="45"/>
        <v>1413596</v>
      </c>
      <c r="X1017" s="27">
        <f>ROUND(IF(C1017="22", W1017*'UNIT VALUES'!$D$44, W1017*'UNIT VALUES'!$D$36), 0)</f>
        <v>1237191</v>
      </c>
      <c r="Y1017" s="87">
        <f>ROUND(IF(C1017="22", IF(U1017&gt;V1017,O1017*'UNIT VALUES'!$D$38*'UNIT VALUES'!$D$44,O1017*'UNIT VALUES'!$D$41*'UNIT VALUES'!$D$44),IF(U1017&gt;V1017, O1017*'UNIT VALUES'!$D$28*'UNIT VALUES'!$D$36,0)), 0)</f>
        <v>0</v>
      </c>
      <c r="Z1017" s="87">
        <f>ROUND(IF(C1017="22", IF(U1017&gt;V1017,Q1017*'UNIT VALUES'!$D$39*'UNIT VALUES'!$D$44,Q1017*'UNIT VALUES'!$D$42*'UNIT VALUES'!$D$44), IF(U1017&gt;V1017, Q1017*'UNIT VALUES'!$D$29*'UNIT VALUES'!$D$36, Q1017*'UNIT VALUES'!$D$31*'UNIT VALUES'!$D$36)),0)</f>
        <v>140356</v>
      </c>
      <c r="AA1017" s="87">
        <f>ROUND(IF(C1017="22", IF(U1017&gt;V1017,0,R1017*'UNIT VALUES'!$D$43*'UNIT VALUES'!$D$44),IF(CALCS!U1017&gt;CALCS!V1017,0,CALCS!R1017*'UNIT VALUES'!$D$34*'UNIT VALUES'!$D$36)), 0)</f>
        <v>765951</v>
      </c>
      <c r="AB1017" s="87">
        <f>ROUND(IF(C1017="22",IF(U1017&gt;V1017,S1017*'UNIT VALUES'!$D$40*'UNIT VALUES'!$D$44,0),IF(U1017&gt;V1017,S1017*'UNIT VALUES'!$D$30*'UNIT VALUES'!$D$36)), 0)</f>
        <v>0</v>
      </c>
      <c r="AC1017" s="87">
        <f>ROUND(IF(U1017&gt;V1017,0,IF(T1017&gt;1, IF(C1017="66", T1017*'UNIT VALUES'!$D$33*'UNIT VALUES'!$D$36,T1017*'UNIT VALUES'!$D$32*'UNIT VALUES'!$D$36),0)),0)</f>
        <v>330885</v>
      </c>
      <c r="AD1017" t="str">
        <f t="shared" si="46"/>
        <v>440306</v>
      </c>
      <c r="AE1017">
        <f ca="1">IF(C1017="22",OFFSET('National Reallocations'!$L$1,MATCH(AD1017,'National Reallocations'!$I$2:$I$52,0),),ROUND((X1017/(SUM($X$2:$X$1259)-SUMIF($C$2:$C$1259,"22",$X$2:$X$1259)))*(Reallocations!$F$4+Reallocations!$F$5),0))</f>
        <v>104</v>
      </c>
      <c r="AF1017" s="27">
        <f ca="1">IF(ISERROR(OFFSET('MSA Reallocations'!$I$1,MATCH(AD1017,'MSA Reallocations'!$E$2:$E$37,0),)), 0, (OFFSET('MSA Reallocations'!$I$1,MATCH(AD1017,'MSA Reallocations'!$E$2:$E$37,0),)))</f>
        <v>0</v>
      </c>
      <c r="AG1017" s="181">
        <f ca="1">IF(ISERROR(OFFSET(Reductions!$E$1,MATCH(AD1017,Reductions!$F$2:$F$15,0),)), 0, -OFFSET(Reductions!$E$1,MATCH(AD1017,Reductions!$F$2:$F$15,0),))</f>
        <v>0</v>
      </c>
      <c r="AH1017" s="53">
        <f t="shared" ca="1" si="47"/>
        <v>1237295</v>
      </c>
    </row>
    <row r="1018" spans="1:34" x14ac:dyDescent="0.25">
      <c r="A1018" s="126" t="s">
        <v>5622</v>
      </c>
      <c r="B1018" s="126" t="s">
        <v>2703</v>
      </c>
      <c r="C1018" s="126" t="s">
        <v>19</v>
      </c>
      <c r="D1018" s="126" t="s">
        <v>20</v>
      </c>
      <c r="E1018" s="126" t="s">
        <v>2704</v>
      </c>
      <c r="F1018" s="126" t="s">
        <v>4744</v>
      </c>
      <c r="G1018" s="126" t="s">
        <v>22</v>
      </c>
      <c r="H1018" s="126" t="s">
        <v>23</v>
      </c>
      <c r="I1018" s="126" t="s">
        <v>23</v>
      </c>
      <c r="J1018" s="126" t="s">
        <v>24</v>
      </c>
      <c r="K1018" s="126" t="s">
        <v>3357</v>
      </c>
      <c r="L1018" s="127">
        <v>0</v>
      </c>
      <c r="M1018" s="127">
        <v>3120737</v>
      </c>
      <c r="N1018" s="127">
        <v>3121820</v>
      </c>
      <c r="O1018" s="127">
        <v>2459894</v>
      </c>
      <c r="P1018" s="127">
        <v>0</v>
      </c>
      <c r="Q1018" s="127">
        <v>459696</v>
      </c>
      <c r="R1018" s="127">
        <v>56040</v>
      </c>
      <c r="S1018" s="127">
        <v>17405</v>
      </c>
      <c r="T1018" s="24">
        <f>IF(P1018&gt;0, ROUND(IF(IF(OR(C1018="51", C1018="52", C1018="66"), (L1018*'UNIT VALUES'!$C$26)-CALCS!P1018,0)&gt;0, IF(OR(C1018="51", C1018="52", C1018="66"), (L1018*'UNIT VALUES'!$C$26)-CALCS!P1018,0), 0), 0), ROUND(IF(IF(OR(C1018="51", C1018="52", C1018="66"), (L1018*'UNIT VALUES'!$C$26)-CALCS!O1018,0)&gt;0, IF(OR(C1018="51", C1018="52", C1018="66"), (L1018*'UNIT VALUES'!$C$26)-CALCS!O1018,0), 0), 0))</f>
        <v>0</v>
      </c>
      <c r="U1018" s="25">
        <f>IF(C1018="22", (O1018*'UNIT VALUES'!$D$38)+(Q1018*'UNIT VALUES'!$D$39)+(S1018*'UNIT VALUES'!$D$40), (O1018*'UNIT VALUES'!$D$28)+(Q1018*'UNIT VALUES'!$D$29)+(S1018*'UNIT VALUES'!$D$30))</f>
        <v>22237022.70034435</v>
      </c>
      <c r="V1018" s="25">
        <f>IF(C1018="22",(O1018*'UNIT VALUES'!$D$41)+(Q1018*'UNIT VALUES'!$D$42)+(R1018*'UNIT VALUES'!$D$43),IF(C1018="66",(Q1018*'UNIT VALUES'!$D$31)+(T1018*'UNIT VALUES'!$D$33)+(R1018*'UNIT VALUES'!$D$34),(Q1018*'UNIT VALUES'!$D$31)+(T1018*'UNIT VALUES'!$D$32)+(R1018*'UNIT VALUES'!$D$34)))</f>
        <v>15582091.12549996</v>
      </c>
      <c r="W1018" s="25">
        <f t="shared" si="45"/>
        <v>22237023</v>
      </c>
      <c r="X1018" s="219">
        <f>ROUND(IF(C1018="22", W1018*'UNIT VALUES'!$D$44, W1018*'UNIT VALUES'!$D$36), 0)</f>
        <v>18491177</v>
      </c>
      <c r="Y1018" s="87">
        <f>ROUND(IF(C1018="22", IF(U1018&gt;V1018,O1018*'UNIT VALUES'!$D$38*'UNIT VALUES'!$D$44,O1018*'UNIT VALUES'!$D$41*'UNIT VALUES'!$D$44),IF(U1018&gt;V1018, O1018*'UNIT VALUES'!$D$28*'UNIT VALUES'!$D$36,0)), 0)</f>
        <v>4108479</v>
      </c>
      <c r="Z1018" s="87">
        <f>ROUND(IF(C1018="22", IF(U1018&gt;V1018,Q1018*'UNIT VALUES'!$D$39*'UNIT VALUES'!$D$44,Q1018*'UNIT VALUES'!$D$42*'UNIT VALUES'!$D$44), IF(U1018&gt;V1018, Q1018*'UNIT VALUES'!$D$29*'UNIT VALUES'!$D$36, Q1018*'UNIT VALUES'!$D$31*'UNIT VALUES'!$D$36)),0)</f>
        <v>10701962</v>
      </c>
      <c r="AA1018" s="87">
        <f>ROUND(IF(C1018="22", IF(U1018&gt;V1018,0,R1018*'UNIT VALUES'!$D$43*'UNIT VALUES'!$D$44),IF(CALCS!U1018&gt;CALCS!V1018,0,CALCS!R1018*'UNIT VALUES'!$D$34*'UNIT VALUES'!$D$36)), 0)</f>
        <v>0</v>
      </c>
      <c r="AB1018" s="87">
        <f>ROUND(IF(C1018="22",IF(U1018&gt;V1018,S1018*'UNIT VALUES'!$D$40*'UNIT VALUES'!$D$44,0),IF(U1018&gt;V1018,S1018*'UNIT VALUES'!$D$30*'UNIT VALUES'!$D$36)), 0)</f>
        <v>3680735</v>
      </c>
      <c r="AC1018" s="87">
        <f>ROUND(IF(U1018&gt;V1018,0,IF(T1018&gt;1, IF(C1018="66", T1018*'UNIT VALUES'!$D$33*'UNIT VALUES'!$D$36,T1018*'UNIT VALUES'!$D$32*'UNIT VALUES'!$D$36),0)),0)</f>
        <v>0</v>
      </c>
      <c r="AD1018" t="str">
        <f t="shared" si="46"/>
        <v>459999</v>
      </c>
      <c r="AE1018">
        <f ca="1">IF(C1018="22",OFFSET('National Reallocations'!$L$1,MATCH(AD1018,'National Reallocations'!$I$2:$I$52,0),),ROUND((X1018/(SUM($X$2:$X$1259)-SUMIF($C$2:$C$1259,"22",$X$2:$X$1259)))*(Reallocations!$F$4+Reallocations!$F$5),0))</f>
        <v>13516</v>
      </c>
      <c r="AF1018" s="27">
        <f ca="1">IF(ISERROR(OFFSET('MSA Reallocations'!$I$1,MATCH(AD1018,'MSA Reallocations'!$E$2:$E$37,0),)), 0, (OFFSET('MSA Reallocations'!$I$1,MATCH(AD1018,'MSA Reallocations'!$E$2:$E$37,0),)))</f>
        <v>0</v>
      </c>
      <c r="AG1018" s="181">
        <f ca="1">IF(ISERROR(OFFSET(Reductions!$E$1,MATCH(AD1018,Reductions!$F$2:$F$15,0),)), 0, -OFFSET(Reductions!$E$1,MATCH(AD1018,Reductions!$F$2:$F$15,0),))</f>
        <v>0</v>
      </c>
      <c r="AH1018" s="53">
        <f t="shared" ca="1" si="47"/>
        <v>18504693</v>
      </c>
    </row>
    <row r="1019" spans="1:34" x14ac:dyDescent="0.25">
      <c r="A1019" s="126" t="s">
        <v>5509</v>
      </c>
      <c r="B1019" s="126" t="s">
        <v>2703</v>
      </c>
      <c r="C1019" s="126" t="s">
        <v>47</v>
      </c>
      <c r="D1019" s="126" t="s">
        <v>48</v>
      </c>
      <c r="E1019" s="126" t="s">
        <v>2704</v>
      </c>
      <c r="F1019" s="126" t="s">
        <v>226</v>
      </c>
      <c r="G1019" s="126" t="s">
        <v>844</v>
      </c>
      <c r="H1019" s="126" t="s">
        <v>23</v>
      </c>
      <c r="I1019" s="126" t="s">
        <v>2706</v>
      </c>
      <c r="J1019" s="126" t="s">
        <v>1155</v>
      </c>
      <c r="K1019" s="126" t="s">
        <v>3357</v>
      </c>
      <c r="L1019" s="127">
        <v>11243</v>
      </c>
      <c r="M1019" s="127">
        <v>14978</v>
      </c>
      <c r="N1019" s="127">
        <v>14978</v>
      </c>
      <c r="O1019" s="127">
        <v>30604</v>
      </c>
      <c r="P1019" s="127">
        <v>0</v>
      </c>
      <c r="Q1019" s="127">
        <v>4805</v>
      </c>
      <c r="R1019" s="127">
        <v>889</v>
      </c>
      <c r="S1019" s="127">
        <v>190</v>
      </c>
      <c r="T1019" s="24">
        <f>IF(P1019&gt;0, ROUND(IF(IF(OR(C1019="51", C1019="52", C1019="66"), (L1019*'UNIT VALUES'!$C$26)-CALCS!P1019,0)&gt;0, IF(OR(C1019="51", C1019="52", C1019="66"), (L1019*'UNIT VALUES'!$C$26)-CALCS!P1019,0), 0), 0), ROUND(IF(IF(OR(C1019="51", C1019="52", C1019="66"), (L1019*'UNIT VALUES'!$C$26)-CALCS!O1019,0)&gt;0, IF(OR(C1019="51", C1019="52", C1019="66"), (L1019*'UNIT VALUES'!$C$26)-CALCS!O1019,0), 0), 0))</f>
        <v>0</v>
      </c>
      <c r="U1019" s="25">
        <f>IF(C1019="22", (O1019*'UNIT VALUES'!$D$38)+(Q1019*'UNIT VALUES'!$D$39)+(S1019*'UNIT VALUES'!$D$40), (O1019*'UNIT VALUES'!$D$28)+(Q1019*'UNIT VALUES'!$D$29)+(S1019*'UNIT VALUES'!$D$30))</f>
        <v>208176.37094987411</v>
      </c>
      <c r="V1019" s="25">
        <f>IF(C1019="22",(O1019*'UNIT VALUES'!$D$41)+(Q1019*'UNIT VALUES'!$D$42)+(R1019*'UNIT VALUES'!$D$43),IF(C1019="66",(Q1019*'UNIT VALUES'!$D$31)+(T1019*'UNIT VALUES'!$D$33)+(R1019*'UNIT VALUES'!$D$34),(Q1019*'UNIT VALUES'!$D$31)+(T1019*'UNIT VALUES'!$D$32)+(R1019*'UNIT VALUES'!$D$34)))</f>
        <v>139207.07146218119</v>
      </c>
      <c r="W1019" s="25">
        <f t="shared" si="45"/>
        <v>208176</v>
      </c>
      <c r="X1019" s="27">
        <f>ROUND(IF(C1019="22", W1019*'UNIT VALUES'!$D$44, W1019*'UNIT VALUES'!$D$36), 0)</f>
        <v>182197</v>
      </c>
      <c r="Y1019" s="87">
        <f>ROUND(IF(C1019="22", IF(U1019&gt;V1019,O1019*'UNIT VALUES'!$D$38*'UNIT VALUES'!$D$44,O1019*'UNIT VALUES'!$D$41*'UNIT VALUES'!$D$44),IF(U1019&gt;V1019, O1019*'UNIT VALUES'!$D$28*'UNIT VALUES'!$D$36,0)), 0)</f>
        <v>50349</v>
      </c>
      <c r="Z1019" s="87">
        <f>ROUND(IF(C1019="22", IF(U1019&gt;V1019,Q1019*'UNIT VALUES'!$D$39*'UNIT VALUES'!$D$44,Q1019*'UNIT VALUES'!$D$42*'UNIT VALUES'!$D$44), IF(U1019&gt;V1019, Q1019*'UNIT VALUES'!$D$29*'UNIT VALUES'!$D$36, Q1019*'UNIT VALUES'!$D$31*'UNIT VALUES'!$D$36)),0)</f>
        <v>106906</v>
      </c>
      <c r="AA1019" s="87">
        <f>ROUND(IF(C1019="22", IF(U1019&gt;V1019,0,R1019*'UNIT VALUES'!$D$43*'UNIT VALUES'!$D$44),IF(CALCS!U1019&gt;CALCS!V1019,0,CALCS!R1019*'UNIT VALUES'!$D$34*'UNIT VALUES'!$D$36)), 0)</f>
        <v>0</v>
      </c>
      <c r="AB1019" s="87">
        <f>ROUND(IF(C1019="22",IF(U1019&gt;V1019,S1019*'UNIT VALUES'!$D$40*'UNIT VALUES'!$D$44,0),IF(U1019&gt;V1019,S1019*'UNIT VALUES'!$D$30*'UNIT VALUES'!$D$36)), 0)</f>
        <v>24942</v>
      </c>
      <c r="AC1019" s="87">
        <f>ROUND(IF(U1019&gt;V1019,0,IF(T1019&gt;1, IF(C1019="66", T1019*'UNIT VALUES'!$D$33*'UNIT VALUES'!$D$36,T1019*'UNIT VALUES'!$D$32*'UNIT VALUES'!$D$36),0)),0)</f>
        <v>0</v>
      </c>
      <c r="AD1019" t="str">
        <f t="shared" si="46"/>
        <v>450012</v>
      </c>
      <c r="AE1019">
        <f ca="1">IF(C1019="22",OFFSET('National Reallocations'!$L$1,MATCH(AD1019,'National Reallocations'!$I$2:$I$52,0),),ROUND((X1019/(SUM($X$2:$X$1259)-SUMIF($C$2:$C$1259,"22",$X$2:$X$1259)))*(Reallocations!$F$4+Reallocations!$F$5),0))</f>
        <v>15</v>
      </c>
      <c r="AF1019" s="27">
        <f ca="1">IF(ISERROR(OFFSET('MSA Reallocations'!$I$1,MATCH(AD1019,'MSA Reallocations'!$E$2:$E$37,0),)), 0, (OFFSET('MSA Reallocations'!$I$1,MATCH(AD1019,'MSA Reallocations'!$E$2:$E$37,0),)))</f>
        <v>0</v>
      </c>
      <c r="AG1019" s="181">
        <f ca="1">IF(ISERROR(OFFSET(Reductions!$E$1,MATCH(AD1019,Reductions!$F$2:$F$15,0),)), 0, -OFFSET(Reductions!$E$1,MATCH(AD1019,Reductions!$F$2:$F$15,0),))</f>
        <v>0</v>
      </c>
      <c r="AH1019" s="53">
        <f t="shared" ca="1" si="47"/>
        <v>182212</v>
      </c>
    </row>
    <row r="1020" spans="1:34" x14ac:dyDescent="0.25">
      <c r="A1020" s="126" t="s">
        <v>5206</v>
      </c>
      <c r="B1020" s="126" t="s">
        <v>2703</v>
      </c>
      <c r="C1020" s="126" t="s">
        <v>27</v>
      </c>
      <c r="D1020" s="126" t="s">
        <v>28</v>
      </c>
      <c r="E1020" s="126" t="s">
        <v>2704</v>
      </c>
      <c r="F1020" s="126" t="s">
        <v>231</v>
      </c>
      <c r="G1020" s="126" t="s">
        <v>108</v>
      </c>
      <c r="H1020" s="126" t="s">
        <v>23</v>
      </c>
      <c r="I1020" s="126" t="s">
        <v>2707</v>
      </c>
      <c r="J1020" s="126" t="s">
        <v>2716</v>
      </c>
      <c r="K1020" s="126" t="s">
        <v>3357</v>
      </c>
      <c r="L1020" s="127">
        <v>41316</v>
      </c>
      <c r="M1020" s="127">
        <v>27549</v>
      </c>
      <c r="N1020" s="127">
        <v>27313</v>
      </c>
      <c r="O1020" s="127">
        <v>27335</v>
      </c>
      <c r="P1020" s="127">
        <v>0</v>
      </c>
      <c r="Q1020" s="127">
        <v>6881</v>
      </c>
      <c r="R1020" s="127">
        <v>1596</v>
      </c>
      <c r="S1020" s="127">
        <v>135</v>
      </c>
      <c r="T1020" s="24">
        <f>IF(P1020&gt;0, ROUND(IF(IF(OR(C1020="51", C1020="52", C1020="66"), (L1020*'UNIT VALUES'!$C$26)-CALCS!P1020,0)&gt;0, IF(OR(C1020="51", C1020="52", C1020="66"), (L1020*'UNIT VALUES'!$C$26)-CALCS!P1020,0), 0), 0), ROUND(IF(IF(OR(C1020="51", C1020="52", C1020="66"), (L1020*'UNIT VALUES'!$C$26)-CALCS!O1020,0)&gt;0, IF(OR(C1020="51", C1020="52", C1020="66"), (L1020*'UNIT VALUES'!$C$26)-CALCS!O1020,0), 0), 0))</f>
        <v>37499</v>
      </c>
      <c r="U1020" s="25">
        <f>IF(C1020="22", (O1020*'UNIT VALUES'!$D$38)+(Q1020*'UNIT VALUES'!$D$39)+(S1020*'UNIT VALUES'!$D$40), (O1020*'UNIT VALUES'!$D$28)+(Q1020*'UNIT VALUES'!$D$29)+(S1020*'UNIT VALUES'!$D$30))</f>
        <v>246556.68874150817</v>
      </c>
      <c r="V1020" s="25">
        <f>IF(C1020="22",(O1020*'UNIT VALUES'!$D$41)+(Q1020*'UNIT VALUES'!$D$42)+(R1020*'UNIT VALUES'!$D$43),IF(C1020="66",(Q1020*'UNIT VALUES'!$D$31)+(T1020*'UNIT VALUES'!$D$33)+(R1020*'UNIT VALUES'!$D$34),(Q1020*'UNIT VALUES'!$D$31)+(T1020*'UNIT VALUES'!$D$32)+(R1020*'UNIT VALUES'!$D$34)))</f>
        <v>660802.53281870321</v>
      </c>
      <c r="W1020" s="25">
        <f t="shared" si="45"/>
        <v>660803</v>
      </c>
      <c r="X1020" s="27">
        <f>ROUND(IF(C1020="22", W1020*'UNIT VALUES'!$D$44, W1020*'UNIT VALUES'!$D$36), 0)</f>
        <v>578340</v>
      </c>
      <c r="Y1020" s="87">
        <f>ROUND(IF(C1020="22", IF(U1020&gt;V1020,O1020*'UNIT VALUES'!$D$38*'UNIT VALUES'!$D$44,O1020*'UNIT VALUES'!$D$41*'UNIT VALUES'!$D$44),IF(U1020&gt;V1020, O1020*'UNIT VALUES'!$D$28*'UNIT VALUES'!$D$36,0)), 0)</f>
        <v>0</v>
      </c>
      <c r="Z1020" s="87">
        <f>ROUND(IF(C1020="22", IF(U1020&gt;V1020,Q1020*'UNIT VALUES'!$D$39*'UNIT VALUES'!$D$44,Q1020*'UNIT VALUES'!$D$42*'UNIT VALUES'!$D$44), IF(U1020&gt;V1020, Q1020*'UNIT VALUES'!$D$29*'UNIT VALUES'!$D$36, Q1020*'UNIT VALUES'!$D$31*'UNIT VALUES'!$D$36)),0)</f>
        <v>91857</v>
      </c>
      <c r="AA1020" s="87">
        <f>ROUND(IF(C1020="22", IF(U1020&gt;V1020,0,R1020*'UNIT VALUES'!$D$43*'UNIT VALUES'!$D$44),IF(CALCS!U1020&gt;CALCS!V1020,0,CALCS!R1020*'UNIT VALUES'!$D$34*'UNIT VALUES'!$D$36)), 0)</f>
        <v>103572</v>
      </c>
      <c r="AB1020" s="87">
        <f>ROUND(IF(C1020="22",IF(U1020&gt;V1020,S1020*'UNIT VALUES'!$D$40*'UNIT VALUES'!$D$44,0),IF(U1020&gt;V1020,S1020*'UNIT VALUES'!$D$30*'UNIT VALUES'!$D$36)), 0)</f>
        <v>0</v>
      </c>
      <c r="AC1020" s="87">
        <f>ROUND(IF(U1020&gt;V1020,0,IF(T1020&gt;1, IF(C1020="66", T1020*'UNIT VALUES'!$D$33*'UNIT VALUES'!$D$36,T1020*'UNIT VALUES'!$D$32*'UNIT VALUES'!$D$36),0)),0)</f>
        <v>382911</v>
      </c>
      <c r="AD1020" t="str">
        <f t="shared" si="46"/>
        <v>450030</v>
      </c>
      <c r="AE1020">
        <f ca="1">IF(C1020="22",OFFSET('National Reallocations'!$L$1,MATCH(AD1020,'National Reallocations'!$I$2:$I$52,0),),ROUND((X1020/(SUM($X$2:$X$1259)-SUMIF($C$2:$C$1259,"22",$X$2:$X$1259)))*(Reallocations!$F$4+Reallocations!$F$5),0))</f>
        <v>49</v>
      </c>
      <c r="AF1020" s="27">
        <f ca="1">IF(ISERROR(OFFSET('MSA Reallocations'!$I$1,MATCH(AD1020,'MSA Reallocations'!$E$2:$E$37,0),)), 0, (OFFSET('MSA Reallocations'!$I$1,MATCH(AD1020,'MSA Reallocations'!$E$2:$E$37,0),)))</f>
        <v>0</v>
      </c>
      <c r="AG1020" s="181">
        <f ca="1">IF(ISERROR(OFFSET(Reductions!$E$1,MATCH(AD1020,Reductions!$F$2:$F$15,0),)), 0, -OFFSET(Reductions!$E$1,MATCH(AD1020,Reductions!$F$2:$F$15,0),))</f>
        <v>0</v>
      </c>
      <c r="AH1020" s="53">
        <f t="shared" ca="1" si="47"/>
        <v>578389</v>
      </c>
    </row>
    <row r="1021" spans="1:34" x14ac:dyDescent="0.25">
      <c r="A1021" s="126" t="s">
        <v>5276</v>
      </c>
      <c r="B1021" s="126" t="s">
        <v>2703</v>
      </c>
      <c r="C1021" s="126" t="s">
        <v>27</v>
      </c>
      <c r="D1021" s="126" t="s">
        <v>28</v>
      </c>
      <c r="E1021" s="126" t="s">
        <v>2704</v>
      </c>
      <c r="F1021" s="126" t="s">
        <v>2273</v>
      </c>
      <c r="G1021" s="126" t="s">
        <v>22</v>
      </c>
      <c r="H1021" s="126" t="s">
        <v>23</v>
      </c>
      <c r="I1021" s="126" t="s">
        <v>2709</v>
      </c>
      <c r="J1021" s="126" t="s">
        <v>2710</v>
      </c>
      <c r="K1021" s="126" t="s">
        <v>3357</v>
      </c>
      <c r="L1021" s="127">
        <v>65925</v>
      </c>
      <c r="M1021" s="127">
        <v>73757</v>
      </c>
      <c r="N1021" s="127">
        <v>69779</v>
      </c>
      <c r="O1021" s="127">
        <v>132609</v>
      </c>
      <c r="P1021" s="127">
        <v>125457</v>
      </c>
      <c r="Q1021" s="127">
        <v>22809</v>
      </c>
      <c r="R1021" s="127">
        <v>8312</v>
      </c>
      <c r="S1021" s="127">
        <v>459</v>
      </c>
      <c r="T1021" s="24">
        <f>IF(P1021&gt;0, ROUND(IF(IF(OR(C1021="51", C1021="52", C1021="66"), (L1021*'UNIT VALUES'!$C$26)-CALCS!P1021,0)&gt;0, IF(OR(C1021="51", C1021="52", C1021="66"), (L1021*'UNIT VALUES'!$C$26)-CALCS!P1021,0), 0), 0), ROUND(IF(IF(OR(C1021="51", C1021="52", C1021="66"), (L1021*'UNIT VALUES'!$C$26)-CALCS!O1021,0)&gt;0, IF(OR(C1021="51", C1021="52", C1021="66"), (L1021*'UNIT VALUES'!$C$26)-CALCS!O1021,0), 0), 0))</f>
        <v>0</v>
      </c>
      <c r="U1021" s="25">
        <f>IF(C1021="22", (O1021*'UNIT VALUES'!$D$38)+(Q1021*'UNIT VALUES'!$D$39)+(S1021*'UNIT VALUES'!$D$40), (O1021*'UNIT VALUES'!$D$28)+(Q1021*'UNIT VALUES'!$D$29)+(S1021*'UNIT VALUES'!$D$30))</f>
        <v>897955.8575539008</v>
      </c>
      <c r="V1021" s="25">
        <f>IF(C1021="22",(O1021*'UNIT VALUES'!$D$41)+(Q1021*'UNIT VALUES'!$D$42)+(R1021*'UNIT VALUES'!$D$43),IF(C1021="66",(Q1021*'UNIT VALUES'!$D$31)+(T1021*'UNIT VALUES'!$D$33)+(R1021*'UNIT VALUES'!$D$34),(Q1021*'UNIT VALUES'!$D$31)+(T1021*'UNIT VALUES'!$D$32)+(R1021*'UNIT VALUES'!$D$34)))</f>
        <v>964216.74028189108</v>
      </c>
      <c r="W1021" s="25">
        <f t="shared" si="45"/>
        <v>964217</v>
      </c>
      <c r="X1021" s="27">
        <f>ROUND(IF(C1021="22", W1021*'UNIT VALUES'!$D$44, W1021*'UNIT VALUES'!$D$36), 0)</f>
        <v>843891</v>
      </c>
      <c r="Y1021" s="87">
        <f>ROUND(IF(C1021="22", IF(U1021&gt;V1021,O1021*'UNIT VALUES'!$D$38*'UNIT VALUES'!$D$44,O1021*'UNIT VALUES'!$D$41*'UNIT VALUES'!$D$44),IF(U1021&gt;V1021, O1021*'UNIT VALUES'!$D$28*'UNIT VALUES'!$D$36,0)), 0)</f>
        <v>0</v>
      </c>
      <c r="Z1021" s="87">
        <f>ROUND(IF(C1021="22", IF(U1021&gt;V1021,Q1021*'UNIT VALUES'!$D$39*'UNIT VALUES'!$D$44,Q1021*'UNIT VALUES'!$D$42*'UNIT VALUES'!$D$44), IF(U1021&gt;V1021, Q1021*'UNIT VALUES'!$D$29*'UNIT VALUES'!$D$36, Q1021*'UNIT VALUES'!$D$31*'UNIT VALUES'!$D$36)),0)</f>
        <v>304486</v>
      </c>
      <c r="AA1021" s="87">
        <f>ROUND(IF(C1021="22", IF(U1021&gt;V1021,0,R1021*'UNIT VALUES'!$D$43*'UNIT VALUES'!$D$44),IF(CALCS!U1021&gt;CALCS!V1021,0,CALCS!R1021*'UNIT VALUES'!$D$34*'UNIT VALUES'!$D$36)), 0)</f>
        <v>539404</v>
      </c>
      <c r="AB1021" s="87">
        <f>ROUND(IF(C1021="22",IF(U1021&gt;V1021,S1021*'UNIT VALUES'!$D$40*'UNIT VALUES'!$D$44,0),IF(U1021&gt;V1021,S1021*'UNIT VALUES'!$D$30*'UNIT VALUES'!$D$36)), 0)</f>
        <v>0</v>
      </c>
      <c r="AC1021" s="87">
        <f>ROUND(IF(U1021&gt;V1021,0,IF(T1021&gt;1, IF(C1021="66", T1021*'UNIT VALUES'!$D$33*'UNIT VALUES'!$D$36,T1021*'UNIT VALUES'!$D$32*'UNIT VALUES'!$D$36),0)),0)</f>
        <v>0</v>
      </c>
      <c r="AD1021" t="str">
        <f t="shared" si="46"/>
        <v>450300</v>
      </c>
      <c r="AE1021">
        <f ca="1">IF(C1021="22",OFFSET('National Reallocations'!$L$1,MATCH(AD1021,'National Reallocations'!$I$2:$I$52,0),),ROUND((X1021/(SUM($X$2:$X$1259)-SUMIF($C$2:$C$1259,"22",$X$2:$X$1259)))*(Reallocations!$F$4+Reallocations!$F$5),0))</f>
        <v>71</v>
      </c>
      <c r="AF1021" s="27">
        <f ca="1">IF(ISERROR(OFFSET('MSA Reallocations'!$I$1,MATCH(AD1021,'MSA Reallocations'!$E$2:$E$37,0),)), 0, (OFFSET('MSA Reallocations'!$I$1,MATCH(AD1021,'MSA Reallocations'!$E$2:$E$37,0),)))</f>
        <v>0</v>
      </c>
      <c r="AG1021" s="181">
        <f ca="1">IF(ISERROR(OFFSET(Reductions!$E$1,MATCH(AD1021,Reductions!$F$2:$F$15,0),)), 0, -OFFSET(Reductions!$E$1,MATCH(AD1021,Reductions!$F$2:$F$15,0),))</f>
        <v>0</v>
      </c>
      <c r="AH1021" s="53">
        <f t="shared" ca="1" si="47"/>
        <v>843962</v>
      </c>
    </row>
    <row r="1022" spans="1:34" x14ac:dyDescent="0.25">
      <c r="A1022" s="126" t="s">
        <v>5820</v>
      </c>
      <c r="B1022" s="126" t="s">
        <v>2703</v>
      </c>
      <c r="C1022" s="126" t="s">
        <v>27</v>
      </c>
      <c r="D1022" s="126" t="s">
        <v>28</v>
      </c>
      <c r="E1022" s="126" t="s">
        <v>2704</v>
      </c>
      <c r="F1022" s="126" t="s">
        <v>1628</v>
      </c>
      <c r="G1022" s="126" t="s">
        <v>22</v>
      </c>
      <c r="H1022" s="126" t="s">
        <v>23</v>
      </c>
      <c r="I1022" s="126" t="s">
        <v>305</v>
      </c>
      <c r="J1022" s="126" t="s">
        <v>2711</v>
      </c>
      <c r="K1022" s="126" t="s">
        <v>3357</v>
      </c>
      <c r="L1022" s="127">
        <v>97433</v>
      </c>
      <c r="M1022" s="127">
        <v>101202</v>
      </c>
      <c r="N1022" s="127">
        <v>101208</v>
      </c>
      <c r="O1022" s="127">
        <v>133803</v>
      </c>
      <c r="P1022" s="127">
        <v>0</v>
      </c>
      <c r="Q1022" s="127">
        <v>25013</v>
      </c>
      <c r="R1022" s="127">
        <v>6475</v>
      </c>
      <c r="S1022" s="127">
        <v>839</v>
      </c>
      <c r="T1022" s="24">
        <f>IF(P1022&gt;0, ROUND(IF(IF(OR(C1022="51", C1022="52", C1022="66"), (L1022*'UNIT VALUES'!$C$26)-CALCS!P1022,0)&gt;0, IF(OR(C1022="51", C1022="52", C1022="66"), (L1022*'UNIT VALUES'!$C$26)-CALCS!P1022,0), 0), 0), ROUND(IF(IF(OR(C1022="51", C1022="52", C1022="66"), (L1022*'UNIT VALUES'!$C$26)-CALCS!O1022,0)&gt;0, IF(OR(C1022="51", C1022="52", C1022="66"), (L1022*'UNIT VALUES'!$C$26)-CALCS!O1022,0), 0), 0))</f>
        <v>19090</v>
      </c>
      <c r="U1022" s="25">
        <f>IF(C1022="22", (O1022*'UNIT VALUES'!$D$38)+(Q1022*'UNIT VALUES'!$D$39)+(S1022*'UNIT VALUES'!$D$40), (O1022*'UNIT VALUES'!$D$28)+(Q1022*'UNIT VALUES'!$D$29)+(S1022*'UNIT VALUES'!$D$30))</f>
        <v>1013225.7279888743</v>
      </c>
      <c r="V1022" s="25">
        <f>IF(C1022="22",(O1022*'UNIT VALUES'!$D$41)+(Q1022*'UNIT VALUES'!$D$42)+(R1022*'UNIT VALUES'!$D$43),IF(C1022="66",(Q1022*'UNIT VALUES'!$D$31)+(T1022*'UNIT VALUES'!$D$33)+(R1022*'UNIT VALUES'!$D$34),(Q1022*'UNIT VALUES'!$D$31)+(T1022*'UNIT VALUES'!$D$32)+(R1022*'UNIT VALUES'!$D$34)))</f>
        <v>1084351.6018436053</v>
      </c>
      <c r="W1022" s="25">
        <f t="shared" si="45"/>
        <v>1084352</v>
      </c>
      <c r="X1022" s="27">
        <f>ROUND(IF(C1022="22", W1022*'UNIT VALUES'!$D$44, W1022*'UNIT VALUES'!$D$36), 0)</f>
        <v>949034</v>
      </c>
      <c r="Y1022" s="87">
        <f>ROUND(IF(C1022="22", IF(U1022&gt;V1022,O1022*'UNIT VALUES'!$D$38*'UNIT VALUES'!$D$44,O1022*'UNIT VALUES'!$D$41*'UNIT VALUES'!$D$44),IF(U1022&gt;V1022, O1022*'UNIT VALUES'!$D$28*'UNIT VALUES'!$D$36,0)), 0)</f>
        <v>0</v>
      </c>
      <c r="Z1022" s="87">
        <f>ROUND(IF(C1022="22", IF(U1022&gt;V1022,Q1022*'UNIT VALUES'!$D$39*'UNIT VALUES'!$D$44,Q1022*'UNIT VALUES'!$D$42*'UNIT VALUES'!$D$44), IF(U1022&gt;V1022, Q1022*'UNIT VALUES'!$D$29*'UNIT VALUES'!$D$36, Q1022*'UNIT VALUES'!$D$31*'UNIT VALUES'!$D$36)),0)</f>
        <v>333909</v>
      </c>
      <c r="AA1022" s="87">
        <f>ROUND(IF(C1022="22", IF(U1022&gt;V1022,0,R1022*'UNIT VALUES'!$D$43*'UNIT VALUES'!$D$44),IF(CALCS!U1022&gt;CALCS!V1022,0,CALCS!R1022*'UNIT VALUES'!$D$34*'UNIT VALUES'!$D$36)), 0)</f>
        <v>420193</v>
      </c>
      <c r="AB1022" s="87">
        <f>ROUND(IF(C1022="22",IF(U1022&gt;V1022,S1022*'UNIT VALUES'!$D$40*'UNIT VALUES'!$D$44,0),IF(U1022&gt;V1022,S1022*'UNIT VALUES'!$D$30*'UNIT VALUES'!$D$36)), 0)</f>
        <v>0</v>
      </c>
      <c r="AC1022" s="87">
        <f>ROUND(IF(U1022&gt;V1022,0,IF(T1022&gt;1, IF(C1022="66", T1022*'UNIT VALUES'!$D$33*'UNIT VALUES'!$D$36,T1022*'UNIT VALUES'!$D$32*'UNIT VALUES'!$D$36),0)),0)</f>
        <v>194932</v>
      </c>
      <c r="AD1022" t="str">
        <f t="shared" si="46"/>
        <v>450372</v>
      </c>
      <c r="AE1022">
        <f ca="1">IF(C1022="22",OFFSET('National Reallocations'!$L$1,MATCH(AD1022,'National Reallocations'!$I$2:$I$52,0),),ROUND((X1022/(SUM($X$2:$X$1259)-SUMIF($C$2:$C$1259,"22",$X$2:$X$1259)))*(Reallocations!$F$4+Reallocations!$F$5),0))</f>
        <v>80</v>
      </c>
      <c r="AF1022" s="27">
        <f ca="1">IF(ISERROR(OFFSET('MSA Reallocations'!$I$1,MATCH(AD1022,'MSA Reallocations'!$E$2:$E$37,0),)), 0, (OFFSET('MSA Reallocations'!$I$1,MATCH(AD1022,'MSA Reallocations'!$E$2:$E$37,0),)))</f>
        <v>0</v>
      </c>
      <c r="AG1022" s="181">
        <f ca="1">IF(ISERROR(OFFSET(Reductions!$E$1,MATCH(AD1022,Reductions!$F$2:$F$15,0),)), 0, -OFFSET(Reductions!$E$1,MATCH(AD1022,Reductions!$F$2:$F$15,0),))</f>
        <v>0</v>
      </c>
      <c r="AH1022" s="53">
        <f t="shared" ca="1" si="47"/>
        <v>949114</v>
      </c>
    </row>
    <row r="1023" spans="1:34" x14ac:dyDescent="0.25">
      <c r="A1023" s="126" t="s">
        <v>5402</v>
      </c>
      <c r="B1023" s="126" t="s">
        <v>2703</v>
      </c>
      <c r="C1023" s="126" t="s">
        <v>27</v>
      </c>
      <c r="D1023" s="126" t="s">
        <v>28</v>
      </c>
      <c r="E1023" s="126" t="s">
        <v>2704</v>
      </c>
      <c r="F1023" s="126" t="s">
        <v>951</v>
      </c>
      <c r="G1023" s="126" t="s">
        <v>754</v>
      </c>
      <c r="H1023" s="126" t="s">
        <v>23</v>
      </c>
      <c r="I1023" s="126" t="s">
        <v>2712</v>
      </c>
      <c r="J1023" s="126" t="s">
        <v>2713</v>
      </c>
      <c r="K1023" s="126" t="s">
        <v>3357</v>
      </c>
      <c r="L1023" s="127">
        <v>24722</v>
      </c>
      <c r="M1023" s="127">
        <v>29844</v>
      </c>
      <c r="N1023" s="127">
        <v>30062</v>
      </c>
      <c r="O1023" s="127">
        <v>38228</v>
      </c>
      <c r="P1023" s="127">
        <v>0</v>
      </c>
      <c r="Q1023" s="127">
        <v>7170</v>
      </c>
      <c r="R1023" s="127">
        <v>1202</v>
      </c>
      <c r="S1023" s="127">
        <v>266</v>
      </c>
      <c r="T1023" s="24">
        <f>IF(P1023&gt;0, ROUND(IF(IF(OR(C1023="51", C1023="52", C1023="66"), (L1023*'UNIT VALUES'!$C$26)-CALCS!P1023,0)&gt;0, IF(OR(C1023="51", C1023="52", C1023="66"), (L1023*'UNIT VALUES'!$C$26)-CALCS!P1023,0), 0), 0), ROUND(IF(IF(OR(C1023="51", C1023="52", C1023="66"), (L1023*'UNIT VALUES'!$C$26)-CALCS!O1023,0)&gt;0, IF(OR(C1023="51", C1023="52", C1023="66"), (L1023*'UNIT VALUES'!$C$26)-CALCS!O1023,0), 0), 0))</f>
        <v>566</v>
      </c>
      <c r="U1023" s="25">
        <f>IF(C1023="22", (O1023*'UNIT VALUES'!$D$38)+(Q1023*'UNIT VALUES'!$D$39)+(S1023*'UNIT VALUES'!$D$40), (O1023*'UNIT VALUES'!$D$28)+(Q1023*'UNIT VALUES'!$D$29)+(S1023*'UNIT VALUES'!$D$30))</f>
        <v>294028.59585552616</v>
      </c>
      <c r="V1023" s="25">
        <f>IF(C1023="22",(O1023*'UNIT VALUES'!$D$41)+(Q1023*'UNIT VALUES'!$D$42)+(R1023*'UNIT VALUES'!$D$43),IF(C1023="66",(Q1023*'UNIT VALUES'!$D$31)+(T1023*'UNIT VALUES'!$D$33)+(R1023*'UNIT VALUES'!$D$34),(Q1023*'UNIT VALUES'!$D$31)+(T1023*'UNIT VALUES'!$D$32)+(R1023*'UNIT VALUES'!$D$34)))</f>
        <v>205091.84846736857</v>
      </c>
      <c r="W1023" s="25">
        <f t="shared" si="45"/>
        <v>294029</v>
      </c>
      <c r="X1023" s="27">
        <f>ROUND(IF(C1023="22", W1023*'UNIT VALUES'!$D$44, W1023*'UNIT VALUES'!$D$36), 0)</f>
        <v>257337</v>
      </c>
      <c r="Y1023" s="87">
        <f>ROUND(IF(C1023="22", IF(U1023&gt;V1023,O1023*'UNIT VALUES'!$D$38*'UNIT VALUES'!$D$44,O1023*'UNIT VALUES'!$D$41*'UNIT VALUES'!$D$44),IF(U1023&gt;V1023, O1023*'UNIT VALUES'!$D$28*'UNIT VALUES'!$D$36,0)), 0)</f>
        <v>62892</v>
      </c>
      <c r="Z1023" s="87">
        <f>ROUND(IF(C1023="22", IF(U1023&gt;V1023,Q1023*'UNIT VALUES'!$D$39*'UNIT VALUES'!$D$44,Q1023*'UNIT VALUES'!$D$42*'UNIT VALUES'!$D$44), IF(U1023&gt;V1023, Q1023*'UNIT VALUES'!$D$29*'UNIT VALUES'!$D$36, Q1023*'UNIT VALUES'!$D$31*'UNIT VALUES'!$D$36)),0)</f>
        <v>159525</v>
      </c>
      <c r="AA1023" s="87">
        <f>ROUND(IF(C1023="22", IF(U1023&gt;V1023,0,R1023*'UNIT VALUES'!$D$43*'UNIT VALUES'!$D$44),IF(CALCS!U1023&gt;CALCS!V1023,0,CALCS!R1023*'UNIT VALUES'!$D$34*'UNIT VALUES'!$D$36)), 0)</f>
        <v>0</v>
      </c>
      <c r="AB1023" s="87">
        <f>ROUND(IF(C1023="22",IF(U1023&gt;V1023,S1023*'UNIT VALUES'!$D$40*'UNIT VALUES'!$D$44,0),IF(U1023&gt;V1023,S1023*'UNIT VALUES'!$D$30*'UNIT VALUES'!$D$36)), 0)</f>
        <v>34919</v>
      </c>
      <c r="AC1023" s="87">
        <f>ROUND(IF(U1023&gt;V1023,0,IF(T1023&gt;1, IF(C1023="66", T1023*'UNIT VALUES'!$D$33*'UNIT VALUES'!$D$36,T1023*'UNIT VALUES'!$D$32*'UNIT VALUES'!$D$36),0)),0)</f>
        <v>0</v>
      </c>
      <c r="AD1023" t="str">
        <f t="shared" si="46"/>
        <v>450534</v>
      </c>
      <c r="AE1023">
        <f ca="1">IF(C1023="22",OFFSET('National Reallocations'!$L$1,MATCH(AD1023,'National Reallocations'!$I$2:$I$52,0),),ROUND((X1023/(SUM($X$2:$X$1259)-SUMIF($C$2:$C$1259,"22",$X$2:$X$1259)))*(Reallocations!$F$4+Reallocations!$F$5),0))</f>
        <v>22</v>
      </c>
      <c r="AF1023" s="27">
        <f ca="1">IF(ISERROR(OFFSET('MSA Reallocations'!$I$1,MATCH(AD1023,'MSA Reallocations'!$E$2:$E$37,0),)), 0, (OFFSET('MSA Reallocations'!$I$1,MATCH(AD1023,'MSA Reallocations'!$E$2:$E$37,0),)))</f>
        <v>0</v>
      </c>
      <c r="AG1023" s="181">
        <f ca="1">IF(ISERROR(OFFSET(Reductions!$E$1,MATCH(AD1023,Reductions!$F$2:$F$15,0),)), 0, -OFFSET(Reductions!$E$1,MATCH(AD1023,Reductions!$F$2:$F$15,0),))</f>
        <v>0</v>
      </c>
      <c r="AH1023" s="53">
        <f t="shared" ca="1" si="47"/>
        <v>257359</v>
      </c>
    </row>
    <row r="1024" spans="1:34" x14ac:dyDescent="0.25">
      <c r="A1024" s="126" t="s">
        <v>4847</v>
      </c>
      <c r="B1024" s="126" t="s">
        <v>2703</v>
      </c>
      <c r="C1024" s="126" t="s">
        <v>27</v>
      </c>
      <c r="D1024" s="126" t="s">
        <v>28</v>
      </c>
      <c r="E1024" s="126" t="s">
        <v>2704</v>
      </c>
      <c r="F1024" s="126" t="s">
        <v>2714</v>
      </c>
      <c r="G1024" s="126" t="s">
        <v>112</v>
      </c>
      <c r="H1024" s="126" t="s">
        <v>23</v>
      </c>
      <c r="I1024" s="126" t="s">
        <v>2715</v>
      </c>
      <c r="J1024" s="126" t="s">
        <v>2716</v>
      </c>
      <c r="K1024" s="126" t="s">
        <v>3357</v>
      </c>
      <c r="L1024" s="127">
        <v>66188</v>
      </c>
      <c r="M1024" s="127">
        <v>58242</v>
      </c>
      <c r="N1024" s="127">
        <v>58242</v>
      </c>
      <c r="O1024" s="127">
        <v>64579</v>
      </c>
      <c r="P1024" s="127">
        <v>0</v>
      </c>
      <c r="Q1024" s="127">
        <v>11405</v>
      </c>
      <c r="R1024" s="127">
        <v>2863</v>
      </c>
      <c r="S1024" s="127">
        <v>421</v>
      </c>
      <c r="T1024" s="24">
        <f>IF(P1024&gt;0, ROUND(IF(IF(OR(C1024="51", C1024="52", C1024="66"), (L1024*'UNIT VALUES'!$C$26)-CALCS!P1024,0)&gt;0, IF(OR(C1024="51", C1024="52", C1024="66"), (L1024*'UNIT VALUES'!$C$26)-CALCS!P1024,0), 0), 0), ROUND(IF(IF(OR(C1024="51", C1024="52", C1024="66"), (L1024*'UNIT VALUES'!$C$26)-CALCS!O1024,0)&gt;0, IF(OR(C1024="51", C1024="52", C1024="66"), (L1024*'UNIT VALUES'!$C$26)-CALCS!O1024,0), 0), 0))</f>
        <v>39284</v>
      </c>
      <c r="U1024" s="25">
        <f>IF(C1024="22", (O1024*'UNIT VALUES'!$D$38)+(Q1024*'UNIT VALUES'!$D$39)+(S1024*'UNIT VALUES'!$D$40), (O1024*'UNIT VALUES'!$D$28)+(Q1024*'UNIT VALUES'!$D$29)+(S1024*'UNIT VALUES'!$D$30))</f>
        <v>474470.44884576305</v>
      </c>
      <c r="V1024" s="25">
        <f>IF(C1024="22",(O1024*'UNIT VALUES'!$D$41)+(Q1024*'UNIT VALUES'!$D$42)+(R1024*'UNIT VALUES'!$D$43),IF(C1024="66",(Q1024*'UNIT VALUES'!$D$31)+(T1024*'UNIT VALUES'!$D$33)+(R1024*'UNIT VALUES'!$D$34),(Q1024*'UNIT VALUES'!$D$31)+(T1024*'UNIT VALUES'!$D$32)+(R1024*'UNIT VALUES'!$D$34)))</f>
        <v>844577.3043128025</v>
      </c>
      <c r="W1024" s="25">
        <f t="shared" si="45"/>
        <v>844577</v>
      </c>
      <c r="X1024" s="27">
        <f>ROUND(IF(C1024="22", W1024*'UNIT VALUES'!$D$44, W1024*'UNIT VALUES'!$D$36), 0)</f>
        <v>739181</v>
      </c>
      <c r="Y1024" s="87">
        <f>ROUND(IF(C1024="22", IF(U1024&gt;V1024,O1024*'UNIT VALUES'!$D$38*'UNIT VALUES'!$D$44,O1024*'UNIT VALUES'!$D$41*'UNIT VALUES'!$D$44),IF(U1024&gt;V1024, O1024*'UNIT VALUES'!$D$28*'UNIT VALUES'!$D$36,0)), 0)</f>
        <v>0</v>
      </c>
      <c r="Z1024" s="87">
        <f>ROUND(IF(C1024="22", IF(U1024&gt;V1024,Q1024*'UNIT VALUES'!$D$39*'UNIT VALUES'!$D$44,Q1024*'UNIT VALUES'!$D$42*'UNIT VALUES'!$D$44), IF(U1024&gt;V1024, Q1024*'UNIT VALUES'!$D$29*'UNIT VALUES'!$D$36, Q1024*'UNIT VALUES'!$D$31*'UNIT VALUES'!$D$36)),0)</f>
        <v>152250</v>
      </c>
      <c r="AA1024" s="87">
        <f>ROUND(IF(C1024="22", IF(U1024&gt;V1024,0,R1024*'UNIT VALUES'!$D$43*'UNIT VALUES'!$D$44),IF(CALCS!U1024&gt;CALCS!V1024,0,CALCS!R1024*'UNIT VALUES'!$D$34*'UNIT VALUES'!$D$36)), 0)</f>
        <v>185793</v>
      </c>
      <c r="AB1024" s="87">
        <f>ROUND(IF(C1024="22",IF(U1024&gt;V1024,S1024*'UNIT VALUES'!$D$40*'UNIT VALUES'!$D$44,0),IF(U1024&gt;V1024,S1024*'UNIT VALUES'!$D$30*'UNIT VALUES'!$D$36)), 0)</f>
        <v>0</v>
      </c>
      <c r="AC1024" s="87">
        <f>ROUND(IF(U1024&gt;V1024,0,IF(T1024&gt;1, IF(C1024="66", T1024*'UNIT VALUES'!$D$33*'UNIT VALUES'!$D$36,T1024*'UNIT VALUES'!$D$32*'UNIT VALUES'!$D$36),0)),0)</f>
        <v>401138</v>
      </c>
      <c r="AD1024" t="str">
        <f t="shared" si="46"/>
        <v>450648</v>
      </c>
      <c r="AE1024">
        <f ca="1">IF(C1024="22",OFFSET('National Reallocations'!$L$1,MATCH(AD1024,'National Reallocations'!$I$2:$I$52,0),),ROUND((X1024/(SUM($X$2:$X$1259)-SUMIF($C$2:$C$1259,"22",$X$2:$X$1259)))*(Reallocations!$F$4+Reallocations!$F$5),0))</f>
        <v>62</v>
      </c>
      <c r="AF1024" s="27">
        <f ca="1">IF(ISERROR(OFFSET('MSA Reallocations'!$I$1,MATCH(AD1024,'MSA Reallocations'!$E$2:$E$37,0),)), 0, (OFFSET('MSA Reallocations'!$I$1,MATCH(AD1024,'MSA Reallocations'!$E$2:$E$37,0),)))</f>
        <v>0</v>
      </c>
      <c r="AG1024" s="181">
        <f ca="1">IF(ISERROR(OFFSET(Reductions!$E$1,MATCH(AD1024,Reductions!$F$2:$F$15,0),)), 0, -OFFSET(Reductions!$E$1,MATCH(AD1024,Reductions!$F$2:$F$15,0),))</f>
        <v>0</v>
      </c>
      <c r="AH1024" s="53">
        <f t="shared" ca="1" si="47"/>
        <v>739243</v>
      </c>
    </row>
    <row r="1025" spans="1:34" x14ac:dyDescent="0.25">
      <c r="A1025" s="126" t="s">
        <v>4738</v>
      </c>
      <c r="B1025" s="126" t="s">
        <v>2703</v>
      </c>
      <c r="C1025" s="126" t="s">
        <v>27</v>
      </c>
      <c r="D1025" s="126" t="s">
        <v>28</v>
      </c>
      <c r="E1025" s="126" t="s">
        <v>2704</v>
      </c>
      <c r="F1025" s="126" t="s">
        <v>4739</v>
      </c>
      <c r="G1025" s="126" t="s">
        <v>22</v>
      </c>
      <c r="H1025" s="126" t="s">
        <v>23</v>
      </c>
      <c r="I1025" s="126" t="s">
        <v>4740</v>
      </c>
      <c r="J1025" s="126" t="s">
        <v>4774</v>
      </c>
      <c r="K1025" s="126" t="s">
        <v>3357</v>
      </c>
      <c r="L1025" s="127">
        <v>1</v>
      </c>
      <c r="M1025" s="127">
        <v>0</v>
      </c>
      <c r="N1025" s="127">
        <v>0</v>
      </c>
      <c r="O1025" s="127">
        <v>40512</v>
      </c>
      <c r="P1025" s="127">
        <v>0</v>
      </c>
      <c r="Q1025" s="127">
        <v>3538</v>
      </c>
      <c r="R1025" s="127">
        <v>66</v>
      </c>
      <c r="S1025" s="127">
        <v>422</v>
      </c>
      <c r="T1025" s="24">
        <f>IF(P1025&gt;0, ROUND(IF(IF(OR(C1025="51", C1025="52", C1025="66"), (L1025*'UNIT VALUES'!$C$26)-CALCS!P1025,0)&gt;0, IF(OR(C1025="51", C1025="52", C1025="66"), (L1025*'UNIT VALUES'!$C$26)-CALCS!P1025,0), 0), 0), ROUND(IF(IF(OR(C1025="51", C1025="52", C1025="66"), (L1025*'UNIT VALUES'!$C$26)-CALCS!O1025,0)&gt;0, IF(OR(C1025="51", C1025="52", C1025="66"), (L1025*'UNIT VALUES'!$C$26)-CALCS!O1025,0), 0), 0))</f>
        <v>0</v>
      </c>
      <c r="U1025" s="25">
        <f>IF(C1025="22", (O1025*'UNIT VALUES'!$D$38)+(Q1025*'UNIT VALUES'!$D$39)+(S1025*'UNIT VALUES'!$D$40), (O1025*'UNIT VALUES'!$D$28)+(Q1025*'UNIT VALUES'!$D$29)+(S1025*'UNIT VALUES'!$D$30))</f>
        <v>229390.16666215527</v>
      </c>
      <c r="V1025" s="25">
        <f>IF(C1025="22",(O1025*'UNIT VALUES'!$D$41)+(Q1025*'UNIT VALUES'!$D$42)+(R1025*'UNIT VALUES'!$D$43),IF(C1025="66",(Q1025*'UNIT VALUES'!$D$31)+(T1025*'UNIT VALUES'!$D$33)+(R1025*'UNIT VALUES'!$D$34),(Q1025*'UNIT VALUES'!$D$31)+(T1025*'UNIT VALUES'!$D$32)+(R1025*'UNIT VALUES'!$D$34)))</f>
        <v>58858.251059474023</v>
      </c>
      <c r="W1025" s="25">
        <f t="shared" si="45"/>
        <v>229390</v>
      </c>
      <c r="X1025" s="27">
        <f>ROUND(IF(C1025="22", W1025*'UNIT VALUES'!$D$44, W1025*'UNIT VALUES'!$D$36), 0)</f>
        <v>200764</v>
      </c>
      <c r="Y1025" s="87">
        <f>ROUND(IF(C1025="22", IF(U1025&gt;V1025,O1025*'UNIT VALUES'!$D$38*'UNIT VALUES'!$D$44,O1025*'UNIT VALUES'!$D$41*'UNIT VALUES'!$D$44),IF(U1025&gt;V1025, O1025*'UNIT VALUES'!$D$28*'UNIT VALUES'!$D$36,0)), 0)</f>
        <v>66650</v>
      </c>
      <c r="Z1025" s="87">
        <f>ROUND(IF(C1025="22", IF(U1025&gt;V1025,Q1025*'UNIT VALUES'!$D$39*'UNIT VALUES'!$D$44,Q1025*'UNIT VALUES'!$D$42*'UNIT VALUES'!$D$44), IF(U1025&gt;V1025, Q1025*'UNIT VALUES'!$D$29*'UNIT VALUES'!$D$36, Q1025*'UNIT VALUES'!$D$31*'UNIT VALUES'!$D$36)),0)</f>
        <v>78717</v>
      </c>
      <c r="AA1025" s="87">
        <f>ROUND(IF(C1025="22", IF(U1025&gt;V1025,0,R1025*'UNIT VALUES'!$D$43*'UNIT VALUES'!$D$44),IF(CALCS!U1025&gt;CALCS!V1025,0,CALCS!R1025*'UNIT VALUES'!$D$34*'UNIT VALUES'!$D$36)), 0)</f>
        <v>0</v>
      </c>
      <c r="AB1025" s="87">
        <f>ROUND(IF(C1025="22",IF(U1025&gt;V1025,S1025*'UNIT VALUES'!$D$40*'UNIT VALUES'!$D$44,0),IF(U1025&gt;V1025,S1025*'UNIT VALUES'!$D$30*'UNIT VALUES'!$D$36)), 0)</f>
        <v>55397</v>
      </c>
      <c r="AC1025" s="87">
        <f>ROUND(IF(U1025&gt;V1025,0,IF(T1025&gt;1, IF(C1025="66", T1025*'UNIT VALUES'!$D$33*'UNIT VALUES'!$D$36,T1025*'UNIT VALUES'!$D$32*'UNIT VALUES'!$D$36),0)),0)</f>
        <v>0</v>
      </c>
      <c r="AD1025" t="str">
        <f t="shared" si="46"/>
        <v>450716</v>
      </c>
      <c r="AE1025">
        <f ca="1">IF(C1025="22",OFFSET('National Reallocations'!$L$1,MATCH(AD1025,'National Reallocations'!$I$2:$I$52,0),),ROUND((X1025/(SUM($X$2:$X$1259)-SUMIF($C$2:$C$1259,"22",$X$2:$X$1259)))*(Reallocations!$F$4+Reallocations!$F$5),0))</f>
        <v>17</v>
      </c>
      <c r="AF1025" s="27">
        <f ca="1">IF(ISERROR(OFFSET('MSA Reallocations'!$I$1,MATCH(AD1025,'MSA Reallocations'!$E$2:$E$37,0),)), 0, (OFFSET('MSA Reallocations'!$I$1,MATCH(AD1025,'MSA Reallocations'!$E$2:$E$37,0),)))</f>
        <v>0</v>
      </c>
      <c r="AG1025" s="181">
        <f ca="1">IF(ISERROR(OFFSET(Reductions!$E$1,MATCH(AD1025,Reductions!$F$2:$F$15,0),)), 0, -OFFSET(Reductions!$E$1,MATCH(AD1025,Reductions!$F$2:$F$15,0),))</f>
        <v>0</v>
      </c>
      <c r="AH1025" s="53">
        <f t="shared" ca="1" si="47"/>
        <v>200781</v>
      </c>
    </row>
    <row r="1026" spans="1:34" x14ac:dyDescent="0.25">
      <c r="A1026" s="126" t="s">
        <v>5001</v>
      </c>
      <c r="B1026" s="126" t="s">
        <v>2703</v>
      </c>
      <c r="C1026" s="126" t="s">
        <v>27</v>
      </c>
      <c r="D1026" s="126" t="s">
        <v>28</v>
      </c>
      <c r="E1026" s="126" t="s">
        <v>2704</v>
      </c>
      <c r="F1026" s="126" t="s">
        <v>2718</v>
      </c>
      <c r="G1026" s="126" t="s">
        <v>156</v>
      </c>
      <c r="H1026" s="126" t="s">
        <v>23</v>
      </c>
      <c r="I1026" s="126" t="s">
        <v>2719</v>
      </c>
      <c r="J1026" s="126" t="s">
        <v>2026</v>
      </c>
      <c r="K1026" s="126" t="s">
        <v>3357</v>
      </c>
      <c r="L1026" s="127">
        <v>29404</v>
      </c>
      <c r="M1026" s="127">
        <v>36435</v>
      </c>
      <c r="N1026" s="127">
        <v>35344</v>
      </c>
      <c r="O1026" s="127">
        <v>71548</v>
      </c>
      <c r="P1026" s="127">
        <v>0</v>
      </c>
      <c r="Q1026" s="127">
        <v>12840</v>
      </c>
      <c r="R1026" s="127">
        <v>1195</v>
      </c>
      <c r="S1026" s="127">
        <v>476</v>
      </c>
      <c r="T1026" s="24">
        <f>IF(P1026&gt;0, ROUND(IF(IF(OR(C1026="51", C1026="52", C1026="66"), (L1026*'UNIT VALUES'!$C$26)-CALCS!P1026,0)&gt;0, IF(OR(C1026="51", C1026="52", C1026="66"), (L1026*'UNIT VALUES'!$C$26)-CALCS!P1026,0), 0), 0), ROUND(IF(IF(OR(C1026="51", C1026="52", C1026="66"), (L1026*'UNIT VALUES'!$C$26)-CALCS!O1026,0)&gt;0, IF(OR(C1026="51", C1026="52", C1026="66"), (L1026*'UNIT VALUES'!$C$26)-CALCS!O1026,0), 0), 0))</f>
        <v>0</v>
      </c>
      <c r="U1026" s="25">
        <f>IF(C1026="22", (O1026*'UNIT VALUES'!$D$38)+(Q1026*'UNIT VALUES'!$D$39)+(S1026*'UNIT VALUES'!$D$40), (O1026*'UNIT VALUES'!$D$28)+(Q1026*'UNIT VALUES'!$D$29)+(S1026*'UNIT VALUES'!$D$30))</f>
        <v>532299.72589202481</v>
      </c>
      <c r="V1026" s="25">
        <f>IF(C1026="22",(O1026*'UNIT VALUES'!$D$41)+(Q1026*'UNIT VALUES'!$D$42)+(R1026*'UNIT VALUES'!$D$43),IF(C1026="66",(Q1026*'UNIT VALUES'!$D$31)+(T1026*'UNIT VALUES'!$D$33)+(R1026*'UNIT VALUES'!$D$34),(Q1026*'UNIT VALUES'!$D$31)+(T1026*'UNIT VALUES'!$D$32)+(R1026*'UNIT VALUES'!$D$34)))</f>
        <v>284452.72128307744</v>
      </c>
      <c r="W1026" s="25">
        <f t="shared" ref="W1026:W1089" si="48">ROUND(IF(U1026&gt;V1026,U1026,V1026), 0)</f>
        <v>532300</v>
      </c>
      <c r="X1026" s="27">
        <f>ROUND(IF(C1026="22", W1026*'UNIT VALUES'!$D$44, W1026*'UNIT VALUES'!$D$36), 0)</f>
        <v>465873</v>
      </c>
      <c r="Y1026" s="87">
        <f>ROUND(IF(C1026="22", IF(U1026&gt;V1026,O1026*'UNIT VALUES'!$D$38*'UNIT VALUES'!$D$44,O1026*'UNIT VALUES'!$D$41*'UNIT VALUES'!$D$44),IF(U1026&gt;V1026, O1026*'UNIT VALUES'!$D$28*'UNIT VALUES'!$D$36,0)), 0)</f>
        <v>117710</v>
      </c>
      <c r="Z1026" s="87">
        <f>ROUND(IF(C1026="22", IF(U1026&gt;V1026,Q1026*'UNIT VALUES'!$D$39*'UNIT VALUES'!$D$44,Q1026*'UNIT VALUES'!$D$42*'UNIT VALUES'!$D$44), IF(U1026&gt;V1026, Q1026*'UNIT VALUES'!$D$29*'UNIT VALUES'!$D$36, Q1026*'UNIT VALUES'!$D$31*'UNIT VALUES'!$D$36)),0)</f>
        <v>285677</v>
      </c>
      <c r="AA1026" s="87">
        <f>ROUND(IF(C1026="22", IF(U1026&gt;V1026,0,R1026*'UNIT VALUES'!$D$43*'UNIT VALUES'!$D$44),IF(CALCS!U1026&gt;CALCS!V1026,0,CALCS!R1026*'UNIT VALUES'!$D$34*'UNIT VALUES'!$D$36)), 0)</f>
        <v>0</v>
      </c>
      <c r="AB1026" s="87">
        <f>ROUND(IF(C1026="22",IF(U1026&gt;V1026,S1026*'UNIT VALUES'!$D$40*'UNIT VALUES'!$D$44,0),IF(U1026&gt;V1026,S1026*'UNIT VALUES'!$D$30*'UNIT VALUES'!$D$36)), 0)</f>
        <v>62486</v>
      </c>
      <c r="AC1026" s="87">
        <f>ROUND(IF(U1026&gt;V1026,0,IF(T1026&gt;1, IF(C1026="66", T1026*'UNIT VALUES'!$D$33*'UNIT VALUES'!$D$36,T1026*'UNIT VALUES'!$D$32*'UNIT VALUES'!$D$36),0)),0)</f>
        <v>0</v>
      </c>
      <c r="AD1026" t="str">
        <f t="shared" ref="AD1026:AD1089" si="49">E1026&amp;F1026</f>
        <v>451386</v>
      </c>
      <c r="AE1026">
        <f ca="1">IF(C1026="22",OFFSET('National Reallocations'!$L$1,MATCH(AD1026,'National Reallocations'!$I$2:$I$52,0),),ROUND((X1026/(SUM($X$2:$X$1259)-SUMIF($C$2:$C$1259,"22",$X$2:$X$1259)))*(Reallocations!$F$4+Reallocations!$F$5),0))</f>
        <v>39</v>
      </c>
      <c r="AF1026" s="27">
        <f ca="1">IF(ISERROR(OFFSET('MSA Reallocations'!$I$1,MATCH(AD1026,'MSA Reallocations'!$E$2:$E$37,0),)), 0, (OFFSET('MSA Reallocations'!$I$1,MATCH(AD1026,'MSA Reallocations'!$E$2:$E$37,0),)))</f>
        <v>0</v>
      </c>
      <c r="AG1026" s="181">
        <f ca="1">IF(ISERROR(OFFSET(Reductions!$E$1,MATCH(AD1026,Reductions!$F$2:$F$15,0),)), 0, -OFFSET(Reductions!$E$1,MATCH(AD1026,Reductions!$F$2:$F$15,0),))</f>
        <v>0</v>
      </c>
      <c r="AH1026" s="53">
        <f t="shared" ca="1" si="47"/>
        <v>465912</v>
      </c>
    </row>
    <row r="1027" spans="1:34" x14ac:dyDescent="0.25">
      <c r="A1027" s="126" t="s">
        <v>5427</v>
      </c>
      <c r="B1027" s="126" t="s">
        <v>2703</v>
      </c>
      <c r="C1027" s="126" t="s">
        <v>27</v>
      </c>
      <c r="D1027" s="126" t="s">
        <v>28</v>
      </c>
      <c r="E1027" s="126" t="s">
        <v>2704</v>
      </c>
      <c r="F1027" s="126" t="s">
        <v>2721</v>
      </c>
      <c r="G1027" s="126" t="s">
        <v>384</v>
      </c>
      <c r="H1027" s="126" t="s">
        <v>23</v>
      </c>
      <c r="I1027" s="126" t="s">
        <v>2722</v>
      </c>
      <c r="J1027" s="126" t="s">
        <v>2723</v>
      </c>
      <c r="K1027" s="126" t="s">
        <v>3357</v>
      </c>
      <c r="L1027" s="127">
        <v>44352</v>
      </c>
      <c r="M1027" s="127">
        <v>43826</v>
      </c>
      <c r="N1027" s="127">
        <v>43968</v>
      </c>
      <c r="O1027" s="127">
        <v>37867</v>
      </c>
      <c r="P1027" s="127">
        <v>0</v>
      </c>
      <c r="Q1027" s="127">
        <v>9337</v>
      </c>
      <c r="R1027" s="127">
        <v>2422</v>
      </c>
      <c r="S1027" s="127">
        <v>240</v>
      </c>
      <c r="T1027" s="24">
        <f>IF(P1027&gt;0, ROUND(IF(IF(OR(C1027="51", C1027="52", C1027="66"), (L1027*'UNIT VALUES'!$C$26)-CALCS!P1027,0)&gt;0, IF(OR(C1027="51", C1027="52", C1027="66"), (L1027*'UNIT VALUES'!$C$26)-CALCS!P1027,0), 0), 0), ROUND(IF(IF(OR(C1027="51", C1027="52", C1027="66"), (L1027*'UNIT VALUES'!$C$26)-CALCS!O1027,0)&gt;0, IF(OR(C1027="51", C1027="52", C1027="66"), (L1027*'UNIT VALUES'!$C$26)-CALCS!O1027,0), 0), 0))</f>
        <v>31731</v>
      </c>
      <c r="U1027" s="25">
        <f>IF(C1027="22", (O1027*'UNIT VALUES'!$D$38)+(Q1027*'UNIT VALUES'!$D$39)+(S1027*'UNIT VALUES'!$D$40), (O1027*'UNIT VALUES'!$D$28)+(Q1027*'UNIT VALUES'!$D$29)+(S1027*'UNIT VALUES'!$D$30))</f>
        <v>344538.36009989626</v>
      </c>
      <c r="V1027" s="25">
        <f>IF(C1027="22",(O1027*'UNIT VALUES'!$D$41)+(Q1027*'UNIT VALUES'!$D$42)+(R1027*'UNIT VALUES'!$D$43),IF(C1027="66",(Q1027*'UNIT VALUES'!$D$31)+(T1027*'UNIT VALUES'!$D$33)+(R1027*'UNIT VALUES'!$D$34),(Q1027*'UNIT VALUES'!$D$31)+(T1027*'UNIT VALUES'!$D$32)+(R1027*'UNIT VALUES'!$D$34)))</f>
        <v>692213.01647792966</v>
      </c>
      <c r="W1027" s="25">
        <f t="shared" si="48"/>
        <v>692213</v>
      </c>
      <c r="X1027" s="27">
        <f>ROUND(IF(C1027="22", W1027*'UNIT VALUES'!$D$44, W1027*'UNIT VALUES'!$D$36), 0)</f>
        <v>605831</v>
      </c>
      <c r="Y1027" s="87">
        <f>ROUND(IF(C1027="22", IF(U1027&gt;V1027,O1027*'UNIT VALUES'!$D$38*'UNIT VALUES'!$D$44,O1027*'UNIT VALUES'!$D$41*'UNIT VALUES'!$D$44),IF(U1027&gt;V1027, O1027*'UNIT VALUES'!$D$28*'UNIT VALUES'!$D$36,0)), 0)</f>
        <v>0</v>
      </c>
      <c r="Z1027" s="87">
        <f>ROUND(IF(C1027="22", IF(U1027&gt;V1027,Q1027*'UNIT VALUES'!$D$39*'UNIT VALUES'!$D$44,Q1027*'UNIT VALUES'!$D$42*'UNIT VALUES'!$D$44), IF(U1027&gt;V1027, Q1027*'UNIT VALUES'!$D$29*'UNIT VALUES'!$D$36, Q1027*'UNIT VALUES'!$D$31*'UNIT VALUES'!$D$36)),0)</f>
        <v>124643</v>
      </c>
      <c r="AA1027" s="87">
        <f>ROUND(IF(C1027="22", IF(U1027&gt;V1027,0,R1027*'UNIT VALUES'!$D$43*'UNIT VALUES'!$D$44),IF(CALCS!U1027&gt;CALCS!V1027,0,CALCS!R1027*'UNIT VALUES'!$D$34*'UNIT VALUES'!$D$36)), 0)</f>
        <v>157175</v>
      </c>
      <c r="AB1027" s="87">
        <f>ROUND(IF(C1027="22",IF(U1027&gt;V1027,S1027*'UNIT VALUES'!$D$40*'UNIT VALUES'!$D$44,0),IF(U1027&gt;V1027,S1027*'UNIT VALUES'!$D$30*'UNIT VALUES'!$D$36)), 0)</f>
        <v>0</v>
      </c>
      <c r="AC1027" s="87">
        <f>ROUND(IF(U1027&gt;V1027,0,IF(T1027&gt;1, IF(C1027="66", T1027*'UNIT VALUES'!$D$33*'UNIT VALUES'!$D$36,T1027*'UNIT VALUES'!$D$32*'UNIT VALUES'!$D$36),0)),0)</f>
        <v>324012</v>
      </c>
      <c r="AD1027" t="str">
        <f t="shared" si="49"/>
        <v>451554</v>
      </c>
      <c r="AE1027">
        <f ca="1">IF(C1027="22",OFFSET('National Reallocations'!$L$1,MATCH(AD1027,'National Reallocations'!$I$2:$I$52,0),),ROUND((X1027/(SUM($X$2:$X$1259)-SUMIF($C$2:$C$1259,"22",$X$2:$X$1259)))*(Reallocations!$F$4+Reallocations!$F$5),0))</f>
        <v>51</v>
      </c>
      <c r="AF1027" s="27">
        <f ca="1">IF(ISERROR(OFFSET('MSA Reallocations'!$I$1,MATCH(AD1027,'MSA Reallocations'!$E$2:$E$37,0),)), 0, (OFFSET('MSA Reallocations'!$I$1,MATCH(AD1027,'MSA Reallocations'!$E$2:$E$37,0),)))</f>
        <v>0</v>
      </c>
      <c r="AG1027" s="181">
        <f ca="1">IF(ISERROR(OFFSET(Reductions!$E$1,MATCH(AD1027,Reductions!$F$2:$F$15,0),)), 0, -OFFSET(Reductions!$E$1,MATCH(AD1027,Reductions!$F$2:$F$15,0),))</f>
        <v>0</v>
      </c>
      <c r="AH1027" s="53">
        <f t="shared" ref="AH1027:AH1090" ca="1" si="50">AG1027+AF1027+AE1027+X1027</f>
        <v>605882</v>
      </c>
    </row>
    <row r="1028" spans="1:34" x14ac:dyDescent="0.25">
      <c r="A1028" s="126" t="s">
        <v>5290</v>
      </c>
      <c r="B1028" s="126" t="s">
        <v>2703</v>
      </c>
      <c r="C1028" s="126" t="s">
        <v>47</v>
      </c>
      <c r="D1028" s="126" t="s">
        <v>48</v>
      </c>
      <c r="E1028" s="126" t="s">
        <v>2704</v>
      </c>
      <c r="F1028" s="126" t="s">
        <v>2725</v>
      </c>
      <c r="G1028" s="126" t="s">
        <v>22</v>
      </c>
      <c r="H1028" s="126" t="s">
        <v>23</v>
      </c>
      <c r="I1028" s="126" t="s">
        <v>2726</v>
      </c>
      <c r="J1028" s="126" t="s">
        <v>2710</v>
      </c>
      <c r="K1028" s="126" t="s">
        <v>3357</v>
      </c>
      <c r="L1028" s="127">
        <v>3633</v>
      </c>
      <c r="M1028" s="127">
        <v>0</v>
      </c>
      <c r="N1028" s="127">
        <v>0</v>
      </c>
      <c r="O1028" s="127">
        <v>48848</v>
      </c>
      <c r="P1028" s="127">
        <v>0</v>
      </c>
      <c r="Q1028" s="127">
        <v>5403</v>
      </c>
      <c r="R1028" s="127">
        <v>644</v>
      </c>
      <c r="S1028" s="127">
        <v>224</v>
      </c>
      <c r="T1028" s="24">
        <f>IF(P1028&gt;0, ROUND(IF(IF(OR(C1028="51", C1028="52", C1028="66"), (L1028*'UNIT VALUES'!$C$26)-CALCS!P1028,0)&gt;0, IF(OR(C1028="51", C1028="52", C1028="66"), (L1028*'UNIT VALUES'!$C$26)-CALCS!P1028,0), 0), 0), ROUND(IF(IF(OR(C1028="51", C1028="52", C1028="66"), (L1028*'UNIT VALUES'!$C$26)-CALCS!O1028,0)&gt;0, IF(OR(C1028="51", C1028="52", C1028="66"), (L1028*'UNIT VALUES'!$C$26)-CALCS!O1028,0), 0), 0))</f>
        <v>0</v>
      </c>
      <c r="U1028" s="25">
        <f>IF(C1028="22", (O1028*'UNIT VALUES'!$D$38)+(Q1028*'UNIT VALUES'!$D$39)+(S1028*'UNIT VALUES'!$D$40), (O1028*'UNIT VALUES'!$D$28)+(Q1028*'UNIT VALUES'!$D$29)+(S1028*'UNIT VALUES'!$D$30))</f>
        <v>262772.46592475439</v>
      </c>
      <c r="V1028" s="25">
        <f>IF(C1028="22",(O1028*'UNIT VALUES'!$D$41)+(Q1028*'UNIT VALUES'!$D$42)+(R1028*'UNIT VALUES'!$D$43),IF(C1028="66",(Q1028*'UNIT VALUES'!$D$31)+(T1028*'UNIT VALUES'!$D$33)+(R1028*'UNIT VALUES'!$D$34),(Q1028*'UNIT VALUES'!$D$31)+(T1028*'UNIT VALUES'!$D$32)+(R1028*'UNIT VALUES'!$D$34)))</f>
        <v>130162.09772584254</v>
      </c>
      <c r="W1028" s="25">
        <f t="shared" si="48"/>
        <v>262772</v>
      </c>
      <c r="X1028" s="27">
        <f>ROUND(IF(C1028="22", W1028*'UNIT VALUES'!$D$44, W1028*'UNIT VALUES'!$D$36), 0)</f>
        <v>229980</v>
      </c>
      <c r="Y1028" s="87">
        <f>ROUND(IF(C1028="22", IF(U1028&gt;V1028,O1028*'UNIT VALUES'!$D$38*'UNIT VALUES'!$D$44,O1028*'UNIT VALUES'!$D$41*'UNIT VALUES'!$D$44),IF(U1028&gt;V1028, O1028*'UNIT VALUES'!$D$28*'UNIT VALUES'!$D$36,0)), 0)</f>
        <v>80364</v>
      </c>
      <c r="Z1028" s="87">
        <f>ROUND(IF(C1028="22", IF(U1028&gt;V1028,Q1028*'UNIT VALUES'!$D$39*'UNIT VALUES'!$D$44,Q1028*'UNIT VALUES'!$D$42*'UNIT VALUES'!$D$44), IF(U1028&gt;V1028, Q1028*'UNIT VALUES'!$D$29*'UNIT VALUES'!$D$36, Q1028*'UNIT VALUES'!$D$31*'UNIT VALUES'!$D$36)),0)</f>
        <v>120211</v>
      </c>
      <c r="AA1028" s="87">
        <f>ROUND(IF(C1028="22", IF(U1028&gt;V1028,0,R1028*'UNIT VALUES'!$D$43*'UNIT VALUES'!$D$44),IF(CALCS!U1028&gt;CALCS!V1028,0,CALCS!R1028*'UNIT VALUES'!$D$34*'UNIT VALUES'!$D$36)), 0)</f>
        <v>0</v>
      </c>
      <c r="AB1028" s="87">
        <f>ROUND(IF(C1028="22",IF(U1028&gt;V1028,S1028*'UNIT VALUES'!$D$40*'UNIT VALUES'!$D$44,0),IF(U1028&gt;V1028,S1028*'UNIT VALUES'!$D$30*'UNIT VALUES'!$D$36)), 0)</f>
        <v>29405</v>
      </c>
      <c r="AC1028" s="87">
        <f>ROUND(IF(U1028&gt;V1028,0,IF(T1028&gt;1, IF(C1028="66", T1028*'UNIT VALUES'!$D$33*'UNIT VALUES'!$D$36,T1028*'UNIT VALUES'!$D$32*'UNIT VALUES'!$D$36),0)),0)</f>
        <v>0</v>
      </c>
      <c r="AD1028" t="str">
        <f t="shared" si="49"/>
        <v>451608</v>
      </c>
      <c r="AE1028">
        <f ca="1">IF(C1028="22",OFFSET('National Reallocations'!$L$1,MATCH(AD1028,'National Reallocations'!$I$2:$I$52,0),),ROUND((X1028/(SUM($X$2:$X$1259)-SUMIF($C$2:$C$1259,"22",$X$2:$X$1259)))*(Reallocations!$F$4+Reallocations!$F$5),0))</f>
        <v>19</v>
      </c>
      <c r="AF1028" s="27">
        <f ca="1">IF(ISERROR(OFFSET('MSA Reallocations'!$I$1,MATCH(AD1028,'MSA Reallocations'!$E$2:$E$37,0),)), 0, (OFFSET('MSA Reallocations'!$I$1,MATCH(AD1028,'MSA Reallocations'!$E$2:$E$37,0),)))</f>
        <v>0</v>
      </c>
      <c r="AG1028" s="181">
        <f ca="1">IF(ISERROR(OFFSET(Reductions!$E$1,MATCH(AD1028,Reductions!$F$2:$F$15,0),)), 0, -OFFSET(Reductions!$E$1,MATCH(AD1028,Reductions!$F$2:$F$15,0),))</f>
        <v>0</v>
      </c>
      <c r="AH1028" s="53">
        <f t="shared" ca="1" si="50"/>
        <v>229999</v>
      </c>
    </row>
    <row r="1029" spans="1:34" x14ac:dyDescent="0.25">
      <c r="A1029" s="126" t="s">
        <v>5389</v>
      </c>
      <c r="B1029" s="126" t="s">
        <v>2703</v>
      </c>
      <c r="C1029" s="126" t="s">
        <v>27</v>
      </c>
      <c r="D1029" s="126" t="s">
        <v>28</v>
      </c>
      <c r="E1029" s="126" t="s">
        <v>2704</v>
      </c>
      <c r="F1029" s="126" t="s">
        <v>2728</v>
      </c>
      <c r="G1029" s="126" t="s">
        <v>314</v>
      </c>
      <c r="H1029" s="126" t="s">
        <v>23</v>
      </c>
      <c r="I1029" s="126" t="s">
        <v>2729</v>
      </c>
      <c r="J1029" s="126" t="s">
        <v>2730</v>
      </c>
      <c r="K1029" s="126" t="s">
        <v>3357</v>
      </c>
      <c r="L1029" s="127">
        <v>23062</v>
      </c>
      <c r="M1029" s="127">
        <v>27650</v>
      </c>
      <c r="N1029" s="127">
        <v>24890</v>
      </c>
      <c r="O1029" s="127">
        <v>40816</v>
      </c>
      <c r="P1029" s="127">
        <v>0</v>
      </c>
      <c r="Q1029" s="127">
        <v>8363</v>
      </c>
      <c r="R1029" s="127">
        <v>1259</v>
      </c>
      <c r="S1029" s="127">
        <v>294</v>
      </c>
      <c r="T1029" s="24">
        <f>IF(P1029&gt;0, ROUND(IF(IF(OR(C1029="51", C1029="52", C1029="66"), (L1029*'UNIT VALUES'!$C$26)-CALCS!P1029,0)&gt;0, IF(OR(C1029="51", C1029="52", C1029="66"), (L1029*'UNIT VALUES'!$C$26)-CALCS!P1029,0), 0), 0), ROUND(IF(IF(OR(C1029="51", C1029="52", C1029="66"), (L1029*'UNIT VALUES'!$C$26)-CALCS!O1029,0)&gt;0, IF(OR(C1029="51", C1029="52", C1029="66"), (L1029*'UNIT VALUES'!$C$26)-CALCS!O1029,0), 0), 0))</f>
        <v>0</v>
      </c>
      <c r="U1029" s="25">
        <f>IF(C1029="22", (O1029*'UNIT VALUES'!$D$38)+(Q1029*'UNIT VALUES'!$D$39)+(S1029*'UNIT VALUES'!$D$40), (O1029*'UNIT VALUES'!$D$28)+(Q1029*'UNIT VALUES'!$D$29)+(S1029*'UNIT VALUES'!$D$30))</f>
        <v>333420.88904270704</v>
      </c>
      <c r="V1029" s="25">
        <f>IF(C1029="22",(O1029*'UNIT VALUES'!$D$41)+(Q1029*'UNIT VALUES'!$D$42)+(R1029*'UNIT VALUES'!$D$43),IF(C1029="66",(Q1029*'UNIT VALUES'!$D$31)+(T1029*'UNIT VALUES'!$D$33)+(R1029*'UNIT VALUES'!$D$34),(Q1029*'UNIT VALUES'!$D$31)+(T1029*'UNIT VALUES'!$D$32)+(R1029*'UNIT VALUES'!$D$34)))</f>
        <v>220911.25371884846</v>
      </c>
      <c r="W1029" s="25">
        <f t="shared" si="48"/>
        <v>333421</v>
      </c>
      <c r="X1029" s="27">
        <f>ROUND(IF(C1029="22", W1029*'UNIT VALUES'!$D$44, W1029*'UNIT VALUES'!$D$36), 0)</f>
        <v>291813</v>
      </c>
      <c r="Y1029" s="87">
        <f>ROUND(IF(C1029="22", IF(U1029&gt;V1029,O1029*'UNIT VALUES'!$D$38*'UNIT VALUES'!$D$44,O1029*'UNIT VALUES'!$D$41*'UNIT VALUES'!$D$44),IF(U1029&gt;V1029, O1029*'UNIT VALUES'!$D$28*'UNIT VALUES'!$D$36,0)), 0)</f>
        <v>67150</v>
      </c>
      <c r="Z1029" s="87">
        <f>ROUND(IF(C1029="22", IF(U1029&gt;V1029,Q1029*'UNIT VALUES'!$D$39*'UNIT VALUES'!$D$44,Q1029*'UNIT VALUES'!$D$42*'UNIT VALUES'!$D$44), IF(U1029&gt;V1029, Q1029*'UNIT VALUES'!$D$29*'UNIT VALUES'!$D$36, Q1029*'UNIT VALUES'!$D$31*'UNIT VALUES'!$D$36)),0)</f>
        <v>186068</v>
      </c>
      <c r="AA1029" s="87">
        <f>ROUND(IF(C1029="22", IF(U1029&gt;V1029,0,R1029*'UNIT VALUES'!$D$43*'UNIT VALUES'!$D$44),IF(CALCS!U1029&gt;CALCS!V1029,0,CALCS!R1029*'UNIT VALUES'!$D$34*'UNIT VALUES'!$D$36)), 0)</f>
        <v>0</v>
      </c>
      <c r="AB1029" s="87">
        <f>ROUND(IF(C1029="22",IF(U1029&gt;V1029,S1029*'UNIT VALUES'!$D$40*'UNIT VALUES'!$D$44,0),IF(U1029&gt;V1029,S1029*'UNIT VALUES'!$D$30*'UNIT VALUES'!$D$36)), 0)</f>
        <v>38594</v>
      </c>
      <c r="AC1029" s="87">
        <f>ROUND(IF(U1029&gt;V1029,0,IF(T1029&gt;1, IF(C1029="66", T1029*'UNIT VALUES'!$D$33*'UNIT VALUES'!$D$36,T1029*'UNIT VALUES'!$D$32*'UNIT VALUES'!$D$36),0)),0)</f>
        <v>0</v>
      </c>
      <c r="AD1029" t="str">
        <f t="shared" si="49"/>
        <v>451620</v>
      </c>
      <c r="AE1029">
        <f ca="1">IF(C1029="22",OFFSET('National Reallocations'!$L$1,MATCH(AD1029,'National Reallocations'!$I$2:$I$52,0),),ROUND((X1029/(SUM($X$2:$X$1259)-SUMIF($C$2:$C$1259,"22",$X$2:$X$1259)))*(Reallocations!$F$4+Reallocations!$F$5),0))</f>
        <v>25</v>
      </c>
      <c r="AF1029" s="27">
        <f ca="1">IF(ISERROR(OFFSET('MSA Reallocations'!$I$1,MATCH(AD1029,'MSA Reallocations'!$E$2:$E$37,0),)), 0, (OFFSET('MSA Reallocations'!$I$1,MATCH(AD1029,'MSA Reallocations'!$E$2:$E$37,0),)))</f>
        <v>0</v>
      </c>
      <c r="AG1029" s="181">
        <f ca="1">IF(ISERROR(OFFSET(Reductions!$E$1,MATCH(AD1029,Reductions!$F$2:$F$15,0),)), 0, -OFFSET(Reductions!$E$1,MATCH(AD1029,Reductions!$F$2:$F$15,0),))</f>
        <v>0</v>
      </c>
      <c r="AH1029" s="53">
        <f t="shared" ca="1" si="50"/>
        <v>291838</v>
      </c>
    </row>
    <row r="1030" spans="1:34" x14ac:dyDescent="0.25">
      <c r="A1030" s="126" t="s">
        <v>5558</v>
      </c>
      <c r="B1030" s="126" t="s">
        <v>2703</v>
      </c>
      <c r="C1030" s="126" t="s">
        <v>99</v>
      </c>
      <c r="D1030" s="126" t="s">
        <v>100</v>
      </c>
      <c r="E1030" s="126" t="s">
        <v>2704</v>
      </c>
      <c r="F1030" s="126" t="s">
        <v>221</v>
      </c>
      <c r="G1030" s="126" t="s">
        <v>210</v>
      </c>
      <c r="H1030" s="126" t="s">
        <v>23</v>
      </c>
      <c r="I1030" s="126" t="s">
        <v>23</v>
      </c>
      <c r="J1030" s="126" t="s">
        <v>2710</v>
      </c>
      <c r="K1030" s="126" t="s">
        <v>3357</v>
      </c>
      <c r="L1030" s="127">
        <v>149315</v>
      </c>
      <c r="M1030" s="127">
        <v>0</v>
      </c>
      <c r="N1030" s="127">
        <v>0</v>
      </c>
      <c r="O1030" s="127">
        <v>279570</v>
      </c>
      <c r="P1030" s="127">
        <v>0</v>
      </c>
      <c r="Q1030" s="127">
        <v>41558</v>
      </c>
      <c r="R1030" s="127">
        <v>2922</v>
      </c>
      <c r="S1030" s="127">
        <v>1834</v>
      </c>
      <c r="T1030" s="24">
        <f>IF(P1030&gt;0, ROUND(IF(IF(OR(C1030="51", C1030="52", C1030="66"), (L1030*'UNIT VALUES'!$C$26)-CALCS!P1030,0)&gt;0, IF(OR(C1030="51", C1030="52", C1030="66"), (L1030*'UNIT VALUES'!$C$26)-CALCS!P1030,0), 0), 0), ROUND(IF(IF(OR(C1030="51", C1030="52", C1030="66"), (L1030*'UNIT VALUES'!$C$26)-CALCS!O1030,0)&gt;0, IF(OR(C1030="51", C1030="52", C1030="66"), (L1030*'UNIT VALUES'!$C$26)-CALCS!O1030,0), 0), 0))</f>
        <v>0</v>
      </c>
      <c r="U1030" s="25">
        <f>IF(C1030="22", (O1030*'UNIT VALUES'!$D$38)+(Q1030*'UNIT VALUES'!$D$39)+(S1030*'UNIT VALUES'!$D$40), (O1030*'UNIT VALUES'!$D$28)+(Q1030*'UNIT VALUES'!$D$29)+(S1030*'UNIT VALUES'!$D$30))</f>
        <v>1857071.3357615946</v>
      </c>
      <c r="V1030" s="25">
        <f>IF(C1030="22",(O1030*'UNIT VALUES'!$D$41)+(Q1030*'UNIT VALUES'!$D$42)+(R1030*'UNIT VALUES'!$D$43),IF(C1030="66",(Q1030*'UNIT VALUES'!$D$31)+(T1030*'UNIT VALUES'!$D$33)+(R1030*'UNIT VALUES'!$D$34),(Q1030*'UNIT VALUES'!$D$31)+(T1030*'UNIT VALUES'!$D$32)+(R1030*'UNIT VALUES'!$D$34)))</f>
        <v>850536.38995436812</v>
      </c>
      <c r="W1030" s="25">
        <f t="shared" si="48"/>
        <v>1857071</v>
      </c>
      <c r="X1030" s="27">
        <f>ROUND(IF(C1030="22", W1030*'UNIT VALUES'!$D$44, W1030*'UNIT VALUES'!$D$36), 0)</f>
        <v>1625324</v>
      </c>
      <c r="Y1030" s="87">
        <f>ROUND(IF(C1030="22", IF(U1030&gt;V1030,O1030*'UNIT VALUES'!$D$38*'UNIT VALUES'!$D$44,O1030*'UNIT VALUES'!$D$41*'UNIT VALUES'!$D$44),IF(U1030&gt;V1030, O1030*'UNIT VALUES'!$D$28*'UNIT VALUES'!$D$36,0)), 0)</f>
        <v>459944</v>
      </c>
      <c r="Z1030" s="87">
        <f>ROUND(IF(C1030="22", IF(U1030&gt;V1030,Q1030*'UNIT VALUES'!$D$39*'UNIT VALUES'!$D$44,Q1030*'UNIT VALUES'!$D$42*'UNIT VALUES'!$D$44), IF(U1030&gt;V1030, Q1030*'UNIT VALUES'!$D$29*'UNIT VALUES'!$D$36, Q1030*'UNIT VALUES'!$D$31*'UNIT VALUES'!$D$36)),0)</f>
        <v>924624</v>
      </c>
      <c r="AA1030" s="87">
        <f>ROUND(IF(C1030="22", IF(U1030&gt;V1030,0,R1030*'UNIT VALUES'!$D$43*'UNIT VALUES'!$D$44),IF(CALCS!U1030&gt;CALCS!V1030,0,CALCS!R1030*'UNIT VALUES'!$D$34*'UNIT VALUES'!$D$36)), 0)</f>
        <v>0</v>
      </c>
      <c r="AB1030" s="87">
        <f>ROUND(IF(C1030="22",IF(U1030&gt;V1030,S1030*'UNIT VALUES'!$D$40*'UNIT VALUES'!$D$44,0),IF(U1030&gt;V1030,S1030*'UNIT VALUES'!$D$30*'UNIT VALUES'!$D$36)), 0)</f>
        <v>240756</v>
      </c>
      <c r="AC1030" s="87">
        <f>ROUND(IF(U1030&gt;V1030,0,IF(T1030&gt;1, IF(C1030="66", T1030*'UNIT VALUES'!$D$33*'UNIT VALUES'!$D$36,T1030*'UNIT VALUES'!$D$32*'UNIT VALUES'!$D$36),0)),0)</f>
        <v>0</v>
      </c>
      <c r="AD1030" t="str">
        <f t="shared" si="49"/>
        <v>459019</v>
      </c>
      <c r="AE1030">
        <f ca="1">IF(C1030="22",OFFSET('National Reallocations'!$L$1,MATCH(AD1030,'National Reallocations'!$I$2:$I$52,0),),ROUND((X1030/(SUM($X$2:$X$1259)-SUMIF($C$2:$C$1259,"22",$X$2:$X$1259)))*(Reallocations!$F$4+Reallocations!$F$5),0))</f>
        <v>137</v>
      </c>
      <c r="AF1030" s="27">
        <f ca="1">IF(ISERROR(OFFSET('MSA Reallocations'!$I$1,MATCH(AD1030,'MSA Reallocations'!$E$2:$E$37,0),)), 0, (OFFSET('MSA Reallocations'!$I$1,MATCH(AD1030,'MSA Reallocations'!$E$2:$E$37,0),)))</f>
        <v>0</v>
      </c>
      <c r="AG1030" s="181">
        <f ca="1">IF(ISERROR(OFFSET(Reductions!$E$1,MATCH(AD1030,Reductions!$F$2:$F$15,0),)), 0, -OFFSET(Reductions!$E$1,MATCH(AD1030,Reductions!$F$2:$F$15,0),))</f>
        <v>0</v>
      </c>
      <c r="AH1030" s="53">
        <f t="shared" ca="1" si="50"/>
        <v>1625461</v>
      </c>
    </row>
    <row r="1031" spans="1:34" x14ac:dyDescent="0.25">
      <c r="A1031" s="126" t="s">
        <v>5354</v>
      </c>
      <c r="B1031" s="126" t="s">
        <v>2703</v>
      </c>
      <c r="C1031" s="126" t="s">
        <v>99</v>
      </c>
      <c r="D1031" s="126" t="s">
        <v>100</v>
      </c>
      <c r="E1031" s="126" t="s">
        <v>2704</v>
      </c>
      <c r="F1031" s="126" t="s">
        <v>2639</v>
      </c>
      <c r="G1031" s="126" t="s">
        <v>112</v>
      </c>
      <c r="H1031" s="126" t="s">
        <v>23</v>
      </c>
      <c r="I1031" s="126" t="s">
        <v>23</v>
      </c>
      <c r="J1031" s="126" t="s">
        <v>2716</v>
      </c>
      <c r="K1031" s="126" t="s">
        <v>3357</v>
      </c>
      <c r="L1031" s="127">
        <v>146115</v>
      </c>
      <c r="M1031" s="127">
        <v>234420</v>
      </c>
      <c r="N1031" s="127">
        <v>234437</v>
      </c>
      <c r="O1031" s="127">
        <v>436278</v>
      </c>
      <c r="P1031" s="127">
        <v>0</v>
      </c>
      <c r="Q1031" s="127">
        <v>62291</v>
      </c>
      <c r="R1031" s="127">
        <v>6310</v>
      </c>
      <c r="S1031" s="127">
        <v>2594</v>
      </c>
      <c r="T1031" s="24">
        <f>IF(P1031&gt;0, ROUND(IF(IF(OR(C1031="51", C1031="52", C1031="66"), (L1031*'UNIT VALUES'!$C$26)-CALCS!P1031,0)&gt;0, IF(OR(C1031="51", C1031="52", C1031="66"), (L1031*'UNIT VALUES'!$C$26)-CALCS!P1031,0), 0), 0), ROUND(IF(IF(OR(C1031="51", C1031="52", C1031="66"), (L1031*'UNIT VALUES'!$C$26)-CALCS!O1031,0)&gt;0, IF(OR(C1031="51", C1031="52", C1031="66"), (L1031*'UNIT VALUES'!$C$26)-CALCS!O1031,0), 0), 0))</f>
        <v>0</v>
      </c>
      <c r="U1031" s="25">
        <f>IF(C1031="22", (O1031*'UNIT VALUES'!$D$38)+(Q1031*'UNIT VALUES'!$D$39)+(S1031*'UNIT VALUES'!$D$40), (O1031*'UNIT VALUES'!$D$28)+(Q1031*'UNIT VALUES'!$D$29)+(S1031*'UNIT VALUES'!$D$30))</f>
        <v>2792700.2160680993</v>
      </c>
      <c r="V1031" s="25">
        <f>IF(C1031="22",(O1031*'UNIT VALUES'!$D$41)+(Q1031*'UNIT VALUES'!$D$42)+(R1031*'UNIT VALUES'!$D$43),IF(C1031="66",(Q1031*'UNIT VALUES'!$D$31)+(T1031*'UNIT VALUES'!$D$33)+(R1031*'UNIT VALUES'!$D$34),(Q1031*'UNIT VALUES'!$D$31)+(T1031*'UNIT VALUES'!$D$32)+(R1031*'UNIT VALUES'!$D$34)))</f>
        <v>1417985.4067519617</v>
      </c>
      <c r="W1031" s="25">
        <f t="shared" si="48"/>
        <v>2792700</v>
      </c>
      <c r="X1031" s="27">
        <f>ROUND(IF(C1031="22", W1031*'UNIT VALUES'!$D$44, W1031*'UNIT VALUES'!$D$36), 0)</f>
        <v>2444194</v>
      </c>
      <c r="Y1031" s="87">
        <f>ROUND(IF(C1031="22", IF(U1031&gt;V1031,O1031*'UNIT VALUES'!$D$38*'UNIT VALUES'!$D$44,O1031*'UNIT VALUES'!$D$41*'UNIT VALUES'!$D$44),IF(U1031&gt;V1031, O1031*'UNIT VALUES'!$D$28*'UNIT VALUES'!$D$36,0)), 0)</f>
        <v>717758</v>
      </c>
      <c r="Z1031" s="87">
        <f>ROUND(IF(C1031="22", IF(U1031&gt;V1031,Q1031*'UNIT VALUES'!$D$39*'UNIT VALUES'!$D$44,Q1031*'UNIT VALUES'!$D$42*'UNIT VALUES'!$D$44), IF(U1031&gt;V1031, Q1031*'UNIT VALUES'!$D$29*'UNIT VALUES'!$D$36, Q1031*'UNIT VALUES'!$D$31*'UNIT VALUES'!$D$36)),0)</f>
        <v>1385913</v>
      </c>
      <c r="AA1031" s="87">
        <f>ROUND(IF(C1031="22", IF(U1031&gt;V1031,0,R1031*'UNIT VALUES'!$D$43*'UNIT VALUES'!$D$44),IF(CALCS!U1031&gt;CALCS!V1031,0,CALCS!R1031*'UNIT VALUES'!$D$34*'UNIT VALUES'!$D$36)), 0)</f>
        <v>0</v>
      </c>
      <c r="AB1031" s="87">
        <f>ROUND(IF(C1031="22",IF(U1031&gt;V1031,S1031*'UNIT VALUES'!$D$40*'UNIT VALUES'!$D$44,0),IF(U1031&gt;V1031,S1031*'UNIT VALUES'!$D$30*'UNIT VALUES'!$D$36)), 0)</f>
        <v>340524</v>
      </c>
      <c r="AC1031" s="87">
        <f>ROUND(IF(U1031&gt;V1031,0,IF(T1031&gt;1, IF(C1031="66", T1031*'UNIT VALUES'!$D$33*'UNIT VALUES'!$D$36,T1031*'UNIT VALUES'!$D$32*'UNIT VALUES'!$D$36),0)),0)</f>
        <v>0</v>
      </c>
      <c r="AD1031" t="str">
        <f t="shared" si="49"/>
        <v>459045</v>
      </c>
      <c r="AE1031">
        <f ca="1">IF(C1031="22",OFFSET('National Reallocations'!$L$1,MATCH(AD1031,'National Reallocations'!$I$2:$I$52,0),),ROUND((X1031/(SUM($X$2:$X$1259)-SUMIF($C$2:$C$1259,"22",$X$2:$X$1259)))*(Reallocations!$F$4+Reallocations!$F$5),0))</f>
        <v>206</v>
      </c>
      <c r="AF1031" s="27">
        <f ca="1">IF(ISERROR(OFFSET('MSA Reallocations'!$I$1,MATCH(AD1031,'MSA Reallocations'!$E$2:$E$37,0),)), 0, (OFFSET('MSA Reallocations'!$I$1,MATCH(AD1031,'MSA Reallocations'!$E$2:$E$37,0),)))</f>
        <v>0</v>
      </c>
      <c r="AG1031" s="181">
        <f ca="1">IF(ISERROR(OFFSET(Reductions!$E$1,MATCH(AD1031,Reductions!$F$2:$F$15,0),)), 0, -OFFSET(Reductions!$E$1,MATCH(AD1031,Reductions!$F$2:$F$15,0),))</f>
        <v>0</v>
      </c>
      <c r="AH1031" s="53">
        <f t="shared" ca="1" si="50"/>
        <v>2444400</v>
      </c>
    </row>
    <row r="1032" spans="1:34" x14ac:dyDescent="0.25">
      <c r="A1032" s="126" t="s">
        <v>5548</v>
      </c>
      <c r="B1032" s="126" t="s">
        <v>2703</v>
      </c>
      <c r="C1032" s="126" t="s">
        <v>99</v>
      </c>
      <c r="D1032" s="126" t="s">
        <v>100</v>
      </c>
      <c r="E1032" s="126" t="s">
        <v>2704</v>
      </c>
      <c r="F1032" s="126" t="s">
        <v>1606</v>
      </c>
      <c r="G1032" s="126" t="s">
        <v>126</v>
      </c>
      <c r="H1032" s="126" t="s">
        <v>23</v>
      </c>
      <c r="I1032" s="126" t="s">
        <v>23</v>
      </c>
      <c r="J1032" s="126" t="s">
        <v>2734</v>
      </c>
      <c r="K1032" s="126" t="s">
        <v>3357</v>
      </c>
      <c r="L1032" s="127">
        <v>65906</v>
      </c>
      <c r="M1032" s="127">
        <v>0</v>
      </c>
      <c r="N1032" s="127">
        <v>0</v>
      </c>
      <c r="O1032" s="127">
        <v>285169</v>
      </c>
      <c r="P1032" s="127">
        <v>0</v>
      </c>
      <c r="Q1032" s="127">
        <v>49717</v>
      </c>
      <c r="R1032" s="127">
        <v>2153</v>
      </c>
      <c r="S1032" s="127">
        <v>3474</v>
      </c>
      <c r="T1032" s="24">
        <f>IF(P1032&gt;0, ROUND(IF(IF(OR(C1032="51", C1032="52", C1032="66"), (L1032*'UNIT VALUES'!$C$26)-CALCS!P1032,0)&gt;0, IF(OR(C1032="51", C1032="52", C1032="66"), (L1032*'UNIT VALUES'!$C$26)-CALCS!P1032,0), 0), 0), ROUND(IF(IF(OR(C1032="51", C1032="52", C1032="66"), (L1032*'UNIT VALUES'!$C$26)-CALCS!O1032,0)&gt;0, IF(OR(C1032="51", C1032="52", C1032="66"), (L1032*'UNIT VALUES'!$C$26)-CALCS!O1032,0), 0), 0))</f>
        <v>0</v>
      </c>
      <c r="U1032" s="25">
        <f>IF(C1032="22", (O1032*'UNIT VALUES'!$D$38)+(Q1032*'UNIT VALUES'!$D$39)+(S1032*'UNIT VALUES'!$D$40), (O1032*'UNIT VALUES'!$D$28)+(Q1032*'UNIT VALUES'!$D$29)+(S1032*'UNIT VALUES'!$D$30))</f>
        <v>2320994.9756547888</v>
      </c>
      <c r="V1032" s="25">
        <f>IF(C1032="22",(O1032*'UNIT VALUES'!$D$41)+(Q1032*'UNIT VALUES'!$D$42)+(R1032*'UNIT VALUES'!$D$43),IF(C1032="66",(Q1032*'UNIT VALUES'!$D$31)+(T1032*'UNIT VALUES'!$D$33)+(R1032*'UNIT VALUES'!$D$34),(Q1032*'UNIT VALUES'!$D$31)+(T1032*'UNIT VALUES'!$D$32)+(R1032*'UNIT VALUES'!$D$34)))</f>
        <v>917964.70563324844</v>
      </c>
      <c r="W1032" s="25">
        <f t="shared" si="48"/>
        <v>2320995</v>
      </c>
      <c r="X1032" s="27">
        <f>ROUND(IF(C1032="22", W1032*'UNIT VALUES'!$D$44, W1032*'UNIT VALUES'!$D$36), 0)</f>
        <v>2031354</v>
      </c>
      <c r="Y1032" s="87">
        <f>ROUND(IF(C1032="22", IF(U1032&gt;V1032,O1032*'UNIT VALUES'!$D$38*'UNIT VALUES'!$D$44,O1032*'UNIT VALUES'!$D$41*'UNIT VALUES'!$D$44),IF(U1032&gt;V1032, O1032*'UNIT VALUES'!$D$28*'UNIT VALUES'!$D$36,0)), 0)</f>
        <v>469156</v>
      </c>
      <c r="Z1032" s="87">
        <f>ROUND(IF(C1032="22", IF(U1032&gt;V1032,Q1032*'UNIT VALUES'!$D$39*'UNIT VALUES'!$D$44,Q1032*'UNIT VALUES'!$D$42*'UNIT VALUES'!$D$44), IF(U1032&gt;V1032, Q1032*'UNIT VALUES'!$D$29*'UNIT VALUES'!$D$36, Q1032*'UNIT VALUES'!$D$31*'UNIT VALUES'!$D$36)),0)</f>
        <v>1106154</v>
      </c>
      <c r="AA1032" s="87">
        <f>ROUND(IF(C1032="22", IF(U1032&gt;V1032,0,R1032*'UNIT VALUES'!$D$43*'UNIT VALUES'!$D$44),IF(CALCS!U1032&gt;CALCS!V1032,0,CALCS!R1032*'UNIT VALUES'!$D$34*'UNIT VALUES'!$D$36)), 0)</f>
        <v>0</v>
      </c>
      <c r="AB1032" s="87">
        <f>ROUND(IF(C1032="22",IF(U1032&gt;V1032,S1032*'UNIT VALUES'!$D$40*'UNIT VALUES'!$D$44,0),IF(U1032&gt;V1032,S1032*'UNIT VALUES'!$D$30*'UNIT VALUES'!$D$36)), 0)</f>
        <v>456045</v>
      </c>
      <c r="AC1032" s="87">
        <f>ROUND(IF(U1032&gt;V1032,0,IF(T1032&gt;1, IF(C1032="66", T1032*'UNIT VALUES'!$D$33*'UNIT VALUES'!$D$36,T1032*'UNIT VALUES'!$D$32*'UNIT VALUES'!$D$36),0)),0)</f>
        <v>0</v>
      </c>
      <c r="AD1032" t="str">
        <f t="shared" si="49"/>
        <v>459051</v>
      </c>
      <c r="AE1032">
        <f ca="1">IF(C1032="22",OFFSET('National Reallocations'!$L$1,MATCH(AD1032,'National Reallocations'!$I$2:$I$52,0),),ROUND((X1032/(SUM($X$2:$X$1259)-SUMIF($C$2:$C$1259,"22",$X$2:$X$1259)))*(Reallocations!$F$4+Reallocations!$F$5),0))</f>
        <v>171</v>
      </c>
      <c r="AF1032" s="27">
        <f ca="1">IF(ISERROR(OFFSET('MSA Reallocations'!$I$1,MATCH(AD1032,'MSA Reallocations'!$E$2:$E$37,0),)), 0, (OFFSET('MSA Reallocations'!$I$1,MATCH(AD1032,'MSA Reallocations'!$E$2:$E$37,0),)))</f>
        <v>0</v>
      </c>
      <c r="AG1032" s="181">
        <f ca="1">IF(ISERROR(OFFSET(Reductions!$E$1,MATCH(AD1032,Reductions!$F$2:$F$15,0),)), 0, -OFFSET(Reductions!$E$1,MATCH(AD1032,Reductions!$F$2:$F$15,0),))</f>
        <v>0</v>
      </c>
      <c r="AH1032" s="53">
        <f t="shared" ca="1" si="50"/>
        <v>2031525</v>
      </c>
    </row>
    <row r="1033" spans="1:34" x14ac:dyDescent="0.25">
      <c r="A1033" s="126" t="s">
        <v>5541</v>
      </c>
      <c r="B1033" s="126" t="s">
        <v>2703</v>
      </c>
      <c r="C1033" s="126" t="s">
        <v>99</v>
      </c>
      <c r="D1033" s="126" t="s">
        <v>100</v>
      </c>
      <c r="E1033" s="126" t="s">
        <v>2704</v>
      </c>
      <c r="F1033" s="126" t="s">
        <v>1207</v>
      </c>
      <c r="G1033" s="126" t="s">
        <v>1208</v>
      </c>
      <c r="H1033" s="126" t="s">
        <v>23</v>
      </c>
      <c r="I1033" s="126" t="s">
        <v>23</v>
      </c>
      <c r="J1033" s="126" t="s">
        <v>2711</v>
      </c>
      <c r="K1033" s="126" t="s">
        <v>3357</v>
      </c>
      <c r="L1033" s="127">
        <v>60725</v>
      </c>
      <c r="M1033" s="127">
        <v>0</v>
      </c>
      <c r="N1033" s="127">
        <v>0</v>
      </c>
      <c r="O1033" s="127">
        <v>289951</v>
      </c>
      <c r="P1033" s="127">
        <v>0</v>
      </c>
      <c r="Q1033" s="127">
        <v>40233</v>
      </c>
      <c r="R1033" s="127">
        <v>2354</v>
      </c>
      <c r="S1033" s="127">
        <v>1707</v>
      </c>
      <c r="T1033" s="24">
        <f>IF(P1033&gt;0, ROUND(IF(IF(OR(C1033="51", C1033="52", C1033="66"), (L1033*'UNIT VALUES'!$C$26)-CALCS!P1033,0)&gt;0, IF(OR(C1033="51", C1033="52", C1033="66"), (L1033*'UNIT VALUES'!$C$26)-CALCS!P1033,0), 0), 0), ROUND(IF(IF(OR(C1033="51", C1033="52", C1033="66"), (L1033*'UNIT VALUES'!$C$26)-CALCS!O1033,0)&gt;0, IF(OR(C1033="51", C1033="52", C1033="66"), (L1033*'UNIT VALUES'!$C$26)-CALCS!O1033,0), 0), 0))</f>
        <v>0</v>
      </c>
      <c r="U1033" s="25">
        <f>IF(C1033="22", (O1033*'UNIT VALUES'!$D$38)+(Q1033*'UNIT VALUES'!$D$39)+(S1033*'UNIT VALUES'!$D$40), (O1033*'UNIT VALUES'!$D$28)+(Q1033*'UNIT VALUES'!$D$29)+(S1033*'UNIT VALUES'!$D$30))</f>
        <v>1823852.9292988759</v>
      </c>
      <c r="V1033" s="25">
        <f>IF(C1033="22",(O1033*'UNIT VALUES'!$D$41)+(Q1033*'UNIT VALUES'!$D$42)+(R1033*'UNIT VALUES'!$D$43),IF(C1033="66",(Q1033*'UNIT VALUES'!$D$31)+(T1033*'UNIT VALUES'!$D$33)+(R1033*'UNIT VALUES'!$D$34),(Q1033*'UNIT VALUES'!$D$31)+(T1033*'UNIT VALUES'!$D$32)+(R1033*'UNIT VALUES'!$D$34)))</f>
        <v>788210.54701680318</v>
      </c>
      <c r="W1033" s="25">
        <f t="shared" si="48"/>
        <v>1823853</v>
      </c>
      <c r="X1033" s="27">
        <f>ROUND(IF(C1033="22", W1033*'UNIT VALUES'!$D$44, W1033*'UNIT VALUES'!$D$36), 0)</f>
        <v>1596251</v>
      </c>
      <c r="Y1033" s="87">
        <f>ROUND(IF(C1033="22", IF(U1033&gt;V1033,O1033*'UNIT VALUES'!$D$38*'UNIT VALUES'!$D$44,O1033*'UNIT VALUES'!$D$41*'UNIT VALUES'!$D$44),IF(U1033&gt;V1033, O1033*'UNIT VALUES'!$D$28*'UNIT VALUES'!$D$36,0)), 0)</f>
        <v>477023</v>
      </c>
      <c r="Z1033" s="87">
        <f>ROUND(IF(C1033="22", IF(U1033&gt;V1033,Q1033*'UNIT VALUES'!$D$39*'UNIT VALUES'!$D$44,Q1033*'UNIT VALUES'!$D$42*'UNIT VALUES'!$D$44), IF(U1033&gt;V1033, Q1033*'UNIT VALUES'!$D$29*'UNIT VALUES'!$D$36, Q1033*'UNIT VALUES'!$D$31*'UNIT VALUES'!$D$36)),0)</f>
        <v>895144</v>
      </c>
      <c r="AA1033" s="87">
        <f>ROUND(IF(C1033="22", IF(U1033&gt;V1033,0,R1033*'UNIT VALUES'!$D$43*'UNIT VALUES'!$D$44),IF(CALCS!U1033&gt;CALCS!V1033,0,CALCS!R1033*'UNIT VALUES'!$D$34*'UNIT VALUES'!$D$36)), 0)</f>
        <v>0</v>
      </c>
      <c r="AB1033" s="87">
        <f>ROUND(IF(C1033="22",IF(U1033&gt;V1033,S1033*'UNIT VALUES'!$D$40*'UNIT VALUES'!$D$44,0),IF(U1033&gt;V1033,S1033*'UNIT VALUES'!$D$30*'UNIT VALUES'!$D$36)), 0)</f>
        <v>224084</v>
      </c>
      <c r="AC1033" s="87">
        <f>ROUND(IF(U1033&gt;V1033,0,IF(T1033&gt;1, IF(C1033="66", T1033*'UNIT VALUES'!$D$33*'UNIT VALUES'!$D$36,T1033*'UNIT VALUES'!$D$32*'UNIT VALUES'!$D$36),0)),0)</f>
        <v>0</v>
      </c>
      <c r="AD1033" t="str">
        <f t="shared" si="49"/>
        <v>459063</v>
      </c>
      <c r="AE1033">
        <f ca="1">IF(C1033="22",OFFSET('National Reallocations'!$L$1,MATCH(AD1033,'National Reallocations'!$I$2:$I$52,0),),ROUND((X1033/(SUM($X$2:$X$1259)-SUMIF($C$2:$C$1259,"22",$X$2:$X$1259)))*(Reallocations!$F$4+Reallocations!$F$5),0))</f>
        <v>134</v>
      </c>
      <c r="AF1033" s="27">
        <f ca="1">IF(ISERROR(OFFSET('MSA Reallocations'!$I$1,MATCH(AD1033,'MSA Reallocations'!$E$2:$E$37,0),)), 0, (OFFSET('MSA Reallocations'!$I$1,MATCH(AD1033,'MSA Reallocations'!$E$2:$E$37,0),)))</f>
        <v>0</v>
      </c>
      <c r="AG1033" s="181">
        <f ca="1">IF(ISERROR(OFFSET(Reductions!$E$1,MATCH(AD1033,Reductions!$F$2:$F$15,0),)), 0, -OFFSET(Reductions!$E$1,MATCH(AD1033,Reductions!$F$2:$F$15,0),))</f>
        <v>0</v>
      </c>
      <c r="AH1033" s="53">
        <f t="shared" ca="1" si="50"/>
        <v>1596385</v>
      </c>
    </row>
    <row r="1034" spans="1:34" x14ac:dyDescent="0.25">
      <c r="A1034" s="126" t="s">
        <v>5611</v>
      </c>
      <c r="B1034" s="126" t="s">
        <v>2703</v>
      </c>
      <c r="C1034" s="126" t="s">
        <v>99</v>
      </c>
      <c r="D1034" s="126" t="s">
        <v>100</v>
      </c>
      <c r="E1034" s="126" t="s">
        <v>2704</v>
      </c>
      <c r="F1034" s="126" t="s">
        <v>767</v>
      </c>
      <c r="G1034" s="126" t="s">
        <v>768</v>
      </c>
      <c r="H1034" s="126" t="s">
        <v>23</v>
      </c>
      <c r="I1034" s="126" t="s">
        <v>23</v>
      </c>
      <c r="J1034" s="126" t="s">
        <v>2711</v>
      </c>
      <c r="K1034" s="126" t="s">
        <v>3357</v>
      </c>
      <c r="L1034" s="127">
        <v>97795</v>
      </c>
      <c r="M1034" s="127">
        <v>0</v>
      </c>
      <c r="N1034" s="127">
        <v>0</v>
      </c>
      <c r="O1034" s="127">
        <v>250634</v>
      </c>
      <c r="P1034" s="127">
        <v>0</v>
      </c>
      <c r="Q1034" s="127">
        <v>33915</v>
      </c>
      <c r="R1034" s="127">
        <v>1565</v>
      </c>
      <c r="S1034" s="127">
        <v>1246</v>
      </c>
      <c r="T1034" s="24">
        <f>IF(P1034&gt;0, ROUND(IF(IF(OR(C1034="51", C1034="52", C1034="66"), (L1034*'UNIT VALUES'!$C$26)-CALCS!P1034,0)&gt;0, IF(OR(C1034="51", C1034="52", C1034="66"), (L1034*'UNIT VALUES'!$C$26)-CALCS!P1034,0), 0), 0), ROUND(IF(IF(OR(C1034="51", C1034="52", C1034="66"), (L1034*'UNIT VALUES'!$C$26)-CALCS!O1034,0)&gt;0, IF(OR(C1034="51", C1034="52", C1034="66"), (L1034*'UNIT VALUES'!$C$26)-CALCS!O1034,0), 0), 0))</f>
        <v>0</v>
      </c>
      <c r="U1034" s="25">
        <f>IF(C1034="22", (O1034*'UNIT VALUES'!$D$38)+(Q1034*'UNIT VALUES'!$D$39)+(S1034*'UNIT VALUES'!$D$40), (O1034*'UNIT VALUES'!$D$28)+(Q1034*'UNIT VALUES'!$D$29)+(S1034*'UNIT VALUES'!$D$30))</f>
        <v>1520187.9773024081</v>
      </c>
      <c r="V1034" s="25">
        <f>IF(C1034="22",(O1034*'UNIT VALUES'!$D$41)+(Q1034*'UNIT VALUES'!$D$42)+(R1034*'UNIT VALUES'!$D$43),IF(C1034="66",(Q1034*'UNIT VALUES'!$D$31)+(T1034*'UNIT VALUES'!$D$33)+(R1034*'UNIT VALUES'!$D$34),(Q1034*'UNIT VALUES'!$D$31)+(T1034*'UNIT VALUES'!$D$32)+(R1034*'UNIT VALUES'!$D$34)))</f>
        <v>633340.7068618536</v>
      </c>
      <c r="W1034" s="25">
        <f t="shared" si="48"/>
        <v>1520188</v>
      </c>
      <c r="X1034" s="27">
        <f>ROUND(IF(C1034="22", W1034*'UNIT VALUES'!$D$44, W1034*'UNIT VALUES'!$D$36), 0)</f>
        <v>1330481</v>
      </c>
      <c r="Y1034" s="87">
        <f>ROUND(IF(C1034="22", IF(U1034&gt;V1034,O1034*'UNIT VALUES'!$D$38*'UNIT VALUES'!$D$44,O1034*'UNIT VALUES'!$D$41*'UNIT VALUES'!$D$44),IF(U1034&gt;V1034, O1034*'UNIT VALUES'!$D$28*'UNIT VALUES'!$D$36,0)), 0)</f>
        <v>412339</v>
      </c>
      <c r="Z1034" s="87">
        <f>ROUND(IF(C1034="22", IF(U1034&gt;V1034,Q1034*'UNIT VALUES'!$D$39*'UNIT VALUES'!$D$44,Q1034*'UNIT VALUES'!$D$42*'UNIT VALUES'!$D$44), IF(U1034&gt;V1034, Q1034*'UNIT VALUES'!$D$29*'UNIT VALUES'!$D$36, Q1034*'UNIT VALUES'!$D$31*'UNIT VALUES'!$D$36)),0)</f>
        <v>754575</v>
      </c>
      <c r="AA1034" s="87">
        <f>ROUND(IF(C1034="22", IF(U1034&gt;V1034,0,R1034*'UNIT VALUES'!$D$43*'UNIT VALUES'!$D$44),IF(CALCS!U1034&gt;CALCS!V1034,0,CALCS!R1034*'UNIT VALUES'!$D$34*'UNIT VALUES'!$D$36)), 0)</f>
        <v>0</v>
      </c>
      <c r="AB1034" s="87">
        <f>ROUND(IF(C1034="22",IF(U1034&gt;V1034,S1034*'UNIT VALUES'!$D$40*'UNIT VALUES'!$D$44,0),IF(U1034&gt;V1034,S1034*'UNIT VALUES'!$D$30*'UNIT VALUES'!$D$36)), 0)</f>
        <v>163567</v>
      </c>
      <c r="AC1034" s="87">
        <f>ROUND(IF(U1034&gt;V1034,0,IF(T1034&gt;1, IF(C1034="66", T1034*'UNIT VALUES'!$D$33*'UNIT VALUES'!$D$36,T1034*'UNIT VALUES'!$D$32*'UNIT VALUES'!$D$36),0)),0)</f>
        <v>0</v>
      </c>
      <c r="AD1034" t="str">
        <f t="shared" si="49"/>
        <v>459079</v>
      </c>
      <c r="AE1034">
        <f ca="1">IF(C1034="22",OFFSET('National Reallocations'!$L$1,MATCH(AD1034,'National Reallocations'!$I$2:$I$52,0),),ROUND((X1034/(SUM($X$2:$X$1259)-SUMIF($C$2:$C$1259,"22",$X$2:$X$1259)))*(Reallocations!$F$4+Reallocations!$F$5),0))</f>
        <v>112</v>
      </c>
      <c r="AF1034" s="27">
        <f ca="1">IF(ISERROR(OFFSET('MSA Reallocations'!$I$1,MATCH(AD1034,'MSA Reallocations'!$E$2:$E$37,0),)), 0, (OFFSET('MSA Reallocations'!$I$1,MATCH(AD1034,'MSA Reallocations'!$E$2:$E$37,0),)))</f>
        <v>0</v>
      </c>
      <c r="AG1034" s="181">
        <f ca="1">IF(ISERROR(OFFSET(Reductions!$E$1,MATCH(AD1034,Reductions!$F$2:$F$15,0),)), 0, -OFFSET(Reductions!$E$1,MATCH(AD1034,Reductions!$F$2:$F$15,0),))</f>
        <v>0</v>
      </c>
      <c r="AH1034" s="53">
        <f t="shared" ca="1" si="50"/>
        <v>1330593</v>
      </c>
    </row>
    <row r="1035" spans="1:34" x14ac:dyDescent="0.25">
      <c r="A1035" s="126" t="s">
        <v>5653</v>
      </c>
      <c r="B1035" s="126" t="s">
        <v>2703</v>
      </c>
      <c r="C1035" s="126" t="s">
        <v>99</v>
      </c>
      <c r="D1035" s="126" t="s">
        <v>100</v>
      </c>
      <c r="E1035" s="126" t="s">
        <v>2704</v>
      </c>
      <c r="F1035" s="126" t="s">
        <v>773</v>
      </c>
      <c r="G1035" s="126" t="s">
        <v>384</v>
      </c>
      <c r="H1035" s="126" t="s">
        <v>23</v>
      </c>
      <c r="I1035" s="126" t="s">
        <v>23</v>
      </c>
      <c r="J1035" s="126" t="s">
        <v>2723</v>
      </c>
      <c r="K1035" s="126" t="s">
        <v>3357</v>
      </c>
      <c r="L1035" s="127">
        <v>94363</v>
      </c>
      <c r="M1035" s="127">
        <v>0</v>
      </c>
      <c r="N1035" s="127">
        <v>0</v>
      </c>
      <c r="O1035" s="127">
        <v>227257</v>
      </c>
      <c r="P1035" s="127">
        <v>0</v>
      </c>
      <c r="Q1035" s="127">
        <v>35017</v>
      </c>
      <c r="R1035" s="127">
        <v>4257</v>
      </c>
      <c r="S1035" s="127">
        <v>1886</v>
      </c>
      <c r="T1035" s="24">
        <f>IF(P1035&gt;0, ROUND(IF(IF(OR(C1035="51", C1035="52", C1035="66"), (L1035*'UNIT VALUES'!$C$26)-CALCS!P1035,0)&gt;0, IF(OR(C1035="51", C1035="52", C1035="66"), (L1035*'UNIT VALUES'!$C$26)-CALCS!P1035,0), 0), 0), ROUND(IF(IF(OR(C1035="51", C1035="52", C1035="66"), (L1035*'UNIT VALUES'!$C$26)-CALCS!O1035,0)&gt;0, IF(OR(C1035="51", C1035="52", C1035="66"), (L1035*'UNIT VALUES'!$C$26)-CALCS!O1035,0), 0), 0))</f>
        <v>0</v>
      </c>
      <c r="U1035" s="25">
        <f>IF(C1035="22", (O1035*'UNIT VALUES'!$D$38)+(Q1035*'UNIT VALUES'!$D$39)+(S1035*'UNIT VALUES'!$D$40), (O1035*'UNIT VALUES'!$D$28)+(Q1035*'UNIT VALUES'!$D$29)+(S1035*'UNIT VALUES'!$D$30))</f>
        <v>1600253.5667097508</v>
      </c>
      <c r="V1035" s="25">
        <f>IF(C1035="22",(O1035*'UNIT VALUES'!$D$41)+(Q1035*'UNIT VALUES'!$D$42)+(R1035*'UNIT VALUES'!$D$43),IF(C1035="66",(Q1035*'UNIT VALUES'!$D$31)+(T1035*'UNIT VALUES'!$D$33)+(R1035*'UNIT VALUES'!$D$34),(Q1035*'UNIT VALUES'!$D$31)+(T1035*'UNIT VALUES'!$D$32)+(R1035*'UNIT VALUES'!$D$34)))</f>
        <v>849754.70084430673</v>
      </c>
      <c r="W1035" s="25">
        <f t="shared" si="48"/>
        <v>1600254</v>
      </c>
      <c r="X1035" s="27">
        <f>ROUND(IF(C1035="22", W1035*'UNIT VALUES'!$D$44, W1035*'UNIT VALUES'!$D$36), 0)</f>
        <v>1400555</v>
      </c>
      <c r="Y1035" s="87">
        <f>ROUND(IF(C1035="22", IF(U1035&gt;V1035,O1035*'UNIT VALUES'!$D$38*'UNIT VALUES'!$D$44,O1035*'UNIT VALUES'!$D$41*'UNIT VALUES'!$D$44),IF(U1035&gt;V1035, O1035*'UNIT VALUES'!$D$28*'UNIT VALUES'!$D$36,0)), 0)</f>
        <v>373880</v>
      </c>
      <c r="Z1035" s="87">
        <f>ROUND(IF(C1035="22", IF(U1035&gt;V1035,Q1035*'UNIT VALUES'!$D$39*'UNIT VALUES'!$D$44,Q1035*'UNIT VALUES'!$D$42*'UNIT VALUES'!$D$44), IF(U1035&gt;V1035, Q1035*'UNIT VALUES'!$D$29*'UNIT VALUES'!$D$36, Q1035*'UNIT VALUES'!$D$31*'UNIT VALUES'!$D$36)),0)</f>
        <v>779093</v>
      </c>
      <c r="AA1035" s="87">
        <f>ROUND(IF(C1035="22", IF(U1035&gt;V1035,0,R1035*'UNIT VALUES'!$D$43*'UNIT VALUES'!$D$44),IF(CALCS!U1035&gt;CALCS!V1035,0,CALCS!R1035*'UNIT VALUES'!$D$34*'UNIT VALUES'!$D$36)), 0)</f>
        <v>0</v>
      </c>
      <c r="AB1035" s="87">
        <f>ROUND(IF(C1035="22",IF(U1035&gt;V1035,S1035*'UNIT VALUES'!$D$40*'UNIT VALUES'!$D$44,0),IF(U1035&gt;V1035,S1035*'UNIT VALUES'!$D$30*'UNIT VALUES'!$D$36)), 0)</f>
        <v>247582</v>
      </c>
      <c r="AC1035" s="87">
        <f>ROUND(IF(U1035&gt;V1035,0,IF(T1035&gt;1, IF(C1035="66", T1035*'UNIT VALUES'!$D$33*'UNIT VALUES'!$D$36,T1035*'UNIT VALUES'!$D$32*'UNIT VALUES'!$D$36),0)),0)</f>
        <v>0</v>
      </c>
      <c r="AD1035" t="str">
        <f t="shared" si="49"/>
        <v>459083</v>
      </c>
      <c r="AE1035">
        <f ca="1">IF(C1035="22",OFFSET('National Reallocations'!$L$1,MATCH(AD1035,'National Reallocations'!$I$2:$I$52,0),),ROUND((X1035/(SUM($X$2:$X$1259)-SUMIF($C$2:$C$1259,"22",$X$2:$X$1259)))*(Reallocations!$F$4+Reallocations!$F$5),0))</f>
        <v>118</v>
      </c>
      <c r="AF1035" s="27">
        <f ca="1">IF(ISERROR(OFFSET('MSA Reallocations'!$I$1,MATCH(AD1035,'MSA Reallocations'!$E$2:$E$37,0),)), 0, (OFFSET('MSA Reallocations'!$I$1,MATCH(AD1035,'MSA Reallocations'!$E$2:$E$37,0),)))</f>
        <v>0</v>
      </c>
      <c r="AG1035" s="181">
        <f ca="1">IF(ISERROR(OFFSET(Reductions!$E$1,MATCH(AD1035,Reductions!$F$2:$F$15,0),)), 0, -OFFSET(Reductions!$E$1,MATCH(AD1035,Reductions!$F$2:$F$15,0),))</f>
        <v>0</v>
      </c>
      <c r="AH1035" s="53">
        <f t="shared" ca="1" si="50"/>
        <v>1400673</v>
      </c>
    </row>
    <row r="1036" spans="1:34" x14ac:dyDescent="0.25">
      <c r="A1036" s="126" t="s">
        <v>5184</v>
      </c>
      <c r="B1036" s="126" t="s">
        <v>2739</v>
      </c>
      <c r="C1036" s="126" t="s">
        <v>19</v>
      </c>
      <c r="D1036" s="126" t="s">
        <v>20</v>
      </c>
      <c r="E1036" s="126" t="s">
        <v>2740</v>
      </c>
      <c r="F1036" s="126" t="s">
        <v>4744</v>
      </c>
      <c r="G1036" s="126" t="s">
        <v>22</v>
      </c>
      <c r="H1036" s="126" t="s">
        <v>23</v>
      </c>
      <c r="I1036" s="126" t="s">
        <v>23</v>
      </c>
      <c r="J1036" s="126" t="s">
        <v>24</v>
      </c>
      <c r="K1036" s="126" t="s">
        <v>3335</v>
      </c>
      <c r="L1036" s="127">
        <v>0</v>
      </c>
      <c r="M1036" s="127">
        <v>690768</v>
      </c>
      <c r="N1036" s="127">
        <v>690768</v>
      </c>
      <c r="O1036" s="127">
        <v>566464</v>
      </c>
      <c r="P1036" s="127">
        <v>0</v>
      </c>
      <c r="Q1036" s="127">
        <v>63764</v>
      </c>
      <c r="R1036" s="127">
        <v>60481</v>
      </c>
      <c r="S1036" s="127">
        <v>3511</v>
      </c>
      <c r="T1036" s="24">
        <f>IF(P1036&gt;0, ROUND(IF(IF(OR(C1036="51", C1036="52", C1036="66"), (L1036*'UNIT VALUES'!$C$26)-CALCS!P1036,0)&gt;0, IF(OR(C1036="51", C1036="52", C1036="66"), (L1036*'UNIT VALUES'!$C$26)-CALCS!P1036,0), 0), 0), ROUND(IF(IF(OR(C1036="51", C1036="52", C1036="66"), (L1036*'UNIT VALUES'!$C$26)-CALCS!O1036,0)&gt;0, IF(OR(C1036="51", C1036="52", C1036="66"), (L1036*'UNIT VALUES'!$C$26)-CALCS!O1036,0), 0), 0))</f>
        <v>0</v>
      </c>
      <c r="U1036" s="25">
        <f>IF(C1036="22", (O1036*'UNIT VALUES'!$D$38)+(Q1036*'UNIT VALUES'!$D$39)+(S1036*'UNIT VALUES'!$D$40), (O1036*'UNIT VALUES'!$D$28)+(Q1036*'UNIT VALUES'!$D$29)+(S1036*'UNIT VALUES'!$D$30))</f>
        <v>3815830.3301706836</v>
      </c>
      <c r="V1036" s="25">
        <f>IF(C1036="22",(O1036*'UNIT VALUES'!$D$41)+(Q1036*'UNIT VALUES'!$D$42)+(R1036*'UNIT VALUES'!$D$43),IF(C1036="66",(Q1036*'UNIT VALUES'!$D$31)+(T1036*'UNIT VALUES'!$D$33)+(R1036*'UNIT VALUES'!$D$34),(Q1036*'UNIT VALUES'!$D$31)+(T1036*'UNIT VALUES'!$D$32)+(R1036*'UNIT VALUES'!$D$34)))</f>
        <v>6198511.4473743942</v>
      </c>
      <c r="W1036" s="25">
        <f t="shared" si="48"/>
        <v>6198511</v>
      </c>
      <c r="X1036" s="219">
        <f>ROUND(IF(C1036="22", W1036*'UNIT VALUES'!$D$44, W1036*'UNIT VALUES'!$D$36), 0)</f>
        <v>5154366</v>
      </c>
      <c r="Y1036" s="87">
        <f>ROUND(IF(C1036="22", IF(U1036&gt;V1036,O1036*'UNIT VALUES'!$D$38*'UNIT VALUES'!$D$44,O1036*'UNIT VALUES'!$D$41*'UNIT VALUES'!$D$44),IF(U1036&gt;V1036, O1036*'UNIT VALUES'!$D$28*'UNIT VALUES'!$D$36,0)), 0)</f>
        <v>756880</v>
      </c>
      <c r="Z1036" s="87">
        <f>ROUND(IF(C1036="22", IF(U1036&gt;V1036,Q1036*'UNIT VALUES'!$D$39*'UNIT VALUES'!$D$44,Q1036*'UNIT VALUES'!$D$42*'UNIT VALUES'!$D$44), IF(U1036&gt;V1036, Q1036*'UNIT VALUES'!$D$29*'UNIT VALUES'!$D$36, Q1036*'UNIT VALUES'!$D$31*'UNIT VALUES'!$D$36)),0)</f>
        <v>890675</v>
      </c>
      <c r="AA1036" s="87">
        <f>ROUND(IF(C1036="22", IF(U1036&gt;V1036,0,R1036*'UNIT VALUES'!$D$43*'UNIT VALUES'!$D$44),IF(CALCS!U1036&gt;CALCS!V1036,0,CALCS!R1036*'UNIT VALUES'!$D$34*'UNIT VALUES'!$D$36)), 0)</f>
        <v>3506811</v>
      </c>
      <c r="AB1036" s="87">
        <f>ROUND(IF(C1036="22",IF(U1036&gt;V1036,S1036*'UNIT VALUES'!$D$40*'UNIT VALUES'!$D$44,0),IF(U1036&gt;V1036,S1036*'UNIT VALUES'!$D$30*'UNIT VALUES'!$D$36)), 0)</f>
        <v>0</v>
      </c>
      <c r="AC1036" s="87">
        <f>ROUND(IF(U1036&gt;V1036,0,IF(T1036&gt;1, IF(C1036="66", T1036*'UNIT VALUES'!$D$33*'UNIT VALUES'!$D$36,T1036*'UNIT VALUES'!$D$32*'UNIT VALUES'!$D$36),0)),0)</f>
        <v>0</v>
      </c>
      <c r="AD1036" t="str">
        <f t="shared" si="49"/>
        <v>469999</v>
      </c>
      <c r="AE1036">
        <f ca="1">IF(C1036="22",OFFSET('National Reallocations'!$L$1,MATCH(AD1036,'National Reallocations'!$I$2:$I$52,0),),ROUND((X1036/(SUM($X$2:$X$1259)-SUMIF($C$2:$C$1259,"22",$X$2:$X$1259)))*(Reallocations!$F$4+Reallocations!$F$5),0))</f>
        <v>5496</v>
      </c>
      <c r="AF1036" s="27">
        <f ca="1">IF(ISERROR(OFFSET('MSA Reallocations'!$I$1,MATCH(AD1036,'MSA Reallocations'!$E$2:$E$37,0),)), 0, (OFFSET('MSA Reallocations'!$I$1,MATCH(AD1036,'MSA Reallocations'!$E$2:$E$37,0),)))</f>
        <v>0</v>
      </c>
      <c r="AG1036" s="181">
        <f ca="1">IF(ISERROR(OFFSET(Reductions!$E$1,MATCH(AD1036,Reductions!$F$2:$F$15,0),)), 0, -OFFSET(Reductions!$E$1,MATCH(AD1036,Reductions!$F$2:$F$15,0),))</f>
        <v>0</v>
      </c>
      <c r="AH1036" s="53">
        <f t="shared" ca="1" si="50"/>
        <v>5159862</v>
      </c>
    </row>
    <row r="1037" spans="1:34" x14ac:dyDescent="0.25">
      <c r="A1037" s="126" t="s">
        <v>4982</v>
      </c>
      <c r="B1037" s="126" t="s">
        <v>2739</v>
      </c>
      <c r="C1037" s="126" t="s">
        <v>27</v>
      </c>
      <c r="D1037" s="126" t="s">
        <v>28</v>
      </c>
      <c r="E1037" s="126" t="s">
        <v>2740</v>
      </c>
      <c r="F1037" s="126" t="s">
        <v>2742</v>
      </c>
      <c r="G1037" s="126" t="s">
        <v>944</v>
      </c>
      <c r="H1037" s="126" t="s">
        <v>23</v>
      </c>
      <c r="I1037" s="126" t="s">
        <v>2743</v>
      </c>
      <c r="J1037" s="126" t="s">
        <v>2744</v>
      </c>
      <c r="K1037" s="126" t="s">
        <v>3335</v>
      </c>
      <c r="L1037" s="127">
        <v>42399</v>
      </c>
      <c r="M1037" s="127">
        <v>48692</v>
      </c>
      <c r="N1037" s="127">
        <v>46492</v>
      </c>
      <c r="O1037" s="127">
        <v>73569</v>
      </c>
      <c r="P1037" s="127">
        <v>0</v>
      </c>
      <c r="Q1037" s="127">
        <v>10160</v>
      </c>
      <c r="R1037" s="127">
        <v>2088</v>
      </c>
      <c r="S1037" s="127">
        <v>656</v>
      </c>
      <c r="T1037" s="24">
        <f>IF(P1037&gt;0, ROUND(IF(IF(OR(C1037="51", C1037="52", C1037="66"), (L1037*'UNIT VALUES'!$C$26)-CALCS!P1037,0)&gt;0, IF(OR(C1037="51", C1037="52", C1037="66"), (L1037*'UNIT VALUES'!$C$26)-CALCS!P1037,0), 0), 0), ROUND(IF(IF(OR(C1037="51", C1037="52", C1037="66"), (L1037*'UNIT VALUES'!$C$26)-CALCS!O1037,0)&gt;0, IF(OR(C1037="51", C1037="52", C1037="66"), (L1037*'UNIT VALUES'!$C$26)-CALCS!O1037,0), 0), 0))</f>
        <v>0</v>
      </c>
      <c r="U1037" s="25">
        <f>IF(C1037="22", (O1037*'UNIT VALUES'!$D$38)+(Q1037*'UNIT VALUES'!$D$39)+(S1037*'UNIT VALUES'!$D$40), (O1037*'UNIT VALUES'!$D$28)+(Q1037*'UNIT VALUES'!$D$29)+(S1037*'UNIT VALUES'!$D$30))</f>
        <v>494967.86616480793</v>
      </c>
      <c r="V1037" s="25">
        <f>IF(C1037="22",(O1037*'UNIT VALUES'!$D$41)+(Q1037*'UNIT VALUES'!$D$42)+(R1037*'UNIT VALUES'!$D$43),IF(C1037="66",(Q1037*'UNIT VALUES'!$D$31)+(T1037*'UNIT VALUES'!$D$33)+(R1037*'UNIT VALUES'!$D$34),(Q1037*'UNIT VALUES'!$D$31)+(T1037*'UNIT VALUES'!$D$32)+(R1037*'UNIT VALUES'!$D$34)))</f>
        <v>309788.95910613204</v>
      </c>
      <c r="W1037" s="25">
        <f t="shared" si="48"/>
        <v>494968</v>
      </c>
      <c r="X1037" s="27">
        <f>ROUND(IF(C1037="22", W1037*'UNIT VALUES'!$D$44, W1037*'UNIT VALUES'!$D$36), 0)</f>
        <v>433200</v>
      </c>
      <c r="Y1037" s="87">
        <f>ROUND(IF(C1037="22", IF(U1037&gt;V1037,O1037*'UNIT VALUES'!$D$38*'UNIT VALUES'!$D$44,O1037*'UNIT VALUES'!$D$41*'UNIT VALUES'!$D$44),IF(U1037&gt;V1037, O1037*'UNIT VALUES'!$D$28*'UNIT VALUES'!$D$36,0)), 0)</f>
        <v>121035</v>
      </c>
      <c r="Z1037" s="87">
        <f>ROUND(IF(C1037="22", IF(U1037&gt;V1037,Q1037*'UNIT VALUES'!$D$39*'UNIT VALUES'!$D$44,Q1037*'UNIT VALUES'!$D$42*'UNIT VALUES'!$D$44), IF(U1037&gt;V1037, Q1037*'UNIT VALUES'!$D$29*'UNIT VALUES'!$D$36, Q1037*'UNIT VALUES'!$D$31*'UNIT VALUES'!$D$36)),0)</f>
        <v>226050</v>
      </c>
      <c r="AA1037" s="87">
        <f>ROUND(IF(C1037="22", IF(U1037&gt;V1037,0,R1037*'UNIT VALUES'!$D$43*'UNIT VALUES'!$D$44),IF(CALCS!U1037&gt;CALCS!V1037,0,CALCS!R1037*'UNIT VALUES'!$D$34*'UNIT VALUES'!$D$36)), 0)</f>
        <v>0</v>
      </c>
      <c r="AB1037" s="87">
        <f>ROUND(IF(C1037="22",IF(U1037&gt;V1037,S1037*'UNIT VALUES'!$D$40*'UNIT VALUES'!$D$44,0),IF(U1037&gt;V1037,S1037*'UNIT VALUES'!$D$30*'UNIT VALUES'!$D$36)), 0)</f>
        <v>86116</v>
      </c>
      <c r="AC1037" s="87">
        <f>ROUND(IF(U1037&gt;V1037,0,IF(T1037&gt;1, IF(C1037="66", T1037*'UNIT VALUES'!$D$33*'UNIT VALUES'!$D$36,T1037*'UNIT VALUES'!$D$32*'UNIT VALUES'!$D$36),0)),0)</f>
        <v>0</v>
      </c>
      <c r="AD1037" t="str">
        <f t="shared" si="49"/>
        <v>461392</v>
      </c>
      <c r="AE1037">
        <f ca="1">IF(C1037="22",OFFSET('National Reallocations'!$L$1,MATCH(AD1037,'National Reallocations'!$I$2:$I$52,0),),ROUND((X1037/(SUM($X$2:$X$1259)-SUMIF($C$2:$C$1259,"22",$X$2:$X$1259)))*(Reallocations!$F$4+Reallocations!$F$5),0))</f>
        <v>36</v>
      </c>
      <c r="AF1037" s="27">
        <f ca="1">IF(ISERROR(OFFSET('MSA Reallocations'!$I$1,MATCH(AD1037,'MSA Reallocations'!$E$2:$E$37,0),)), 0, (OFFSET('MSA Reallocations'!$I$1,MATCH(AD1037,'MSA Reallocations'!$E$2:$E$37,0),)))</f>
        <v>0</v>
      </c>
      <c r="AG1037" s="181">
        <f ca="1">IF(ISERROR(OFFSET(Reductions!$E$1,MATCH(AD1037,Reductions!$F$2:$F$15,0),)), 0, -OFFSET(Reductions!$E$1,MATCH(AD1037,Reductions!$F$2:$F$15,0),))</f>
        <v>0</v>
      </c>
      <c r="AH1037" s="53">
        <f t="shared" ca="1" si="50"/>
        <v>433236</v>
      </c>
    </row>
    <row r="1038" spans="1:34" x14ac:dyDescent="0.25">
      <c r="A1038" s="126" t="s">
        <v>5752</v>
      </c>
      <c r="B1038" s="126" t="s">
        <v>2739</v>
      </c>
      <c r="C1038" s="126" t="s">
        <v>27</v>
      </c>
      <c r="D1038" s="126" t="s">
        <v>28</v>
      </c>
      <c r="E1038" s="126" t="s">
        <v>2740</v>
      </c>
      <c r="F1038" s="126" t="s">
        <v>2746</v>
      </c>
      <c r="G1038" s="126" t="s">
        <v>22</v>
      </c>
      <c r="H1038" s="126" t="s">
        <v>23</v>
      </c>
      <c r="I1038" s="126" t="s">
        <v>2747</v>
      </c>
      <c r="J1038" s="126" t="s">
        <v>4669</v>
      </c>
      <c r="K1038" s="126" t="s">
        <v>3335</v>
      </c>
      <c r="L1038" s="127">
        <v>65466</v>
      </c>
      <c r="M1038" s="127">
        <v>86332</v>
      </c>
      <c r="N1038" s="127">
        <v>81343</v>
      </c>
      <c r="O1038" s="127">
        <v>171544</v>
      </c>
      <c r="P1038" s="127">
        <v>161631</v>
      </c>
      <c r="Q1038" s="127">
        <v>18548</v>
      </c>
      <c r="R1038" s="127">
        <v>6455</v>
      </c>
      <c r="S1038" s="127">
        <v>1395</v>
      </c>
      <c r="T1038" s="24">
        <f>IF(P1038&gt;0, ROUND(IF(IF(OR(C1038="51", C1038="52", C1038="66"), (L1038*'UNIT VALUES'!$C$26)-CALCS!P1038,0)&gt;0, IF(OR(C1038="51", C1038="52", C1038="66"), (L1038*'UNIT VALUES'!$C$26)-CALCS!P1038,0), 0), 0), ROUND(IF(IF(OR(C1038="51", C1038="52", C1038="66"), (L1038*'UNIT VALUES'!$C$26)-CALCS!O1038,0)&gt;0, IF(OR(C1038="51", C1038="52", C1038="66"), (L1038*'UNIT VALUES'!$C$26)-CALCS!O1038,0), 0), 0))</f>
        <v>0</v>
      </c>
      <c r="U1038" s="25">
        <f>IF(C1038="22", (O1038*'UNIT VALUES'!$D$38)+(Q1038*'UNIT VALUES'!$D$39)+(S1038*'UNIT VALUES'!$D$40), (O1038*'UNIT VALUES'!$D$28)+(Q1038*'UNIT VALUES'!$D$29)+(S1038*'UNIT VALUES'!$D$30))</f>
        <v>1003215.830846152</v>
      </c>
      <c r="V1038" s="25">
        <f>IF(C1038="22",(O1038*'UNIT VALUES'!$D$41)+(Q1038*'UNIT VALUES'!$D$42)+(R1038*'UNIT VALUES'!$D$43),IF(C1038="66",(Q1038*'UNIT VALUES'!$D$31)+(T1038*'UNIT VALUES'!$D$33)+(R1038*'UNIT VALUES'!$D$34),(Q1038*'UNIT VALUES'!$D$31)+(T1038*'UNIT VALUES'!$D$32)+(R1038*'UNIT VALUES'!$D$34)))</f>
        <v>761532.31748849899</v>
      </c>
      <c r="W1038" s="25">
        <f t="shared" si="48"/>
        <v>1003216</v>
      </c>
      <c r="X1038" s="27">
        <f>ROUND(IF(C1038="22", W1038*'UNIT VALUES'!$D$44, W1038*'UNIT VALUES'!$D$36), 0)</f>
        <v>878023</v>
      </c>
      <c r="Y1038" s="87">
        <f>ROUND(IF(C1038="22", IF(U1038&gt;V1038,O1038*'UNIT VALUES'!$D$38*'UNIT VALUES'!$D$44,O1038*'UNIT VALUES'!$D$41*'UNIT VALUES'!$D$44),IF(U1038&gt;V1038, O1038*'UNIT VALUES'!$D$28*'UNIT VALUES'!$D$36,0)), 0)</f>
        <v>282222</v>
      </c>
      <c r="Z1038" s="87">
        <f>ROUND(IF(C1038="22", IF(U1038&gt;V1038,Q1038*'UNIT VALUES'!$D$39*'UNIT VALUES'!$D$44,Q1038*'UNIT VALUES'!$D$42*'UNIT VALUES'!$D$44), IF(U1038&gt;V1038, Q1038*'UNIT VALUES'!$D$29*'UNIT VALUES'!$D$36, Q1038*'UNIT VALUES'!$D$31*'UNIT VALUES'!$D$36)),0)</f>
        <v>412674</v>
      </c>
      <c r="AA1038" s="87">
        <f>ROUND(IF(C1038="22", IF(U1038&gt;V1038,0,R1038*'UNIT VALUES'!$D$43*'UNIT VALUES'!$D$44),IF(CALCS!U1038&gt;CALCS!V1038,0,CALCS!R1038*'UNIT VALUES'!$D$34*'UNIT VALUES'!$D$36)), 0)</f>
        <v>0</v>
      </c>
      <c r="AB1038" s="87">
        <f>ROUND(IF(C1038="22",IF(U1038&gt;V1038,S1038*'UNIT VALUES'!$D$40*'UNIT VALUES'!$D$44,0),IF(U1038&gt;V1038,S1038*'UNIT VALUES'!$D$30*'UNIT VALUES'!$D$36)), 0)</f>
        <v>183127</v>
      </c>
      <c r="AC1038" s="87">
        <f>ROUND(IF(U1038&gt;V1038,0,IF(T1038&gt;1, IF(C1038="66", T1038*'UNIT VALUES'!$D$33*'UNIT VALUES'!$D$36,T1038*'UNIT VALUES'!$D$32*'UNIT VALUES'!$D$36),0)),0)</f>
        <v>0</v>
      </c>
      <c r="AD1038" t="str">
        <f t="shared" si="49"/>
        <v>461518</v>
      </c>
      <c r="AE1038">
        <f ca="1">IF(C1038="22",OFFSET('National Reallocations'!$L$1,MATCH(AD1038,'National Reallocations'!$I$2:$I$52,0),),ROUND((X1038/(SUM($X$2:$X$1259)-SUMIF($C$2:$C$1259,"22",$X$2:$X$1259)))*(Reallocations!$F$4+Reallocations!$F$5),0))</f>
        <v>74</v>
      </c>
      <c r="AF1038" s="27">
        <f ca="1">IF(ISERROR(OFFSET('MSA Reallocations'!$I$1,MATCH(AD1038,'MSA Reallocations'!$E$2:$E$37,0),)), 0, (OFFSET('MSA Reallocations'!$I$1,MATCH(AD1038,'MSA Reallocations'!$E$2:$E$37,0),)))</f>
        <v>0</v>
      </c>
      <c r="AG1038" s="181">
        <f ca="1">IF(ISERROR(OFFSET(Reductions!$E$1,MATCH(AD1038,Reductions!$F$2:$F$15,0),)), 0, -OFFSET(Reductions!$E$1,MATCH(AD1038,Reductions!$F$2:$F$15,0),))</f>
        <v>0</v>
      </c>
      <c r="AH1038" s="53">
        <f t="shared" ca="1" si="50"/>
        <v>878097</v>
      </c>
    </row>
    <row r="1039" spans="1:34" x14ac:dyDescent="0.25">
      <c r="A1039" s="126" t="s">
        <v>5443</v>
      </c>
      <c r="B1039" s="126" t="s">
        <v>2749</v>
      </c>
      <c r="C1039" s="126" t="s">
        <v>19</v>
      </c>
      <c r="D1039" s="126" t="s">
        <v>20</v>
      </c>
      <c r="E1039" s="126" t="s">
        <v>2750</v>
      </c>
      <c r="F1039" s="126" t="s">
        <v>4744</v>
      </c>
      <c r="G1039" s="126" t="s">
        <v>22</v>
      </c>
      <c r="H1039" s="126" t="s">
        <v>23</v>
      </c>
      <c r="I1039" s="126" t="s">
        <v>23</v>
      </c>
      <c r="J1039" s="126" t="s">
        <v>24</v>
      </c>
      <c r="K1039" s="126" t="s">
        <v>3358</v>
      </c>
      <c r="L1039" s="127">
        <v>0</v>
      </c>
      <c r="M1039" s="127">
        <v>4591143</v>
      </c>
      <c r="N1039" s="127">
        <v>4591120</v>
      </c>
      <c r="O1039" s="127">
        <v>3658033</v>
      </c>
      <c r="P1039" s="127">
        <v>0</v>
      </c>
      <c r="Q1039" s="127">
        <v>585279</v>
      </c>
      <c r="R1039" s="127">
        <v>98674</v>
      </c>
      <c r="S1039" s="127">
        <v>24758</v>
      </c>
      <c r="T1039" s="24">
        <f>IF(P1039&gt;0, ROUND(IF(IF(OR(C1039="51", C1039="52", C1039="66"), (L1039*'UNIT VALUES'!$C$26)-CALCS!P1039,0)&gt;0, IF(OR(C1039="51", C1039="52", C1039="66"), (L1039*'UNIT VALUES'!$C$26)-CALCS!P1039,0), 0), 0), ROUND(IF(IF(OR(C1039="51", C1039="52", C1039="66"), (L1039*'UNIT VALUES'!$C$26)-CALCS!O1039,0)&gt;0, IF(OR(C1039="51", C1039="52", C1039="66"), (L1039*'UNIT VALUES'!$C$26)-CALCS!O1039,0), 0), 0))</f>
        <v>0</v>
      </c>
      <c r="U1039" s="25">
        <f>IF(C1039="22", (O1039*'UNIT VALUES'!$D$38)+(Q1039*'UNIT VALUES'!$D$39)+(S1039*'UNIT VALUES'!$D$40), (O1039*'UNIT VALUES'!$D$28)+(Q1039*'UNIT VALUES'!$D$29)+(S1039*'UNIT VALUES'!$D$30))</f>
        <v>30029386.208817244</v>
      </c>
      <c r="V1039" s="25">
        <f>IF(C1039="22",(O1039*'UNIT VALUES'!$D$41)+(Q1039*'UNIT VALUES'!$D$42)+(R1039*'UNIT VALUES'!$D$43),IF(C1039="66",(Q1039*'UNIT VALUES'!$D$31)+(T1039*'UNIT VALUES'!$D$33)+(R1039*'UNIT VALUES'!$D$34),(Q1039*'UNIT VALUES'!$D$31)+(T1039*'UNIT VALUES'!$D$32)+(R1039*'UNIT VALUES'!$D$34)))</f>
        <v>22589590.72578983</v>
      </c>
      <c r="W1039" s="25">
        <f t="shared" si="48"/>
        <v>30029386</v>
      </c>
      <c r="X1039" s="219">
        <f>ROUND(IF(C1039="22", W1039*'UNIT VALUES'!$D$44, W1039*'UNIT VALUES'!$D$36), 0)</f>
        <v>24970909</v>
      </c>
      <c r="Y1039" s="87">
        <f>ROUND(IF(C1039="22", IF(U1039&gt;V1039,O1039*'UNIT VALUES'!$D$38*'UNIT VALUES'!$D$44,O1039*'UNIT VALUES'!$D$41*'UNIT VALUES'!$D$44),IF(U1039&gt;V1039, O1039*'UNIT VALUES'!$D$28*'UNIT VALUES'!$D$36,0)), 0)</f>
        <v>6109594</v>
      </c>
      <c r="Z1039" s="87">
        <f>ROUND(IF(C1039="22", IF(U1039&gt;V1039,Q1039*'UNIT VALUES'!$D$39*'UNIT VALUES'!$D$44,Q1039*'UNIT VALUES'!$D$42*'UNIT VALUES'!$D$44), IF(U1039&gt;V1039, Q1039*'UNIT VALUES'!$D$29*'UNIT VALUES'!$D$36, Q1039*'UNIT VALUES'!$D$31*'UNIT VALUES'!$D$36)),0)</f>
        <v>13625600</v>
      </c>
      <c r="AA1039" s="87">
        <f>ROUND(IF(C1039="22", IF(U1039&gt;V1039,0,R1039*'UNIT VALUES'!$D$43*'UNIT VALUES'!$D$44),IF(CALCS!U1039&gt;CALCS!V1039,0,CALCS!R1039*'UNIT VALUES'!$D$34*'UNIT VALUES'!$D$36)), 0)</f>
        <v>0</v>
      </c>
      <c r="AB1039" s="87">
        <f>ROUND(IF(C1039="22",IF(U1039&gt;V1039,S1039*'UNIT VALUES'!$D$40*'UNIT VALUES'!$D$44,0),IF(U1039&gt;V1039,S1039*'UNIT VALUES'!$D$30*'UNIT VALUES'!$D$36)), 0)</f>
        <v>5235715</v>
      </c>
      <c r="AC1039" s="87">
        <f>ROUND(IF(U1039&gt;V1039,0,IF(T1039&gt;1, IF(C1039="66", T1039*'UNIT VALUES'!$D$33*'UNIT VALUES'!$D$36,T1039*'UNIT VALUES'!$D$32*'UNIT VALUES'!$D$36),0)),0)</f>
        <v>0</v>
      </c>
      <c r="AD1039" t="str">
        <f t="shared" si="49"/>
        <v>479999</v>
      </c>
      <c r="AE1039">
        <f ca="1">IF(C1039="22",OFFSET('National Reallocations'!$L$1,MATCH(AD1039,'National Reallocations'!$I$2:$I$52,0),),ROUND((X1039/(SUM($X$2:$X$1259)-SUMIF($C$2:$C$1259,"22",$X$2:$X$1259)))*(Reallocations!$F$4+Reallocations!$F$5),0))</f>
        <v>6224</v>
      </c>
      <c r="AF1039" s="27">
        <f ca="1">IF(ISERROR(OFFSET('MSA Reallocations'!$I$1,MATCH(AD1039,'MSA Reallocations'!$E$2:$E$37,0),)), 0, (OFFSET('MSA Reallocations'!$I$1,MATCH(AD1039,'MSA Reallocations'!$E$2:$E$37,0),)))</f>
        <v>0</v>
      </c>
      <c r="AG1039" s="181">
        <f ca="1">IF(ISERROR(OFFSET(Reductions!$E$1,MATCH(AD1039,Reductions!$F$2:$F$15,0),)), 0, -OFFSET(Reductions!$E$1,MATCH(AD1039,Reductions!$F$2:$F$15,0),))</f>
        <v>0</v>
      </c>
      <c r="AH1039" s="53">
        <f t="shared" ca="1" si="50"/>
        <v>24977133</v>
      </c>
    </row>
    <row r="1040" spans="1:34" x14ac:dyDescent="0.25">
      <c r="A1040" s="126" t="s">
        <v>5131</v>
      </c>
      <c r="B1040" s="126" t="s">
        <v>2749</v>
      </c>
      <c r="C1040" s="126" t="s">
        <v>27</v>
      </c>
      <c r="D1040" s="126" t="s">
        <v>28</v>
      </c>
      <c r="E1040" s="126" t="s">
        <v>2750</v>
      </c>
      <c r="F1040" s="126" t="s">
        <v>54</v>
      </c>
      <c r="G1040" s="126" t="s">
        <v>1243</v>
      </c>
      <c r="H1040" s="126" t="s">
        <v>23</v>
      </c>
      <c r="I1040" s="126" t="s">
        <v>2751</v>
      </c>
      <c r="J1040" s="126" t="s">
        <v>2752</v>
      </c>
      <c r="K1040" s="126" t="s">
        <v>3358</v>
      </c>
      <c r="L1040" s="127">
        <v>17582</v>
      </c>
      <c r="M1040" s="127">
        <v>23986</v>
      </c>
      <c r="N1040" s="127">
        <v>23986</v>
      </c>
      <c r="O1040" s="127">
        <v>26666</v>
      </c>
      <c r="P1040" s="127">
        <v>0</v>
      </c>
      <c r="Q1040" s="127">
        <v>4856</v>
      </c>
      <c r="R1040" s="127">
        <v>1695</v>
      </c>
      <c r="S1040" s="127">
        <v>234</v>
      </c>
      <c r="T1040" s="24">
        <f>IF(P1040&gt;0, ROUND(IF(IF(OR(C1040="51", C1040="52", C1040="66"), (L1040*'UNIT VALUES'!$C$26)-CALCS!P1040,0)&gt;0, IF(OR(C1040="51", C1040="52", C1040="66"), (L1040*'UNIT VALUES'!$C$26)-CALCS!P1040,0), 0), 0), ROUND(IF(IF(OR(C1040="51", C1040="52", C1040="66"), (L1040*'UNIT VALUES'!$C$26)-CALCS!O1040,0)&gt;0, IF(OR(C1040="51", C1040="52", C1040="66"), (L1040*'UNIT VALUES'!$C$26)-CALCS!O1040,0), 0), 0))</f>
        <v>924</v>
      </c>
      <c r="U1040" s="25">
        <f>IF(C1040="22", (O1040*'UNIT VALUES'!$D$38)+(Q1040*'UNIT VALUES'!$D$39)+(S1040*'UNIT VALUES'!$D$40), (O1040*'UNIT VALUES'!$D$28)+(Q1040*'UNIT VALUES'!$D$29)+(S1040*'UNIT VALUES'!$D$30))</f>
        <v>208669.9719976855</v>
      </c>
      <c r="V1040" s="25">
        <f>IF(C1040="22",(O1040*'UNIT VALUES'!$D$41)+(Q1040*'UNIT VALUES'!$D$42)+(R1040*'UNIT VALUES'!$D$43),IF(C1040="66",(Q1040*'UNIT VALUES'!$D$31)+(T1040*'UNIT VALUES'!$D$33)+(R1040*'UNIT VALUES'!$D$34),(Q1040*'UNIT VALUES'!$D$31)+(T1040*'UNIT VALUES'!$D$32)+(R1040*'UNIT VALUES'!$D$34)))</f>
        <v>210528.43268127044</v>
      </c>
      <c r="W1040" s="25">
        <f t="shared" si="48"/>
        <v>210528</v>
      </c>
      <c r="X1040" s="27">
        <f>ROUND(IF(C1040="22", W1040*'UNIT VALUES'!$D$44, W1040*'UNIT VALUES'!$D$36), 0)</f>
        <v>184256</v>
      </c>
      <c r="Y1040" s="87">
        <f>ROUND(IF(C1040="22", IF(U1040&gt;V1040,O1040*'UNIT VALUES'!$D$38*'UNIT VALUES'!$D$44,O1040*'UNIT VALUES'!$D$41*'UNIT VALUES'!$D$44),IF(U1040&gt;V1040, O1040*'UNIT VALUES'!$D$28*'UNIT VALUES'!$D$36,0)), 0)</f>
        <v>0</v>
      </c>
      <c r="Z1040" s="87">
        <f>ROUND(IF(C1040="22", IF(U1040&gt;V1040,Q1040*'UNIT VALUES'!$D$39*'UNIT VALUES'!$D$44,Q1040*'UNIT VALUES'!$D$42*'UNIT VALUES'!$D$44), IF(U1040&gt;V1040, Q1040*'UNIT VALUES'!$D$29*'UNIT VALUES'!$D$36, Q1040*'UNIT VALUES'!$D$31*'UNIT VALUES'!$D$36)),0)</f>
        <v>64825</v>
      </c>
      <c r="AA1040" s="87">
        <f>ROUND(IF(C1040="22", IF(U1040&gt;V1040,0,R1040*'UNIT VALUES'!$D$43*'UNIT VALUES'!$D$44),IF(CALCS!U1040&gt;CALCS!V1040,0,CALCS!R1040*'UNIT VALUES'!$D$34*'UNIT VALUES'!$D$36)), 0)</f>
        <v>109996</v>
      </c>
      <c r="AB1040" s="87">
        <f>ROUND(IF(C1040="22",IF(U1040&gt;V1040,S1040*'UNIT VALUES'!$D$40*'UNIT VALUES'!$D$44,0),IF(U1040&gt;V1040,S1040*'UNIT VALUES'!$D$30*'UNIT VALUES'!$D$36)), 0)</f>
        <v>0</v>
      </c>
      <c r="AC1040" s="87">
        <f>ROUND(IF(U1040&gt;V1040,0,IF(T1040&gt;1, IF(C1040="66", T1040*'UNIT VALUES'!$D$33*'UNIT VALUES'!$D$36,T1040*'UNIT VALUES'!$D$32*'UNIT VALUES'!$D$36),0)),0)</f>
        <v>9435</v>
      </c>
      <c r="AD1040" t="str">
        <f t="shared" si="49"/>
        <v>470228</v>
      </c>
      <c r="AE1040">
        <f ca="1">IF(C1040="22",OFFSET('National Reallocations'!$L$1,MATCH(AD1040,'National Reallocations'!$I$2:$I$52,0),),ROUND((X1040/(SUM($X$2:$X$1259)-SUMIF($C$2:$C$1259,"22",$X$2:$X$1259)))*(Reallocations!$F$4+Reallocations!$F$5),0))</f>
        <v>15</v>
      </c>
      <c r="AF1040" s="27">
        <f ca="1">IF(ISERROR(OFFSET('MSA Reallocations'!$I$1,MATCH(AD1040,'MSA Reallocations'!$E$2:$E$37,0),)), 0, (OFFSET('MSA Reallocations'!$I$1,MATCH(AD1040,'MSA Reallocations'!$E$2:$E$37,0),)))</f>
        <v>0</v>
      </c>
      <c r="AG1040" s="181">
        <f ca="1">IF(ISERROR(OFFSET(Reductions!$E$1,MATCH(AD1040,Reductions!$F$2:$F$15,0),)), 0, -OFFSET(Reductions!$E$1,MATCH(AD1040,Reductions!$F$2:$F$15,0),))</f>
        <v>0</v>
      </c>
      <c r="AH1040" s="53">
        <f t="shared" ca="1" si="50"/>
        <v>184271</v>
      </c>
    </row>
    <row r="1041" spans="1:34" x14ac:dyDescent="0.25">
      <c r="A1041" s="126" t="s">
        <v>5741</v>
      </c>
      <c r="B1041" s="126" t="s">
        <v>2749</v>
      </c>
      <c r="C1041" s="126" t="s">
        <v>27</v>
      </c>
      <c r="D1041" s="126" t="s">
        <v>28</v>
      </c>
      <c r="E1041" s="126" t="s">
        <v>2750</v>
      </c>
      <c r="F1041" s="126" t="s">
        <v>853</v>
      </c>
      <c r="G1041" s="126" t="s">
        <v>274</v>
      </c>
      <c r="H1041" s="126" t="s">
        <v>23</v>
      </c>
      <c r="I1041" s="126" t="s">
        <v>1320</v>
      </c>
      <c r="J1041" s="126" t="s">
        <v>1239</v>
      </c>
      <c r="K1041" s="126" t="s">
        <v>3358</v>
      </c>
      <c r="L1041" s="127">
        <v>130009</v>
      </c>
      <c r="M1041" s="127">
        <v>169514</v>
      </c>
      <c r="N1041" s="127">
        <v>169565</v>
      </c>
      <c r="O1041" s="127">
        <v>176588</v>
      </c>
      <c r="P1041" s="127">
        <v>0</v>
      </c>
      <c r="Q1041" s="127">
        <v>37128</v>
      </c>
      <c r="R1041" s="127">
        <v>12152</v>
      </c>
      <c r="S1041" s="127">
        <v>1178</v>
      </c>
      <c r="T1041" s="24">
        <f>IF(P1041&gt;0, ROUND(IF(IF(OR(C1041="51", C1041="52", C1041="66"), (L1041*'UNIT VALUES'!$C$26)-CALCS!P1041,0)&gt;0, IF(OR(C1041="51", C1041="52", C1041="66"), (L1041*'UNIT VALUES'!$C$26)-CALCS!P1041,0), 0), 0), ROUND(IF(IF(OR(C1041="51", C1041="52", C1041="66"), (L1041*'UNIT VALUES'!$C$26)-CALCS!O1041,0)&gt;0, IF(OR(C1041="51", C1041="52", C1041="66"), (L1041*'UNIT VALUES'!$C$26)-CALCS!O1041,0), 0), 0))</f>
        <v>27424</v>
      </c>
      <c r="U1041" s="25">
        <f>IF(C1041="22", (O1041*'UNIT VALUES'!$D$38)+(Q1041*'UNIT VALUES'!$D$39)+(S1041*'UNIT VALUES'!$D$40), (O1041*'UNIT VALUES'!$D$28)+(Q1041*'UNIT VALUES'!$D$29)+(S1041*'UNIT VALUES'!$D$30))</f>
        <v>1452478.5045450863</v>
      </c>
      <c r="V1041" s="25">
        <f>IF(C1041="22",(O1041*'UNIT VALUES'!$D$41)+(Q1041*'UNIT VALUES'!$D$42)+(R1041*'UNIT VALUES'!$D$43),IF(C1041="66",(Q1041*'UNIT VALUES'!$D$31)+(T1041*'UNIT VALUES'!$D$33)+(R1041*'UNIT VALUES'!$D$34),(Q1041*'UNIT VALUES'!$D$31)+(T1041*'UNIT VALUES'!$D$32)+(R1041*'UNIT VALUES'!$D$34)))</f>
        <v>1787310.0485867399</v>
      </c>
      <c r="W1041" s="25">
        <f t="shared" si="48"/>
        <v>1787310</v>
      </c>
      <c r="X1041" s="27">
        <f>ROUND(IF(C1041="22", W1041*'UNIT VALUES'!$D$44, W1041*'UNIT VALUES'!$D$36), 0)</f>
        <v>1564268</v>
      </c>
      <c r="Y1041" s="87">
        <f>ROUND(IF(C1041="22", IF(U1041&gt;V1041,O1041*'UNIT VALUES'!$D$38*'UNIT VALUES'!$D$44,O1041*'UNIT VALUES'!$D$41*'UNIT VALUES'!$D$44),IF(U1041&gt;V1041, O1041*'UNIT VALUES'!$D$28*'UNIT VALUES'!$D$36,0)), 0)</f>
        <v>0</v>
      </c>
      <c r="Z1041" s="87">
        <f>ROUND(IF(C1041="22", IF(U1041&gt;V1041,Q1041*'UNIT VALUES'!$D$39*'UNIT VALUES'!$D$44,Q1041*'UNIT VALUES'!$D$42*'UNIT VALUES'!$D$44), IF(U1041&gt;V1041, Q1041*'UNIT VALUES'!$D$29*'UNIT VALUES'!$D$36, Q1041*'UNIT VALUES'!$D$31*'UNIT VALUES'!$D$36)),0)</f>
        <v>495637</v>
      </c>
      <c r="AA1041" s="87">
        <f>ROUND(IF(C1041="22", IF(U1041&gt;V1041,0,R1041*'UNIT VALUES'!$D$43*'UNIT VALUES'!$D$44),IF(CALCS!U1041&gt;CALCS!V1041,0,CALCS!R1041*'UNIT VALUES'!$D$34*'UNIT VALUES'!$D$36)), 0)</f>
        <v>788599</v>
      </c>
      <c r="AB1041" s="87">
        <f>ROUND(IF(C1041="22",IF(U1041&gt;V1041,S1041*'UNIT VALUES'!$D$40*'UNIT VALUES'!$D$44,0),IF(U1041&gt;V1041,S1041*'UNIT VALUES'!$D$30*'UNIT VALUES'!$D$36)), 0)</f>
        <v>0</v>
      </c>
      <c r="AC1041" s="87">
        <f>ROUND(IF(U1041&gt;V1041,0,IF(T1041&gt;1, IF(C1041="66", T1041*'UNIT VALUES'!$D$33*'UNIT VALUES'!$D$36,T1041*'UNIT VALUES'!$D$32*'UNIT VALUES'!$D$36),0)),0)</f>
        <v>280033</v>
      </c>
      <c r="AD1041" t="str">
        <f t="shared" si="49"/>
        <v>470336</v>
      </c>
      <c r="AE1041">
        <f ca="1">IF(C1041="22",OFFSET('National Reallocations'!$L$1,MATCH(AD1041,'National Reallocations'!$I$2:$I$52,0),),ROUND((X1041/(SUM($X$2:$X$1259)-SUMIF($C$2:$C$1259,"22",$X$2:$X$1259)))*(Reallocations!$F$4+Reallocations!$F$5),0))</f>
        <v>132</v>
      </c>
      <c r="AF1041" s="27">
        <f ca="1">IF(ISERROR(OFFSET('MSA Reallocations'!$I$1,MATCH(AD1041,'MSA Reallocations'!$E$2:$E$37,0),)), 0, (OFFSET('MSA Reallocations'!$I$1,MATCH(AD1041,'MSA Reallocations'!$E$2:$E$37,0),)))</f>
        <v>0</v>
      </c>
      <c r="AG1041" s="181">
        <f ca="1">IF(ISERROR(OFFSET(Reductions!$E$1,MATCH(AD1041,Reductions!$F$2:$F$15,0),)), 0, -OFFSET(Reductions!$E$1,MATCH(AD1041,Reductions!$F$2:$F$15,0),))</f>
        <v>0</v>
      </c>
      <c r="AH1041" s="53">
        <f t="shared" ca="1" si="50"/>
        <v>1564400</v>
      </c>
    </row>
    <row r="1042" spans="1:34" x14ac:dyDescent="0.25">
      <c r="A1042" s="126" t="s">
        <v>5789</v>
      </c>
      <c r="B1042" s="126" t="s">
        <v>2749</v>
      </c>
      <c r="C1042" s="126" t="s">
        <v>27</v>
      </c>
      <c r="D1042" s="126" t="s">
        <v>28</v>
      </c>
      <c r="E1042" s="126" t="s">
        <v>2750</v>
      </c>
      <c r="F1042" s="126" t="s">
        <v>1624</v>
      </c>
      <c r="G1042" s="126" t="s">
        <v>95</v>
      </c>
      <c r="H1042" s="126" t="s">
        <v>23</v>
      </c>
      <c r="I1042" s="126" t="s">
        <v>2755</v>
      </c>
      <c r="J1042" s="126" t="s">
        <v>1565</v>
      </c>
      <c r="K1042" s="126" t="s">
        <v>3358</v>
      </c>
      <c r="L1042" s="127">
        <v>22021</v>
      </c>
      <c r="M1042" s="127">
        <v>60591</v>
      </c>
      <c r="N1042" s="127">
        <v>54777</v>
      </c>
      <c r="O1042" s="127">
        <v>149176</v>
      </c>
      <c r="P1042" s="127">
        <v>0</v>
      </c>
      <c r="Q1042" s="127">
        <v>24506</v>
      </c>
      <c r="R1042" s="127">
        <v>1619</v>
      </c>
      <c r="S1042" s="127">
        <v>1425</v>
      </c>
      <c r="T1042" s="24">
        <f>IF(P1042&gt;0, ROUND(IF(IF(OR(C1042="51", C1042="52", C1042="66"), (L1042*'UNIT VALUES'!$C$26)-CALCS!P1042,0)&gt;0, IF(OR(C1042="51", C1042="52", C1042="66"), (L1042*'UNIT VALUES'!$C$26)-CALCS!P1042,0), 0), 0), ROUND(IF(IF(OR(C1042="51", C1042="52", C1042="66"), (L1042*'UNIT VALUES'!$C$26)-CALCS!O1042,0)&gt;0, IF(OR(C1042="51", C1042="52", C1042="66"), (L1042*'UNIT VALUES'!$C$26)-CALCS!O1042,0), 0), 0))</f>
        <v>0</v>
      </c>
      <c r="U1042" s="25">
        <f>IF(C1042="22", (O1042*'UNIT VALUES'!$D$38)+(Q1042*'UNIT VALUES'!$D$39)+(S1042*'UNIT VALUES'!$D$40), (O1042*'UNIT VALUES'!$D$28)+(Q1042*'UNIT VALUES'!$D$29)+(S1042*'UNIT VALUES'!$D$30))</f>
        <v>1117129.6140121927</v>
      </c>
      <c r="V1042" s="25">
        <f>IF(C1042="22",(O1042*'UNIT VALUES'!$D$41)+(Q1042*'UNIT VALUES'!$D$42)+(R1042*'UNIT VALUES'!$D$43),IF(C1042="66",(Q1042*'UNIT VALUES'!$D$31)+(T1042*'UNIT VALUES'!$D$33)+(R1042*'UNIT VALUES'!$D$34),(Q1042*'UNIT VALUES'!$D$31)+(T1042*'UNIT VALUES'!$D$32)+(R1042*'UNIT VALUES'!$D$34)))</f>
        <v>493830.81117019674</v>
      </c>
      <c r="W1042" s="25">
        <f t="shared" si="48"/>
        <v>1117130</v>
      </c>
      <c r="X1042" s="27">
        <f>ROUND(IF(C1042="22", W1042*'UNIT VALUES'!$D$44, W1042*'UNIT VALUES'!$D$36), 0)</f>
        <v>977721</v>
      </c>
      <c r="Y1042" s="87">
        <f>ROUND(IF(C1042="22", IF(U1042&gt;V1042,O1042*'UNIT VALUES'!$D$38*'UNIT VALUES'!$D$44,O1042*'UNIT VALUES'!$D$41*'UNIT VALUES'!$D$44),IF(U1042&gt;V1042, O1042*'UNIT VALUES'!$D$28*'UNIT VALUES'!$D$36,0)), 0)</f>
        <v>245422</v>
      </c>
      <c r="Z1042" s="87">
        <f>ROUND(IF(C1042="22", IF(U1042&gt;V1042,Q1042*'UNIT VALUES'!$D$39*'UNIT VALUES'!$D$44,Q1042*'UNIT VALUES'!$D$42*'UNIT VALUES'!$D$44), IF(U1042&gt;V1042, Q1042*'UNIT VALUES'!$D$29*'UNIT VALUES'!$D$36, Q1042*'UNIT VALUES'!$D$31*'UNIT VALUES'!$D$36)),0)</f>
        <v>545234</v>
      </c>
      <c r="AA1042" s="87">
        <f>ROUND(IF(C1042="22", IF(U1042&gt;V1042,0,R1042*'UNIT VALUES'!$D$43*'UNIT VALUES'!$D$44),IF(CALCS!U1042&gt;CALCS!V1042,0,CALCS!R1042*'UNIT VALUES'!$D$34*'UNIT VALUES'!$D$36)), 0)</f>
        <v>0</v>
      </c>
      <c r="AB1042" s="87">
        <f>ROUND(IF(C1042="22",IF(U1042&gt;V1042,S1042*'UNIT VALUES'!$D$40*'UNIT VALUES'!$D$44,0),IF(U1042&gt;V1042,S1042*'UNIT VALUES'!$D$30*'UNIT VALUES'!$D$36)), 0)</f>
        <v>187065</v>
      </c>
      <c r="AC1042" s="87">
        <f>ROUND(IF(U1042&gt;V1042,0,IF(T1042&gt;1, IF(C1042="66", T1042*'UNIT VALUES'!$D$33*'UNIT VALUES'!$D$36,T1042*'UNIT VALUES'!$D$32*'UNIT VALUES'!$D$36),0)),0)</f>
        <v>0</v>
      </c>
      <c r="AD1042" t="str">
        <f t="shared" si="49"/>
        <v>470354</v>
      </c>
      <c r="AE1042">
        <f ca="1">IF(C1042="22",OFFSET('National Reallocations'!$L$1,MATCH(AD1042,'National Reallocations'!$I$2:$I$52,0),),ROUND((X1042/(SUM($X$2:$X$1259)-SUMIF($C$2:$C$1259,"22",$X$2:$X$1259)))*(Reallocations!$F$4+Reallocations!$F$5),0))</f>
        <v>82</v>
      </c>
      <c r="AF1042" s="27">
        <f ca="1">IF(ISERROR(OFFSET('MSA Reallocations'!$I$1,MATCH(AD1042,'MSA Reallocations'!$E$2:$E$37,0),)), 0, (OFFSET('MSA Reallocations'!$I$1,MATCH(AD1042,'MSA Reallocations'!$E$2:$E$37,0),)))</f>
        <v>0</v>
      </c>
      <c r="AG1042" s="181">
        <f ca="1">IF(ISERROR(OFFSET(Reductions!$E$1,MATCH(AD1042,Reductions!$F$2:$F$15,0),)), 0, -OFFSET(Reductions!$E$1,MATCH(AD1042,Reductions!$F$2:$F$15,0),))</f>
        <v>0</v>
      </c>
      <c r="AH1042" s="53">
        <f t="shared" ca="1" si="50"/>
        <v>977803</v>
      </c>
    </row>
    <row r="1043" spans="1:34" x14ac:dyDescent="0.25">
      <c r="A1043" s="126" t="s">
        <v>5353</v>
      </c>
      <c r="B1043" s="126" t="s">
        <v>2749</v>
      </c>
      <c r="C1043" s="126" t="s">
        <v>27</v>
      </c>
      <c r="D1043" s="126" t="s">
        <v>28</v>
      </c>
      <c r="E1043" s="126" t="s">
        <v>2750</v>
      </c>
      <c r="F1043" s="126" t="s">
        <v>2756</v>
      </c>
      <c r="G1043" s="126" t="s">
        <v>886</v>
      </c>
      <c r="H1043" s="126" t="s">
        <v>23</v>
      </c>
      <c r="I1043" s="126" t="s">
        <v>2757</v>
      </c>
      <c r="J1043" s="126" t="s">
        <v>2758</v>
      </c>
      <c r="K1043" s="126" t="s">
        <v>3358</v>
      </c>
      <c r="L1043" s="127">
        <v>16196</v>
      </c>
      <c r="M1043" s="127">
        <v>0</v>
      </c>
      <c r="N1043" s="127">
        <v>0</v>
      </c>
      <c r="O1043" s="127">
        <v>43898</v>
      </c>
      <c r="P1043" s="127">
        <v>0</v>
      </c>
      <c r="Q1043" s="127">
        <v>9653</v>
      </c>
      <c r="R1043" s="127">
        <v>1402</v>
      </c>
      <c r="S1043" s="127">
        <v>448</v>
      </c>
      <c r="T1043" s="24">
        <f>IF(P1043&gt;0, ROUND(IF(IF(OR(C1043="51", C1043="52", C1043="66"), (L1043*'UNIT VALUES'!$C$26)-CALCS!P1043,0)&gt;0, IF(OR(C1043="51", C1043="52", C1043="66"), (L1043*'UNIT VALUES'!$C$26)-CALCS!P1043,0), 0), 0), ROUND(IF(IF(OR(C1043="51", C1043="52", C1043="66"), (L1043*'UNIT VALUES'!$C$26)-CALCS!O1043,0)&gt;0, IF(OR(C1043="51", C1043="52", C1043="66"), (L1043*'UNIT VALUES'!$C$26)-CALCS!O1043,0), 0), 0))</f>
        <v>0</v>
      </c>
      <c r="U1043" s="25">
        <f>IF(C1043="22", (O1043*'UNIT VALUES'!$D$38)+(Q1043*'UNIT VALUES'!$D$39)+(S1043*'UNIT VALUES'!$D$40), (O1043*'UNIT VALUES'!$D$28)+(Q1043*'UNIT VALUES'!$D$29)+(S1043*'UNIT VALUES'!$D$30))</f>
        <v>395106.56786426599</v>
      </c>
      <c r="V1043" s="25">
        <f>IF(C1043="22",(O1043*'UNIT VALUES'!$D$41)+(Q1043*'UNIT VALUES'!$D$42)+(R1043*'UNIT VALUES'!$D$43),IF(C1043="66",(Q1043*'UNIT VALUES'!$D$31)+(T1043*'UNIT VALUES'!$D$33)+(R1043*'UNIT VALUES'!$D$34),(Q1043*'UNIT VALUES'!$D$31)+(T1043*'UNIT VALUES'!$D$32)+(R1043*'UNIT VALUES'!$D$34)))</f>
        <v>251190.51174657891</v>
      </c>
      <c r="W1043" s="25">
        <f t="shared" si="48"/>
        <v>395107</v>
      </c>
      <c r="X1043" s="27">
        <f>ROUND(IF(C1043="22", W1043*'UNIT VALUES'!$D$44, W1043*'UNIT VALUES'!$D$36), 0)</f>
        <v>345801</v>
      </c>
      <c r="Y1043" s="87">
        <f>ROUND(IF(C1043="22", IF(U1043&gt;V1043,O1043*'UNIT VALUES'!$D$38*'UNIT VALUES'!$D$44,O1043*'UNIT VALUES'!$D$41*'UNIT VALUES'!$D$44),IF(U1043&gt;V1043, O1043*'UNIT VALUES'!$D$28*'UNIT VALUES'!$D$36,0)), 0)</f>
        <v>72220</v>
      </c>
      <c r="Z1043" s="87">
        <f>ROUND(IF(C1043="22", IF(U1043&gt;V1043,Q1043*'UNIT VALUES'!$D$39*'UNIT VALUES'!$D$44,Q1043*'UNIT VALUES'!$D$42*'UNIT VALUES'!$D$44), IF(U1043&gt;V1043, Q1043*'UNIT VALUES'!$D$29*'UNIT VALUES'!$D$36, Q1043*'UNIT VALUES'!$D$31*'UNIT VALUES'!$D$36)),0)</f>
        <v>214770</v>
      </c>
      <c r="AA1043" s="87">
        <f>ROUND(IF(C1043="22", IF(U1043&gt;V1043,0,R1043*'UNIT VALUES'!$D$43*'UNIT VALUES'!$D$44),IF(CALCS!U1043&gt;CALCS!V1043,0,CALCS!R1043*'UNIT VALUES'!$D$34*'UNIT VALUES'!$D$36)), 0)</f>
        <v>0</v>
      </c>
      <c r="AB1043" s="87">
        <f>ROUND(IF(C1043="22",IF(U1043&gt;V1043,S1043*'UNIT VALUES'!$D$40*'UNIT VALUES'!$D$44,0),IF(U1043&gt;V1043,S1043*'UNIT VALUES'!$D$30*'UNIT VALUES'!$D$36)), 0)</f>
        <v>58811</v>
      </c>
      <c r="AC1043" s="87">
        <f>ROUND(IF(U1043&gt;V1043,0,IF(T1043&gt;1, IF(C1043="66", T1043*'UNIT VALUES'!$D$33*'UNIT VALUES'!$D$36,T1043*'UNIT VALUES'!$D$32*'UNIT VALUES'!$D$36),0)),0)</f>
        <v>0</v>
      </c>
      <c r="AD1043" t="str">
        <f t="shared" si="49"/>
        <v>470360</v>
      </c>
      <c r="AE1043">
        <f ca="1">IF(C1043="22",OFFSET('National Reallocations'!$L$1,MATCH(AD1043,'National Reallocations'!$I$2:$I$52,0),),ROUND((X1043/(SUM($X$2:$X$1259)-SUMIF($C$2:$C$1259,"22",$X$2:$X$1259)))*(Reallocations!$F$4+Reallocations!$F$5),0))</f>
        <v>29</v>
      </c>
      <c r="AF1043" s="27">
        <f ca="1">IF(ISERROR(OFFSET('MSA Reallocations'!$I$1,MATCH(AD1043,'MSA Reallocations'!$E$2:$E$37,0),)), 0, (OFFSET('MSA Reallocations'!$I$1,MATCH(AD1043,'MSA Reallocations'!$E$2:$E$37,0),)))</f>
        <v>0</v>
      </c>
      <c r="AG1043" s="181">
        <f ca="1">IF(ISERROR(OFFSET(Reductions!$E$1,MATCH(AD1043,Reductions!$F$2:$F$15,0),)), 0, -OFFSET(Reductions!$E$1,MATCH(AD1043,Reductions!$F$2:$F$15,0),))</f>
        <v>0</v>
      </c>
      <c r="AH1043" s="53">
        <f t="shared" ca="1" si="50"/>
        <v>345830</v>
      </c>
    </row>
    <row r="1044" spans="1:34" x14ac:dyDescent="0.25">
      <c r="A1044" s="126" t="s">
        <v>4989</v>
      </c>
      <c r="B1044" s="126" t="s">
        <v>2749</v>
      </c>
      <c r="C1044" s="126" t="s">
        <v>27</v>
      </c>
      <c r="D1044" s="126" t="s">
        <v>28</v>
      </c>
      <c r="E1044" s="126" t="s">
        <v>2750</v>
      </c>
      <c r="F1044" s="126" t="s">
        <v>808</v>
      </c>
      <c r="G1044" s="126" t="s">
        <v>2760</v>
      </c>
      <c r="H1044" s="126" t="s">
        <v>23</v>
      </c>
      <c r="I1044" s="126" t="s">
        <v>2761</v>
      </c>
      <c r="J1044" s="126" t="s">
        <v>2762</v>
      </c>
      <c r="K1044" s="126" t="s">
        <v>3358</v>
      </c>
      <c r="L1044" s="127">
        <v>6977</v>
      </c>
      <c r="M1044" s="127">
        <v>0</v>
      </c>
      <c r="N1044" s="127">
        <v>0</v>
      </c>
      <c r="O1044" s="127">
        <v>72639</v>
      </c>
      <c r="P1044" s="127">
        <v>0</v>
      </c>
      <c r="Q1044" s="127">
        <v>4798</v>
      </c>
      <c r="R1044" s="127">
        <v>553</v>
      </c>
      <c r="S1044" s="127">
        <v>285</v>
      </c>
      <c r="T1044" s="24">
        <f>IF(P1044&gt;0, ROUND(IF(IF(OR(C1044="51", C1044="52", C1044="66"), (L1044*'UNIT VALUES'!$C$26)-CALCS!P1044,0)&gt;0, IF(OR(C1044="51", C1044="52", C1044="66"), (L1044*'UNIT VALUES'!$C$26)-CALCS!P1044,0), 0), 0), ROUND(IF(IF(OR(C1044="51", C1044="52", C1044="66"), (L1044*'UNIT VALUES'!$C$26)-CALCS!O1044,0)&gt;0, IF(OR(C1044="51", C1044="52", C1044="66"), (L1044*'UNIT VALUES'!$C$26)-CALCS!O1044,0), 0), 0))</f>
        <v>0</v>
      </c>
      <c r="U1044" s="25">
        <f>IF(C1044="22", (O1044*'UNIT VALUES'!$D$38)+(Q1044*'UNIT VALUES'!$D$39)+(S1044*'UNIT VALUES'!$D$40), (O1044*'UNIT VALUES'!$D$28)+(Q1044*'UNIT VALUES'!$D$29)+(S1044*'UNIT VALUES'!$D$30))</f>
        <v>301263.4526822177</v>
      </c>
      <c r="V1044" s="25">
        <f>IF(C1044="22",(O1044*'UNIT VALUES'!$D$41)+(Q1044*'UNIT VALUES'!$D$42)+(R1044*'UNIT VALUES'!$D$43),IF(C1044="66",(Q1044*'UNIT VALUES'!$D$31)+(T1044*'UNIT VALUES'!$D$33)+(R1044*'UNIT VALUES'!$D$34),(Q1044*'UNIT VALUES'!$D$31)+(T1044*'UNIT VALUES'!$D$32)+(R1044*'UNIT VALUES'!$D$34)))</f>
        <v>114186.70339611467</v>
      </c>
      <c r="W1044" s="25">
        <f t="shared" si="48"/>
        <v>301263</v>
      </c>
      <c r="X1044" s="27">
        <f>ROUND(IF(C1044="22", W1044*'UNIT VALUES'!$D$44, W1044*'UNIT VALUES'!$D$36), 0)</f>
        <v>263668</v>
      </c>
      <c r="Y1044" s="87">
        <f>ROUND(IF(C1044="22", IF(U1044&gt;V1044,O1044*'UNIT VALUES'!$D$38*'UNIT VALUES'!$D$44,O1044*'UNIT VALUES'!$D$41*'UNIT VALUES'!$D$44),IF(U1044&gt;V1044, O1044*'UNIT VALUES'!$D$28*'UNIT VALUES'!$D$36,0)), 0)</f>
        <v>119505</v>
      </c>
      <c r="Z1044" s="87">
        <f>ROUND(IF(C1044="22", IF(U1044&gt;V1044,Q1044*'UNIT VALUES'!$D$39*'UNIT VALUES'!$D$44,Q1044*'UNIT VALUES'!$D$42*'UNIT VALUES'!$D$44), IF(U1044&gt;V1044, Q1044*'UNIT VALUES'!$D$29*'UNIT VALUES'!$D$36, Q1044*'UNIT VALUES'!$D$31*'UNIT VALUES'!$D$36)),0)</f>
        <v>106751</v>
      </c>
      <c r="AA1044" s="87">
        <f>ROUND(IF(C1044="22", IF(U1044&gt;V1044,0,R1044*'UNIT VALUES'!$D$43*'UNIT VALUES'!$D$44),IF(CALCS!U1044&gt;CALCS!V1044,0,CALCS!R1044*'UNIT VALUES'!$D$34*'UNIT VALUES'!$D$36)), 0)</f>
        <v>0</v>
      </c>
      <c r="AB1044" s="87">
        <f>ROUND(IF(C1044="22",IF(U1044&gt;V1044,S1044*'UNIT VALUES'!$D$40*'UNIT VALUES'!$D$44,0),IF(U1044&gt;V1044,S1044*'UNIT VALUES'!$D$30*'UNIT VALUES'!$D$36)), 0)</f>
        <v>37413</v>
      </c>
      <c r="AC1044" s="87">
        <f>ROUND(IF(U1044&gt;V1044,0,IF(T1044&gt;1, IF(C1044="66", T1044*'UNIT VALUES'!$D$33*'UNIT VALUES'!$D$36,T1044*'UNIT VALUES'!$D$32*'UNIT VALUES'!$D$36),0)),0)</f>
        <v>0</v>
      </c>
      <c r="AD1044" t="str">
        <f t="shared" si="49"/>
        <v>470672</v>
      </c>
      <c r="AE1044">
        <f ca="1">IF(C1044="22",OFFSET('National Reallocations'!$L$1,MATCH(AD1044,'National Reallocations'!$I$2:$I$52,0),),ROUND((X1044/(SUM($X$2:$X$1259)-SUMIF($C$2:$C$1259,"22",$X$2:$X$1259)))*(Reallocations!$F$4+Reallocations!$F$5),0))</f>
        <v>22</v>
      </c>
      <c r="AF1044" s="27">
        <f ca="1">IF(ISERROR(OFFSET('MSA Reallocations'!$I$1,MATCH(AD1044,'MSA Reallocations'!$E$2:$E$37,0),)), 0, (OFFSET('MSA Reallocations'!$I$1,MATCH(AD1044,'MSA Reallocations'!$E$2:$E$37,0),)))</f>
        <v>0</v>
      </c>
      <c r="AG1044" s="181">
        <f ca="1">IF(ISERROR(OFFSET(Reductions!$E$1,MATCH(AD1044,Reductions!$F$2:$F$15,0),)), 0, -OFFSET(Reductions!$E$1,MATCH(AD1044,Reductions!$F$2:$F$15,0),))</f>
        <v>0</v>
      </c>
      <c r="AH1044" s="53">
        <f t="shared" ca="1" si="50"/>
        <v>263690</v>
      </c>
    </row>
    <row r="1045" spans="1:34" x14ac:dyDescent="0.25">
      <c r="A1045" s="126" t="s">
        <v>5191</v>
      </c>
      <c r="B1045" s="126" t="s">
        <v>2749</v>
      </c>
      <c r="C1045" s="126" t="s">
        <v>47</v>
      </c>
      <c r="D1045" s="126" t="s">
        <v>48</v>
      </c>
      <c r="E1045" s="126" t="s">
        <v>2750</v>
      </c>
      <c r="F1045" s="126" t="s">
        <v>2763</v>
      </c>
      <c r="G1045" s="126" t="s">
        <v>2480</v>
      </c>
      <c r="H1045" s="126" t="s">
        <v>23</v>
      </c>
      <c r="I1045" s="126" t="s">
        <v>2764</v>
      </c>
      <c r="J1045" s="126" t="s">
        <v>2762</v>
      </c>
      <c r="K1045" s="126" t="s">
        <v>3358</v>
      </c>
      <c r="L1045" s="127">
        <v>1</v>
      </c>
      <c r="M1045" s="127">
        <v>0</v>
      </c>
      <c r="N1045" s="127">
        <v>0</v>
      </c>
      <c r="O1045" s="127">
        <v>56018</v>
      </c>
      <c r="P1045" s="127">
        <v>0</v>
      </c>
      <c r="Q1045" s="127">
        <v>4211</v>
      </c>
      <c r="R1045" s="127">
        <v>210</v>
      </c>
      <c r="S1045" s="127">
        <v>212</v>
      </c>
      <c r="T1045" s="24">
        <f>IF(P1045&gt;0, ROUND(IF(IF(OR(C1045="51", C1045="52", C1045="66"), (L1045*'UNIT VALUES'!$C$26)-CALCS!P1045,0)&gt;0, IF(OR(C1045="51", C1045="52", C1045="66"), (L1045*'UNIT VALUES'!$C$26)-CALCS!P1045,0), 0), 0), ROUND(IF(IF(OR(C1045="51", C1045="52", C1045="66"), (L1045*'UNIT VALUES'!$C$26)-CALCS!O1045,0)&gt;0, IF(OR(C1045="51", C1045="52", C1045="66"), (L1045*'UNIT VALUES'!$C$26)-CALCS!O1045,0), 0), 0))</f>
        <v>0</v>
      </c>
      <c r="U1045" s="25">
        <f>IF(C1045="22", (O1045*'UNIT VALUES'!$D$38)+(Q1045*'UNIT VALUES'!$D$39)+(S1045*'UNIT VALUES'!$D$40), (O1045*'UNIT VALUES'!$D$28)+(Q1045*'UNIT VALUES'!$D$29)+(S1045*'UNIT VALUES'!$D$30))</f>
        <v>244148.1867350984</v>
      </c>
      <c r="V1045" s="25">
        <f>IF(C1045="22",(O1045*'UNIT VALUES'!$D$41)+(Q1045*'UNIT VALUES'!$D$42)+(R1045*'UNIT VALUES'!$D$43),IF(C1045="66",(Q1045*'UNIT VALUES'!$D$31)+(T1045*'UNIT VALUES'!$D$33)+(R1045*'UNIT VALUES'!$D$34),(Q1045*'UNIT VALUES'!$D$31)+(T1045*'UNIT VALUES'!$D$32)+(R1045*'UNIT VALUES'!$D$34)))</f>
        <v>79800.661288072792</v>
      </c>
      <c r="W1045" s="25">
        <f t="shared" si="48"/>
        <v>244148</v>
      </c>
      <c r="X1045" s="27">
        <f>ROUND(IF(C1045="22", W1045*'UNIT VALUES'!$D$44, W1045*'UNIT VALUES'!$D$36), 0)</f>
        <v>213680</v>
      </c>
      <c r="Y1045" s="87">
        <f>ROUND(IF(C1045="22", IF(U1045&gt;V1045,O1045*'UNIT VALUES'!$D$38*'UNIT VALUES'!$D$44,O1045*'UNIT VALUES'!$D$41*'UNIT VALUES'!$D$44),IF(U1045&gt;V1045, O1045*'UNIT VALUES'!$D$28*'UNIT VALUES'!$D$36,0)), 0)</f>
        <v>92160</v>
      </c>
      <c r="Z1045" s="87">
        <f>ROUND(IF(C1045="22", IF(U1045&gt;V1045,Q1045*'UNIT VALUES'!$D$39*'UNIT VALUES'!$D$44,Q1045*'UNIT VALUES'!$D$42*'UNIT VALUES'!$D$44), IF(U1045&gt;V1045, Q1045*'UNIT VALUES'!$D$29*'UNIT VALUES'!$D$36, Q1045*'UNIT VALUES'!$D$31*'UNIT VALUES'!$D$36)),0)</f>
        <v>93691</v>
      </c>
      <c r="AA1045" s="87">
        <f>ROUND(IF(C1045="22", IF(U1045&gt;V1045,0,R1045*'UNIT VALUES'!$D$43*'UNIT VALUES'!$D$44),IF(CALCS!U1045&gt;CALCS!V1045,0,CALCS!R1045*'UNIT VALUES'!$D$34*'UNIT VALUES'!$D$36)), 0)</f>
        <v>0</v>
      </c>
      <c r="AB1045" s="87">
        <f>ROUND(IF(C1045="22",IF(U1045&gt;V1045,S1045*'UNIT VALUES'!$D$40*'UNIT VALUES'!$D$44,0),IF(U1045&gt;V1045,S1045*'UNIT VALUES'!$D$30*'UNIT VALUES'!$D$36)), 0)</f>
        <v>27830</v>
      </c>
      <c r="AC1045" s="87">
        <f>ROUND(IF(U1045&gt;V1045,0,IF(T1045&gt;1, IF(C1045="66", T1045*'UNIT VALUES'!$D$33*'UNIT VALUES'!$D$36,T1045*'UNIT VALUES'!$D$32*'UNIT VALUES'!$D$36),0)),0)</f>
        <v>0</v>
      </c>
      <c r="AD1045" t="str">
        <f t="shared" si="49"/>
        <v>470834</v>
      </c>
      <c r="AE1045">
        <f ca="1">IF(C1045="22",OFFSET('National Reallocations'!$L$1,MATCH(AD1045,'National Reallocations'!$I$2:$I$52,0),),ROUND((X1045/(SUM($X$2:$X$1259)-SUMIF($C$2:$C$1259,"22",$X$2:$X$1259)))*(Reallocations!$F$4+Reallocations!$F$5),0))</f>
        <v>18</v>
      </c>
      <c r="AF1045" s="27">
        <f ca="1">IF(ISERROR(OFFSET('MSA Reallocations'!$I$1,MATCH(AD1045,'MSA Reallocations'!$E$2:$E$37,0),)), 0, (OFFSET('MSA Reallocations'!$I$1,MATCH(AD1045,'MSA Reallocations'!$E$2:$E$37,0),)))</f>
        <v>0</v>
      </c>
      <c r="AG1045" s="181">
        <f ca="1">IF(ISERROR(OFFSET(Reductions!$E$1,MATCH(AD1045,Reductions!$F$2:$F$15,0),)), 0, -OFFSET(Reductions!$E$1,MATCH(AD1045,Reductions!$F$2:$F$15,0),))</f>
        <v>0</v>
      </c>
      <c r="AH1045" s="53">
        <f t="shared" ca="1" si="50"/>
        <v>213698</v>
      </c>
    </row>
    <row r="1046" spans="1:34" x14ac:dyDescent="0.25">
      <c r="A1046" s="126" t="s">
        <v>5050</v>
      </c>
      <c r="B1046" s="126" t="s">
        <v>2749</v>
      </c>
      <c r="C1046" s="126" t="s">
        <v>27</v>
      </c>
      <c r="D1046" s="126" t="s">
        <v>28</v>
      </c>
      <c r="E1046" s="126" t="s">
        <v>2750</v>
      </c>
      <c r="F1046" s="126" t="s">
        <v>1587</v>
      </c>
      <c r="G1046" s="126" t="s">
        <v>322</v>
      </c>
      <c r="H1046" s="126" t="s">
        <v>23</v>
      </c>
      <c r="I1046" s="126" t="s">
        <v>2765</v>
      </c>
      <c r="J1046" s="126" t="s">
        <v>2766</v>
      </c>
      <c r="K1046" s="126" t="s">
        <v>3358</v>
      </c>
      <c r="L1046" s="127">
        <v>34376</v>
      </c>
      <c r="M1046" s="127">
        <v>49258</v>
      </c>
      <c r="N1046" s="127">
        <v>49131</v>
      </c>
      <c r="O1046" s="127">
        <v>66975</v>
      </c>
      <c r="P1046" s="127">
        <v>0</v>
      </c>
      <c r="Q1046" s="127">
        <v>15419</v>
      </c>
      <c r="R1046" s="127">
        <v>2310</v>
      </c>
      <c r="S1046" s="127">
        <v>426</v>
      </c>
      <c r="T1046" s="24">
        <f>IF(P1046&gt;0, ROUND(IF(IF(OR(C1046="51", C1046="52", C1046="66"), (L1046*'UNIT VALUES'!$C$26)-CALCS!P1046,0)&gt;0, IF(OR(C1046="51", C1046="52", C1046="66"), (L1046*'UNIT VALUES'!$C$26)-CALCS!P1046,0), 0), 0), ROUND(IF(IF(OR(C1046="51", C1046="52", C1046="66"), (L1046*'UNIT VALUES'!$C$26)-CALCS!O1046,0)&gt;0, IF(OR(C1046="51", C1046="52", C1046="66"), (L1046*'UNIT VALUES'!$C$26)-CALCS!O1046,0), 0), 0))</f>
        <v>0</v>
      </c>
      <c r="U1046" s="25">
        <f>IF(C1046="22", (O1046*'UNIT VALUES'!$D$38)+(Q1046*'UNIT VALUES'!$D$39)+(S1046*'UNIT VALUES'!$D$40), (O1046*'UNIT VALUES'!$D$28)+(Q1046*'UNIT VALUES'!$D$29)+(S1046*'UNIT VALUES'!$D$30))</f>
        <v>581765.74377220252</v>
      </c>
      <c r="V1046" s="25">
        <f>IF(C1046="22",(O1046*'UNIT VALUES'!$D$41)+(Q1046*'UNIT VALUES'!$D$42)+(R1046*'UNIT VALUES'!$D$43),IF(C1046="66",(Q1046*'UNIT VALUES'!$D$31)+(T1046*'UNIT VALUES'!$D$33)+(R1046*'UNIT VALUES'!$D$34),(Q1046*'UNIT VALUES'!$D$31)+(T1046*'UNIT VALUES'!$D$32)+(R1046*'UNIT VALUES'!$D$34)))</f>
        <v>406464.35641691345</v>
      </c>
      <c r="W1046" s="25">
        <f t="shared" si="48"/>
        <v>581766</v>
      </c>
      <c r="X1046" s="27">
        <f>ROUND(IF(C1046="22", W1046*'UNIT VALUES'!$D$44, W1046*'UNIT VALUES'!$D$36), 0)</f>
        <v>509166</v>
      </c>
      <c r="Y1046" s="87">
        <f>ROUND(IF(C1046="22", IF(U1046&gt;V1046,O1046*'UNIT VALUES'!$D$38*'UNIT VALUES'!$D$44,O1046*'UNIT VALUES'!$D$41*'UNIT VALUES'!$D$44),IF(U1046&gt;V1046, O1046*'UNIT VALUES'!$D$28*'UNIT VALUES'!$D$36,0)), 0)</f>
        <v>110186</v>
      </c>
      <c r="Z1046" s="87">
        <f>ROUND(IF(C1046="22", IF(U1046&gt;V1046,Q1046*'UNIT VALUES'!$D$39*'UNIT VALUES'!$D$44,Q1046*'UNIT VALUES'!$D$42*'UNIT VALUES'!$D$44), IF(U1046&gt;V1046, Q1046*'UNIT VALUES'!$D$29*'UNIT VALUES'!$D$36, Q1046*'UNIT VALUES'!$D$31*'UNIT VALUES'!$D$36)),0)</f>
        <v>343057</v>
      </c>
      <c r="AA1046" s="87">
        <f>ROUND(IF(C1046="22", IF(U1046&gt;V1046,0,R1046*'UNIT VALUES'!$D$43*'UNIT VALUES'!$D$44),IF(CALCS!U1046&gt;CALCS!V1046,0,CALCS!R1046*'UNIT VALUES'!$D$34*'UNIT VALUES'!$D$36)), 0)</f>
        <v>0</v>
      </c>
      <c r="AB1046" s="87">
        <f>ROUND(IF(C1046="22",IF(U1046&gt;V1046,S1046*'UNIT VALUES'!$D$40*'UNIT VALUES'!$D$44,0),IF(U1046&gt;V1046,S1046*'UNIT VALUES'!$D$30*'UNIT VALUES'!$D$36)), 0)</f>
        <v>55923</v>
      </c>
      <c r="AC1046" s="87">
        <f>ROUND(IF(U1046&gt;V1046,0,IF(T1046&gt;1, IF(C1046="66", T1046*'UNIT VALUES'!$D$33*'UNIT VALUES'!$D$36,T1046*'UNIT VALUES'!$D$32*'UNIT VALUES'!$D$36),0)),0)</f>
        <v>0</v>
      </c>
      <c r="AD1046" t="str">
        <f t="shared" si="49"/>
        <v>470924</v>
      </c>
      <c r="AE1046">
        <f ca="1">IF(C1046="22",OFFSET('National Reallocations'!$L$1,MATCH(AD1046,'National Reallocations'!$I$2:$I$52,0),),ROUND((X1046/(SUM($X$2:$X$1259)-SUMIF($C$2:$C$1259,"22",$X$2:$X$1259)))*(Reallocations!$F$4+Reallocations!$F$5),0))</f>
        <v>43</v>
      </c>
      <c r="AF1046" s="27">
        <f ca="1">IF(ISERROR(OFFSET('MSA Reallocations'!$I$1,MATCH(AD1046,'MSA Reallocations'!$E$2:$E$37,0),)), 0, (OFFSET('MSA Reallocations'!$I$1,MATCH(AD1046,'MSA Reallocations'!$E$2:$E$37,0),)))</f>
        <v>0</v>
      </c>
      <c r="AG1046" s="181">
        <f ca="1">IF(ISERROR(OFFSET(Reductions!$E$1,MATCH(AD1046,Reductions!$F$2:$F$15,0),)), 0, -OFFSET(Reductions!$E$1,MATCH(AD1046,Reductions!$F$2:$F$15,0),))</f>
        <v>0</v>
      </c>
      <c r="AH1046" s="53">
        <f t="shared" ca="1" si="50"/>
        <v>509209</v>
      </c>
    </row>
    <row r="1047" spans="1:34" x14ac:dyDescent="0.25">
      <c r="A1047" s="126" t="s">
        <v>5063</v>
      </c>
      <c r="B1047" s="126" t="s">
        <v>2749</v>
      </c>
      <c r="C1047" s="126" t="s">
        <v>27</v>
      </c>
      <c r="D1047" s="126" t="s">
        <v>28</v>
      </c>
      <c r="E1047" s="126" t="s">
        <v>2750</v>
      </c>
      <c r="F1047" s="126" t="s">
        <v>971</v>
      </c>
      <c r="G1047" s="126" t="s">
        <v>22</v>
      </c>
      <c r="H1047" s="126" t="s">
        <v>23</v>
      </c>
      <c r="I1047" s="126" t="s">
        <v>2768</v>
      </c>
      <c r="J1047" s="126" t="s">
        <v>2761</v>
      </c>
      <c r="K1047" s="126" t="s">
        <v>3358</v>
      </c>
      <c r="L1047" s="127">
        <v>31187</v>
      </c>
      <c r="M1047" s="127">
        <v>45636</v>
      </c>
      <c r="N1047" s="127">
        <v>39753</v>
      </c>
      <c r="O1047" s="127">
        <v>66027</v>
      </c>
      <c r="P1047" s="127">
        <v>57515</v>
      </c>
      <c r="Q1047" s="127">
        <v>14442</v>
      </c>
      <c r="R1047" s="127">
        <v>2896</v>
      </c>
      <c r="S1047" s="127">
        <v>230</v>
      </c>
      <c r="T1047" s="24">
        <f>IF(P1047&gt;0, ROUND(IF(IF(OR(C1047="51", C1047="52", C1047="66"), (L1047*'UNIT VALUES'!$C$26)-CALCS!P1047,0)&gt;0, IF(OR(C1047="51", C1047="52", C1047="66"), (L1047*'UNIT VALUES'!$C$26)-CALCS!P1047,0), 0), 0), ROUND(IF(IF(OR(C1047="51", C1047="52", C1047="66"), (L1047*'UNIT VALUES'!$C$26)-CALCS!O1047,0)&gt;0, IF(OR(C1047="51", C1047="52", C1047="66"), (L1047*'UNIT VALUES'!$C$26)-CALCS!O1047,0), 0), 0))</f>
        <v>0</v>
      </c>
      <c r="U1047" s="25">
        <f>IF(C1047="22", (O1047*'UNIT VALUES'!$D$38)+(Q1047*'UNIT VALUES'!$D$39)+(S1047*'UNIT VALUES'!$D$40), (O1047*'UNIT VALUES'!$D$28)+(Q1047*'UNIT VALUES'!$D$29)+(S1047*'UNIT VALUES'!$D$30))</f>
        <v>525748.73625950364</v>
      </c>
      <c r="V1047" s="25">
        <f>IF(C1047="22",(O1047*'UNIT VALUES'!$D$41)+(Q1047*'UNIT VALUES'!$D$42)+(R1047*'UNIT VALUES'!$D$43),IF(C1047="66",(Q1047*'UNIT VALUES'!$D$31)+(T1047*'UNIT VALUES'!$D$33)+(R1047*'UNIT VALUES'!$D$34),(Q1047*'UNIT VALUES'!$D$31)+(T1047*'UNIT VALUES'!$D$32)+(R1047*'UNIT VALUES'!$D$34)))</f>
        <v>435012.84434476373</v>
      </c>
      <c r="W1047" s="25">
        <f t="shared" si="48"/>
        <v>525749</v>
      </c>
      <c r="X1047" s="27">
        <f>ROUND(IF(C1047="22", W1047*'UNIT VALUES'!$D$44, W1047*'UNIT VALUES'!$D$36), 0)</f>
        <v>460140</v>
      </c>
      <c r="Y1047" s="87">
        <f>ROUND(IF(C1047="22", IF(U1047&gt;V1047,O1047*'UNIT VALUES'!$D$38*'UNIT VALUES'!$D$44,O1047*'UNIT VALUES'!$D$41*'UNIT VALUES'!$D$44),IF(U1047&gt;V1047, O1047*'UNIT VALUES'!$D$28*'UNIT VALUES'!$D$36,0)), 0)</f>
        <v>108627</v>
      </c>
      <c r="Z1047" s="87">
        <f>ROUND(IF(C1047="22", IF(U1047&gt;V1047,Q1047*'UNIT VALUES'!$D$39*'UNIT VALUES'!$D$44,Q1047*'UNIT VALUES'!$D$42*'UNIT VALUES'!$D$44), IF(U1047&gt;V1047, Q1047*'UNIT VALUES'!$D$29*'UNIT VALUES'!$D$36, Q1047*'UNIT VALUES'!$D$31*'UNIT VALUES'!$D$36)),0)</f>
        <v>321320</v>
      </c>
      <c r="AA1047" s="87">
        <f>ROUND(IF(C1047="22", IF(U1047&gt;V1047,0,R1047*'UNIT VALUES'!$D$43*'UNIT VALUES'!$D$44),IF(CALCS!U1047&gt;CALCS!V1047,0,CALCS!R1047*'UNIT VALUES'!$D$34*'UNIT VALUES'!$D$36)), 0)</f>
        <v>0</v>
      </c>
      <c r="AB1047" s="87">
        <f>ROUND(IF(C1047="22",IF(U1047&gt;V1047,S1047*'UNIT VALUES'!$D$40*'UNIT VALUES'!$D$44,0),IF(U1047&gt;V1047,S1047*'UNIT VALUES'!$D$30*'UNIT VALUES'!$D$36)), 0)</f>
        <v>30193</v>
      </c>
      <c r="AC1047" s="87">
        <f>ROUND(IF(U1047&gt;V1047,0,IF(T1047&gt;1, IF(C1047="66", T1047*'UNIT VALUES'!$D$33*'UNIT VALUES'!$D$36,T1047*'UNIT VALUES'!$D$32*'UNIT VALUES'!$D$36),0)),0)</f>
        <v>0</v>
      </c>
      <c r="AD1047" t="str">
        <f t="shared" si="49"/>
        <v>470954</v>
      </c>
      <c r="AE1047">
        <f ca="1">IF(C1047="22",OFFSET('National Reallocations'!$L$1,MATCH(AD1047,'National Reallocations'!$I$2:$I$52,0),),ROUND((X1047/(SUM($X$2:$X$1259)-SUMIF($C$2:$C$1259,"22",$X$2:$X$1259)))*(Reallocations!$F$4+Reallocations!$F$5),0))</f>
        <v>39</v>
      </c>
      <c r="AF1047" s="27">
        <f ca="1">IF(ISERROR(OFFSET('MSA Reallocations'!$I$1,MATCH(AD1047,'MSA Reallocations'!$E$2:$E$37,0),)), 0, (OFFSET('MSA Reallocations'!$I$1,MATCH(AD1047,'MSA Reallocations'!$E$2:$E$37,0),)))</f>
        <v>0</v>
      </c>
      <c r="AG1047" s="181">
        <f ca="1">IF(ISERROR(OFFSET(Reductions!$E$1,MATCH(AD1047,Reductions!$F$2:$F$15,0),)), 0, -OFFSET(Reductions!$E$1,MATCH(AD1047,Reductions!$F$2:$F$15,0),))</f>
        <v>0</v>
      </c>
      <c r="AH1047" s="53">
        <f t="shared" ca="1" si="50"/>
        <v>460179</v>
      </c>
    </row>
    <row r="1048" spans="1:34" x14ac:dyDescent="0.25">
      <c r="A1048" s="126" t="s">
        <v>5238</v>
      </c>
      <c r="B1048" s="126" t="s">
        <v>2749</v>
      </c>
      <c r="C1048" s="126" t="s">
        <v>27</v>
      </c>
      <c r="D1048" s="126" t="s">
        <v>28</v>
      </c>
      <c r="E1048" s="126" t="s">
        <v>2750</v>
      </c>
      <c r="F1048" s="126" t="s">
        <v>820</v>
      </c>
      <c r="G1048" s="126" t="s">
        <v>22</v>
      </c>
      <c r="H1048" s="126" t="s">
        <v>23</v>
      </c>
      <c r="I1048" s="126" t="s">
        <v>2770</v>
      </c>
      <c r="J1048" s="126" t="s">
        <v>2752</v>
      </c>
      <c r="K1048" s="126" t="s">
        <v>3358</v>
      </c>
      <c r="L1048" s="127">
        <v>26314</v>
      </c>
      <c r="M1048" s="127">
        <v>32027</v>
      </c>
      <c r="N1048" s="127">
        <v>32027</v>
      </c>
      <c r="O1048" s="127">
        <v>53014</v>
      </c>
      <c r="P1048" s="127">
        <v>0</v>
      </c>
      <c r="Q1048" s="127">
        <v>10309</v>
      </c>
      <c r="R1048" s="127">
        <v>2506</v>
      </c>
      <c r="S1048" s="127">
        <v>287</v>
      </c>
      <c r="T1048" s="24">
        <f>IF(P1048&gt;0, ROUND(IF(IF(OR(C1048="51", C1048="52", C1048="66"), (L1048*'UNIT VALUES'!$C$26)-CALCS!P1048,0)&gt;0, IF(OR(C1048="51", C1048="52", C1048="66"), (L1048*'UNIT VALUES'!$C$26)-CALCS!P1048,0), 0), 0), ROUND(IF(IF(OR(C1048="51", C1048="52", C1048="66"), (L1048*'UNIT VALUES'!$C$26)-CALCS!O1048,0)&gt;0, IF(OR(C1048="51", C1048="52", C1048="66"), (L1048*'UNIT VALUES'!$C$26)-CALCS!O1048,0), 0), 0))</f>
        <v>0</v>
      </c>
      <c r="U1048" s="25">
        <f>IF(C1048="22", (O1048*'UNIT VALUES'!$D$38)+(Q1048*'UNIT VALUES'!$D$39)+(S1048*'UNIT VALUES'!$D$40), (O1048*'UNIT VALUES'!$D$28)+(Q1048*'UNIT VALUES'!$D$29)+(S1048*'UNIT VALUES'!$D$30))</f>
        <v>404770.31188677618</v>
      </c>
      <c r="V1048" s="25">
        <f>IF(C1048="22",(O1048*'UNIT VALUES'!$D$41)+(Q1048*'UNIT VALUES'!$D$42)+(R1048*'UNIT VALUES'!$D$43),IF(C1048="66",(Q1048*'UNIT VALUES'!$D$31)+(T1048*'UNIT VALUES'!$D$33)+(R1048*'UNIT VALUES'!$D$34),(Q1048*'UNIT VALUES'!$D$31)+(T1048*'UNIT VALUES'!$D$32)+(R1048*'UNIT VALUES'!$D$34)))</f>
        <v>343055.33321002155</v>
      </c>
      <c r="W1048" s="25">
        <f t="shared" si="48"/>
        <v>404770</v>
      </c>
      <c r="X1048" s="27">
        <f>ROUND(IF(C1048="22", W1048*'UNIT VALUES'!$D$44, W1048*'UNIT VALUES'!$D$36), 0)</f>
        <v>354258</v>
      </c>
      <c r="Y1048" s="87">
        <f>ROUND(IF(C1048="22", IF(U1048&gt;V1048,O1048*'UNIT VALUES'!$D$38*'UNIT VALUES'!$D$44,O1048*'UNIT VALUES'!$D$41*'UNIT VALUES'!$D$44),IF(U1048&gt;V1048, O1048*'UNIT VALUES'!$D$28*'UNIT VALUES'!$D$36,0)), 0)</f>
        <v>87218</v>
      </c>
      <c r="Z1048" s="87">
        <f>ROUND(IF(C1048="22", IF(U1048&gt;V1048,Q1048*'UNIT VALUES'!$D$39*'UNIT VALUES'!$D$44,Q1048*'UNIT VALUES'!$D$42*'UNIT VALUES'!$D$44), IF(U1048&gt;V1048, Q1048*'UNIT VALUES'!$D$29*'UNIT VALUES'!$D$36, Q1048*'UNIT VALUES'!$D$31*'UNIT VALUES'!$D$36)),0)</f>
        <v>229365</v>
      </c>
      <c r="AA1048" s="87">
        <f>ROUND(IF(C1048="22", IF(U1048&gt;V1048,0,R1048*'UNIT VALUES'!$D$43*'UNIT VALUES'!$D$44),IF(CALCS!U1048&gt;CALCS!V1048,0,CALCS!R1048*'UNIT VALUES'!$D$34*'UNIT VALUES'!$D$36)), 0)</f>
        <v>0</v>
      </c>
      <c r="AB1048" s="87">
        <f>ROUND(IF(C1048="22",IF(U1048&gt;V1048,S1048*'UNIT VALUES'!$D$40*'UNIT VALUES'!$D$44,0),IF(U1048&gt;V1048,S1048*'UNIT VALUES'!$D$30*'UNIT VALUES'!$D$36)), 0)</f>
        <v>37676</v>
      </c>
      <c r="AC1048" s="87">
        <f>ROUND(IF(U1048&gt;V1048,0,IF(T1048&gt;1, IF(C1048="66", T1048*'UNIT VALUES'!$D$33*'UNIT VALUES'!$D$36,T1048*'UNIT VALUES'!$D$32*'UNIT VALUES'!$D$36),0)),0)</f>
        <v>0</v>
      </c>
      <c r="AD1048" t="str">
        <f t="shared" si="49"/>
        <v>470990</v>
      </c>
      <c r="AE1048">
        <f ca="1">IF(C1048="22",OFFSET('National Reallocations'!$L$1,MATCH(AD1048,'National Reallocations'!$I$2:$I$52,0),),ROUND((X1048/(SUM($X$2:$X$1259)-SUMIF($C$2:$C$1259,"22",$X$2:$X$1259)))*(Reallocations!$F$4+Reallocations!$F$5),0))</f>
        <v>30</v>
      </c>
      <c r="AF1048" s="27">
        <f ca="1">IF(ISERROR(OFFSET('MSA Reallocations'!$I$1,MATCH(AD1048,'MSA Reallocations'!$E$2:$E$37,0),)), 0, (OFFSET('MSA Reallocations'!$I$1,MATCH(AD1048,'MSA Reallocations'!$E$2:$E$37,0),)))</f>
        <v>0</v>
      </c>
      <c r="AG1048" s="181">
        <f ca="1">IF(ISERROR(OFFSET(Reductions!$E$1,MATCH(AD1048,Reductions!$F$2:$F$15,0),)), 0, -OFFSET(Reductions!$E$1,MATCH(AD1048,Reductions!$F$2:$F$15,0),))</f>
        <v>0</v>
      </c>
      <c r="AH1048" s="53">
        <f t="shared" ca="1" si="50"/>
        <v>354288</v>
      </c>
    </row>
    <row r="1049" spans="1:34" x14ac:dyDescent="0.25">
      <c r="A1049" s="126" t="s">
        <v>5725</v>
      </c>
      <c r="B1049" s="126" t="s">
        <v>2749</v>
      </c>
      <c r="C1049" s="126" t="s">
        <v>27</v>
      </c>
      <c r="D1049" s="126" t="s">
        <v>28</v>
      </c>
      <c r="E1049" s="126" t="s">
        <v>2750</v>
      </c>
      <c r="F1049" s="126" t="s">
        <v>1461</v>
      </c>
      <c r="G1049" s="126" t="s">
        <v>1557</v>
      </c>
      <c r="H1049" s="126" t="s">
        <v>23</v>
      </c>
      <c r="I1049" s="126" t="s">
        <v>2254</v>
      </c>
      <c r="J1049" s="126" t="s">
        <v>2772</v>
      </c>
      <c r="K1049" s="126" t="s">
        <v>3358</v>
      </c>
      <c r="L1049" s="127">
        <v>111827</v>
      </c>
      <c r="M1049" s="127">
        <v>175045</v>
      </c>
      <c r="N1049" s="127">
        <v>175030</v>
      </c>
      <c r="O1049" s="127">
        <v>185291</v>
      </c>
      <c r="P1049" s="127">
        <v>0</v>
      </c>
      <c r="Q1049" s="127">
        <v>42552</v>
      </c>
      <c r="R1049" s="127">
        <v>8211</v>
      </c>
      <c r="S1049" s="127">
        <v>1061</v>
      </c>
      <c r="T1049" s="24">
        <f>IF(P1049&gt;0, ROUND(IF(IF(OR(C1049="51", C1049="52", C1049="66"), (L1049*'UNIT VALUES'!$C$26)-CALCS!P1049,0)&gt;0, IF(OR(C1049="51", C1049="52", C1049="66"), (L1049*'UNIT VALUES'!$C$26)-CALCS!P1049,0), 0), 0), ROUND(IF(IF(OR(C1049="51", C1049="52", C1049="66"), (L1049*'UNIT VALUES'!$C$26)-CALCS!O1049,0)&gt;0, IF(OR(C1049="51", C1049="52", C1049="66"), (L1049*'UNIT VALUES'!$C$26)-CALCS!O1049,0), 0), 0))</f>
        <v>0</v>
      </c>
      <c r="U1049" s="25">
        <f>IF(C1049="22", (O1049*'UNIT VALUES'!$D$38)+(Q1049*'UNIT VALUES'!$D$39)+(S1049*'UNIT VALUES'!$D$40), (O1049*'UNIT VALUES'!$D$28)+(Q1049*'UNIT VALUES'!$D$29)+(S1049*'UNIT VALUES'!$D$30))</f>
        <v>1589174.671888446</v>
      </c>
      <c r="V1049" s="25">
        <f>IF(C1049="22",(O1049*'UNIT VALUES'!$D$41)+(Q1049*'UNIT VALUES'!$D$42)+(R1049*'UNIT VALUES'!$D$43),IF(C1049="66",(Q1049*'UNIT VALUES'!$D$31)+(T1049*'UNIT VALUES'!$D$33)+(R1049*'UNIT VALUES'!$D$34),(Q1049*'UNIT VALUES'!$D$31)+(T1049*'UNIT VALUES'!$D$32)+(R1049*'UNIT VALUES'!$D$34)))</f>
        <v>1257864.4316674545</v>
      </c>
      <c r="W1049" s="25">
        <f t="shared" si="48"/>
        <v>1589175</v>
      </c>
      <c r="X1049" s="27">
        <f>ROUND(IF(C1049="22", W1049*'UNIT VALUES'!$D$44, W1049*'UNIT VALUES'!$D$36), 0)</f>
        <v>1390859</v>
      </c>
      <c r="Y1049" s="87">
        <f>ROUND(IF(C1049="22", IF(U1049&gt;V1049,O1049*'UNIT VALUES'!$D$38*'UNIT VALUES'!$D$44,O1049*'UNIT VALUES'!$D$41*'UNIT VALUES'!$D$44),IF(U1049&gt;V1049, O1049*'UNIT VALUES'!$D$28*'UNIT VALUES'!$D$36,0)), 0)</f>
        <v>304838</v>
      </c>
      <c r="Z1049" s="87">
        <f>ROUND(IF(C1049="22", IF(U1049&gt;V1049,Q1049*'UNIT VALUES'!$D$39*'UNIT VALUES'!$D$44,Q1049*'UNIT VALUES'!$D$42*'UNIT VALUES'!$D$44), IF(U1049&gt;V1049, Q1049*'UNIT VALUES'!$D$29*'UNIT VALUES'!$D$36, Q1049*'UNIT VALUES'!$D$31*'UNIT VALUES'!$D$36)),0)</f>
        <v>946740</v>
      </c>
      <c r="AA1049" s="87">
        <f>ROUND(IF(C1049="22", IF(U1049&gt;V1049,0,R1049*'UNIT VALUES'!$D$43*'UNIT VALUES'!$D$44),IF(CALCS!U1049&gt;CALCS!V1049,0,CALCS!R1049*'UNIT VALUES'!$D$34*'UNIT VALUES'!$D$36)), 0)</f>
        <v>0</v>
      </c>
      <c r="AB1049" s="87">
        <f>ROUND(IF(C1049="22",IF(U1049&gt;V1049,S1049*'UNIT VALUES'!$D$40*'UNIT VALUES'!$D$44,0),IF(U1049&gt;V1049,S1049*'UNIT VALUES'!$D$30*'UNIT VALUES'!$D$36)), 0)</f>
        <v>139281</v>
      </c>
      <c r="AC1049" s="87">
        <f>ROUND(IF(U1049&gt;V1049,0,IF(T1049&gt;1, IF(C1049="66", T1049*'UNIT VALUES'!$D$33*'UNIT VALUES'!$D$36,T1049*'UNIT VALUES'!$D$32*'UNIT VALUES'!$D$36),0)),0)</f>
        <v>0</v>
      </c>
      <c r="AD1049" t="str">
        <f t="shared" si="49"/>
        <v>471014</v>
      </c>
      <c r="AE1049">
        <f ca="1">IF(C1049="22",OFFSET('National Reallocations'!$L$1,MATCH(AD1049,'National Reallocations'!$I$2:$I$52,0),),ROUND((X1049/(SUM($X$2:$X$1259)-SUMIF($C$2:$C$1259,"22",$X$2:$X$1259)))*(Reallocations!$F$4+Reallocations!$F$5),0))</f>
        <v>117</v>
      </c>
      <c r="AF1049" s="27">
        <f ca="1">IF(ISERROR(OFFSET('MSA Reallocations'!$I$1,MATCH(AD1049,'MSA Reallocations'!$E$2:$E$37,0),)), 0, (OFFSET('MSA Reallocations'!$I$1,MATCH(AD1049,'MSA Reallocations'!$E$2:$E$37,0),)))</f>
        <v>0</v>
      </c>
      <c r="AG1049" s="181">
        <f ca="1">IF(ISERROR(OFFSET(Reductions!$E$1,MATCH(AD1049,Reductions!$F$2:$F$15,0),)), 0, -OFFSET(Reductions!$E$1,MATCH(AD1049,Reductions!$F$2:$F$15,0),))</f>
        <v>0</v>
      </c>
      <c r="AH1049" s="53">
        <f t="shared" ca="1" si="50"/>
        <v>1390976</v>
      </c>
    </row>
    <row r="1050" spans="1:34" x14ac:dyDescent="0.25">
      <c r="A1050" s="126" t="s">
        <v>5067</v>
      </c>
      <c r="B1050" s="126" t="s">
        <v>2749</v>
      </c>
      <c r="C1050" s="126" t="s">
        <v>27</v>
      </c>
      <c r="D1050" s="126" t="s">
        <v>28</v>
      </c>
      <c r="E1050" s="126" t="s">
        <v>2750</v>
      </c>
      <c r="F1050" s="126" t="s">
        <v>2774</v>
      </c>
      <c r="G1050" s="126" t="s">
        <v>1478</v>
      </c>
      <c r="H1050" s="126" t="s">
        <v>23</v>
      </c>
      <c r="I1050" s="126" t="s">
        <v>1568</v>
      </c>
      <c r="J1050" s="126" t="s">
        <v>163</v>
      </c>
      <c r="K1050" s="126" t="s">
        <v>3358</v>
      </c>
      <c r="L1050" s="127">
        <v>497524</v>
      </c>
      <c r="M1050" s="127">
        <v>646170</v>
      </c>
      <c r="N1050" s="127">
        <v>646356</v>
      </c>
      <c r="O1050" s="127">
        <v>655770</v>
      </c>
      <c r="P1050" s="127">
        <v>0</v>
      </c>
      <c r="Q1050" s="127">
        <v>175412</v>
      </c>
      <c r="R1050" s="127">
        <v>26240</v>
      </c>
      <c r="S1050" s="127">
        <v>7798</v>
      </c>
      <c r="T1050" s="24">
        <f>IF(P1050&gt;0, ROUND(IF(IF(OR(C1050="51", C1050="52", C1050="66"), (L1050*'UNIT VALUES'!$C$26)-CALCS!P1050,0)&gt;0, IF(OR(C1050="51", C1050="52", C1050="66"), (L1050*'UNIT VALUES'!$C$26)-CALCS!P1050,0), 0), 0), ROUND(IF(IF(OR(C1050="51", C1050="52", C1050="66"), (L1050*'UNIT VALUES'!$C$26)-CALCS!O1050,0)&gt;0, IF(OR(C1050="51", C1050="52", C1050="66"), (L1050*'UNIT VALUES'!$C$26)-CALCS!O1050,0), 0), 0))</f>
        <v>124953</v>
      </c>
      <c r="U1050" s="25">
        <f>IF(C1050="22", (O1050*'UNIT VALUES'!$D$38)+(Q1050*'UNIT VALUES'!$D$39)+(S1050*'UNIT VALUES'!$D$40), (O1050*'UNIT VALUES'!$D$28)+(Q1050*'UNIT VALUES'!$D$29)+(S1050*'UNIT VALUES'!$D$30))</f>
        <v>6861540.2544169221</v>
      </c>
      <c r="V1050" s="25">
        <f>IF(C1050="22",(O1050*'UNIT VALUES'!$D$41)+(Q1050*'UNIT VALUES'!$D$42)+(R1050*'UNIT VALUES'!$D$43),IF(C1050="66",(Q1050*'UNIT VALUES'!$D$31)+(T1050*'UNIT VALUES'!$D$33)+(R1050*'UNIT VALUES'!$D$34),(Q1050*'UNIT VALUES'!$D$31)+(T1050*'UNIT VALUES'!$D$32)+(R1050*'UNIT VALUES'!$D$34)))</f>
        <v>6079013.8904596148</v>
      </c>
      <c r="W1050" s="25">
        <f t="shared" si="48"/>
        <v>6861540</v>
      </c>
      <c r="X1050" s="27">
        <f>ROUND(IF(C1050="22", W1050*'UNIT VALUES'!$D$44, W1050*'UNIT VALUES'!$D$36), 0)</f>
        <v>6005276</v>
      </c>
      <c r="Y1050" s="87">
        <f>ROUND(IF(C1050="22", IF(U1050&gt;V1050,O1050*'UNIT VALUES'!$D$38*'UNIT VALUES'!$D$44,O1050*'UNIT VALUES'!$D$41*'UNIT VALUES'!$D$44),IF(U1050&gt;V1050, O1050*'UNIT VALUES'!$D$28*'UNIT VALUES'!$D$36,0)), 0)</f>
        <v>1078863</v>
      </c>
      <c r="Z1050" s="87">
        <f>ROUND(IF(C1050="22", IF(U1050&gt;V1050,Q1050*'UNIT VALUES'!$D$39*'UNIT VALUES'!$D$44,Q1050*'UNIT VALUES'!$D$42*'UNIT VALUES'!$D$44), IF(U1050&gt;V1050, Q1050*'UNIT VALUES'!$D$29*'UNIT VALUES'!$D$36, Q1050*'UNIT VALUES'!$D$31*'UNIT VALUES'!$D$36)),0)</f>
        <v>3902742</v>
      </c>
      <c r="AA1050" s="87">
        <f>ROUND(IF(C1050="22", IF(U1050&gt;V1050,0,R1050*'UNIT VALUES'!$D$43*'UNIT VALUES'!$D$44),IF(CALCS!U1050&gt;CALCS!V1050,0,CALCS!R1050*'UNIT VALUES'!$D$34*'UNIT VALUES'!$D$36)), 0)</f>
        <v>0</v>
      </c>
      <c r="AB1050" s="87">
        <f>ROUND(IF(C1050="22",IF(U1050&gt;V1050,S1050*'UNIT VALUES'!$D$40*'UNIT VALUES'!$D$44,0),IF(U1050&gt;V1050,S1050*'UNIT VALUES'!$D$30*'UNIT VALUES'!$D$36)), 0)</f>
        <v>1023672</v>
      </c>
      <c r="AC1050" s="87">
        <f>ROUND(IF(U1050&gt;V1050,0,IF(T1050&gt;1, IF(C1050="66", T1050*'UNIT VALUES'!$D$33*'UNIT VALUES'!$D$36,T1050*'UNIT VALUES'!$D$32*'UNIT VALUES'!$D$36),0)),0)</f>
        <v>0</v>
      </c>
      <c r="AD1050" t="str">
        <f t="shared" si="49"/>
        <v>471242</v>
      </c>
      <c r="AE1050">
        <f ca="1">IF(C1050="22",OFFSET('National Reallocations'!$L$1,MATCH(AD1050,'National Reallocations'!$I$2:$I$52,0),),ROUND((X1050/(SUM($X$2:$X$1259)-SUMIF($C$2:$C$1259,"22",$X$2:$X$1259)))*(Reallocations!$F$4+Reallocations!$F$5),0))</f>
        <v>505</v>
      </c>
      <c r="AF1050" s="27">
        <f ca="1">IF(ISERROR(OFFSET('MSA Reallocations'!$I$1,MATCH(AD1050,'MSA Reallocations'!$E$2:$E$37,0),)), 0, (OFFSET('MSA Reallocations'!$I$1,MATCH(AD1050,'MSA Reallocations'!$E$2:$E$37,0),)))</f>
        <v>0</v>
      </c>
      <c r="AG1050" s="181">
        <f ca="1">IF(ISERROR(OFFSET(Reductions!$E$1,MATCH(AD1050,Reductions!$F$2:$F$15,0),)), 0, -OFFSET(Reductions!$E$1,MATCH(AD1050,Reductions!$F$2:$F$15,0),))</f>
        <v>0</v>
      </c>
      <c r="AH1050" s="53">
        <f t="shared" ca="1" si="50"/>
        <v>6005781</v>
      </c>
    </row>
    <row r="1051" spans="1:34" x14ac:dyDescent="0.25">
      <c r="A1051" s="126" t="s">
        <v>5534</v>
      </c>
      <c r="B1051" s="126" t="s">
        <v>2749</v>
      </c>
      <c r="C1051" s="126" t="s">
        <v>27</v>
      </c>
      <c r="D1051" s="126" t="s">
        <v>28</v>
      </c>
      <c r="E1051" s="126" t="s">
        <v>2750</v>
      </c>
      <c r="F1051" s="126" t="s">
        <v>2776</v>
      </c>
      <c r="G1051" s="126" t="s">
        <v>22</v>
      </c>
      <c r="H1051" s="126" t="s">
        <v>23</v>
      </c>
      <c r="I1051" s="126" t="s">
        <v>2777</v>
      </c>
      <c r="J1051" s="126" t="s">
        <v>2528</v>
      </c>
      <c r="K1051" s="126" t="s">
        <v>3358</v>
      </c>
      <c r="L1051" s="127">
        <v>21267</v>
      </c>
      <c r="M1051" s="127">
        <v>0</v>
      </c>
      <c r="N1051" s="127">
        <v>0</v>
      </c>
      <c r="O1051" s="127">
        <v>29478</v>
      </c>
      <c r="P1051" s="127">
        <v>0</v>
      </c>
      <c r="Q1051" s="127">
        <v>8504</v>
      </c>
      <c r="R1051" s="127">
        <v>587</v>
      </c>
      <c r="S1051" s="127">
        <v>181</v>
      </c>
      <c r="T1051" s="24">
        <f>IF(P1051&gt;0, ROUND(IF(IF(OR(C1051="51", C1051="52", C1051="66"), (L1051*'UNIT VALUES'!$C$26)-CALCS!P1051,0)&gt;0, IF(OR(C1051="51", C1051="52", C1051="66"), (L1051*'UNIT VALUES'!$C$26)-CALCS!P1051,0), 0), 0), ROUND(IF(IF(OR(C1051="51", C1051="52", C1051="66"), (L1051*'UNIT VALUES'!$C$26)-CALCS!O1051,0)&gt;0, IF(OR(C1051="51", C1051="52", C1051="66"), (L1051*'UNIT VALUES'!$C$26)-CALCS!O1051,0), 0), 0))</f>
        <v>3895</v>
      </c>
      <c r="U1051" s="25">
        <f>IF(C1051="22", (O1051*'UNIT VALUES'!$D$38)+(Q1051*'UNIT VALUES'!$D$39)+(S1051*'UNIT VALUES'!$D$40), (O1051*'UNIT VALUES'!$D$28)+(Q1051*'UNIT VALUES'!$D$29)+(S1051*'UNIT VALUES'!$D$30))</f>
        <v>298743.52531499928</v>
      </c>
      <c r="V1051" s="25">
        <f>IF(C1051="22",(O1051*'UNIT VALUES'!$D$41)+(Q1051*'UNIT VALUES'!$D$42)+(R1051*'UNIT VALUES'!$D$43),IF(C1051="66",(Q1051*'UNIT VALUES'!$D$31)+(T1051*'UNIT VALUES'!$D$33)+(R1051*'UNIT VALUES'!$D$34),(Q1051*'UNIT VALUES'!$D$31)+(T1051*'UNIT VALUES'!$D$32)+(R1051*'UNIT VALUES'!$D$34)))</f>
        <v>218678.43892763561</v>
      </c>
      <c r="W1051" s="25">
        <f t="shared" si="48"/>
        <v>298744</v>
      </c>
      <c r="X1051" s="27">
        <f>ROUND(IF(C1051="22", W1051*'UNIT VALUES'!$D$44, W1051*'UNIT VALUES'!$D$36), 0)</f>
        <v>261463</v>
      </c>
      <c r="Y1051" s="87">
        <f>ROUND(IF(C1051="22", IF(U1051&gt;V1051,O1051*'UNIT VALUES'!$D$38*'UNIT VALUES'!$D$44,O1051*'UNIT VALUES'!$D$41*'UNIT VALUES'!$D$44),IF(U1051&gt;V1051, O1051*'UNIT VALUES'!$D$28*'UNIT VALUES'!$D$36,0)), 0)</f>
        <v>48497</v>
      </c>
      <c r="Z1051" s="87">
        <f>ROUND(IF(C1051="22", IF(U1051&gt;V1051,Q1051*'UNIT VALUES'!$D$39*'UNIT VALUES'!$D$44,Q1051*'UNIT VALUES'!$D$42*'UNIT VALUES'!$D$44), IF(U1051&gt;V1051, Q1051*'UNIT VALUES'!$D$29*'UNIT VALUES'!$D$36, Q1051*'UNIT VALUES'!$D$31*'UNIT VALUES'!$D$36)),0)</f>
        <v>189206</v>
      </c>
      <c r="AA1051" s="87">
        <f>ROUND(IF(C1051="22", IF(U1051&gt;V1051,0,R1051*'UNIT VALUES'!$D$43*'UNIT VALUES'!$D$44),IF(CALCS!U1051&gt;CALCS!V1051,0,CALCS!R1051*'UNIT VALUES'!$D$34*'UNIT VALUES'!$D$36)), 0)</f>
        <v>0</v>
      </c>
      <c r="AB1051" s="87">
        <f>ROUND(IF(C1051="22",IF(U1051&gt;V1051,S1051*'UNIT VALUES'!$D$40*'UNIT VALUES'!$D$44,0),IF(U1051&gt;V1051,S1051*'UNIT VALUES'!$D$30*'UNIT VALUES'!$D$36)), 0)</f>
        <v>23761</v>
      </c>
      <c r="AC1051" s="87">
        <f>ROUND(IF(U1051&gt;V1051,0,IF(T1051&gt;1, IF(C1051="66", T1051*'UNIT VALUES'!$D$33*'UNIT VALUES'!$D$36,T1051*'UNIT VALUES'!$D$32*'UNIT VALUES'!$D$36),0)),0)</f>
        <v>0</v>
      </c>
      <c r="AD1051" t="str">
        <f t="shared" si="49"/>
        <v>471326</v>
      </c>
      <c r="AE1051">
        <f ca="1">IF(C1051="22",OFFSET('National Reallocations'!$L$1,MATCH(AD1051,'National Reallocations'!$I$2:$I$52,0),),ROUND((X1051/(SUM($X$2:$X$1259)-SUMIF($C$2:$C$1259,"22",$X$2:$X$1259)))*(Reallocations!$F$4+Reallocations!$F$5),0))</f>
        <v>22</v>
      </c>
      <c r="AF1051" s="27">
        <f ca="1">IF(ISERROR(OFFSET('MSA Reallocations'!$I$1,MATCH(AD1051,'MSA Reallocations'!$E$2:$E$37,0),)), 0, (OFFSET('MSA Reallocations'!$I$1,MATCH(AD1051,'MSA Reallocations'!$E$2:$E$37,0),)))</f>
        <v>0</v>
      </c>
      <c r="AG1051" s="181">
        <f ca="1">IF(ISERROR(OFFSET(Reductions!$E$1,MATCH(AD1051,Reductions!$F$2:$F$15,0),)), 0, -OFFSET(Reductions!$E$1,MATCH(AD1051,Reductions!$F$2:$F$15,0),))</f>
        <v>0</v>
      </c>
      <c r="AH1051" s="53">
        <f t="shared" ca="1" si="50"/>
        <v>261485</v>
      </c>
    </row>
    <row r="1052" spans="1:34" x14ac:dyDescent="0.25">
      <c r="A1052" s="126" t="s">
        <v>5843</v>
      </c>
      <c r="B1052" s="126" t="s">
        <v>2749</v>
      </c>
      <c r="C1052" s="126" t="s">
        <v>27</v>
      </c>
      <c r="D1052" s="126" t="s">
        <v>28</v>
      </c>
      <c r="E1052" s="126" t="s">
        <v>2750</v>
      </c>
      <c r="F1052" s="126" t="s">
        <v>1247</v>
      </c>
      <c r="G1052" s="126" t="s">
        <v>2779</v>
      </c>
      <c r="H1052" s="126" t="s">
        <v>23</v>
      </c>
      <c r="I1052" s="126" t="s">
        <v>2780</v>
      </c>
      <c r="J1052" s="126" t="s">
        <v>2762</v>
      </c>
      <c r="K1052" s="126" t="s">
        <v>3358</v>
      </c>
      <c r="L1052" s="127">
        <v>18991</v>
      </c>
      <c r="M1052" s="127">
        <v>32845</v>
      </c>
      <c r="N1052" s="127">
        <v>32845</v>
      </c>
      <c r="O1052" s="127">
        <v>126118</v>
      </c>
      <c r="P1052" s="127">
        <v>0</v>
      </c>
      <c r="Q1052" s="127">
        <v>19282</v>
      </c>
      <c r="R1052" s="127">
        <v>1234</v>
      </c>
      <c r="S1052" s="127">
        <v>850</v>
      </c>
      <c r="T1052" s="24">
        <f>IF(P1052&gt;0, ROUND(IF(IF(OR(C1052="51", C1052="52", C1052="66"), (L1052*'UNIT VALUES'!$C$26)-CALCS!P1052,0)&gt;0, IF(OR(C1052="51", C1052="52", C1052="66"), (L1052*'UNIT VALUES'!$C$26)-CALCS!P1052,0), 0), 0), ROUND(IF(IF(OR(C1052="51", C1052="52", C1052="66"), (L1052*'UNIT VALUES'!$C$26)-CALCS!O1052,0)&gt;0, IF(OR(C1052="51", C1052="52", C1052="66"), (L1052*'UNIT VALUES'!$C$26)-CALCS!O1052,0), 0), 0))</f>
        <v>0</v>
      </c>
      <c r="U1052" s="25">
        <f>IF(C1052="22", (O1052*'UNIT VALUES'!$D$38)+(Q1052*'UNIT VALUES'!$D$39)+(S1052*'UNIT VALUES'!$D$40), (O1052*'UNIT VALUES'!$D$28)+(Q1052*'UNIT VALUES'!$D$29)+(S1052*'UNIT VALUES'!$D$30))</f>
        <v>854739.71390969947</v>
      </c>
      <c r="V1052" s="25">
        <f>IF(C1052="22",(O1052*'UNIT VALUES'!$D$41)+(Q1052*'UNIT VALUES'!$D$42)+(R1052*'UNIT VALUES'!$D$43),IF(C1052="66",(Q1052*'UNIT VALUES'!$D$31)+(T1052*'UNIT VALUES'!$D$33)+(R1052*'UNIT VALUES'!$D$34),(Q1052*'UNIT VALUES'!$D$31)+(T1052*'UNIT VALUES'!$D$32)+(R1052*'UNIT VALUES'!$D$34)))</f>
        <v>385603.20180729544</v>
      </c>
      <c r="W1052" s="25">
        <f t="shared" si="48"/>
        <v>854740</v>
      </c>
      <c r="X1052" s="27">
        <f>ROUND(IF(C1052="22", W1052*'UNIT VALUES'!$D$44, W1052*'UNIT VALUES'!$D$36), 0)</f>
        <v>748075</v>
      </c>
      <c r="Y1052" s="87">
        <f>ROUND(IF(C1052="22", IF(U1052&gt;V1052,O1052*'UNIT VALUES'!$D$38*'UNIT VALUES'!$D$44,O1052*'UNIT VALUES'!$D$41*'UNIT VALUES'!$D$44),IF(U1052&gt;V1052, O1052*'UNIT VALUES'!$D$28*'UNIT VALUES'!$D$36,0)), 0)</f>
        <v>207487</v>
      </c>
      <c r="Z1052" s="87">
        <f>ROUND(IF(C1052="22", IF(U1052&gt;V1052,Q1052*'UNIT VALUES'!$D$39*'UNIT VALUES'!$D$44,Q1052*'UNIT VALUES'!$D$42*'UNIT VALUES'!$D$44), IF(U1052&gt;V1052, Q1052*'UNIT VALUES'!$D$29*'UNIT VALUES'!$D$36, Q1052*'UNIT VALUES'!$D$31*'UNIT VALUES'!$D$36)),0)</f>
        <v>429005</v>
      </c>
      <c r="AA1052" s="87">
        <f>ROUND(IF(C1052="22", IF(U1052&gt;V1052,0,R1052*'UNIT VALUES'!$D$43*'UNIT VALUES'!$D$44),IF(CALCS!U1052&gt;CALCS!V1052,0,CALCS!R1052*'UNIT VALUES'!$D$34*'UNIT VALUES'!$D$36)), 0)</f>
        <v>0</v>
      </c>
      <c r="AB1052" s="87">
        <f>ROUND(IF(C1052="22",IF(U1052&gt;V1052,S1052*'UNIT VALUES'!$D$40*'UNIT VALUES'!$D$44,0),IF(U1052&gt;V1052,S1052*'UNIT VALUES'!$D$30*'UNIT VALUES'!$D$36)), 0)</f>
        <v>111583</v>
      </c>
      <c r="AC1052" s="87">
        <f>ROUND(IF(U1052&gt;V1052,0,IF(T1052&gt;1, IF(C1052="66", T1052*'UNIT VALUES'!$D$33*'UNIT VALUES'!$D$36,T1052*'UNIT VALUES'!$D$32*'UNIT VALUES'!$D$36),0)),0)</f>
        <v>0</v>
      </c>
      <c r="AD1052" t="str">
        <f t="shared" si="49"/>
        <v>471362</v>
      </c>
      <c r="AE1052">
        <f ca="1">IF(C1052="22",OFFSET('National Reallocations'!$L$1,MATCH(AD1052,'National Reallocations'!$I$2:$I$52,0),),ROUND((X1052/(SUM($X$2:$X$1259)-SUMIF($C$2:$C$1259,"22",$X$2:$X$1259)))*(Reallocations!$F$4+Reallocations!$F$5),0))</f>
        <v>63</v>
      </c>
      <c r="AF1052" s="27">
        <f ca="1">IF(ISERROR(OFFSET('MSA Reallocations'!$I$1,MATCH(AD1052,'MSA Reallocations'!$E$2:$E$37,0),)), 0, (OFFSET('MSA Reallocations'!$I$1,MATCH(AD1052,'MSA Reallocations'!$E$2:$E$37,0),)))</f>
        <v>0</v>
      </c>
      <c r="AG1052" s="181">
        <f ca="1">IF(ISERROR(OFFSET(Reductions!$E$1,MATCH(AD1052,Reductions!$F$2:$F$15,0),)), 0, -OFFSET(Reductions!$E$1,MATCH(AD1052,Reductions!$F$2:$F$15,0),))</f>
        <v>0</v>
      </c>
      <c r="AH1052" s="53">
        <f t="shared" ca="1" si="50"/>
        <v>748138</v>
      </c>
    </row>
    <row r="1053" spans="1:34" x14ac:dyDescent="0.25">
      <c r="A1053" s="126" t="s">
        <v>5036</v>
      </c>
      <c r="B1053" s="126" t="s">
        <v>2749</v>
      </c>
      <c r="C1053" s="126" t="s">
        <v>27</v>
      </c>
      <c r="D1053" s="126" t="s">
        <v>28</v>
      </c>
      <c r="E1053" s="126" t="s">
        <v>2750</v>
      </c>
      <c r="F1053" s="126" t="s">
        <v>2782</v>
      </c>
      <c r="G1053" s="126" t="s">
        <v>232</v>
      </c>
      <c r="H1053" s="126" t="s">
        <v>23</v>
      </c>
      <c r="I1053" s="126" t="s">
        <v>23</v>
      </c>
      <c r="J1053" s="126" t="s">
        <v>2762</v>
      </c>
      <c r="K1053" s="126" t="s">
        <v>3358</v>
      </c>
      <c r="L1053" s="127">
        <v>399743</v>
      </c>
      <c r="M1053" s="127">
        <v>477871</v>
      </c>
      <c r="N1053" s="127">
        <v>477811</v>
      </c>
      <c r="O1053" s="127">
        <v>678889</v>
      </c>
      <c r="P1053" s="127">
        <v>0</v>
      </c>
      <c r="Q1053" s="127">
        <v>117756</v>
      </c>
      <c r="R1053" s="127">
        <v>19698</v>
      </c>
      <c r="S1053" s="127">
        <v>6861</v>
      </c>
      <c r="T1053" s="24">
        <f>IF(P1053&gt;0, ROUND(IF(IF(OR(C1053="51", C1053="52", C1053="66"), (L1053*'UNIT VALUES'!$C$26)-CALCS!P1053,0)&gt;0, IF(OR(C1053="51", C1053="52", C1053="66"), (L1053*'UNIT VALUES'!$C$26)-CALCS!P1053,0), 0), 0), ROUND(IF(IF(OR(C1053="51", C1053="52", C1053="66"), (L1053*'UNIT VALUES'!$C$26)-CALCS!O1053,0)&gt;0, IF(OR(C1053="51", C1053="52", C1053="66"), (L1053*'UNIT VALUES'!$C$26)-CALCS!O1053,0), 0), 0))</f>
        <v>0</v>
      </c>
      <c r="U1053" s="25">
        <f>IF(C1053="22", (O1053*'UNIT VALUES'!$D$38)+(Q1053*'UNIT VALUES'!$D$39)+(S1053*'UNIT VALUES'!$D$40), (O1053*'UNIT VALUES'!$D$28)+(Q1053*'UNIT VALUES'!$D$29)+(S1053*'UNIT VALUES'!$D$30))</f>
        <v>5298761.4522796273</v>
      </c>
      <c r="V1053" s="25">
        <f>IF(C1053="22",(O1053*'UNIT VALUES'!$D$41)+(Q1053*'UNIT VALUES'!$D$42)+(R1053*'UNIT VALUES'!$D$43),IF(C1053="66",(Q1053*'UNIT VALUES'!$D$31)+(T1053*'UNIT VALUES'!$D$33)+(R1053*'UNIT VALUES'!$D$34),(Q1053*'UNIT VALUES'!$D$31)+(T1053*'UNIT VALUES'!$D$32)+(R1053*'UNIT VALUES'!$D$34)))</f>
        <v>3256671.8146836744</v>
      </c>
      <c r="W1053" s="25">
        <f t="shared" si="48"/>
        <v>5298761</v>
      </c>
      <c r="X1053" s="27">
        <f>ROUND(IF(C1053="22", W1053*'UNIT VALUES'!$D$44, W1053*'UNIT VALUES'!$D$36), 0)</f>
        <v>4637519</v>
      </c>
      <c r="Y1053" s="87">
        <f>ROUND(IF(C1053="22", IF(U1053&gt;V1053,O1053*'UNIT VALUES'!$D$38*'UNIT VALUES'!$D$44,O1053*'UNIT VALUES'!$D$41*'UNIT VALUES'!$D$44),IF(U1053&gt;V1053, O1053*'UNIT VALUES'!$D$28*'UNIT VALUES'!$D$36,0)), 0)</f>
        <v>1116898</v>
      </c>
      <c r="Z1053" s="87">
        <f>ROUND(IF(C1053="22", IF(U1053&gt;V1053,Q1053*'UNIT VALUES'!$D$39*'UNIT VALUES'!$D$44,Q1053*'UNIT VALUES'!$D$42*'UNIT VALUES'!$D$44), IF(U1053&gt;V1053, Q1053*'UNIT VALUES'!$D$29*'UNIT VALUES'!$D$36, Q1053*'UNIT VALUES'!$D$31*'UNIT VALUES'!$D$36)),0)</f>
        <v>2619953</v>
      </c>
      <c r="AA1053" s="87">
        <f>ROUND(IF(C1053="22", IF(U1053&gt;V1053,0,R1053*'UNIT VALUES'!$D$43*'UNIT VALUES'!$D$44),IF(CALCS!U1053&gt;CALCS!V1053,0,CALCS!R1053*'UNIT VALUES'!$D$34*'UNIT VALUES'!$D$36)), 0)</f>
        <v>0</v>
      </c>
      <c r="AB1053" s="87">
        <f>ROUND(IF(C1053="22",IF(U1053&gt;V1053,S1053*'UNIT VALUES'!$D$40*'UNIT VALUES'!$D$44,0),IF(U1053&gt;V1053,S1053*'UNIT VALUES'!$D$30*'UNIT VALUES'!$D$36)), 0)</f>
        <v>900669</v>
      </c>
      <c r="AC1053" s="87">
        <f>ROUND(IF(U1053&gt;V1053,0,IF(T1053&gt;1, IF(C1053="66", T1053*'UNIT VALUES'!$D$33*'UNIT VALUES'!$D$36,T1053*'UNIT VALUES'!$D$32*'UNIT VALUES'!$D$36),0)),0)</f>
        <v>0</v>
      </c>
      <c r="AD1053" t="str">
        <f t="shared" si="49"/>
        <v>471368</v>
      </c>
      <c r="AE1053">
        <f ca="1">IF(C1053="22",OFFSET('National Reallocations'!$L$1,MATCH(AD1053,'National Reallocations'!$I$2:$I$52,0),),ROUND((X1053/(SUM($X$2:$X$1259)-SUMIF($C$2:$C$1259,"22",$X$2:$X$1259)))*(Reallocations!$F$4+Reallocations!$F$5),0))</f>
        <v>390</v>
      </c>
      <c r="AF1053" s="27">
        <f ca="1">IF(ISERROR(OFFSET('MSA Reallocations'!$I$1,MATCH(AD1053,'MSA Reallocations'!$E$2:$E$37,0),)), 0, (OFFSET('MSA Reallocations'!$I$1,MATCH(AD1053,'MSA Reallocations'!$E$2:$E$37,0),)))</f>
        <v>0</v>
      </c>
      <c r="AG1053" s="181">
        <f ca="1">IF(ISERROR(OFFSET(Reductions!$E$1,MATCH(AD1053,Reductions!$F$2:$F$15,0),)), 0, -OFFSET(Reductions!$E$1,MATCH(AD1053,Reductions!$F$2:$F$15,0),))</f>
        <v>0</v>
      </c>
      <c r="AH1053" s="53">
        <f t="shared" ca="1" si="50"/>
        <v>4637909</v>
      </c>
    </row>
    <row r="1054" spans="1:34" x14ac:dyDescent="0.25">
      <c r="A1054" s="126" t="s">
        <v>5537</v>
      </c>
      <c r="B1054" s="126" t="s">
        <v>2749</v>
      </c>
      <c r="C1054" s="126" t="s">
        <v>47</v>
      </c>
      <c r="D1054" s="126" t="s">
        <v>48</v>
      </c>
      <c r="E1054" s="126" t="s">
        <v>2750</v>
      </c>
      <c r="F1054" s="126" t="s">
        <v>2784</v>
      </c>
      <c r="G1054" s="126" t="s">
        <v>22</v>
      </c>
      <c r="H1054" s="126" t="s">
        <v>23</v>
      </c>
      <c r="I1054" s="126" t="s">
        <v>2785</v>
      </c>
      <c r="J1054" s="126" t="s">
        <v>2772</v>
      </c>
      <c r="K1054" s="126" t="s">
        <v>3358</v>
      </c>
      <c r="L1054" s="127">
        <v>27169</v>
      </c>
      <c r="M1054" s="127">
        <v>27662</v>
      </c>
      <c r="N1054" s="127">
        <v>27662</v>
      </c>
      <c r="O1054" s="127">
        <v>29302</v>
      </c>
      <c r="P1054" s="127">
        <v>0</v>
      </c>
      <c r="Q1054" s="127">
        <v>4855</v>
      </c>
      <c r="R1054" s="127">
        <v>189</v>
      </c>
      <c r="S1054" s="127">
        <v>248</v>
      </c>
      <c r="T1054" s="24">
        <f>IF(P1054&gt;0, ROUND(IF(IF(OR(C1054="51", C1054="52", C1054="66"), (L1054*'UNIT VALUES'!$C$26)-CALCS!P1054,0)&gt;0, IF(OR(C1054="51", C1054="52", C1054="66"), (L1054*'UNIT VALUES'!$C$26)-CALCS!P1054,0), 0), 0), ROUND(IF(IF(OR(C1054="51", C1054="52", C1054="66"), (L1054*'UNIT VALUES'!$C$26)-CALCS!O1054,0)&gt;0, IF(OR(C1054="51", C1054="52", C1054="66"), (L1054*'UNIT VALUES'!$C$26)-CALCS!O1054,0), 0), 0))</f>
        <v>13332</v>
      </c>
      <c r="U1054" s="25">
        <f>IF(C1054="22", (O1054*'UNIT VALUES'!$D$38)+(Q1054*'UNIT VALUES'!$D$39)+(S1054*'UNIT VALUES'!$D$40), (O1054*'UNIT VALUES'!$D$28)+(Q1054*'UNIT VALUES'!$D$29)+(S1054*'UNIT VALUES'!$D$30))</f>
        <v>215699.48565184133</v>
      </c>
      <c r="V1054" s="25">
        <f>IF(C1054="22",(O1054*'UNIT VALUES'!$D$41)+(Q1054*'UNIT VALUES'!$D$42)+(R1054*'UNIT VALUES'!$D$43),IF(C1054="66",(Q1054*'UNIT VALUES'!$D$31)+(T1054*'UNIT VALUES'!$D$33)+(R1054*'UNIT VALUES'!$D$34),(Q1054*'UNIT VALUES'!$D$31)+(T1054*'UNIT VALUES'!$D$32)+(R1054*'UNIT VALUES'!$D$34)))</f>
        <v>243613.45547912602</v>
      </c>
      <c r="W1054" s="25">
        <f t="shared" si="48"/>
        <v>243613</v>
      </c>
      <c r="X1054" s="27">
        <f>ROUND(IF(C1054="22", W1054*'UNIT VALUES'!$D$44, W1054*'UNIT VALUES'!$D$36), 0)</f>
        <v>213212</v>
      </c>
      <c r="Y1054" s="87">
        <f>ROUND(IF(C1054="22", IF(U1054&gt;V1054,O1054*'UNIT VALUES'!$D$38*'UNIT VALUES'!$D$44,O1054*'UNIT VALUES'!$D$41*'UNIT VALUES'!$D$44),IF(U1054&gt;V1054, O1054*'UNIT VALUES'!$D$28*'UNIT VALUES'!$D$36,0)), 0)</f>
        <v>0</v>
      </c>
      <c r="Z1054" s="87">
        <f>ROUND(IF(C1054="22", IF(U1054&gt;V1054,Q1054*'UNIT VALUES'!$D$39*'UNIT VALUES'!$D$44,Q1054*'UNIT VALUES'!$D$42*'UNIT VALUES'!$D$44), IF(U1054&gt;V1054, Q1054*'UNIT VALUES'!$D$29*'UNIT VALUES'!$D$36, Q1054*'UNIT VALUES'!$D$31*'UNIT VALUES'!$D$36)),0)</f>
        <v>64811</v>
      </c>
      <c r="AA1054" s="87">
        <f>ROUND(IF(C1054="22", IF(U1054&gt;V1054,0,R1054*'UNIT VALUES'!$D$43*'UNIT VALUES'!$D$44),IF(CALCS!U1054&gt;CALCS!V1054,0,CALCS!R1054*'UNIT VALUES'!$D$34*'UNIT VALUES'!$D$36)), 0)</f>
        <v>12265</v>
      </c>
      <c r="AB1054" s="87">
        <f>ROUND(IF(C1054="22",IF(U1054&gt;V1054,S1054*'UNIT VALUES'!$D$40*'UNIT VALUES'!$D$44,0),IF(U1054&gt;V1054,S1054*'UNIT VALUES'!$D$30*'UNIT VALUES'!$D$36)), 0)</f>
        <v>0</v>
      </c>
      <c r="AC1054" s="87">
        <f>ROUND(IF(U1054&gt;V1054,0,IF(T1054&gt;1, IF(C1054="66", T1054*'UNIT VALUES'!$D$33*'UNIT VALUES'!$D$36,T1054*'UNIT VALUES'!$D$32*'UNIT VALUES'!$D$36),0)),0)</f>
        <v>136136</v>
      </c>
      <c r="AD1054" t="str">
        <f t="shared" si="49"/>
        <v>471422</v>
      </c>
      <c r="AE1054">
        <f ca="1">IF(C1054="22",OFFSET('National Reallocations'!$L$1,MATCH(AD1054,'National Reallocations'!$I$2:$I$52,0),),ROUND((X1054/(SUM($X$2:$X$1259)-SUMIF($C$2:$C$1259,"22",$X$2:$X$1259)))*(Reallocations!$F$4+Reallocations!$F$5),0))</f>
        <v>18</v>
      </c>
      <c r="AF1054" s="27">
        <f ca="1">IF(ISERROR(OFFSET('MSA Reallocations'!$I$1,MATCH(AD1054,'MSA Reallocations'!$E$2:$E$37,0),)), 0, (OFFSET('MSA Reallocations'!$I$1,MATCH(AD1054,'MSA Reallocations'!$E$2:$E$37,0),)))</f>
        <v>0</v>
      </c>
      <c r="AG1054" s="181">
        <f ca="1">IF(ISERROR(OFFSET(Reductions!$E$1,MATCH(AD1054,Reductions!$F$2:$F$15,0),)), 0, -OFFSET(Reductions!$E$1,MATCH(AD1054,Reductions!$F$2:$F$15,0),))</f>
        <v>0</v>
      </c>
      <c r="AH1054" s="53">
        <f t="shared" ca="1" si="50"/>
        <v>213230</v>
      </c>
    </row>
    <row r="1055" spans="1:34" x14ac:dyDescent="0.25">
      <c r="A1055" s="126" t="s">
        <v>5625</v>
      </c>
      <c r="B1055" s="126" t="s">
        <v>2749</v>
      </c>
      <c r="C1055" s="126" t="s">
        <v>99</v>
      </c>
      <c r="D1055" s="126" t="s">
        <v>100</v>
      </c>
      <c r="E1055" s="126" t="s">
        <v>2750</v>
      </c>
      <c r="F1055" s="126" t="s">
        <v>2787</v>
      </c>
      <c r="G1055" s="126" t="s">
        <v>1557</v>
      </c>
      <c r="H1055" s="126" t="s">
        <v>23</v>
      </c>
      <c r="I1055" s="126" t="s">
        <v>23</v>
      </c>
      <c r="J1055" s="126" t="s">
        <v>2772</v>
      </c>
      <c r="K1055" s="126" t="s">
        <v>3358</v>
      </c>
      <c r="L1055" s="127">
        <v>138695</v>
      </c>
      <c r="M1055" s="127">
        <v>138370</v>
      </c>
      <c r="N1055" s="127">
        <v>144664</v>
      </c>
      <c r="O1055" s="127">
        <v>244118</v>
      </c>
      <c r="P1055" s="127">
        <v>0</v>
      </c>
      <c r="Q1055" s="127">
        <v>22264</v>
      </c>
      <c r="R1055" s="127">
        <v>2970</v>
      </c>
      <c r="S1055" s="127">
        <v>1228</v>
      </c>
      <c r="T1055" s="24">
        <f>IF(P1055&gt;0, ROUND(IF(IF(OR(C1055="51", C1055="52", C1055="66"), (L1055*'UNIT VALUES'!$C$26)-CALCS!P1055,0)&gt;0, IF(OR(C1055="51", C1055="52", C1055="66"), (L1055*'UNIT VALUES'!$C$26)-CALCS!P1055,0), 0), 0), ROUND(IF(IF(OR(C1055="51", C1055="52", C1055="66"), (L1055*'UNIT VALUES'!$C$26)-CALCS!O1055,0)&gt;0, IF(OR(C1055="51", C1055="52", C1055="66"), (L1055*'UNIT VALUES'!$C$26)-CALCS!O1055,0), 0), 0))</f>
        <v>0</v>
      </c>
      <c r="U1055" s="25">
        <f>IF(C1055="22", (O1055*'UNIT VALUES'!$D$38)+(Q1055*'UNIT VALUES'!$D$39)+(S1055*'UNIT VALUES'!$D$40), (O1055*'UNIT VALUES'!$D$28)+(Q1055*'UNIT VALUES'!$D$29)+(S1055*'UNIT VALUES'!$D$30))</f>
        <v>1209055.0796600324</v>
      </c>
      <c r="V1055" s="25">
        <f>IF(C1055="22",(O1055*'UNIT VALUES'!$D$41)+(Q1055*'UNIT VALUES'!$D$42)+(R1055*'UNIT VALUES'!$D$43),IF(C1055="66",(Q1055*'UNIT VALUES'!$D$31)+(T1055*'UNIT VALUES'!$D$33)+(R1055*'UNIT VALUES'!$D$34),(Q1055*'UNIT VALUES'!$D$31)+(T1055*'UNIT VALUES'!$D$32)+(R1055*'UNIT VALUES'!$D$34)))</f>
        <v>559807.39519591013</v>
      </c>
      <c r="W1055" s="25">
        <f t="shared" si="48"/>
        <v>1209055</v>
      </c>
      <c r="X1055" s="27">
        <f>ROUND(IF(C1055="22", W1055*'UNIT VALUES'!$D$44, W1055*'UNIT VALUES'!$D$36), 0)</f>
        <v>1058175</v>
      </c>
      <c r="Y1055" s="87">
        <f>ROUND(IF(C1055="22", IF(U1055&gt;V1055,O1055*'UNIT VALUES'!$D$38*'UNIT VALUES'!$D$44,O1055*'UNIT VALUES'!$D$41*'UNIT VALUES'!$D$44),IF(U1055&gt;V1055, O1055*'UNIT VALUES'!$D$28*'UNIT VALUES'!$D$36,0)), 0)</f>
        <v>401619</v>
      </c>
      <c r="Z1055" s="87">
        <f>ROUND(IF(C1055="22", IF(U1055&gt;V1055,Q1055*'UNIT VALUES'!$D$39*'UNIT VALUES'!$D$44,Q1055*'UNIT VALUES'!$D$42*'UNIT VALUES'!$D$44), IF(U1055&gt;V1055, Q1055*'UNIT VALUES'!$D$29*'UNIT VALUES'!$D$36, Q1055*'UNIT VALUES'!$D$31*'UNIT VALUES'!$D$36)),0)</f>
        <v>495352</v>
      </c>
      <c r="AA1055" s="87">
        <f>ROUND(IF(C1055="22", IF(U1055&gt;V1055,0,R1055*'UNIT VALUES'!$D$43*'UNIT VALUES'!$D$44),IF(CALCS!U1055&gt;CALCS!V1055,0,CALCS!R1055*'UNIT VALUES'!$D$34*'UNIT VALUES'!$D$36)), 0)</f>
        <v>0</v>
      </c>
      <c r="AB1055" s="87">
        <f>ROUND(IF(C1055="22",IF(U1055&gt;V1055,S1055*'UNIT VALUES'!$D$40*'UNIT VALUES'!$D$44,0),IF(U1055&gt;V1055,S1055*'UNIT VALUES'!$D$30*'UNIT VALUES'!$D$36)), 0)</f>
        <v>161204</v>
      </c>
      <c r="AC1055" s="87">
        <f>ROUND(IF(U1055&gt;V1055,0,IF(T1055&gt;1, IF(C1055="66", T1055*'UNIT VALUES'!$D$33*'UNIT VALUES'!$D$36,T1055*'UNIT VALUES'!$D$32*'UNIT VALUES'!$D$36),0)),0)</f>
        <v>0</v>
      </c>
      <c r="AD1055" t="str">
        <f t="shared" si="49"/>
        <v>479093</v>
      </c>
      <c r="AE1055">
        <f ca="1">IF(C1055="22",OFFSET('National Reallocations'!$L$1,MATCH(AD1055,'National Reallocations'!$I$2:$I$52,0),),ROUND((X1055/(SUM($X$2:$X$1259)-SUMIF($C$2:$C$1259,"22",$X$2:$X$1259)))*(Reallocations!$F$4+Reallocations!$F$5),0))</f>
        <v>89</v>
      </c>
      <c r="AF1055" s="27">
        <f ca="1">IF(ISERROR(OFFSET('MSA Reallocations'!$I$1,MATCH(AD1055,'MSA Reallocations'!$E$2:$E$37,0),)), 0, (OFFSET('MSA Reallocations'!$I$1,MATCH(AD1055,'MSA Reallocations'!$E$2:$E$37,0),)))</f>
        <v>0</v>
      </c>
      <c r="AG1055" s="181">
        <f ca="1">IF(ISERROR(OFFSET(Reductions!$E$1,MATCH(AD1055,Reductions!$F$2:$F$15,0),)), 0, -OFFSET(Reductions!$E$1,MATCH(AD1055,Reductions!$F$2:$F$15,0),))</f>
        <v>0</v>
      </c>
      <c r="AH1055" s="53">
        <f t="shared" ca="1" si="50"/>
        <v>1058264</v>
      </c>
    </row>
    <row r="1056" spans="1:34" x14ac:dyDescent="0.25">
      <c r="A1056" s="126" t="s">
        <v>5553</v>
      </c>
      <c r="B1056" s="126" t="s">
        <v>2749</v>
      </c>
      <c r="C1056" s="126" t="s">
        <v>99</v>
      </c>
      <c r="D1056" s="126" t="s">
        <v>100</v>
      </c>
      <c r="E1056" s="126" t="s">
        <v>2750</v>
      </c>
      <c r="F1056" s="126" t="s">
        <v>2789</v>
      </c>
      <c r="G1056" s="126" t="s">
        <v>1478</v>
      </c>
      <c r="H1056" s="126" t="s">
        <v>23</v>
      </c>
      <c r="I1056" s="126" t="s">
        <v>23</v>
      </c>
      <c r="J1056" s="126" t="s">
        <v>163</v>
      </c>
      <c r="K1056" s="126" t="s">
        <v>3358</v>
      </c>
      <c r="L1056" s="127">
        <v>129495</v>
      </c>
      <c r="M1056" s="127">
        <v>130943</v>
      </c>
      <c r="N1056" s="127">
        <v>0</v>
      </c>
      <c r="O1056" s="127">
        <v>282299</v>
      </c>
      <c r="P1056" s="127">
        <v>0</v>
      </c>
      <c r="Q1056" s="127">
        <v>20118</v>
      </c>
      <c r="R1056" s="127">
        <v>1492</v>
      </c>
      <c r="S1056" s="127">
        <v>1600</v>
      </c>
      <c r="T1056" s="24">
        <f>IF(P1056&gt;0, ROUND(IF(IF(OR(C1056="51", C1056="52", C1056="66"), (L1056*'UNIT VALUES'!$C$26)-CALCS!P1056,0)&gt;0, IF(OR(C1056="51", C1056="52", C1056="66"), (L1056*'UNIT VALUES'!$C$26)-CALCS!P1056,0), 0), 0), ROUND(IF(IF(OR(C1056="51", C1056="52", C1056="66"), (L1056*'UNIT VALUES'!$C$26)-CALCS!O1056,0)&gt;0, IF(OR(C1056="51", C1056="52", C1056="66"), (L1056*'UNIT VALUES'!$C$26)-CALCS!O1056,0), 0), 0))</f>
        <v>0</v>
      </c>
      <c r="U1056" s="25">
        <f>IF(C1056="22", (O1056*'UNIT VALUES'!$D$38)+(Q1056*'UNIT VALUES'!$D$39)+(S1056*'UNIT VALUES'!$D$40), (O1056*'UNIT VALUES'!$D$28)+(Q1056*'UNIT VALUES'!$D$29)+(S1056*'UNIT VALUES'!$D$30))</f>
        <v>1282068.8188096581</v>
      </c>
      <c r="V1056" s="25">
        <f>IF(C1056="22",(O1056*'UNIT VALUES'!$D$41)+(Q1056*'UNIT VALUES'!$D$42)+(R1056*'UNIT VALUES'!$D$43),IF(C1056="66",(Q1056*'UNIT VALUES'!$D$31)+(T1056*'UNIT VALUES'!$D$33)+(R1056*'UNIT VALUES'!$D$34),(Q1056*'UNIT VALUES'!$D$31)+(T1056*'UNIT VALUES'!$D$32)+(R1056*'UNIT VALUES'!$D$34)))</f>
        <v>417484.65112418274</v>
      </c>
      <c r="W1056" s="25">
        <f t="shared" si="48"/>
        <v>1282069</v>
      </c>
      <c r="X1056" s="27">
        <f>ROUND(IF(C1056="22", W1056*'UNIT VALUES'!$D$44, W1056*'UNIT VALUES'!$D$36), 0)</f>
        <v>1122077</v>
      </c>
      <c r="Y1056" s="87">
        <f>ROUND(IF(C1056="22", IF(U1056&gt;V1056,O1056*'UNIT VALUES'!$D$38*'UNIT VALUES'!$D$44,O1056*'UNIT VALUES'!$D$41*'UNIT VALUES'!$D$44),IF(U1056&gt;V1056, O1056*'UNIT VALUES'!$D$28*'UNIT VALUES'!$D$36,0)), 0)</f>
        <v>464434</v>
      </c>
      <c r="Z1056" s="87">
        <f>ROUND(IF(C1056="22", IF(U1056&gt;V1056,Q1056*'UNIT VALUES'!$D$39*'UNIT VALUES'!$D$44,Q1056*'UNIT VALUES'!$D$42*'UNIT VALUES'!$D$44), IF(U1056&gt;V1056, Q1056*'UNIT VALUES'!$D$29*'UNIT VALUES'!$D$36, Q1056*'UNIT VALUES'!$D$31*'UNIT VALUES'!$D$36)),0)</f>
        <v>447605</v>
      </c>
      <c r="AA1056" s="87">
        <f>ROUND(IF(C1056="22", IF(U1056&gt;V1056,0,R1056*'UNIT VALUES'!$D$43*'UNIT VALUES'!$D$44),IF(CALCS!U1056&gt;CALCS!V1056,0,CALCS!R1056*'UNIT VALUES'!$D$34*'UNIT VALUES'!$D$36)), 0)</f>
        <v>0</v>
      </c>
      <c r="AB1056" s="87">
        <f>ROUND(IF(C1056="22",IF(U1056&gt;V1056,S1056*'UNIT VALUES'!$D$40*'UNIT VALUES'!$D$44,0),IF(U1056&gt;V1056,S1056*'UNIT VALUES'!$D$30*'UNIT VALUES'!$D$36)), 0)</f>
        <v>210038</v>
      </c>
      <c r="AC1056" s="87">
        <f>ROUND(IF(U1056&gt;V1056,0,IF(T1056&gt;1, IF(C1056="66", T1056*'UNIT VALUES'!$D$33*'UNIT VALUES'!$D$36,T1056*'UNIT VALUES'!$D$32*'UNIT VALUES'!$D$36),0)),0)</f>
        <v>0</v>
      </c>
      <c r="AD1056" t="str">
        <f t="shared" si="49"/>
        <v>479157</v>
      </c>
      <c r="AE1056">
        <f ca="1">IF(C1056="22",OFFSET('National Reallocations'!$L$1,MATCH(AD1056,'National Reallocations'!$I$2:$I$52,0),),ROUND((X1056/(SUM($X$2:$X$1259)-SUMIF($C$2:$C$1259,"22",$X$2:$X$1259)))*(Reallocations!$F$4+Reallocations!$F$5),0))</f>
        <v>94</v>
      </c>
      <c r="AF1056" s="27">
        <f ca="1">IF(ISERROR(OFFSET('MSA Reallocations'!$I$1,MATCH(AD1056,'MSA Reallocations'!$E$2:$E$37,0),)), 0, (OFFSET('MSA Reallocations'!$I$1,MATCH(AD1056,'MSA Reallocations'!$E$2:$E$37,0),)))</f>
        <v>0</v>
      </c>
      <c r="AG1056" s="181">
        <f ca="1">IF(ISERROR(OFFSET(Reductions!$E$1,MATCH(AD1056,Reductions!$F$2:$F$15,0),)), 0, -OFFSET(Reductions!$E$1,MATCH(AD1056,Reductions!$F$2:$F$15,0),))</f>
        <v>0</v>
      </c>
      <c r="AH1056" s="53">
        <f t="shared" ca="1" si="50"/>
        <v>1122171</v>
      </c>
    </row>
    <row r="1057" spans="1:34" x14ac:dyDescent="0.25">
      <c r="A1057" s="126" t="s">
        <v>4977</v>
      </c>
      <c r="B1057" s="126" t="s">
        <v>2791</v>
      </c>
      <c r="C1057" s="126" t="s">
        <v>19</v>
      </c>
      <c r="D1057" s="126" t="s">
        <v>20</v>
      </c>
      <c r="E1057" s="126" t="s">
        <v>2792</v>
      </c>
      <c r="F1057" s="126" t="s">
        <v>4744</v>
      </c>
      <c r="G1057" s="126" t="s">
        <v>22</v>
      </c>
      <c r="H1057" s="126" t="s">
        <v>23</v>
      </c>
      <c r="I1057" s="126" t="s">
        <v>23</v>
      </c>
      <c r="J1057" s="126" t="s">
        <v>24</v>
      </c>
      <c r="K1057" s="126" t="s">
        <v>3359</v>
      </c>
      <c r="L1057" s="127">
        <v>0</v>
      </c>
      <c r="M1057" s="127">
        <v>14226922</v>
      </c>
      <c r="N1057" s="127">
        <v>14229191</v>
      </c>
      <c r="O1057" s="127">
        <v>7402157</v>
      </c>
      <c r="P1057" s="127">
        <v>0</v>
      </c>
      <c r="Q1057" s="127">
        <v>1119860</v>
      </c>
      <c r="R1057" s="127">
        <v>168976</v>
      </c>
      <c r="S1057" s="127">
        <v>99731</v>
      </c>
      <c r="T1057" s="24">
        <f>IF(P1057&gt;0, ROUND(IF(IF(OR(C1057="51", C1057="52", C1057="66"), (L1057*'UNIT VALUES'!$C$26)-CALCS!P1057,0)&gt;0, IF(OR(C1057="51", C1057="52", C1057="66"), (L1057*'UNIT VALUES'!$C$26)-CALCS!P1057,0), 0), 0), ROUND(IF(IF(OR(C1057="51", C1057="52", C1057="66"), (L1057*'UNIT VALUES'!$C$26)-CALCS!O1057,0)&gt;0, IF(OR(C1057="51", C1057="52", C1057="66"), (L1057*'UNIT VALUES'!$C$26)-CALCS!O1057,0), 0), 0))</f>
        <v>0</v>
      </c>
      <c r="U1057" s="25">
        <f>IF(C1057="22", (O1057*'UNIT VALUES'!$D$38)+(Q1057*'UNIT VALUES'!$D$39)+(S1057*'UNIT VALUES'!$D$40), (O1057*'UNIT VALUES'!$D$28)+(Q1057*'UNIT VALUES'!$D$29)+(S1057*'UNIT VALUES'!$D$30))</f>
        <v>71582763.224921241</v>
      </c>
      <c r="V1057" s="25">
        <f>IF(C1057="22",(O1057*'UNIT VALUES'!$D$41)+(Q1057*'UNIT VALUES'!$D$42)+(R1057*'UNIT VALUES'!$D$43),IF(C1057="66",(Q1057*'UNIT VALUES'!$D$31)+(T1057*'UNIT VALUES'!$D$33)+(R1057*'UNIT VALUES'!$D$34),(Q1057*'UNIT VALUES'!$D$31)+(T1057*'UNIT VALUES'!$D$32)+(R1057*'UNIT VALUES'!$D$34)))</f>
        <v>42487576.927359618</v>
      </c>
      <c r="W1057" s="25">
        <f t="shared" si="48"/>
        <v>71582763</v>
      </c>
      <c r="X1057" s="219">
        <f>ROUND(IF(C1057="22", W1057*'UNIT VALUES'!$D$44, W1057*'UNIT VALUES'!$D$36), 0)</f>
        <v>59524582</v>
      </c>
      <c r="Y1057" s="87">
        <f>ROUND(IF(C1057="22", IF(U1057&gt;V1057,O1057*'UNIT VALUES'!$D$38*'UNIT VALUES'!$D$44,O1057*'UNIT VALUES'!$D$41*'UNIT VALUES'!$D$44),IF(U1057&gt;V1057, O1057*'UNIT VALUES'!$D$28*'UNIT VALUES'!$D$36,0)), 0)</f>
        <v>12362975</v>
      </c>
      <c r="Z1057" s="87">
        <f>ROUND(IF(C1057="22", IF(U1057&gt;V1057,Q1057*'UNIT VALUES'!$D$39*'UNIT VALUES'!$D$44,Q1057*'UNIT VALUES'!$D$42*'UNIT VALUES'!$D$44), IF(U1057&gt;V1057, Q1057*'UNIT VALUES'!$D$29*'UNIT VALUES'!$D$36, Q1057*'UNIT VALUES'!$D$31*'UNIT VALUES'!$D$36)),0)</f>
        <v>26070924</v>
      </c>
      <c r="AA1057" s="87">
        <f>ROUND(IF(C1057="22", IF(U1057&gt;V1057,0,R1057*'UNIT VALUES'!$D$43*'UNIT VALUES'!$D$44),IF(CALCS!U1057&gt;CALCS!V1057,0,CALCS!R1057*'UNIT VALUES'!$D$34*'UNIT VALUES'!$D$36)), 0)</f>
        <v>0</v>
      </c>
      <c r="AB1057" s="87">
        <f>ROUND(IF(C1057="22",IF(U1057&gt;V1057,S1057*'UNIT VALUES'!$D$40*'UNIT VALUES'!$D$44,0),IF(U1057&gt;V1057,S1057*'UNIT VALUES'!$D$30*'UNIT VALUES'!$D$36)), 0)</f>
        <v>21090683</v>
      </c>
      <c r="AC1057" s="87">
        <f>ROUND(IF(U1057&gt;V1057,0,IF(T1057&gt;1, IF(C1057="66", T1057*'UNIT VALUES'!$D$33*'UNIT VALUES'!$D$36,T1057*'UNIT VALUES'!$D$32*'UNIT VALUES'!$D$36),0)),0)</f>
        <v>0</v>
      </c>
      <c r="AD1057" t="str">
        <f t="shared" si="49"/>
        <v>489999</v>
      </c>
      <c r="AE1057">
        <f ca="1">IF(C1057="22",OFFSET('National Reallocations'!$L$1,MATCH(AD1057,'National Reallocations'!$I$2:$I$52,0),),ROUND((X1057/(SUM($X$2:$X$1259)-SUMIF($C$2:$C$1259,"22",$X$2:$X$1259)))*(Reallocations!$F$4+Reallocations!$F$5),0))</f>
        <v>26815</v>
      </c>
      <c r="AF1057" s="27">
        <f ca="1">IF(ISERROR(OFFSET('MSA Reallocations'!$I$1,MATCH(AD1057,'MSA Reallocations'!$E$2:$E$37,0),)), 0, (OFFSET('MSA Reallocations'!$I$1,MATCH(AD1057,'MSA Reallocations'!$E$2:$E$37,0),)))</f>
        <v>0</v>
      </c>
      <c r="AG1057" s="181">
        <f ca="1">IF(ISERROR(OFFSET(Reductions!$E$1,MATCH(AD1057,Reductions!$F$2:$F$15,0),)), 0, -OFFSET(Reductions!$E$1,MATCH(AD1057,Reductions!$F$2:$F$15,0),))</f>
        <v>0</v>
      </c>
      <c r="AH1057" s="53">
        <f t="shared" ca="1" si="50"/>
        <v>59551397</v>
      </c>
    </row>
    <row r="1058" spans="1:34" x14ac:dyDescent="0.25">
      <c r="A1058" s="126" t="s">
        <v>5849</v>
      </c>
      <c r="B1058" s="126" t="s">
        <v>2791</v>
      </c>
      <c r="C1058" s="126" t="s">
        <v>27</v>
      </c>
      <c r="D1058" s="126" t="s">
        <v>28</v>
      </c>
      <c r="E1058" s="126" t="s">
        <v>2792</v>
      </c>
      <c r="F1058" s="126" t="s">
        <v>169</v>
      </c>
      <c r="G1058" s="126" t="s">
        <v>22</v>
      </c>
      <c r="H1058" s="126" t="s">
        <v>23</v>
      </c>
      <c r="I1058" s="126" t="s">
        <v>2268</v>
      </c>
      <c r="J1058" s="126" t="s">
        <v>2794</v>
      </c>
      <c r="K1058" s="126" t="s">
        <v>3359</v>
      </c>
      <c r="L1058" s="127">
        <v>90368</v>
      </c>
      <c r="M1058" s="127">
        <v>99840</v>
      </c>
      <c r="N1058" s="127">
        <v>98315</v>
      </c>
      <c r="O1058" s="127">
        <v>121721</v>
      </c>
      <c r="P1058" s="127">
        <v>0</v>
      </c>
      <c r="Q1058" s="127">
        <v>21441</v>
      </c>
      <c r="R1058" s="127">
        <v>3935</v>
      </c>
      <c r="S1058" s="127">
        <v>1072</v>
      </c>
      <c r="T1058" s="24">
        <f>IF(P1058&gt;0, ROUND(IF(IF(OR(C1058="51", C1058="52", C1058="66"), (L1058*'UNIT VALUES'!$C$26)-CALCS!P1058,0)&gt;0, IF(OR(C1058="51", C1058="52", C1058="66"), (L1058*'UNIT VALUES'!$C$26)-CALCS!P1058,0), 0), 0), ROUND(IF(IF(OR(C1058="51", C1058="52", C1058="66"), (L1058*'UNIT VALUES'!$C$26)-CALCS!O1058,0)&gt;0, IF(OR(C1058="51", C1058="52", C1058="66"), (L1058*'UNIT VALUES'!$C$26)-CALCS!O1058,0), 0), 0))</f>
        <v>20086</v>
      </c>
      <c r="U1058" s="25">
        <f>IF(C1058="22", (O1058*'UNIT VALUES'!$D$38)+(Q1058*'UNIT VALUES'!$D$39)+(S1058*'UNIT VALUES'!$D$40), (O1058*'UNIT VALUES'!$D$28)+(Q1058*'UNIT VALUES'!$D$29)+(S1058*'UNIT VALUES'!$D$30))</f>
        <v>934657.23371907882</v>
      </c>
      <c r="V1058" s="25">
        <f>IF(C1058="22",(O1058*'UNIT VALUES'!$D$41)+(Q1058*'UNIT VALUES'!$D$42)+(R1058*'UNIT VALUES'!$D$43),IF(C1058="66",(Q1058*'UNIT VALUES'!$D$31)+(T1058*'UNIT VALUES'!$D$33)+(R1058*'UNIT VALUES'!$D$34),(Q1058*'UNIT VALUES'!$D$31)+(T1058*'UNIT VALUES'!$D$32)+(R1058*'UNIT VALUES'!$D$34)))</f>
        <v>853154.08621415554</v>
      </c>
      <c r="W1058" s="25">
        <f t="shared" si="48"/>
        <v>934657</v>
      </c>
      <c r="X1058" s="27">
        <f>ROUND(IF(C1058="22", W1058*'UNIT VALUES'!$D$44, W1058*'UNIT VALUES'!$D$36), 0)</f>
        <v>818019</v>
      </c>
      <c r="Y1058" s="87">
        <f>ROUND(IF(C1058="22", IF(U1058&gt;V1058,O1058*'UNIT VALUES'!$D$38*'UNIT VALUES'!$D$44,O1058*'UNIT VALUES'!$D$41*'UNIT VALUES'!$D$44),IF(U1058&gt;V1058, O1058*'UNIT VALUES'!$D$28*'UNIT VALUES'!$D$36,0)), 0)</f>
        <v>200253</v>
      </c>
      <c r="Z1058" s="87">
        <f>ROUND(IF(C1058="22", IF(U1058&gt;V1058,Q1058*'UNIT VALUES'!$D$39*'UNIT VALUES'!$D$44,Q1058*'UNIT VALUES'!$D$42*'UNIT VALUES'!$D$44), IF(U1058&gt;V1058, Q1058*'UNIT VALUES'!$D$29*'UNIT VALUES'!$D$36, Q1058*'UNIT VALUES'!$D$31*'UNIT VALUES'!$D$36)),0)</f>
        <v>477041</v>
      </c>
      <c r="AA1058" s="87">
        <f>ROUND(IF(C1058="22", IF(U1058&gt;V1058,0,R1058*'UNIT VALUES'!$D$43*'UNIT VALUES'!$D$44),IF(CALCS!U1058&gt;CALCS!V1058,0,CALCS!R1058*'UNIT VALUES'!$D$34*'UNIT VALUES'!$D$36)), 0)</f>
        <v>0</v>
      </c>
      <c r="AB1058" s="87">
        <f>ROUND(IF(C1058="22",IF(U1058&gt;V1058,S1058*'UNIT VALUES'!$D$40*'UNIT VALUES'!$D$44,0),IF(U1058&gt;V1058,S1058*'UNIT VALUES'!$D$30*'UNIT VALUES'!$D$36)), 0)</f>
        <v>140725</v>
      </c>
      <c r="AC1058" s="87">
        <f>ROUND(IF(U1058&gt;V1058,0,IF(T1058&gt;1, IF(C1058="66", T1058*'UNIT VALUES'!$D$33*'UNIT VALUES'!$D$36,T1058*'UNIT VALUES'!$D$32*'UNIT VALUES'!$D$36),0)),0)</f>
        <v>0</v>
      </c>
      <c r="AD1058" t="str">
        <f t="shared" si="49"/>
        <v>480018</v>
      </c>
      <c r="AE1058">
        <f ca="1">IF(C1058="22",OFFSET('National Reallocations'!$L$1,MATCH(AD1058,'National Reallocations'!$I$2:$I$52,0),),ROUND((X1058/(SUM($X$2:$X$1259)-SUMIF($C$2:$C$1259,"22",$X$2:$X$1259)))*(Reallocations!$F$4+Reallocations!$F$5),0))</f>
        <v>69</v>
      </c>
      <c r="AF1058" s="27">
        <f ca="1">IF(ISERROR(OFFSET('MSA Reallocations'!$I$1,MATCH(AD1058,'MSA Reallocations'!$E$2:$E$37,0),)), 0, (OFFSET('MSA Reallocations'!$I$1,MATCH(AD1058,'MSA Reallocations'!$E$2:$E$37,0),)))</f>
        <v>0</v>
      </c>
      <c r="AG1058" s="181">
        <f ca="1">IF(ISERROR(OFFSET(Reductions!$E$1,MATCH(AD1058,Reductions!$F$2:$F$15,0),)), 0, -OFFSET(Reductions!$E$1,MATCH(AD1058,Reductions!$F$2:$F$15,0),))</f>
        <v>0</v>
      </c>
      <c r="AH1058" s="53">
        <f t="shared" ca="1" si="50"/>
        <v>818088</v>
      </c>
    </row>
    <row r="1059" spans="1:34" x14ac:dyDescent="0.25">
      <c r="A1059" s="126" t="s">
        <v>4797</v>
      </c>
      <c r="B1059" s="126" t="s">
        <v>2791</v>
      </c>
      <c r="C1059" s="126" t="s">
        <v>47</v>
      </c>
      <c r="D1059" s="126" t="s">
        <v>48</v>
      </c>
      <c r="E1059" s="126" t="s">
        <v>2792</v>
      </c>
      <c r="F1059" s="126" t="s">
        <v>919</v>
      </c>
      <c r="G1059" s="126" t="s">
        <v>314</v>
      </c>
      <c r="H1059" s="126" t="s">
        <v>23</v>
      </c>
      <c r="I1059" s="126" t="s">
        <v>2796</v>
      </c>
      <c r="J1059" s="126" t="s">
        <v>2797</v>
      </c>
      <c r="K1059" s="126" t="s">
        <v>3359</v>
      </c>
      <c r="L1059" s="127">
        <v>659</v>
      </c>
      <c r="M1059" s="127">
        <v>0</v>
      </c>
      <c r="N1059" s="127">
        <v>0</v>
      </c>
      <c r="O1059" s="127">
        <v>98143</v>
      </c>
      <c r="P1059" s="127">
        <v>0</v>
      </c>
      <c r="Q1059" s="127">
        <v>5256</v>
      </c>
      <c r="R1059" s="127">
        <v>104</v>
      </c>
      <c r="S1059" s="127">
        <v>491</v>
      </c>
      <c r="T1059" s="24">
        <f>IF(P1059&gt;0, ROUND(IF(IF(OR(C1059="51", C1059="52", C1059="66"), (L1059*'UNIT VALUES'!$C$26)-CALCS!P1059,0)&gt;0, IF(OR(C1059="51", C1059="52", C1059="66"), (L1059*'UNIT VALUES'!$C$26)-CALCS!P1059,0), 0), 0), ROUND(IF(IF(OR(C1059="51", C1059="52", C1059="66"), (L1059*'UNIT VALUES'!$C$26)-CALCS!O1059,0)&gt;0, IF(OR(C1059="51", C1059="52", C1059="66"), (L1059*'UNIT VALUES'!$C$26)-CALCS!O1059,0), 0), 0))</f>
        <v>0</v>
      </c>
      <c r="U1059" s="25">
        <f>IF(C1059="22", (O1059*'UNIT VALUES'!$D$38)+(Q1059*'UNIT VALUES'!$D$39)+(S1059*'UNIT VALUES'!$D$40), (O1059*'UNIT VALUES'!$D$28)+(Q1059*'UNIT VALUES'!$D$29)+(S1059*'UNIT VALUES'!$D$30))</f>
        <v>391746.14654610067</v>
      </c>
      <c r="V1059" s="25">
        <f>IF(C1059="22",(O1059*'UNIT VALUES'!$D$41)+(Q1059*'UNIT VALUES'!$D$42)+(R1059*'UNIT VALUES'!$D$43),IF(C1059="66",(Q1059*'UNIT VALUES'!$D$31)+(T1059*'UNIT VALUES'!$D$33)+(R1059*'UNIT VALUES'!$D$34),(Q1059*'UNIT VALUES'!$D$31)+(T1059*'UNIT VALUES'!$D$32)+(R1059*'UNIT VALUES'!$D$34)))</f>
        <v>87880.220386227025</v>
      </c>
      <c r="W1059" s="25">
        <f t="shared" si="48"/>
        <v>391746</v>
      </c>
      <c r="X1059" s="27">
        <f>ROUND(IF(C1059="22", W1059*'UNIT VALUES'!$D$44, W1059*'UNIT VALUES'!$D$36), 0)</f>
        <v>342859</v>
      </c>
      <c r="Y1059" s="87">
        <f>ROUND(IF(C1059="22", IF(U1059&gt;V1059,O1059*'UNIT VALUES'!$D$38*'UNIT VALUES'!$D$44,O1059*'UNIT VALUES'!$D$41*'UNIT VALUES'!$D$44),IF(U1059&gt;V1059, O1059*'UNIT VALUES'!$D$28*'UNIT VALUES'!$D$36,0)), 0)</f>
        <v>161463</v>
      </c>
      <c r="Z1059" s="87">
        <f>ROUND(IF(C1059="22", IF(U1059&gt;V1059,Q1059*'UNIT VALUES'!$D$39*'UNIT VALUES'!$D$44,Q1059*'UNIT VALUES'!$D$42*'UNIT VALUES'!$D$44), IF(U1059&gt;V1059, Q1059*'UNIT VALUES'!$D$29*'UNIT VALUES'!$D$36, Q1059*'UNIT VALUES'!$D$31*'UNIT VALUES'!$D$36)),0)</f>
        <v>116941</v>
      </c>
      <c r="AA1059" s="87">
        <f>ROUND(IF(C1059="22", IF(U1059&gt;V1059,0,R1059*'UNIT VALUES'!$D$43*'UNIT VALUES'!$D$44),IF(CALCS!U1059&gt;CALCS!V1059,0,CALCS!R1059*'UNIT VALUES'!$D$34*'UNIT VALUES'!$D$36)), 0)</f>
        <v>0</v>
      </c>
      <c r="AB1059" s="87">
        <f>ROUND(IF(C1059="22",IF(U1059&gt;V1059,S1059*'UNIT VALUES'!$D$40*'UNIT VALUES'!$D$44,0),IF(U1059&gt;V1059,S1059*'UNIT VALUES'!$D$30*'UNIT VALUES'!$D$36)), 0)</f>
        <v>64455</v>
      </c>
      <c r="AC1059" s="87">
        <f>ROUND(IF(U1059&gt;V1059,0,IF(T1059&gt;1, IF(C1059="66", T1059*'UNIT VALUES'!$D$33*'UNIT VALUES'!$D$36,T1059*'UNIT VALUES'!$D$32*'UNIT VALUES'!$D$36),0)),0)</f>
        <v>0</v>
      </c>
      <c r="AD1059" t="str">
        <f t="shared" si="49"/>
        <v>480090</v>
      </c>
      <c r="AE1059">
        <f ca="1">IF(C1059="22",OFFSET('National Reallocations'!$L$1,MATCH(AD1059,'National Reallocations'!$I$2:$I$52,0),),ROUND((X1059/(SUM($X$2:$X$1259)-SUMIF($C$2:$C$1259,"22",$X$2:$X$1259)))*(Reallocations!$F$4+Reallocations!$F$5),0))</f>
        <v>29</v>
      </c>
      <c r="AF1059" s="27">
        <f ca="1">IF(ISERROR(OFFSET('MSA Reallocations'!$I$1,MATCH(AD1059,'MSA Reallocations'!$E$2:$E$37,0),)), 0, (OFFSET('MSA Reallocations'!$I$1,MATCH(AD1059,'MSA Reallocations'!$E$2:$E$37,0),)))</f>
        <v>0</v>
      </c>
      <c r="AG1059" s="181">
        <f ca="1">IF(ISERROR(OFFSET(Reductions!$E$1,MATCH(AD1059,Reductions!$F$2:$F$15,0),)), 0, -OFFSET(Reductions!$E$1,MATCH(AD1059,Reductions!$F$2:$F$15,0),))</f>
        <v>0</v>
      </c>
      <c r="AH1059" s="53">
        <f t="shared" ca="1" si="50"/>
        <v>342888</v>
      </c>
    </row>
    <row r="1060" spans="1:34" x14ac:dyDescent="0.25">
      <c r="A1060" s="126" t="s">
        <v>5706</v>
      </c>
      <c r="B1060" s="126" t="s">
        <v>2791</v>
      </c>
      <c r="C1060" s="126" t="s">
        <v>27</v>
      </c>
      <c r="D1060" s="126" t="s">
        <v>28</v>
      </c>
      <c r="E1060" s="126" t="s">
        <v>2792</v>
      </c>
      <c r="F1060" s="126" t="s">
        <v>1983</v>
      </c>
      <c r="G1060" s="126" t="s">
        <v>22</v>
      </c>
      <c r="H1060" s="126" t="s">
        <v>23</v>
      </c>
      <c r="I1060" s="126" t="s">
        <v>31</v>
      </c>
      <c r="J1060" s="126" t="s">
        <v>2799</v>
      </c>
      <c r="K1060" s="126" t="s">
        <v>3359</v>
      </c>
      <c r="L1060" s="127">
        <v>137969</v>
      </c>
      <c r="M1060" s="127">
        <v>149230</v>
      </c>
      <c r="N1060" s="127">
        <v>149230</v>
      </c>
      <c r="O1060" s="127">
        <v>198645</v>
      </c>
      <c r="P1060" s="127">
        <v>0</v>
      </c>
      <c r="Q1060" s="127">
        <v>33046</v>
      </c>
      <c r="R1060" s="127">
        <v>6008</v>
      </c>
      <c r="S1060" s="127">
        <v>2680</v>
      </c>
      <c r="T1060" s="24">
        <f>IF(P1060&gt;0, ROUND(IF(IF(OR(C1060="51", C1060="52", C1060="66"), (L1060*'UNIT VALUES'!$C$26)-CALCS!P1060,0)&gt;0, IF(OR(C1060="51", C1060="52", C1060="66"), (L1060*'UNIT VALUES'!$C$26)-CALCS!P1060,0), 0), 0), ROUND(IF(IF(OR(C1060="51", C1060="52", C1060="66"), (L1060*'UNIT VALUES'!$C$26)-CALCS!O1060,0)&gt;0, IF(OR(C1060="51", C1060="52", C1060="66"), (L1060*'UNIT VALUES'!$C$26)-CALCS!O1060,0), 0), 0))</f>
        <v>17858</v>
      </c>
      <c r="U1060" s="25">
        <f>IF(C1060="22", (O1060*'UNIT VALUES'!$D$38)+(Q1060*'UNIT VALUES'!$D$39)+(S1060*'UNIT VALUES'!$D$40), (O1060*'UNIT VALUES'!$D$28)+(Q1060*'UNIT VALUES'!$D$29)+(S1060*'UNIT VALUES'!$D$30))</f>
        <v>1615457.3555059682</v>
      </c>
      <c r="V1060" s="25">
        <f>IF(C1060="22",(O1060*'UNIT VALUES'!$D$41)+(Q1060*'UNIT VALUES'!$D$42)+(R1060*'UNIT VALUES'!$D$43),IF(C1060="66",(Q1060*'UNIT VALUES'!$D$31)+(T1060*'UNIT VALUES'!$D$33)+(R1060*'UNIT VALUES'!$D$34),(Q1060*'UNIT VALUES'!$D$31)+(T1060*'UNIT VALUES'!$D$32)+(R1060*'UNIT VALUES'!$D$34)))</f>
        <v>1157876.6535985572</v>
      </c>
      <c r="W1060" s="25">
        <f t="shared" si="48"/>
        <v>1615457</v>
      </c>
      <c r="X1060" s="27">
        <f>ROUND(IF(C1060="22", W1060*'UNIT VALUES'!$D$44, W1060*'UNIT VALUES'!$D$36), 0)</f>
        <v>1413861</v>
      </c>
      <c r="Y1060" s="87">
        <f>ROUND(IF(C1060="22", IF(U1060&gt;V1060,O1060*'UNIT VALUES'!$D$38*'UNIT VALUES'!$D$44,O1060*'UNIT VALUES'!$D$41*'UNIT VALUES'!$D$44),IF(U1060&gt;V1060, O1060*'UNIT VALUES'!$D$28*'UNIT VALUES'!$D$36,0)), 0)</f>
        <v>326808</v>
      </c>
      <c r="Z1060" s="87">
        <f>ROUND(IF(C1060="22", IF(U1060&gt;V1060,Q1060*'UNIT VALUES'!$D$39*'UNIT VALUES'!$D$44,Q1060*'UNIT VALUES'!$D$42*'UNIT VALUES'!$D$44), IF(U1060&gt;V1060, Q1060*'UNIT VALUES'!$D$29*'UNIT VALUES'!$D$36, Q1060*'UNIT VALUES'!$D$31*'UNIT VALUES'!$D$36)),0)</f>
        <v>735241</v>
      </c>
      <c r="AA1060" s="87">
        <f>ROUND(IF(C1060="22", IF(U1060&gt;V1060,0,R1060*'UNIT VALUES'!$D$43*'UNIT VALUES'!$D$44),IF(CALCS!U1060&gt;CALCS!V1060,0,CALCS!R1060*'UNIT VALUES'!$D$34*'UNIT VALUES'!$D$36)), 0)</f>
        <v>0</v>
      </c>
      <c r="AB1060" s="87">
        <f>ROUND(IF(C1060="22",IF(U1060&gt;V1060,S1060*'UNIT VALUES'!$D$40*'UNIT VALUES'!$D$44,0),IF(U1060&gt;V1060,S1060*'UNIT VALUES'!$D$30*'UNIT VALUES'!$D$36)), 0)</f>
        <v>351813</v>
      </c>
      <c r="AC1060" s="87">
        <f>ROUND(IF(U1060&gt;V1060,0,IF(T1060&gt;1, IF(C1060="66", T1060*'UNIT VALUES'!$D$33*'UNIT VALUES'!$D$36,T1060*'UNIT VALUES'!$D$32*'UNIT VALUES'!$D$36),0)),0)</f>
        <v>0</v>
      </c>
      <c r="AD1060" t="str">
        <f t="shared" si="49"/>
        <v>480132</v>
      </c>
      <c r="AE1060">
        <f ca="1">IF(C1060="22",OFFSET('National Reallocations'!$L$1,MATCH(AD1060,'National Reallocations'!$I$2:$I$52,0),),ROUND((X1060/(SUM($X$2:$X$1259)-SUMIF($C$2:$C$1259,"22",$X$2:$X$1259)))*(Reallocations!$F$4+Reallocations!$F$5),0))</f>
        <v>119</v>
      </c>
      <c r="AF1060" s="27">
        <f ca="1">IF(ISERROR(OFFSET('MSA Reallocations'!$I$1,MATCH(AD1060,'MSA Reallocations'!$E$2:$E$37,0),)), 0, (OFFSET('MSA Reallocations'!$I$1,MATCH(AD1060,'MSA Reallocations'!$E$2:$E$37,0),)))</f>
        <v>0</v>
      </c>
      <c r="AG1060" s="181">
        <f ca="1">IF(ISERROR(OFFSET(Reductions!$E$1,MATCH(AD1060,Reductions!$F$2:$F$15,0),)), 0, -OFFSET(Reductions!$E$1,MATCH(AD1060,Reductions!$F$2:$F$15,0),))</f>
        <v>0</v>
      </c>
      <c r="AH1060" s="53">
        <f t="shared" ca="1" si="50"/>
        <v>1413980</v>
      </c>
    </row>
    <row r="1061" spans="1:34" x14ac:dyDescent="0.25">
      <c r="A1061" s="126" t="s">
        <v>5340</v>
      </c>
      <c r="B1061" s="126" t="s">
        <v>2791</v>
      </c>
      <c r="C1061" s="126" t="s">
        <v>27</v>
      </c>
      <c r="D1061" s="126" t="s">
        <v>28</v>
      </c>
      <c r="E1061" s="126" t="s">
        <v>2792</v>
      </c>
      <c r="F1061" s="126" t="s">
        <v>1300</v>
      </c>
      <c r="G1061" s="126" t="s">
        <v>2800</v>
      </c>
      <c r="H1061" s="126" t="s">
        <v>23</v>
      </c>
      <c r="I1061" s="126" t="s">
        <v>788</v>
      </c>
      <c r="J1061" s="126" t="s">
        <v>2801</v>
      </c>
      <c r="K1061" s="126" t="s">
        <v>3359</v>
      </c>
      <c r="L1061" s="127">
        <v>44775</v>
      </c>
      <c r="M1061" s="127">
        <v>161872</v>
      </c>
      <c r="N1061" s="127">
        <v>160113</v>
      </c>
      <c r="O1061" s="127">
        <v>388125</v>
      </c>
      <c r="P1061" s="127">
        <v>0</v>
      </c>
      <c r="Q1061" s="127">
        <v>62812</v>
      </c>
      <c r="R1061" s="127">
        <v>920</v>
      </c>
      <c r="S1061" s="127">
        <v>6987</v>
      </c>
      <c r="T1061" s="24">
        <f>IF(P1061&gt;0, ROUND(IF(IF(OR(C1061="51", C1061="52", C1061="66"), (L1061*'UNIT VALUES'!$C$26)-CALCS!P1061,0)&gt;0, IF(OR(C1061="51", C1061="52", C1061="66"), (L1061*'UNIT VALUES'!$C$26)-CALCS!P1061,0), 0), 0), ROUND(IF(IF(OR(C1061="51", C1061="52", C1061="66"), (L1061*'UNIT VALUES'!$C$26)-CALCS!O1061,0)&gt;0, IF(OR(C1061="51", C1061="52", C1061="66"), (L1061*'UNIT VALUES'!$C$26)-CALCS!O1061,0), 0), 0))</f>
        <v>0</v>
      </c>
      <c r="U1061" s="25">
        <f>IF(C1061="22", (O1061*'UNIT VALUES'!$D$38)+(Q1061*'UNIT VALUES'!$D$39)+(S1061*'UNIT VALUES'!$D$40), (O1061*'UNIT VALUES'!$D$28)+(Q1061*'UNIT VALUES'!$D$29)+(S1061*'UNIT VALUES'!$D$30))</f>
        <v>3374340.4543280341</v>
      </c>
      <c r="V1061" s="25">
        <f>IF(C1061="22",(O1061*'UNIT VALUES'!$D$41)+(Q1061*'UNIT VALUES'!$D$42)+(R1061*'UNIT VALUES'!$D$43),IF(C1061="66",(Q1061*'UNIT VALUES'!$D$31)+(T1061*'UNIT VALUES'!$D$33)+(R1061*'UNIT VALUES'!$D$34),(Q1061*'UNIT VALUES'!$D$31)+(T1061*'UNIT VALUES'!$D$32)+(R1061*'UNIT VALUES'!$D$34)))</f>
        <v>1026276.4917755034</v>
      </c>
      <c r="W1061" s="25">
        <f t="shared" si="48"/>
        <v>3374340</v>
      </c>
      <c r="X1061" s="27">
        <f>ROUND(IF(C1061="22", W1061*'UNIT VALUES'!$D$44, W1061*'UNIT VALUES'!$D$36), 0)</f>
        <v>2953250</v>
      </c>
      <c r="Y1061" s="87">
        <f>ROUND(IF(C1061="22", IF(U1061&gt;V1061,O1061*'UNIT VALUES'!$D$38*'UNIT VALUES'!$D$44,O1061*'UNIT VALUES'!$D$41*'UNIT VALUES'!$D$44),IF(U1061&gt;V1061, O1061*'UNIT VALUES'!$D$28*'UNIT VALUES'!$D$36,0)), 0)</f>
        <v>638537</v>
      </c>
      <c r="Z1061" s="87">
        <f>ROUND(IF(C1061="22", IF(U1061&gt;V1061,Q1061*'UNIT VALUES'!$D$39*'UNIT VALUES'!$D$44,Q1061*'UNIT VALUES'!$D$42*'UNIT VALUES'!$D$44), IF(U1061&gt;V1061, Q1061*'UNIT VALUES'!$D$29*'UNIT VALUES'!$D$36, Q1061*'UNIT VALUES'!$D$31*'UNIT VALUES'!$D$36)),0)</f>
        <v>1397504</v>
      </c>
      <c r="AA1061" s="87">
        <f>ROUND(IF(C1061="22", IF(U1061&gt;V1061,0,R1061*'UNIT VALUES'!$D$43*'UNIT VALUES'!$D$44),IF(CALCS!U1061&gt;CALCS!V1061,0,CALCS!R1061*'UNIT VALUES'!$D$34*'UNIT VALUES'!$D$36)), 0)</f>
        <v>0</v>
      </c>
      <c r="AB1061" s="87">
        <f>ROUND(IF(C1061="22",IF(U1061&gt;V1061,S1061*'UNIT VALUES'!$D$40*'UNIT VALUES'!$D$44,0),IF(U1061&gt;V1061,S1061*'UNIT VALUES'!$D$30*'UNIT VALUES'!$D$36)), 0)</f>
        <v>917209</v>
      </c>
      <c r="AC1061" s="87">
        <f>ROUND(IF(U1061&gt;V1061,0,IF(T1061&gt;1, IF(C1061="66", T1061*'UNIT VALUES'!$D$33*'UNIT VALUES'!$D$36,T1061*'UNIT VALUES'!$D$32*'UNIT VALUES'!$D$36),0)),0)</f>
        <v>0</v>
      </c>
      <c r="AD1061" t="str">
        <f t="shared" si="49"/>
        <v>480222</v>
      </c>
      <c r="AE1061">
        <f ca="1">IF(C1061="22",OFFSET('National Reallocations'!$L$1,MATCH(AD1061,'National Reallocations'!$I$2:$I$52,0),),ROUND((X1061/(SUM($X$2:$X$1259)-SUMIF($C$2:$C$1259,"22",$X$2:$X$1259)))*(Reallocations!$F$4+Reallocations!$F$5),0))</f>
        <v>248</v>
      </c>
      <c r="AF1061" s="27">
        <f ca="1">IF(ISERROR(OFFSET('MSA Reallocations'!$I$1,MATCH(AD1061,'MSA Reallocations'!$E$2:$E$37,0),)), 0, (OFFSET('MSA Reallocations'!$I$1,MATCH(AD1061,'MSA Reallocations'!$E$2:$E$37,0),)))</f>
        <v>0</v>
      </c>
      <c r="AG1061" s="181">
        <f ca="1">IF(ISERROR(OFFSET(Reductions!$E$1,MATCH(AD1061,Reductions!$F$2:$F$15,0),)), 0, -OFFSET(Reductions!$E$1,MATCH(AD1061,Reductions!$F$2:$F$15,0),))</f>
        <v>0</v>
      </c>
      <c r="AH1061" s="53">
        <f t="shared" ca="1" si="50"/>
        <v>2953498</v>
      </c>
    </row>
    <row r="1062" spans="1:34" x14ac:dyDescent="0.25">
      <c r="A1062" s="126" t="s">
        <v>4830</v>
      </c>
      <c r="B1062" s="126" t="s">
        <v>2791</v>
      </c>
      <c r="C1062" s="126" t="s">
        <v>27</v>
      </c>
      <c r="D1062" s="126" t="s">
        <v>28</v>
      </c>
      <c r="E1062" s="126" t="s">
        <v>2792</v>
      </c>
      <c r="F1062" s="126" t="s">
        <v>934</v>
      </c>
      <c r="G1062" s="126" t="s">
        <v>22</v>
      </c>
      <c r="H1062" s="126" t="s">
        <v>23</v>
      </c>
      <c r="I1062" s="126" t="s">
        <v>2803</v>
      </c>
      <c r="J1062" s="126" t="s">
        <v>2804</v>
      </c>
      <c r="K1062" s="126" t="s">
        <v>3360</v>
      </c>
      <c r="L1062" s="127">
        <v>186545</v>
      </c>
      <c r="M1062" s="127">
        <v>372536</v>
      </c>
      <c r="N1062" s="127">
        <v>345496</v>
      </c>
      <c r="O1062" s="127">
        <v>931830</v>
      </c>
      <c r="P1062" s="127">
        <v>0</v>
      </c>
      <c r="Q1062" s="127">
        <v>160922</v>
      </c>
      <c r="R1062" s="127">
        <v>10954</v>
      </c>
      <c r="S1062" s="127">
        <v>15858</v>
      </c>
      <c r="T1062" s="24">
        <f>IF(P1062&gt;0, ROUND(IF(IF(OR(C1062="51", C1062="52", C1062="66"), (L1062*'UNIT VALUES'!$C$26)-CALCS!P1062,0)&gt;0, IF(OR(C1062="51", C1062="52", C1062="66"), (L1062*'UNIT VALUES'!$C$26)-CALCS!P1062,0), 0), 0), ROUND(IF(IF(OR(C1062="51", C1062="52", C1062="66"), (L1062*'UNIT VALUES'!$C$26)-CALCS!O1062,0)&gt;0, IF(OR(C1062="51", C1062="52", C1062="66"), (L1062*'UNIT VALUES'!$C$26)-CALCS!O1062,0), 0), 0))</f>
        <v>0</v>
      </c>
      <c r="U1062" s="25">
        <f>IF(C1062="22", (O1062*'UNIT VALUES'!$D$38)+(Q1062*'UNIT VALUES'!$D$39)+(S1062*'UNIT VALUES'!$D$40), (O1062*'UNIT VALUES'!$D$28)+(Q1062*'UNIT VALUES'!$D$29)+(S1062*'UNIT VALUES'!$D$30))</f>
        <v>8221042.0999505613</v>
      </c>
      <c r="V1062" s="25">
        <f>IF(C1062="22",(O1062*'UNIT VALUES'!$D$41)+(Q1062*'UNIT VALUES'!$D$42)+(R1062*'UNIT VALUES'!$D$43),IF(C1062="66",(Q1062*'UNIT VALUES'!$D$31)+(T1062*'UNIT VALUES'!$D$33)+(R1062*'UNIT VALUES'!$D$34),(Q1062*'UNIT VALUES'!$D$31)+(T1062*'UNIT VALUES'!$D$32)+(R1062*'UNIT VALUES'!$D$34)))</f>
        <v>3266728.6899272949</v>
      </c>
      <c r="W1062" s="25">
        <f t="shared" si="48"/>
        <v>8221042</v>
      </c>
      <c r="X1062" s="27">
        <f>ROUND(IF(C1062="22", W1062*'UNIT VALUES'!$D$44, W1062*'UNIT VALUES'!$D$36), 0)</f>
        <v>7195123</v>
      </c>
      <c r="Y1062" s="87">
        <f>ROUND(IF(C1062="22", IF(U1062&gt;V1062,O1062*'UNIT VALUES'!$D$38*'UNIT VALUES'!$D$44,O1062*'UNIT VALUES'!$D$41*'UNIT VALUES'!$D$44),IF(U1062&gt;V1062, O1062*'UNIT VALUES'!$D$28*'UNIT VALUES'!$D$36,0)), 0)</f>
        <v>1533032</v>
      </c>
      <c r="Z1062" s="87">
        <f>ROUND(IF(C1062="22", IF(U1062&gt;V1062,Q1062*'UNIT VALUES'!$D$39*'UNIT VALUES'!$D$44,Q1062*'UNIT VALUES'!$D$42*'UNIT VALUES'!$D$44), IF(U1062&gt;V1062, Q1062*'UNIT VALUES'!$D$29*'UNIT VALUES'!$D$36, Q1062*'UNIT VALUES'!$D$31*'UNIT VALUES'!$D$36)),0)</f>
        <v>3580354</v>
      </c>
      <c r="AA1062" s="87">
        <f>ROUND(IF(C1062="22", IF(U1062&gt;V1062,0,R1062*'UNIT VALUES'!$D$43*'UNIT VALUES'!$D$44),IF(CALCS!U1062&gt;CALCS!V1062,0,CALCS!R1062*'UNIT VALUES'!$D$34*'UNIT VALUES'!$D$36)), 0)</f>
        <v>0</v>
      </c>
      <c r="AB1062" s="87">
        <f>ROUND(IF(C1062="22",IF(U1062&gt;V1062,S1062*'UNIT VALUES'!$D$40*'UNIT VALUES'!$D$44,0),IF(U1062&gt;V1062,S1062*'UNIT VALUES'!$D$30*'UNIT VALUES'!$D$36)), 0)</f>
        <v>2081738</v>
      </c>
      <c r="AC1062" s="87">
        <f>ROUND(IF(U1062&gt;V1062,0,IF(T1062&gt;1, IF(C1062="66", T1062*'UNIT VALUES'!$D$33*'UNIT VALUES'!$D$36,T1062*'UNIT VALUES'!$D$32*'UNIT VALUES'!$D$36),0)),0)</f>
        <v>0</v>
      </c>
      <c r="AD1062" t="str">
        <f t="shared" si="49"/>
        <v>480264</v>
      </c>
      <c r="AE1062">
        <f ca="1">IF(C1062="22",OFFSET('National Reallocations'!$L$1,MATCH(AD1062,'National Reallocations'!$I$2:$I$52,0),),ROUND((X1062/(SUM($X$2:$X$1259)-SUMIF($C$2:$C$1259,"22",$X$2:$X$1259)))*(Reallocations!$F$4+Reallocations!$F$5),0))</f>
        <v>605</v>
      </c>
      <c r="AF1062" s="27">
        <f ca="1">IF(ISERROR(OFFSET('MSA Reallocations'!$I$1,MATCH(AD1062,'MSA Reallocations'!$E$2:$E$37,0),)), 0, (OFFSET('MSA Reallocations'!$I$1,MATCH(AD1062,'MSA Reallocations'!$E$2:$E$37,0),)))</f>
        <v>0</v>
      </c>
      <c r="AG1062" s="181">
        <f ca="1">IF(ISERROR(OFFSET(Reductions!$E$1,MATCH(AD1062,Reductions!$F$2:$F$15,0),)), 0, -OFFSET(Reductions!$E$1,MATCH(AD1062,Reductions!$F$2:$F$15,0),))</f>
        <v>0</v>
      </c>
      <c r="AH1062" s="53">
        <f t="shared" ca="1" si="50"/>
        <v>7195728</v>
      </c>
    </row>
    <row r="1063" spans="1:34" x14ac:dyDescent="0.25">
      <c r="A1063" s="126" t="s">
        <v>4954</v>
      </c>
      <c r="B1063" s="126" t="s">
        <v>2791</v>
      </c>
      <c r="C1063" s="126" t="s">
        <v>27</v>
      </c>
      <c r="D1063" s="126" t="s">
        <v>28</v>
      </c>
      <c r="E1063" s="126" t="s">
        <v>2792</v>
      </c>
      <c r="F1063" s="126" t="s">
        <v>801</v>
      </c>
      <c r="G1063" s="126" t="s">
        <v>22</v>
      </c>
      <c r="H1063" s="126" t="s">
        <v>23</v>
      </c>
      <c r="I1063" s="126" t="s">
        <v>2806</v>
      </c>
      <c r="J1063" s="126" t="s">
        <v>2807</v>
      </c>
      <c r="K1063" s="126" t="s">
        <v>61</v>
      </c>
      <c r="L1063" s="127">
        <v>28159</v>
      </c>
      <c r="M1063" s="127">
        <v>57339</v>
      </c>
      <c r="N1063" s="127">
        <v>56923</v>
      </c>
      <c r="O1063" s="127">
        <v>76335</v>
      </c>
      <c r="P1063" s="127">
        <v>0</v>
      </c>
      <c r="Q1063" s="127">
        <v>15112</v>
      </c>
      <c r="R1063" s="127">
        <v>1539</v>
      </c>
      <c r="S1063" s="127">
        <v>1490</v>
      </c>
      <c r="T1063" s="24">
        <f>IF(P1063&gt;0, ROUND(IF(IF(OR(C1063="51", C1063="52", C1063="66"), (L1063*'UNIT VALUES'!$C$26)-CALCS!P1063,0)&gt;0, IF(OR(C1063="51", C1063="52", C1063="66"), (L1063*'UNIT VALUES'!$C$26)-CALCS!P1063,0), 0), 0), ROUND(IF(IF(OR(C1063="51", C1063="52", C1063="66"), (L1063*'UNIT VALUES'!$C$26)-CALCS!O1063,0)&gt;0, IF(OR(C1063="51", C1063="52", C1063="66"), (L1063*'UNIT VALUES'!$C$26)-CALCS!O1063,0), 0), 0))</f>
        <v>0</v>
      </c>
      <c r="U1063" s="25">
        <f>IF(C1063="22", (O1063*'UNIT VALUES'!$D$38)+(Q1063*'UNIT VALUES'!$D$39)+(S1063*'UNIT VALUES'!$D$40), (O1063*'UNIT VALUES'!$D$28)+(Q1063*'UNIT VALUES'!$D$29)+(S1063*'UNIT VALUES'!$D$30))</f>
        <v>751146.74807730224</v>
      </c>
      <c r="V1063" s="25">
        <f>IF(C1063="22",(O1063*'UNIT VALUES'!$D$41)+(Q1063*'UNIT VALUES'!$D$42)+(R1063*'UNIT VALUES'!$D$43),IF(C1063="66",(Q1063*'UNIT VALUES'!$D$31)+(T1063*'UNIT VALUES'!$D$33)+(R1063*'UNIT VALUES'!$D$34),(Q1063*'UNIT VALUES'!$D$31)+(T1063*'UNIT VALUES'!$D$32)+(R1063*'UNIT VALUES'!$D$34)))</f>
        <v>344613.92765155807</v>
      </c>
      <c r="W1063" s="25">
        <f t="shared" si="48"/>
        <v>751147</v>
      </c>
      <c r="X1063" s="27">
        <f>ROUND(IF(C1063="22", W1063*'UNIT VALUES'!$D$44, W1063*'UNIT VALUES'!$D$36), 0)</f>
        <v>657410</v>
      </c>
      <c r="Y1063" s="87">
        <f>ROUND(IF(C1063="22", IF(U1063&gt;V1063,O1063*'UNIT VALUES'!$D$38*'UNIT VALUES'!$D$44,O1063*'UNIT VALUES'!$D$41*'UNIT VALUES'!$D$44),IF(U1063&gt;V1063, O1063*'UNIT VALUES'!$D$28*'UNIT VALUES'!$D$36,0)), 0)</f>
        <v>125585</v>
      </c>
      <c r="Z1063" s="87">
        <f>ROUND(IF(C1063="22", IF(U1063&gt;V1063,Q1063*'UNIT VALUES'!$D$39*'UNIT VALUES'!$D$44,Q1063*'UNIT VALUES'!$D$42*'UNIT VALUES'!$D$44), IF(U1063&gt;V1063, Q1063*'UNIT VALUES'!$D$29*'UNIT VALUES'!$D$36, Q1063*'UNIT VALUES'!$D$31*'UNIT VALUES'!$D$36)),0)</f>
        <v>336227</v>
      </c>
      <c r="AA1063" s="87">
        <f>ROUND(IF(C1063="22", IF(U1063&gt;V1063,0,R1063*'UNIT VALUES'!$D$43*'UNIT VALUES'!$D$44),IF(CALCS!U1063&gt;CALCS!V1063,0,CALCS!R1063*'UNIT VALUES'!$D$34*'UNIT VALUES'!$D$36)), 0)</f>
        <v>0</v>
      </c>
      <c r="AB1063" s="87">
        <f>ROUND(IF(C1063="22",IF(U1063&gt;V1063,S1063*'UNIT VALUES'!$D$40*'UNIT VALUES'!$D$44,0),IF(U1063&gt;V1063,S1063*'UNIT VALUES'!$D$30*'UNIT VALUES'!$D$36)), 0)</f>
        <v>195598</v>
      </c>
      <c r="AC1063" s="87">
        <f>ROUND(IF(U1063&gt;V1063,0,IF(T1063&gt;1, IF(C1063="66", T1063*'UNIT VALUES'!$D$33*'UNIT VALUES'!$D$36,T1063*'UNIT VALUES'!$D$32*'UNIT VALUES'!$D$36),0)),0)</f>
        <v>0</v>
      </c>
      <c r="AD1063" t="str">
        <f t="shared" si="49"/>
        <v>480390</v>
      </c>
      <c r="AE1063">
        <f ca="1">IF(C1063="22",OFFSET('National Reallocations'!$L$1,MATCH(AD1063,'National Reallocations'!$I$2:$I$52,0),),ROUND((X1063/(SUM($X$2:$X$1259)-SUMIF($C$2:$C$1259,"22",$X$2:$X$1259)))*(Reallocations!$F$4+Reallocations!$F$5),0))</f>
        <v>55</v>
      </c>
      <c r="AF1063" s="27">
        <f ca="1">IF(ISERROR(OFFSET('MSA Reallocations'!$I$1,MATCH(AD1063,'MSA Reallocations'!$E$2:$E$37,0),)), 0, (OFFSET('MSA Reallocations'!$I$1,MATCH(AD1063,'MSA Reallocations'!$E$2:$E$37,0),)))</f>
        <v>4845</v>
      </c>
      <c r="AG1063" s="181">
        <f ca="1">IF(ISERROR(OFFSET(Reductions!$E$1,MATCH(AD1063,Reductions!$F$2:$F$15,0),)), 0, -OFFSET(Reductions!$E$1,MATCH(AD1063,Reductions!$F$2:$F$15,0),))</f>
        <v>0</v>
      </c>
      <c r="AH1063" s="53">
        <f t="shared" ca="1" si="50"/>
        <v>662310</v>
      </c>
    </row>
    <row r="1064" spans="1:34" x14ac:dyDescent="0.25">
      <c r="A1064" s="126" t="s">
        <v>5858</v>
      </c>
      <c r="B1064" s="126" t="s">
        <v>2791</v>
      </c>
      <c r="C1064" s="126" t="s">
        <v>27</v>
      </c>
      <c r="D1064" s="126" t="s">
        <v>28</v>
      </c>
      <c r="E1064" s="126" t="s">
        <v>2792</v>
      </c>
      <c r="F1064" s="126" t="s">
        <v>940</v>
      </c>
      <c r="G1064" s="126" t="s">
        <v>1154</v>
      </c>
      <c r="H1064" s="126" t="s">
        <v>23</v>
      </c>
      <c r="I1064" s="126" t="s">
        <v>55</v>
      </c>
      <c r="J1064" s="126" t="s">
        <v>2809</v>
      </c>
      <c r="K1064" s="126" t="s">
        <v>61</v>
      </c>
      <c r="L1064" s="127">
        <v>119175</v>
      </c>
      <c r="M1064" s="127">
        <v>118102</v>
      </c>
      <c r="N1064" s="127">
        <v>118102</v>
      </c>
      <c r="O1064" s="127">
        <v>118129</v>
      </c>
      <c r="P1064" s="127">
        <v>0</v>
      </c>
      <c r="Q1064" s="127">
        <v>26344</v>
      </c>
      <c r="R1064" s="127">
        <v>3221</v>
      </c>
      <c r="S1064" s="127">
        <v>1202</v>
      </c>
      <c r="T1064" s="24">
        <f>IF(P1064&gt;0, ROUND(IF(IF(OR(C1064="51", C1064="52", C1064="66"), (L1064*'UNIT VALUES'!$C$26)-CALCS!P1064,0)&gt;0, IF(OR(C1064="51", C1064="52", C1064="66"), (L1064*'UNIT VALUES'!$C$26)-CALCS!P1064,0), 0), 0), ROUND(IF(IF(OR(C1064="51", C1064="52", C1064="66"), (L1064*'UNIT VALUES'!$C$26)-CALCS!O1064,0)&gt;0, IF(OR(C1064="51", C1064="52", C1064="66"), (L1064*'UNIT VALUES'!$C$26)-CALCS!O1064,0), 0), 0))</f>
        <v>68882</v>
      </c>
      <c r="U1064" s="25">
        <f>IF(C1064="22", (O1064*'UNIT VALUES'!$D$38)+(Q1064*'UNIT VALUES'!$D$39)+(S1064*'UNIT VALUES'!$D$40), (O1064*'UNIT VALUES'!$D$28)+(Q1064*'UNIT VALUES'!$D$29)+(S1064*'UNIT VALUES'!$D$30))</f>
        <v>1072045.0307191107</v>
      </c>
      <c r="V1064" s="25">
        <f>IF(C1064="22",(O1064*'UNIT VALUES'!$D$41)+(Q1064*'UNIT VALUES'!$D$42)+(R1064*'UNIT VALUES'!$D$43),IF(C1064="66",(Q1064*'UNIT VALUES'!$D$31)+(T1064*'UNIT VALUES'!$D$33)+(R1064*'UNIT VALUES'!$D$34),(Q1064*'UNIT VALUES'!$D$31)+(T1064*'UNIT VALUES'!$D$32)+(R1064*'UNIT VALUES'!$D$34)))</f>
        <v>1444309.8615696179</v>
      </c>
      <c r="W1064" s="25">
        <f t="shared" si="48"/>
        <v>1444310</v>
      </c>
      <c r="X1064" s="27">
        <f>ROUND(IF(C1064="22", W1064*'UNIT VALUES'!$D$44, W1064*'UNIT VALUES'!$D$36), 0)</f>
        <v>1264072</v>
      </c>
      <c r="Y1064" s="87">
        <f>ROUND(IF(C1064="22", IF(U1064&gt;V1064,O1064*'UNIT VALUES'!$D$38*'UNIT VALUES'!$D$44,O1064*'UNIT VALUES'!$D$41*'UNIT VALUES'!$D$44),IF(U1064&gt;V1064, O1064*'UNIT VALUES'!$D$28*'UNIT VALUES'!$D$36,0)), 0)</f>
        <v>0</v>
      </c>
      <c r="Z1064" s="87">
        <f>ROUND(IF(C1064="22", IF(U1064&gt;V1064,Q1064*'UNIT VALUES'!$D$39*'UNIT VALUES'!$D$44,Q1064*'UNIT VALUES'!$D$42*'UNIT VALUES'!$D$44), IF(U1064&gt;V1064, Q1064*'UNIT VALUES'!$D$29*'UNIT VALUES'!$D$36, Q1064*'UNIT VALUES'!$D$31*'UNIT VALUES'!$D$36)),0)</f>
        <v>351677</v>
      </c>
      <c r="AA1064" s="87">
        <f>ROUND(IF(C1064="22", IF(U1064&gt;V1064,0,R1064*'UNIT VALUES'!$D$43*'UNIT VALUES'!$D$44),IF(CALCS!U1064&gt;CALCS!V1064,0,CALCS!R1064*'UNIT VALUES'!$D$34*'UNIT VALUES'!$D$36)), 0)</f>
        <v>209026</v>
      </c>
      <c r="AB1064" s="87">
        <f>ROUND(IF(C1064="22",IF(U1064&gt;V1064,S1064*'UNIT VALUES'!$D$40*'UNIT VALUES'!$D$44,0),IF(U1064&gt;V1064,S1064*'UNIT VALUES'!$D$30*'UNIT VALUES'!$D$36)), 0)</f>
        <v>0</v>
      </c>
      <c r="AC1064" s="87">
        <f>ROUND(IF(U1064&gt;V1064,0,IF(T1064&gt;1, IF(C1064="66", T1064*'UNIT VALUES'!$D$33*'UNIT VALUES'!$D$36,T1064*'UNIT VALUES'!$D$32*'UNIT VALUES'!$D$36),0)),0)</f>
        <v>703370</v>
      </c>
      <c r="AD1064" t="str">
        <f t="shared" si="49"/>
        <v>480402</v>
      </c>
      <c r="AE1064">
        <f ca="1">IF(C1064="22",OFFSET('National Reallocations'!$L$1,MATCH(AD1064,'National Reallocations'!$I$2:$I$52,0),),ROUND((X1064/(SUM($X$2:$X$1259)-SUMIF($C$2:$C$1259,"22",$X$2:$X$1259)))*(Reallocations!$F$4+Reallocations!$F$5),0))</f>
        <v>106</v>
      </c>
      <c r="AF1064" s="27">
        <f ca="1">IF(ISERROR(OFFSET('MSA Reallocations'!$I$1,MATCH(AD1064,'MSA Reallocations'!$E$2:$E$37,0),)), 0, (OFFSET('MSA Reallocations'!$I$1,MATCH(AD1064,'MSA Reallocations'!$E$2:$E$37,0),)))</f>
        <v>0</v>
      </c>
      <c r="AG1064" s="181">
        <f ca="1">IF(ISERROR(OFFSET(Reductions!$E$1,MATCH(AD1064,Reductions!$F$2:$F$15,0),)), 0, -OFFSET(Reductions!$E$1,MATCH(AD1064,Reductions!$F$2:$F$15,0),))</f>
        <v>0</v>
      </c>
      <c r="AH1064" s="53">
        <f t="shared" ca="1" si="50"/>
        <v>1264178</v>
      </c>
    </row>
    <row r="1065" spans="1:34" x14ac:dyDescent="0.25">
      <c r="A1065" s="126" t="s">
        <v>5727</v>
      </c>
      <c r="B1065" s="126" t="s">
        <v>2791</v>
      </c>
      <c r="C1065" s="126" t="s">
        <v>27</v>
      </c>
      <c r="D1065" s="126" t="s">
        <v>28</v>
      </c>
      <c r="E1065" s="126" t="s">
        <v>2792</v>
      </c>
      <c r="F1065" s="126" t="s">
        <v>293</v>
      </c>
      <c r="G1065" s="126" t="s">
        <v>594</v>
      </c>
      <c r="H1065" s="126" t="s">
        <v>23</v>
      </c>
      <c r="I1065" s="126" t="s">
        <v>2811</v>
      </c>
      <c r="J1065" s="126" t="s">
        <v>2812</v>
      </c>
      <c r="K1065" s="126" t="s">
        <v>3360</v>
      </c>
      <c r="L1065" s="127">
        <v>48040</v>
      </c>
      <c r="M1065" s="127">
        <v>84997</v>
      </c>
      <c r="N1065" s="127">
        <v>84997</v>
      </c>
      <c r="O1065" s="127">
        <v>183887</v>
      </c>
      <c r="P1065" s="127">
        <v>0</v>
      </c>
      <c r="Q1065" s="127">
        <v>63473</v>
      </c>
      <c r="R1065" s="127">
        <v>1095</v>
      </c>
      <c r="S1065" s="127">
        <v>6373</v>
      </c>
      <c r="T1065" s="24">
        <f>IF(P1065&gt;0, ROUND(IF(IF(OR(C1065="51", C1065="52", C1065="66"), (L1065*'UNIT VALUES'!$C$26)-CALCS!P1065,0)&gt;0, IF(OR(C1065="51", C1065="52", C1065="66"), (L1065*'UNIT VALUES'!$C$26)-CALCS!P1065,0), 0), 0), ROUND(IF(IF(OR(C1065="51", C1065="52", C1065="66"), (L1065*'UNIT VALUES'!$C$26)-CALCS!O1065,0)&gt;0, IF(OR(C1065="51", C1065="52", C1065="66"), (L1065*'UNIT VALUES'!$C$26)-CALCS!O1065,0), 0), 0))</f>
        <v>0</v>
      </c>
      <c r="U1065" s="25">
        <f>IF(C1065="22", (O1065*'UNIT VALUES'!$D$38)+(Q1065*'UNIT VALUES'!$D$39)+(S1065*'UNIT VALUES'!$D$40), (O1065*'UNIT VALUES'!$D$28)+(Q1065*'UNIT VALUES'!$D$29)+(S1065*'UNIT VALUES'!$D$30))</f>
        <v>2915130.1898331838</v>
      </c>
      <c r="V1065" s="25">
        <f>IF(C1065="22",(O1065*'UNIT VALUES'!$D$41)+(Q1065*'UNIT VALUES'!$D$42)+(R1065*'UNIT VALUES'!$D$43),IF(C1065="66",(Q1065*'UNIT VALUES'!$D$31)+(T1065*'UNIT VALUES'!$D$33)+(R1065*'UNIT VALUES'!$D$34),(Q1065*'UNIT VALUES'!$D$31)+(T1065*'UNIT VALUES'!$D$32)+(R1065*'UNIT VALUES'!$D$34)))</f>
        <v>1049334.4440879649</v>
      </c>
      <c r="W1065" s="25">
        <f t="shared" si="48"/>
        <v>2915130</v>
      </c>
      <c r="X1065" s="27">
        <f>ROUND(IF(C1065="22", W1065*'UNIT VALUES'!$D$44, W1065*'UNIT VALUES'!$D$36), 0)</f>
        <v>2551346</v>
      </c>
      <c r="Y1065" s="87">
        <f>ROUND(IF(C1065="22", IF(U1065&gt;V1065,O1065*'UNIT VALUES'!$D$38*'UNIT VALUES'!$D$44,O1065*'UNIT VALUES'!$D$41*'UNIT VALUES'!$D$44),IF(U1065&gt;V1065, O1065*'UNIT VALUES'!$D$28*'UNIT VALUES'!$D$36,0)), 0)</f>
        <v>302528</v>
      </c>
      <c r="Z1065" s="87">
        <f>ROUND(IF(C1065="22", IF(U1065&gt;V1065,Q1065*'UNIT VALUES'!$D$39*'UNIT VALUES'!$D$44,Q1065*'UNIT VALUES'!$D$42*'UNIT VALUES'!$D$44), IF(U1065&gt;V1065, Q1065*'UNIT VALUES'!$D$29*'UNIT VALUES'!$D$36, Q1065*'UNIT VALUES'!$D$31*'UNIT VALUES'!$D$36)),0)</f>
        <v>1412211</v>
      </c>
      <c r="AA1065" s="87">
        <f>ROUND(IF(C1065="22", IF(U1065&gt;V1065,0,R1065*'UNIT VALUES'!$D$43*'UNIT VALUES'!$D$44),IF(CALCS!U1065&gt;CALCS!V1065,0,CALCS!R1065*'UNIT VALUES'!$D$34*'UNIT VALUES'!$D$36)), 0)</f>
        <v>0</v>
      </c>
      <c r="AB1065" s="87">
        <f>ROUND(IF(C1065="22",IF(U1065&gt;V1065,S1065*'UNIT VALUES'!$D$40*'UNIT VALUES'!$D$44,0),IF(U1065&gt;V1065,S1065*'UNIT VALUES'!$D$30*'UNIT VALUES'!$D$36)), 0)</f>
        <v>836607</v>
      </c>
      <c r="AC1065" s="87">
        <f>ROUND(IF(U1065&gt;V1065,0,IF(T1065&gt;1, IF(C1065="66", T1065*'UNIT VALUES'!$D$33*'UNIT VALUES'!$D$36,T1065*'UNIT VALUES'!$D$32*'UNIT VALUES'!$D$36),0)),0)</f>
        <v>0</v>
      </c>
      <c r="AD1065" t="str">
        <f t="shared" si="49"/>
        <v>480726</v>
      </c>
      <c r="AE1065">
        <f ca="1">IF(C1065="22",OFFSET('National Reallocations'!$L$1,MATCH(AD1065,'National Reallocations'!$I$2:$I$52,0),),ROUND((X1065/(SUM($X$2:$X$1259)-SUMIF($C$2:$C$1259,"22",$X$2:$X$1259)))*(Reallocations!$F$4+Reallocations!$F$5),0))</f>
        <v>215</v>
      </c>
      <c r="AF1065" s="27">
        <f ca="1">IF(ISERROR(OFFSET('MSA Reallocations'!$I$1,MATCH(AD1065,'MSA Reallocations'!$E$2:$E$37,0),)), 0, (OFFSET('MSA Reallocations'!$I$1,MATCH(AD1065,'MSA Reallocations'!$E$2:$E$37,0),)))</f>
        <v>0</v>
      </c>
      <c r="AG1065" s="181">
        <f ca="1">IF(ISERROR(OFFSET(Reductions!$E$1,MATCH(AD1065,Reductions!$F$2:$F$15,0),)), 0, -OFFSET(Reductions!$E$1,MATCH(AD1065,Reductions!$F$2:$F$15,0),))</f>
        <v>0</v>
      </c>
      <c r="AH1065" s="53">
        <f t="shared" ca="1" si="50"/>
        <v>2551561</v>
      </c>
    </row>
    <row r="1066" spans="1:34" x14ac:dyDescent="0.25">
      <c r="A1066" s="126" t="s">
        <v>4917</v>
      </c>
      <c r="B1066" s="126" t="s">
        <v>2791</v>
      </c>
      <c r="C1066" s="126" t="s">
        <v>27</v>
      </c>
      <c r="D1066" s="126" t="s">
        <v>28</v>
      </c>
      <c r="E1066" s="126" t="s">
        <v>2792</v>
      </c>
      <c r="F1066" s="126" t="s">
        <v>885</v>
      </c>
      <c r="G1066" s="126" t="s">
        <v>754</v>
      </c>
      <c r="H1066" s="126" t="s">
        <v>23</v>
      </c>
      <c r="I1066" s="126" t="s">
        <v>2814</v>
      </c>
      <c r="J1066" s="126" t="s">
        <v>2815</v>
      </c>
      <c r="K1066" s="126" t="s">
        <v>61</v>
      </c>
      <c r="L1066" s="127">
        <v>27542</v>
      </c>
      <c r="M1066" s="127">
        <v>45917</v>
      </c>
      <c r="N1066" s="127">
        <v>44337</v>
      </c>
      <c r="O1066" s="127">
        <v>82118</v>
      </c>
      <c r="P1066" s="127">
        <v>0</v>
      </c>
      <c r="Q1066" s="127">
        <v>20438</v>
      </c>
      <c r="R1066" s="127">
        <v>1457</v>
      </c>
      <c r="S1066" s="127">
        <v>1663</v>
      </c>
      <c r="T1066" s="24">
        <f>IF(P1066&gt;0, ROUND(IF(IF(OR(C1066="51", C1066="52", C1066="66"), (L1066*'UNIT VALUES'!$C$26)-CALCS!P1066,0)&gt;0, IF(OR(C1066="51", C1066="52", C1066="66"), (L1066*'UNIT VALUES'!$C$26)-CALCS!P1066,0), 0), 0), ROUND(IF(IF(OR(C1066="51", C1066="52", C1066="66"), (L1066*'UNIT VALUES'!$C$26)-CALCS!O1066,0)&gt;0, IF(OR(C1066="51", C1066="52", C1066="66"), (L1066*'UNIT VALUES'!$C$26)-CALCS!O1066,0), 0), 0))</f>
        <v>0</v>
      </c>
      <c r="U1066" s="25">
        <f>IF(C1066="22", (O1066*'UNIT VALUES'!$D$38)+(Q1066*'UNIT VALUES'!$D$39)+(S1066*'UNIT VALUES'!$D$40), (O1066*'UNIT VALUES'!$D$28)+(Q1066*'UNIT VALUES'!$D$29)+(S1066*'UNIT VALUES'!$D$30))</f>
        <v>923360.19877697434</v>
      </c>
      <c r="V1066" s="25">
        <f>IF(C1066="22",(O1066*'UNIT VALUES'!$D$41)+(Q1066*'UNIT VALUES'!$D$42)+(R1066*'UNIT VALUES'!$D$43),IF(C1066="66",(Q1066*'UNIT VALUES'!$D$31)+(T1066*'UNIT VALUES'!$D$33)+(R1066*'UNIT VALUES'!$D$34),(Q1066*'UNIT VALUES'!$D$31)+(T1066*'UNIT VALUES'!$D$32)+(R1066*'UNIT VALUES'!$D$34)))</f>
        <v>419770.38987686753</v>
      </c>
      <c r="W1066" s="25">
        <f t="shared" si="48"/>
        <v>923360</v>
      </c>
      <c r="X1066" s="27">
        <f>ROUND(IF(C1066="22", W1066*'UNIT VALUES'!$D$44, W1066*'UNIT VALUES'!$D$36), 0)</f>
        <v>808132</v>
      </c>
      <c r="Y1066" s="87">
        <f>ROUND(IF(C1066="22", IF(U1066&gt;V1066,O1066*'UNIT VALUES'!$D$38*'UNIT VALUES'!$D$44,O1066*'UNIT VALUES'!$D$41*'UNIT VALUES'!$D$44),IF(U1066&gt;V1066, O1066*'UNIT VALUES'!$D$28*'UNIT VALUES'!$D$36,0)), 0)</f>
        <v>135099</v>
      </c>
      <c r="Z1066" s="87">
        <f>ROUND(IF(C1066="22", IF(U1066&gt;V1066,Q1066*'UNIT VALUES'!$D$39*'UNIT VALUES'!$D$44,Q1066*'UNIT VALUES'!$D$42*'UNIT VALUES'!$D$44), IF(U1066&gt;V1066, Q1066*'UNIT VALUES'!$D$29*'UNIT VALUES'!$D$36, Q1066*'UNIT VALUES'!$D$31*'UNIT VALUES'!$D$36)),0)</f>
        <v>454725</v>
      </c>
      <c r="AA1066" s="87">
        <f>ROUND(IF(C1066="22", IF(U1066&gt;V1066,0,R1066*'UNIT VALUES'!$D$43*'UNIT VALUES'!$D$44),IF(CALCS!U1066&gt;CALCS!V1066,0,CALCS!R1066*'UNIT VALUES'!$D$34*'UNIT VALUES'!$D$36)), 0)</f>
        <v>0</v>
      </c>
      <c r="AB1066" s="87">
        <f>ROUND(IF(C1066="22",IF(U1066&gt;V1066,S1066*'UNIT VALUES'!$D$40*'UNIT VALUES'!$D$44,0),IF(U1066&gt;V1066,S1066*'UNIT VALUES'!$D$30*'UNIT VALUES'!$D$36)), 0)</f>
        <v>218308</v>
      </c>
      <c r="AC1066" s="87">
        <f>ROUND(IF(U1066&gt;V1066,0,IF(T1066&gt;1, IF(C1066="66", T1066*'UNIT VALUES'!$D$33*'UNIT VALUES'!$D$36,T1066*'UNIT VALUES'!$D$32*'UNIT VALUES'!$D$36),0)),0)</f>
        <v>0</v>
      </c>
      <c r="AD1066" t="str">
        <f t="shared" si="49"/>
        <v>480738</v>
      </c>
      <c r="AE1066">
        <f ca="1">IF(C1066="22",OFFSET('National Reallocations'!$L$1,MATCH(AD1066,'National Reallocations'!$I$2:$I$52,0),),ROUND((X1066/(SUM($X$2:$X$1259)-SUMIF($C$2:$C$1259,"22",$X$2:$X$1259)))*(Reallocations!$F$4+Reallocations!$F$5),0))</f>
        <v>68</v>
      </c>
      <c r="AF1066" s="27">
        <f ca="1">IF(ISERROR(OFFSET('MSA Reallocations'!$I$1,MATCH(AD1066,'MSA Reallocations'!$E$2:$E$37,0),)), 0, (OFFSET('MSA Reallocations'!$I$1,MATCH(AD1066,'MSA Reallocations'!$E$2:$E$37,0),)))</f>
        <v>0</v>
      </c>
      <c r="AG1066" s="181">
        <f ca="1">IF(ISERROR(OFFSET(Reductions!$E$1,MATCH(AD1066,Reductions!$F$2:$F$15,0),)), 0, -OFFSET(Reductions!$E$1,MATCH(AD1066,Reductions!$F$2:$F$15,0),))</f>
        <v>0</v>
      </c>
      <c r="AH1066" s="53">
        <f t="shared" ca="1" si="50"/>
        <v>808200</v>
      </c>
    </row>
    <row r="1067" spans="1:34" x14ac:dyDescent="0.25">
      <c r="A1067" s="126" t="s">
        <v>5823</v>
      </c>
      <c r="B1067" s="126" t="s">
        <v>2791</v>
      </c>
      <c r="C1067" s="126" t="s">
        <v>47</v>
      </c>
      <c r="D1067" s="126" t="s">
        <v>48</v>
      </c>
      <c r="E1067" s="126" t="s">
        <v>2792</v>
      </c>
      <c r="F1067" s="126" t="s">
        <v>2817</v>
      </c>
      <c r="G1067" s="126" t="s">
        <v>22</v>
      </c>
      <c r="H1067" s="126" t="s">
        <v>23</v>
      </c>
      <c r="I1067" s="126" t="s">
        <v>2818</v>
      </c>
      <c r="J1067" s="126" t="s">
        <v>2797</v>
      </c>
      <c r="K1067" s="126" t="s">
        <v>3359</v>
      </c>
      <c r="L1067" s="127">
        <v>4242</v>
      </c>
      <c r="M1067" s="127">
        <v>40595</v>
      </c>
      <c r="N1067" s="127">
        <v>40595</v>
      </c>
      <c r="O1067" s="127">
        <v>133168</v>
      </c>
      <c r="P1067" s="127">
        <v>0</v>
      </c>
      <c r="Q1067" s="127">
        <v>11632</v>
      </c>
      <c r="R1067" s="127">
        <v>277</v>
      </c>
      <c r="S1067" s="127">
        <v>1862</v>
      </c>
      <c r="T1067" s="24">
        <f>IF(P1067&gt;0, ROUND(IF(IF(OR(C1067="51", C1067="52", C1067="66"), (L1067*'UNIT VALUES'!$C$26)-CALCS!P1067,0)&gt;0, IF(OR(C1067="51", C1067="52", C1067="66"), (L1067*'UNIT VALUES'!$C$26)-CALCS!P1067,0), 0), 0), ROUND(IF(IF(OR(C1067="51", C1067="52", C1067="66"), (L1067*'UNIT VALUES'!$C$26)-CALCS!O1067,0)&gt;0, IF(OR(C1067="51", C1067="52", C1067="66"), (L1067*'UNIT VALUES'!$C$26)-CALCS!O1067,0), 0), 0))</f>
        <v>0</v>
      </c>
      <c r="U1067" s="25">
        <f>IF(C1067="22", (O1067*'UNIT VALUES'!$D$38)+(Q1067*'UNIT VALUES'!$D$39)+(S1067*'UNIT VALUES'!$D$40), (O1067*'UNIT VALUES'!$D$28)+(Q1067*'UNIT VALUES'!$D$29)+(S1067*'UNIT VALUES'!$D$30))</f>
        <v>825309.71123217768</v>
      </c>
      <c r="V1067" s="25">
        <f>IF(C1067="22",(O1067*'UNIT VALUES'!$D$41)+(Q1067*'UNIT VALUES'!$D$42)+(R1067*'UNIT VALUES'!$D$43),IF(C1067="66",(Q1067*'UNIT VALUES'!$D$31)+(T1067*'UNIT VALUES'!$D$33)+(R1067*'UNIT VALUES'!$D$34),(Q1067*'UNIT VALUES'!$D$31)+(T1067*'UNIT VALUES'!$D$32)+(R1067*'UNIT VALUES'!$D$34)))</f>
        <v>197959.79446503843</v>
      </c>
      <c r="W1067" s="25">
        <f t="shared" si="48"/>
        <v>825310</v>
      </c>
      <c r="X1067" s="27">
        <f>ROUND(IF(C1067="22", W1067*'UNIT VALUES'!$D$44, W1067*'UNIT VALUES'!$D$36), 0)</f>
        <v>722318</v>
      </c>
      <c r="Y1067" s="87">
        <f>ROUND(IF(C1067="22", IF(U1067&gt;V1067,O1067*'UNIT VALUES'!$D$38*'UNIT VALUES'!$D$44,O1067*'UNIT VALUES'!$D$41*'UNIT VALUES'!$D$44),IF(U1067&gt;V1067, O1067*'UNIT VALUES'!$D$28*'UNIT VALUES'!$D$36,0)), 0)</f>
        <v>219086</v>
      </c>
      <c r="Z1067" s="87">
        <f>ROUND(IF(C1067="22", IF(U1067&gt;V1067,Q1067*'UNIT VALUES'!$D$39*'UNIT VALUES'!$D$44,Q1067*'UNIT VALUES'!$D$42*'UNIT VALUES'!$D$44), IF(U1067&gt;V1067, Q1067*'UNIT VALUES'!$D$29*'UNIT VALUES'!$D$36, Q1067*'UNIT VALUES'!$D$31*'UNIT VALUES'!$D$36)),0)</f>
        <v>258800</v>
      </c>
      <c r="AA1067" s="87">
        <f>ROUND(IF(C1067="22", IF(U1067&gt;V1067,0,R1067*'UNIT VALUES'!$D$43*'UNIT VALUES'!$D$44),IF(CALCS!U1067&gt;CALCS!V1067,0,CALCS!R1067*'UNIT VALUES'!$D$34*'UNIT VALUES'!$D$36)), 0)</f>
        <v>0</v>
      </c>
      <c r="AB1067" s="87">
        <f>ROUND(IF(C1067="22",IF(U1067&gt;V1067,S1067*'UNIT VALUES'!$D$40*'UNIT VALUES'!$D$44,0),IF(U1067&gt;V1067,S1067*'UNIT VALUES'!$D$30*'UNIT VALUES'!$D$36)), 0)</f>
        <v>244432</v>
      </c>
      <c r="AC1067" s="87">
        <f>ROUND(IF(U1067&gt;V1067,0,IF(T1067&gt;1, IF(C1067="66", T1067*'UNIT VALUES'!$D$33*'UNIT VALUES'!$D$36,T1067*'UNIT VALUES'!$D$32*'UNIT VALUES'!$D$36),0)),0)</f>
        <v>0</v>
      </c>
      <c r="AD1067" t="str">
        <f t="shared" si="49"/>
        <v>480900</v>
      </c>
      <c r="AE1067">
        <f ca="1">IF(C1067="22",OFFSET('National Reallocations'!$L$1,MATCH(AD1067,'National Reallocations'!$I$2:$I$52,0),),ROUND((X1067/(SUM($X$2:$X$1259)-SUMIF($C$2:$C$1259,"22",$X$2:$X$1259)))*(Reallocations!$F$4+Reallocations!$F$5),0))</f>
        <v>61</v>
      </c>
      <c r="AF1067" s="27">
        <f ca="1">IF(ISERROR(OFFSET('MSA Reallocations'!$I$1,MATCH(AD1067,'MSA Reallocations'!$E$2:$E$37,0),)), 0, (OFFSET('MSA Reallocations'!$I$1,MATCH(AD1067,'MSA Reallocations'!$E$2:$E$37,0),)))</f>
        <v>0</v>
      </c>
      <c r="AG1067" s="181">
        <f ca="1">IF(ISERROR(OFFSET(Reductions!$E$1,MATCH(AD1067,Reductions!$F$2:$F$15,0),)), 0, -OFFSET(Reductions!$E$1,MATCH(AD1067,Reductions!$F$2:$F$15,0),))</f>
        <v>0</v>
      </c>
      <c r="AH1067" s="53">
        <f t="shared" ca="1" si="50"/>
        <v>722379</v>
      </c>
    </row>
    <row r="1068" spans="1:34" x14ac:dyDescent="0.25">
      <c r="A1068" s="126" t="s">
        <v>5894</v>
      </c>
      <c r="B1068" s="126" t="s">
        <v>2791</v>
      </c>
      <c r="C1068" s="126" t="s">
        <v>27</v>
      </c>
      <c r="D1068" s="126" t="s">
        <v>28</v>
      </c>
      <c r="E1068" s="126" t="s">
        <v>2792</v>
      </c>
      <c r="F1068" s="126" t="s">
        <v>900</v>
      </c>
      <c r="G1068" s="126" t="s">
        <v>754</v>
      </c>
      <c r="H1068" s="126" t="s">
        <v>23</v>
      </c>
      <c r="I1068" s="126" t="s">
        <v>2820</v>
      </c>
      <c r="J1068" s="126" t="s">
        <v>2815</v>
      </c>
      <c r="K1068" s="126" t="s">
        <v>61</v>
      </c>
      <c r="L1068" s="127">
        <v>11396</v>
      </c>
      <c r="M1068" s="127">
        <v>37254</v>
      </c>
      <c r="N1068" s="127">
        <v>37272</v>
      </c>
      <c r="O1068" s="127">
        <v>107889</v>
      </c>
      <c r="P1068" s="127">
        <v>0</v>
      </c>
      <c r="Q1068" s="127">
        <v>31093</v>
      </c>
      <c r="R1068" s="127">
        <v>401</v>
      </c>
      <c r="S1068" s="127">
        <v>951</v>
      </c>
      <c r="T1068" s="24">
        <f>IF(P1068&gt;0, ROUND(IF(IF(OR(C1068="51", C1068="52", C1068="66"), (L1068*'UNIT VALUES'!$C$26)-CALCS!P1068,0)&gt;0, IF(OR(C1068="51", C1068="52", C1068="66"), (L1068*'UNIT VALUES'!$C$26)-CALCS!P1068,0), 0), 0), ROUND(IF(IF(OR(C1068="51", C1068="52", C1068="66"), (L1068*'UNIT VALUES'!$C$26)-CALCS!O1068,0)&gt;0, IF(OR(C1068="51", C1068="52", C1068="66"), (L1068*'UNIT VALUES'!$C$26)-CALCS!O1068,0), 0), 0))</f>
        <v>0</v>
      </c>
      <c r="U1068" s="25">
        <f>IF(C1068="22", (O1068*'UNIT VALUES'!$D$38)+(Q1068*'UNIT VALUES'!$D$39)+(S1068*'UNIT VALUES'!$D$40), (O1068*'UNIT VALUES'!$D$28)+(Q1068*'UNIT VALUES'!$D$29)+(S1068*'UNIT VALUES'!$D$30))</f>
        <v>1135874.5683592267</v>
      </c>
      <c r="V1068" s="25">
        <f>IF(C1068="22",(O1068*'UNIT VALUES'!$D$41)+(Q1068*'UNIT VALUES'!$D$42)+(R1068*'UNIT VALUES'!$D$43),IF(C1068="66",(Q1068*'UNIT VALUES'!$D$31)+(T1068*'UNIT VALUES'!$D$33)+(R1068*'UNIT VALUES'!$D$34),(Q1068*'UNIT VALUES'!$D$31)+(T1068*'UNIT VALUES'!$D$32)+(R1068*'UNIT VALUES'!$D$34)))</f>
        <v>503989.40123235714</v>
      </c>
      <c r="W1068" s="25">
        <f t="shared" si="48"/>
        <v>1135875</v>
      </c>
      <c r="X1068" s="27">
        <f>ROUND(IF(C1068="22", W1068*'UNIT VALUES'!$D$44, W1068*'UNIT VALUES'!$D$36), 0)</f>
        <v>994127</v>
      </c>
      <c r="Y1068" s="87">
        <f>ROUND(IF(C1068="22", IF(U1068&gt;V1068,O1068*'UNIT VALUES'!$D$38*'UNIT VALUES'!$D$44,O1068*'UNIT VALUES'!$D$41*'UNIT VALUES'!$D$44),IF(U1068&gt;V1068, O1068*'UNIT VALUES'!$D$28*'UNIT VALUES'!$D$36,0)), 0)</f>
        <v>177497</v>
      </c>
      <c r="Z1068" s="87">
        <f>ROUND(IF(C1068="22", IF(U1068&gt;V1068,Q1068*'UNIT VALUES'!$D$39*'UNIT VALUES'!$D$44,Q1068*'UNIT VALUES'!$D$42*'UNIT VALUES'!$D$44), IF(U1068&gt;V1068, Q1068*'UNIT VALUES'!$D$29*'UNIT VALUES'!$D$36, Q1068*'UNIT VALUES'!$D$31*'UNIT VALUES'!$D$36)),0)</f>
        <v>691788</v>
      </c>
      <c r="AA1068" s="87">
        <f>ROUND(IF(C1068="22", IF(U1068&gt;V1068,0,R1068*'UNIT VALUES'!$D$43*'UNIT VALUES'!$D$44),IF(CALCS!U1068&gt;CALCS!V1068,0,CALCS!R1068*'UNIT VALUES'!$D$34*'UNIT VALUES'!$D$36)), 0)</f>
        <v>0</v>
      </c>
      <c r="AB1068" s="87">
        <f>ROUND(IF(C1068="22",IF(U1068&gt;V1068,S1068*'UNIT VALUES'!$D$40*'UNIT VALUES'!$D$44,0),IF(U1068&gt;V1068,S1068*'UNIT VALUES'!$D$30*'UNIT VALUES'!$D$36)), 0)</f>
        <v>124841</v>
      </c>
      <c r="AC1068" s="87">
        <f>ROUND(IF(U1068&gt;V1068,0,IF(T1068&gt;1, IF(C1068="66", T1068*'UNIT VALUES'!$D$33*'UNIT VALUES'!$D$36,T1068*'UNIT VALUES'!$D$32*'UNIT VALUES'!$D$36),0)),0)</f>
        <v>0</v>
      </c>
      <c r="AD1068" t="str">
        <f t="shared" si="49"/>
        <v>481104</v>
      </c>
      <c r="AE1068">
        <f ca="1">IF(C1068="22",OFFSET('National Reallocations'!$L$1,MATCH(AD1068,'National Reallocations'!$I$2:$I$52,0),),ROUND((X1068/(SUM($X$2:$X$1259)-SUMIF($C$2:$C$1259,"22",$X$2:$X$1259)))*(Reallocations!$F$4+Reallocations!$F$5),0))</f>
        <v>84</v>
      </c>
      <c r="AF1068" s="27">
        <f ca="1">IF(ISERROR(OFFSET('MSA Reallocations'!$I$1,MATCH(AD1068,'MSA Reallocations'!$E$2:$E$37,0),)), 0, (OFFSET('MSA Reallocations'!$I$1,MATCH(AD1068,'MSA Reallocations'!$E$2:$E$37,0),)))</f>
        <v>0</v>
      </c>
      <c r="AG1068" s="181">
        <f ca="1">IF(ISERROR(OFFSET(Reductions!$E$1,MATCH(AD1068,Reductions!$F$2:$F$15,0),)), 0, -OFFSET(Reductions!$E$1,MATCH(AD1068,Reductions!$F$2:$F$15,0),))</f>
        <v>0</v>
      </c>
      <c r="AH1068" s="53">
        <f t="shared" ca="1" si="50"/>
        <v>994211</v>
      </c>
    </row>
    <row r="1069" spans="1:34" x14ac:dyDescent="0.25">
      <c r="A1069" s="126" t="s">
        <v>5025</v>
      </c>
      <c r="B1069" s="126" t="s">
        <v>2791</v>
      </c>
      <c r="C1069" s="126" t="s">
        <v>27</v>
      </c>
      <c r="D1069" s="126" t="s">
        <v>28</v>
      </c>
      <c r="E1069" s="126" t="s">
        <v>2792</v>
      </c>
      <c r="F1069" s="126" t="s">
        <v>1466</v>
      </c>
      <c r="G1069" s="126" t="s">
        <v>2822</v>
      </c>
      <c r="H1069" s="126" t="s">
        <v>23</v>
      </c>
      <c r="I1069" s="126" t="s">
        <v>2823</v>
      </c>
      <c r="J1069" s="126" t="s">
        <v>2807</v>
      </c>
      <c r="K1069" s="126" t="s">
        <v>61</v>
      </c>
      <c r="L1069" s="127">
        <v>9192</v>
      </c>
      <c r="M1069" s="127">
        <v>20447</v>
      </c>
      <c r="N1069" s="127">
        <v>18034</v>
      </c>
      <c r="O1069" s="127">
        <v>68602</v>
      </c>
      <c r="P1069" s="127">
        <v>0</v>
      </c>
      <c r="Q1069" s="127">
        <v>12107</v>
      </c>
      <c r="R1069" s="127">
        <v>243</v>
      </c>
      <c r="S1069" s="127">
        <v>1457</v>
      </c>
      <c r="T1069" s="24">
        <f>IF(P1069&gt;0, ROUND(IF(IF(OR(C1069="51", C1069="52", C1069="66"), (L1069*'UNIT VALUES'!$C$26)-CALCS!P1069,0)&gt;0, IF(OR(C1069="51", C1069="52", C1069="66"), (L1069*'UNIT VALUES'!$C$26)-CALCS!P1069,0), 0), 0), ROUND(IF(IF(OR(C1069="51", C1069="52", C1069="66"), (L1069*'UNIT VALUES'!$C$26)-CALCS!O1069,0)&gt;0, IF(OR(C1069="51", C1069="52", C1069="66"), (L1069*'UNIT VALUES'!$C$26)-CALCS!O1069,0), 0), 0))</f>
        <v>0</v>
      </c>
      <c r="U1069" s="25">
        <f>IF(C1069="22", (O1069*'UNIT VALUES'!$D$38)+(Q1069*'UNIT VALUES'!$D$39)+(S1069*'UNIT VALUES'!$D$40), (O1069*'UNIT VALUES'!$D$28)+(Q1069*'UNIT VALUES'!$D$29)+(S1069*'UNIT VALUES'!$D$30))</f>
        <v>655269.57234257297</v>
      </c>
      <c r="V1069" s="25">
        <f>IF(C1069="22",(O1069*'UNIT VALUES'!$D$41)+(Q1069*'UNIT VALUES'!$D$42)+(R1069*'UNIT VALUES'!$D$43),IF(C1069="66",(Q1069*'UNIT VALUES'!$D$31)+(T1069*'UNIT VALUES'!$D$33)+(R1069*'UNIT VALUES'!$D$34),(Q1069*'UNIT VALUES'!$D$31)+(T1069*'UNIT VALUES'!$D$32)+(R1069*'UNIT VALUES'!$D$34)))</f>
        <v>202683.86930651002</v>
      </c>
      <c r="W1069" s="25">
        <f t="shared" si="48"/>
        <v>655270</v>
      </c>
      <c r="X1069" s="27">
        <f>ROUND(IF(C1069="22", W1069*'UNIT VALUES'!$D$44, W1069*'UNIT VALUES'!$D$36), 0)</f>
        <v>573498</v>
      </c>
      <c r="Y1069" s="87">
        <f>ROUND(IF(C1069="22", IF(U1069&gt;V1069,O1069*'UNIT VALUES'!$D$38*'UNIT VALUES'!$D$44,O1069*'UNIT VALUES'!$D$41*'UNIT VALUES'!$D$44),IF(U1069&gt;V1069, O1069*'UNIT VALUES'!$D$28*'UNIT VALUES'!$D$36,0)), 0)</f>
        <v>112863</v>
      </c>
      <c r="Z1069" s="87">
        <f>ROUND(IF(C1069="22", IF(U1069&gt;V1069,Q1069*'UNIT VALUES'!$D$39*'UNIT VALUES'!$D$44,Q1069*'UNIT VALUES'!$D$42*'UNIT VALUES'!$D$44), IF(U1069&gt;V1069, Q1069*'UNIT VALUES'!$D$29*'UNIT VALUES'!$D$36, Q1069*'UNIT VALUES'!$D$31*'UNIT VALUES'!$D$36)),0)</f>
        <v>269369</v>
      </c>
      <c r="AA1069" s="87">
        <f>ROUND(IF(C1069="22", IF(U1069&gt;V1069,0,R1069*'UNIT VALUES'!$D$43*'UNIT VALUES'!$D$44),IF(CALCS!U1069&gt;CALCS!V1069,0,CALCS!R1069*'UNIT VALUES'!$D$34*'UNIT VALUES'!$D$36)), 0)</f>
        <v>0</v>
      </c>
      <c r="AB1069" s="87">
        <f>ROUND(IF(C1069="22",IF(U1069&gt;V1069,S1069*'UNIT VALUES'!$D$40*'UNIT VALUES'!$D$44,0),IF(U1069&gt;V1069,S1069*'UNIT VALUES'!$D$30*'UNIT VALUES'!$D$36)), 0)</f>
        <v>191266</v>
      </c>
      <c r="AC1069" s="87">
        <f>ROUND(IF(U1069&gt;V1069,0,IF(T1069&gt;1, IF(C1069="66", T1069*'UNIT VALUES'!$D$33*'UNIT VALUES'!$D$36,T1069*'UNIT VALUES'!$D$32*'UNIT VALUES'!$D$36),0)),0)</f>
        <v>0</v>
      </c>
      <c r="AD1069" t="str">
        <f t="shared" si="49"/>
        <v>481158</v>
      </c>
      <c r="AE1069">
        <f ca="1">IF(C1069="22",OFFSET('National Reallocations'!$L$1,MATCH(AD1069,'National Reallocations'!$I$2:$I$52,0),),ROUND((X1069/(SUM($X$2:$X$1259)-SUMIF($C$2:$C$1259,"22",$X$2:$X$1259)))*(Reallocations!$F$4+Reallocations!$F$5),0))</f>
        <v>48</v>
      </c>
      <c r="AF1069" s="27">
        <f ca="1">IF(ISERROR(OFFSET('MSA Reallocations'!$I$1,MATCH(AD1069,'MSA Reallocations'!$E$2:$E$37,0),)), 0, (OFFSET('MSA Reallocations'!$I$1,MATCH(AD1069,'MSA Reallocations'!$E$2:$E$37,0),)))</f>
        <v>4226</v>
      </c>
      <c r="AG1069" s="181">
        <f ca="1">IF(ISERROR(OFFSET(Reductions!$E$1,MATCH(AD1069,Reductions!$F$2:$F$15,0),)), 0, -OFFSET(Reductions!$E$1,MATCH(AD1069,Reductions!$F$2:$F$15,0),))</f>
        <v>0</v>
      </c>
      <c r="AH1069" s="53">
        <f t="shared" ca="1" si="50"/>
        <v>577772</v>
      </c>
    </row>
    <row r="1070" spans="1:34" x14ac:dyDescent="0.25">
      <c r="A1070" s="126" t="s">
        <v>5487</v>
      </c>
      <c r="B1070" s="126" t="s">
        <v>2791</v>
      </c>
      <c r="C1070" s="126" t="s">
        <v>27</v>
      </c>
      <c r="D1070" s="126" t="s">
        <v>28</v>
      </c>
      <c r="E1070" s="126" t="s">
        <v>2792</v>
      </c>
      <c r="F1070" s="126" t="s">
        <v>75</v>
      </c>
      <c r="G1070" s="126" t="s">
        <v>22</v>
      </c>
      <c r="H1070" s="126" t="s">
        <v>23</v>
      </c>
      <c r="I1070" s="126" t="s">
        <v>1896</v>
      </c>
      <c r="J1070" s="126" t="s">
        <v>2825</v>
      </c>
      <c r="K1070" s="126" t="s">
        <v>3360</v>
      </c>
      <c r="L1070" s="127">
        <v>167690</v>
      </c>
      <c r="M1070" s="127">
        <v>234462</v>
      </c>
      <c r="N1070" s="127">
        <v>231999</v>
      </c>
      <c r="O1070" s="127">
        <v>324074</v>
      </c>
      <c r="P1070" s="127">
        <v>0</v>
      </c>
      <c r="Q1070" s="127">
        <v>54034</v>
      </c>
      <c r="R1070" s="127">
        <v>3803</v>
      </c>
      <c r="S1070" s="127">
        <v>5101</v>
      </c>
      <c r="T1070" s="24">
        <f>IF(P1070&gt;0, ROUND(IF(IF(OR(C1070="51", C1070="52", C1070="66"), (L1070*'UNIT VALUES'!$C$26)-CALCS!P1070,0)&gt;0, IF(OR(C1070="51", C1070="52", C1070="66"), (L1070*'UNIT VALUES'!$C$26)-CALCS!P1070,0), 0), 0), ROUND(IF(IF(OR(C1070="51", C1070="52", C1070="66"), (L1070*'UNIT VALUES'!$C$26)-CALCS!O1070,0)&gt;0, IF(OR(C1070="51", C1070="52", C1070="66"), (L1070*'UNIT VALUES'!$C$26)-CALCS!O1070,0), 0), 0))</f>
        <v>0</v>
      </c>
      <c r="U1070" s="25">
        <f>IF(C1070="22", (O1070*'UNIT VALUES'!$D$38)+(Q1070*'UNIT VALUES'!$D$39)+(S1070*'UNIT VALUES'!$D$40), (O1070*'UNIT VALUES'!$D$28)+(Q1070*'UNIT VALUES'!$D$29)+(S1070*'UNIT VALUES'!$D$30))</f>
        <v>2747907.1802920811</v>
      </c>
      <c r="V1070" s="25">
        <f>IF(C1070="22",(O1070*'UNIT VALUES'!$D$41)+(Q1070*'UNIT VALUES'!$D$42)+(R1070*'UNIT VALUES'!$D$43),IF(C1070="66",(Q1070*'UNIT VALUES'!$D$31)+(T1070*'UNIT VALUES'!$D$33)+(R1070*'UNIT VALUES'!$D$34),(Q1070*'UNIT VALUES'!$D$31)+(T1070*'UNIT VALUES'!$D$32)+(R1070*'UNIT VALUES'!$D$34)))</f>
        <v>1106154.7307700396</v>
      </c>
      <c r="W1070" s="25">
        <f t="shared" si="48"/>
        <v>2747907</v>
      </c>
      <c r="X1070" s="27">
        <f>ROUND(IF(C1070="22", W1070*'UNIT VALUES'!$D$44, W1070*'UNIT VALUES'!$D$36), 0)</f>
        <v>2404991</v>
      </c>
      <c r="Y1070" s="87">
        <f>ROUND(IF(C1070="22", IF(U1070&gt;V1070,O1070*'UNIT VALUES'!$D$38*'UNIT VALUES'!$D$44,O1070*'UNIT VALUES'!$D$41*'UNIT VALUES'!$D$44),IF(U1070&gt;V1070, O1070*'UNIT VALUES'!$D$28*'UNIT VALUES'!$D$36,0)), 0)</f>
        <v>533161</v>
      </c>
      <c r="Z1070" s="87">
        <f>ROUND(IF(C1070="22", IF(U1070&gt;V1070,Q1070*'UNIT VALUES'!$D$39*'UNIT VALUES'!$D$44,Q1070*'UNIT VALUES'!$D$42*'UNIT VALUES'!$D$44), IF(U1070&gt;V1070, Q1070*'UNIT VALUES'!$D$29*'UNIT VALUES'!$D$36, Q1070*'UNIT VALUES'!$D$31*'UNIT VALUES'!$D$36)),0)</f>
        <v>1202203</v>
      </c>
      <c r="AA1070" s="87">
        <f>ROUND(IF(C1070="22", IF(U1070&gt;V1070,0,R1070*'UNIT VALUES'!$D$43*'UNIT VALUES'!$D$44),IF(CALCS!U1070&gt;CALCS!V1070,0,CALCS!R1070*'UNIT VALUES'!$D$34*'UNIT VALUES'!$D$36)), 0)</f>
        <v>0</v>
      </c>
      <c r="AB1070" s="87">
        <f>ROUND(IF(C1070="22",IF(U1070&gt;V1070,S1070*'UNIT VALUES'!$D$40*'UNIT VALUES'!$D$44,0),IF(U1070&gt;V1070,S1070*'UNIT VALUES'!$D$30*'UNIT VALUES'!$D$36)), 0)</f>
        <v>669627</v>
      </c>
      <c r="AC1070" s="87">
        <f>ROUND(IF(U1070&gt;V1070,0,IF(T1070&gt;1, IF(C1070="66", T1070*'UNIT VALUES'!$D$33*'UNIT VALUES'!$D$36,T1070*'UNIT VALUES'!$D$32*'UNIT VALUES'!$D$36),0)),0)</f>
        <v>0</v>
      </c>
      <c r="AD1070" t="str">
        <f t="shared" si="49"/>
        <v>481206</v>
      </c>
      <c r="AE1070">
        <f ca="1">IF(C1070="22",OFFSET('National Reallocations'!$L$1,MATCH(AD1070,'National Reallocations'!$I$2:$I$52,0),),ROUND((X1070/(SUM($X$2:$X$1259)-SUMIF($C$2:$C$1259,"22",$X$2:$X$1259)))*(Reallocations!$F$4+Reallocations!$F$5),0))</f>
        <v>202</v>
      </c>
      <c r="AF1070" s="27">
        <f ca="1">IF(ISERROR(OFFSET('MSA Reallocations'!$I$1,MATCH(AD1070,'MSA Reallocations'!$E$2:$E$37,0),)), 0, (OFFSET('MSA Reallocations'!$I$1,MATCH(AD1070,'MSA Reallocations'!$E$2:$E$37,0),)))</f>
        <v>0</v>
      </c>
      <c r="AG1070" s="181">
        <f ca="1">IF(ISERROR(OFFSET(Reductions!$E$1,MATCH(AD1070,Reductions!$F$2:$F$15,0),)), 0, -OFFSET(Reductions!$E$1,MATCH(AD1070,Reductions!$F$2:$F$15,0),))</f>
        <v>0</v>
      </c>
      <c r="AH1070" s="53">
        <f t="shared" ca="1" si="50"/>
        <v>2405193</v>
      </c>
    </row>
    <row r="1071" spans="1:34" x14ac:dyDescent="0.25">
      <c r="A1071" s="126" t="s">
        <v>5832</v>
      </c>
      <c r="B1071" s="126" t="s">
        <v>2791</v>
      </c>
      <c r="C1071" s="126" t="s">
        <v>27</v>
      </c>
      <c r="D1071" s="126" t="s">
        <v>28</v>
      </c>
      <c r="E1071" s="126" t="s">
        <v>2792</v>
      </c>
      <c r="F1071" s="126" t="s">
        <v>1899</v>
      </c>
      <c r="G1071" s="126" t="s">
        <v>22</v>
      </c>
      <c r="H1071" s="126" t="s">
        <v>23</v>
      </c>
      <c r="I1071" s="126" t="s">
        <v>1244</v>
      </c>
      <c r="J1071" s="126" t="s">
        <v>2797</v>
      </c>
      <c r="K1071" s="126" t="s">
        <v>3359</v>
      </c>
      <c r="L1071" s="127">
        <v>683468</v>
      </c>
      <c r="M1071" s="127">
        <v>905931</v>
      </c>
      <c r="N1071" s="127">
        <v>904078</v>
      </c>
      <c r="O1071" s="127">
        <v>1300092</v>
      </c>
      <c r="P1071" s="127">
        <v>0</v>
      </c>
      <c r="Q1071" s="127">
        <v>294653</v>
      </c>
      <c r="R1071" s="127">
        <v>30964</v>
      </c>
      <c r="S1071" s="127">
        <v>35630</v>
      </c>
      <c r="T1071" s="24">
        <f>IF(P1071&gt;0, ROUND(IF(IF(OR(C1071="51", C1071="52", C1071="66"), (L1071*'UNIT VALUES'!$C$26)-CALCS!P1071,0)&gt;0, IF(OR(C1071="51", C1071="52", C1071="66"), (L1071*'UNIT VALUES'!$C$26)-CALCS!P1071,0), 0), 0), ROUND(IF(IF(OR(C1071="51", C1071="52", C1071="66"), (L1071*'UNIT VALUES'!$C$26)-CALCS!O1071,0)&gt;0, IF(OR(C1071="51", C1071="52", C1071="66"), (L1071*'UNIT VALUES'!$C$26)-CALCS!O1071,0), 0), 0))</f>
        <v>0</v>
      </c>
      <c r="U1071" s="25">
        <f>IF(C1071="22", (O1071*'UNIT VALUES'!$D$38)+(Q1071*'UNIT VALUES'!$D$39)+(S1071*'UNIT VALUES'!$D$40), (O1071*'UNIT VALUES'!$D$28)+(Q1071*'UNIT VALUES'!$D$29)+(S1071*'UNIT VALUES'!$D$30))</f>
        <v>15278543.014074869</v>
      </c>
      <c r="V1071" s="25">
        <f>IF(C1071="22",(O1071*'UNIT VALUES'!$D$41)+(Q1071*'UNIT VALUES'!$D$42)+(R1071*'UNIT VALUES'!$D$43),IF(C1071="66",(Q1071*'UNIT VALUES'!$D$31)+(T1071*'UNIT VALUES'!$D$33)+(R1071*'UNIT VALUES'!$D$34),(Q1071*'UNIT VALUES'!$D$31)+(T1071*'UNIT VALUES'!$D$32)+(R1071*'UNIT VALUES'!$D$34)))</f>
        <v>6790198.5013458151</v>
      </c>
      <c r="W1071" s="25">
        <f t="shared" si="48"/>
        <v>15278543</v>
      </c>
      <c r="X1071" s="27">
        <f>ROUND(IF(C1071="22", W1071*'UNIT VALUES'!$D$44, W1071*'UNIT VALUES'!$D$36), 0)</f>
        <v>13371906</v>
      </c>
      <c r="Y1071" s="87">
        <f>ROUND(IF(C1071="22", IF(U1071&gt;V1071,O1071*'UNIT VALUES'!$D$38*'UNIT VALUES'!$D$44,O1071*'UNIT VALUES'!$D$41*'UNIT VALUES'!$D$44),IF(U1071&gt;V1071, O1071*'UNIT VALUES'!$D$28*'UNIT VALUES'!$D$36,0)), 0)</f>
        <v>2138891</v>
      </c>
      <c r="Z1071" s="87">
        <f>ROUND(IF(C1071="22", IF(U1071&gt;V1071,Q1071*'UNIT VALUES'!$D$39*'UNIT VALUES'!$D$44,Q1071*'UNIT VALUES'!$D$42*'UNIT VALUES'!$D$44), IF(U1071&gt;V1071, Q1071*'UNIT VALUES'!$D$29*'UNIT VALUES'!$D$36, Q1071*'UNIT VALUES'!$D$31*'UNIT VALUES'!$D$36)),0)</f>
        <v>6555735</v>
      </c>
      <c r="AA1071" s="87">
        <f>ROUND(IF(C1071="22", IF(U1071&gt;V1071,0,R1071*'UNIT VALUES'!$D$43*'UNIT VALUES'!$D$44),IF(CALCS!U1071&gt;CALCS!V1071,0,CALCS!R1071*'UNIT VALUES'!$D$34*'UNIT VALUES'!$D$36)), 0)</f>
        <v>0</v>
      </c>
      <c r="AB1071" s="87">
        <f>ROUND(IF(C1071="22",IF(U1071&gt;V1071,S1071*'UNIT VALUES'!$D$40*'UNIT VALUES'!$D$44,0),IF(U1071&gt;V1071,S1071*'UNIT VALUES'!$D$30*'UNIT VALUES'!$D$36)), 0)</f>
        <v>4677280</v>
      </c>
      <c r="AC1071" s="87">
        <f>ROUND(IF(U1071&gt;V1071,0,IF(T1071&gt;1, IF(C1071="66", T1071*'UNIT VALUES'!$D$33*'UNIT VALUES'!$D$36,T1071*'UNIT VALUES'!$D$32*'UNIT VALUES'!$D$36),0)),0)</f>
        <v>0</v>
      </c>
      <c r="AD1071" t="str">
        <f t="shared" si="49"/>
        <v>481338</v>
      </c>
      <c r="AE1071">
        <f ca="1">IF(C1071="22",OFFSET('National Reallocations'!$L$1,MATCH(AD1071,'National Reallocations'!$I$2:$I$52,0),),ROUND((X1071/(SUM($X$2:$X$1259)-SUMIF($C$2:$C$1259,"22",$X$2:$X$1259)))*(Reallocations!$F$4+Reallocations!$F$5),0))</f>
        <v>1125</v>
      </c>
      <c r="AF1071" s="27">
        <f ca="1">IF(ISERROR(OFFSET('MSA Reallocations'!$I$1,MATCH(AD1071,'MSA Reallocations'!$E$2:$E$37,0),)), 0, (OFFSET('MSA Reallocations'!$I$1,MATCH(AD1071,'MSA Reallocations'!$E$2:$E$37,0),)))</f>
        <v>0</v>
      </c>
      <c r="AG1071" s="181">
        <f ca="1">IF(ISERROR(OFFSET(Reductions!$E$1,MATCH(AD1071,Reductions!$F$2:$F$15,0),)), 0, -OFFSET(Reductions!$E$1,MATCH(AD1071,Reductions!$F$2:$F$15,0),))</f>
        <v>0</v>
      </c>
      <c r="AH1071" s="53">
        <f t="shared" ca="1" si="50"/>
        <v>13373031</v>
      </c>
    </row>
    <row r="1072" spans="1:34" x14ac:dyDescent="0.25">
      <c r="A1072" s="126" t="s">
        <v>5649</v>
      </c>
      <c r="B1072" s="126" t="s">
        <v>2791</v>
      </c>
      <c r="C1072" s="126" t="s">
        <v>27</v>
      </c>
      <c r="D1072" s="126" t="s">
        <v>28</v>
      </c>
      <c r="E1072" s="126" t="s">
        <v>2792</v>
      </c>
      <c r="F1072" s="126" t="s">
        <v>134</v>
      </c>
      <c r="G1072" s="126" t="s">
        <v>2828</v>
      </c>
      <c r="H1072" s="126" t="s">
        <v>23</v>
      </c>
      <c r="I1072" s="126" t="s">
        <v>2829</v>
      </c>
      <c r="J1072" s="126" t="s">
        <v>2830</v>
      </c>
      <c r="K1072" s="126" t="s">
        <v>3359</v>
      </c>
      <c r="L1072" s="127">
        <v>22748</v>
      </c>
      <c r="M1072" s="127">
        <v>23884</v>
      </c>
      <c r="N1072" s="127">
        <v>23884</v>
      </c>
      <c r="O1072" s="127">
        <v>23150</v>
      </c>
      <c r="P1072" s="127">
        <v>0</v>
      </c>
      <c r="Q1072" s="127">
        <v>4822</v>
      </c>
      <c r="R1072" s="127">
        <v>1813</v>
      </c>
      <c r="S1072" s="127">
        <v>215</v>
      </c>
      <c r="T1072" s="24">
        <f>IF(P1072&gt;0, ROUND(IF(IF(OR(C1072="51", C1072="52", C1072="66"), (L1072*'UNIT VALUES'!$C$26)-CALCS!P1072,0)&gt;0, IF(OR(C1072="51", C1072="52", C1072="66"), (L1072*'UNIT VALUES'!$C$26)-CALCS!P1072,0), 0), 0), ROUND(IF(IF(OR(C1072="51", C1072="52", C1072="66"), (L1072*'UNIT VALUES'!$C$26)-CALCS!O1072,0)&gt;0, IF(OR(C1072="51", C1072="52", C1072="66"), (L1072*'UNIT VALUES'!$C$26)-CALCS!O1072,0), 0), 0))</f>
        <v>12547</v>
      </c>
      <c r="U1072" s="25">
        <f>IF(C1072="22", (O1072*'UNIT VALUES'!$D$38)+(Q1072*'UNIT VALUES'!$D$39)+(S1072*'UNIT VALUES'!$D$40), (O1072*'UNIT VALUES'!$D$28)+(Q1072*'UNIT VALUES'!$D$29)+(S1072*'UNIT VALUES'!$D$30))</f>
        <v>198346.56151721888</v>
      </c>
      <c r="V1072" s="25">
        <f>IF(C1072="22",(O1072*'UNIT VALUES'!$D$41)+(Q1072*'UNIT VALUES'!$D$42)+(R1072*'UNIT VALUES'!$D$43),IF(C1072="66",(Q1072*'UNIT VALUES'!$D$31)+(T1072*'UNIT VALUES'!$D$33)+(R1072*'UNIT VALUES'!$D$34),(Q1072*'UNIT VALUES'!$D$31)+(T1072*'UNIT VALUES'!$D$32)+(R1072*'UNIT VALUES'!$D$34)))</f>
        <v>354367.08731289348</v>
      </c>
      <c r="W1072" s="25">
        <f t="shared" si="48"/>
        <v>354367</v>
      </c>
      <c r="X1072" s="27">
        <f>ROUND(IF(C1072="22", W1072*'UNIT VALUES'!$D$44, W1072*'UNIT VALUES'!$D$36), 0)</f>
        <v>310145</v>
      </c>
      <c r="Y1072" s="87">
        <f>ROUND(IF(C1072="22", IF(U1072&gt;V1072,O1072*'UNIT VALUES'!$D$38*'UNIT VALUES'!$D$44,O1072*'UNIT VALUES'!$D$41*'UNIT VALUES'!$D$44),IF(U1072&gt;V1072, O1072*'UNIT VALUES'!$D$28*'UNIT VALUES'!$D$36,0)), 0)</f>
        <v>0</v>
      </c>
      <c r="Z1072" s="87">
        <f>ROUND(IF(C1072="22", IF(U1072&gt;V1072,Q1072*'UNIT VALUES'!$D$39*'UNIT VALUES'!$D$44,Q1072*'UNIT VALUES'!$D$42*'UNIT VALUES'!$D$44), IF(U1072&gt;V1072, Q1072*'UNIT VALUES'!$D$29*'UNIT VALUES'!$D$36, Q1072*'UNIT VALUES'!$D$31*'UNIT VALUES'!$D$36)),0)</f>
        <v>64371</v>
      </c>
      <c r="AA1072" s="87">
        <f>ROUND(IF(C1072="22", IF(U1072&gt;V1072,0,R1072*'UNIT VALUES'!$D$43*'UNIT VALUES'!$D$44),IF(CALCS!U1072&gt;CALCS!V1072,0,CALCS!R1072*'UNIT VALUES'!$D$34*'UNIT VALUES'!$D$36)), 0)</f>
        <v>117654</v>
      </c>
      <c r="AB1072" s="87">
        <f>ROUND(IF(C1072="22",IF(U1072&gt;V1072,S1072*'UNIT VALUES'!$D$40*'UNIT VALUES'!$D$44,0),IF(U1072&gt;V1072,S1072*'UNIT VALUES'!$D$30*'UNIT VALUES'!$D$36)), 0)</f>
        <v>0</v>
      </c>
      <c r="AC1072" s="87">
        <f>ROUND(IF(U1072&gt;V1072,0,IF(T1072&gt;1, IF(C1072="66", T1072*'UNIT VALUES'!$D$33*'UNIT VALUES'!$D$36,T1072*'UNIT VALUES'!$D$32*'UNIT VALUES'!$D$36),0)),0)</f>
        <v>128120</v>
      </c>
      <c r="AD1072" t="str">
        <f t="shared" si="49"/>
        <v>481410</v>
      </c>
      <c r="AE1072">
        <f ca="1">IF(C1072="22",OFFSET('National Reallocations'!$L$1,MATCH(AD1072,'National Reallocations'!$I$2:$I$52,0),),ROUND((X1072/(SUM($X$2:$X$1259)-SUMIF($C$2:$C$1259,"22",$X$2:$X$1259)))*(Reallocations!$F$4+Reallocations!$F$5),0))</f>
        <v>26</v>
      </c>
      <c r="AF1072" s="27">
        <f ca="1">IF(ISERROR(OFFSET('MSA Reallocations'!$I$1,MATCH(AD1072,'MSA Reallocations'!$E$2:$E$37,0),)), 0, (OFFSET('MSA Reallocations'!$I$1,MATCH(AD1072,'MSA Reallocations'!$E$2:$E$37,0),)))</f>
        <v>0</v>
      </c>
      <c r="AG1072" s="181">
        <f ca="1">IF(ISERROR(OFFSET(Reductions!$E$1,MATCH(AD1072,Reductions!$F$2:$F$15,0),)), 0, -OFFSET(Reductions!$E$1,MATCH(AD1072,Reductions!$F$2:$F$15,0),))</f>
        <v>0</v>
      </c>
      <c r="AH1072" s="53">
        <f t="shared" ca="1" si="50"/>
        <v>310171</v>
      </c>
    </row>
    <row r="1073" spans="1:34" x14ac:dyDescent="0.25">
      <c r="A1073" s="126" t="s">
        <v>5827</v>
      </c>
      <c r="B1073" s="126" t="s">
        <v>2791</v>
      </c>
      <c r="C1073" s="126" t="s">
        <v>27</v>
      </c>
      <c r="D1073" s="126" t="s">
        <v>28</v>
      </c>
      <c r="E1073" s="126" t="s">
        <v>2792</v>
      </c>
      <c r="F1073" s="126" t="s">
        <v>366</v>
      </c>
      <c r="G1073" s="126" t="s">
        <v>1177</v>
      </c>
      <c r="H1073" s="126" t="s">
        <v>23</v>
      </c>
      <c r="I1073" s="126" t="s">
        <v>2832</v>
      </c>
      <c r="J1073" s="126" t="s">
        <v>2797</v>
      </c>
      <c r="K1073" s="126" t="s">
        <v>3359</v>
      </c>
      <c r="L1073" s="127">
        <v>26844</v>
      </c>
      <c r="M1073" s="127">
        <v>49079</v>
      </c>
      <c r="N1073" s="127">
        <v>48063</v>
      </c>
      <c r="O1073" s="127">
        <v>131044</v>
      </c>
      <c r="P1073" s="127">
        <v>0</v>
      </c>
      <c r="Q1073" s="127">
        <v>23927</v>
      </c>
      <c r="R1073" s="127">
        <v>702</v>
      </c>
      <c r="S1073" s="127">
        <v>1156</v>
      </c>
      <c r="T1073" s="24">
        <f>IF(P1073&gt;0, ROUND(IF(IF(OR(C1073="51", C1073="52", C1073="66"), (L1073*'UNIT VALUES'!$C$26)-CALCS!P1073,0)&gt;0, IF(OR(C1073="51", C1073="52", C1073="66"), (L1073*'UNIT VALUES'!$C$26)-CALCS!P1073,0), 0), 0), ROUND(IF(IF(OR(C1073="51", C1073="52", C1073="66"), (L1073*'UNIT VALUES'!$C$26)-CALCS!O1073,0)&gt;0, IF(OR(C1073="51", C1073="52", C1073="66"), (L1073*'UNIT VALUES'!$C$26)-CALCS!O1073,0), 0), 0))</f>
        <v>0</v>
      </c>
      <c r="U1073" s="25">
        <f>IF(C1073="22", (O1073*'UNIT VALUES'!$D$38)+(Q1073*'UNIT VALUES'!$D$39)+(S1073*'UNIT VALUES'!$D$40), (O1073*'UNIT VALUES'!$D$28)+(Q1073*'UNIT VALUES'!$D$29)+(S1073*'UNIT VALUES'!$D$30))</f>
        <v>1027979.0944893244</v>
      </c>
      <c r="V1073" s="25">
        <f>IF(C1073="22",(O1073*'UNIT VALUES'!$D$41)+(Q1073*'UNIT VALUES'!$D$42)+(R1073*'UNIT VALUES'!$D$43),IF(C1073="66",(Q1073*'UNIT VALUES'!$D$31)+(T1073*'UNIT VALUES'!$D$33)+(R1073*'UNIT VALUES'!$D$34),(Q1073*'UNIT VALUES'!$D$31)+(T1073*'UNIT VALUES'!$D$32)+(R1073*'UNIT VALUES'!$D$34)))</f>
        <v>417006.06132549554</v>
      </c>
      <c r="W1073" s="25">
        <f t="shared" si="48"/>
        <v>1027979</v>
      </c>
      <c r="X1073" s="27">
        <f>ROUND(IF(C1073="22", W1073*'UNIT VALUES'!$D$44, W1073*'UNIT VALUES'!$D$36), 0)</f>
        <v>899696</v>
      </c>
      <c r="Y1073" s="87">
        <f>ROUND(IF(C1073="22", IF(U1073&gt;V1073,O1073*'UNIT VALUES'!$D$38*'UNIT VALUES'!$D$44,O1073*'UNIT VALUES'!$D$41*'UNIT VALUES'!$D$44),IF(U1073&gt;V1073, O1073*'UNIT VALUES'!$D$28*'UNIT VALUES'!$D$36,0)), 0)</f>
        <v>215592</v>
      </c>
      <c r="Z1073" s="87">
        <f>ROUND(IF(C1073="22", IF(U1073&gt;V1073,Q1073*'UNIT VALUES'!$D$39*'UNIT VALUES'!$D$44,Q1073*'UNIT VALUES'!$D$42*'UNIT VALUES'!$D$44), IF(U1073&gt;V1073, Q1073*'UNIT VALUES'!$D$29*'UNIT VALUES'!$D$36, Q1073*'UNIT VALUES'!$D$31*'UNIT VALUES'!$D$36)),0)</f>
        <v>532352</v>
      </c>
      <c r="AA1073" s="87">
        <f>ROUND(IF(C1073="22", IF(U1073&gt;V1073,0,R1073*'UNIT VALUES'!$D$43*'UNIT VALUES'!$D$44),IF(CALCS!U1073&gt;CALCS!V1073,0,CALCS!R1073*'UNIT VALUES'!$D$34*'UNIT VALUES'!$D$36)), 0)</f>
        <v>0</v>
      </c>
      <c r="AB1073" s="87">
        <f>ROUND(IF(C1073="22",IF(U1073&gt;V1073,S1073*'UNIT VALUES'!$D$40*'UNIT VALUES'!$D$44,0),IF(U1073&gt;V1073,S1073*'UNIT VALUES'!$D$30*'UNIT VALUES'!$D$36)), 0)</f>
        <v>151752</v>
      </c>
      <c r="AC1073" s="87">
        <f>ROUND(IF(U1073&gt;V1073,0,IF(T1073&gt;1, IF(C1073="66", T1073*'UNIT VALUES'!$D$33*'UNIT VALUES'!$D$36,T1073*'UNIT VALUES'!$D$32*'UNIT VALUES'!$D$36),0)),0)</f>
        <v>0</v>
      </c>
      <c r="AD1073" t="str">
        <f t="shared" si="49"/>
        <v>481416</v>
      </c>
      <c r="AE1073">
        <f ca="1">IF(C1073="22",OFFSET('National Reallocations'!$L$1,MATCH(AD1073,'National Reallocations'!$I$2:$I$52,0),),ROUND((X1073/(SUM($X$2:$X$1259)-SUMIF($C$2:$C$1259,"22",$X$2:$X$1259)))*(Reallocations!$F$4+Reallocations!$F$5),0))</f>
        <v>76</v>
      </c>
      <c r="AF1073" s="27">
        <f ca="1">IF(ISERROR(OFFSET('MSA Reallocations'!$I$1,MATCH(AD1073,'MSA Reallocations'!$E$2:$E$37,0),)), 0, (OFFSET('MSA Reallocations'!$I$1,MATCH(AD1073,'MSA Reallocations'!$E$2:$E$37,0),)))</f>
        <v>0</v>
      </c>
      <c r="AG1073" s="181">
        <f ca="1">IF(ISERROR(OFFSET(Reductions!$E$1,MATCH(AD1073,Reductions!$F$2:$F$15,0),)), 0, -OFFSET(Reductions!$E$1,MATCH(AD1073,Reductions!$F$2:$F$15,0),))</f>
        <v>0</v>
      </c>
      <c r="AH1073" s="53">
        <f t="shared" ca="1" si="50"/>
        <v>899772</v>
      </c>
    </row>
    <row r="1074" spans="1:34" x14ac:dyDescent="0.25">
      <c r="A1074" s="126" t="s">
        <v>5245</v>
      </c>
      <c r="B1074" s="126" t="s">
        <v>2791</v>
      </c>
      <c r="C1074" s="126" t="s">
        <v>47</v>
      </c>
      <c r="D1074" s="126" t="s">
        <v>48</v>
      </c>
      <c r="E1074" s="126" t="s">
        <v>2792</v>
      </c>
      <c r="F1074" s="126" t="s">
        <v>2159</v>
      </c>
      <c r="G1074" s="126" t="s">
        <v>22</v>
      </c>
      <c r="H1074" s="126" t="s">
        <v>23</v>
      </c>
      <c r="I1074" s="126" t="s">
        <v>4741</v>
      </c>
      <c r="J1074" s="126" t="s">
        <v>2965</v>
      </c>
      <c r="K1074" s="126" t="s">
        <v>3359</v>
      </c>
      <c r="L1074" s="127">
        <v>1969</v>
      </c>
      <c r="M1074" s="127">
        <v>0</v>
      </c>
      <c r="N1074" s="127">
        <v>0</v>
      </c>
      <c r="O1074" s="127">
        <v>52486</v>
      </c>
      <c r="P1074" s="127">
        <v>0</v>
      </c>
      <c r="Q1074" s="127">
        <v>6013</v>
      </c>
      <c r="R1074" s="127">
        <v>22</v>
      </c>
      <c r="S1074" s="127">
        <v>267</v>
      </c>
      <c r="T1074" s="24">
        <f>IF(P1074&gt;0, ROUND(IF(IF(OR(C1074="51", C1074="52", C1074="66"), (L1074*'UNIT VALUES'!$C$26)-CALCS!P1074,0)&gt;0, IF(OR(C1074="51", C1074="52", C1074="66"), (L1074*'UNIT VALUES'!$C$26)-CALCS!P1074,0), 0), 0), ROUND(IF(IF(OR(C1074="51", C1074="52", C1074="66"), (L1074*'UNIT VALUES'!$C$26)-CALCS!O1074,0)&gt;0, IF(OR(C1074="51", C1074="52", C1074="66"), (L1074*'UNIT VALUES'!$C$26)-CALCS!O1074,0), 0), 0))</f>
        <v>0</v>
      </c>
      <c r="U1074" s="25">
        <f>IF(C1074="22", (O1074*'UNIT VALUES'!$D$38)+(Q1074*'UNIT VALUES'!$D$39)+(S1074*'UNIT VALUES'!$D$40), (O1074*'UNIT VALUES'!$D$28)+(Q1074*'UNIT VALUES'!$D$29)+(S1074*'UNIT VALUES'!$D$30))</f>
        <v>291567.71535337099</v>
      </c>
      <c r="V1074" s="25">
        <f>IF(C1074="22",(O1074*'UNIT VALUES'!$D$41)+(Q1074*'UNIT VALUES'!$D$42)+(R1074*'UNIT VALUES'!$D$43),IF(C1074="66",(Q1074*'UNIT VALUES'!$D$31)+(T1074*'UNIT VALUES'!$D$33)+(R1074*'UNIT VALUES'!$D$34),(Q1074*'UNIT VALUES'!$D$31)+(T1074*'UNIT VALUES'!$D$32)+(R1074*'UNIT VALUES'!$D$34)))</f>
        <v>93346.507502858338</v>
      </c>
      <c r="W1074" s="25">
        <f t="shared" si="48"/>
        <v>291568</v>
      </c>
      <c r="X1074" s="27">
        <f>ROUND(IF(C1074="22", W1074*'UNIT VALUES'!$D$44, W1074*'UNIT VALUES'!$D$36), 0)</f>
        <v>255183</v>
      </c>
      <c r="Y1074" s="87">
        <f>ROUND(IF(C1074="22", IF(U1074&gt;V1074,O1074*'UNIT VALUES'!$D$38*'UNIT VALUES'!$D$44,O1074*'UNIT VALUES'!$D$41*'UNIT VALUES'!$D$44),IF(U1074&gt;V1074, O1074*'UNIT VALUES'!$D$28*'UNIT VALUES'!$D$36,0)), 0)</f>
        <v>86349</v>
      </c>
      <c r="Z1074" s="87">
        <f>ROUND(IF(C1074="22", IF(U1074&gt;V1074,Q1074*'UNIT VALUES'!$D$39*'UNIT VALUES'!$D$44,Q1074*'UNIT VALUES'!$D$42*'UNIT VALUES'!$D$44), IF(U1074&gt;V1074, Q1074*'UNIT VALUES'!$D$29*'UNIT VALUES'!$D$36, Q1074*'UNIT VALUES'!$D$31*'UNIT VALUES'!$D$36)),0)</f>
        <v>133783</v>
      </c>
      <c r="AA1074" s="87">
        <f>ROUND(IF(C1074="22", IF(U1074&gt;V1074,0,R1074*'UNIT VALUES'!$D$43*'UNIT VALUES'!$D$44),IF(CALCS!U1074&gt;CALCS!V1074,0,CALCS!R1074*'UNIT VALUES'!$D$34*'UNIT VALUES'!$D$36)), 0)</f>
        <v>0</v>
      </c>
      <c r="AB1074" s="87">
        <f>ROUND(IF(C1074="22",IF(U1074&gt;V1074,S1074*'UNIT VALUES'!$D$40*'UNIT VALUES'!$D$44,0),IF(U1074&gt;V1074,S1074*'UNIT VALUES'!$D$30*'UNIT VALUES'!$D$36)), 0)</f>
        <v>35050</v>
      </c>
      <c r="AC1074" s="87">
        <f>ROUND(IF(U1074&gt;V1074,0,IF(T1074&gt;1, IF(C1074="66", T1074*'UNIT VALUES'!$D$33*'UNIT VALUES'!$D$36,T1074*'UNIT VALUES'!$D$32*'UNIT VALUES'!$D$36),0)),0)</f>
        <v>0</v>
      </c>
      <c r="AD1074" t="str">
        <f t="shared" si="49"/>
        <v>481434</v>
      </c>
      <c r="AE1074">
        <f ca="1">IF(C1074="22",OFFSET('National Reallocations'!$L$1,MATCH(AD1074,'National Reallocations'!$I$2:$I$52,0),),ROUND((X1074/(SUM($X$2:$X$1259)-SUMIF($C$2:$C$1259,"22",$X$2:$X$1259)))*(Reallocations!$F$4+Reallocations!$F$5),0))</f>
        <v>21</v>
      </c>
      <c r="AF1074" s="27">
        <f ca="1">IF(ISERROR(OFFSET('MSA Reallocations'!$I$1,MATCH(AD1074,'MSA Reallocations'!$E$2:$E$37,0),)), 0, (OFFSET('MSA Reallocations'!$I$1,MATCH(AD1074,'MSA Reallocations'!$E$2:$E$37,0),)))</f>
        <v>0</v>
      </c>
      <c r="AG1074" s="181">
        <f ca="1">IF(ISERROR(OFFSET(Reductions!$E$1,MATCH(AD1074,Reductions!$F$2:$F$15,0),)), 0, -OFFSET(Reductions!$E$1,MATCH(AD1074,Reductions!$F$2:$F$15,0),))</f>
        <v>0</v>
      </c>
      <c r="AH1074" s="53">
        <f t="shared" ca="1" si="50"/>
        <v>255204</v>
      </c>
    </row>
    <row r="1075" spans="1:34" x14ac:dyDescent="0.25">
      <c r="A1075" s="126" t="s">
        <v>4897</v>
      </c>
      <c r="B1075" s="126" t="s">
        <v>2791</v>
      </c>
      <c r="C1075" s="126" t="s">
        <v>27</v>
      </c>
      <c r="D1075" s="126" t="s">
        <v>28</v>
      </c>
      <c r="E1075" s="126" t="s">
        <v>2792</v>
      </c>
      <c r="F1075" s="126" t="s">
        <v>2725</v>
      </c>
      <c r="G1075" s="126" t="s">
        <v>1162</v>
      </c>
      <c r="H1075" s="126" t="s">
        <v>23</v>
      </c>
      <c r="I1075" s="126" t="s">
        <v>806</v>
      </c>
      <c r="J1075" s="126" t="s">
        <v>2834</v>
      </c>
      <c r="K1075" s="126" t="s">
        <v>3360</v>
      </c>
      <c r="L1075" s="127">
        <v>18706</v>
      </c>
      <c r="M1075" s="127">
        <v>26166</v>
      </c>
      <c r="N1075" s="127">
        <v>24075</v>
      </c>
      <c r="O1075" s="127">
        <v>84497</v>
      </c>
      <c r="P1075" s="127">
        <v>0</v>
      </c>
      <c r="Q1075" s="127">
        <v>20241</v>
      </c>
      <c r="R1075" s="127">
        <v>415</v>
      </c>
      <c r="S1075" s="127">
        <v>2377</v>
      </c>
      <c r="T1075" s="24">
        <f>IF(P1075&gt;0, ROUND(IF(IF(OR(C1075="51", C1075="52", C1075="66"), (L1075*'UNIT VALUES'!$C$26)-CALCS!P1075,0)&gt;0, IF(OR(C1075="51", C1075="52", C1075="66"), (L1075*'UNIT VALUES'!$C$26)-CALCS!P1075,0), 0), 0), ROUND(IF(IF(OR(C1075="51", C1075="52", C1075="66"), (L1075*'UNIT VALUES'!$C$26)-CALCS!O1075,0)&gt;0, IF(OR(C1075="51", C1075="52", C1075="66"), (L1075*'UNIT VALUES'!$C$26)-CALCS!O1075,0), 0), 0))</f>
        <v>0</v>
      </c>
      <c r="U1075" s="25">
        <f>IF(C1075="22", (O1075*'UNIT VALUES'!$D$38)+(Q1075*'UNIT VALUES'!$D$39)+(S1075*'UNIT VALUES'!$D$40), (O1075*'UNIT VALUES'!$D$28)+(Q1075*'UNIT VALUES'!$D$29)+(S1075*'UNIT VALUES'!$D$30))</f>
        <v>1029917.9586745906</v>
      </c>
      <c r="V1075" s="25">
        <f>IF(C1075="22",(O1075*'UNIT VALUES'!$D$41)+(Q1075*'UNIT VALUES'!$D$42)+(R1075*'UNIT VALUES'!$D$43),IF(C1075="66",(Q1075*'UNIT VALUES'!$D$31)+(T1075*'UNIT VALUES'!$D$33)+(R1075*'UNIT VALUES'!$D$34),(Q1075*'UNIT VALUES'!$D$31)+(T1075*'UNIT VALUES'!$D$32)+(R1075*'UNIT VALUES'!$D$34)))</f>
        <v>339503.76892553474</v>
      </c>
      <c r="W1075" s="25">
        <f t="shared" si="48"/>
        <v>1029918</v>
      </c>
      <c r="X1075" s="27">
        <f>ROUND(IF(C1075="22", W1075*'UNIT VALUES'!$D$44, W1075*'UNIT VALUES'!$D$36), 0)</f>
        <v>901393</v>
      </c>
      <c r="Y1075" s="87">
        <f>ROUND(IF(C1075="22", IF(U1075&gt;V1075,O1075*'UNIT VALUES'!$D$38*'UNIT VALUES'!$D$44,O1075*'UNIT VALUES'!$D$41*'UNIT VALUES'!$D$44),IF(U1075&gt;V1075, O1075*'UNIT VALUES'!$D$28*'UNIT VALUES'!$D$36,0)), 0)</f>
        <v>139013</v>
      </c>
      <c r="Z1075" s="87">
        <f>ROUND(IF(C1075="22", IF(U1075&gt;V1075,Q1075*'UNIT VALUES'!$D$39*'UNIT VALUES'!$D$44,Q1075*'UNIT VALUES'!$D$42*'UNIT VALUES'!$D$44), IF(U1075&gt;V1075, Q1075*'UNIT VALUES'!$D$29*'UNIT VALUES'!$D$36, Q1075*'UNIT VALUES'!$D$31*'UNIT VALUES'!$D$36)),0)</f>
        <v>450342</v>
      </c>
      <c r="AA1075" s="87">
        <f>ROUND(IF(C1075="22", IF(U1075&gt;V1075,0,R1075*'UNIT VALUES'!$D$43*'UNIT VALUES'!$D$44),IF(CALCS!U1075&gt;CALCS!V1075,0,CALCS!R1075*'UNIT VALUES'!$D$34*'UNIT VALUES'!$D$36)), 0)</f>
        <v>0</v>
      </c>
      <c r="AB1075" s="87">
        <f>ROUND(IF(C1075="22",IF(U1075&gt;V1075,S1075*'UNIT VALUES'!$D$40*'UNIT VALUES'!$D$44,0),IF(U1075&gt;V1075,S1075*'UNIT VALUES'!$D$30*'UNIT VALUES'!$D$36)), 0)</f>
        <v>312037</v>
      </c>
      <c r="AC1075" s="87">
        <f>ROUND(IF(U1075&gt;V1075,0,IF(T1075&gt;1, IF(C1075="66", T1075*'UNIT VALUES'!$D$33*'UNIT VALUES'!$D$36,T1075*'UNIT VALUES'!$D$32*'UNIT VALUES'!$D$36),0)),0)</f>
        <v>0</v>
      </c>
      <c r="AD1075" t="str">
        <f t="shared" si="49"/>
        <v>481608</v>
      </c>
      <c r="AE1075">
        <f ca="1">IF(C1075="22",OFFSET('National Reallocations'!$L$1,MATCH(AD1075,'National Reallocations'!$I$2:$I$52,0),),ROUND((X1075/(SUM($X$2:$X$1259)-SUMIF($C$2:$C$1259,"22",$X$2:$X$1259)))*(Reallocations!$F$4+Reallocations!$F$5),0))</f>
        <v>76</v>
      </c>
      <c r="AF1075" s="27">
        <f ca="1">IF(ISERROR(OFFSET('MSA Reallocations'!$I$1,MATCH(AD1075,'MSA Reallocations'!$E$2:$E$37,0),)), 0, (OFFSET('MSA Reallocations'!$I$1,MATCH(AD1075,'MSA Reallocations'!$E$2:$E$37,0),)))</f>
        <v>0</v>
      </c>
      <c r="AG1075" s="181">
        <f ca="1">IF(ISERROR(OFFSET(Reductions!$E$1,MATCH(AD1075,Reductions!$F$2:$F$15,0),)), 0, -OFFSET(Reductions!$E$1,MATCH(AD1075,Reductions!$F$2:$F$15,0),))</f>
        <v>0</v>
      </c>
      <c r="AH1075" s="53">
        <f t="shared" ca="1" si="50"/>
        <v>901469</v>
      </c>
    </row>
    <row r="1076" spans="1:34" x14ac:dyDescent="0.25">
      <c r="A1076" s="126" t="s">
        <v>5033</v>
      </c>
      <c r="B1076" s="126" t="s">
        <v>2791</v>
      </c>
      <c r="C1076" s="126" t="s">
        <v>27</v>
      </c>
      <c r="D1076" s="126" t="s">
        <v>28</v>
      </c>
      <c r="E1076" s="126" t="s">
        <v>2792</v>
      </c>
      <c r="F1076" s="126" t="s">
        <v>1570</v>
      </c>
      <c r="G1076" s="126" t="s">
        <v>1488</v>
      </c>
      <c r="H1076" s="126" t="s">
        <v>23</v>
      </c>
      <c r="I1076" s="126" t="s">
        <v>972</v>
      </c>
      <c r="J1076" s="126" t="s">
        <v>2836</v>
      </c>
      <c r="K1076" s="126" t="s">
        <v>3359</v>
      </c>
      <c r="L1076" s="127">
        <v>276687</v>
      </c>
      <c r="M1076" s="127">
        <v>428770</v>
      </c>
      <c r="N1076" s="127">
        <v>425259</v>
      </c>
      <c r="O1076" s="127">
        <v>681124</v>
      </c>
      <c r="P1076" s="127">
        <v>0</v>
      </c>
      <c r="Q1076" s="127">
        <v>142155</v>
      </c>
      <c r="R1076" s="127">
        <v>11610</v>
      </c>
      <c r="S1076" s="127">
        <v>11968</v>
      </c>
      <c r="T1076" s="24">
        <f>IF(P1076&gt;0, ROUND(IF(IF(OR(C1076="51", C1076="52", C1076="66"), (L1076*'UNIT VALUES'!$C$26)-CALCS!P1076,0)&gt;0, IF(OR(C1076="51", C1076="52", C1076="66"), (L1076*'UNIT VALUES'!$C$26)-CALCS!P1076,0), 0), 0), ROUND(IF(IF(OR(C1076="51", C1076="52", C1076="66"), (L1076*'UNIT VALUES'!$C$26)-CALCS!O1076,0)&gt;0, IF(OR(C1076="51", C1076="52", C1076="66"), (L1076*'UNIT VALUES'!$C$26)-CALCS!O1076,0), 0), 0))</f>
        <v>0</v>
      </c>
      <c r="U1076" s="25">
        <f>IF(C1076="22", (O1076*'UNIT VALUES'!$D$38)+(Q1076*'UNIT VALUES'!$D$39)+(S1076*'UNIT VALUES'!$D$40), (O1076*'UNIT VALUES'!$D$28)+(Q1076*'UNIT VALUES'!$D$29)+(S1076*'UNIT VALUES'!$D$30))</f>
        <v>6689224.769734229</v>
      </c>
      <c r="V1076" s="25">
        <f>IF(C1076="22",(O1076*'UNIT VALUES'!$D$41)+(Q1076*'UNIT VALUES'!$D$42)+(R1076*'UNIT VALUES'!$D$43),IF(C1076="66",(Q1076*'UNIT VALUES'!$D$31)+(T1076*'UNIT VALUES'!$D$33)+(R1076*'UNIT VALUES'!$D$34),(Q1076*'UNIT VALUES'!$D$31)+(T1076*'UNIT VALUES'!$D$32)+(R1076*'UNIT VALUES'!$D$34)))</f>
        <v>3029119.6852230891</v>
      </c>
      <c r="W1076" s="25">
        <f t="shared" si="48"/>
        <v>6689225</v>
      </c>
      <c r="X1076" s="27">
        <f>ROUND(IF(C1076="22", W1076*'UNIT VALUES'!$D$44, W1076*'UNIT VALUES'!$D$36), 0)</f>
        <v>5854465</v>
      </c>
      <c r="Y1076" s="87">
        <f>ROUND(IF(C1076="22", IF(U1076&gt;V1076,O1076*'UNIT VALUES'!$D$38*'UNIT VALUES'!$D$44,O1076*'UNIT VALUES'!$D$41*'UNIT VALUES'!$D$44),IF(U1076&gt;V1076, O1076*'UNIT VALUES'!$D$28*'UNIT VALUES'!$D$36,0)), 0)</f>
        <v>1120575</v>
      </c>
      <c r="Z1076" s="87">
        <f>ROUND(IF(C1076="22", IF(U1076&gt;V1076,Q1076*'UNIT VALUES'!$D$39*'UNIT VALUES'!$D$44,Q1076*'UNIT VALUES'!$D$42*'UNIT VALUES'!$D$44), IF(U1076&gt;V1076, Q1076*'UNIT VALUES'!$D$29*'UNIT VALUES'!$D$36, Q1076*'UNIT VALUES'!$D$31*'UNIT VALUES'!$D$36)),0)</f>
        <v>3162807</v>
      </c>
      <c r="AA1076" s="87">
        <f>ROUND(IF(C1076="22", IF(U1076&gt;V1076,0,R1076*'UNIT VALUES'!$D$43*'UNIT VALUES'!$D$44),IF(CALCS!U1076&gt;CALCS!V1076,0,CALCS!R1076*'UNIT VALUES'!$D$34*'UNIT VALUES'!$D$36)), 0)</f>
        <v>0</v>
      </c>
      <c r="AB1076" s="87">
        <f>ROUND(IF(C1076="22",IF(U1076&gt;V1076,S1076*'UNIT VALUES'!$D$40*'UNIT VALUES'!$D$44,0),IF(U1076&gt;V1076,S1076*'UNIT VALUES'!$D$30*'UNIT VALUES'!$D$36)), 0)</f>
        <v>1571083</v>
      </c>
      <c r="AC1076" s="87">
        <f>ROUND(IF(U1076&gt;V1076,0,IF(T1076&gt;1, IF(C1076="66", T1076*'UNIT VALUES'!$D$33*'UNIT VALUES'!$D$36,T1076*'UNIT VALUES'!$D$32*'UNIT VALUES'!$D$36),0)),0)</f>
        <v>0</v>
      </c>
      <c r="AD1076" t="str">
        <f t="shared" si="49"/>
        <v>481680</v>
      </c>
      <c r="AE1076">
        <f ca="1">IF(C1076="22",OFFSET('National Reallocations'!$L$1,MATCH(AD1076,'National Reallocations'!$I$2:$I$52,0),),ROUND((X1076/(SUM($X$2:$X$1259)-SUMIF($C$2:$C$1259,"22",$X$2:$X$1259)))*(Reallocations!$F$4+Reallocations!$F$5),0))</f>
        <v>492</v>
      </c>
      <c r="AF1076" s="27">
        <f ca="1">IF(ISERROR(OFFSET('MSA Reallocations'!$I$1,MATCH(AD1076,'MSA Reallocations'!$E$2:$E$37,0),)), 0, (OFFSET('MSA Reallocations'!$I$1,MATCH(AD1076,'MSA Reallocations'!$E$2:$E$37,0),)))</f>
        <v>0</v>
      </c>
      <c r="AG1076" s="181">
        <f ca="1">IF(ISERROR(OFFSET(Reductions!$E$1,MATCH(AD1076,Reductions!$F$2:$F$15,0),)), 0, -OFFSET(Reductions!$E$1,MATCH(AD1076,Reductions!$F$2:$F$15,0),))</f>
        <v>0</v>
      </c>
      <c r="AH1076" s="53">
        <f t="shared" ca="1" si="50"/>
        <v>5854957</v>
      </c>
    </row>
    <row r="1077" spans="1:34" x14ac:dyDescent="0.25">
      <c r="A1077" s="126" t="s">
        <v>5221</v>
      </c>
      <c r="B1077" s="126" t="s">
        <v>2791</v>
      </c>
      <c r="C1077" s="126" t="s">
        <v>47</v>
      </c>
      <c r="D1077" s="126" t="s">
        <v>48</v>
      </c>
      <c r="E1077" s="126" t="s">
        <v>2792</v>
      </c>
      <c r="F1077" s="126" t="s">
        <v>2838</v>
      </c>
      <c r="G1077" s="126" t="s">
        <v>2800</v>
      </c>
      <c r="H1077" s="126" t="s">
        <v>23</v>
      </c>
      <c r="I1077" s="126" t="s">
        <v>2839</v>
      </c>
      <c r="J1077" s="126" t="s">
        <v>2801</v>
      </c>
      <c r="K1077" s="126" t="s">
        <v>3359</v>
      </c>
      <c r="L1077" s="127">
        <v>4263</v>
      </c>
      <c r="M1077" s="127">
        <v>24002</v>
      </c>
      <c r="N1077" s="127">
        <v>24002</v>
      </c>
      <c r="O1077" s="127">
        <v>54219</v>
      </c>
      <c r="P1077" s="127">
        <v>0</v>
      </c>
      <c r="Q1077" s="127">
        <v>7067</v>
      </c>
      <c r="R1077" s="127">
        <v>120</v>
      </c>
      <c r="S1077" s="127">
        <v>867</v>
      </c>
      <c r="T1077" s="24">
        <f>IF(P1077&gt;0, ROUND(IF(IF(OR(C1077="51", C1077="52", C1077="66"), (L1077*'UNIT VALUES'!$C$26)-CALCS!P1077,0)&gt;0, IF(OR(C1077="51", C1077="52", C1077="66"), (L1077*'UNIT VALUES'!$C$26)-CALCS!P1077,0), 0), 0), ROUND(IF(IF(OR(C1077="51", C1077="52", C1077="66"), (L1077*'UNIT VALUES'!$C$26)-CALCS!O1077,0)&gt;0, IF(OR(C1077="51", C1077="52", C1077="66"), (L1077*'UNIT VALUES'!$C$26)-CALCS!O1077,0), 0), 0))</f>
        <v>0</v>
      </c>
      <c r="U1077" s="25">
        <f>IF(C1077="22", (O1077*'UNIT VALUES'!$D$38)+(Q1077*'UNIT VALUES'!$D$39)+(S1077*'UNIT VALUES'!$D$40), (O1077*'UNIT VALUES'!$D$28)+(Q1077*'UNIT VALUES'!$D$29)+(S1077*'UNIT VALUES'!$D$30))</f>
        <v>411614.28382499446</v>
      </c>
      <c r="V1077" s="25">
        <f>IF(C1077="22",(O1077*'UNIT VALUES'!$D$41)+(Q1077*'UNIT VALUES'!$D$42)+(R1077*'UNIT VALUES'!$D$43),IF(C1077="66",(Q1077*'UNIT VALUES'!$D$31)+(T1077*'UNIT VALUES'!$D$33)+(R1077*'UNIT VALUES'!$D$34),(Q1077*'UNIT VALUES'!$D$31)+(T1077*'UNIT VALUES'!$D$32)+(R1077*'UNIT VALUES'!$D$34)))</f>
        <v>116689.4552925443</v>
      </c>
      <c r="W1077" s="25">
        <f t="shared" si="48"/>
        <v>411614</v>
      </c>
      <c r="X1077" s="27">
        <f>ROUND(IF(C1077="22", W1077*'UNIT VALUES'!$D$44, W1077*'UNIT VALUES'!$D$36), 0)</f>
        <v>360248</v>
      </c>
      <c r="Y1077" s="87">
        <f>ROUND(IF(C1077="22", IF(U1077&gt;V1077,O1077*'UNIT VALUES'!$D$38*'UNIT VALUES'!$D$44,O1077*'UNIT VALUES'!$D$41*'UNIT VALUES'!$D$44),IF(U1077&gt;V1077, O1077*'UNIT VALUES'!$D$28*'UNIT VALUES'!$D$36,0)), 0)</f>
        <v>89200</v>
      </c>
      <c r="Z1077" s="87">
        <f>ROUND(IF(C1077="22", IF(U1077&gt;V1077,Q1077*'UNIT VALUES'!$D$39*'UNIT VALUES'!$D$44,Q1077*'UNIT VALUES'!$D$42*'UNIT VALUES'!$D$44), IF(U1077&gt;V1077, Q1077*'UNIT VALUES'!$D$29*'UNIT VALUES'!$D$36, Q1077*'UNIT VALUES'!$D$31*'UNIT VALUES'!$D$36)),0)</f>
        <v>157234</v>
      </c>
      <c r="AA1077" s="87">
        <f>ROUND(IF(C1077="22", IF(U1077&gt;V1077,0,R1077*'UNIT VALUES'!$D$43*'UNIT VALUES'!$D$44),IF(CALCS!U1077&gt;CALCS!V1077,0,CALCS!R1077*'UNIT VALUES'!$D$34*'UNIT VALUES'!$D$36)), 0)</f>
        <v>0</v>
      </c>
      <c r="AB1077" s="87">
        <f>ROUND(IF(C1077="22",IF(U1077&gt;V1077,S1077*'UNIT VALUES'!$D$40*'UNIT VALUES'!$D$44,0),IF(U1077&gt;V1077,S1077*'UNIT VALUES'!$D$30*'UNIT VALUES'!$D$36)), 0)</f>
        <v>113814</v>
      </c>
      <c r="AC1077" s="87">
        <f>ROUND(IF(U1077&gt;V1077,0,IF(T1077&gt;1, IF(C1077="66", T1077*'UNIT VALUES'!$D$33*'UNIT VALUES'!$D$36,T1077*'UNIT VALUES'!$D$32*'UNIT VALUES'!$D$36),0)),0)</f>
        <v>0</v>
      </c>
      <c r="AD1077" t="str">
        <f t="shared" si="49"/>
        <v>481722</v>
      </c>
      <c r="AE1077">
        <f ca="1">IF(C1077="22",OFFSET('National Reallocations'!$L$1,MATCH(AD1077,'National Reallocations'!$I$2:$I$52,0),),ROUND((X1077/(SUM($X$2:$X$1259)-SUMIF($C$2:$C$1259,"22",$X$2:$X$1259)))*(Reallocations!$F$4+Reallocations!$F$5),0))</f>
        <v>30</v>
      </c>
      <c r="AF1077" s="27">
        <f ca="1">IF(ISERROR(OFFSET('MSA Reallocations'!$I$1,MATCH(AD1077,'MSA Reallocations'!$E$2:$E$37,0),)), 0, (OFFSET('MSA Reallocations'!$I$1,MATCH(AD1077,'MSA Reallocations'!$E$2:$E$37,0),)))</f>
        <v>0</v>
      </c>
      <c r="AG1077" s="181">
        <f ca="1">IF(ISERROR(OFFSET(Reductions!$E$1,MATCH(AD1077,Reductions!$F$2:$F$15,0),)), 0, -OFFSET(Reductions!$E$1,MATCH(AD1077,Reductions!$F$2:$F$15,0),))</f>
        <v>0</v>
      </c>
      <c r="AH1077" s="53">
        <f t="shared" ca="1" si="50"/>
        <v>360278</v>
      </c>
    </row>
    <row r="1078" spans="1:34" x14ac:dyDescent="0.25">
      <c r="A1078" s="126" t="s">
        <v>5003</v>
      </c>
      <c r="B1078" s="126" t="s">
        <v>2791</v>
      </c>
      <c r="C1078" s="126" t="s">
        <v>47</v>
      </c>
      <c r="D1078" s="126" t="s">
        <v>48</v>
      </c>
      <c r="E1078" s="126" t="s">
        <v>2792</v>
      </c>
      <c r="F1078" s="126" t="s">
        <v>2841</v>
      </c>
      <c r="G1078" s="126" t="s">
        <v>22</v>
      </c>
      <c r="H1078" s="126" t="s">
        <v>23</v>
      </c>
      <c r="I1078" s="126" t="s">
        <v>2842</v>
      </c>
      <c r="J1078" s="126" t="s">
        <v>2801</v>
      </c>
      <c r="K1078" s="126" t="s">
        <v>3359</v>
      </c>
      <c r="L1078" s="127">
        <v>1</v>
      </c>
      <c r="M1078" s="127">
        <v>0</v>
      </c>
      <c r="N1078" s="127">
        <v>0</v>
      </c>
      <c r="O1078" s="127">
        <v>71253</v>
      </c>
      <c r="P1078" s="127">
        <v>0</v>
      </c>
      <c r="Q1078" s="127">
        <v>2111</v>
      </c>
      <c r="R1078" s="127">
        <v>37</v>
      </c>
      <c r="S1078" s="127">
        <v>119</v>
      </c>
      <c r="T1078" s="24">
        <f>IF(P1078&gt;0, ROUND(IF(IF(OR(C1078="51", C1078="52", C1078="66"), (L1078*'UNIT VALUES'!$C$26)-CALCS!P1078,0)&gt;0, IF(OR(C1078="51", C1078="52", C1078="66"), (L1078*'UNIT VALUES'!$C$26)-CALCS!P1078,0), 0), 0), ROUND(IF(IF(OR(C1078="51", C1078="52", C1078="66"), (L1078*'UNIT VALUES'!$C$26)-CALCS!O1078,0)&gt;0, IF(OR(C1078="51", C1078="52", C1078="66"), (L1078*'UNIT VALUES'!$C$26)-CALCS!O1078,0), 0), 0))</f>
        <v>0</v>
      </c>
      <c r="U1078" s="25">
        <f>IF(C1078="22", (O1078*'UNIT VALUES'!$D$38)+(Q1078*'UNIT VALUES'!$D$39)+(S1078*'UNIT VALUES'!$D$40), (O1078*'UNIT VALUES'!$D$28)+(Q1078*'UNIT VALUES'!$D$29)+(S1078*'UNIT VALUES'!$D$30))</f>
        <v>205452.28664446564</v>
      </c>
      <c r="V1078" s="25">
        <f>IF(C1078="22",(O1078*'UNIT VALUES'!$D$41)+(Q1078*'UNIT VALUES'!$D$42)+(R1078*'UNIT VALUES'!$D$43),IF(C1078="66",(Q1078*'UNIT VALUES'!$D$31)+(T1078*'UNIT VALUES'!$D$33)+(R1078*'UNIT VALUES'!$D$34),(Q1078*'UNIT VALUES'!$D$31)+(T1078*'UNIT VALUES'!$D$32)+(R1078*'UNIT VALUES'!$D$34)))</f>
        <v>34942.183458923886</v>
      </c>
      <c r="W1078" s="25">
        <f t="shared" si="48"/>
        <v>205452</v>
      </c>
      <c r="X1078" s="27">
        <f>ROUND(IF(C1078="22", W1078*'UNIT VALUES'!$D$44, W1078*'UNIT VALUES'!$D$36), 0)</f>
        <v>179813</v>
      </c>
      <c r="Y1078" s="87">
        <f>ROUND(IF(C1078="22", IF(U1078&gt;V1078,O1078*'UNIT VALUES'!$D$38*'UNIT VALUES'!$D$44,O1078*'UNIT VALUES'!$D$41*'UNIT VALUES'!$D$44),IF(U1078&gt;V1078, O1078*'UNIT VALUES'!$D$28*'UNIT VALUES'!$D$36,0)), 0)</f>
        <v>117224</v>
      </c>
      <c r="Z1078" s="87">
        <f>ROUND(IF(C1078="22", IF(U1078&gt;V1078,Q1078*'UNIT VALUES'!$D$39*'UNIT VALUES'!$D$44,Q1078*'UNIT VALUES'!$D$42*'UNIT VALUES'!$D$44), IF(U1078&gt;V1078, Q1078*'UNIT VALUES'!$D$29*'UNIT VALUES'!$D$36, Q1078*'UNIT VALUES'!$D$31*'UNIT VALUES'!$D$36)),0)</f>
        <v>46968</v>
      </c>
      <c r="AA1078" s="87">
        <f>ROUND(IF(C1078="22", IF(U1078&gt;V1078,0,R1078*'UNIT VALUES'!$D$43*'UNIT VALUES'!$D$44),IF(CALCS!U1078&gt;CALCS!V1078,0,CALCS!R1078*'UNIT VALUES'!$D$34*'UNIT VALUES'!$D$36)), 0)</f>
        <v>0</v>
      </c>
      <c r="AB1078" s="87">
        <f>ROUND(IF(C1078="22",IF(U1078&gt;V1078,S1078*'UNIT VALUES'!$D$40*'UNIT VALUES'!$D$44,0),IF(U1078&gt;V1078,S1078*'UNIT VALUES'!$D$30*'UNIT VALUES'!$D$36)), 0)</f>
        <v>15622</v>
      </c>
      <c r="AC1078" s="87">
        <f>ROUND(IF(U1078&gt;V1078,0,IF(T1078&gt;1, IF(C1078="66", T1078*'UNIT VALUES'!$D$33*'UNIT VALUES'!$D$36,T1078*'UNIT VALUES'!$D$32*'UNIT VALUES'!$D$36),0)),0)</f>
        <v>0</v>
      </c>
      <c r="AD1078" t="str">
        <f t="shared" si="49"/>
        <v>481824</v>
      </c>
      <c r="AE1078">
        <f ca="1">IF(C1078="22",OFFSET('National Reallocations'!$L$1,MATCH(AD1078,'National Reallocations'!$I$2:$I$52,0),),ROUND((X1078/(SUM($X$2:$X$1259)-SUMIF($C$2:$C$1259,"22",$X$2:$X$1259)))*(Reallocations!$F$4+Reallocations!$F$5),0))</f>
        <v>15</v>
      </c>
      <c r="AF1078" s="27">
        <f ca="1">IF(ISERROR(OFFSET('MSA Reallocations'!$I$1,MATCH(AD1078,'MSA Reallocations'!$E$2:$E$37,0),)), 0, (OFFSET('MSA Reallocations'!$I$1,MATCH(AD1078,'MSA Reallocations'!$E$2:$E$37,0),)))</f>
        <v>0</v>
      </c>
      <c r="AG1078" s="181">
        <f ca="1">IF(ISERROR(OFFSET(Reductions!$E$1,MATCH(AD1078,Reductions!$F$2:$F$15,0),)), 0, -OFFSET(Reductions!$E$1,MATCH(AD1078,Reductions!$F$2:$F$15,0),))</f>
        <v>0</v>
      </c>
      <c r="AH1078" s="53">
        <f t="shared" ca="1" si="50"/>
        <v>179828</v>
      </c>
    </row>
    <row r="1079" spans="1:34" x14ac:dyDescent="0.25">
      <c r="A1079" s="126" t="s">
        <v>4904</v>
      </c>
      <c r="B1079" s="126" t="s">
        <v>2791</v>
      </c>
      <c r="C1079" s="126" t="s">
        <v>27</v>
      </c>
      <c r="D1079" s="126" t="s">
        <v>28</v>
      </c>
      <c r="E1079" s="126" t="s">
        <v>2792</v>
      </c>
      <c r="F1079" s="126" t="s">
        <v>431</v>
      </c>
      <c r="G1079" s="126" t="s">
        <v>22</v>
      </c>
      <c r="H1079" s="126" t="s">
        <v>23</v>
      </c>
      <c r="I1079" s="126" t="s">
        <v>364</v>
      </c>
      <c r="J1079" s="126" t="s">
        <v>2801</v>
      </c>
      <c r="K1079" s="126" t="s">
        <v>3359</v>
      </c>
      <c r="L1079" s="127">
        <v>356268</v>
      </c>
      <c r="M1079" s="127">
        <v>385224</v>
      </c>
      <c r="N1079" s="127">
        <v>385164</v>
      </c>
      <c r="O1079" s="127">
        <v>833319</v>
      </c>
      <c r="P1079" s="127">
        <v>0</v>
      </c>
      <c r="Q1079" s="127">
        <v>147256</v>
      </c>
      <c r="R1079" s="127">
        <v>20816</v>
      </c>
      <c r="S1079" s="127">
        <v>14314</v>
      </c>
      <c r="T1079" s="24">
        <f>IF(P1079&gt;0, ROUND(IF(IF(OR(C1079="51", C1079="52", C1079="66"), (L1079*'UNIT VALUES'!$C$26)-CALCS!P1079,0)&gt;0, IF(OR(C1079="51", C1079="52", C1079="66"), (L1079*'UNIT VALUES'!$C$26)-CALCS!P1079,0), 0), 0), ROUND(IF(IF(OR(C1079="51", C1079="52", C1079="66"), (L1079*'UNIT VALUES'!$C$26)-CALCS!O1079,0)&gt;0, IF(OR(C1079="51", C1079="52", C1079="66"), (L1079*'UNIT VALUES'!$C$26)-CALCS!O1079,0), 0), 0))</f>
        <v>0</v>
      </c>
      <c r="U1079" s="25">
        <f>IF(C1079="22", (O1079*'UNIT VALUES'!$D$38)+(Q1079*'UNIT VALUES'!$D$39)+(S1079*'UNIT VALUES'!$D$40), (O1079*'UNIT VALUES'!$D$28)+(Q1079*'UNIT VALUES'!$D$29)+(S1079*'UNIT VALUES'!$D$30))</f>
        <v>7456869.5041621365</v>
      </c>
      <c r="V1079" s="25">
        <f>IF(C1079="22",(O1079*'UNIT VALUES'!$D$41)+(Q1079*'UNIT VALUES'!$D$42)+(R1079*'UNIT VALUES'!$D$43),IF(C1079="66",(Q1079*'UNIT VALUES'!$D$31)+(T1079*'UNIT VALUES'!$D$33)+(R1079*'UNIT VALUES'!$D$34),(Q1079*'UNIT VALUES'!$D$31)+(T1079*'UNIT VALUES'!$D$32)+(R1079*'UNIT VALUES'!$D$34)))</f>
        <v>3789527.2986781346</v>
      </c>
      <c r="W1079" s="25">
        <f t="shared" si="48"/>
        <v>7456870</v>
      </c>
      <c r="X1079" s="27">
        <f>ROUND(IF(C1079="22", W1079*'UNIT VALUES'!$D$44, W1079*'UNIT VALUES'!$D$36), 0)</f>
        <v>6526314</v>
      </c>
      <c r="Y1079" s="87">
        <f>ROUND(IF(C1079="22", IF(U1079&gt;V1079,O1079*'UNIT VALUES'!$D$38*'UNIT VALUES'!$D$44,O1079*'UNIT VALUES'!$D$41*'UNIT VALUES'!$D$44),IF(U1079&gt;V1079, O1079*'UNIT VALUES'!$D$28*'UNIT VALUES'!$D$36,0)), 0)</f>
        <v>1370963</v>
      </c>
      <c r="Z1079" s="87">
        <f>ROUND(IF(C1079="22", IF(U1079&gt;V1079,Q1079*'UNIT VALUES'!$D$39*'UNIT VALUES'!$D$44,Q1079*'UNIT VALUES'!$D$42*'UNIT VALUES'!$D$44), IF(U1079&gt;V1079, Q1079*'UNIT VALUES'!$D$29*'UNIT VALUES'!$D$36, Q1079*'UNIT VALUES'!$D$31*'UNIT VALUES'!$D$36)),0)</f>
        <v>3276299</v>
      </c>
      <c r="AA1079" s="87">
        <f>ROUND(IF(C1079="22", IF(U1079&gt;V1079,0,R1079*'UNIT VALUES'!$D$43*'UNIT VALUES'!$D$44),IF(CALCS!U1079&gt;CALCS!V1079,0,CALCS!R1079*'UNIT VALUES'!$D$34*'UNIT VALUES'!$D$36)), 0)</f>
        <v>0</v>
      </c>
      <c r="AB1079" s="87">
        <f>ROUND(IF(C1079="22",IF(U1079&gt;V1079,S1079*'UNIT VALUES'!$D$40*'UNIT VALUES'!$D$44,0),IF(U1079&gt;V1079,S1079*'UNIT VALUES'!$D$30*'UNIT VALUES'!$D$36)), 0)</f>
        <v>1879051</v>
      </c>
      <c r="AC1079" s="87">
        <f>ROUND(IF(U1079&gt;V1079,0,IF(T1079&gt;1, IF(C1079="66", T1079*'UNIT VALUES'!$D$33*'UNIT VALUES'!$D$36,T1079*'UNIT VALUES'!$D$32*'UNIT VALUES'!$D$36),0)),0)</f>
        <v>0</v>
      </c>
      <c r="AD1079" t="str">
        <f t="shared" si="49"/>
        <v>481896</v>
      </c>
      <c r="AE1079">
        <f ca="1">IF(C1079="22",OFFSET('National Reallocations'!$L$1,MATCH(AD1079,'National Reallocations'!$I$2:$I$52,0),),ROUND((X1079/(SUM($X$2:$X$1259)-SUMIF($C$2:$C$1259,"22",$X$2:$X$1259)))*(Reallocations!$F$4+Reallocations!$F$5),0))</f>
        <v>549</v>
      </c>
      <c r="AF1079" s="27">
        <f ca="1">IF(ISERROR(OFFSET('MSA Reallocations'!$I$1,MATCH(AD1079,'MSA Reallocations'!$E$2:$E$37,0),)), 0, (OFFSET('MSA Reallocations'!$I$1,MATCH(AD1079,'MSA Reallocations'!$E$2:$E$37,0),)))</f>
        <v>0</v>
      </c>
      <c r="AG1079" s="181">
        <f ca="1">IF(ISERROR(OFFSET(Reductions!$E$1,MATCH(AD1079,Reductions!$F$2:$F$15,0),)), 0, -OFFSET(Reductions!$E$1,MATCH(AD1079,Reductions!$F$2:$F$15,0),))</f>
        <v>0</v>
      </c>
      <c r="AH1079" s="53">
        <f t="shared" ca="1" si="50"/>
        <v>6526863</v>
      </c>
    </row>
    <row r="1080" spans="1:34" x14ac:dyDescent="0.25">
      <c r="A1080" s="126" t="s">
        <v>5780</v>
      </c>
      <c r="B1080" s="126" t="s">
        <v>2791</v>
      </c>
      <c r="C1080" s="126" t="s">
        <v>47</v>
      </c>
      <c r="D1080" s="126" t="s">
        <v>48</v>
      </c>
      <c r="E1080" s="126" t="s">
        <v>2792</v>
      </c>
      <c r="F1080" s="126" t="s">
        <v>2059</v>
      </c>
      <c r="G1080" s="126" t="s">
        <v>22</v>
      </c>
      <c r="H1080" s="126" t="s">
        <v>23</v>
      </c>
      <c r="I1080" s="126" t="s">
        <v>2845</v>
      </c>
      <c r="J1080" s="126" t="s">
        <v>2797</v>
      </c>
      <c r="K1080" s="126" t="s">
        <v>3359</v>
      </c>
      <c r="L1080" s="127">
        <v>1184</v>
      </c>
      <c r="M1080" s="127">
        <v>0</v>
      </c>
      <c r="N1080" s="127">
        <v>0</v>
      </c>
      <c r="O1080" s="127">
        <v>154407</v>
      </c>
      <c r="P1080" s="127">
        <v>0</v>
      </c>
      <c r="Q1080" s="127">
        <v>5520</v>
      </c>
      <c r="R1080" s="127">
        <v>98</v>
      </c>
      <c r="S1080" s="127">
        <v>696</v>
      </c>
      <c r="T1080" s="24">
        <f>IF(P1080&gt;0, ROUND(IF(IF(OR(C1080="51", C1080="52", C1080="66"), (L1080*'UNIT VALUES'!$C$26)-CALCS!P1080,0)&gt;0, IF(OR(C1080="51", C1080="52", C1080="66"), (L1080*'UNIT VALUES'!$C$26)-CALCS!P1080,0), 0), 0), ROUND(IF(IF(OR(C1080="51", C1080="52", C1080="66"), (L1080*'UNIT VALUES'!$C$26)-CALCS!O1080,0)&gt;0, IF(OR(C1080="51", C1080="52", C1080="66"), (L1080*'UNIT VALUES'!$C$26)-CALCS!O1080,0), 0), 0))</f>
        <v>0</v>
      </c>
      <c r="U1080" s="25">
        <f>IF(C1080="22", (O1080*'UNIT VALUES'!$D$38)+(Q1080*'UNIT VALUES'!$D$39)+(S1080*'UNIT VALUES'!$D$40), (O1080*'UNIT VALUES'!$D$28)+(Q1080*'UNIT VALUES'!$D$29)+(S1080*'UNIT VALUES'!$D$30))</f>
        <v>534968.62312906247</v>
      </c>
      <c r="V1080" s="25">
        <f>IF(C1080="22",(O1080*'UNIT VALUES'!$D$41)+(Q1080*'UNIT VALUES'!$D$42)+(R1080*'UNIT VALUES'!$D$43),IF(C1080="66",(Q1080*'UNIT VALUES'!$D$31)+(T1080*'UNIT VALUES'!$D$33)+(R1080*'UNIT VALUES'!$D$34),(Q1080*'UNIT VALUES'!$D$31)+(T1080*'UNIT VALUES'!$D$32)+(R1080*'UNIT VALUES'!$D$34)))</f>
        <v>91462.08152471701</v>
      </c>
      <c r="W1080" s="25">
        <f t="shared" si="48"/>
        <v>534969</v>
      </c>
      <c r="X1080" s="27">
        <f>ROUND(IF(C1080="22", W1080*'UNIT VALUES'!$D$44, W1080*'UNIT VALUES'!$D$36), 0)</f>
        <v>468209</v>
      </c>
      <c r="Y1080" s="87">
        <f>ROUND(IF(C1080="22", IF(U1080&gt;V1080,O1080*'UNIT VALUES'!$D$38*'UNIT VALUES'!$D$44,O1080*'UNIT VALUES'!$D$41*'UNIT VALUES'!$D$44),IF(U1080&gt;V1080, O1080*'UNIT VALUES'!$D$28*'UNIT VALUES'!$D$36,0)), 0)</f>
        <v>254028</v>
      </c>
      <c r="Z1080" s="87">
        <f>ROUND(IF(C1080="22", IF(U1080&gt;V1080,Q1080*'UNIT VALUES'!$D$39*'UNIT VALUES'!$D$44,Q1080*'UNIT VALUES'!$D$42*'UNIT VALUES'!$D$44), IF(U1080&gt;V1080, Q1080*'UNIT VALUES'!$D$29*'UNIT VALUES'!$D$36, Q1080*'UNIT VALUES'!$D$31*'UNIT VALUES'!$D$36)),0)</f>
        <v>122814</v>
      </c>
      <c r="AA1080" s="87">
        <f>ROUND(IF(C1080="22", IF(U1080&gt;V1080,0,R1080*'UNIT VALUES'!$D$43*'UNIT VALUES'!$D$44),IF(CALCS!U1080&gt;CALCS!V1080,0,CALCS!R1080*'UNIT VALUES'!$D$34*'UNIT VALUES'!$D$36)), 0)</f>
        <v>0</v>
      </c>
      <c r="AB1080" s="87">
        <f>ROUND(IF(C1080="22",IF(U1080&gt;V1080,S1080*'UNIT VALUES'!$D$40*'UNIT VALUES'!$D$44,0),IF(U1080&gt;V1080,S1080*'UNIT VALUES'!$D$30*'UNIT VALUES'!$D$36)), 0)</f>
        <v>91366</v>
      </c>
      <c r="AC1080" s="87">
        <f>ROUND(IF(U1080&gt;V1080,0,IF(T1080&gt;1, IF(C1080="66", T1080*'UNIT VALUES'!$D$33*'UNIT VALUES'!$D$36,T1080*'UNIT VALUES'!$D$32*'UNIT VALUES'!$D$36),0)),0)</f>
        <v>0</v>
      </c>
      <c r="AD1080" t="str">
        <f t="shared" si="49"/>
        <v>481944</v>
      </c>
      <c r="AE1080">
        <f ca="1">IF(C1080="22",OFFSET('National Reallocations'!$L$1,MATCH(AD1080,'National Reallocations'!$I$2:$I$52,0),),ROUND((X1080/(SUM($X$2:$X$1259)-SUMIF($C$2:$C$1259,"22",$X$2:$X$1259)))*(Reallocations!$F$4+Reallocations!$F$5),0))</f>
        <v>39</v>
      </c>
      <c r="AF1080" s="27">
        <f ca="1">IF(ISERROR(OFFSET('MSA Reallocations'!$I$1,MATCH(AD1080,'MSA Reallocations'!$E$2:$E$37,0),)), 0, (OFFSET('MSA Reallocations'!$I$1,MATCH(AD1080,'MSA Reallocations'!$E$2:$E$37,0),)))</f>
        <v>0</v>
      </c>
      <c r="AG1080" s="181">
        <f ca="1">IF(ISERROR(OFFSET(Reductions!$E$1,MATCH(AD1080,Reductions!$F$2:$F$15,0),)), 0, -OFFSET(Reductions!$E$1,MATCH(AD1080,Reductions!$F$2:$F$15,0),))</f>
        <v>0</v>
      </c>
      <c r="AH1080" s="53">
        <f t="shared" ca="1" si="50"/>
        <v>468248</v>
      </c>
    </row>
    <row r="1081" spans="1:34" x14ac:dyDescent="0.25">
      <c r="A1081" s="126" t="s">
        <v>5271</v>
      </c>
      <c r="B1081" s="126" t="s">
        <v>2791</v>
      </c>
      <c r="C1081" s="126" t="s">
        <v>47</v>
      </c>
      <c r="D1081" s="126" t="s">
        <v>48</v>
      </c>
      <c r="E1081" s="126" t="s">
        <v>2792</v>
      </c>
      <c r="F1081" s="126" t="s">
        <v>2847</v>
      </c>
      <c r="G1081" s="126" t="s">
        <v>1410</v>
      </c>
      <c r="H1081" s="126" t="s">
        <v>23</v>
      </c>
      <c r="I1081" s="126" t="s">
        <v>2848</v>
      </c>
      <c r="J1081" s="126" t="s">
        <v>2807</v>
      </c>
      <c r="K1081" s="126" t="s">
        <v>61</v>
      </c>
      <c r="L1081" s="127">
        <v>67175</v>
      </c>
      <c r="M1081" s="127">
        <v>61902</v>
      </c>
      <c r="N1081" s="127">
        <v>61902</v>
      </c>
      <c r="O1081" s="127">
        <v>50180</v>
      </c>
      <c r="P1081" s="127">
        <v>0</v>
      </c>
      <c r="Q1081" s="127">
        <v>10675</v>
      </c>
      <c r="R1081" s="127">
        <v>6422</v>
      </c>
      <c r="S1081" s="127">
        <v>823</v>
      </c>
      <c r="T1081" s="24">
        <f>IF(P1081&gt;0, ROUND(IF(IF(OR(C1081="51", C1081="52", C1081="66"), (L1081*'UNIT VALUES'!$C$26)-CALCS!P1081,0)&gt;0, IF(OR(C1081="51", C1081="52", C1081="66"), (L1081*'UNIT VALUES'!$C$26)-CALCS!P1081,0), 0), 0), ROUND(IF(IF(OR(C1081="51", C1081="52", C1081="66"), (L1081*'UNIT VALUES'!$C$26)-CALCS!O1081,0)&gt;0, IF(OR(C1081="51", C1081="52", C1081="66"), (L1081*'UNIT VALUES'!$C$26)-CALCS!O1081,0), 0), 0))</f>
        <v>55232</v>
      </c>
      <c r="U1081" s="25">
        <f>IF(C1081="22", (O1081*'UNIT VALUES'!$D$38)+(Q1081*'UNIT VALUES'!$D$39)+(S1081*'UNIT VALUES'!$D$40), (O1081*'UNIT VALUES'!$D$28)+(Q1081*'UNIT VALUES'!$D$29)+(S1081*'UNIT VALUES'!$D$30))</f>
        <v>489142.6448958281</v>
      </c>
      <c r="V1081" s="25">
        <f>IF(C1081="22",(O1081*'UNIT VALUES'!$D$41)+(Q1081*'UNIT VALUES'!$D$42)+(R1081*'UNIT VALUES'!$D$43),IF(C1081="66",(Q1081*'UNIT VALUES'!$D$31)+(T1081*'UNIT VALUES'!$D$33)+(R1081*'UNIT VALUES'!$D$34),(Q1081*'UNIT VALUES'!$D$31)+(T1081*'UNIT VALUES'!$D$32)+(R1081*'UNIT VALUES'!$D$34)))</f>
        <v>1283402.5570515906</v>
      </c>
      <c r="W1081" s="25">
        <f t="shared" si="48"/>
        <v>1283403</v>
      </c>
      <c r="X1081" s="27">
        <f>ROUND(IF(C1081="22", W1081*'UNIT VALUES'!$D$44, W1081*'UNIT VALUES'!$D$36), 0)</f>
        <v>1123245</v>
      </c>
      <c r="Y1081" s="87">
        <f>ROUND(IF(C1081="22", IF(U1081&gt;V1081,O1081*'UNIT VALUES'!$D$38*'UNIT VALUES'!$D$44,O1081*'UNIT VALUES'!$D$41*'UNIT VALUES'!$D$44),IF(U1081&gt;V1081, O1081*'UNIT VALUES'!$D$28*'UNIT VALUES'!$D$36,0)), 0)</f>
        <v>0</v>
      </c>
      <c r="Z1081" s="87">
        <f>ROUND(IF(C1081="22", IF(U1081&gt;V1081,Q1081*'UNIT VALUES'!$D$39*'UNIT VALUES'!$D$44,Q1081*'UNIT VALUES'!$D$42*'UNIT VALUES'!$D$44), IF(U1081&gt;V1081, Q1081*'UNIT VALUES'!$D$29*'UNIT VALUES'!$D$36, Q1081*'UNIT VALUES'!$D$31*'UNIT VALUES'!$D$36)),0)</f>
        <v>142505</v>
      </c>
      <c r="AA1081" s="87">
        <f>ROUND(IF(C1081="22", IF(U1081&gt;V1081,0,R1081*'UNIT VALUES'!$D$43*'UNIT VALUES'!$D$44),IF(CALCS!U1081&gt;CALCS!V1081,0,CALCS!R1081*'UNIT VALUES'!$D$34*'UNIT VALUES'!$D$36)), 0)</f>
        <v>416753</v>
      </c>
      <c r="AB1081" s="87">
        <f>ROUND(IF(C1081="22",IF(U1081&gt;V1081,S1081*'UNIT VALUES'!$D$40*'UNIT VALUES'!$D$44,0),IF(U1081&gt;V1081,S1081*'UNIT VALUES'!$D$30*'UNIT VALUES'!$D$36)), 0)</f>
        <v>0</v>
      </c>
      <c r="AC1081" s="87">
        <f>ROUND(IF(U1081&gt;V1081,0,IF(T1081&gt;1, IF(C1081="66", T1081*'UNIT VALUES'!$D$33*'UNIT VALUES'!$D$36,T1081*'UNIT VALUES'!$D$32*'UNIT VALUES'!$D$36),0)),0)</f>
        <v>563986</v>
      </c>
      <c r="AD1081" t="str">
        <f t="shared" si="49"/>
        <v>481986</v>
      </c>
      <c r="AE1081">
        <f ca="1">IF(C1081="22",OFFSET('National Reallocations'!$L$1,MATCH(AD1081,'National Reallocations'!$I$2:$I$52,0),),ROUND((X1081/(SUM($X$2:$X$1259)-SUMIF($C$2:$C$1259,"22",$X$2:$X$1259)))*(Reallocations!$F$4+Reallocations!$F$5),0))</f>
        <v>94</v>
      </c>
      <c r="AF1081" s="27">
        <f ca="1">IF(ISERROR(OFFSET('MSA Reallocations'!$I$1,MATCH(AD1081,'MSA Reallocations'!$E$2:$E$37,0),)), 0, (OFFSET('MSA Reallocations'!$I$1,MATCH(AD1081,'MSA Reallocations'!$E$2:$E$37,0),)))</f>
        <v>8278</v>
      </c>
      <c r="AG1081" s="181">
        <f ca="1">IF(ISERROR(OFFSET(Reductions!$E$1,MATCH(AD1081,Reductions!$F$2:$F$15,0),)), 0, -OFFSET(Reductions!$E$1,MATCH(AD1081,Reductions!$F$2:$F$15,0),))</f>
        <v>0</v>
      </c>
      <c r="AH1081" s="53">
        <f t="shared" ca="1" si="50"/>
        <v>1131617</v>
      </c>
    </row>
    <row r="1082" spans="1:34" x14ac:dyDescent="0.25">
      <c r="A1082" s="126" t="s">
        <v>5637</v>
      </c>
      <c r="B1082" s="126" t="s">
        <v>2791</v>
      </c>
      <c r="C1082" s="126" t="s">
        <v>47</v>
      </c>
      <c r="D1082" s="126" t="s">
        <v>48</v>
      </c>
      <c r="E1082" s="126" t="s">
        <v>2792</v>
      </c>
      <c r="F1082" s="126" t="s">
        <v>1181</v>
      </c>
      <c r="G1082" s="126" t="s">
        <v>22</v>
      </c>
      <c r="H1082" s="126" t="s">
        <v>23</v>
      </c>
      <c r="I1082" s="126" t="s">
        <v>373</v>
      </c>
      <c r="J1082" s="126" t="s">
        <v>2797</v>
      </c>
      <c r="K1082" s="126" t="s">
        <v>3359</v>
      </c>
      <c r="L1082" s="127">
        <v>38501</v>
      </c>
      <c r="M1082" s="127">
        <v>138857</v>
      </c>
      <c r="N1082" s="127">
        <v>138857</v>
      </c>
      <c r="O1082" s="127">
        <v>236897</v>
      </c>
      <c r="P1082" s="127">
        <v>0</v>
      </c>
      <c r="Q1082" s="127">
        <v>38831</v>
      </c>
      <c r="R1082" s="127">
        <v>416</v>
      </c>
      <c r="S1082" s="127">
        <v>4710</v>
      </c>
      <c r="T1082" s="24">
        <f>IF(P1082&gt;0, ROUND(IF(IF(OR(C1082="51", C1082="52", C1082="66"), (L1082*'UNIT VALUES'!$C$26)-CALCS!P1082,0)&gt;0, IF(OR(C1082="51", C1082="52", C1082="66"), (L1082*'UNIT VALUES'!$C$26)-CALCS!P1082,0), 0), 0), ROUND(IF(IF(OR(C1082="51", C1082="52", C1082="66"), (L1082*'UNIT VALUES'!$C$26)-CALCS!O1082,0)&gt;0, IF(OR(C1082="51", C1082="52", C1082="66"), (L1082*'UNIT VALUES'!$C$26)-CALCS!O1082,0), 0), 0))</f>
        <v>0</v>
      </c>
      <c r="U1082" s="25">
        <f>IF(C1082="22", (O1082*'UNIT VALUES'!$D$38)+(Q1082*'UNIT VALUES'!$D$39)+(S1082*'UNIT VALUES'!$D$40), (O1082*'UNIT VALUES'!$D$28)+(Q1082*'UNIT VALUES'!$D$29)+(S1082*'UNIT VALUES'!$D$30))</f>
        <v>2138907.1715992359</v>
      </c>
      <c r="V1082" s="25">
        <f>IF(C1082="22",(O1082*'UNIT VALUES'!$D$41)+(Q1082*'UNIT VALUES'!$D$42)+(R1082*'UNIT VALUES'!$D$43),IF(C1082="66",(Q1082*'UNIT VALUES'!$D$31)+(T1082*'UNIT VALUES'!$D$33)+(R1082*'UNIT VALUES'!$D$34),(Q1082*'UNIT VALUES'!$D$31)+(T1082*'UNIT VALUES'!$D$32)+(R1082*'UNIT VALUES'!$D$34)))</f>
        <v>623128.00523942162</v>
      </c>
      <c r="W1082" s="25">
        <f t="shared" si="48"/>
        <v>2138907</v>
      </c>
      <c r="X1082" s="27">
        <f>ROUND(IF(C1082="22", W1082*'UNIT VALUES'!$D$44, W1082*'UNIT VALUES'!$D$36), 0)</f>
        <v>1871989</v>
      </c>
      <c r="Y1082" s="87">
        <f>ROUND(IF(C1082="22", IF(U1082&gt;V1082,O1082*'UNIT VALUES'!$D$38*'UNIT VALUES'!$D$44,O1082*'UNIT VALUES'!$D$41*'UNIT VALUES'!$D$44),IF(U1082&gt;V1082, O1082*'UNIT VALUES'!$D$28*'UNIT VALUES'!$D$36,0)), 0)</f>
        <v>389739</v>
      </c>
      <c r="Z1082" s="87">
        <f>ROUND(IF(C1082="22", IF(U1082&gt;V1082,Q1082*'UNIT VALUES'!$D$39*'UNIT VALUES'!$D$44,Q1082*'UNIT VALUES'!$D$42*'UNIT VALUES'!$D$44), IF(U1082&gt;V1082, Q1082*'UNIT VALUES'!$D$29*'UNIT VALUES'!$D$36, Q1082*'UNIT VALUES'!$D$31*'UNIT VALUES'!$D$36)),0)</f>
        <v>863951</v>
      </c>
      <c r="AA1082" s="87">
        <f>ROUND(IF(C1082="22", IF(U1082&gt;V1082,0,R1082*'UNIT VALUES'!$D$43*'UNIT VALUES'!$D$44),IF(CALCS!U1082&gt;CALCS!V1082,0,CALCS!R1082*'UNIT VALUES'!$D$34*'UNIT VALUES'!$D$36)), 0)</f>
        <v>0</v>
      </c>
      <c r="AB1082" s="87">
        <f>ROUND(IF(C1082="22",IF(U1082&gt;V1082,S1082*'UNIT VALUES'!$D$40*'UNIT VALUES'!$D$44,0),IF(U1082&gt;V1082,S1082*'UNIT VALUES'!$D$30*'UNIT VALUES'!$D$36)), 0)</f>
        <v>618299</v>
      </c>
      <c r="AC1082" s="87">
        <f>ROUND(IF(U1082&gt;V1082,0,IF(T1082&gt;1, IF(C1082="66", T1082*'UNIT VALUES'!$D$33*'UNIT VALUES'!$D$36,T1082*'UNIT VALUES'!$D$32*'UNIT VALUES'!$D$36),0)),0)</f>
        <v>0</v>
      </c>
      <c r="AD1082" t="str">
        <f t="shared" si="49"/>
        <v>481998</v>
      </c>
      <c r="AE1082">
        <f ca="1">IF(C1082="22",OFFSET('National Reallocations'!$L$1,MATCH(AD1082,'National Reallocations'!$I$2:$I$52,0),),ROUND((X1082/(SUM($X$2:$X$1259)-SUMIF($C$2:$C$1259,"22",$X$2:$X$1259)))*(Reallocations!$F$4+Reallocations!$F$5),0))</f>
        <v>157</v>
      </c>
      <c r="AF1082" s="27">
        <f ca="1">IF(ISERROR(OFFSET('MSA Reallocations'!$I$1,MATCH(AD1082,'MSA Reallocations'!$E$2:$E$37,0),)), 0, (OFFSET('MSA Reallocations'!$I$1,MATCH(AD1082,'MSA Reallocations'!$E$2:$E$37,0),)))</f>
        <v>0</v>
      </c>
      <c r="AG1082" s="181">
        <f ca="1">IF(ISERROR(OFFSET(Reductions!$E$1,MATCH(AD1082,Reductions!$F$2:$F$15,0),)), 0, -OFFSET(Reductions!$E$1,MATCH(AD1082,Reductions!$F$2:$F$15,0),))</f>
        <v>0</v>
      </c>
      <c r="AH1082" s="53">
        <f t="shared" ca="1" si="50"/>
        <v>1872146</v>
      </c>
    </row>
    <row r="1083" spans="1:34" x14ac:dyDescent="0.25">
      <c r="A1083" s="126" t="s">
        <v>5723</v>
      </c>
      <c r="B1083" s="126" t="s">
        <v>2791</v>
      </c>
      <c r="C1083" s="126" t="s">
        <v>47</v>
      </c>
      <c r="D1083" s="126" t="s">
        <v>48</v>
      </c>
      <c r="E1083" s="126" t="s">
        <v>2792</v>
      </c>
      <c r="F1083" s="126" t="s">
        <v>1039</v>
      </c>
      <c r="G1083" s="126" t="s">
        <v>22</v>
      </c>
      <c r="H1083" s="126" t="s">
        <v>23</v>
      </c>
      <c r="I1083" s="126" t="s">
        <v>2851</v>
      </c>
      <c r="J1083" s="126" t="s">
        <v>2797</v>
      </c>
      <c r="K1083" s="126" t="s">
        <v>3359</v>
      </c>
      <c r="L1083" s="127">
        <v>30386</v>
      </c>
      <c r="M1083" s="127">
        <v>71458</v>
      </c>
      <c r="N1083" s="127">
        <v>71462</v>
      </c>
      <c r="O1083" s="127">
        <v>187809</v>
      </c>
      <c r="P1083" s="127">
        <v>0</v>
      </c>
      <c r="Q1083" s="127">
        <v>27902</v>
      </c>
      <c r="R1083" s="127">
        <v>653</v>
      </c>
      <c r="S1083" s="127">
        <v>3250</v>
      </c>
      <c r="T1083" s="24">
        <f>IF(P1083&gt;0, ROUND(IF(IF(OR(C1083="51", C1083="52", C1083="66"), (L1083*'UNIT VALUES'!$C$26)-CALCS!P1083,0)&gt;0, IF(OR(C1083="51", C1083="52", C1083="66"), (L1083*'UNIT VALUES'!$C$26)-CALCS!P1083,0), 0), 0), ROUND(IF(IF(OR(C1083="51", C1083="52", C1083="66"), (L1083*'UNIT VALUES'!$C$26)-CALCS!O1083,0)&gt;0, IF(OR(C1083="51", C1083="52", C1083="66"), (L1083*'UNIT VALUES'!$C$26)-CALCS!O1083,0), 0), 0))</f>
        <v>0</v>
      </c>
      <c r="U1083" s="25">
        <f>IF(C1083="22", (O1083*'UNIT VALUES'!$D$38)+(Q1083*'UNIT VALUES'!$D$39)+(S1083*'UNIT VALUES'!$D$40), (O1083*'UNIT VALUES'!$D$28)+(Q1083*'UNIT VALUES'!$D$29)+(S1083*'UNIT VALUES'!$D$30))</f>
        <v>1549815.7155008018</v>
      </c>
      <c r="V1083" s="25">
        <f>IF(C1083="22",(O1083*'UNIT VALUES'!$D$41)+(Q1083*'UNIT VALUES'!$D$42)+(R1083*'UNIT VALUES'!$D$43),IF(C1083="66",(Q1083*'UNIT VALUES'!$D$31)+(T1083*'UNIT VALUES'!$D$33)+(R1083*'UNIT VALUES'!$D$34),(Q1083*'UNIT VALUES'!$D$31)+(T1083*'UNIT VALUES'!$D$32)+(R1083*'UNIT VALUES'!$D$34)))</f>
        <v>474002.82300501654</v>
      </c>
      <c r="W1083" s="25">
        <f t="shared" si="48"/>
        <v>1549816</v>
      </c>
      <c r="X1083" s="27">
        <f>ROUND(IF(C1083="22", W1083*'UNIT VALUES'!$D$44, W1083*'UNIT VALUES'!$D$36), 0)</f>
        <v>1356412</v>
      </c>
      <c r="Y1083" s="87">
        <f>ROUND(IF(C1083="22", IF(U1083&gt;V1083,O1083*'UNIT VALUES'!$D$38*'UNIT VALUES'!$D$44,O1083*'UNIT VALUES'!$D$41*'UNIT VALUES'!$D$44),IF(U1083&gt;V1083, O1083*'UNIT VALUES'!$D$28*'UNIT VALUES'!$D$36,0)), 0)</f>
        <v>308980</v>
      </c>
      <c r="Z1083" s="87">
        <f>ROUND(IF(C1083="22", IF(U1083&gt;V1083,Q1083*'UNIT VALUES'!$D$39*'UNIT VALUES'!$D$44,Q1083*'UNIT VALUES'!$D$42*'UNIT VALUES'!$D$44), IF(U1083&gt;V1083, Q1083*'UNIT VALUES'!$D$29*'UNIT VALUES'!$D$36, Q1083*'UNIT VALUES'!$D$31*'UNIT VALUES'!$D$36)),0)</f>
        <v>620792</v>
      </c>
      <c r="AA1083" s="87">
        <f>ROUND(IF(C1083="22", IF(U1083&gt;V1083,0,R1083*'UNIT VALUES'!$D$43*'UNIT VALUES'!$D$44),IF(CALCS!U1083&gt;CALCS!V1083,0,CALCS!R1083*'UNIT VALUES'!$D$34*'UNIT VALUES'!$D$36)), 0)</f>
        <v>0</v>
      </c>
      <c r="AB1083" s="87">
        <f>ROUND(IF(C1083="22",IF(U1083&gt;V1083,S1083*'UNIT VALUES'!$D$40*'UNIT VALUES'!$D$44,0),IF(U1083&gt;V1083,S1083*'UNIT VALUES'!$D$30*'UNIT VALUES'!$D$36)), 0)</f>
        <v>426639</v>
      </c>
      <c r="AC1083" s="87">
        <f>ROUND(IF(U1083&gt;V1083,0,IF(T1083&gt;1, IF(C1083="66", T1083*'UNIT VALUES'!$D$33*'UNIT VALUES'!$D$36,T1083*'UNIT VALUES'!$D$32*'UNIT VALUES'!$D$36),0)),0)</f>
        <v>0</v>
      </c>
      <c r="AD1083" t="str">
        <f t="shared" si="49"/>
        <v>482142</v>
      </c>
      <c r="AE1083">
        <f ca="1">IF(C1083="22",OFFSET('National Reallocations'!$L$1,MATCH(AD1083,'National Reallocations'!$I$2:$I$52,0),),ROUND((X1083/(SUM($X$2:$X$1259)-SUMIF($C$2:$C$1259,"22",$X$2:$X$1259)))*(Reallocations!$F$4+Reallocations!$F$5),0))</f>
        <v>114</v>
      </c>
      <c r="AF1083" s="27">
        <f ca="1">IF(ISERROR(OFFSET('MSA Reallocations'!$I$1,MATCH(AD1083,'MSA Reallocations'!$E$2:$E$37,0),)), 0, (OFFSET('MSA Reallocations'!$I$1,MATCH(AD1083,'MSA Reallocations'!$E$2:$E$37,0),)))</f>
        <v>0</v>
      </c>
      <c r="AG1083" s="181">
        <f ca="1">IF(ISERROR(OFFSET(Reductions!$E$1,MATCH(AD1083,Reductions!$F$2:$F$15,0),)), 0, -OFFSET(Reductions!$E$1,MATCH(AD1083,Reductions!$F$2:$F$15,0),))</f>
        <v>0</v>
      </c>
      <c r="AH1083" s="53">
        <f t="shared" ca="1" si="50"/>
        <v>1356526</v>
      </c>
    </row>
    <row r="1084" spans="1:34" x14ac:dyDescent="0.25">
      <c r="A1084" s="126" t="s">
        <v>5264</v>
      </c>
      <c r="B1084" s="126" t="s">
        <v>2791</v>
      </c>
      <c r="C1084" s="126" t="s">
        <v>47</v>
      </c>
      <c r="D1084" s="126" t="s">
        <v>48</v>
      </c>
      <c r="E1084" s="126" t="s">
        <v>2792</v>
      </c>
      <c r="F1084" s="126" t="s">
        <v>2565</v>
      </c>
      <c r="G1084" s="126" t="s">
        <v>2800</v>
      </c>
      <c r="H1084" s="126" t="s">
        <v>23</v>
      </c>
      <c r="I1084" s="126" t="s">
        <v>2853</v>
      </c>
      <c r="J1084" s="126" t="s">
        <v>2801</v>
      </c>
      <c r="K1084" s="126" t="s">
        <v>3359</v>
      </c>
      <c r="L1084" s="127">
        <v>2821</v>
      </c>
      <c r="M1084" s="127">
        <v>11801</v>
      </c>
      <c r="N1084" s="127">
        <v>11801</v>
      </c>
      <c r="O1084" s="127">
        <v>51404</v>
      </c>
      <c r="P1084" s="127">
        <v>0</v>
      </c>
      <c r="Q1084" s="127">
        <v>6217</v>
      </c>
      <c r="R1084" s="127">
        <v>285</v>
      </c>
      <c r="S1084" s="127">
        <v>499</v>
      </c>
      <c r="T1084" s="24">
        <f>IF(P1084&gt;0, ROUND(IF(IF(OR(C1084="51", C1084="52", C1084="66"), (L1084*'UNIT VALUES'!$C$26)-CALCS!P1084,0)&gt;0, IF(OR(C1084="51", C1084="52", C1084="66"), (L1084*'UNIT VALUES'!$C$26)-CALCS!P1084,0), 0), 0), ROUND(IF(IF(OR(C1084="51", C1084="52", C1084="66"), (L1084*'UNIT VALUES'!$C$26)-CALCS!O1084,0)&gt;0, IF(OR(C1084="51", C1084="52", C1084="66"), (L1084*'UNIT VALUES'!$C$26)-CALCS!O1084,0), 0), 0))</f>
        <v>0</v>
      </c>
      <c r="U1084" s="25">
        <f>IF(C1084="22", (O1084*'UNIT VALUES'!$D$38)+(Q1084*'UNIT VALUES'!$D$39)+(S1084*'UNIT VALUES'!$D$40), (O1084*'UNIT VALUES'!$D$28)+(Q1084*'UNIT VALUES'!$D$29)+(S1084*'UNIT VALUES'!$D$30))</f>
        <v>329517.76345853094</v>
      </c>
      <c r="V1084" s="25">
        <f>IF(C1084="22",(O1084*'UNIT VALUES'!$D$41)+(Q1084*'UNIT VALUES'!$D$42)+(R1084*'UNIT VALUES'!$D$43),IF(C1084="66",(Q1084*'UNIT VALUES'!$D$31)+(T1084*'UNIT VALUES'!$D$33)+(R1084*'UNIT VALUES'!$D$34),(Q1084*'UNIT VALUES'!$D$31)+(T1084*'UNIT VALUES'!$D$32)+(R1084*'UNIT VALUES'!$D$34)))</f>
        <v>115958.90704308206</v>
      </c>
      <c r="W1084" s="25">
        <f t="shared" si="48"/>
        <v>329518</v>
      </c>
      <c r="X1084" s="27">
        <f>ROUND(IF(C1084="22", W1084*'UNIT VALUES'!$D$44, W1084*'UNIT VALUES'!$D$36), 0)</f>
        <v>288397</v>
      </c>
      <c r="Y1084" s="87">
        <f>ROUND(IF(C1084="22", IF(U1084&gt;V1084,O1084*'UNIT VALUES'!$D$38*'UNIT VALUES'!$D$44,O1084*'UNIT VALUES'!$D$41*'UNIT VALUES'!$D$44),IF(U1084&gt;V1084, O1084*'UNIT VALUES'!$D$28*'UNIT VALUES'!$D$36,0)), 0)</f>
        <v>84569</v>
      </c>
      <c r="Z1084" s="87">
        <f>ROUND(IF(C1084="22", IF(U1084&gt;V1084,Q1084*'UNIT VALUES'!$D$39*'UNIT VALUES'!$D$44,Q1084*'UNIT VALUES'!$D$42*'UNIT VALUES'!$D$44), IF(U1084&gt;V1084, Q1084*'UNIT VALUES'!$D$29*'UNIT VALUES'!$D$36, Q1084*'UNIT VALUES'!$D$31*'UNIT VALUES'!$D$36)),0)</f>
        <v>138322</v>
      </c>
      <c r="AA1084" s="87">
        <f>ROUND(IF(C1084="22", IF(U1084&gt;V1084,0,R1084*'UNIT VALUES'!$D$43*'UNIT VALUES'!$D$44),IF(CALCS!U1084&gt;CALCS!V1084,0,CALCS!R1084*'UNIT VALUES'!$D$34*'UNIT VALUES'!$D$36)), 0)</f>
        <v>0</v>
      </c>
      <c r="AB1084" s="87">
        <f>ROUND(IF(C1084="22",IF(U1084&gt;V1084,S1084*'UNIT VALUES'!$D$40*'UNIT VALUES'!$D$44,0),IF(U1084&gt;V1084,S1084*'UNIT VALUES'!$D$30*'UNIT VALUES'!$D$36)), 0)</f>
        <v>65506</v>
      </c>
      <c r="AC1084" s="87">
        <f>ROUND(IF(U1084&gt;V1084,0,IF(T1084&gt;1, IF(C1084="66", T1084*'UNIT VALUES'!$D$33*'UNIT VALUES'!$D$36,T1084*'UNIT VALUES'!$D$32*'UNIT VALUES'!$D$36),0)),0)</f>
        <v>0</v>
      </c>
      <c r="AD1084" t="str">
        <f t="shared" si="49"/>
        <v>482178</v>
      </c>
      <c r="AE1084">
        <f ca="1">IF(C1084="22",OFFSET('National Reallocations'!$L$1,MATCH(AD1084,'National Reallocations'!$I$2:$I$52,0),),ROUND((X1084/(SUM($X$2:$X$1259)-SUMIF($C$2:$C$1259,"22",$X$2:$X$1259)))*(Reallocations!$F$4+Reallocations!$F$5),0))</f>
        <v>24</v>
      </c>
      <c r="AF1084" s="27">
        <f ca="1">IF(ISERROR(OFFSET('MSA Reallocations'!$I$1,MATCH(AD1084,'MSA Reallocations'!$E$2:$E$37,0),)), 0, (OFFSET('MSA Reallocations'!$I$1,MATCH(AD1084,'MSA Reallocations'!$E$2:$E$37,0),)))</f>
        <v>0</v>
      </c>
      <c r="AG1084" s="181">
        <f ca="1">IF(ISERROR(OFFSET(Reductions!$E$1,MATCH(AD1084,Reductions!$F$2:$F$15,0),)), 0, -OFFSET(Reductions!$E$1,MATCH(AD1084,Reductions!$F$2:$F$15,0),))</f>
        <v>0</v>
      </c>
      <c r="AH1084" s="53">
        <f t="shared" ca="1" si="50"/>
        <v>288421</v>
      </c>
    </row>
    <row r="1085" spans="1:34" x14ac:dyDescent="0.25">
      <c r="A1085" s="126" t="s">
        <v>5066</v>
      </c>
      <c r="B1085" s="126" t="s">
        <v>2791</v>
      </c>
      <c r="C1085" s="126" t="s">
        <v>27</v>
      </c>
      <c r="D1085" s="126" t="s">
        <v>28</v>
      </c>
      <c r="E1085" s="126" t="s">
        <v>2792</v>
      </c>
      <c r="F1085" s="126" t="s">
        <v>149</v>
      </c>
      <c r="G1085" s="126" t="s">
        <v>594</v>
      </c>
      <c r="H1085" s="126" t="s">
        <v>23</v>
      </c>
      <c r="I1085" s="126" t="s">
        <v>2855</v>
      </c>
      <c r="J1085" s="126" t="s">
        <v>2812</v>
      </c>
      <c r="K1085" s="126" t="s">
        <v>3360</v>
      </c>
      <c r="L1085" s="127">
        <v>41207</v>
      </c>
      <c r="M1085" s="127">
        <v>43543</v>
      </c>
      <c r="N1085" s="127">
        <v>43543</v>
      </c>
      <c r="O1085" s="127">
        <v>65774</v>
      </c>
      <c r="P1085" s="127">
        <v>0</v>
      </c>
      <c r="Q1085" s="127">
        <v>20810</v>
      </c>
      <c r="R1085" s="127">
        <v>898</v>
      </c>
      <c r="S1085" s="127">
        <v>1715</v>
      </c>
      <c r="T1085" s="24">
        <f>IF(P1085&gt;0, ROUND(IF(IF(OR(C1085="51", C1085="52", C1085="66"), (L1085*'UNIT VALUES'!$C$26)-CALCS!P1085,0)&gt;0, IF(OR(C1085="51", C1085="52", C1085="66"), (L1085*'UNIT VALUES'!$C$26)-CALCS!P1085,0), 0), 0), ROUND(IF(IF(OR(C1085="51", C1085="52", C1085="66"), (L1085*'UNIT VALUES'!$C$26)-CALCS!O1085,0)&gt;0, IF(OR(C1085="51", C1085="52", C1085="66"), (L1085*'UNIT VALUES'!$C$26)-CALCS!O1085,0), 0), 0))</f>
        <v>0</v>
      </c>
      <c r="U1085" s="25">
        <f>IF(C1085="22", (O1085*'UNIT VALUES'!$D$38)+(Q1085*'UNIT VALUES'!$D$39)+(S1085*'UNIT VALUES'!$D$40), (O1085*'UNIT VALUES'!$D$28)+(Q1085*'UNIT VALUES'!$D$29)+(S1085*'UNIT VALUES'!$D$30))</f>
        <v>909893.64928031131</v>
      </c>
      <c r="V1085" s="25">
        <f>IF(C1085="22",(O1085*'UNIT VALUES'!$D$41)+(Q1085*'UNIT VALUES'!$D$42)+(R1085*'UNIT VALUES'!$D$43),IF(C1085="66",(Q1085*'UNIT VALUES'!$D$31)+(T1085*'UNIT VALUES'!$D$33)+(R1085*'UNIT VALUES'!$D$34),(Q1085*'UNIT VALUES'!$D$31)+(T1085*'UNIT VALUES'!$D$32)+(R1085*'UNIT VALUES'!$D$34)))</f>
        <v>383995.9260572326</v>
      </c>
      <c r="W1085" s="25">
        <f t="shared" si="48"/>
        <v>909894</v>
      </c>
      <c r="X1085" s="27">
        <f>ROUND(IF(C1085="22", W1085*'UNIT VALUES'!$D$44, W1085*'UNIT VALUES'!$D$36), 0)</f>
        <v>796347</v>
      </c>
      <c r="Y1085" s="87">
        <f>ROUND(IF(C1085="22", IF(U1085&gt;V1085,O1085*'UNIT VALUES'!$D$38*'UNIT VALUES'!$D$44,O1085*'UNIT VALUES'!$D$41*'UNIT VALUES'!$D$44),IF(U1085&gt;V1085, O1085*'UNIT VALUES'!$D$28*'UNIT VALUES'!$D$36,0)), 0)</f>
        <v>108210</v>
      </c>
      <c r="Z1085" s="87">
        <f>ROUND(IF(C1085="22", IF(U1085&gt;V1085,Q1085*'UNIT VALUES'!$D$39*'UNIT VALUES'!$D$44,Q1085*'UNIT VALUES'!$D$42*'UNIT VALUES'!$D$44), IF(U1085&gt;V1085, Q1085*'UNIT VALUES'!$D$29*'UNIT VALUES'!$D$36, Q1085*'UNIT VALUES'!$D$31*'UNIT VALUES'!$D$36)),0)</f>
        <v>463002</v>
      </c>
      <c r="AA1085" s="87">
        <f>ROUND(IF(C1085="22", IF(U1085&gt;V1085,0,R1085*'UNIT VALUES'!$D$43*'UNIT VALUES'!$D$44),IF(CALCS!U1085&gt;CALCS!V1085,0,CALCS!R1085*'UNIT VALUES'!$D$34*'UNIT VALUES'!$D$36)), 0)</f>
        <v>0</v>
      </c>
      <c r="AB1085" s="87">
        <f>ROUND(IF(C1085="22",IF(U1085&gt;V1085,S1085*'UNIT VALUES'!$D$40*'UNIT VALUES'!$D$44,0),IF(U1085&gt;V1085,S1085*'UNIT VALUES'!$D$30*'UNIT VALUES'!$D$36)), 0)</f>
        <v>225134</v>
      </c>
      <c r="AC1085" s="87">
        <f>ROUND(IF(U1085&gt;V1085,0,IF(T1085&gt;1, IF(C1085="66", T1085*'UNIT VALUES'!$D$33*'UNIT VALUES'!$D$36,T1085*'UNIT VALUES'!$D$32*'UNIT VALUES'!$D$36),0)),0)</f>
        <v>0</v>
      </c>
      <c r="AD1085" t="str">
        <f t="shared" si="49"/>
        <v>482304</v>
      </c>
      <c r="AE1085">
        <f ca="1">IF(C1085="22",OFFSET('National Reallocations'!$L$1,MATCH(AD1085,'National Reallocations'!$I$2:$I$52,0),),ROUND((X1085/(SUM($X$2:$X$1259)-SUMIF($C$2:$C$1259,"22",$X$2:$X$1259)))*(Reallocations!$F$4+Reallocations!$F$5),0))</f>
        <v>67</v>
      </c>
      <c r="AF1085" s="27">
        <f ca="1">IF(ISERROR(OFFSET('MSA Reallocations'!$I$1,MATCH(AD1085,'MSA Reallocations'!$E$2:$E$37,0),)), 0, (OFFSET('MSA Reallocations'!$I$1,MATCH(AD1085,'MSA Reallocations'!$E$2:$E$37,0),)))</f>
        <v>0</v>
      </c>
      <c r="AG1085" s="181">
        <f ca="1">IF(ISERROR(OFFSET(Reductions!$E$1,MATCH(AD1085,Reductions!$F$2:$F$15,0),)), 0, -OFFSET(Reductions!$E$1,MATCH(AD1085,Reductions!$F$2:$F$15,0),))</f>
        <v>0</v>
      </c>
      <c r="AH1085" s="53">
        <f t="shared" ca="1" si="50"/>
        <v>796414</v>
      </c>
    </row>
    <row r="1086" spans="1:34" x14ac:dyDescent="0.25">
      <c r="A1086" s="126" t="s">
        <v>5652</v>
      </c>
      <c r="B1086" s="126" t="s">
        <v>2791</v>
      </c>
      <c r="C1086" s="126" t="s">
        <v>27</v>
      </c>
      <c r="D1086" s="126" t="s">
        <v>28</v>
      </c>
      <c r="E1086" s="126" t="s">
        <v>2792</v>
      </c>
      <c r="F1086" s="126" t="s">
        <v>1062</v>
      </c>
      <c r="G1086" s="126" t="s">
        <v>22</v>
      </c>
      <c r="H1086" s="126" t="s">
        <v>23</v>
      </c>
      <c r="I1086" s="126" t="s">
        <v>1952</v>
      </c>
      <c r="J1086" s="126" t="s">
        <v>2807</v>
      </c>
      <c r="K1086" s="126" t="s">
        <v>61</v>
      </c>
      <c r="L1086" s="127">
        <v>938219</v>
      </c>
      <c r="M1086" s="127">
        <v>1618236</v>
      </c>
      <c r="N1086" s="127">
        <v>1595138</v>
      </c>
      <c r="O1086" s="127">
        <v>2296224</v>
      </c>
      <c r="P1086" s="127">
        <v>0</v>
      </c>
      <c r="Q1086" s="127">
        <v>489035</v>
      </c>
      <c r="R1086" s="127">
        <v>41688</v>
      </c>
      <c r="S1086" s="127">
        <v>54940</v>
      </c>
      <c r="T1086" s="24">
        <f>IF(P1086&gt;0, ROUND(IF(IF(OR(C1086="51", C1086="52", C1086="66"), (L1086*'UNIT VALUES'!$C$26)-CALCS!P1086,0)&gt;0, IF(OR(C1086="51", C1086="52", C1086="66"), (L1086*'UNIT VALUES'!$C$26)-CALCS!P1086,0), 0), 0), ROUND(IF(IF(OR(C1086="51", C1086="52", C1086="66"), (L1086*'UNIT VALUES'!$C$26)-CALCS!O1086,0)&gt;0, IF(OR(C1086="51", C1086="52", C1086="66"), (L1086*'UNIT VALUES'!$C$26)-CALCS!O1086,0), 0), 0))</f>
        <v>0</v>
      </c>
      <c r="U1086" s="25">
        <f>IF(C1086="22", (O1086*'UNIT VALUES'!$D$38)+(Q1086*'UNIT VALUES'!$D$39)+(S1086*'UNIT VALUES'!$D$40), (O1086*'UNIT VALUES'!$D$28)+(Q1086*'UNIT VALUES'!$D$29)+(S1086*'UNIT VALUES'!$D$30))</f>
        <v>24988827.180051811</v>
      </c>
      <c r="V1086" s="25">
        <f>IF(C1086="22",(O1086*'UNIT VALUES'!$D$41)+(Q1086*'UNIT VALUES'!$D$42)+(R1086*'UNIT VALUES'!$D$43),IF(C1086="66",(Q1086*'UNIT VALUES'!$D$31)+(T1086*'UNIT VALUES'!$D$33)+(R1086*'UNIT VALUES'!$D$34),(Q1086*'UNIT VALUES'!$D$31)+(T1086*'UNIT VALUES'!$D$32)+(R1086*'UNIT VALUES'!$D$34)))</f>
        <v>10550232.894082779</v>
      </c>
      <c r="W1086" s="25">
        <f t="shared" si="48"/>
        <v>24988827</v>
      </c>
      <c r="X1086" s="27">
        <f>ROUND(IF(C1086="22", W1086*'UNIT VALUES'!$D$44, W1086*'UNIT VALUES'!$D$36), 0)</f>
        <v>21870427</v>
      </c>
      <c r="Y1086" s="87">
        <f>ROUND(IF(C1086="22", IF(U1086&gt;V1086,O1086*'UNIT VALUES'!$D$38*'UNIT VALUES'!$D$44,O1086*'UNIT VALUES'!$D$41*'UNIT VALUES'!$D$44),IF(U1086&gt;V1086, O1086*'UNIT VALUES'!$D$28*'UNIT VALUES'!$D$36,0)), 0)</f>
        <v>3777712</v>
      </c>
      <c r="Z1086" s="87">
        <f>ROUND(IF(C1086="22", IF(U1086&gt;V1086,Q1086*'UNIT VALUES'!$D$39*'UNIT VALUES'!$D$44,Q1086*'UNIT VALUES'!$D$42*'UNIT VALUES'!$D$44), IF(U1086&gt;V1086, Q1086*'UNIT VALUES'!$D$29*'UNIT VALUES'!$D$36, Q1086*'UNIT VALUES'!$D$31*'UNIT VALUES'!$D$36)),0)</f>
        <v>10880541</v>
      </c>
      <c r="AA1086" s="87">
        <f>ROUND(IF(C1086="22", IF(U1086&gt;V1086,0,R1086*'UNIT VALUES'!$D$43*'UNIT VALUES'!$D$44),IF(CALCS!U1086&gt;CALCS!V1086,0,CALCS!R1086*'UNIT VALUES'!$D$34*'UNIT VALUES'!$D$36)), 0)</f>
        <v>0</v>
      </c>
      <c r="AB1086" s="87">
        <f>ROUND(IF(C1086="22",IF(U1086&gt;V1086,S1086*'UNIT VALUES'!$D$40*'UNIT VALUES'!$D$44,0),IF(U1086&gt;V1086,S1086*'UNIT VALUES'!$D$30*'UNIT VALUES'!$D$36)), 0)</f>
        <v>7212174</v>
      </c>
      <c r="AC1086" s="87">
        <f>ROUND(IF(U1086&gt;V1086,0,IF(T1086&gt;1, IF(C1086="66", T1086*'UNIT VALUES'!$D$33*'UNIT VALUES'!$D$36,T1086*'UNIT VALUES'!$D$32*'UNIT VALUES'!$D$36),0)),0)</f>
        <v>0</v>
      </c>
      <c r="AD1086" t="str">
        <f t="shared" si="49"/>
        <v>482514</v>
      </c>
      <c r="AE1086">
        <f ca="1">IF(C1086="22",OFFSET('National Reallocations'!$L$1,MATCH(AD1086,'National Reallocations'!$I$2:$I$52,0),),ROUND((X1086/(SUM($X$2:$X$1259)-SUMIF($C$2:$C$1259,"22",$X$2:$X$1259)))*(Reallocations!$F$4+Reallocations!$F$5),0))</f>
        <v>1839</v>
      </c>
      <c r="AF1086" s="27">
        <f ca="1">IF(ISERROR(OFFSET('MSA Reallocations'!$I$1,MATCH(AD1086,'MSA Reallocations'!$E$2:$E$37,0),)), 0, (OFFSET('MSA Reallocations'!$I$1,MATCH(AD1086,'MSA Reallocations'!$E$2:$E$37,0),)))</f>
        <v>161180</v>
      </c>
      <c r="AG1086" s="181">
        <f ca="1">IF(ISERROR(OFFSET(Reductions!$E$1,MATCH(AD1086,Reductions!$F$2:$F$15,0),)), 0, -OFFSET(Reductions!$E$1,MATCH(AD1086,Reductions!$F$2:$F$15,0),))</f>
        <v>0</v>
      </c>
      <c r="AH1086" s="53">
        <f t="shared" ca="1" si="50"/>
        <v>22033446</v>
      </c>
    </row>
    <row r="1087" spans="1:34" x14ac:dyDescent="0.25">
      <c r="A1087" s="126" t="s">
        <v>5639</v>
      </c>
      <c r="B1087" s="126" t="s">
        <v>2791</v>
      </c>
      <c r="C1087" s="126" t="s">
        <v>27</v>
      </c>
      <c r="D1087" s="126" t="s">
        <v>28</v>
      </c>
      <c r="E1087" s="126" t="s">
        <v>2792</v>
      </c>
      <c r="F1087" s="126" t="s">
        <v>1954</v>
      </c>
      <c r="G1087" s="126" t="s">
        <v>322</v>
      </c>
      <c r="H1087" s="126" t="s">
        <v>23</v>
      </c>
      <c r="I1087" s="126" t="s">
        <v>78</v>
      </c>
      <c r="J1087" s="126" t="s">
        <v>2797</v>
      </c>
      <c r="K1087" s="126" t="s">
        <v>3359</v>
      </c>
      <c r="L1087" s="127">
        <v>45985</v>
      </c>
      <c r="M1087" s="127">
        <v>109943</v>
      </c>
      <c r="N1087" s="127">
        <v>109943</v>
      </c>
      <c r="O1087" s="127">
        <v>236607</v>
      </c>
      <c r="P1087" s="127">
        <v>0</v>
      </c>
      <c r="Q1087" s="127">
        <v>35710</v>
      </c>
      <c r="R1087" s="127">
        <v>606</v>
      </c>
      <c r="S1087" s="127">
        <v>6408</v>
      </c>
      <c r="T1087" s="24">
        <f>IF(P1087&gt;0, ROUND(IF(IF(OR(C1087="51", C1087="52", C1087="66"), (L1087*'UNIT VALUES'!$C$26)-CALCS!P1087,0)&gt;0, IF(OR(C1087="51", C1087="52", C1087="66"), (L1087*'UNIT VALUES'!$C$26)-CALCS!P1087,0), 0), 0), ROUND(IF(IF(OR(C1087="51", C1087="52", C1087="66"), (L1087*'UNIT VALUES'!$C$26)-CALCS!O1087,0)&gt;0, IF(OR(C1087="51", C1087="52", C1087="66"), (L1087*'UNIT VALUES'!$C$26)-CALCS!O1087,0), 0), 0))</f>
        <v>0</v>
      </c>
      <c r="U1087" s="25">
        <f>IF(C1087="22", (O1087*'UNIT VALUES'!$D$38)+(Q1087*'UNIT VALUES'!$D$39)+(S1087*'UNIT VALUES'!$D$40), (O1087*'UNIT VALUES'!$D$28)+(Q1087*'UNIT VALUES'!$D$29)+(S1087*'UNIT VALUES'!$D$30))</f>
        <v>2313707.1996620856</v>
      </c>
      <c r="V1087" s="25">
        <f>IF(C1087="22",(O1087*'UNIT VALUES'!$D$41)+(Q1087*'UNIT VALUES'!$D$42)+(R1087*'UNIT VALUES'!$D$43),IF(C1087="66",(Q1087*'UNIT VALUES'!$D$31)+(T1087*'UNIT VALUES'!$D$33)+(R1087*'UNIT VALUES'!$D$34),(Q1087*'UNIT VALUES'!$D$31)+(T1087*'UNIT VALUES'!$D$32)+(R1087*'UNIT VALUES'!$D$34)))</f>
        <v>589611.9729723921</v>
      </c>
      <c r="W1087" s="25">
        <f t="shared" si="48"/>
        <v>2313707</v>
      </c>
      <c r="X1087" s="27">
        <f>ROUND(IF(C1087="22", W1087*'UNIT VALUES'!$D$44, W1087*'UNIT VALUES'!$D$36), 0)</f>
        <v>2024975</v>
      </c>
      <c r="Y1087" s="87">
        <f>ROUND(IF(C1087="22", IF(U1087&gt;V1087,O1087*'UNIT VALUES'!$D$38*'UNIT VALUES'!$D$44,O1087*'UNIT VALUES'!$D$41*'UNIT VALUES'!$D$44),IF(U1087&gt;V1087, O1087*'UNIT VALUES'!$D$28*'UNIT VALUES'!$D$36,0)), 0)</f>
        <v>389262</v>
      </c>
      <c r="Z1087" s="87">
        <f>ROUND(IF(C1087="22", IF(U1087&gt;V1087,Q1087*'UNIT VALUES'!$D$39*'UNIT VALUES'!$D$44,Q1087*'UNIT VALUES'!$D$42*'UNIT VALUES'!$D$44), IF(U1087&gt;V1087, Q1087*'UNIT VALUES'!$D$29*'UNIT VALUES'!$D$36, Q1087*'UNIT VALUES'!$D$31*'UNIT VALUES'!$D$36)),0)</f>
        <v>794512</v>
      </c>
      <c r="AA1087" s="87">
        <f>ROUND(IF(C1087="22", IF(U1087&gt;V1087,0,R1087*'UNIT VALUES'!$D$43*'UNIT VALUES'!$D$44),IF(CALCS!U1087&gt;CALCS!V1087,0,CALCS!R1087*'UNIT VALUES'!$D$34*'UNIT VALUES'!$D$36)), 0)</f>
        <v>0</v>
      </c>
      <c r="AB1087" s="87">
        <f>ROUND(IF(C1087="22",IF(U1087&gt;V1087,S1087*'UNIT VALUES'!$D$40*'UNIT VALUES'!$D$44,0),IF(U1087&gt;V1087,S1087*'UNIT VALUES'!$D$30*'UNIT VALUES'!$D$36)), 0)</f>
        <v>841202</v>
      </c>
      <c r="AC1087" s="87">
        <f>ROUND(IF(U1087&gt;V1087,0,IF(T1087&gt;1, IF(C1087="66", T1087*'UNIT VALUES'!$D$33*'UNIT VALUES'!$D$36,T1087*'UNIT VALUES'!$D$32*'UNIT VALUES'!$D$36),0)),0)</f>
        <v>0</v>
      </c>
      <c r="AD1087" t="str">
        <f t="shared" si="49"/>
        <v>482628</v>
      </c>
      <c r="AE1087">
        <f ca="1">IF(C1087="22",OFFSET('National Reallocations'!$L$1,MATCH(AD1087,'National Reallocations'!$I$2:$I$52,0),),ROUND((X1087/(SUM($X$2:$X$1259)-SUMIF($C$2:$C$1259,"22",$X$2:$X$1259)))*(Reallocations!$F$4+Reallocations!$F$5),0))</f>
        <v>170</v>
      </c>
      <c r="AF1087" s="27">
        <f ca="1">IF(ISERROR(OFFSET('MSA Reallocations'!$I$1,MATCH(AD1087,'MSA Reallocations'!$E$2:$E$37,0),)), 0, (OFFSET('MSA Reallocations'!$I$1,MATCH(AD1087,'MSA Reallocations'!$E$2:$E$37,0),)))</f>
        <v>0</v>
      </c>
      <c r="AG1087" s="181">
        <f ca="1">IF(ISERROR(OFFSET(Reductions!$E$1,MATCH(AD1087,Reductions!$F$2:$F$15,0),)), 0, -OFFSET(Reductions!$E$1,MATCH(AD1087,Reductions!$F$2:$F$15,0),))</f>
        <v>0</v>
      </c>
      <c r="AH1087" s="53">
        <f t="shared" ca="1" si="50"/>
        <v>2025145</v>
      </c>
    </row>
    <row r="1088" spans="1:34" x14ac:dyDescent="0.25">
      <c r="A1088" s="126" t="s">
        <v>5805</v>
      </c>
      <c r="B1088" s="126" t="s">
        <v>2791</v>
      </c>
      <c r="C1088" s="126" t="s">
        <v>27</v>
      </c>
      <c r="D1088" s="126" t="s">
        <v>28</v>
      </c>
      <c r="E1088" s="126" t="s">
        <v>2792</v>
      </c>
      <c r="F1088" s="126" t="s">
        <v>2436</v>
      </c>
      <c r="G1088" s="126" t="s">
        <v>215</v>
      </c>
      <c r="H1088" s="126" t="s">
        <v>23</v>
      </c>
      <c r="I1088" s="126" t="s">
        <v>2859</v>
      </c>
      <c r="J1088" s="126" t="s">
        <v>2860</v>
      </c>
      <c r="K1088" s="126" t="s">
        <v>3359</v>
      </c>
      <c r="L1088" s="127">
        <v>23377</v>
      </c>
      <c r="M1088" s="127">
        <v>46296</v>
      </c>
      <c r="N1088" s="127">
        <v>46296</v>
      </c>
      <c r="O1088" s="127">
        <v>140806</v>
      </c>
      <c r="P1088" s="127">
        <v>0</v>
      </c>
      <c r="Q1088" s="127">
        <v>20746</v>
      </c>
      <c r="R1088" s="127">
        <v>204</v>
      </c>
      <c r="S1088" s="127">
        <v>1335</v>
      </c>
      <c r="T1088" s="24">
        <f>IF(P1088&gt;0, ROUND(IF(IF(OR(C1088="51", C1088="52", C1088="66"), (L1088*'UNIT VALUES'!$C$26)-CALCS!P1088,0)&gt;0, IF(OR(C1088="51", C1088="52", C1088="66"), (L1088*'UNIT VALUES'!$C$26)-CALCS!P1088,0), 0), 0), ROUND(IF(IF(OR(C1088="51", C1088="52", C1088="66"), (L1088*'UNIT VALUES'!$C$26)-CALCS!O1088,0)&gt;0, IF(OR(C1088="51", C1088="52", C1088="66"), (L1088*'UNIT VALUES'!$C$26)-CALCS!O1088,0), 0), 0))</f>
        <v>0</v>
      </c>
      <c r="U1088" s="25">
        <f>IF(C1088="22", (O1088*'UNIT VALUES'!$D$38)+(Q1088*'UNIT VALUES'!$D$39)+(S1088*'UNIT VALUES'!$D$40), (O1088*'UNIT VALUES'!$D$28)+(Q1088*'UNIT VALUES'!$D$29)+(S1088*'UNIT VALUES'!$D$30))</f>
        <v>992312.37976559915</v>
      </c>
      <c r="V1088" s="25">
        <f>IF(C1088="22",(O1088*'UNIT VALUES'!$D$41)+(Q1088*'UNIT VALUES'!$D$42)+(R1088*'UNIT VALUES'!$D$43),IF(C1088="66",(Q1088*'UNIT VALUES'!$D$31)+(T1088*'UNIT VALUES'!$D$33)+(R1088*'UNIT VALUES'!$D$34),(Q1088*'UNIT VALUES'!$D$31)+(T1088*'UNIT VALUES'!$D$32)+(R1088*'UNIT VALUES'!$D$34)))</f>
        <v>331561.3009762023</v>
      </c>
      <c r="W1088" s="25">
        <f t="shared" si="48"/>
        <v>992312</v>
      </c>
      <c r="X1088" s="27">
        <f>ROUND(IF(C1088="22", W1088*'UNIT VALUES'!$D$44, W1088*'UNIT VALUES'!$D$36), 0)</f>
        <v>868480</v>
      </c>
      <c r="Y1088" s="87">
        <f>ROUND(IF(C1088="22", IF(U1088&gt;V1088,O1088*'UNIT VALUES'!$D$38*'UNIT VALUES'!$D$44,O1088*'UNIT VALUES'!$D$41*'UNIT VALUES'!$D$44),IF(U1088&gt;V1088, O1088*'UNIT VALUES'!$D$28*'UNIT VALUES'!$D$36,0)), 0)</f>
        <v>231652</v>
      </c>
      <c r="Z1088" s="87">
        <f>ROUND(IF(C1088="22", IF(U1088&gt;V1088,Q1088*'UNIT VALUES'!$D$39*'UNIT VALUES'!$D$44,Q1088*'UNIT VALUES'!$D$42*'UNIT VALUES'!$D$44), IF(U1088&gt;V1088, Q1088*'UNIT VALUES'!$D$29*'UNIT VALUES'!$D$36, Q1088*'UNIT VALUES'!$D$31*'UNIT VALUES'!$D$36)),0)</f>
        <v>461578</v>
      </c>
      <c r="AA1088" s="87">
        <f>ROUND(IF(C1088="22", IF(U1088&gt;V1088,0,R1088*'UNIT VALUES'!$D$43*'UNIT VALUES'!$D$44),IF(CALCS!U1088&gt;CALCS!V1088,0,CALCS!R1088*'UNIT VALUES'!$D$34*'UNIT VALUES'!$D$36)), 0)</f>
        <v>0</v>
      </c>
      <c r="AB1088" s="87">
        <f>ROUND(IF(C1088="22",IF(U1088&gt;V1088,S1088*'UNIT VALUES'!$D$40*'UNIT VALUES'!$D$44,0),IF(U1088&gt;V1088,S1088*'UNIT VALUES'!$D$30*'UNIT VALUES'!$D$36)), 0)</f>
        <v>175250</v>
      </c>
      <c r="AC1088" s="87">
        <f>ROUND(IF(U1088&gt;V1088,0,IF(T1088&gt;1, IF(C1088="66", T1088*'UNIT VALUES'!$D$33*'UNIT VALUES'!$D$36,T1088*'UNIT VALUES'!$D$32*'UNIT VALUES'!$D$36),0)),0)</f>
        <v>0</v>
      </c>
      <c r="AD1088" t="str">
        <f t="shared" si="49"/>
        <v>482820</v>
      </c>
      <c r="AE1088">
        <f ca="1">IF(C1088="22",OFFSET('National Reallocations'!$L$1,MATCH(AD1088,'National Reallocations'!$I$2:$I$52,0),),ROUND((X1088/(SUM($X$2:$X$1259)-SUMIF($C$2:$C$1259,"22",$X$2:$X$1259)))*(Reallocations!$F$4+Reallocations!$F$5),0))</f>
        <v>73</v>
      </c>
      <c r="AF1088" s="27">
        <f ca="1">IF(ISERROR(OFFSET('MSA Reallocations'!$I$1,MATCH(AD1088,'MSA Reallocations'!$E$2:$E$37,0),)), 0, (OFFSET('MSA Reallocations'!$I$1,MATCH(AD1088,'MSA Reallocations'!$E$2:$E$37,0),)))</f>
        <v>0</v>
      </c>
      <c r="AG1088" s="181">
        <f ca="1">IF(ISERROR(OFFSET(Reductions!$E$1,MATCH(AD1088,Reductions!$F$2:$F$15,0),)), 0, -OFFSET(Reductions!$E$1,MATCH(AD1088,Reductions!$F$2:$F$15,0),))</f>
        <v>0</v>
      </c>
      <c r="AH1088" s="53">
        <f t="shared" ca="1" si="50"/>
        <v>868553</v>
      </c>
    </row>
    <row r="1089" spans="1:34" x14ac:dyDescent="0.25">
      <c r="A1089" s="126" t="s">
        <v>5606</v>
      </c>
      <c r="B1089" s="126" t="s">
        <v>2791</v>
      </c>
      <c r="C1089" s="126" t="s">
        <v>27</v>
      </c>
      <c r="D1089" s="126" t="s">
        <v>28</v>
      </c>
      <c r="E1089" s="126" t="s">
        <v>2792</v>
      </c>
      <c r="F1089" s="126" t="s">
        <v>1501</v>
      </c>
      <c r="G1089" s="126" t="s">
        <v>2862</v>
      </c>
      <c r="H1089" s="126" t="s">
        <v>23</v>
      </c>
      <c r="I1089" s="126" t="s">
        <v>2863</v>
      </c>
      <c r="J1089" s="126" t="s">
        <v>1987</v>
      </c>
      <c r="K1089" s="126" t="s">
        <v>3360</v>
      </c>
      <c r="L1089" s="127">
        <v>60678</v>
      </c>
      <c r="M1089" s="127">
        <v>96691</v>
      </c>
      <c r="N1089" s="127">
        <v>91449</v>
      </c>
      <c r="O1089" s="127">
        <v>255473</v>
      </c>
      <c r="P1089" s="127">
        <v>0</v>
      </c>
      <c r="Q1089" s="127">
        <v>75145</v>
      </c>
      <c r="R1089" s="127">
        <v>2495</v>
      </c>
      <c r="S1089" s="127">
        <v>9971</v>
      </c>
      <c r="T1089" s="24">
        <f>IF(P1089&gt;0, ROUND(IF(IF(OR(C1089="51", C1089="52", C1089="66"), (L1089*'UNIT VALUES'!$C$26)-CALCS!P1089,0)&gt;0, IF(OR(C1089="51", C1089="52", C1089="66"), (L1089*'UNIT VALUES'!$C$26)-CALCS!P1089,0), 0), 0), ROUND(IF(IF(OR(C1089="51", C1089="52", C1089="66"), (L1089*'UNIT VALUES'!$C$26)-CALCS!O1089,0)&gt;0, IF(OR(C1089="51", C1089="52", C1089="66"), (L1089*'UNIT VALUES'!$C$26)-CALCS!O1089,0), 0), 0))</f>
        <v>0</v>
      </c>
      <c r="U1089" s="25">
        <f>IF(C1089="22", (O1089*'UNIT VALUES'!$D$38)+(Q1089*'UNIT VALUES'!$D$39)+(S1089*'UNIT VALUES'!$D$40), (O1089*'UNIT VALUES'!$D$28)+(Q1089*'UNIT VALUES'!$D$29)+(S1089*'UNIT VALUES'!$D$30))</f>
        <v>3886082.1286542914</v>
      </c>
      <c r="V1089" s="25">
        <f>IF(C1089="22",(O1089*'UNIT VALUES'!$D$41)+(Q1089*'UNIT VALUES'!$D$42)+(R1089*'UNIT VALUES'!$D$43),IF(C1089="66",(Q1089*'UNIT VALUES'!$D$31)+(T1089*'UNIT VALUES'!$D$33)+(R1089*'UNIT VALUES'!$D$34),(Q1089*'UNIT VALUES'!$D$31)+(T1089*'UNIT VALUES'!$D$32)+(R1089*'UNIT VALUES'!$D$34)))</f>
        <v>1331172.1220960403</v>
      </c>
      <c r="W1089" s="25">
        <f t="shared" si="48"/>
        <v>3886082</v>
      </c>
      <c r="X1089" s="27">
        <f>ROUND(IF(C1089="22", W1089*'UNIT VALUES'!$D$44, W1089*'UNIT VALUES'!$D$36), 0)</f>
        <v>3401131</v>
      </c>
      <c r="Y1089" s="87">
        <f>ROUND(IF(C1089="22", IF(U1089&gt;V1089,O1089*'UNIT VALUES'!$D$38*'UNIT VALUES'!$D$44,O1089*'UNIT VALUES'!$D$41*'UNIT VALUES'!$D$44),IF(U1089&gt;V1089, O1089*'UNIT VALUES'!$D$28*'UNIT VALUES'!$D$36,0)), 0)</f>
        <v>420300</v>
      </c>
      <c r="Z1089" s="87">
        <f>ROUND(IF(C1089="22", IF(U1089&gt;V1089,Q1089*'UNIT VALUES'!$D$39*'UNIT VALUES'!$D$44,Q1089*'UNIT VALUES'!$D$42*'UNIT VALUES'!$D$44), IF(U1089&gt;V1089, Q1089*'UNIT VALUES'!$D$29*'UNIT VALUES'!$D$36, Q1089*'UNIT VALUES'!$D$31*'UNIT VALUES'!$D$36)),0)</f>
        <v>1671901</v>
      </c>
      <c r="AA1089" s="87">
        <f>ROUND(IF(C1089="22", IF(U1089&gt;V1089,0,R1089*'UNIT VALUES'!$D$43*'UNIT VALUES'!$D$44),IF(CALCS!U1089&gt;CALCS!V1089,0,CALCS!R1089*'UNIT VALUES'!$D$34*'UNIT VALUES'!$D$36)), 0)</f>
        <v>0</v>
      </c>
      <c r="AB1089" s="87">
        <f>ROUND(IF(C1089="22",IF(U1089&gt;V1089,S1089*'UNIT VALUES'!$D$40*'UNIT VALUES'!$D$44,0),IF(U1089&gt;V1089,S1089*'UNIT VALUES'!$D$30*'UNIT VALUES'!$D$36)), 0)</f>
        <v>1308930</v>
      </c>
      <c r="AC1089" s="87">
        <f>ROUND(IF(U1089&gt;V1089,0,IF(T1089&gt;1, IF(C1089="66", T1089*'UNIT VALUES'!$D$33*'UNIT VALUES'!$D$36,T1089*'UNIT VALUES'!$D$32*'UNIT VALUES'!$D$36),0)),0)</f>
        <v>0</v>
      </c>
      <c r="AD1089" t="str">
        <f t="shared" si="49"/>
        <v>483042</v>
      </c>
      <c r="AE1089">
        <f ca="1">IF(C1089="22",OFFSET('National Reallocations'!$L$1,MATCH(AD1089,'National Reallocations'!$I$2:$I$52,0),),ROUND((X1089/(SUM($X$2:$X$1259)-SUMIF($C$2:$C$1259,"22",$X$2:$X$1259)))*(Reallocations!$F$4+Reallocations!$F$5),0))</f>
        <v>286</v>
      </c>
      <c r="AF1089" s="27">
        <f ca="1">IF(ISERROR(OFFSET('MSA Reallocations'!$I$1,MATCH(AD1089,'MSA Reallocations'!$E$2:$E$37,0),)), 0, (OFFSET('MSA Reallocations'!$I$1,MATCH(AD1089,'MSA Reallocations'!$E$2:$E$37,0),)))</f>
        <v>0</v>
      </c>
      <c r="AG1089" s="181">
        <f ca="1">IF(ISERROR(OFFSET(Reductions!$E$1,MATCH(AD1089,Reductions!$F$2:$F$15,0),)), 0, -OFFSET(Reductions!$E$1,MATCH(AD1089,Reductions!$F$2:$F$15,0),))</f>
        <v>0</v>
      </c>
      <c r="AH1089" s="53">
        <f t="shared" ca="1" si="50"/>
        <v>3401417</v>
      </c>
    </row>
    <row r="1090" spans="1:34" x14ac:dyDescent="0.25">
      <c r="A1090" s="126" t="s">
        <v>4795</v>
      </c>
      <c r="B1090" s="126" t="s">
        <v>2791</v>
      </c>
      <c r="C1090" s="126" t="s">
        <v>47</v>
      </c>
      <c r="D1090" s="126" t="s">
        <v>48</v>
      </c>
      <c r="E1090" s="126" t="s">
        <v>2792</v>
      </c>
      <c r="F1090" s="126" t="s">
        <v>2865</v>
      </c>
      <c r="G1090" s="126" t="s">
        <v>22</v>
      </c>
      <c r="H1090" s="126" t="s">
        <v>23</v>
      </c>
      <c r="I1090" s="126" t="s">
        <v>2654</v>
      </c>
      <c r="J1090" s="126" t="s">
        <v>2807</v>
      </c>
      <c r="K1090" s="126" t="s">
        <v>61</v>
      </c>
      <c r="L1090" s="127">
        <v>1</v>
      </c>
      <c r="M1090" s="127">
        <v>0</v>
      </c>
      <c r="N1090" s="127">
        <v>0</v>
      </c>
      <c r="O1090" s="127">
        <v>98312</v>
      </c>
      <c r="P1090" s="127">
        <v>0</v>
      </c>
      <c r="Q1090" s="127">
        <v>4303</v>
      </c>
      <c r="R1090" s="127">
        <v>178</v>
      </c>
      <c r="S1090" s="127">
        <v>558</v>
      </c>
      <c r="T1090" s="24">
        <f>IF(P1090&gt;0, ROUND(IF(IF(OR(C1090="51", C1090="52", C1090="66"), (L1090*'UNIT VALUES'!$C$26)-CALCS!P1090,0)&gt;0, IF(OR(C1090="51", C1090="52", C1090="66"), (L1090*'UNIT VALUES'!$C$26)-CALCS!P1090,0), 0), 0), ROUND(IF(IF(OR(C1090="51", C1090="52", C1090="66"), (L1090*'UNIT VALUES'!$C$26)-CALCS!O1090,0)&gt;0, IF(OR(C1090="51", C1090="52", C1090="66"), (L1090*'UNIT VALUES'!$C$26)-CALCS!O1090,0), 0), 0))</f>
        <v>0</v>
      </c>
      <c r="U1090" s="25">
        <f>IF(C1090="22", (O1090*'UNIT VALUES'!$D$38)+(Q1090*'UNIT VALUES'!$D$39)+(S1090*'UNIT VALUES'!$D$40), (O1090*'UNIT VALUES'!$D$28)+(Q1090*'UNIT VALUES'!$D$29)+(S1090*'UNIT VALUES'!$D$30))</f>
        <v>377886.66964534961</v>
      </c>
      <c r="V1090" s="25">
        <f>IF(C1090="22",(O1090*'UNIT VALUES'!$D$41)+(Q1090*'UNIT VALUES'!$D$42)+(R1090*'UNIT VALUES'!$D$43),IF(C1090="66",(Q1090*'UNIT VALUES'!$D$31)+(T1090*'UNIT VALUES'!$D$33)+(R1090*'UNIT VALUES'!$D$34),(Q1090*'UNIT VALUES'!$D$31)+(T1090*'UNIT VALUES'!$D$32)+(R1090*'UNIT VALUES'!$D$34)))</f>
        <v>78831.197899957988</v>
      </c>
      <c r="W1090" s="25">
        <f t="shared" ref="W1090:W1153" si="51">ROUND(IF(U1090&gt;V1090,U1090,V1090), 0)</f>
        <v>377887</v>
      </c>
      <c r="X1090" s="27">
        <f>ROUND(IF(C1090="22", W1090*'UNIT VALUES'!$D$44, W1090*'UNIT VALUES'!$D$36), 0)</f>
        <v>330730</v>
      </c>
      <c r="Y1090" s="87">
        <f>ROUND(IF(C1090="22", IF(U1090&gt;V1090,O1090*'UNIT VALUES'!$D$38*'UNIT VALUES'!$D$44,O1090*'UNIT VALUES'!$D$41*'UNIT VALUES'!$D$44),IF(U1090&gt;V1090, O1090*'UNIT VALUES'!$D$28*'UNIT VALUES'!$D$36,0)), 0)</f>
        <v>161741</v>
      </c>
      <c r="Z1090" s="87">
        <f>ROUND(IF(C1090="22", IF(U1090&gt;V1090,Q1090*'UNIT VALUES'!$D$39*'UNIT VALUES'!$D$44,Q1090*'UNIT VALUES'!$D$42*'UNIT VALUES'!$D$44), IF(U1090&gt;V1090, Q1090*'UNIT VALUES'!$D$29*'UNIT VALUES'!$D$36, Q1090*'UNIT VALUES'!$D$31*'UNIT VALUES'!$D$36)),0)</f>
        <v>95737</v>
      </c>
      <c r="AA1090" s="87">
        <f>ROUND(IF(C1090="22", IF(U1090&gt;V1090,0,R1090*'UNIT VALUES'!$D$43*'UNIT VALUES'!$D$44),IF(CALCS!U1090&gt;CALCS!V1090,0,CALCS!R1090*'UNIT VALUES'!$D$34*'UNIT VALUES'!$D$36)), 0)</f>
        <v>0</v>
      </c>
      <c r="AB1090" s="87">
        <f>ROUND(IF(C1090="22",IF(U1090&gt;V1090,S1090*'UNIT VALUES'!$D$40*'UNIT VALUES'!$D$44,0),IF(U1090&gt;V1090,S1090*'UNIT VALUES'!$D$30*'UNIT VALUES'!$D$36)), 0)</f>
        <v>73251</v>
      </c>
      <c r="AC1090" s="87">
        <f>ROUND(IF(U1090&gt;V1090,0,IF(T1090&gt;1, IF(C1090="66", T1090*'UNIT VALUES'!$D$33*'UNIT VALUES'!$D$36,T1090*'UNIT VALUES'!$D$32*'UNIT VALUES'!$D$36),0)),0)</f>
        <v>0</v>
      </c>
      <c r="AD1090" t="str">
        <f t="shared" ref="AD1090:AD1153" si="52">E1090&amp;F1090</f>
        <v>483084</v>
      </c>
      <c r="AE1090">
        <f ca="1">IF(C1090="22",OFFSET('National Reallocations'!$L$1,MATCH(AD1090,'National Reallocations'!$I$2:$I$52,0),),ROUND((X1090/(SUM($X$2:$X$1259)-SUMIF($C$2:$C$1259,"22",$X$2:$X$1259)))*(Reallocations!$F$4+Reallocations!$F$5),0))</f>
        <v>28</v>
      </c>
      <c r="AF1090" s="27">
        <f ca="1">IF(ISERROR(OFFSET('MSA Reallocations'!$I$1,MATCH(AD1090,'MSA Reallocations'!$E$2:$E$37,0),)), 0, (OFFSET('MSA Reallocations'!$I$1,MATCH(AD1090,'MSA Reallocations'!$E$2:$E$37,0),)))</f>
        <v>2437</v>
      </c>
      <c r="AG1090" s="181">
        <f ca="1">IF(ISERROR(OFFSET(Reductions!$E$1,MATCH(AD1090,Reductions!$F$2:$F$15,0),)), 0, -OFFSET(Reductions!$E$1,MATCH(AD1090,Reductions!$F$2:$F$15,0),))</f>
        <v>0</v>
      </c>
      <c r="AH1090" s="53">
        <f t="shared" ca="1" si="50"/>
        <v>333195</v>
      </c>
    </row>
    <row r="1091" spans="1:34" x14ac:dyDescent="0.25">
      <c r="A1091" s="126" t="s">
        <v>5910</v>
      </c>
      <c r="B1091" s="126" t="s">
        <v>2791</v>
      </c>
      <c r="C1091" s="126" t="s">
        <v>47</v>
      </c>
      <c r="D1091" s="126" t="s">
        <v>48</v>
      </c>
      <c r="E1091" s="126" t="s">
        <v>2792</v>
      </c>
      <c r="F1091" s="126" t="s">
        <v>2867</v>
      </c>
      <c r="G1091" s="126" t="s">
        <v>22</v>
      </c>
      <c r="H1091" s="126" t="s">
        <v>23</v>
      </c>
      <c r="I1091" s="126" t="s">
        <v>2868</v>
      </c>
      <c r="J1091" s="126" t="s">
        <v>2797</v>
      </c>
      <c r="K1091" s="126" t="s">
        <v>3359</v>
      </c>
      <c r="L1091" s="127">
        <v>3956</v>
      </c>
      <c r="M1091" s="127">
        <v>0</v>
      </c>
      <c r="N1091" s="127">
        <v>0</v>
      </c>
      <c r="O1091" s="127">
        <v>104039</v>
      </c>
      <c r="P1091" s="127">
        <v>0</v>
      </c>
      <c r="Q1091" s="127">
        <v>10395</v>
      </c>
      <c r="R1091" s="127">
        <v>423</v>
      </c>
      <c r="S1091" s="127">
        <v>1537</v>
      </c>
      <c r="T1091" s="24">
        <f>IF(P1091&gt;0, ROUND(IF(IF(OR(C1091="51", C1091="52", C1091="66"), (L1091*'UNIT VALUES'!$C$26)-CALCS!P1091,0)&gt;0, IF(OR(C1091="51", C1091="52", C1091="66"), (L1091*'UNIT VALUES'!$C$26)-CALCS!P1091,0), 0), 0), ROUND(IF(IF(OR(C1091="51", C1091="52", C1091="66"), (L1091*'UNIT VALUES'!$C$26)-CALCS!O1091,0)&gt;0, IF(OR(C1091="51", C1091="52", C1091="66"), (L1091*'UNIT VALUES'!$C$26)-CALCS!O1091,0), 0), 0))</f>
        <v>0</v>
      </c>
      <c r="U1091" s="25">
        <f>IF(C1091="22", (O1091*'UNIT VALUES'!$D$38)+(Q1091*'UNIT VALUES'!$D$39)+(S1091*'UNIT VALUES'!$D$40), (O1091*'UNIT VALUES'!$D$28)+(Q1091*'UNIT VALUES'!$D$29)+(S1091*'UNIT VALUES'!$D$30))</f>
        <v>690360.64975404472</v>
      </c>
      <c r="V1091" s="25">
        <f>IF(C1091="22",(O1091*'UNIT VALUES'!$D$41)+(Q1091*'UNIT VALUES'!$D$42)+(R1091*'UNIT VALUES'!$D$43),IF(C1091="66",(Q1091*'UNIT VALUES'!$D$31)+(T1091*'UNIT VALUES'!$D$33)+(R1091*'UNIT VALUES'!$D$34),(Q1091*'UNIT VALUES'!$D$31)+(T1091*'UNIT VALUES'!$D$32)+(R1091*'UNIT VALUES'!$D$34)))</f>
        <v>189917.59677900994</v>
      </c>
      <c r="W1091" s="25">
        <f t="shared" si="51"/>
        <v>690361</v>
      </c>
      <c r="X1091" s="27">
        <f>ROUND(IF(C1091="22", W1091*'UNIT VALUES'!$D$44, W1091*'UNIT VALUES'!$D$36), 0)</f>
        <v>604210</v>
      </c>
      <c r="Y1091" s="87">
        <f>ROUND(IF(C1091="22", IF(U1091&gt;V1091,O1091*'UNIT VALUES'!$D$38*'UNIT VALUES'!$D$44,O1091*'UNIT VALUES'!$D$41*'UNIT VALUES'!$D$44),IF(U1091&gt;V1091, O1091*'UNIT VALUES'!$D$28*'UNIT VALUES'!$D$36,0)), 0)</f>
        <v>171163</v>
      </c>
      <c r="Z1091" s="87">
        <f>ROUND(IF(C1091="22", IF(U1091&gt;V1091,Q1091*'UNIT VALUES'!$D$39*'UNIT VALUES'!$D$44,Q1091*'UNIT VALUES'!$D$42*'UNIT VALUES'!$D$44), IF(U1091&gt;V1091, Q1091*'UNIT VALUES'!$D$29*'UNIT VALUES'!$D$36, Q1091*'UNIT VALUES'!$D$31*'UNIT VALUES'!$D$36)),0)</f>
        <v>231278</v>
      </c>
      <c r="AA1091" s="87">
        <f>ROUND(IF(C1091="22", IF(U1091&gt;V1091,0,R1091*'UNIT VALUES'!$D$43*'UNIT VALUES'!$D$44),IF(CALCS!U1091&gt;CALCS!V1091,0,CALCS!R1091*'UNIT VALUES'!$D$34*'UNIT VALUES'!$D$36)), 0)</f>
        <v>0</v>
      </c>
      <c r="AB1091" s="87">
        <f>ROUND(IF(C1091="22",IF(U1091&gt;V1091,S1091*'UNIT VALUES'!$D$40*'UNIT VALUES'!$D$44,0),IF(U1091&gt;V1091,S1091*'UNIT VALUES'!$D$30*'UNIT VALUES'!$D$36)), 0)</f>
        <v>201768</v>
      </c>
      <c r="AC1091" s="87">
        <f>ROUND(IF(U1091&gt;V1091,0,IF(T1091&gt;1, IF(C1091="66", T1091*'UNIT VALUES'!$D$33*'UNIT VALUES'!$D$36,T1091*'UNIT VALUES'!$D$32*'UNIT VALUES'!$D$36),0)),0)</f>
        <v>0</v>
      </c>
      <c r="AD1091" t="str">
        <f t="shared" si="52"/>
        <v>483132</v>
      </c>
      <c r="AE1091">
        <f ca="1">IF(C1091="22",OFFSET('National Reallocations'!$L$1,MATCH(AD1091,'National Reallocations'!$I$2:$I$52,0),),ROUND((X1091/(SUM($X$2:$X$1259)-SUMIF($C$2:$C$1259,"22",$X$2:$X$1259)))*(Reallocations!$F$4+Reallocations!$F$5),0))</f>
        <v>51</v>
      </c>
      <c r="AF1091" s="27">
        <f ca="1">IF(ISERROR(OFFSET('MSA Reallocations'!$I$1,MATCH(AD1091,'MSA Reallocations'!$E$2:$E$37,0),)), 0, (OFFSET('MSA Reallocations'!$I$1,MATCH(AD1091,'MSA Reallocations'!$E$2:$E$37,0),)))</f>
        <v>0</v>
      </c>
      <c r="AG1091" s="181">
        <f ca="1">IF(ISERROR(OFFSET(Reductions!$E$1,MATCH(AD1091,Reductions!$F$2:$F$15,0),)), 0, -OFFSET(Reductions!$E$1,MATCH(AD1091,Reductions!$F$2:$F$15,0),))</f>
        <v>0</v>
      </c>
      <c r="AH1091" s="53">
        <f t="shared" ref="AH1091:AH1154" ca="1" si="53">AG1091+AF1091+AE1091+X1091</f>
        <v>604261</v>
      </c>
    </row>
    <row r="1092" spans="1:34" x14ac:dyDescent="0.25">
      <c r="A1092" s="126" t="s">
        <v>4915</v>
      </c>
      <c r="B1092" s="126" t="s">
        <v>2791</v>
      </c>
      <c r="C1092" s="126" t="s">
        <v>27</v>
      </c>
      <c r="D1092" s="126" t="s">
        <v>28</v>
      </c>
      <c r="E1092" s="126" t="s">
        <v>2792</v>
      </c>
      <c r="F1092" s="126" t="s">
        <v>2870</v>
      </c>
      <c r="G1092" s="126" t="s">
        <v>22</v>
      </c>
      <c r="H1092" s="126" t="s">
        <v>23</v>
      </c>
      <c r="I1092" s="126" t="s">
        <v>2871</v>
      </c>
      <c r="J1092" s="126" t="s">
        <v>2872</v>
      </c>
      <c r="K1092" s="126" t="s">
        <v>3359</v>
      </c>
      <c r="L1092" s="127">
        <v>40050</v>
      </c>
      <c r="M1092" s="127">
        <v>66624</v>
      </c>
      <c r="N1092" s="127">
        <v>62762</v>
      </c>
      <c r="O1092" s="127">
        <v>82287</v>
      </c>
      <c r="P1092" s="127">
        <v>0</v>
      </c>
      <c r="Q1092" s="127">
        <v>14904</v>
      </c>
      <c r="R1092" s="127">
        <v>631</v>
      </c>
      <c r="S1092" s="127">
        <v>1060</v>
      </c>
      <c r="T1092" s="24">
        <f>IF(P1092&gt;0, ROUND(IF(IF(OR(C1092="51", C1092="52", C1092="66"), (L1092*'UNIT VALUES'!$C$26)-CALCS!P1092,0)&gt;0, IF(OR(C1092="51", C1092="52", C1092="66"), (L1092*'UNIT VALUES'!$C$26)-CALCS!P1092,0), 0), 0), ROUND(IF(IF(OR(C1092="51", C1092="52", C1092="66"), (L1092*'UNIT VALUES'!$C$26)-CALCS!O1092,0)&gt;0, IF(OR(C1092="51", C1092="52", C1092="66"), (L1092*'UNIT VALUES'!$C$26)-CALCS!O1092,0), 0), 0))</f>
        <v>0</v>
      </c>
      <c r="U1092" s="25">
        <f>IF(C1092="22", (O1092*'UNIT VALUES'!$D$38)+(Q1092*'UNIT VALUES'!$D$39)+(S1092*'UNIT VALUES'!$D$40), (O1092*'UNIT VALUES'!$D$28)+(Q1092*'UNIT VALUES'!$D$29)+(S1092*'UNIT VALUES'!$D$30))</f>
        <v>692551.17737337376</v>
      </c>
      <c r="V1092" s="25">
        <f>IF(C1092="22",(O1092*'UNIT VALUES'!$D$41)+(Q1092*'UNIT VALUES'!$D$42)+(R1092*'UNIT VALUES'!$D$43),IF(C1092="66",(Q1092*'UNIT VALUES'!$D$31)+(T1092*'UNIT VALUES'!$D$33)+(R1092*'UNIT VALUES'!$D$34),(Q1092*'UNIT VALUES'!$D$31)+(T1092*'UNIT VALUES'!$D$32)+(R1092*'UNIT VALUES'!$D$34)))</f>
        <v>274115.30584268854</v>
      </c>
      <c r="W1092" s="25">
        <f t="shared" si="51"/>
        <v>692551</v>
      </c>
      <c r="X1092" s="27">
        <f>ROUND(IF(C1092="22", W1092*'UNIT VALUES'!$D$44, W1092*'UNIT VALUES'!$D$36), 0)</f>
        <v>606126</v>
      </c>
      <c r="Y1092" s="87">
        <f>ROUND(IF(C1092="22", IF(U1092&gt;V1092,O1092*'UNIT VALUES'!$D$38*'UNIT VALUES'!$D$44,O1092*'UNIT VALUES'!$D$41*'UNIT VALUES'!$D$44),IF(U1092&gt;V1092, O1092*'UNIT VALUES'!$D$28*'UNIT VALUES'!$D$36,0)), 0)</f>
        <v>135377</v>
      </c>
      <c r="Z1092" s="87">
        <f>ROUND(IF(C1092="22", IF(U1092&gt;V1092,Q1092*'UNIT VALUES'!$D$39*'UNIT VALUES'!$D$44,Q1092*'UNIT VALUES'!$D$42*'UNIT VALUES'!$D$44), IF(U1092&gt;V1092, Q1092*'UNIT VALUES'!$D$29*'UNIT VALUES'!$D$36, Q1092*'UNIT VALUES'!$D$31*'UNIT VALUES'!$D$36)),0)</f>
        <v>331599</v>
      </c>
      <c r="AA1092" s="87">
        <f>ROUND(IF(C1092="22", IF(U1092&gt;V1092,0,R1092*'UNIT VALUES'!$D$43*'UNIT VALUES'!$D$44),IF(CALCS!U1092&gt;CALCS!V1092,0,CALCS!R1092*'UNIT VALUES'!$D$34*'UNIT VALUES'!$D$36)), 0)</f>
        <v>0</v>
      </c>
      <c r="AB1092" s="87">
        <f>ROUND(IF(C1092="22",IF(U1092&gt;V1092,S1092*'UNIT VALUES'!$D$40*'UNIT VALUES'!$D$44,0),IF(U1092&gt;V1092,S1092*'UNIT VALUES'!$D$30*'UNIT VALUES'!$D$36)), 0)</f>
        <v>139150</v>
      </c>
      <c r="AC1092" s="87">
        <f>ROUND(IF(U1092&gt;V1092,0,IF(T1092&gt;1, IF(C1092="66", T1092*'UNIT VALUES'!$D$33*'UNIT VALUES'!$D$36,T1092*'UNIT VALUES'!$D$32*'UNIT VALUES'!$D$36),0)),0)</f>
        <v>0</v>
      </c>
      <c r="AD1092" t="str">
        <f t="shared" si="52"/>
        <v>483246</v>
      </c>
      <c r="AE1092">
        <f ca="1">IF(C1092="22",OFFSET('National Reallocations'!$L$1,MATCH(AD1092,'National Reallocations'!$I$2:$I$52,0),),ROUND((X1092/(SUM($X$2:$X$1259)-SUMIF($C$2:$C$1259,"22",$X$2:$X$1259)))*(Reallocations!$F$4+Reallocations!$F$5),0))</f>
        <v>51</v>
      </c>
      <c r="AF1092" s="27">
        <f ca="1">IF(ISERROR(OFFSET('MSA Reallocations'!$I$1,MATCH(AD1092,'MSA Reallocations'!$E$2:$E$37,0),)), 0, (OFFSET('MSA Reallocations'!$I$1,MATCH(AD1092,'MSA Reallocations'!$E$2:$E$37,0),)))</f>
        <v>0</v>
      </c>
      <c r="AG1092" s="181">
        <f ca="1">IF(ISERROR(OFFSET(Reductions!$E$1,MATCH(AD1092,Reductions!$F$2:$F$15,0),)), 0, -OFFSET(Reductions!$E$1,MATCH(AD1092,Reductions!$F$2:$F$15,0),))</f>
        <v>0</v>
      </c>
      <c r="AH1092" s="53">
        <f t="shared" ca="1" si="53"/>
        <v>606177</v>
      </c>
    </row>
    <row r="1093" spans="1:34" x14ac:dyDescent="0.25">
      <c r="A1093" s="126" t="s">
        <v>5615</v>
      </c>
      <c r="B1093" s="126" t="s">
        <v>2791</v>
      </c>
      <c r="C1093" s="126" t="s">
        <v>27</v>
      </c>
      <c r="D1093" s="126" t="s">
        <v>28</v>
      </c>
      <c r="E1093" s="126" t="s">
        <v>2792</v>
      </c>
      <c r="F1093" s="126" t="s">
        <v>2874</v>
      </c>
      <c r="G1093" s="126" t="s">
        <v>2875</v>
      </c>
      <c r="H1093" s="126" t="s">
        <v>23</v>
      </c>
      <c r="I1093" s="126" t="s">
        <v>1025</v>
      </c>
      <c r="J1093" s="126" t="s">
        <v>2876</v>
      </c>
      <c r="K1093" s="126" t="s">
        <v>3359</v>
      </c>
      <c r="L1093" s="127">
        <v>128691</v>
      </c>
      <c r="M1093" s="127">
        <v>177517</v>
      </c>
      <c r="N1093" s="127">
        <v>173979</v>
      </c>
      <c r="O1093" s="127">
        <v>249042</v>
      </c>
      <c r="P1093" s="127">
        <v>0</v>
      </c>
      <c r="Q1093" s="127">
        <v>48735</v>
      </c>
      <c r="R1093" s="127">
        <v>3179</v>
      </c>
      <c r="S1093" s="127">
        <v>3002</v>
      </c>
      <c r="T1093" s="24">
        <f>IF(P1093&gt;0, ROUND(IF(IF(OR(C1093="51", C1093="52", C1093="66"), (L1093*'UNIT VALUES'!$C$26)-CALCS!P1093,0)&gt;0, IF(OR(C1093="51", C1093="52", C1093="66"), (L1093*'UNIT VALUES'!$C$26)-CALCS!P1093,0), 0), 0), ROUND(IF(IF(OR(C1093="51", C1093="52", C1093="66"), (L1093*'UNIT VALUES'!$C$26)-CALCS!O1093,0)&gt;0, IF(OR(C1093="51", C1093="52", C1093="66"), (L1093*'UNIT VALUES'!$C$26)-CALCS!O1093,0), 0), 0))</f>
        <v>0</v>
      </c>
      <c r="U1093" s="25">
        <f>IF(C1093="22", (O1093*'UNIT VALUES'!$D$38)+(Q1093*'UNIT VALUES'!$D$39)+(S1093*'UNIT VALUES'!$D$40), (O1093*'UNIT VALUES'!$D$28)+(Q1093*'UNIT VALUES'!$D$29)+(S1093*'UNIT VALUES'!$D$30))</f>
        <v>2157325.0555999312</v>
      </c>
      <c r="V1093" s="25">
        <f>IF(C1093="22",(O1093*'UNIT VALUES'!$D$41)+(Q1093*'UNIT VALUES'!$D$42)+(R1093*'UNIT VALUES'!$D$43),IF(C1093="66",(Q1093*'UNIT VALUES'!$D$31)+(T1093*'UNIT VALUES'!$D$33)+(R1093*'UNIT VALUES'!$D$34),(Q1093*'UNIT VALUES'!$D$31)+(T1093*'UNIT VALUES'!$D$32)+(R1093*'UNIT VALUES'!$D$34)))</f>
        <v>979061.87952433201</v>
      </c>
      <c r="W1093" s="25">
        <f t="shared" si="51"/>
        <v>2157325</v>
      </c>
      <c r="X1093" s="27">
        <f>ROUND(IF(C1093="22", W1093*'UNIT VALUES'!$D$44, W1093*'UNIT VALUES'!$D$36), 0)</f>
        <v>1888109</v>
      </c>
      <c r="Y1093" s="87">
        <f>ROUND(IF(C1093="22", IF(U1093&gt;V1093,O1093*'UNIT VALUES'!$D$38*'UNIT VALUES'!$D$44,O1093*'UNIT VALUES'!$D$41*'UNIT VALUES'!$D$44),IF(U1093&gt;V1093, O1093*'UNIT VALUES'!$D$28*'UNIT VALUES'!$D$36,0)), 0)</f>
        <v>409720</v>
      </c>
      <c r="Z1093" s="87">
        <f>ROUND(IF(C1093="22", IF(U1093&gt;V1093,Q1093*'UNIT VALUES'!$D$39*'UNIT VALUES'!$D$44,Q1093*'UNIT VALUES'!$D$42*'UNIT VALUES'!$D$44), IF(U1093&gt;V1093, Q1093*'UNIT VALUES'!$D$29*'UNIT VALUES'!$D$36, Q1093*'UNIT VALUES'!$D$31*'UNIT VALUES'!$D$36)),0)</f>
        <v>1084305</v>
      </c>
      <c r="AA1093" s="87">
        <f>ROUND(IF(C1093="22", IF(U1093&gt;V1093,0,R1093*'UNIT VALUES'!$D$43*'UNIT VALUES'!$D$44),IF(CALCS!U1093&gt;CALCS!V1093,0,CALCS!R1093*'UNIT VALUES'!$D$34*'UNIT VALUES'!$D$36)), 0)</f>
        <v>0</v>
      </c>
      <c r="AB1093" s="87">
        <f>ROUND(IF(C1093="22",IF(U1093&gt;V1093,S1093*'UNIT VALUES'!$D$40*'UNIT VALUES'!$D$44,0),IF(U1093&gt;V1093,S1093*'UNIT VALUES'!$D$30*'UNIT VALUES'!$D$36)), 0)</f>
        <v>394083</v>
      </c>
      <c r="AC1093" s="87">
        <f>ROUND(IF(U1093&gt;V1093,0,IF(T1093&gt;1, IF(C1093="66", T1093*'UNIT VALUES'!$D$33*'UNIT VALUES'!$D$36,T1093*'UNIT VALUES'!$D$32*'UNIT VALUES'!$D$36),0)),0)</f>
        <v>0</v>
      </c>
      <c r="AD1093" t="str">
        <f t="shared" si="52"/>
        <v>483288</v>
      </c>
      <c r="AE1093">
        <f ca="1">IF(C1093="22",OFFSET('National Reallocations'!$L$1,MATCH(AD1093,'National Reallocations'!$I$2:$I$52,0),),ROUND((X1093/(SUM($X$2:$X$1259)-SUMIF($C$2:$C$1259,"22",$X$2:$X$1259)))*(Reallocations!$F$4+Reallocations!$F$5),0))</f>
        <v>159</v>
      </c>
      <c r="AF1093" s="27">
        <f ca="1">IF(ISERROR(OFFSET('MSA Reallocations'!$I$1,MATCH(AD1093,'MSA Reallocations'!$E$2:$E$37,0),)), 0, (OFFSET('MSA Reallocations'!$I$1,MATCH(AD1093,'MSA Reallocations'!$E$2:$E$37,0),)))</f>
        <v>0</v>
      </c>
      <c r="AG1093" s="181">
        <f ca="1">IF(ISERROR(OFFSET(Reductions!$E$1,MATCH(AD1093,Reductions!$F$2:$F$15,0),)), 0, -OFFSET(Reductions!$E$1,MATCH(AD1093,Reductions!$F$2:$F$15,0),))</f>
        <v>0</v>
      </c>
      <c r="AH1093" s="53">
        <f t="shared" ca="1" si="53"/>
        <v>1888268</v>
      </c>
    </row>
    <row r="1094" spans="1:34" x14ac:dyDescent="0.25">
      <c r="A1094" s="126" t="s">
        <v>5807</v>
      </c>
      <c r="B1094" s="126" t="s">
        <v>2791</v>
      </c>
      <c r="C1094" s="126" t="s">
        <v>27</v>
      </c>
      <c r="D1094" s="126" t="s">
        <v>28</v>
      </c>
      <c r="E1094" s="126" t="s">
        <v>2792</v>
      </c>
      <c r="F1094" s="126" t="s">
        <v>2202</v>
      </c>
      <c r="G1094" s="126" t="s">
        <v>1162</v>
      </c>
      <c r="H1094" s="126" t="s">
        <v>23</v>
      </c>
      <c r="I1094" s="126" t="s">
        <v>2878</v>
      </c>
      <c r="J1094" s="126" t="s">
        <v>2834</v>
      </c>
      <c r="K1094" s="126" t="s">
        <v>3360</v>
      </c>
      <c r="L1094" s="127">
        <v>32728</v>
      </c>
      <c r="M1094" s="127">
        <v>67215</v>
      </c>
      <c r="N1094" s="127">
        <v>66281</v>
      </c>
      <c r="O1094" s="127">
        <v>140269</v>
      </c>
      <c r="P1094" s="127">
        <v>0</v>
      </c>
      <c r="Q1094" s="127">
        <v>35294</v>
      </c>
      <c r="R1094" s="127">
        <v>899</v>
      </c>
      <c r="S1094" s="127">
        <v>2767</v>
      </c>
      <c r="T1094" s="24">
        <f>IF(P1094&gt;0, ROUND(IF(IF(OR(C1094="51", C1094="52", C1094="66"), (L1094*'UNIT VALUES'!$C$26)-CALCS!P1094,0)&gt;0, IF(OR(C1094="51", C1094="52", C1094="66"), (L1094*'UNIT VALUES'!$C$26)-CALCS!P1094,0), 0), 0), ROUND(IF(IF(OR(C1094="51", C1094="52", C1094="66"), (L1094*'UNIT VALUES'!$C$26)-CALCS!O1094,0)&gt;0, IF(OR(C1094="51", C1094="52", C1094="66"), (L1094*'UNIT VALUES'!$C$26)-CALCS!O1094,0), 0), 0))</f>
        <v>0</v>
      </c>
      <c r="U1094" s="25">
        <f>IF(C1094="22", (O1094*'UNIT VALUES'!$D$38)+(Q1094*'UNIT VALUES'!$D$39)+(S1094*'UNIT VALUES'!$D$40), (O1094*'UNIT VALUES'!$D$28)+(Q1094*'UNIT VALUES'!$D$29)+(S1094*'UNIT VALUES'!$D$30))</f>
        <v>1575920.7993641347</v>
      </c>
      <c r="V1094" s="25">
        <f>IF(C1094="22",(O1094*'UNIT VALUES'!$D$41)+(Q1094*'UNIT VALUES'!$D$42)+(R1094*'UNIT VALUES'!$D$43),IF(C1094="66",(Q1094*'UNIT VALUES'!$D$31)+(T1094*'UNIT VALUES'!$D$33)+(R1094*'UNIT VALUES'!$D$34),(Q1094*'UNIT VALUES'!$D$31)+(T1094*'UNIT VALUES'!$D$32)+(R1094*'UNIT VALUES'!$D$34)))</f>
        <v>604992.04702941829</v>
      </c>
      <c r="W1094" s="25">
        <f t="shared" si="51"/>
        <v>1575921</v>
      </c>
      <c r="X1094" s="27">
        <f>ROUND(IF(C1094="22", W1094*'UNIT VALUES'!$D$44, W1094*'UNIT VALUES'!$D$36), 0)</f>
        <v>1379259</v>
      </c>
      <c r="Y1094" s="87">
        <f>ROUND(IF(C1094="22", IF(U1094&gt;V1094,O1094*'UNIT VALUES'!$D$38*'UNIT VALUES'!$D$44,O1094*'UNIT VALUES'!$D$41*'UNIT VALUES'!$D$44),IF(U1094&gt;V1094, O1094*'UNIT VALUES'!$D$28*'UNIT VALUES'!$D$36,0)), 0)</f>
        <v>230768</v>
      </c>
      <c r="Z1094" s="87">
        <f>ROUND(IF(C1094="22", IF(U1094&gt;V1094,Q1094*'UNIT VALUES'!$D$39*'UNIT VALUES'!$D$44,Q1094*'UNIT VALUES'!$D$42*'UNIT VALUES'!$D$44), IF(U1094&gt;V1094, Q1094*'UNIT VALUES'!$D$29*'UNIT VALUES'!$D$36, Q1094*'UNIT VALUES'!$D$31*'UNIT VALUES'!$D$36)),0)</f>
        <v>785256</v>
      </c>
      <c r="AA1094" s="87">
        <f>ROUND(IF(C1094="22", IF(U1094&gt;V1094,0,R1094*'UNIT VALUES'!$D$43*'UNIT VALUES'!$D$44),IF(CALCS!U1094&gt;CALCS!V1094,0,CALCS!R1094*'UNIT VALUES'!$D$34*'UNIT VALUES'!$D$36)), 0)</f>
        <v>0</v>
      </c>
      <c r="AB1094" s="87">
        <f>ROUND(IF(C1094="22",IF(U1094&gt;V1094,S1094*'UNIT VALUES'!$D$40*'UNIT VALUES'!$D$44,0),IF(U1094&gt;V1094,S1094*'UNIT VALUES'!$D$30*'UNIT VALUES'!$D$36)), 0)</f>
        <v>363234</v>
      </c>
      <c r="AC1094" s="87">
        <f>ROUND(IF(U1094&gt;V1094,0,IF(T1094&gt;1, IF(C1094="66", T1094*'UNIT VALUES'!$D$33*'UNIT VALUES'!$D$36,T1094*'UNIT VALUES'!$D$32*'UNIT VALUES'!$D$36),0)),0)</f>
        <v>0</v>
      </c>
      <c r="AD1094" t="str">
        <f t="shared" si="52"/>
        <v>483330</v>
      </c>
      <c r="AE1094">
        <f ca="1">IF(C1094="22",OFFSET('National Reallocations'!$L$1,MATCH(AD1094,'National Reallocations'!$I$2:$I$52,0),),ROUND((X1094/(SUM($X$2:$X$1259)-SUMIF($C$2:$C$1259,"22",$X$2:$X$1259)))*(Reallocations!$F$4+Reallocations!$F$5),0))</f>
        <v>116</v>
      </c>
      <c r="AF1094" s="27">
        <f ca="1">IF(ISERROR(OFFSET('MSA Reallocations'!$I$1,MATCH(AD1094,'MSA Reallocations'!$E$2:$E$37,0),)), 0, (OFFSET('MSA Reallocations'!$I$1,MATCH(AD1094,'MSA Reallocations'!$E$2:$E$37,0),)))</f>
        <v>0</v>
      </c>
      <c r="AG1094" s="181">
        <f ca="1">IF(ISERROR(OFFSET(Reductions!$E$1,MATCH(AD1094,Reductions!$F$2:$F$15,0),)), 0, -OFFSET(Reductions!$E$1,MATCH(AD1094,Reductions!$F$2:$F$15,0),))</f>
        <v>0</v>
      </c>
      <c r="AH1094" s="53">
        <f t="shared" ca="1" si="53"/>
        <v>1379375</v>
      </c>
    </row>
    <row r="1095" spans="1:34" x14ac:dyDescent="0.25">
      <c r="A1095" s="126" t="s">
        <v>5766</v>
      </c>
      <c r="B1095" s="126" t="s">
        <v>2791</v>
      </c>
      <c r="C1095" s="126" t="s">
        <v>47</v>
      </c>
      <c r="D1095" s="126" t="s">
        <v>48</v>
      </c>
      <c r="E1095" s="126" t="s">
        <v>2792</v>
      </c>
      <c r="F1095" s="126" t="s">
        <v>636</v>
      </c>
      <c r="G1095" s="126" t="s">
        <v>314</v>
      </c>
      <c r="H1095" s="126" t="s">
        <v>23</v>
      </c>
      <c r="I1095" s="126" t="s">
        <v>2880</v>
      </c>
      <c r="J1095" s="126" t="s">
        <v>2797</v>
      </c>
      <c r="K1095" s="126" t="s">
        <v>3359</v>
      </c>
      <c r="L1095" s="127">
        <v>13763</v>
      </c>
      <c r="M1095" s="127">
        <v>0</v>
      </c>
      <c r="N1095" s="127">
        <v>0</v>
      </c>
      <c r="O1095" s="127">
        <v>162898</v>
      </c>
      <c r="P1095" s="127">
        <v>0</v>
      </c>
      <c r="Q1095" s="127">
        <v>11511</v>
      </c>
      <c r="R1095" s="127">
        <v>837</v>
      </c>
      <c r="S1095" s="127">
        <v>1095</v>
      </c>
      <c r="T1095" s="24">
        <f>IF(P1095&gt;0, ROUND(IF(IF(OR(C1095="51", C1095="52", C1095="66"), (L1095*'UNIT VALUES'!$C$26)-CALCS!P1095,0)&gt;0, IF(OR(C1095="51", C1095="52", C1095="66"), (L1095*'UNIT VALUES'!$C$26)-CALCS!P1095,0), 0), 0), ROUND(IF(IF(OR(C1095="51", C1095="52", C1095="66"), (L1095*'UNIT VALUES'!$C$26)-CALCS!O1095,0)&gt;0, IF(OR(C1095="51", C1095="52", C1095="66"), (L1095*'UNIT VALUES'!$C$26)-CALCS!O1095,0), 0), 0))</f>
        <v>0</v>
      </c>
      <c r="U1095" s="25">
        <f>IF(C1095="22", (O1095*'UNIT VALUES'!$D$38)+(Q1095*'UNIT VALUES'!$D$39)+(S1095*'UNIT VALUES'!$D$40), (O1095*'UNIT VALUES'!$D$28)+(Q1095*'UNIT VALUES'!$D$29)+(S1095*'UNIT VALUES'!$D$30))</f>
        <v>763075.7340285118</v>
      </c>
      <c r="V1095" s="25">
        <f>IF(C1095="22",(O1095*'UNIT VALUES'!$D$41)+(Q1095*'UNIT VALUES'!$D$42)+(R1095*'UNIT VALUES'!$D$43),IF(C1095="66",(Q1095*'UNIT VALUES'!$D$31)+(T1095*'UNIT VALUES'!$D$33)+(R1095*'UNIT VALUES'!$D$34),(Q1095*'UNIT VALUES'!$D$31)+(T1095*'UNIT VALUES'!$D$32)+(R1095*'UNIT VALUES'!$D$34)))</f>
        <v>237636.86594501478</v>
      </c>
      <c r="W1095" s="25">
        <f t="shared" si="51"/>
        <v>763076</v>
      </c>
      <c r="X1095" s="27">
        <f>ROUND(IF(C1095="22", W1095*'UNIT VALUES'!$D$44, W1095*'UNIT VALUES'!$D$36), 0)</f>
        <v>667850</v>
      </c>
      <c r="Y1095" s="87">
        <f>ROUND(IF(C1095="22", IF(U1095&gt;V1095,O1095*'UNIT VALUES'!$D$38*'UNIT VALUES'!$D$44,O1095*'UNIT VALUES'!$D$41*'UNIT VALUES'!$D$44),IF(U1095&gt;V1095, O1095*'UNIT VALUES'!$D$28*'UNIT VALUES'!$D$36,0)), 0)</f>
        <v>267997</v>
      </c>
      <c r="Z1095" s="87">
        <f>ROUND(IF(C1095="22", IF(U1095&gt;V1095,Q1095*'UNIT VALUES'!$D$39*'UNIT VALUES'!$D$44,Q1095*'UNIT VALUES'!$D$42*'UNIT VALUES'!$D$44), IF(U1095&gt;V1095, Q1095*'UNIT VALUES'!$D$29*'UNIT VALUES'!$D$36, Q1095*'UNIT VALUES'!$D$31*'UNIT VALUES'!$D$36)),0)</f>
        <v>256108</v>
      </c>
      <c r="AA1095" s="87">
        <f>ROUND(IF(C1095="22", IF(U1095&gt;V1095,0,R1095*'UNIT VALUES'!$D$43*'UNIT VALUES'!$D$44),IF(CALCS!U1095&gt;CALCS!V1095,0,CALCS!R1095*'UNIT VALUES'!$D$34*'UNIT VALUES'!$D$36)), 0)</f>
        <v>0</v>
      </c>
      <c r="AB1095" s="87">
        <f>ROUND(IF(C1095="22",IF(U1095&gt;V1095,S1095*'UNIT VALUES'!$D$40*'UNIT VALUES'!$D$44,0),IF(U1095&gt;V1095,S1095*'UNIT VALUES'!$D$30*'UNIT VALUES'!$D$36)), 0)</f>
        <v>143745</v>
      </c>
      <c r="AC1095" s="87">
        <f>ROUND(IF(U1095&gt;V1095,0,IF(T1095&gt;1, IF(C1095="66", T1095*'UNIT VALUES'!$D$33*'UNIT VALUES'!$D$36,T1095*'UNIT VALUES'!$D$32*'UNIT VALUES'!$D$36),0)),0)</f>
        <v>0</v>
      </c>
      <c r="AD1095" t="str">
        <f t="shared" si="52"/>
        <v>483348</v>
      </c>
      <c r="AE1095">
        <f ca="1">IF(C1095="22",OFFSET('National Reallocations'!$L$1,MATCH(AD1095,'National Reallocations'!$I$2:$I$52,0),),ROUND((X1095/(SUM($X$2:$X$1259)-SUMIF($C$2:$C$1259,"22",$X$2:$X$1259)))*(Reallocations!$F$4+Reallocations!$F$5),0))</f>
        <v>56</v>
      </c>
      <c r="AF1095" s="27">
        <f ca="1">IF(ISERROR(OFFSET('MSA Reallocations'!$I$1,MATCH(AD1095,'MSA Reallocations'!$E$2:$E$37,0),)), 0, (OFFSET('MSA Reallocations'!$I$1,MATCH(AD1095,'MSA Reallocations'!$E$2:$E$37,0),)))</f>
        <v>0</v>
      </c>
      <c r="AG1095" s="181">
        <f ca="1">IF(ISERROR(OFFSET(Reductions!$E$1,MATCH(AD1095,Reductions!$F$2:$F$15,0),)), 0, -OFFSET(Reductions!$E$1,MATCH(AD1095,Reductions!$F$2:$F$15,0),))</f>
        <v>0</v>
      </c>
      <c r="AH1095" s="53">
        <f t="shared" ca="1" si="53"/>
        <v>667906</v>
      </c>
    </row>
    <row r="1096" spans="1:34" x14ac:dyDescent="0.25">
      <c r="A1096" s="126" t="s">
        <v>5082</v>
      </c>
      <c r="B1096" s="126" t="s">
        <v>2791</v>
      </c>
      <c r="C1096" s="126" t="s">
        <v>47</v>
      </c>
      <c r="D1096" s="126" t="s">
        <v>48</v>
      </c>
      <c r="E1096" s="126" t="s">
        <v>2792</v>
      </c>
      <c r="F1096" s="126" t="s">
        <v>656</v>
      </c>
      <c r="G1096" s="126" t="s">
        <v>22</v>
      </c>
      <c r="H1096" s="126" t="s">
        <v>23</v>
      </c>
      <c r="I1096" s="126" t="s">
        <v>2881</v>
      </c>
      <c r="J1096" s="126" t="s">
        <v>2801</v>
      </c>
      <c r="K1096" s="126" t="s">
        <v>3359</v>
      </c>
      <c r="L1096" s="127">
        <v>1375</v>
      </c>
      <c r="M1096" s="127">
        <v>0</v>
      </c>
      <c r="N1096" s="127">
        <v>0</v>
      </c>
      <c r="O1096" s="127">
        <v>64274</v>
      </c>
      <c r="P1096" s="127">
        <v>0</v>
      </c>
      <c r="Q1096" s="127">
        <v>3904</v>
      </c>
      <c r="R1096" s="127">
        <v>184</v>
      </c>
      <c r="S1096" s="127">
        <v>366</v>
      </c>
      <c r="T1096" s="24">
        <f>IF(P1096&gt;0, ROUND(IF(IF(OR(C1096="51", C1096="52", C1096="66"), (L1096*'UNIT VALUES'!$C$26)-CALCS!P1096,0)&gt;0, IF(OR(C1096="51", C1096="52", C1096="66"), (L1096*'UNIT VALUES'!$C$26)-CALCS!P1096,0), 0), 0), ROUND(IF(IF(OR(C1096="51", C1096="52", C1096="66"), (L1096*'UNIT VALUES'!$C$26)-CALCS!O1096,0)&gt;0, IF(OR(C1096="51", C1096="52", C1096="66"), (L1096*'UNIT VALUES'!$C$26)-CALCS!O1096,0), 0), 0))</f>
        <v>0</v>
      </c>
      <c r="U1096" s="25">
        <f>IF(C1096="22", (O1096*'UNIT VALUES'!$D$38)+(Q1096*'UNIT VALUES'!$D$39)+(S1096*'UNIT VALUES'!$D$40), (O1096*'UNIT VALUES'!$D$28)+(Q1096*'UNIT VALUES'!$D$29)+(S1096*'UNIT VALUES'!$D$30))</f>
        <v>274961.81519044063</v>
      </c>
      <c r="V1096" s="25">
        <f>IF(C1096="22",(O1096*'UNIT VALUES'!$D$41)+(Q1096*'UNIT VALUES'!$D$42)+(R1096*'UNIT VALUES'!$D$43),IF(C1096="66",(Q1096*'UNIT VALUES'!$D$31)+(T1096*'UNIT VALUES'!$D$33)+(R1096*'UNIT VALUES'!$D$34),(Q1096*'UNIT VALUES'!$D$31)+(T1096*'UNIT VALUES'!$D$32)+(R1096*'UNIT VALUES'!$D$34)))</f>
        <v>73190.204863969309</v>
      </c>
      <c r="W1096" s="25">
        <f t="shared" si="51"/>
        <v>274962</v>
      </c>
      <c r="X1096" s="27">
        <f>ROUND(IF(C1096="22", W1096*'UNIT VALUES'!$D$44, W1096*'UNIT VALUES'!$D$36), 0)</f>
        <v>240649</v>
      </c>
      <c r="Y1096" s="87">
        <f>ROUND(IF(C1096="22", IF(U1096&gt;V1096,O1096*'UNIT VALUES'!$D$38*'UNIT VALUES'!$D$44,O1096*'UNIT VALUES'!$D$41*'UNIT VALUES'!$D$44),IF(U1096&gt;V1096, O1096*'UNIT VALUES'!$D$28*'UNIT VALUES'!$D$36,0)), 0)</f>
        <v>105743</v>
      </c>
      <c r="Z1096" s="87">
        <f>ROUND(IF(C1096="22", IF(U1096&gt;V1096,Q1096*'UNIT VALUES'!$D$39*'UNIT VALUES'!$D$44,Q1096*'UNIT VALUES'!$D$42*'UNIT VALUES'!$D$44), IF(U1096&gt;V1096, Q1096*'UNIT VALUES'!$D$29*'UNIT VALUES'!$D$36, Q1096*'UNIT VALUES'!$D$31*'UNIT VALUES'!$D$36)),0)</f>
        <v>86860</v>
      </c>
      <c r="AA1096" s="87">
        <f>ROUND(IF(C1096="22", IF(U1096&gt;V1096,0,R1096*'UNIT VALUES'!$D$43*'UNIT VALUES'!$D$44),IF(CALCS!U1096&gt;CALCS!V1096,0,CALCS!R1096*'UNIT VALUES'!$D$34*'UNIT VALUES'!$D$36)), 0)</f>
        <v>0</v>
      </c>
      <c r="AB1096" s="87">
        <f>ROUND(IF(C1096="22",IF(U1096&gt;V1096,S1096*'UNIT VALUES'!$D$40*'UNIT VALUES'!$D$44,0),IF(U1096&gt;V1096,S1096*'UNIT VALUES'!$D$30*'UNIT VALUES'!$D$36)), 0)</f>
        <v>48046</v>
      </c>
      <c r="AC1096" s="87">
        <f>ROUND(IF(U1096&gt;V1096,0,IF(T1096&gt;1, IF(C1096="66", T1096*'UNIT VALUES'!$D$33*'UNIT VALUES'!$D$36,T1096*'UNIT VALUES'!$D$32*'UNIT VALUES'!$D$36),0)),0)</f>
        <v>0</v>
      </c>
      <c r="AD1096" t="str">
        <f t="shared" si="52"/>
        <v>483396</v>
      </c>
      <c r="AE1096">
        <f ca="1">IF(C1096="22",OFFSET('National Reallocations'!$L$1,MATCH(AD1096,'National Reallocations'!$I$2:$I$52,0),),ROUND((X1096/(SUM($X$2:$X$1259)-SUMIF($C$2:$C$1259,"22",$X$2:$X$1259)))*(Reallocations!$F$4+Reallocations!$F$5),0))</f>
        <v>20</v>
      </c>
      <c r="AF1096" s="27">
        <f ca="1">IF(ISERROR(OFFSET('MSA Reallocations'!$I$1,MATCH(AD1096,'MSA Reallocations'!$E$2:$E$37,0),)), 0, (OFFSET('MSA Reallocations'!$I$1,MATCH(AD1096,'MSA Reallocations'!$E$2:$E$37,0),)))</f>
        <v>0</v>
      </c>
      <c r="AG1096" s="181">
        <f ca="1">IF(ISERROR(OFFSET(Reductions!$E$1,MATCH(AD1096,Reductions!$F$2:$F$15,0),)), 0, -OFFSET(Reductions!$E$1,MATCH(AD1096,Reductions!$F$2:$F$15,0),))</f>
        <v>0</v>
      </c>
      <c r="AH1096" s="53">
        <f t="shared" ca="1" si="53"/>
        <v>240669</v>
      </c>
    </row>
    <row r="1097" spans="1:34" x14ac:dyDescent="0.25">
      <c r="A1097" s="126" t="s">
        <v>5634</v>
      </c>
      <c r="B1097" s="126" t="s">
        <v>2791</v>
      </c>
      <c r="C1097" s="126" t="s">
        <v>47</v>
      </c>
      <c r="D1097" s="126" t="s">
        <v>48</v>
      </c>
      <c r="E1097" s="126" t="s">
        <v>2792</v>
      </c>
      <c r="F1097" s="126" t="s">
        <v>2208</v>
      </c>
      <c r="G1097" s="126" t="s">
        <v>2883</v>
      </c>
      <c r="H1097" s="126" t="s">
        <v>23</v>
      </c>
      <c r="I1097" s="126" t="s">
        <v>2884</v>
      </c>
      <c r="J1097" s="126" t="s">
        <v>24</v>
      </c>
      <c r="K1097" s="126" t="s">
        <v>3359</v>
      </c>
      <c r="L1097" s="127">
        <v>23846</v>
      </c>
      <c r="M1097" s="127">
        <v>24921</v>
      </c>
      <c r="N1097" s="127">
        <v>24921</v>
      </c>
      <c r="O1097" s="127">
        <v>23820</v>
      </c>
      <c r="P1097" s="127">
        <v>0</v>
      </c>
      <c r="Q1097" s="127">
        <v>5260</v>
      </c>
      <c r="R1097" s="127">
        <v>1787</v>
      </c>
      <c r="S1097" s="127">
        <v>367</v>
      </c>
      <c r="T1097" s="24">
        <f>IF(P1097&gt;0, ROUND(IF(IF(OR(C1097="51", C1097="52", C1097="66"), (L1097*'UNIT VALUES'!$C$26)-CALCS!P1097,0)&gt;0, IF(OR(C1097="51", C1097="52", C1097="66"), (L1097*'UNIT VALUES'!$C$26)-CALCS!P1097,0), 0), 0), ROUND(IF(IF(OR(C1097="51", C1097="52", C1097="66"), (L1097*'UNIT VALUES'!$C$26)-CALCS!O1097,0)&gt;0, IF(OR(C1097="51", C1097="52", C1097="66"), (L1097*'UNIT VALUES'!$C$26)-CALCS!O1097,0), 0), 0))</f>
        <v>13600</v>
      </c>
      <c r="U1097" s="25">
        <f>IF(C1097="22", (O1097*'UNIT VALUES'!$D$38)+(Q1097*'UNIT VALUES'!$D$39)+(S1097*'UNIT VALUES'!$D$40), (O1097*'UNIT VALUES'!$D$28)+(Q1097*'UNIT VALUES'!$D$29)+(S1097*'UNIT VALUES'!$D$30))</f>
        <v>233539.25135709293</v>
      </c>
      <c r="V1097" s="25">
        <f>IF(C1097="22",(O1097*'UNIT VALUES'!$D$41)+(Q1097*'UNIT VALUES'!$D$42)+(R1097*'UNIT VALUES'!$D$43),IF(C1097="66",(Q1097*'UNIT VALUES'!$D$31)+(T1097*'UNIT VALUES'!$D$33)+(R1097*'UNIT VALUES'!$D$34),(Q1097*'UNIT VALUES'!$D$31)+(T1097*'UNIT VALUES'!$D$32)+(R1097*'UNIT VALUES'!$D$34)))</f>
        <v>371405.54698717355</v>
      </c>
      <c r="W1097" s="25">
        <f t="shared" si="51"/>
        <v>371406</v>
      </c>
      <c r="X1097" s="27">
        <f>ROUND(IF(C1097="22", W1097*'UNIT VALUES'!$D$44, W1097*'UNIT VALUES'!$D$36), 0)</f>
        <v>325058</v>
      </c>
      <c r="Y1097" s="87">
        <f>ROUND(IF(C1097="22", IF(U1097&gt;V1097,O1097*'UNIT VALUES'!$D$38*'UNIT VALUES'!$D$44,O1097*'UNIT VALUES'!$D$41*'UNIT VALUES'!$D$44),IF(U1097&gt;V1097, O1097*'UNIT VALUES'!$D$28*'UNIT VALUES'!$D$36,0)), 0)</f>
        <v>0</v>
      </c>
      <c r="Z1097" s="87">
        <f>ROUND(IF(C1097="22", IF(U1097&gt;V1097,Q1097*'UNIT VALUES'!$D$39*'UNIT VALUES'!$D$44,Q1097*'UNIT VALUES'!$D$42*'UNIT VALUES'!$D$44), IF(U1097&gt;V1097, Q1097*'UNIT VALUES'!$D$29*'UNIT VALUES'!$D$36, Q1097*'UNIT VALUES'!$D$31*'UNIT VALUES'!$D$36)),0)</f>
        <v>70218</v>
      </c>
      <c r="AA1097" s="87">
        <f>ROUND(IF(C1097="22", IF(U1097&gt;V1097,0,R1097*'UNIT VALUES'!$D$43*'UNIT VALUES'!$D$44),IF(CALCS!U1097&gt;CALCS!V1097,0,CALCS!R1097*'UNIT VALUES'!$D$34*'UNIT VALUES'!$D$36)), 0)</f>
        <v>115967</v>
      </c>
      <c r="AB1097" s="87">
        <f>ROUND(IF(C1097="22",IF(U1097&gt;V1097,S1097*'UNIT VALUES'!$D$40*'UNIT VALUES'!$D$44,0),IF(U1097&gt;V1097,S1097*'UNIT VALUES'!$D$30*'UNIT VALUES'!$D$36)), 0)</f>
        <v>0</v>
      </c>
      <c r="AC1097" s="87">
        <f>ROUND(IF(U1097&gt;V1097,0,IF(T1097&gt;1, IF(C1097="66", T1097*'UNIT VALUES'!$D$33*'UNIT VALUES'!$D$36,T1097*'UNIT VALUES'!$D$32*'UNIT VALUES'!$D$36),0)),0)</f>
        <v>138873</v>
      </c>
      <c r="AD1097" t="str">
        <f t="shared" si="52"/>
        <v>483438</v>
      </c>
      <c r="AE1097">
        <f ca="1">IF(C1097="22",OFFSET('National Reallocations'!$L$1,MATCH(AD1097,'National Reallocations'!$I$2:$I$52,0),),ROUND((X1097/(SUM($X$2:$X$1259)-SUMIF($C$2:$C$1259,"22",$X$2:$X$1259)))*(Reallocations!$F$4+Reallocations!$F$5),0))</f>
        <v>27</v>
      </c>
      <c r="AF1097" s="27">
        <f ca="1">IF(ISERROR(OFFSET('MSA Reallocations'!$I$1,MATCH(AD1097,'MSA Reallocations'!$E$2:$E$37,0),)), 0, (OFFSET('MSA Reallocations'!$I$1,MATCH(AD1097,'MSA Reallocations'!$E$2:$E$37,0),)))</f>
        <v>0</v>
      </c>
      <c r="AG1097" s="181">
        <f ca="1">IF(ISERROR(OFFSET(Reductions!$E$1,MATCH(AD1097,Reductions!$F$2:$F$15,0),)), 0, -OFFSET(Reductions!$E$1,MATCH(AD1097,Reductions!$F$2:$F$15,0),))</f>
        <v>0</v>
      </c>
      <c r="AH1097" s="53">
        <f t="shared" ca="1" si="53"/>
        <v>325085</v>
      </c>
    </row>
    <row r="1098" spans="1:34" x14ac:dyDescent="0.25">
      <c r="A1098" s="126" t="s">
        <v>5801</v>
      </c>
      <c r="B1098" s="126" t="s">
        <v>2791</v>
      </c>
      <c r="C1098" s="126" t="s">
        <v>47</v>
      </c>
      <c r="D1098" s="126" t="s">
        <v>48</v>
      </c>
      <c r="E1098" s="126" t="s">
        <v>2792</v>
      </c>
      <c r="F1098" s="126" t="s">
        <v>2886</v>
      </c>
      <c r="G1098" s="126" t="s">
        <v>22</v>
      </c>
      <c r="H1098" s="126" t="s">
        <v>23</v>
      </c>
      <c r="I1098" s="126" t="s">
        <v>2887</v>
      </c>
      <c r="J1098" s="126" t="s">
        <v>2797</v>
      </c>
      <c r="K1098" s="126" t="s">
        <v>3359</v>
      </c>
      <c r="L1098" s="127">
        <v>27526</v>
      </c>
      <c r="M1098" s="127">
        <v>67053</v>
      </c>
      <c r="N1098" s="127">
        <v>67053</v>
      </c>
      <c r="O1098" s="127">
        <v>144788</v>
      </c>
      <c r="P1098" s="127">
        <v>0</v>
      </c>
      <c r="Q1098" s="127">
        <v>21855</v>
      </c>
      <c r="R1098" s="127">
        <v>355</v>
      </c>
      <c r="S1098" s="127">
        <v>2113</v>
      </c>
      <c r="T1098" s="24">
        <f>IF(P1098&gt;0, ROUND(IF(IF(OR(C1098="51", C1098="52", C1098="66"), (L1098*'UNIT VALUES'!$C$26)-CALCS!P1098,0)&gt;0, IF(OR(C1098="51", C1098="52", C1098="66"), (L1098*'UNIT VALUES'!$C$26)-CALCS!P1098,0), 0), 0), ROUND(IF(IF(OR(C1098="51", C1098="52", C1098="66"), (L1098*'UNIT VALUES'!$C$26)-CALCS!O1098,0)&gt;0, IF(OR(C1098="51", C1098="52", C1098="66"), (L1098*'UNIT VALUES'!$C$26)-CALCS!O1098,0), 0), 0))</f>
        <v>0</v>
      </c>
      <c r="U1098" s="25">
        <f>IF(C1098="22", (O1098*'UNIT VALUES'!$D$38)+(Q1098*'UNIT VALUES'!$D$39)+(S1098*'UNIT VALUES'!$D$40), (O1098*'UNIT VALUES'!$D$28)+(Q1098*'UNIT VALUES'!$D$29)+(S1098*'UNIT VALUES'!$D$30))</f>
        <v>1144683.1701568069</v>
      </c>
      <c r="V1098" s="25">
        <f>IF(C1098="22",(O1098*'UNIT VALUES'!$D$41)+(Q1098*'UNIT VALUES'!$D$42)+(R1098*'UNIT VALUES'!$D$43),IF(C1098="66",(Q1098*'UNIT VALUES'!$D$31)+(T1098*'UNIT VALUES'!$D$33)+(R1098*'UNIT VALUES'!$D$34),(Q1098*'UNIT VALUES'!$D$31)+(T1098*'UNIT VALUES'!$D$32)+(R1098*'UNIT VALUES'!$D$34)))</f>
        <v>359672.97788944445</v>
      </c>
      <c r="W1098" s="25">
        <f t="shared" si="51"/>
        <v>1144683</v>
      </c>
      <c r="X1098" s="27">
        <f>ROUND(IF(C1098="22", W1098*'UNIT VALUES'!$D$44, W1098*'UNIT VALUES'!$D$36), 0)</f>
        <v>1001836</v>
      </c>
      <c r="Y1098" s="87">
        <f>ROUND(IF(C1098="22", IF(U1098&gt;V1098,O1098*'UNIT VALUES'!$D$38*'UNIT VALUES'!$D$44,O1098*'UNIT VALUES'!$D$41*'UNIT VALUES'!$D$44),IF(U1098&gt;V1098, O1098*'UNIT VALUES'!$D$28*'UNIT VALUES'!$D$36,0)), 0)</f>
        <v>238203</v>
      </c>
      <c r="Z1098" s="87">
        <f>ROUND(IF(C1098="22", IF(U1098&gt;V1098,Q1098*'UNIT VALUES'!$D$39*'UNIT VALUES'!$D$44,Q1098*'UNIT VALUES'!$D$42*'UNIT VALUES'!$D$44), IF(U1098&gt;V1098, Q1098*'UNIT VALUES'!$D$29*'UNIT VALUES'!$D$36, Q1098*'UNIT VALUES'!$D$31*'UNIT VALUES'!$D$36)),0)</f>
        <v>486252</v>
      </c>
      <c r="AA1098" s="87">
        <f>ROUND(IF(C1098="22", IF(U1098&gt;V1098,0,R1098*'UNIT VALUES'!$D$43*'UNIT VALUES'!$D$44),IF(CALCS!U1098&gt;CALCS!V1098,0,CALCS!R1098*'UNIT VALUES'!$D$34*'UNIT VALUES'!$D$36)), 0)</f>
        <v>0</v>
      </c>
      <c r="AB1098" s="87">
        <f>ROUND(IF(C1098="22",IF(U1098&gt;V1098,S1098*'UNIT VALUES'!$D$40*'UNIT VALUES'!$D$44,0),IF(U1098&gt;V1098,S1098*'UNIT VALUES'!$D$30*'UNIT VALUES'!$D$36)), 0)</f>
        <v>277381</v>
      </c>
      <c r="AC1098" s="87">
        <f>ROUND(IF(U1098&gt;V1098,0,IF(T1098&gt;1, IF(C1098="66", T1098*'UNIT VALUES'!$D$33*'UNIT VALUES'!$D$36,T1098*'UNIT VALUES'!$D$32*'UNIT VALUES'!$D$36),0)),0)</f>
        <v>0</v>
      </c>
      <c r="AD1098" t="str">
        <f t="shared" si="52"/>
        <v>483546</v>
      </c>
      <c r="AE1098">
        <f ca="1">IF(C1098="22",OFFSET('National Reallocations'!$L$1,MATCH(AD1098,'National Reallocations'!$I$2:$I$52,0),),ROUND((X1098/(SUM($X$2:$X$1259)-SUMIF($C$2:$C$1259,"22",$X$2:$X$1259)))*(Reallocations!$F$4+Reallocations!$F$5),0))</f>
        <v>84</v>
      </c>
      <c r="AF1098" s="27">
        <f ca="1">IF(ISERROR(OFFSET('MSA Reallocations'!$I$1,MATCH(AD1098,'MSA Reallocations'!$E$2:$E$37,0),)), 0, (OFFSET('MSA Reallocations'!$I$1,MATCH(AD1098,'MSA Reallocations'!$E$2:$E$37,0),)))</f>
        <v>0</v>
      </c>
      <c r="AG1098" s="181">
        <f ca="1">IF(ISERROR(OFFSET(Reductions!$E$1,MATCH(AD1098,Reductions!$F$2:$F$15,0),)), 0, -OFFSET(Reductions!$E$1,MATCH(AD1098,Reductions!$F$2:$F$15,0),))</f>
        <v>0</v>
      </c>
      <c r="AH1098" s="53">
        <f t="shared" ca="1" si="53"/>
        <v>1001920</v>
      </c>
    </row>
    <row r="1099" spans="1:34" x14ac:dyDescent="0.25">
      <c r="A1099" s="126" t="s">
        <v>5370</v>
      </c>
      <c r="B1099" s="126" t="s">
        <v>2791</v>
      </c>
      <c r="C1099" s="126" t="s">
        <v>27</v>
      </c>
      <c r="D1099" s="126" t="s">
        <v>28</v>
      </c>
      <c r="E1099" s="126" t="s">
        <v>2792</v>
      </c>
      <c r="F1099" s="126" t="s">
        <v>671</v>
      </c>
      <c r="G1099" s="126" t="s">
        <v>22</v>
      </c>
      <c r="H1099" s="126" t="s">
        <v>23</v>
      </c>
      <c r="I1099" s="126" t="s">
        <v>2888</v>
      </c>
      <c r="J1099" s="126" t="s">
        <v>1819</v>
      </c>
      <c r="K1099" s="126" t="s">
        <v>3359</v>
      </c>
      <c r="L1099" s="127">
        <v>62625</v>
      </c>
      <c r="M1099" s="127">
        <v>72102</v>
      </c>
      <c r="N1099" s="127">
        <v>70525</v>
      </c>
      <c r="O1099" s="127">
        <v>132950</v>
      </c>
      <c r="P1099" s="127">
        <v>0</v>
      </c>
      <c r="Q1099" s="127">
        <v>12738</v>
      </c>
      <c r="R1099" s="127">
        <v>744</v>
      </c>
      <c r="S1099" s="127">
        <v>1614</v>
      </c>
      <c r="T1099" s="24">
        <f>IF(P1099&gt;0, ROUND(IF(IF(OR(C1099="51", C1099="52", C1099="66"), (L1099*'UNIT VALUES'!$C$26)-CALCS!P1099,0)&gt;0, IF(OR(C1099="51", C1099="52", C1099="66"), (L1099*'UNIT VALUES'!$C$26)-CALCS!P1099,0), 0), 0), ROUND(IF(IF(OR(C1099="51", C1099="52", C1099="66"), (L1099*'UNIT VALUES'!$C$26)-CALCS!O1099,0)&gt;0, IF(OR(C1099="51", C1099="52", C1099="66"), (L1099*'UNIT VALUES'!$C$26)-CALCS!O1099,0), 0), 0))</f>
        <v>0</v>
      </c>
      <c r="U1099" s="25">
        <f>IF(C1099="22", (O1099*'UNIT VALUES'!$D$38)+(Q1099*'UNIT VALUES'!$D$39)+(S1099*'UNIT VALUES'!$D$40), (O1099*'UNIT VALUES'!$D$28)+(Q1099*'UNIT VALUES'!$D$29)+(S1099*'UNIT VALUES'!$D$30))</f>
        <v>815818.11901376431</v>
      </c>
      <c r="V1099" s="25">
        <f>IF(C1099="22",(O1099*'UNIT VALUES'!$D$41)+(Q1099*'UNIT VALUES'!$D$42)+(R1099*'UNIT VALUES'!$D$43),IF(C1099="66",(Q1099*'UNIT VALUES'!$D$31)+(T1099*'UNIT VALUES'!$D$33)+(R1099*'UNIT VALUES'!$D$34),(Q1099*'UNIT VALUES'!$D$31)+(T1099*'UNIT VALUES'!$D$32)+(R1099*'UNIT VALUES'!$D$34)))</f>
        <v>249456.35887802602</v>
      </c>
      <c r="W1099" s="25">
        <f t="shared" si="51"/>
        <v>815818</v>
      </c>
      <c r="X1099" s="27">
        <f>ROUND(IF(C1099="22", W1099*'UNIT VALUES'!$D$44, W1099*'UNIT VALUES'!$D$36), 0)</f>
        <v>714011</v>
      </c>
      <c r="Y1099" s="87">
        <f>ROUND(IF(C1099="22", IF(U1099&gt;V1099,O1099*'UNIT VALUES'!$D$38*'UNIT VALUES'!$D$44,O1099*'UNIT VALUES'!$D$41*'UNIT VALUES'!$D$44),IF(U1099&gt;V1099, O1099*'UNIT VALUES'!$D$28*'UNIT VALUES'!$D$36,0)), 0)</f>
        <v>218727</v>
      </c>
      <c r="Z1099" s="87">
        <f>ROUND(IF(C1099="22", IF(U1099&gt;V1099,Q1099*'UNIT VALUES'!$D$39*'UNIT VALUES'!$D$44,Q1099*'UNIT VALUES'!$D$42*'UNIT VALUES'!$D$44), IF(U1099&gt;V1099, Q1099*'UNIT VALUES'!$D$29*'UNIT VALUES'!$D$36, Q1099*'UNIT VALUES'!$D$31*'UNIT VALUES'!$D$36)),0)</f>
        <v>283408</v>
      </c>
      <c r="AA1099" s="87">
        <f>ROUND(IF(C1099="22", IF(U1099&gt;V1099,0,R1099*'UNIT VALUES'!$D$43*'UNIT VALUES'!$D$44),IF(CALCS!U1099&gt;CALCS!V1099,0,CALCS!R1099*'UNIT VALUES'!$D$34*'UNIT VALUES'!$D$36)), 0)</f>
        <v>0</v>
      </c>
      <c r="AB1099" s="87">
        <f>ROUND(IF(C1099="22",IF(U1099&gt;V1099,S1099*'UNIT VALUES'!$D$40*'UNIT VALUES'!$D$44,0),IF(U1099&gt;V1099,S1099*'UNIT VALUES'!$D$30*'UNIT VALUES'!$D$36)), 0)</f>
        <v>211876</v>
      </c>
      <c r="AC1099" s="87">
        <f>ROUND(IF(U1099&gt;V1099,0,IF(T1099&gt;1, IF(C1099="66", T1099*'UNIT VALUES'!$D$33*'UNIT VALUES'!$D$36,T1099*'UNIT VALUES'!$D$32*'UNIT VALUES'!$D$36),0)),0)</f>
        <v>0</v>
      </c>
      <c r="AD1099" t="str">
        <f t="shared" si="52"/>
        <v>483564</v>
      </c>
      <c r="AE1099">
        <f ca="1">IF(C1099="22",OFFSET('National Reallocations'!$L$1,MATCH(AD1099,'National Reallocations'!$I$2:$I$52,0),),ROUND((X1099/(SUM($X$2:$X$1259)-SUMIF($C$2:$C$1259,"22",$X$2:$X$1259)))*(Reallocations!$F$4+Reallocations!$F$5),0))</f>
        <v>60</v>
      </c>
      <c r="AF1099" s="27">
        <f ca="1">IF(ISERROR(OFFSET('MSA Reallocations'!$I$1,MATCH(AD1099,'MSA Reallocations'!$E$2:$E$37,0),)), 0, (OFFSET('MSA Reallocations'!$I$1,MATCH(AD1099,'MSA Reallocations'!$E$2:$E$37,0),)))</f>
        <v>0</v>
      </c>
      <c r="AG1099" s="181">
        <f ca="1">IF(ISERROR(OFFSET(Reductions!$E$1,MATCH(AD1099,Reductions!$F$2:$F$15,0),)), 0, -OFFSET(Reductions!$E$1,MATCH(AD1099,Reductions!$F$2:$F$15,0),))</f>
        <v>0</v>
      </c>
      <c r="AH1099" s="53">
        <f t="shared" ca="1" si="53"/>
        <v>714071</v>
      </c>
    </row>
    <row r="1100" spans="1:34" x14ac:dyDescent="0.25">
      <c r="A1100" s="126" t="s">
        <v>4905</v>
      </c>
      <c r="B1100" s="126" t="s">
        <v>2791</v>
      </c>
      <c r="C1100" s="126" t="s">
        <v>27</v>
      </c>
      <c r="D1100" s="126" t="s">
        <v>28</v>
      </c>
      <c r="E1100" s="126" t="s">
        <v>2792</v>
      </c>
      <c r="F1100" s="126" t="s">
        <v>2890</v>
      </c>
      <c r="G1100" s="126" t="s">
        <v>1162</v>
      </c>
      <c r="H1100" s="126" t="s">
        <v>23</v>
      </c>
      <c r="I1100" s="126" t="s">
        <v>2891</v>
      </c>
      <c r="J1100" s="126" t="s">
        <v>2834</v>
      </c>
      <c r="K1100" s="126" t="s">
        <v>3360</v>
      </c>
      <c r="L1100" s="127">
        <v>14081</v>
      </c>
      <c r="M1100" s="127">
        <v>22653</v>
      </c>
      <c r="N1100" s="127">
        <v>22589</v>
      </c>
      <c r="O1100" s="127">
        <v>83298</v>
      </c>
      <c r="P1100" s="127">
        <v>0</v>
      </c>
      <c r="Q1100" s="127">
        <v>20678</v>
      </c>
      <c r="R1100" s="127">
        <v>435</v>
      </c>
      <c r="S1100" s="127">
        <v>2095</v>
      </c>
      <c r="T1100" s="24">
        <f>IF(P1100&gt;0, ROUND(IF(IF(OR(C1100="51", C1100="52", C1100="66"), (L1100*'UNIT VALUES'!$C$26)-CALCS!P1100,0)&gt;0, IF(OR(C1100="51", C1100="52", C1100="66"), (L1100*'UNIT VALUES'!$C$26)-CALCS!P1100,0), 0), 0), ROUND(IF(IF(OR(C1100="51", C1100="52", C1100="66"), (L1100*'UNIT VALUES'!$C$26)-CALCS!O1100,0)&gt;0, IF(OR(C1100="51", C1100="52", C1100="66"), (L1100*'UNIT VALUES'!$C$26)-CALCS!O1100,0), 0), 0))</f>
        <v>0</v>
      </c>
      <c r="U1100" s="25">
        <f>IF(C1100="22", (O1100*'UNIT VALUES'!$D$38)+(Q1100*'UNIT VALUES'!$D$39)+(S1100*'UNIT VALUES'!$D$40), (O1100*'UNIT VALUES'!$D$28)+(Q1100*'UNIT VALUES'!$D$29)+(S1100*'UNIT VALUES'!$D$30))</f>
        <v>996475.70890174899</v>
      </c>
      <c r="V1100" s="25">
        <f>IF(C1100="22",(O1100*'UNIT VALUES'!$D$41)+(Q1100*'UNIT VALUES'!$D$42)+(R1100*'UNIT VALUES'!$D$43),IF(C1100="66",(Q1100*'UNIT VALUES'!$D$31)+(T1100*'UNIT VALUES'!$D$33)+(R1100*'UNIT VALUES'!$D$34),(Q1100*'UNIT VALUES'!$D$31)+(T1100*'UNIT VALUES'!$D$32)+(R1100*'UNIT VALUES'!$D$34)))</f>
        <v>347652.20741949987</v>
      </c>
      <c r="W1100" s="25">
        <f t="shared" si="51"/>
        <v>996476</v>
      </c>
      <c r="X1100" s="27">
        <f>ROUND(IF(C1100="22", W1100*'UNIT VALUES'!$D$44, W1100*'UNIT VALUES'!$D$36), 0)</f>
        <v>872124</v>
      </c>
      <c r="Y1100" s="87">
        <f>ROUND(IF(C1100="22", IF(U1100&gt;V1100,O1100*'UNIT VALUES'!$D$38*'UNIT VALUES'!$D$44,O1100*'UNIT VALUES'!$D$41*'UNIT VALUES'!$D$44),IF(U1100&gt;V1100, O1100*'UNIT VALUES'!$D$28*'UNIT VALUES'!$D$36,0)), 0)</f>
        <v>137041</v>
      </c>
      <c r="Z1100" s="87">
        <f>ROUND(IF(C1100="22", IF(U1100&gt;V1100,Q1100*'UNIT VALUES'!$D$39*'UNIT VALUES'!$D$44,Q1100*'UNIT VALUES'!$D$42*'UNIT VALUES'!$D$44), IF(U1100&gt;V1100, Q1100*'UNIT VALUES'!$D$29*'UNIT VALUES'!$D$36, Q1100*'UNIT VALUES'!$D$31*'UNIT VALUES'!$D$36)),0)</f>
        <v>460065</v>
      </c>
      <c r="AA1100" s="87">
        <f>ROUND(IF(C1100="22", IF(U1100&gt;V1100,0,R1100*'UNIT VALUES'!$D$43*'UNIT VALUES'!$D$44),IF(CALCS!U1100&gt;CALCS!V1100,0,CALCS!R1100*'UNIT VALUES'!$D$34*'UNIT VALUES'!$D$36)), 0)</f>
        <v>0</v>
      </c>
      <c r="AB1100" s="87">
        <f>ROUND(IF(C1100="22",IF(U1100&gt;V1100,S1100*'UNIT VALUES'!$D$40*'UNIT VALUES'!$D$44,0),IF(U1100&gt;V1100,S1100*'UNIT VALUES'!$D$30*'UNIT VALUES'!$D$36)), 0)</f>
        <v>275018</v>
      </c>
      <c r="AC1100" s="87">
        <f>ROUND(IF(U1100&gt;V1100,0,IF(T1100&gt;1, IF(C1100="66", T1100*'UNIT VALUES'!$D$33*'UNIT VALUES'!$D$36,T1100*'UNIT VALUES'!$D$32*'UNIT VALUES'!$D$36),0)),0)</f>
        <v>0</v>
      </c>
      <c r="AD1100" t="str">
        <f t="shared" si="52"/>
        <v>483606</v>
      </c>
      <c r="AE1100">
        <f ca="1">IF(C1100="22",OFFSET('National Reallocations'!$L$1,MATCH(AD1100,'National Reallocations'!$I$2:$I$52,0),),ROUND((X1100/(SUM($X$2:$X$1259)-SUMIF($C$2:$C$1259,"22",$X$2:$X$1259)))*(Reallocations!$F$4+Reallocations!$F$5),0))</f>
        <v>73</v>
      </c>
      <c r="AF1100" s="27">
        <f ca="1">IF(ISERROR(OFFSET('MSA Reallocations'!$I$1,MATCH(AD1100,'MSA Reallocations'!$E$2:$E$37,0),)), 0, (OFFSET('MSA Reallocations'!$I$1,MATCH(AD1100,'MSA Reallocations'!$E$2:$E$37,0),)))</f>
        <v>0</v>
      </c>
      <c r="AG1100" s="181">
        <f ca="1">IF(ISERROR(OFFSET(Reductions!$E$1,MATCH(AD1100,Reductions!$F$2:$F$15,0),)), 0, -OFFSET(Reductions!$E$1,MATCH(AD1100,Reductions!$F$2:$F$15,0),))</f>
        <v>0</v>
      </c>
      <c r="AH1100" s="53">
        <f t="shared" ca="1" si="53"/>
        <v>872197</v>
      </c>
    </row>
    <row r="1101" spans="1:34" x14ac:dyDescent="0.25">
      <c r="A1101" s="126" t="s">
        <v>4975</v>
      </c>
      <c r="B1101" s="126" t="s">
        <v>2791</v>
      </c>
      <c r="C1101" s="126" t="s">
        <v>47</v>
      </c>
      <c r="D1101" s="126" t="s">
        <v>48</v>
      </c>
      <c r="E1101" s="126" t="s">
        <v>2792</v>
      </c>
      <c r="F1101" s="126" t="s">
        <v>2893</v>
      </c>
      <c r="G1101" s="126" t="s">
        <v>22</v>
      </c>
      <c r="H1101" s="126" t="s">
        <v>23</v>
      </c>
      <c r="I1101" s="126" t="s">
        <v>2894</v>
      </c>
      <c r="J1101" s="126" t="s">
        <v>2807</v>
      </c>
      <c r="K1101" s="126" t="s">
        <v>61</v>
      </c>
      <c r="L1101" s="127">
        <v>604</v>
      </c>
      <c r="M1101" s="127">
        <v>24423</v>
      </c>
      <c r="N1101" s="127">
        <v>24533</v>
      </c>
      <c r="O1101" s="127">
        <v>74139</v>
      </c>
      <c r="P1101" s="127">
        <v>0</v>
      </c>
      <c r="Q1101" s="127">
        <v>4415</v>
      </c>
      <c r="R1101" s="127">
        <v>112</v>
      </c>
      <c r="S1101" s="127">
        <v>334</v>
      </c>
      <c r="T1101" s="24">
        <f>IF(P1101&gt;0, ROUND(IF(IF(OR(C1101="51", C1101="52", C1101="66"), (L1101*'UNIT VALUES'!$C$26)-CALCS!P1101,0)&gt;0, IF(OR(C1101="51", C1101="52", C1101="66"), (L1101*'UNIT VALUES'!$C$26)-CALCS!P1101,0), 0), 0), ROUND(IF(IF(OR(C1101="51", C1101="52", C1101="66"), (L1101*'UNIT VALUES'!$C$26)-CALCS!O1101,0)&gt;0, IF(OR(C1101="51", C1101="52", C1101="66"), (L1101*'UNIT VALUES'!$C$26)-CALCS!O1101,0), 0), 0))</f>
        <v>0</v>
      </c>
      <c r="U1101" s="25">
        <f>IF(C1101="22", (O1101*'UNIT VALUES'!$D$38)+(Q1101*'UNIT VALUES'!$D$39)+(S1101*'UNIT VALUES'!$D$40), (O1101*'UNIT VALUES'!$D$28)+(Q1101*'UNIT VALUES'!$D$29)+(S1101*'UNIT VALUES'!$D$30))</f>
        <v>301696.28421452618</v>
      </c>
      <c r="V1101" s="25">
        <f>IF(C1101="22",(O1101*'UNIT VALUES'!$D$41)+(Q1101*'UNIT VALUES'!$D$42)+(R1101*'UNIT VALUES'!$D$43),IF(C1101="66",(Q1101*'UNIT VALUES'!$D$31)+(T1101*'UNIT VALUES'!$D$33)+(R1101*'UNIT VALUES'!$D$34),(Q1101*'UNIT VALUES'!$D$31)+(T1101*'UNIT VALUES'!$D$32)+(R1101*'UNIT VALUES'!$D$34)))</f>
        <v>75645.772217300633</v>
      </c>
      <c r="W1101" s="25">
        <f t="shared" si="51"/>
        <v>301696</v>
      </c>
      <c r="X1101" s="27">
        <f>ROUND(IF(C1101="22", W1101*'UNIT VALUES'!$D$44, W1101*'UNIT VALUES'!$D$36), 0)</f>
        <v>264047</v>
      </c>
      <c r="Y1101" s="87">
        <f>ROUND(IF(C1101="22", IF(U1101&gt;V1101,O1101*'UNIT VALUES'!$D$38*'UNIT VALUES'!$D$44,O1101*'UNIT VALUES'!$D$41*'UNIT VALUES'!$D$44),IF(U1101&gt;V1101, O1101*'UNIT VALUES'!$D$28*'UNIT VALUES'!$D$36,0)), 0)</f>
        <v>121972</v>
      </c>
      <c r="Z1101" s="87">
        <f>ROUND(IF(C1101="22", IF(U1101&gt;V1101,Q1101*'UNIT VALUES'!$D$39*'UNIT VALUES'!$D$44,Q1101*'UNIT VALUES'!$D$42*'UNIT VALUES'!$D$44), IF(U1101&gt;V1101, Q1101*'UNIT VALUES'!$D$29*'UNIT VALUES'!$D$36, Q1101*'UNIT VALUES'!$D$31*'UNIT VALUES'!$D$36)),0)</f>
        <v>98229</v>
      </c>
      <c r="AA1101" s="87">
        <f>ROUND(IF(C1101="22", IF(U1101&gt;V1101,0,R1101*'UNIT VALUES'!$D$43*'UNIT VALUES'!$D$44),IF(CALCS!U1101&gt;CALCS!V1101,0,CALCS!R1101*'UNIT VALUES'!$D$34*'UNIT VALUES'!$D$36)), 0)</f>
        <v>0</v>
      </c>
      <c r="AB1101" s="87">
        <f>ROUND(IF(C1101="22",IF(U1101&gt;V1101,S1101*'UNIT VALUES'!$D$40*'UNIT VALUES'!$D$44,0),IF(U1101&gt;V1101,S1101*'UNIT VALUES'!$D$30*'UNIT VALUES'!$D$36)), 0)</f>
        <v>43845</v>
      </c>
      <c r="AC1101" s="87">
        <f>ROUND(IF(U1101&gt;V1101,0,IF(T1101&gt;1, IF(C1101="66", T1101*'UNIT VALUES'!$D$33*'UNIT VALUES'!$D$36,T1101*'UNIT VALUES'!$D$32*'UNIT VALUES'!$D$36),0)),0)</f>
        <v>0</v>
      </c>
      <c r="AD1101" t="str">
        <f t="shared" si="52"/>
        <v>483612</v>
      </c>
      <c r="AE1101">
        <f ca="1">IF(C1101="22",OFFSET('National Reallocations'!$L$1,MATCH(AD1101,'National Reallocations'!$I$2:$I$52,0),),ROUND((X1101/(SUM($X$2:$X$1259)-SUMIF($C$2:$C$1259,"22",$X$2:$X$1259)))*(Reallocations!$F$4+Reallocations!$F$5),0))</f>
        <v>22</v>
      </c>
      <c r="AF1101" s="27">
        <f ca="1">IF(ISERROR(OFFSET('MSA Reallocations'!$I$1,MATCH(AD1101,'MSA Reallocations'!$E$2:$E$37,0),)), 0, (OFFSET('MSA Reallocations'!$I$1,MATCH(AD1101,'MSA Reallocations'!$E$2:$E$37,0),)))</f>
        <v>1946</v>
      </c>
      <c r="AG1101" s="181">
        <f ca="1">IF(ISERROR(OFFSET(Reductions!$E$1,MATCH(AD1101,Reductions!$F$2:$F$15,0),)), 0, -OFFSET(Reductions!$E$1,MATCH(AD1101,Reductions!$F$2:$F$15,0),))</f>
        <v>0</v>
      </c>
      <c r="AH1101" s="53">
        <f t="shared" ca="1" si="53"/>
        <v>266015</v>
      </c>
    </row>
    <row r="1102" spans="1:34" x14ac:dyDescent="0.25">
      <c r="A1102" s="126" t="s">
        <v>5010</v>
      </c>
      <c r="B1102" s="126" t="s">
        <v>2791</v>
      </c>
      <c r="C1102" s="126" t="s">
        <v>27</v>
      </c>
      <c r="D1102" s="126" t="s">
        <v>28</v>
      </c>
      <c r="E1102" s="126" t="s">
        <v>2792</v>
      </c>
      <c r="F1102" s="126" t="s">
        <v>690</v>
      </c>
      <c r="G1102" s="126" t="s">
        <v>22</v>
      </c>
      <c r="H1102" s="126" t="s">
        <v>23</v>
      </c>
      <c r="I1102" s="126" t="s">
        <v>2896</v>
      </c>
      <c r="J1102" s="126" t="s">
        <v>2897</v>
      </c>
      <c r="K1102" s="126" t="s">
        <v>3360</v>
      </c>
      <c r="L1102" s="127">
        <v>15631</v>
      </c>
      <c r="M1102" s="127">
        <v>22402</v>
      </c>
      <c r="N1102" s="127">
        <v>22402</v>
      </c>
      <c r="O1102" s="127">
        <v>70543</v>
      </c>
      <c r="P1102" s="127">
        <v>0</v>
      </c>
      <c r="Q1102" s="127">
        <v>6917</v>
      </c>
      <c r="R1102" s="127">
        <v>1283</v>
      </c>
      <c r="S1102" s="127">
        <v>831</v>
      </c>
      <c r="T1102" s="24">
        <f>IF(P1102&gt;0, ROUND(IF(IF(OR(C1102="51", C1102="52", C1102="66"), (L1102*'UNIT VALUES'!$C$26)-CALCS!P1102,0)&gt;0, IF(OR(C1102="51", C1102="52", C1102="66"), (L1102*'UNIT VALUES'!$C$26)-CALCS!P1102,0), 0), 0), ROUND(IF(IF(OR(C1102="51", C1102="52", C1102="66"), (L1102*'UNIT VALUES'!$C$26)-CALCS!O1102,0)&gt;0, IF(OR(C1102="51", C1102="52", C1102="66"), (L1102*'UNIT VALUES'!$C$26)-CALCS!O1102,0), 0), 0))</f>
        <v>0</v>
      </c>
      <c r="U1102" s="25">
        <f>IF(C1102="22", (O1102*'UNIT VALUES'!$D$38)+(Q1102*'UNIT VALUES'!$D$39)+(S1102*'UNIT VALUES'!$D$40), (O1102*'UNIT VALUES'!$D$28)+(Q1102*'UNIT VALUES'!$D$29)+(S1102*'UNIT VALUES'!$D$30))</f>
        <v>433086.64613464195</v>
      </c>
      <c r="V1102" s="25">
        <f>IF(C1102="22",(O1102*'UNIT VALUES'!$D$41)+(Q1102*'UNIT VALUES'!$D$42)+(R1102*'UNIT VALUES'!$D$43),IF(C1102="66",(Q1102*'UNIT VALUES'!$D$31)+(T1102*'UNIT VALUES'!$D$33)+(R1102*'UNIT VALUES'!$D$34),(Q1102*'UNIT VALUES'!$D$31)+(T1102*'UNIT VALUES'!$D$32)+(R1102*'UNIT VALUES'!$D$34)))</f>
        <v>200635.20590544783</v>
      </c>
      <c r="W1102" s="25">
        <f t="shared" si="51"/>
        <v>433087</v>
      </c>
      <c r="X1102" s="27">
        <f>ROUND(IF(C1102="22", W1102*'UNIT VALUES'!$D$44, W1102*'UNIT VALUES'!$D$36), 0)</f>
        <v>379041</v>
      </c>
      <c r="Y1102" s="87">
        <f>ROUND(IF(C1102="22", IF(U1102&gt;V1102,O1102*'UNIT VALUES'!$D$38*'UNIT VALUES'!$D$44,O1102*'UNIT VALUES'!$D$41*'UNIT VALUES'!$D$44),IF(U1102&gt;V1102, O1102*'UNIT VALUES'!$D$28*'UNIT VALUES'!$D$36,0)), 0)</f>
        <v>116056</v>
      </c>
      <c r="Z1102" s="87">
        <f>ROUND(IF(C1102="22", IF(U1102&gt;V1102,Q1102*'UNIT VALUES'!$D$39*'UNIT VALUES'!$D$44,Q1102*'UNIT VALUES'!$D$42*'UNIT VALUES'!$D$44), IF(U1102&gt;V1102, Q1102*'UNIT VALUES'!$D$29*'UNIT VALUES'!$D$36, Q1102*'UNIT VALUES'!$D$31*'UNIT VALUES'!$D$36)),0)</f>
        <v>153896</v>
      </c>
      <c r="AA1102" s="87">
        <f>ROUND(IF(C1102="22", IF(U1102&gt;V1102,0,R1102*'UNIT VALUES'!$D$43*'UNIT VALUES'!$D$44),IF(CALCS!U1102&gt;CALCS!V1102,0,CALCS!R1102*'UNIT VALUES'!$D$34*'UNIT VALUES'!$D$36)), 0)</f>
        <v>0</v>
      </c>
      <c r="AB1102" s="87">
        <f>ROUND(IF(C1102="22",IF(U1102&gt;V1102,S1102*'UNIT VALUES'!$D$40*'UNIT VALUES'!$D$44,0),IF(U1102&gt;V1102,S1102*'UNIT VALUES'!$D$30*'UNIT VALUES'!$D$36)), 0)</f>
        <v>109088</v>
      </c>
      <c r="AC1102" s="87">
        <f>ROUND(IF(U1102&gt;V1102,0,IF(T1102&gt;1, IF(C1102="66", T1102*'UNIT VALUES'!$D$33*'UNIT VALUES'!$D$36,T1102*'UNIT VALUES'!$D$32*'UNIT VALUES'!$D$36),0)),0)</f>
        <v>0</v>
      </c>
      <c r="AD1102" t="str">
        <f t="shared" si="52"/>
        <v>483798</v>
      </c>
      <c r="AE1102">
        <f ca="1">IF(C1102="22",OFFSET('National Reallocations'!$L$1,MATCH(AD1102,'National Reallocations'!$I$2:$I$52,0),),ROUND((X1102/(SUM($X$2:$X$1259)-SUMIF($C$2:$C$1259,"22",$X$2:$X$1259)))*(Reallocations!$F$4+Reallocations!$F$5),0))</f>
        <v>32</v>
      </c>
      <c r="AF1102" s="27">
        <f ca="1">IF(ISERROR(OFFSET('MSA Reallocations'!$I$1,MATCH(AD1102,'MSA Reallocations'!$E$2:$E$37,0),)), 0, (OFFSET('MSA Reallocations'!$I$1,MATCH(AD1102,'MSA Reallocations'!$E$2:$E$37,0),)))</f>
        <v>0</v>
      </c>
      <c r="AG1102" s="181">
        <f ca="1">IF(ISERROR(OFFSET(Reductions!$E$1,MATCH(AD1102,Reductions!$F$2:$F$15,0),)), 0, -OFFSET(Reductions!$E$1,MATCH(AD1102,Reductions!$F$2:$F$15,0),))</f>
        <v>0</v>
      </c>
      <c r="AH1102" s="53">
        <f t="shared" ca="1" si="53"/>
        <v>379073</v>
      </c>
    </row>
    <row r="1103" spans="1:34" x14ac:dyDescent="0.25">
      <c r="A1103" s="126" t="s">
        <v>5020</v>
      </c>
      <c r="B1103" s="126" t="s">
        <v>2791</v>
      </c>
      <c r="C1103" s="126" t="s">
        <v>47</v>
      </c>
      <c r="D1103" s="126" t="s">
        <v>48</v>
      </c>
      <c r="E1103" s="126" t="s">
        <v>2792</v>
      </c>
      <c r="F1103" s="126" t="s">
        <v>708</v>
      </c>
      <c r="G1103" s="126" t="s">
        <v>2800</v>
      </c>
      <c r="H1103" s="126" t="s">
        <v>23</v>
      </c>
      <c r="I1103" s="126" t="s">
        <v>2899</v>
      </c>
      <c r="J1103" s="126" t="s">
        <v>2801</v>
      </c>
      <c r="K1103" s="126" t="s">
        <v>3359</v>
      </c>
      <c r="L1103" s="127">
        <v>8662</v>
      </c>
      <c r="M1103" s="127">
        <v>0</v>
      </c>
      <c r="N1103" s="127">
        <v>0</v>
      </c>
      <c r="O1103" s="127">
        <v>69204</v>
      </c>
      <c r="P1103" s="127">
        <v>0</v>
      </c>
      <c r="Q1103" s="127">
        <v>5060</v>
      </c>
      <c r="R1103" s="127">
        <v>174</v>
      </c>
      <c r="S1103" s="127">
        <v>748</v>
      </c>
      <c r="T1103" s="24">
        <f>IF(P1103&gt;0, ROUND(IF(IF(OR(C1103="51", C1103="52", C1103="66"), (L1103*'UNIT VALUES'!$C$26)-CALCS!P1103,0)&gt;0, IF(OR(C1103="51", C1103="52", C1103="66"), (L1103*'UNIT VALUES'!$C$26)-CALCS!P1103,0), 0), 0), ROUND(IF(IF(OR(C1103="51", C1103="52", C1103="66"), (L1103*'UNIT VALUES'!$C$26)-CALCS!O1103,0)&gt;0, IF(OR(C1103="51", C1103="52", C1103="66"), (L1103*'UNIT VALUES'!$C$26)-CALCS!O1103,0), 0), 0))</f>
        <v>0</v>
      </c>
      <c r="U1103" s="25">
        <f>IF(C1103="22", (O1103*'UNIT VALUES'!$D$38)+(Q1103*'UNIT VALUES'!$D$39)+(S1103*'UNIT VALUES'!$D$40), (O1103*'UNIT VALUES'!$D$28)+(Q1103*'UNIT VALUES'!$D$29)+(S1103*'UNIT VALUES'!$D$30))</f>
        <v>370912.85658712994</v>
      </c>
      <c r="V1103" s="25">
        <f>IF(C1103="22",(O1103*'UNIT VALUES'!$D$41)+(Q1103*'UNIT VALUES'!$D$42)+(R1103*'UNIT VALUES'!$D$43),IF(C1103="66",(Q1103*'UNIT VALUES'!$D$31)+(T1103*'UNIT VALUES'!$D$33)+(R1103*'UNIT VALUES'!$D$34),(Q1103*'UNIT VALUES'!$D$31)+(T1103*'UNIT VALUES'!$D$32)+(R1103*'UNIT VALUES'!$D$34)))</f>
        <v>90080.99889929757</v>
      </c>
      <c r="W1103" s="25">
        <f t="shared" si="51"/>
        <v>370913</v>
      </c>
      <c r="X1103" s="27">
        <f>ROUND(IF(C1103="22", W1103*'UNIT VALUES'!$D$44, W1103*'UNIT VALUES'!$D$36), 0)</f>
        <v>324626</v>
      </c>
      <c r="Y1103" s="87">
        <f>ROUND(IF(C1103="22", IF(U1103&gt;V1103,O1103*'UNIT VALUES'!$D$38*'UNIT VALUES'!$D$44,O1103*'UNIT VALUES'!$D$41*'UNIT VALUES'!$D$44),IF(U1103&gt;V1103, O1103*'UNIT VALUES'!$D$28*'UNIT VALUES'!$D$36,0)), 0)</f>
        <v>113853</v>
      </c>
      <c r="Z1103" s="87">
        <f>ROUND(IF(C1103="22", IF(U1103&gt;V1103,Q1103*'UNIT VALUES'!$D$39*'UNIT VALUES'!$D$44,Q1103*'UNIT VALUES'!$D$42*'UNIT VALUES'!$D$44), IF(U1103&gt;V1103, Q1103*'UNIT VALUES'!$D$29*'UNIT VALUES'!$D$36, Q1103*'UNIT VALUES'!$D$31*'UNIT VALUES'!$D$36)),0)</f>
        <v>112580</v>
      </c>
      <c r="AA1103" s="87">
        <f>ROUND(IF(C1103="22", IF(U1103&gt;V1103,0,R1103*'UNIT VALUES'!$D$43*'UNIT VALUES'!$D$44),IF(CALCS!U1103&gt;CALCS!V1103,0,CALCS!R1103*'UNIT VALUES'!$D$34*'UNIT VALUES'!$D$36)), 0)</f>
        <v>0</v>
      </c>
      <c r="AB1103" s="87">
        <f>ROUND(IF(C1103="22",IF(U1103&gt;V1103,S1103*'UNIT VALUES'!$D$40*'UNIT VALUES'!$D$44,0),IF(U1103&gt;V1103,S1103*'UNIT VALUES'!$D$30*'UNIT VALUES'!$D$36)), 0)</f>
        <v>98193</v>
      </c>
      <c r="AC1103" s="87">
        <f>ROUND(IF(U1103&gt;V1103,0,IF(T1103&gt;1, IF(C1103="66", T1103*'UNIT VALUES'!$D$33*'UNIT VALUES'!$D$36,T1103*'UNIT VALUES'!$D$32*'UNIT VALUES'!$D$36),0)),0)</f>
        <v>0</v>
      </c>
      <c r="AD1103" t="str">
        <f t="shared" si="52"/>
        <v>483888</v>
      </c>
      <c r="AE1103">
        <f ca="1">IF(C1103="22",OFFSET('National Reallocations'!$L$1,MATCH(AD1103,'National Reallocations'!$I$2:$I$52,0),),ROUND((X1103/(SUM($X$2:$X$1259)-SUMIF($C$2:$C$1259,"22",$X$2:$X$1259)))*(Reallocations!$F$4+Reallocations!$F$5),0))</f>
        <v>27</v>
      </c>
      <c r="AF1103" s="27">
        <f ca="1">IF(ISERROR(OFFSET('MSA Reallocations'!$I$1,MATCH(AD1103,'MSA Reallocations'!$E$2:$E$37,0),)), 0, (OFFSET('MSA Reallocations'!$I$1,MATCH(AD1103,'MSA Reallocations'!$E$2:$E$37,0),)))</f>
        <v>0</v>
      </c>
      <c r="AG1103" s="181">
        <f ca="1">IF(ISERROR(OFFSET(Reductions!$E$1,MATCH(AD1103,Reductions!$F$2:$F$15,0),)), 0, -OFFSET(Reductions!$E$1,MATCH(AD1103,Reductions!$F$2:$F$15,0),))</f>
        <v>0</v>
      </c>
      <c r="AH1103" s="53">
        <f t="shared" ca="1" si="53"/>
        <v>324653</v>
      </c>
    </row>
    <row r="1104" spans="1:34" x14ac:dyDescent="0.25">
      <c r="A1104" s="126" t="s">
        <v>5856</v>
      </c>
      <c r="B1104" s="126" t="s">
        <v>2791</v>
      </c>
      <c r="C1104" s="126" t="s">
        <v>27</v>
      </c>
      <c r="D1104" s="126" t="s">
        <v>28</v>
      </c>
      <c r="E1104" s="126" t="s">
        <v>2792</v>
      </c>
      <c r="F1104" s="126" t="s">
        <v>717</v>
      </c>
      <c r="G1104" s="126" t="s">
        <v>22</v>
      </c>
      <c r="H1104" s="126" t="s">
        <v>23</v>
      </c>
      <c r="I1104" s="126" t="s">
        <v>2901</v>
      </c>
      <c r="J1104" s="126" t="s">
        <v>4775</v>
      </c>
      <c r="K1104" s="126" t="s">
        <v>3359</v>
      </c>
      <c r="L1104" s="127">
        <v>80338</v>
      </c>
      <c r="M1104" s="127">
        <v>90031</v>
      </c>
      <c r="N1104" s="127">
        <v>90027</v>
      </c>
      <c r="O1104" s="127">
        <v>118968</v>
      </c>
      <c r="P1104" s="127">
        <v>0</v>
      </c>
      <c r="Q1104" s="127">
        <v>14630</v>
      </c>
      <c r="R1104" s="127">
        <v>874</v>
      </c>
      <c r="S1104" s="127">
        <v>2113</v>
      </c>
      <c r="T1104" s="24">
        <f>IF(P1104&gt;0, ROUND(IF(IF(OR(C1104="51", C1104="52", C1104="66"), (L1104*'UNIT VALUES'!$C$26)-CALCS!P1104,0)&gt;0, IF(OR(C1104="51", C1104="52", C1104="66"), (L1104*'UNIT VALUES'!$C$26)-CALCS!P1104,0), 0), 0), ROUND(IF(IF(OR(C1104="51", C1104="52", C1104="66"), (L1104*'UNIT VALUES'!$C$26)-CALCS!O1104,0)&gt;0, IF(OR(C1104="51", C1104="52", C1104="66"), (L1104*'UNIT VALUES'!$C$26)-CALCS!O1104,0), 0), 0))</f>
        <v>7100</v>
      </c>
      <c r="U1104" s="25">
        <f>IF(C1104="22", (O1104*'UNIT VALUES'!$D$38)+(Q1104*'UNIT VALUES'!$D$39)+(S1104*'UNIT VALUES'!$D$40), (O1104*'UNIT VALUES'!$D$28)+(Q1104*'UNIT VALUES'!$D$29)+(S1104*'UNIT VALUES'!$D$30))</f>
        <v>912478.19829404086</v>
      </c>
      <c r="V1104" s="25">
        <f>IF(C1104="22",(O1104*'UNIT VALUES'!$D$41)+(Q1104*'UNIT VALUES'!$D$42)+(R1104*'UNIT VALUES'!$D$43),IF(C1104="66",(Q1104*'UNIT VALUES'!$D$31)+(T1104*'UNIT VALUES'!$D$33)+(R1104*'UNIT VALUES'!$D$34),(Q1104*'UNIT VALUES'!$D$31)+(T1104*'UNIT VALUES'!$D$32)+(R1104*'UNIT VALUES'!$D$34)))</f>
        <v>370791.00060967862</v>
      </c>
      <c r="W1104" s="25">
        <f t="shared" si="51"/>
        <v>912478</v>
      </c>
      <c r="X1104" s="27">
        <f>ROUND(IF(C1104="22", W1104*'UNIT VALUES'!$D$44, W1104*'UNIT VALUES'!$D$36), 0)</f>
        <v>798608</v>
      </c>
      <c r="Y1104" s="87">
        <f>ROUND(IF(C1104="22", IF(U1104&gt;V1104,O1104*'UNIT VALUES'!$D$38*'UNIT VALUES'!$D$44,O1104*'UNIT VALUES'!$D$41*'UNIT VALUES'!$D$44),IF(U1104&gt;V1104, O1104*'UNIT VALUES'!$D$28*'UNIT VALUES'!$D$36,0)), 0)</f>
        <v>195724</v>
      </c>
      <c r="Z1104" s="87">
        <f>ROUND(IF(C1104="22", IF(U1104&gt;V1104,Q1104*'UNIT VALUES'!$D$39*'UNIT VALUES'!$D$44,Q1104*'UNIT VALUES'!$D$42*'UNIT VALUES'!$D$44), IF(U1104&gt;V1104, Q1104*'UNIT VALUES'!$D$29*'UNIT VALUES'!$D$36, Q1104*'UNIT VALUES'!$D$31*'UNIT VALUES'!$D$36)),0)</f>
        <v>325503</v>
      </c>
      <c r="AA1104" s="87">
        <f>ROUND(IF(C1104="22", IF(U1104&gt;V1104,0,R1104*'UNIT VALUES'!$D$43*'UNIT VALUES'!$D$44),IF(CALCS!U1104&gt;CALCS!V1104,0,CALCS!R1104*'UNIT VALUES'!$D$34*'UNIT VALUES'!$D$36)), 0)</f>
        <v>0</v>
      </c>
      <c r="AB1104" s="87">
        <f>ROUND(IF(C1104="22",IF(U1104&gt;V1104,S1104*'UNIT VALUES'!$D$40*'UNIT VALUES'!$D$44,0),IF(U1104&gt;V1104,S1104*'UNIT VALUES'!$D$30*'UNIT VALUES'!$D$36)), 0)</f>
        <v>277381</v>
      </c>
      <c r="AC1104" s="87">
        <f>ROUND(IF(U1104&gt;V1104,0,IF(T1104&gt;1, IF(C1104="66", T1104*'UNIT VALUES'!$D$33*'UNIT VALUES'!$D$36,T1104*'UNIT VALUES'!$D$32*'UNIT VALUES'!$D$36),0)),0)</f>
        <v>0</v>
      </c>
      <c r="AD1104" t="str">
        <f t="shared" si="52"/>
        <v>483924</v>
      </c>
      <c r="AE1104">
        <f ca="1">IF(C1104="22",OFFSET('National Reallocations'!$L$1,MATCH(AD1104,'National Reallocations'!$I$2:$I$52,0),),ROUND((X1104/(SUM($X$2:$X$1259)-SUMIF($C$2:$C$1259,"22",$X$2:$X$1259)))*(Reallocations!$F$4+Reallocations!$F$5),0))</f>
        <v>67</v>
      </c>
      <c r="AF1104" s="27">
        <f ca="1">IF(ISERROR(OFFSET('MSA Reallocations'!$I$1,MATCH(AD1104,'MSA Reallocations'!$E$2:$E$37,0),)), 0, (OFFSET('MSA Reallocations'!$I$1,MATCH(AD1104,'MSA Reallocations'!$E$2:$E$37,0),)))</f>
        <v>0</v>
      </c>
      <c r="AG1104" s="181">
        <f ca="1">IF(ISERROR(OFFSET(Reductions!$E$1,MATCH(AD1104,Reductions!$F$2:$F$15,0),)), 0, -OFFSET(Reductions!$E$1,MATCH(AD1104,Reductions!$F$2:$F$15,0),))</f>
        <v>0</v>
      </c>
      <c r="AH1104" s="53">
        <f t="shared" ca="1" si="53"/>
        <v>798675</v>
      </c>
    </row>
    <row r="1105" spans="1:34" x14ac:dyDescent="0.25">
      <c r="A1105" s="126" t="s">
        <v>5714</v>
      </c>
      <c r="B1105" s="126" t="s">
        <v>2791</v>
      </c>
      <c r="C1105" s="126" t="s">
        <v>47</v>
      </c>
      <c r="D1105" s="126" t="s">
        <v>48</v>
      </c>
      <c r="E1105" s="126" t="s">
        <v>2792</v>
      </c>
      <c r="F1105" s="126" t="s">
        <v>723</v>
      </c>
      <c r="G1105" s="126" t="s">
        <v>2902</v>
      </c>
      <c r="H1105" s="126" t="s">
        <v>23</v>
      </c>
      <c r="I1105" s="126" t="s">
        <v>2903</v>
      </c>
      <c r="J1105" s="126" t="s">
        <v>2809</v>
      </c>
      <c r="K1105" s="126" t="s">
        <v>61</v>
      </c>
      <c r="L1105" s="127">
        <v>25605</v>
      </c>
      <c r="M1105" s="127">
        <v>23628</v>
      </c>
      <c r="N1105" s="127">
        <v>23628</v>
      </c>
      <c r="O1105" s="127">
        <v>19347</v>
      </c>
      <c r="P1105" s="127">
        <v>0</v>
      </c>
      <c r="Q1105" s="127">
        <v>3723</v>
      </c>
      <c r="R1105" s="127">
        <v>686</v>
      </c>
      <c r="S1105" s="127">
        <v>41</v>
      </c>
      <c r="T1105" s="24">
        <f>IF(P1105&gt;0, ROUND(IF(IF(OR(C1105="51", C1105="52", C1105="66"), (L1105*'UNIT VALUES'!$C$26)-CALCS!P1105,0)&gt;0, IF(OR(C1105="51", C1105="52", C1105="66"), (L1105*'UNIT VALUES'!$C$26)-CALCS!P1105,0), 0), 0), ROUND(IF(IF(OR(C1105="51", C1105="52", C1105="66"), (L1105*'UNIT VALUES'!$C$26)-CALCS!O1105,0)&gt;0, IF(OR(C1105="51", C1105="52", C1105="66"), (L1105*'UNIT VALUES'!$C$26)-CALCS!O1105,0), 0), 0))</f>
        <v>20833</v>
      </c>
      <c r="U1105" s="25">
        <f>IF(C1105="22", (O1105*'UNIT VALUES'!$D$38)+(Q1105*'UNIT VALUES'!$D$39)+(S1105*'UNIT VALUES'!$D$40), (O1105*'UNIT VALUES'!$D$28)+(Q1105*'UNIT VALUES'!$D$29)+(S1105*'UNIT VALUES'!$D$30))</f>
        <v>137161.23039569348</v>
      </c>
      <c r="V1105" s="25">
        <f>IF(C1105="22",(O1105*'UNIT VALUES'!$D$41)+(Q1105*'UNIT VALUES'!$D$42)+(R1105*'UNIT VALUES'!$D$43),IF(C1105="66",(Q1105*'UNIT VALUES'!$D$31)+(T1105*'UNIT VALUES'!$D$33)+(R1105*'UNIT VALUES'!$D$34),(Q1105*'UNIT VALUES'!$D$31)+(T1105*'UNIT VALUES'!$D$32)+(R1105*'UNIT VALUES'!$D$34)))</f>
        <v>350714.26305481716</v>
      </c>
      <c r="W1105" s="25">
        <f t="shared" si="51"/>
        <v>350714</v>
      </c>
      <c r="X1105" s="27">
        <f>ROUND(IF(C1105="22", W1105*'UNIT VALUES'!$D$44, W1105*'UNIT VALUES'!$D$36), 0)</f>
        <v>306948</v>
      </c>
      <c r="Y1105" s="87">
        <f>ROUND(IF(C1105="22", IF(U1105&gt;V1105,O1105*'UNIT VALUES'!$D$38*'UNIT VALUES'!$D$44,O1105*'UNIT VALUES'!$D$41*'UNIT VALUES'!$D$44),IF(U1105&gt;V1105, O1105*'UNIT VALUES'!$D$28*'UNIT VALUES'!$D$36,0)), 0)</f>
        <v>0</v>
      </c>
      <c r="Z1105" s="87">
        <f>ROUND(IF(C1105="22", IF(U1105&gt;V1105,Q1105*'UNIT VALUES'!$D$39*'UNIT VALUES'!$D$44,Q1105*'UNIT VALUES'!$D$42*'UNIT VALUES'!$D$44), IF(U1105&gt;V1105, Q1105*'UNIT VALUES'!$D$29*'UNIT VALUES'!$D$36, Q1105*'UNIT VALUES'!$D$31*'UNIT VALUES'!$D$36)),0)</f>
        <v>49700</v>
      </c>
      <c r="AA1105" s="87">
        <f>ROUND(IF(C1105="22", IF(U1105&gt;V1105,0,R1105*'UNIT VALUES'!$D$43*'UNIT VALUES'!$D$44),IF(CALCS!U1105&gt;CALCS!V1105,0,CALCS!R1105*'UNIT VALUES'!$D$34*'UNIT VALUES'!$D$36)), 0)</f>
        <v>44518</v>
      </c>
      <c r="AB1105" s="87">
        <f>ROUND(IF(C1105="22",IF(U1105&gt;V1105,S1105*'UNIT VALUES'!$D$40*'UNIT VALUES'!$D$44,0),IF(U1105&gt;V1105,S1105*'UNIT VALUES'!$D$30*'UNIT VALUES'!$D$36)), 0)</f>
        <v>0</v>
      </c>
      <c r="AC1105" s="87">
        <f>ROUND(IF(U1105&gt;V1105,0,IF(T1105&gt;1, IF(C1105="66", T1105*'UNIT VALUES'!$D$33*'UNIT VALUES'!$D$36,T1105*'UNIT VALUES'!$D$32*'UNIT VALUES'!$D$36),0)),0)</f>
        <v>212730</v>
      </c>
      <c r="AD1105" t="str">
        <f t="shared" si="52"/>
        <v>483966</v>
      </c>
      <c r="AE1105">
        <f ca="1">IF(C1105="22",OFFSET('National Reallocations'!$L$1,MATCH(AD1105,'National Reallocations'!$I$2:$I$52,0),),ROUND((X1105/(SUM($X$2:$X$1259)-SUMIF($C$2:$C$1259,"22",$X$2:$X$1259)))*(Reallocations!$F$4+Reallocations!$F$5),0))</f>
        <v>26</v>
      </c>
      <c r="AF1105" s="27">
        <f ca="1">IF(ISERROR(OFFSET('MSA Reallocations'!$I$1,MATCH(AD1105,'MSA Reallocations'!$E$2:$E$37,0),)), 0, (OFFSET('MSA Reallocations'!$I$1,MATCH(AD1105,'MSA Reallocations'!$E$2:$E$37,0),)))</f>
        <v>0</v>
      </c>
      <c r="AG1105" s="181">
        <f ca="1">IF(ISERROR(OFFSET(Reductions!$E$1,MATCH(AD1105,Reductions!$F$2:$F$15,0),)), 0, -OFFSET(Reductions!$E$1,MATCH(AD1105,Reductions!$F$2:$F$15,0),))</f>
        <v>0</v>
      </c>
      <c r="AH1105" s="53">
        <f t="shared" ca="1" si="53"/>
        <v>306974</v>
      </c>
    </row>
    <row r="1106" spans="1:34" x14ac:dyDescent="0.25">
      <c r="A1106" s="126" t="s">
        <v>5781</v>
      </c>
      <c r="B1106" s="126" t="s">
        <v>2791</v>
      </c>
      <c r="C1106" s="126" t="s">
        <v>47</v>
      </c>
      <c r="D1106" s="126" t="s">
        <v>48</v>
      </c>
      <c r="E1106" s="126" t="s">
        <v>2792</v>
      </c>
      <c r="F1106" s="126" t="s">
        <v>2904</v>
      </c>
      <c r="G1106" s="126" t="s">
        <v>1397</v>
      </c>
      <c r="H1106" s="126" t="s">
        <v>23</v>
      </c>
      <c r="I1106" s="126" t="s">
        <v>539</v>
      </c>
      <c r="J1106" s="126" t="s">
        <v>2807</v>
      </c>
      <c r="K1106" s="126" t="s">
        <v>61</v>
      </c>
      <c r="L1106" s="127">
        <v>58737</v>
      </c>
      <c r="M1106" s="127">
        <v>112560</v>
      </c>
      <c r="N1106" s="127">
        <v>112560</v>
      </c>
      <c r="O1106" s="127">
        <v>153784</v>
      </c>
      <c r="P1106" s="127">
        <v>0</v>
      </c>
      <c r="Q1106" s="127">
        <v>32637</v>
      </c>
      <c r="R1106" s="127">
        <v>630</v>
      </c>
      <c r="S1106" s="127">
        <v>4254</v>
      </c>
      <c r="T1106" s="24">
        <f>IF(P1106&gt;0, ROUND(IF(IF(OR(C1106="51", C1106="52", C1106="66"), (L1106*'UNIT VALUES'!$C$26)-CALCS!P1106,0)&gt;0, IF(OR(C1106="51", C1106="52", C1106="66"), (L1106*'UNIT VALUES'!$C$26)-CALCS!P1106,0), 0), 0), ROUND(IF(IF(OR(C1106="51", C1106="52", C1106="66"), (L1106*'UNIT VALUES'!$C$26)-CALCS!O1106,0)&gt;0, IF(OR(C1106="51", C1106="52", C1106="66"), (L1106*'UNIT VALUES'!$C$26)-CALCS!O1106,0), 0), 0))</f>
        <v>0</v>
      </c>
      <c r="U1106" s="25">
        <f>IF(C1106="22", (O1106*'UNIT VALUES'!$D$38)+(Q1106*'UNIT VALUES'!$D$39)+(S1106*'UNIT VALUES'!$D$40), (O1106*'UNIT VALUES'!$D$28)+(Q1106*'UNIT VALUES'!$D$29)+(S1106*'UNIT VALUES'!$D$30))</f>
        <v>1756818.3099028943</v>
      </c>
      <c r="V1106" s="25">
        <f>IF(C1106="22",(O1106*'UNIT VALUES'!$D$41)+(Q1106*'UNIT VALUES'!$D$42)+(R1106*'UNIT VALUES'!$D$43),IF(C1106="66",(Q1106*'UNIT VALUES'!$D$31)+(T1106*'UNIT VALUES'!$D$33)+(R1106*'UNIT VALUES'!$D$34),(Q1106*'UNIT VALUES'!$D$31)+(T1106*'UNIT VALUES'!$D$32)+(R1106*'UNIT VALUES'!$D$34)))</f>
        <v>544519.57258691452</v>
      </c>
      <c r="W1106" s="25">
        <f t="shared" si="51"/>
        <v>1756818</v>
      </c>
      <c r="X1106" s="27">
        <f>ROUND(IF(C1106="22", W1106*'UNIT VALUES'!$D$44, W1106*'UNIT VALUES'!$D$36), 0)</f>
        <v>1537582</v>
      </c>
      <c r="Y1106" s="87">
        <f>ROUND(IF(C1106="22", IF(U1106&gt;V1106,O1106*'UNIT VALUES'!$D$38*'UNIT VALUES'!$D$44,O1106*'UNIT VALUES'!$D$41*'UNIT VALUES'!$D$44),IF(U1106&gt;V1106, O1106*'UNIT VALUES'!$D$28*'UNIT VALUES'!$D$36,0)), 0)</f>
        <v>253003</v>
      </c>
      <c r="Z1106" s="87">
        <f>ROUND(IF(C1106="22", IF(U1106&gt;V1106,Q1106*'UNIT VALUES'!$D$39*'UNIT VALUES'!$D$44,Q1106*'UNIT VALUES'!$D$42*'UNIT VALUES'!$D$44), IF(U1106&gt;V1106, Q1106*'UNIT VALUES'!$D$29*'UNIT VALUES'!$D$36, Q1106*'UNIT VALUES'!$D$31*'UNIT VALUES'!$D$36)),0)</f>
        <v>726141</v>
      </c>
      <c r="AA1106" s="87">
        <f>ROUND(IF(C1106="22", IF(U1106&gt;V1106,0,R1106*'UNIT VALUES'!$D$43*'UNIT VALUES'!$D$44),IF(CALCS!U1106&gt;CALCS!V1106,0,CALCS!R1106*'UNIT VALUES'!$D$34*'UNIT VALUES'!$D$36)), 0)</f>
        <v>0</v>
      </c>
      <c r="AB1106" s="87">
        <f>ROUND(IF(C1106="22",IF(U1106&gt;V1106,S1106*'UNIT VALUES'!$D$40*'UNIT VALUES'!$D$44,0),IF(U1106&gt;V1106,S1106*'UNIT VALUES'!$D$30*'UNIT VALUES'!$D$36)), 0)</f>
        <v>558438</v>
      </c>
      <c r="AC1106" s="87">
        <f>ROUND(IF(U1106&gt;V1106,0,IF(T1106&gt;1, IF(C1106="66", T1106*'UNIT VALUES'!$D$33*'UNIT VALUES'!$D$36,T1106*'UNIT VALUES'!$D$32*'UNIT VALUES'!$D$36),0)),0)</f>
        <v>0</v>
      </c>
      <c r="AD1106" t="str">
        <f t="shared" si="52"/>
        <v>484068</v>
      </c>
      <c r="AE1106">
        <f ca="1">IF(C1106="22",OFFSET('National Reallocations'!$L$1,MATCH(AD1106,'National Reallocations'!$I$2:$I$52,0),),ROUND((X1106/(SUM($X$2:$X$1259)-SUMIF($C$2:$C$1259,"22",$X$2:$X$1259)))*(Reallocations!$F$4+Reallocations!$F$5),0))</f>
        <v>129</v>
      </c>
      <c r="AF1106" s="27">
        <f ca="1">IF(ISERROR(OFFSET('MSA Reallocations'!$I$1,MATCH(AD1106,'MSA Reallocations'!$E$2:$E$37,0),)), 0, (OFFSET('MSA Reallocations'!$I$1,MATCH(AD1106,'MSA Reallocations'!$E$2:$E$37,0),)))</f>
        <v>11331</v>
      </c>
      <c r="AG1106" s="181">
        <f ca="1">IF(ISERROR(OFFSET(Reductions!$E$1,MATCH(AD1106,Reductions!$F$2:$F$15,0),)), 0, -OFFSET(Reductions!$E$1,MATCH(AD1106,Reductions!$F$2:$F$15,0),))</f>
        <v>0</v>
      </c>
      <c r="AH1106" s="53">
        <f t="shared" ca="1" si="53"/>
        <v>1549042</v>
      </c>
    </row>
    <row r="1107" spans="1:34" x14ac:dyDescent="0.25">
      <c r="A1107" s="126" t="s">
        <v>5889</v>
      </c>
      <c r="B1107" s="126" t="s">
        <v>2791</v>
      </c>
      <c r="C1107" s="126" t="s">
        <v>47</v>
      </c>
      <c r="D1107" s="126" t="s">
        <v>48</v>
      </c>
      <c r="E1107" s="126" t="s">
        <v>2792</v>
      </c>
      <c r="F1107" s="126" t="s">
        <v>2906</v>
      </c>
      <c r="G1107" s="126" t="s">
        <v>454</v>
      </c>
      <c r="H1107" s="126" t="s">
        <v>23</v>
      </c>
      <c r="I1107" s="126" t="s">
        <v>2907</v>
      </c>
      <c r="J1107" s="126" t="s">
        <v>2807</v>
      </c>
      <c r="K1107" s="126" t="s">
        <v>61</v>
      </c>
      <c r="L1107" s="127">
        <v>1497</v>
      </c>
      <c r="M1107" s="127">
        <v>0</v>
      </c>
      <c r="N1107" s="127">
        <v>0</v>
      </c>
      <c r="O1107" s="127">
        <v>108821</v>
      </c>
      <c r="P1107" s="127">
        <v>0</v>
      </c>
      <c r="Q1107" s="127">
        <v>4720</v>
      </c>
      <c r="R1107" s="127">
        <v>114</v>
      </c>
      <c r="S1107" s="127">
        <v>396</v>
      </c>
      <c r="T1107" s="24">
        <f>IF(P1107&gt;0, ROUND(IF(IF(OR(C1107="51", C1107="52", C1107="66"), (L1107*'UNIT VALUES'!$C$26)-CALCS!P1107,0)&gt;0, IF(OR(C1107="51", C1107="52", C1107="66"), (L1107*'UNIT VALUES'!$C$26)-CALCS!P1107,0), 0), 0), ROUND(IF(IF(OR(C1107="51", C1107="52", C1107="66"), (L1107*'UNIT VALUES'!$C$26)-CALCS!O1107,0)&gt;0, IF(OR(C1107="51", C1107="52", C1107="66"), (L1107*'UNIT VALUES'!$C$26)-CALCS!O1107,0), 0), 0))</f>
        <v>0</v>
      </c>
      <c r="U1107" s="25">
        <f>IF(C1107="22", (O1107*'UNIT VALUES'!$D$38)+(Q1107*'UNIT VALUES'!$D$39)+(S1107*'UNIT VALUES'!$D$40), (O1107*'UNIT VALUES'!$D$28)+(Q1107*'UNIT VALUES'!$D$29)+(S1107*'UNIT VALUES'!$D$30))</f>
        <v>383943.22257422726</v>
      </c>
      <c r="V1107" s="25">
        <f>IF(C1107="22",(O1107*'UNIT VALUES'!$D$41)+(Q1107*'UNIT VALUES'!$D$42)+(R1107*'UNIT VALUES'!$D$43),IF(C1107="66",(Q1107*'UNIT VALUES'!$D$31)+(T1107*'UNIT VALUES'!$D$33)+(R1107*'UNIT VALUES'!$D$34),(Q1107*'UNIT VALUES'!$D$31)+(T1107*'UNIT VALUES'!$D$32)+(R1107*'UNIT VALUES'!$D$34)))</f>
        <v>80446.180250522419</v>
      </c>
      <c r="W1107" s="25">
        <f t="shared" si="51"/>
        <v>383943</v>
      </c>
      <c r="X1107" s="27">
        <f>ROUND(IF(C1107="22", W1107*'UNIT VALUES'!$D$44, W1107*'UNIT VALUES'!$D$36), 0)</f>
        <v>336030</v>
      </c>
      <c r="Y1107" s="87">
        <f>ROUND(IF(C1107="22", IF(U1107&gt;V1107,O1107*'UNIT VALUES'!$D$38*'UNIT VALUES'!$D$44,O1107*'UNIT VALUES'!$D$41*'UNIT VALUES'!$D$44),IF(U1107&gt;V1107, O1107*'UNIT VALUES'!$D$28*'UNIT VALUES'!$D$36,0)), 0)</f>
        <v>179031</v>
      </c>
      <c r="Z1107" s="87">
        <f>ROUND(IF(C1107="22", IF(U1107&gt;V1107,Q1107*'UNIT VALUES'!$D$39*'UNIT VALUES'!$D$44,Q1107*'UNIT VALUES'!$D$42*'UNIT VALUES'!$D$44), IF(U1107&gt;V1107, Q1107*'UNIT VALUES'!$D$29*'UNIT VALUES'!$D$36, Q1107*'UNIT VALUES'!$D$31*'UNIT VALUES'!$D$36)),0)</f>
        <v>105015</v>
      </c>
      <c r="AA1107" s="87">
        <f>ROUND(IF(C1107="22", IF(U1107&gt;V1107,0,R1107*'UNIT VALUES'!$D$43*'UNIT VALUES'!$D$44),IF(CALCS!U1107&gt;CALCS!V1107,0,CALCS!R1107*'UNIT VALUES'!$D$34*'UNIT VALUES'!$D$36)), 0)</f>
        <v>0</v>
      </c>
      <c r="AB1107" s="87">
        <f>ROUND(IF(C1107="22",IF(U1107&gt;V1107,S1107*'UNIT VALUES'!$D$40*'UNIT VALUES'!$D$44,0),IF(U1107&gt;V1107,S1107*'UNIT VALUES'!$D$30*'UNIT VALUES'!$D$36)), 0)</f>
        <v>51984</v>
      </c>
      <c r="AC1107" s="87">
        <f>ROUND(IF(U1107&gt;V1107,0,IF(T1107&gt;1, IF(C1107="66", T1107*'UNIT VALUES'!$D$33*'UNIT VALUES'!$D$36,T1107*'UNIT VALUES'!$D$32*'UNIT VALUES'!$D$36),0)),0)</f>
        <v>0</v>
      </c>
      <c r="AD1107" t="str">
        <f t="shared" si="52"/>
        <v>484080</v>
      </c>
      <c r="AE1107">
        <f ca="1">IF(C1107="22",OFFSET('National Reallocations'!$L$1,MATCH(AD1107,'National Reallocations'!$I$2:$I$52,0),),ROUND((X1107/(SUM($X$2:$X$1259)-SUMIF($C$2:$C$1259,"22",$X$2:$X$1259)))*(Reallocations!$F$4+Reallocations!$F$5),0))</f>
        <v>28</v>
      </c>
      <c r="AF1107" s="27">
        <f ca="1">IF(ISERROR(OFFSET('MSA Reallocations'!$I$1,MATCH(AD1107,'MSA Reallocations'!$E$2:$E$37,0),)), 0, (OFFSET('MSA Reallocations'!$I$1,MATCH(AD1107,'MSA Reallocations'!$E$2:$E$37,0),)))</f>
        <v>2476</v>
      </c>
      <c r="AG1107" s="181">
        <f ca="1">IF(ISERROR(OFFSET(Reductions!$E$1,MATCH(AD1107,Reductions!$F$2:$F$15,0),)), 0, -OFFSET(Reductions!$E$1,MATCH(AD1107,Reductions!$F$2:$F$15,0),))</f>
        <v>0</v>
      </c>
      <c r="AH1107" s="53">
        <f t="shared" ca="1" si="53"/>
        <v>338534</v>
      </c>
    </row>
    <row r="1108" spans="1:34" x14ac:dyDescent="0.25">
      <c r="A1108" s="126" t="s">
        <v>5177</v>
      </c>
      <c r="B1108" s="126" t="s">
        <v>2791</v>
      </c>
      <c r="C1108" s="126" t="s">
        <v>47</v>
      </c>
      <c r="D1108" s="126" t="s">
        <v>48</v>
      </c>
      <c r="E1108" s="126" t="s">
        <v>2792</v>
      </c>
      <c r="F1108" s="126" t="s">
        <v>4671</v>
      </c>
      <c r="G1108" s="126" t="s">
        <v>2982</v>
      </c>
      <c r="H1108" s="126" t="s">
        <v>23</v>
      </c>
      <c r="I1108" s="126" t="s">
        <v>4672</v>
      </c>
      <c r="J1108" s="126" t="s">
        <v>2804</v>
      </c>
      <c r="K1108" s="126" t="s">
        <v>3360</v>
      </c>
      <c r="L1108" s="127">
        <v>1</v>
      </c>
      <c r="M1108" s="127">
        <v>0</v>
      </c>
      <c r="N1108" s="127">
        <v>0</v>
      </c>
      <c r="O1108" s="127">
        <v>57122</v>
      </c>
      <c r="P1108" s="127">
        <v>0</v>
      </c>
      <c r="Q1108" s="127">
        <v>5405</v>
      </c>
      <c r="R1108" s="127">
        <v>53</v>
      </c>
      <c r="S1108" s="127">
        <v>352</v>
      </c>
      <c r="T1108" s="24">
        <f>IF(P1108&gt;0, ROUND(IF(IF(OR(C1108="51", C1108="52", C1108="66"), (L1108*'UNIT VALUES'!$C$26)-CALCS!P1108,0)&gt;0, IF(OR(C1108="51", C1108="52", C1108="66"), (L1108*'UNIT VALUES'!$C$26)-CALCS!P1108,0), 0), 0), ROUND(IF(IF(OR(C1108="51", C1108="52", C1108="66"), (L1108*'UNIT VALUES'!$C$26)-CALCS!O1108,0)&gt;0, IF(OR(C1108="51", C1108="52", C1108="66"), (L1108*'UNIT VALUES'!$C$26)-CALCS!O1108,0), 0), 0))</f>
        <v>0</v>
      </c>
      <c r="U1108" s="25">
        <f>IF(C1108="22", (O1108*'UNIT VALUES'!$D$38)+(Q1108*'UNIT VALUES'!$D$39)+(S1108*'UNIT VALUES'!$D$40), (O1108*'UNIT VALUES'!$D$28)+(Q1108*'UNIT VALUES'!$D$29)+(S1108*'UNIT VALUES'!$D$30))</f>
        <v>297575.36221629631</v>
      </c>
      <c r="V1108" s="25">
        <f>IF(C1108="22",(O1108*'UNIT VALUES'!$D$41)+(Q1108*'UNIT VALUES'!$D$42)+(R1108*'UNIT VALUES'!$D$43),IF(C1108="66",(Q1108*'UNIT VALUES'!$D$31)+(T1108*'UNIT VALUES'!$D$33)+(R1108*'UNIT VALUES'!$D$34),(Q1108*'UNIT VALUES'!$D$31)+(T1108*'UNIT VALUES'!$D$32)+(R1108*'UNIT VALUES'!$D$34)))</f>
        <v>86371.363579986137</v>
      </c>
      <c r="W1108" s="25">
        <f t="shared" si="51"/>
        <v>297575</v>
      </c>
      <c r="X1108" s="27">
        <f>ROUND(IF(C1108="22", W1108*'UNIT VALUES'!$D$44, W1108*'UNIT VALUES'!$D$36), 0)</f>
        <v>260440</v>
      </c>
      <c r="Y1108" s="87">
        <f>ROUND(IF(C1108="22", IF(U1108&gt;V1108,O1108*'UNIT VALUES'!$D$38*'UNIT VALUES'!$D$44,O1108*'UNIT VALUES'!$D$41*'UNIT VALUES'!$D$44),IF(U1108&gt;V1108, O1108*'UNIT VALUES'!$D$28*'UNIT VALUES'!$D$36,0)), 0)</f>
        <v>93976</v>
      </c>
      <c r="Z1108" s="87">
        <f>ROUND(IF(C1108="22", IF(U1108&gt;V1108,Q1108*'UNIT VALUES'!$D$39*'UNIT VALUES'!$D$44,Q1108*'UNIT VALUES'!$D$42*'UNIT VALUES'!$D$44), IF(U1108&gt;V1108, Q1108*'UNIT VALUES'!$D$29*'UNIT VALUES'!$D$36, Q1108*'UNIT VALUES'!$D$31*'UNIT VALUES'!$D$36)),0)</f>
        <v>120256</v>
      </c>
      <c r="AA1108" s="87">
        <f>ROUND(IF(C1108="22", IF(U1108&gt;V1108,0,R1108*'UNIT VALUES'!$D$43*'UNIT VALUES'!$D$44),IF(CALCS!U1108&gt;CALCS!V1108,0,CALCS!R1108*'UNIT VALUES'!$D$34*'UNIT VALUES'!$D$36)), 0)</f>
        <v>0</v>
      </c>
      <c r="AB1108" s="87">
        <f>ROUND(IF(C1108="22",IF(U1108&gt;V1108,S1108*'UNIT VALUES'!$D$40*'UNIT VALUES'!$D$44,0),IF(U1108&gt;V1108,S1108*'UNIT VALUES'!$D$30*'UNIT VALUES'!$D$36)), 0)</f>
        <v>46208</v>
      </c>
      <c r="AC1108" s="87">
        <f>ROUND(IF(U1108&gt;V1108,0,IF(T1108&gt;1, IF(C1108="66", T1108*'UNIT VALUES'!$D$33*'UNIT VALUES'!$D$36,T1108*'UNIT VALUES'!$D$32*'UNIT VALUES'!$D$36),0)),0)</f>
        <v>0</v>
      </c>
      <c r="AD1108" t="str">
        <f t="shared" si="52"/>
        <v>484140</v>
      </c>
      <c r="AE1108">
        <f ca="1">IF(C1108="22",OFFSET('National Reallocations'!$L$1,MATCH(AD1108,'National Reallocations'!$I$2:$I$52,0),),ROUND((X1108/(SUM($X$2:$X$1259)-SUMIF($C$2:$C$1259,"22",$X$2:$X$1259)))*(Reallocations!$F$4+Reallocations!$F$5),0))</f>
        <v>22</v>
      </c>
      <c r="AF1108" s="27">
        <f ca="1">IF(ISERROR(OFFSET('MSA Reallocations'!$I$1,MATCH(AD1108,'MSA Reallocations'!$E$2:$E$37,0),)), 0, (OFFSET('MSA Reallocations'!$I$1,MATCH(AD1108,'MSA Reallocations'!$E$2:$E$37,0),)))</f>
        <v>0</v>
      </c>
      <c r="AG1108" s="181">
        <f ca="1">IF(ISERROR(OFFSET(Reductions!$E$1,MATCH(AD1108,Reductions!$F$2:$F$15,0),)), 0, -OFFSET(Reductions!$E$1,MATCH(AD1108,Reductions!$F$2:$F$15,0),))</f>
        <v>0</v>
      </c>
      <c r="AH1108" s="53">
        <f t="shared" ca="1" si="53"/>
        <v>260462</v>
      </c>
    </row>
    <row r="1109" spans="1:34" x14ac:dyDescent="0.25">
      <c r="A1109" s="126" t="s">
        <v>4952</v>
      </c>
      <c r="B1109" s="126" t="s">
        <v>2791</v>
      </c>
      <c r="C1109" s="126" t="s">
        <v>47</v>
      </c>
      <c r="D1109" s="126" t="s">
        <v>48</v>
      </c>
      <c r="E1109" s="126" t="s">
        <v>2792</v>
      </c>
      <c r="F1109" s="126" t="s">
        <v>2909</v>
      </c>
      <c r="G1109" s="126" t="s">
        <v>1162</v>
      </c>
      <c r="H1109" s="126" t="s">
        <v>23</v>
      </c>
      <c r="I1109" s="126" t="s">
        <v>2910</v>
      </c>
      <c r="J1109" s="126" t="s">
        <v>2834</v>
      </c>
      <c r="K1109" s="126" t="s">
        <v>3360</v>
      </c>
      <c r="L1109" s="127">
        <v>14106</v>
      </c>
      <c r="M1109" s="127">
        <v>25101</v>
      </c>
      <c r="N1109" s="127">
        <v>21381</v>
      </c>
      <c r="O1109" s="127">
        <v>76538</v>
      </c>
      <c r="P1109" s="127">
        <v>0</v>
      </c>
      <c r="Q1109" s="127">
        <v>25787</v>
      </c>
      <c r="R1109" s="127">
        <v>649</v>
      </c>
      <c r="S1109" s="127">
        <v>3167</v>
      </c>
      <c r="T1109" s="24">
        <f>IF(P1109&gt;0, ROUND(IF(IF(OR(C1109="51", C1109="52", C1109="66"), (L1109*'UNIT VALUES'!$C$26)-CALCS!P1109,0)&gt;0, IF(OR(C1109="51", C1109="52", C1109="66"), (L1109*'UNIT VALUES'!$C$26)-CALCS!P1109,0), 0), 0), ROUND(IF(IF(OR(C1109="51", C1109="52", C1109="66"), (L1109*'UNIT VALUES'!$C$26)-CALCS!O1109,0)&gt;0, IF(OR(C1109="51", C1109="52", C1109="66"), (L1109*'UNIT VALUES'!$C$26)-CALCS!O1109,0), 0), 0))</f>
        <v>0</v>
      </c>
      <c r="U1109" s="25">
        <f>IF(C1109="22", (O1109*'UNIT VALUES'!$D$38)+(Q1109*'UNIT VALUES'!$D$39)+(S1109*'UNIT VALUES'!$D$40), (O1109*'UNIT VALUES'!$D$28)+(Q1109*'UNIT VALUES'!$D$29)+(S1109*'UNIT VALUES'!$D$30))</f>
        <v>1274437.05990081</v>
      </c>
      <c r="V1109" s="25">
        <f>IF(C1109="22",(O1109*'UNIT VALUES'!$D$41)+(Q1109*'UNIT VALUES'!$D$42)+(R1109*'UNIT VALUES'!$D$43),IF(C1109="66",(Q1109*'UNIT VALUES'!$D$31)+(T1109*'UNIT VALUES'!$D$33)+(R1109*'UNIT VALUES'!$D$34),(Q1109*'UNIT VALUES'!$D$31)+(T1109*'UNIT VALUES'!$D$32)+(R1109*'UNIT VALUES'!$D$34)))</f>
        <v>441446.49948868016</v>
      </c>
      <c r="W1109" s="25">
        <f t="shared" si="51"/>
        <v>1274437</v>
      </c>
      <c r="X1109" s="27">
        <f>ROUND(IF(C1109="22", W1109*'UNIT VALUES'!$D$44, W1109*'UNIT VALUES'!$D$36), 0)</f>
        <v>1115398</v>
      </c>
      <c r="Y1109" s="87">
        <f>ROUND(IF(C1109="22", IF(U1109&gt;V1109,O1109*'UNIT VALUES'!$D$38*'UNIT VALUES'!$D$44,O1109*'UNIT VALUES'!$D$41*'UNIT VALUES'!$D$44),IF(U1109&gt;V1109, O1109*'UNIT VALUES'!$D$28*'UNIT VALUES'!$D$36,0)), 0)</f>
        <v>125919</v>
      </c>
      <c r="Z1109" s="87">
        <f>ROUND(IF(C1109="22", IF(U1109&gt;V1109,Q1109*'UNIT VALUES'!$D$39*'UNIT VALUES'!$D$44,Q1109*'UNIT VALUES'!$D$42*'UNIT VALUES'!$D$44), IF(U1109&gt;V1109, Q1109*'UNIT VALUES'!$D$29*'UNIT VALUES'!$D$36, Q1109*'UNIT VALUES'!$D$31*'UNIT VALUES'!$D$36)),0)</f>
        <v>573735</v>
      </c>
      <c r="AA1109" s="87">
        <f>ROUND(IF(C1109="22", IF(U1109&gt;V1109,0,R1109*'UNIT VALUES'!$D$43*'UNIT VALUES'!$D$44),IF(CALCS!U1109&gt;CALCS!V1109,0,CALCS!R1109*'UNIT VALUES'!$D$34*'UNIT VALUES'!$D$36)), 0)</f>
        <v>0</v>
      </c>
      <c r="AB1109" s="87">
        <f>ROUND(IF(C1109="22",IF(U1109&gt;V1109,S1109*'UNIT VALUES'!$D$40*'UNIT VALUES'!$D$44,0),IF(U1109&gt;V1109,S1109*'UNIT VALUES'!$D$30*'UNIT VALUES'!$D$36)), 0)</f>
        <v>415744</v>
      </c>
      <c r="AC1109" s="87">
        <f>ROUND(IF(U1109&gt;V1109,0,IF(T1109&gt;1, IF(C1109="66", T1109*'UNIT VALUES'!$D$33*'UNIT VALUES'!$D$36,T1109*'UNIT VALUES'!$D$32*'UNIT VALUES'!$D$36),0)),0)</f>
        <v>0</v>
      </c>
      <c r="AD1109" t="str">
        <f t="shared" si="52"/>
        <v>484146</v>
      </c>
      <c r="AE1109">
        <f ca="1">IF(C1109="22",OFFSET('National Reallocations'!$L$1,MATCH(AD1109,'National Reallocations'!$I$2:$I$52,0),),ROUND((X1109/(SUM($X$2:$X$1259)-SUMIF($C$2:$C$1259,"22",$X$2:$X$1259)))*(Reallocations!$F$4+Reallocations!$F$5),0))</f>
        <v>94</v>
      </c>
      <c r="AF1109" s="27">
        <f ca="1">IF(ISERROR(OFFSET('MSA Reallocations'!$I$1,MATCH(AD1109,'MSA Reallocations'!$E$2:$E$37,0),)), 0, (OFFSET('MSA Reallocations'!$I$1,MATCH(AD1109,'MSA Reallocations'!$E$2:$E$37,0),)))</f>
        <v>0</v>
      </c>
      <c r="AG1109" s="181">
        <f ca="1">IF(ISERROR(OFFSET(Reductions!$E$1,MATCH(AD1109,Reductions!$F$2:$F$15,0),)), 0, -OFFSET(Reductions!$E$1,MATCH(AD1109,Reductions!$F$2:$F$15,0),))</f>
        <v>0</v>
      </c>
      <c r="AH1109" s="53">
        <f t="shared" ca="1" si="53"/>
        <v>1115492</v>
      </c>
    </row>
    <row r="1110" spans="1:34" x14ac:dyDescent="0.25">
      <c r="A1110" s="126" t="s">
        <v>5549</v>
      </c>
      <c r="B1110" s="126" t="s">
        <v>2791</v>
      </c>
      <c r="C1110" s="126" t="s">
        <v>27</v>
      </c>
      <c r="D1110" s="126" t="s">
        <v>28</v>
      </c>
      <c r="E1110" s="126" t="s">
        <v>2792</v>
      </c>
      <c r="F1110" s="126" t="s">
        <v>2912</v>
      </c>
      <c r="G1110" s="126" t="s">
        <v>22</v>
      </c>
      <c r="H1110" s="126" t="s">
        <v>23</v>
      </c>
      <c r="I1110" s="126" t="s">
        <v>2913</v>
      </c>
      <c r="J1110" s="126" t="s">
        <v>2797</v>
      </c>
      <c r="K1110" s="126" t="s">
        <v>3359</v>
      </c>
      <c r="L1110" s="127">
        <v>3695</v>
      </c>
      <c r="M1110" s="127">
        <v>72331</v>
      </c>
      <c r="N1110" s="127">
        <v>72331</v>
      </c>
      <c r="O1110" s="127">
        <v>283558</v>
      </c>
      <c r="P1110" s="127">
        <v>0</v>
      </c>
      <c r="Q1110" s="127">
        <v>20492</v>
      </c>
      <c r="R1110" s="127">
        <v>333</v>
      </c>
      <c r="S1110" s="127">
        <v>2009</v>
      </c>
      <c r="T1110" s="24">
        <f>IF(P1110&gt;0, ROUND(IF(IF(OR(C1110="51", C1110="52", C1110="66"), (L1110*'UNIT VALUES'!$C$26)-CALCS!P1110,0)&gt;0, IF(OR(C1110="51", C1110="52", C1110="66"), (L1110*'UNIT VALUES'!$C$26)-CALCS!P1110,0), 0), 0), ROUND(IF(IF(OR(C1110="51", C1110="52", C1110="66"), (L1110*'UNIT VALUES'!$C$26)-CALCS!O1110,0)&gt;0, IF(OR(C1110="51", C1110="52", C1110="66"), (L1110*'UNIT VALUES'!$C$26)-CALCS!O1110,0), 0), 0))</f>
        <v>0</v>
      </c>
      <c r="U1110" s="25">
        <f>IF(C1110="22", (O1110*'UNIT VALUES'!$D$38)+(Q1110*'UNIT VALUES'!$D$39)+(S1110*'UNIT VALUES'!$D$40), (O1110*'UNIT VALUES'!$D$28)+(Q1110*'UNIT VALUES'!$D$29)+(S1110*'UNIT VALUES'!$D$30))</f>
        <v>1355289.494596215</v>
      </c>
      <c r="V1110" s="25">
        <f>IF(C1110="22",(O1110*'UNIT VALUES'!$D$41)+(Q1110*'UNIT VALUES'!$D$42)+(R1110*'UNIT VALUES'!$D$43),IF(C1110="66",(Q1110*'UNIT VALUES'!$D$31)+(T1110*'UNIT VALUES'!$D$33)+(R1110*'UNIT VALUES'!$D$34),(Q1110*'UNIT VALUES'!$D$31)+(T1110*'UNIT VALUES'!$D$32)+(R1110*'UNIT VALUES'!$D$34)))</f>
        <v>337252.12463376351</v>
      </c>
      <c r="W1110" s="25">
        <f t="shared" si="51"/>
        <v>1355289</v>
      </c>
      <c r="X1110" s="27">
        <f>ROUND(IF(C1110="22", W1110*'UNIT VALUES'!$D$44, W1110*'UNIT VALUES'!$D$36), 0)</f>
        <v>1186160</v>
      </c>
      <c r="Y1110" s="87">
        <f>ROUND(IF(C1110="22", IF(U1110&gt;V1110,O1110*'UNIT VALUES'!$D$38*'UNIT VALUES'!$D$44,O1110*'UNIT VALUES'!$D$41*'UNIT VALUES'!$D$44),IF(U1110&gt;V1110, O1110*'UNIT VALUES'!$D$28*'UNIT VALUES'!$D$36,0)), 0)</f>
        <v>466505</v>
      </c>
      <c r="Z1110" s="87">
        <f>ROUND(IF(C1110="22", IF(U1110&gt;V1110,Q1110*'UNIT VALUES'!$D$39*'UNIT VALUES'!$D$44,Q1110*'UNIT VALUES'!$D$42*'UNIT VALUES'!$D$44), IF(U1110&gt;V1110, Q1110*'UNIT VALUES'!$D$29*'UNIT VALUES'!$D$36, Q1110*'UNIT VALUES'!$D$31*'UNIT VALUES'!$D$36)),0)</f>
        <v>455927</v>
      </c>
      <c r="AA1110" s="87">
        <f>ROUND(IF(C1110="22", IF(U1110&gt;V1110,0,R1110*'UNIT VALUES'!$D$43*'UNIT VALUES'!$D$44),IF(CALCS!U1110&gt;CALCS!V1110,0,CALCS!R1110*'UNIT VALUES'!$D$34*'UNIT VALUES'!$D$36)), 0)</f>
        <v>0</v>
      </c>
      <c r="AB1110" s="87">
        <f>ROUND(IF(C1110="22",IF(U1110&gt;V1110,S1110*'UNIT VALUES'!$D$40*'UNIT VALUES'!$D$44,0),IF(U1110&gt;V1110,S1110*'UNIT VALUES'!$D$30*'UNIT VALUES'!$D$36)), 0)</f>
        <v>263729</v>
      </c>
      <c r="AC1110" s="87">
        <f>ROUND(IF(U1110&gt;V1110,0,IF(T1110&gt;1, IF(C1110="66", T1110*'UNIT VALUES'!$D$33*'UNIT VALUES'!$D$36,T1110*'UNIT VALUES'!$D$32*'UNIT VALUES'!$D$36),0)),0)</f>
        <v>0</v>
      </c>
      <c r="AD1110" t="str">
        <f t="shared" si="52"/>
        <v>484206</v>
      </c>
      <c r="AE1110">
        <f ca="1">IF(C1110="22",OFFSET('National Reallocations'!$L$1,MATCH(AD1110,'National Reallocations'!$I$2:$I$52,0),),ROUND((X1110/(SUM($X$2:$X$1259)-SUMIF($C$2:$C$1259,"22",$X$2:$X$1259)))*(Reallocations!$F$4+Reallocations!$F$5),0))</f>
        <v>100</v>
      </c>
      <c r="AF1110" s="27">
        <f ca="1">IF(ISERROR(OFFSET('MSA Reallocations'!$I$1,MATCH(AD1110,'MSA Reallocations'!$E$2:$E$37,0),)), 0, (OFFSET('MSA Reallocations'!$I$1,MATCH(AD1110,'MSA Reallocations'!$E$2:$E$37,0),)))</f>
        <v>0</v>
      </c>
      <c r="AG1110" s="181">
        <f ca="1">IF(ISERROR(OFFSET(Reductions!$E$1,MATCH(AD1110,Reductions!$F$2:$F$15,0),)), 0, -OFFSET(Reductions!$E$1,MATCH(AD1110,Reductions!$F$2:$F$15,0),))</f>
        <v>0</v>
      </c>
      <c r="AH1110" s="53">
        <f t="shared" ca="1" si="53"/>
        <v>1186260</v>
      </c>
    </row>
    <row r="1111" spans="1:34" x14ac:dyDescent="0.25">
      <c r="A1111" s="126" t="s">
        <v>5205</v>
      </c>
      <c r="B1111" s="126" t="s">
        <v>2791</v>
      </c>
      <c r="C1111" s="126" t="s">
        <v>27</v>
      </c>
      <c r="D1111" s="126" t="s">
        <v>28</v>
      </c>
      <c r="E1111" s="126" t="s">
        <v>2792</v>
      </c>
      <c r="F1111" s="126" t="s">
        <v>2915</v>
      </c>
      <c r="G1111" s="126" t="s">
        <v>22</v>
      </c>
      <c r="H1111" s="126" t="s">
        <v>23</v>
      </c>
      <c r="I1111" s="126" t="s">
        <v>2916</v>
      </c>
      <c r="J1111" s="126" t="s">
        <v>2809</v>
      </c>
      <c r="K1111" s="126" t="s">
        <v>61</v>
      </c>
      <c r="L1111" s="127">
        <v>76262</v>
      </c>
      <c r="M1111" s="127">
        <v>63053</v>
      </c>
      <c r="N1111" s="127">
        <v>61251</v>
      </c>
      <c r="O1111" s="127">
        <v>55340</v>
      </c>
      <c r="P1111" s="127">
        <v>0</v>
      </c>
      <c r="Q1111" s="127">
        <v>16352</v>
      </c>
      <c r="R1111" s="127">
        <v>1995</v>
      </c>
      <c r="S1111" s="127">
        <v>989</v>
      </c>
      <c r="T1111" s="24">
        <f>IF(P1111&gt;0, ROUND(IF(IF(OR(C1111="51", C1111="52", C1111="66"), (L1111*'UNIT VALUES'!$C$26)-CALCS!P1111,0)&gt;0, IF(OR(C1111="51", C1111="52", C1111="66"), (L1111*'UNIT VALUES'!$C$26)-CALCS!P1111,0), 0), 0), ROUND(IF(IF(OR(C1111="51", C1111="52", C1111="66"), (L1111*'UNIT VALUES'!$C$26)-CALCS!O1111,0)&gt;0, IF(OR(C1111="51", C1111="52", C1111="66"), (L1111*'UNIT VALUES'!$C$26)-CALCS!O1111,0), 0), 0))</f>
        <v>64332</v>
      </c>
      <c r="U1111" s="25">
        <f>IF(C1111="22", (O1111*'UNIT VALUES'!$D$38)+(Q1111*'UNIT VALUES'!$D$39)+(S1111*'UNIT VALUES'!$D$40), (O1111*'UNIT VALUES'!$D$28)+(Q1111*'UNIT VALUES'!$D$29)+(S1111*'UNIT VALUES'!$D$30))</f>
        <v>668057.96852700936</v>
      </c>
      <c r="V1111" s="25">
        <f>IF(C1111="22",(O1111*'UNIT VALUES'!$D$41)+(Q1111*'UNIT VALUES'!$D$42)+(R1111*'UNIT VALUES'!$D$43),IF(C1111="66",(Q1111*'UNIT VALUES'!$D$31)+(T1111*'UNIT VALUES'!$D$33)+(R1111*'UNIT VALUES'!$D$34),(Q1111*'UNIT VALUES'!$D$31)+(T1111*'UNIT VALUES'!$D$32)+(R1111*'UNIT VALUES'!$D$34)))</f>
        <v>1147912.8738853452</v>
      </c>
      <c r="W1111" s="25">
        <f t="shared" si="51"/>
        <v>1147913</v>
      </c>
      <c r="X1111" s="27">
        <f>ROUND(IF(C1111="22", W1111*'UNIT VALUES'!$D$44, W1111*'UNIT VALUES'!$D$36), 0)</f>
        <v>1004663</v>
      </c>
      <c r="Y1111" s="87">
        <f>ROUND(IF(C1111="22", IF(U1111&gt;V1111,O1111*'UNIT VALUES'!$D$38*'UNIT VALUES'!$D$44,O1111*'UNIT VALUES'!$D$41*'UNIT VALUES'!$D$44),IF(U1111&gt;V1111, O1111*'UNIT VALUES'!$D$28*'UNIT VALUES'!$D$36,0)), 0)</f>
        <v>0</v>
      </c>
      <c r="Z1111" s="87">
        <f>ROUND(IF(C1111="22", IF(U1111&gt;V1111,Q1111*'UNIT VALUES'!$D$39*'UNIT VALUES'!$D$44,Q1111*'UNIT VALUES'!$D$42*'UNIT VALUES'!$D$44), IF(U1111&gt;V1111, Q1111*'UNIT VALUES'!$D$29*'UNIT VALUES'!$D$36, Q1111*'UNIT VALUES'!$D$31*'UNIT VALUES'!$D$36)),0)</f>
        <v>218289</v>
      </c>
      <c r="AA1111" s="87">
        <f>ROUND(IF(C1111="22", IF(U1111&gt;V1111,0,R1111*'UNIT VALUES'!$D$43*'UNIT VALUES'!$D$44),IF(CALCS!U1111&gt;CALCS!V1111,0,CALCS!R1111*'UNIT VALUES'!$D$34*'UNIT VALUES'!$D$36)), 0)</f>
        <v>129465</v>
      </c>
      <c r="AB1111" s="87">
        <f>ROUND(IF(C1111="22",IF(U1111&gt;V1111,S1111*'UNIT VALUES'!$D$40*'UNIT VALUES'!$D$44,0),IF(U1111&gt;V1111,S1111*'UNIT VALUES'!$D$30*'UNIT VALUES'!$D$36)), 0)</f>
        <v>0</v>
      </c>
      <c r="AC1111" s="87">
        <f>ROUND(IF(U1111&gt;V1111,0,IF(T1111&gt;1, IF(C1111="66", T1111*'UNIT VALUES'!$D$33*'UNIT VALUES'!$D$36,T1111*'UNIT VALUES'!$D$32*'UNIT VALUES'!$D$36),0)),0)</f>
        <v>656909</v>
      </c>
      <c r="AD1111" t="str">
        <f t="shared" si="52"/>
        <v>484248</v>
      </c>
      <c r="AE1111">
        <f ca="1">IF(C1111="22",OFFSET('National Reallocations'!$L$1,MATCH(AD1111,'National Reallocations'!$I$2:$I$52,0),),ROUND((X1111/(SUM($X$2:$X$1259)-SUMIF($C$2:$C$1259,"22",$X$2:$X$1259)))*(Reallocations!$F$4+Reallocations!$F$5),0))</f>
        <v>84</v>
      </c>
      <c r="AF1111" s="27">
        <f ca="1">IF(ISERROR(OFFSET('MSA Reallocations'!$I$1,MATCH(AD1111,'MSA Reallocations'!$E$2:$E$37,0),)), 0, (OFFSET('MSA Reallocations'!$I$1,MATCH(AD1111,'MSA Reallocations'!$E$2:$E$37,0),)))</f>
        <v>0</v>
      </c>
      <c r="AG1111" s="181">
        <f ca="1">IF(ISERROR(OFFSET(Reductions!$E$1,MATCH(AD1111,Reductions!$F$2:$F$15,0),)), 0, -OFFSET(Reductions!$E$1,MATCH(AD1111,Reductions!$F$2:$F$15,0),))</f>
        <v>0</v>
      </c>
      <c r="AH1111" s="53">
        <f t="shared" ca="1" si="53"/>
        <v>1004747</v>
      </c>
    </row>
    <row r="1112" spans="1:34" x14ac:dyDescent="0.25">
      <c r="A1112" s="126" t="s">
        <v>5862</v>
      </c>
      <c r="B1112" s="126" t="s">
        <v>2791</v>
      </c>
      <c r="C1112" s="126" t="s">
        <v>27</v>
      </c>
      <c r="D1112" s="126" t="s">
        <v>28</v>
      </c>
      <c r="E1112" s="126" t="s">
        <v>2792</v>
      </c>
      <c r="F1112" s="126" t="s">
        <v>2918</v>
      </c>
      <c r="G1112" s="126" t="s">
        <v>22</v>
      </c>
      <c r="H1112" s="126" t="s">
        <v>23</v>
      </c>
      <c r="I1112" s="126" t="s">
        <v>2919</v>
      </c>
      <c r="J1112" s="126" t="s">
        <v>2804</v>
      </c>
      <c r="K1112" s="126" t="s">
        <v>3360</v>
      </c>
      <c r="L1112" s="127">
        <v>1878</v>
      </c>
      <c r="M1112" s="127">
        <v>0</v>
      </c>
      <c r="N1112" s="127">
        <v>0</v>
      </c>
      <c r="O1112" s="127">
        <v>115997</v>
      </c>
      <c r="P1112" s="127">
        <v>0</v>
      </c>
      <c r="Q1112" s="127">
        <v>10412</v>
      </c>
      <c r="R1112" s="127">
        <v>156</v>
      </c>
      <c r="S1112" s="127">
        <v>1394</v>
      </c>
      <c r="T1112" s="24">
        <f>IF(P1112&gt;0, ROUND(IF(IF(OR(C1112="51", C1112="52", C1112="66"), (L1112*'UNIT VALUES'!$C$26)-CALCS!P1112,0)&gt;0, IF(OR(C1112="51", C1112="52", C1112="66"), (L1112*'UNIT VALUES'!$C$26)-CALCS!P1112,0), 0), 0), ROUND(IF(IF(OR(C1112="51", C1112="52", C1112="66"), (L1112*'UNIT VALUES'!$C$26)-CALCS!O1112,0)&gt;0, IF(OR(C1112="51", C1112="52", C1112="66"), (L1112*'UNIT VALUES'!$C$26)-CALCS!O1112,0), 0), 0))</f>
        <v>0</v>
      </c>
      <c r="U1112" s="25">
        <f>IF(C1112="22", (O1112*'UNIT VALUES'!$D$38)+(Q1112*'UNIT VALUES'!$D$39)+(S1112*'UNIT VALUES'!$D$40), (O1112*'UNIT VALUES'!$D$28)+(Q1112*'UNIT VALUES'!$D$29)+(S1112*'UNIT VALUES'!$D$30))</f>
        <v>691822.2626745</v>
      </c>
      <c r="V1112" s="25">
        <f>IF(C1112="22",(O1112*'UNIT VALUES'!$D$41)+(Q1112*'UNIT VALUES'!$D$42)+(R1112*'UNIT VALUES'!$D$43),IF(C1112="66",(Q1112*'UNIT VALUES'!$D$31)+(T1112*'UNIT VALUES'!$D$33)+(R1112*'UNIT VALUES'!$D$34),(Q1112*'UNIT VALUES'!$D$31)+(T1112*'UNIT VALUES'!$D$32)+(R1112*'UNIT VALUES'!$D$34)))</f>
        <v>170379.48196361246</v>
      </c>
      <c r="W1112" s="25">
        <f t="shared" si="51"/>
        <v>691822</v>
      </c>
      <c r="X1112" s="27">
        <f>ROUND(IF(C1112="22", W1112*'UNIT VALUES'!$D$44, W1112*'UNIT VALUES'!$D$36), 0)</f>
        <v>605488</v>
      </c>
      <c r="Y1112" s="87">
        <f>ROUND(IF(C1112="22", IF(U1112&gt;V1112,O1112*'UNIT VALUES'!$D$38*'UNIT VALUES'!$D$44,O1112*'UNIT VALUES'!$D$41*'UNIT VALUES'!$D$44),IF(U1112&gt;V1112, O1112*'UNIT VALUES'!$D$28*'UNIT VALUES'!$D$36,0)), 0)</f>
        <v>190836</v>
      </c>
      <c r="Z1112" s="87">
        <f>ROUND(IF(C1112="22", IF(U1112&gt;V1112,Q1112*'UNIT VALUES'!$D$39*'UNIT VALUES'!$D$44,Q1112*'UNIT VALUES'!$D$42*'UNIT VALUES'!$D$44), IF(U1112&gt;V1112, Q1112*'UNIT VALUES'!$D$29*'UNIT VALUES'!$D$36, Q1112*'UNIT VALUES'!$D$31*'UNIT VALUES'!$D$36)),0)</f>
        <v>231657</v>
      </c>
      <c r="AA1112" s="87">
        <f>ROUND(IF(C1112="22", IF(U1112&gt;V1112,0,R1112*'UNIT VALUES'!$D$43*'UNIT VALUES'!$D$44),IF(CALCS!U1112&gt;CALCS!V1112,0,CALCS!R1112*'UNIT VALUES'!$D$34*'UNIT VALUES'!$D$36)), 0)</f>
        <v>0</v>
      </c>
      <c r="AB1112" s="87">
        <f>ROUND(IF(C1112="22",IF(U1112&gt;V1112,S1112*'UNIT VALUES'!$D$40*'UNIT VALUES'!$D$44,0),IF(U1112&gt;V1112,S1112*'UNIT VALUES'!$D$30*'UNIT VALUES'!$D$36)), 0)</f>
        <v>182995</v>
      </c>
      <c r="AC1112" s="87">
        <f>ROUND(IF(U1112&gt;V1112,0,IF(T1112&gt;1, IF(C1112="66", T1112*'UNIT VALUES'!$D$33*'UNIT VALUES'!$D$36,T1112*'UNIT VALUES'!$D$32*'UNIT VALUES'!$D$36),0)),0)</f>
        <v>0</v>
      </c>
      <c r="AD1112" t="str">
        <f t="shared" si="52"/>
        <v>484674</v>
      </c>
      <c r="AE1112">
        <f ca="1">IF(C1112="22",OFFSET('National Reallocations'!$L$1,MATCH(AD1112,'National Reallocations'!$I$2:$I$52,0),),ROUND((X1112/(SUM($X$2:$X$1259)-SUMIF($C$2:$C$1259,"22",$X$2:$X$1259)))*(Reallocations!$F$4+Reallocations!$F$5),0))</f>
        <v>51</v>
      </c>
      <c r="AF1112" s="27">
        <f ca="1">IF(ISERROR(OFFSET('MSA Reallocations'!$I$1,MATCH(AD1112,'MSA Reallocations'!$E$2:$E$37,0),)), 0, (OFFSET('MSA Reallocations'!$I$1,MATCH(AD1112,'MSA Reallocations'!$E$2:$E$37,0),)))</f>
        <v>0</v>
      </c>
      <c r="AG1112" s="181">
        <f ca="1">IF(ISERROR(OFFSET(Reductions!$E$1,MATCH(AD1112,Reductions!$F$2:$F$15,0),)), 0, -OFFSET(Reductions!$E$1,MATCH(AD1112,Reductions!$F$2:$F$15,0),))</f>
        <v>0</v>
      </c>
      <c r="AH1112" s="53">
        <f t="shared" ca="1" si="53"/>
        <v>605539</v>
      </c>
    </row>
    <row r="1113" spans="1:34" x14ac:dyDescent="0.25">
      <c r="A1113" s="126" t="s">
        <v>5138</v>
      </c>
      <c r="B1113" s="126" t="s">
        <v>2791</v>
      </c>
      <c r="C1113" s="126" t="s">
        <v>47</v>
      </c>
      <c r="D1113" s="126" t="s">
        <v>48</v>
      </c>
      <c r="E1113" s="126" t="s">
        <v>2792</v>
      </c>
      <c r="F1113" s="126" t="s">
        <v>2921</v>
      </c>
      <c r="G1113" s="126" t="s">
        <v>322</v>
      </c>
      <c r="H1113" s="126" t="s">
        <v>23</v>
      </c>
      <c r="I1113" s="126" t="s">
        <v>2922</v>
      </c>
      <c r="J1113" s="126" t="s">
        <v>2797</v>
      </c>
      <c r="K1113" s="126" t="s">
        <v>3359</v>
      </c>
      <c r="L1113" s="127">
        <v>1015</v>
      </c>
      <c r="M1113" s="127">
        <v>7522</v>
      </c>
      <c r="N1113" s="127">
        <v>7522</v>
      </c>
      <c r="O1113" s="127">
        <v>60236</v>
      </c>
      <c r="P1113" s="127">
        <v>0</v>
      </c>
      <c r="Q1113" s="127">
        <v>3258</v>
      </c>
      <c r="R1113" s="127">
        <v>22</v>
      </c>
      <c r="S1113" s="127">
        <v>229</v>
      </c>
      <c r="T1113" s="24">
        <f>IF(P1113&gt;0, ROUND(IF(IF(OR(C1113="51", C1113="52", C1113="66"), (L1113*'UNIT VALUES'!$C$26)-CALCS!P1113,0)&gt;0, IF(OR(C1113="51", C1113="52", C1113="66"), (L1113*'UNIT VALUES'!$C$26)-CALCS!P1113,0), 0), 0), ROUND(IF(IF(OR(C1113="51", C1113="52", C1113="66"), (L1113*'UNIT VALUES'!$C$26)-CALCS!O1113,0)&gt;0, IF(OR(C1113="51", C1113="52", C1113="66"), (L1113*'UNIT VALUES'!$C$26)-CALCS!O1113,0), 0), 0))</f>
        <v>0</v>
      </c>
      <c r="U1113" s="25">
        <f>IF(C1113="22", (O1113*'UNIT VALUES'!$D$38)+(Q1113*'UNIT VALUES'!$D$39)+(S1113*'UNIT VALUES'!$D$40), (O1113*'UNIT VALUES'!$D$28)+(Q1113*'UNIT VALUES'!$D$29)+(S1113*'UNIT VALUES'!$D$30))</f>
        <v>230400.30495288566</v>
      </c>
      <c r="V1113" s="25">
        <f>IF(C1113="22",(O1113*'UNIT VALUES'!$D$41)+(Q1113*'UNIT VALUES'!$D$42)+(R1113*'UNIT VALUES'!$D$43),IF(C1113="66",(Q1113*'UNIT VALUES'!$D$31)+(T1113*'UNIT VALUES'!$D$33)+(R1113*'UNIT VALUES'!$D$34),(Q1113*'UNIT VALUES'!$D$31)+(T1113*'UNIT VALUES'!$D$32)+(R1113*'UNIT VALUES'!$D$34)))</f>
        <v>51324.963965014525</v>
      </c>
      <c r="W1113" s="25">
        <f t="shared" si="51"/>
        <v>230400</v>
      </c>
      <c r="X1113" s="27">
        <f>ROUND(IF(C1113="22", W1113*'UNIT VALUES'!$D$44, W1113*'UNIT VALUES'!$D$36), 0)</f>
        <v>201648</v>
      </c>
      <c r="Y1113" s="87">
        <f>ROUND(IF(C1113="22", IF(U1113&gt;V1113,O1113*'UNIT VALUES'!$D$38*'UNIT VALUES'!$D$44,O1113*'UNIT VALUES'!$D$41*'UNIT VALUES'!$D$44),IF(U1113&gt;V1113, O1113*'UNIT VALUES'!$D$28*'UNIT VALUES'!$D$36,0)), 0)</f>
        <v>99099</v>
      </c>
      <c r="Z1113" s="87">
        <f>ROUND(IF(C1113="22", IF(U1113&gt;V1113,Q1113*'UNIT VALUES'!$D$39*'UNIT VALUES'!$D$44,Q1113*'UNIT VALUES'!$D$42*'UNIT VALUES'!$D$44), IF(U1113&gt;V1113, Q1113*'UNIT VALUES'!$D$29*'UNIT VALUES'!$D$36, Q1113*'UNIT VALUES'!$D$31*'UNIT VALUES'!$D$36)),0)</f>
        <v>72487</v>
      </c>
      <c r="AA1113" s="87">
        <f>ROUND(IF(C1113="22", IF(U1113&gt;V1113,0,R1113*'UNIT VALUES'!$D$43*'UNIT VALUES'!$D$44),IF(CALCS!U1113&gt;CALCS!V1113,0,CALCS!R1113*'UNIT VALUES'!$D$34*'UNIT VALUES'!$D$36)), 0)</f>
        <v>0</v>
      </c>
      <c r="AB1113" s="87">
        <f>ROUND(IF(C1113="22",IF(U1113&gt;V1113,S1113*'UNIT VALUES'!$D$40*'UNIT VALUES'!$D$44,0),IF(U1113&gt;V1113,S1113*'UNIT VALUES'!$D$30*'UNIT VALUES'!$D$36)), 0)</f>
        <v>30062</v>
      </c>
      <c r="AC1113" s="87">
        <f>ROUND(IF(U1113&gt;V1113,0,IF(T1113&gt;1, IF(C1113="66", T1113*'UNIT VALUES'!$D$33*'UNIT VALUES'!$D$36,T1113*'UNIT VALUES'!$D$32*'UNIT VALUES'!$D$36),0)),0)</f>
        <v>0</v>
      </c>
      <c r="AD1113" t="str">
        <f t="shared" si="52"/>
        <v>484686</v>
      </c>
      <c r="AE1113">
        <f ca="1">IF(C1113="22",OFFSET('National Reallocations'!$L$1,MATCH(AD1113,'National Reallocations'!$I$2:$I$52,0),),ROUND((X1113/(SUM($X$2:$X$1259)-SUMIF($C$2:$C$1259,"22",$X$2:$X$1259)))*(Reallocations!$F$4+Reallocations!$F$5),0))</f>
        <v>17</v>
      </c>
      <c r="AF1113" s="27">
        <f ca="1">IF(ISERROR(OFFSET('MSA Reallocations'!$I$1,MATCH(AD1113,'MSA Reallocations'!$E$2:$E$37,0),)), 0, (OFFSET('MSA Reallocations'!$I$1,MATCH(AD1113,'MSA Reallocations'!$E$2:$E$37,0),)))</f>
        <v>0</v>
      </c>
      <c r="AG1113" s="181">
        <f ca="1">IF(ISERROR(OFFSET(Reductions!$E$1,MATCH(AD1113,Reductions!$F$2:$F$15,0),)), 0, -OFFSET(Reductions!$E$1,MATCH(AD1113,Reductions!$F$2:$F$15,0),))</f>
        <v>0</v>
      </c>
      <c r="AH1113" s="53">
        <f t="shared" ca="1" si="53"/>
        <v>201665</v>
      </c>
    </row>
    <row r="1114" spans="1:34" x14ac:dyDescent="0.25">
      <c r="A1114" s="126" t="s">
        <v>5925</v>
      </c>
      <c r="B1114" s="126" t="s">
        <v>2791</v>
      </c>
      <c r="C1114" s="126" t="s">
        <v>27</v>
      </c>
      <c r="D1114" s="126" t="s">
        <v>28</v>
      </c>
      <c r="E1114" s="126" t="s">
        <v>2792</v>
      </c>
      <c r="F1114" s="126" t="s">
        <v>2924</v>
      </c>
      <c r="G1114" s="126" t="s">
        <v>2925</v>
      </c>
      <c r="H1114" s="126" t="s">
        <v>23</v>
      </c>
      <c r="I1114" s="126" t="s">
        <v>2926</v>
      </c>
      <c r="J1114" s="126" t="s">
        <v>2927</v>
      </c>
      <c r="K1114" s="126" t="s">
        <v>3359</v>
      </c>
      <c r="L1114" s="127">
        <v>58815</v>
      </c>
      <c r="M1114" s="127">
        <v>73240</v>
      </c>
      <c r="N1114" s="127">
        <v>73240</v>
      </c>
      <c r="O1114" s="127">
        <v>100450</v>
      </c>
      <c r="P1114" s="127">
        <v>0</v>
      </c>
      <c r="Q1114" s="127">
        <v>15715</v>
      </c>
      <c r="R1114" s="127">
        <v>2376</v>
      </c>
      <c r="S1114" s="127">
        <v>1325</v>
      </c>
      <c r="T1114" s="24">
        <f>IF(P1114&gt;0, ROUND(IF(IF(OR(C1114="51", C1114="52", C1114="66"), (L1114*'UNIT VALUES'!$C$26)-CALCS!P1114,0)&gt;0, IF(OR(C1114="51", C1114="52", C1114="66"), (L1114*'UNIT VALUES'!$C$26)-CALCS!P1114,0), 0), 0), ROUND(IF(IF(OR(C1114="51", C1114="52", C1114="66"), (L1114*'UNIT VALUES'!$C$26)-CALCS!O1114,0)&gt;0, IF(OR(C1114="51", C1114="52", C1114="66"), (L1114*'UNIT VALUES'!$C$26)-CALCS!O1114,0), 0), 0))</f>
        <v>0</v>
      </c>
      <c r="U1114" s="25">
        <f>IF(C1114="22", (O1114*'UNIT VALUES'!$D$38)+(Q1114*'UNIT VALUES'!$D$39)+(S1114*'UNIT VALUES'!$D$40), (O1114*'UNIT VALUES'!$D$28)+(Q1114*'UNIT VALUES'!$D$29)+(S1114*'UNIT VALUES'!$D$30))</f>
        <v>787057.76470833726</v>
      </c>
      <c r="V1114" s="25">
        <f>IF(C1114="22",(O1114*'UNIT VALUES'!$D$41)+(Q1114*'UNIT VALUES'!$D$42)+(R1114*'UNIT VALUES'!$D$43),IF(C1114="66",(Q1114*'UNIT VALUES'!$D$31)+(T1114*'UNIT VALUES'!$D$33)+(R1114*'UNIT VALUES'!$D$34),(Q1114*'UNIT VALUES'!$D$31)+(T1114*'UNIT VALUES'!$D$32)+(R1114*'UNIT VALUES'!$D$34)))</f>
        <v>415872.93627867789</v>
      </c>
      <c r="W1114" s="25">
        <f t="shared" si="51"/>
        <v>787058</v>
      </c>
      <c r="X1114" s="27">
        <f>ROUND(IF(C1114="22", W1114*'UNIT VALUES'!$D$44, W1114*'UNIT VALUES'!$D$36), 0)</f>
        <v>688840</v>
      </c>
      <c r="Y1114" s="87">
        <f>ROUND(IF(C1114="22", IF(U1114&gt;V1114,O1114*'UNIT VALUES'!$D$38*'UNIT VALUES'!$D$44,O1114*'UNIT VALUES'!$D$41*'UNIT VALUES'!$D$44),IF(U1114&gt;V1114, O1114*'UNIT VALUES'!$D$28*'UNIT VALUES'!$D$36,0)), 0)</f>
        <v>165259</v>
      </c>
      <c r="Z1114" s="87">
        <f>ROUND(IF(C1114="22", IF(U1114&gt;V1114,Q1114*'UNIT VALUES'!$D$39*'UNIT VALUES'!$D$44,Q1114*'UNIT VALUES'!$D$42*'UNIT VALUES'!$D$44), IF(U1114&gt;V1114, Q1114*'UNIT VALUES'!$D$29*'UNIT VALUES'!$D$36, Q1114*'UNIT VALUES'!$D$31*'UNIT VALUES'!$D$36)),0)</f>
        <v>349643</v>
      </c>
      <c r="AA1114" s="87">
        <f>ROUND(IF(C1114="22", IF(U1114&gt;V1114,0,R1114*'UNIT VALUES'!$D$43*'UNIT VALUES'!$D$44),IF(CALCS!U1114&gt;CALCS!V1114,0,CALCS!R1114*'UNIT VALUES'!$D$34*'UNIT VALUES'!$D$36)), 0)</f>
        <v>0</v>
      </c>
      <c r="AB1114" s="87">
        <f>ROUND(IF(C1114="22",IF(U1114&gt;V1114,S1114*'UNIT VALUES'!$D$40*'UNIT VALUES'!$D$44,0),IF(U1114&gt;V1114,S1114*'UNIT VALUES'!$D$30*'UNIT VALUES'!$D$36)), 0)</f>
        <v>173938</v>
      </c>
      <c r="AC1114" s="87">
        <f>ROUND(IF(U1114&gt;V1114,0,IF(T1114&gt;1, IF(C1114="66", T1114*'UNIT VALUES'!$D$33*'UNIT VALUES'!$D$36,T1114*'UNIT VALUES'!$D$32*'UNIT VALUES'!$D$36),0)),0)</f>
        <v>0</v>
      </c>
      <c r="AD1114" t="str">
        <f t="shared" si="52"/>
        <v>484752</v>
      </c>
      <c r="AE1114">
        <f ca="1">IF(C1114="22",OFFSET('National Reallocations'!$L$1,MATCH(AD1114,'National Reallocations'!$I$2:$I$52,0),),ROUND((X1114/(SUM($X$2:$X$1259)-SUMIF($C$2:$C$1259,"22",$X$2:$X$1259)))*(Reallocations!$F$4+Reallocations!$F$5),0))</f>
        <v>58</v>
      </c>
      <c r="AF1114" s="27">
        <f ca="1">IF(ISERROR(OFFSET('MSA Reallocations'!$I$1,MATCH(AD1114,'MSA Reallocations'!$E$2:$E$37,0),)), 0, (OFFSET('MSA Reallocations'!$I$1,MATCH(AD1114,'MSA Reallocations'!$E$2:$E$37,0),)))</f>
        <v>0</v>
      </c>
      <c r="AG1114" s="181">
        <f ca="1">IF(ISERROR(OFFSET(Reductions!$E$1,MATCH(AD1114,Reductions!$F$2:$F$15,0),)), 0, -OFFSET(Reductions!$E$1,MATCH(AD1114,Reductions!$F$2:$F$15,0),))</f>
        <v>0</v>
      </c>
      <c r="AH1114" s="53">
        <f t="shared" ca="1" si="53"/>
        <v>688898</v>
      </c>
    </row>
    <row r="1115" spans="1:34" x14ac:dyDescent="0.25">
      <c r="A1115" s="126" t="s">
        <v>5798</v>
      </c>
      <c r="B1115" s="126" t="s">
        <v>2791</v>
      </c>
      <c r="C1115" s="126" t="s">
        <v>27</v>
      </c>
      <c r="D1115" s="126" t="s">
        <v>28</v>
      </c>
      <c r="E1115" s="126" t="s">
        <v>2792</v>
      </c>
      <c r="F1115" s="126" t="s">
        <v>2929</v>
      </c>
      <c r="G1115" s="126" t="s">
        <v>22</v>
      </c>
      <c r="H1115" s="126" t="s">
        <v>23</v>
      </c>
      <c r="I1115" s="126" t="s">
        <v>201</v>
      </c>
      <c r="J1115" s="126" t="s">
        <v>2897</v>
      </c>
      <c r="K1115" s="126" t="s">
        <v>3360</v>
      </c>
      <c r="L1115" s="127">
        <v>587718</v>
      </c>
      <c r="M1115" s="127">
        <v>814325</v>
      </c>
      <c r="N1115" s="127">
        <v>785880</v>
      </c>
      <c r="O1115" s="127">
        <v>1469845</v>
      </c>
      <c r="P1115" s="127">
        <v>0</v>
      </c>
      <c r="Q1115" s="127">
        <v>274104</v>
      </c>
      <c r="R1115" s="127">
        <v>30304</v>
      </c>
      <c r="S1115" s="127">
        <v>23525</v>
      </c>
      <c r="T1115" s="24">
        <f>IF(P1115&gt;0, ROUND(IF(IF(OR(C1115="51", C1115="52", C1115="66"), (L1115*'UNIT VALUES'!$C$26)-CALCS!P1115,0)&gt;0, IF(OR(C1115="51", C1115="52", C1115="66"), (L1115*'UNIT VALUES'!$C$26)-CALCS!P1115,0), 0), 0), ROUND(IF(IF(OR(C1115="51", C1115="52", C1115="66"), (L1115*'UNIT VALUES'!$C$26)-CALCS!O1115,0)&gt;0, IF(OR(C1115="51", C1115="52", C1115="66"), (L1115*'UNIT VALUES'!$C$26)-CALCS!O1115,0), 0), 0))</f>
        <v>0</v>
      </c>
      <c r="U1115" s="25">
        <f>IF(C1115="22", (O1115*'UNIT VALUES'!$D$38)+(Q1115*'UNIT VALUES'!$D$39)+(S1115*'UNIT VALUES'!$D$40), (O1115*'UNIT VALUES'!$D$28)+(Q1115*'UNIT VALUES'!$D$29)+(S1115*'UNIT VALUES'!$D$30))</f>
        <v>13259609.382808967</v>
      </c>
      <c r="V1115" s="25">
        <f>IF(C1115="22",(O1115*'UNIT VALUES'!$D$41)+(Q1115*'UNIT VALUES'!$D$42)+(R1115*'UNIT VALUES'!$D$43),IF(C1115="66",(Q1115*'UNIT VALUES'!$D$31)+(T1115*'UNIT VALUES'!$D$33)+(R1115*'UNIT VALUES'!$D$34),(Q1115*'UNIT VALUES'!$D$31)+(T1115*'UNIT VALUES'!$D$32)+(R1115*'UNIT VALUES'!$D$34)))</f>
        <v>6427830.6957273949</v>
      </c>
      <c r="W1115" s="25">
        <f t="shared" si="51"/>
        <v>13259609</v>
      </c>
      <c r="X1115" s="27">
        <f>ROUND(IF(C1115="22", W1115*'UNIT VALUES'!$D$44, W1115*'UNIT VALUES'!$D$36), 0)</f>
        <v>11604919</v>
      </c>
      <c r="Y1115" s="87">
        <f>ROUND(IF(C1115="22", IF(U1115&gt;V1115,O1115*'UNIT VALUES'!$D$38*'UNIT VALUES'!$D$44,O1115*'UNIT VALUES'!$D$41*'UNIT VALUES'!$D$44),IF(U1115&gt;V1115, O1115*'UNIT VALUES'!$D$28*'UNIT VALUES'!$D$36,0)), 0)</f>
        <v>2418166</v>
      </c>
      <c r="Z1115" s="87">
        <f>ROUND(IF(C1115="22", IF(U1115&gt;V1115,Q1115*'UNIT VALUES'!$D$39*'UNIT VALUES'!$D$44,Q1115*'UNIT VALUES'!$D$42*'UNIT VALUES'!$D$44), IF(U1115&gt;V1115, Q1115*'UNIT VALUES'!$D$29*'UNIT VALUES'!$D$36, Q1115*'UNIT VALUES'!$D$31*'UNIT VALUES'!$D$36)),0)</f>
        <v>6098540</v>
      </c>
      <c r="AA1115" s="87">
        <f>ROUND(IF(C1115="22", IF(U1115&gt;V1115,0,R1115*'UNIT VALUES'!$D$43*'UNIT VALUES'!$D$44),IF(CALCS!U1115&gt;CALCS!V1115,0,CALCS!R1115*'UNIT VALUES'!$D$34*'UNIT VALUES'!$D$36)), 0)</f>
        <v>0</v>
      </c>
      <c r="AB1115" s="87">
        <f>ROUND(IF(C1115="22",IF(U1115&gt;V1115,S1115*'UNIT VALUES'!$D$40*'UNIT VALUES'!$D$44,0),IF(U1115&gt;V1115,S1115*'UNIT VALUES'!$D$30*'UNIT VALUES'!$D$36)), 0)</f>
        <v>3088213</v>
      </c>
      <c r="AC1115" s="87">
        <f>ROUND(IF(U1115&gt;V1115,0,IF(T1115&gt;1, IF(C1115="66", T1115*'UNIT VALUES'!$D$33*'UNIT VALUES'!$D$36,T1115*'UNIT VALUES'!$D$32*'UNIT VALUES'!$D$36),0)),0)</f>
        <v>0</v>
      </c>
      <c r="AD1115" t="str">
        <f t="shared" si="52"/>
        <v>484758</v>
      </c>
      <c r="AE1115">
        <f ca="1">IF(C1115="22",OFFSET('National Reallocations'!$L$1,MATCH(AD1115,'National Reallocations'!$I$2:$I$52,0),),ROUND((X1115/(SUM($X$2:$X$1259)-SUMIF($C$2:$C$1259,"22",$X$2:$X$1259)))*(Reallocations!$F$4+Reallocations!$F$5),0))</f>
        <v>976</v>
      </c>
      <c r="AF1115" s="27">
        <f ca="1">IF(ISERROR(OFFSET('MSA Reallocations'!$I$1,MATCH(AD1115,'MSA Reallocations'!$E$2:$E$37,0),)), 0, (OFFSET('MSA Reallocations'!$I$1,MATCH(AD1115,'MSA Reallocations'!$E$2:$E$37,0),)))</f>
        <v>0</v>
      </c>
      <c r="AG1115" s="181">
        <f ca="1">IF(ISERROR(OFFSET(Reductions!$E$1,MATCH(AD1115,Reductions!$F$2:$F$15,0),)), 0, -OFFSET(Reductions!$E$1,MATCH(AD1115,Reductions!$F$2:$F$15,0),))</f>
        <v>0</v>
      </c>
      <c r="AH1115" s="53">
        <f t="shared" ca="1" si="53"/>
        <v>11605895</v>
      </c>
    </row>
    <row r="1116" spans="1:34" x14ac:dyDescent="0.25">
      <c r="A1116" s="126" t="s">
        <v>5624</v>
      </c>
      <c r="B1116" s="126" t="s">
        <v>2791</v>
      </c>
      <c r="C1116" s="126" t="s">
        <v>47</v>
      </c>
      <c r="D1116" s="126" t="s">
        <v>48</v>
      </c>
      <c r="E1116" s="126" t="s">
        <v>2792</v>
      </c>
      <c r="F1116" s="126" t="s">
        <v>2931</v>
      </c>
      <c r="G1116" s="126" t="s">
        <v>594</v>
      </c>
      <c r="H1116" s="126" t="s">
        <v>23</v>
      </c>
      <c r="I1116" s="126" t="s">
        <v>2932</v>
      </c>
      <c r="J1116" s="126" t="s">
        <v>2812</v>
      </c>
      <c r="K1116" s="126" t="s">
        <v>3360</v>
      </c>
      <c r="L1116" s="127">
        <v>16422</v>
      </c>
      <c r="M1116" s="127">
        <v>17988</v>
      </c>
      <c r="N1116" s="127">
        <v>17988</v>
      </c>
      <c r="O1116" s="127">
        <v>24496</v>
      </c>
      <c r="P1116" s="127">
        <v>0</v>
      </c>
      <c r="Q1116" s="127">
        <v>9090</v>
      </c>
      <c r="R1116" s="127">
        <v>761</v>
      </c>
      <c r="S1116" s="127">
        <v>868</v>
      </c>
      <c r="T1116" s="24">
        <f>IF(P1116&gt;0, ROUND(IF(IF(OR(C1116="51", C1116="52", C1116="66"), (L1116*'UNIT VALUES'!$C$26)-CALCS!P1116,0)&gt;0, IF(OR(C1116="51", C1116="52", C1116="66"), (L1116*'UNIT VALUES'!$C$26)-CALCS!P1116,0), 0), 0), ROUND(IF(IF(OR(C1116="51", C1116="52", C1116="66"), (L1116*'UNIT VALUES'!$C$26)-CALCS!O1116,0)&gt;0, IF(OR(C1116="51", C1116="52", C1116="66"), (L1116*'UNIT VALUES'!$C$26)-CALCS!O1116,0), 0), 0))</f>
        <v>1274</v>
      </c>
      <c r="U1116" s="25">
        <f>IF(C1116="22", (O1116*'UNIT VALUES'!$D$38)+(Q1116*'UNIT VALUES'!$D$39)+(S1116*'UNIT VALUES'!$D$40), (O1116*'UNIT VALUES'!$D$28)+(Q1116*'UNIT VALUES'!$D$29)+(S1116*'UNIT VALUES'!$D$30))</f>
        <v>407319.52242061496</v>
      </c>
      <c r="V1116" s="25">
        <f>IF(C1116="22",(O1116*'UNIT VALUES'!$D$41)+(Q1116*'UNIT VALUES'!$D$42)+(R1116*'UNIT VALUES'!$D$43),IF(C1116="66",(Q1116*'UNIT VALUES'!$D$31)+(T1116*'UNIT VALUES'!$D$33)+(R1116*'UNIT VALUES'!$D$34),(Q1116*'UNIT VALUES'!$D$31)+(T1116*'UNIT VALUES'!$D$32)+(R1116*'UNIT VALUES'!$D$34)))</f>
        <v>209938.55775315402</v>
      </c>
      <c r="W1116" s="25">
        <f t="shared" si="51"/>
        <v>407320</v>
      </c>
      <c r="X1116" s="27">
        <f>ROUND(IF(C1116="22", W1116*'UNIT VALUES'!$D$44, W1116*'UNIT VALUES'!$D$36), 0)</f>
        <v>356490</v>
      </c>
      <c r="Y1116" s="87">
        <f>ROUND(IF(C1116="22", IF(U1116&gt;V1116,O1116*'UNIT VALUES'!$D$38*'UNIT VALUES'!$D$44,O1116*'UNIT VALUES'!$D$41*'UNIT VALUES'!$D$44),IF(U1116&gt;V1116, O1116*'UNIT VALUES'!$D$28*'UNIT VALUES'!$D$36,0)), 0)</f>
        <v>40300</v>
      </c>
      <c r="Z1116" s="87">
        <f>ROUND(IF(C1116="22", IF(U1116&gt;V1116,Q1116*'UNIT VALUES'!$D$39*'UNIT VALUES'!$D$44,Q1116*'UNIT VALUES'!$D$42*'UNIT VALUES'!$D$44), IF(U1116&gt;V1116, Q1116*'UNIT VALUES'!$D$29*'UNIT VALUES'!$D$36, Q1116*'UNIT VALUES'!$D$31*'UNIT VALUES'!$D$36)),0)</f>
        <v>202243</v>
      </c>
      <c r="AA1116" s="87">
        <f>ROUND(IF(C1116="22", IF(U1116&gt;V1116,0,R1116*'UNIT VALUES'!$D$43*'UNIT VALUES'!$D$44),IF(CALCS!U1116&gt;CALCS!V1116,0,CALCS!R1116*'UNIT VALUES'!$D$34*'UNIT VALUES'!$D$36)), 0)</f>
        <v>0</v>
      </c>
      <c r="AB1116" s="87">
        <f>ROUND(IF(C1116="22",IF(U1116&gt;V1116,S1116*'UNIT VALUES'!$D$40*'UNIT VALUES'!$D$44,0),IF(U1116&gt;V1116,S1116*'UNIT VALUES'!$D$30*'UNIT VALUES'!$D$36)), 0)</f>
        <v>113946</v>
      </c>
      <c r="AC1116" s="87">
        <f>ROUND(IF(U1116&gt;V1116,0,IF(T1116&gt;1, IF(C1116="66", T1116*'UNIT VALUES'!$D$33*'UNIT VALUES'!$D$36,T1116*'UNIT VALUES'!$D$32*'UNIT VALUES'!$D$36),0)),0)</f>
        <v>0</v>
      </c>
      <c r="AD1116" t="str">
        <f t="shared" si="52"/>
        <v>484770</v>
      </c>
      <c r="AE1116">
        <f ca="1">IF(C1116="22",OFFSET('National Reallocations'!$L$1,MATCH(AD1116,'National Reallocations'!$I$2:$I$52,0),),ROUND((X1116/(SUM($X$2:$X$1259)-SUMIF($C$2:$C$1259,"22",$X$2:$X$1259)))*(Reallocations!$F$4+Reallocations!$F$5),0))</f>
        <v>30</v>
      </c>
      <c r="AF1116" s="27">
        <f ca="1">IF(ISERROR(OFFSET('MSA Reallocations'!$I$1,MATCH(AD1116,'MSA Reallocations'!$E$2:$E$37,0),)), 0, (OFFSET('MSA Reallocations'!$I$1,MATCH(AD1116,'MSA Reallocations'!$E$2:$E$37,0),)))</f>
        <v>0</v>
      </c>
      <c r="AG1116" s="181">
        <f ca="1">IF(ISERROR(OFFSET(Reductions!$E$1,MATCH(AD1116,Reductions!$F$2:$F$15,0),)), 0, -OFFSET(Reductions!$E$1,MATCH(AD1116,Reductions!$F$2:$F$15,0),))</f>
        <v>0</v>
      </c>
      <c r="AH1116" s="53">
        <f t="shared" ca="1" si="53"/>
        <v>356520</v>
      </c>
    </row>
    <row r="1117" spans="1:34" x14ac:dyDescent="0.25">
      <c r="A1117" s="126" t="s">
        <v>5127</v>
      </c>
      <c r="B1117" s="126" t="s">
        <v>2791</v>
      </c>
      <c r="C1117" s="126" t="s">
        <v>47</v>
      </c>
      <c r="D1117" s="126" t="s">
        <v>48</v>
      </c>
      <c r="E1117" s="126" t="s">
        <v>2792</v>
      </c>
      <c r="F1117" s="126" t="s">
        <v>1257</v>
      </c>
      <c r="G1117" s="126" t="s">
        <v>22</v>
      </c>
      <c r="H1117" s="126" t="s">
        <v>23</v>
      </c>
      <c r="I1117" s="126" t="s">
        <v>2934</v>
      </c>
      <c r="J1117" s="126" t="s">
        <v>2804</v>
      </c>
      <c r="K1117" s="126" t="s">
        <v>3360</v>
      </c>
      <c r="L1117" s="127">
        <v>12713</v>
      </c>
      <c r="M1117" s="127">
        <v>23422</v>
      </c>
      <c r="N1117" s="127">
        <v>23420</v>
      </c>
      <c r="O1117" s="127">
        <v>60684</v>
      </c>
      <c r="P1117" s="127">
        <v>0</v>
      </c>
      <c r="Q1117" s="127">
        <v>16735</v>
      </c>
      <c r="R1117" s="127">
        <v>829</v>
      </c>
      <c r="S1117" s="127">
        <v>690</v>
      </c>
      <c r="T1117" s="24">
        <f>IF(P1117&gt;0, ROUND(IF(IF(OR(C1117="51", C1117="52", C1117="66"), (L1117*'UNIT VALUES'!$C$26)-CALCS!P1117,0)&gt;0, IF(OR(C1117="51", C1117="52", C1117="66"), (L1117*'UNIT VALUES'!$C$26)-CALCS!P1117,0), 0), 0), ROUND(IF(IF(OR(C1117="51", C1117="52", C1117="66"), (L1117*'UNIT VALUES'!$C$26)-CALCS!O1117,0)&gt;0, IF(OR(C1117="51", C1117="52", C1117="66"), (L1117*'UNIT VALUES'!$C$26)-CALCS!O1117,0), 0), 0))</f>
        <v>0</v>
      </c>
      <c r="U1117" s="25">
        <f>IF(C1117="22", (O1117*'UNIT VALUES'!$D$38)+(Q1117*'UNIT VALUES'!$D$39)+(S1117*'UNIT VALUES'!$D$40), (O1117*'UNIT VALUES'!$D$28)+(Q1117*'UNIT VALUES'!$D$29)+(S1117*'UNIT VALUES'!$D$30))</f>
        <v>642992.40331891924</v>
      </c>
      <c r="V1117" s="25">
        <f>IF(C1117="22",(O1117*'UNIT VALUES'!$D$41)+(Q1117*'UNIT VALUES'!$D$42)+(R1117*'UNIT VALUES'!$D$43),IF(C1117="66",(Q1117*'UNIT VALUES'!$D$31)+(T1117*'UNIT VALUES'!$D$33)+(R1117*'UNIT VALUES'!$D$34),(Q1117*'UNIT VALUES'!$D$31)+(T1117*'UNIT VALUES'!$D$32)+(R1117*'UNIT VALUES'!$D$34)))</f>
        <v>316724.46305273229</v>
      </c>
      <c r="W1117" s="25">
        <f t="shared" si="51"/>
        <v>642992</v>
      </c>
      <c r="X1117" s="27">
        <f>ROUND(IF(C1117="22", W1117*'UNIT VALUES'!$D$44, W1117*'UNIT VALUES'!$D$36), 0)</f>
        <v>562752</v>
      </c>
      <c r="Y1117" s="87">
        <f>ROUND(IF(C1117="22", IF(U1117&gt;V1117,O1117*'UNIT VALUES'!$D$38*'UNIT VALUES'!$D$44,O1117*'UNIT VALUES'!$D$41*'UNIT VALUES'!$D$44),IF(U1117&gt;V1117, O1117*'UNIT VALUES'!$D$28*'UNIT VALUES'!$D$36,0)), 0)</f>
        <v>99836</v>
      </c>
      <c r="Z1117" s="87">
        <f>ROUND(IF(C1117="22", IF(U1117&gt;V1117,Q1117*'UNIT VALUES'!$D$39*'UNIT VALUES'!$D$44,Q1117*'UNIT VALUES'!$D$42*'UNIT VALUES'!$D$44), IF(U1117&gt;V1117, Q1117*'UNIT VALUES'!$D$29*'UNIT VALUES'!$D$36, Q1117*'UNIT VALUES'!$D$31*'UNIT VALUES'!$D$36)),0)</f>
        <v>372337</v>
      </c>
      <c r="AA1117" s="87">
        <f>ROUND(IF(C1117="22", IF(U1117&gt;V1117,0,R1117*'UNIT VALUES'!$D$43*'UNIT VALUES'!$D$44),IF(CALCS!U1117&gt;CALCS!V1117,0,CALCS!R1117*'UNIT VALUES'!$D$34*'UNIT VALUES'!$D$36)), 0)</f>
        <v>0</v>
      </c>
      <c r="AB1117" s="87">
        <f>ROUND(IF(C1117="22",IF(U1117&gt;V1117,S1117*'UNIT VALUES'!$D$40*'UNIT VALUES'!$D$44,0),IF(U1117&gt;V1117,S1117*'UNIT VALUES'!$D$30*'UNIT VALUES'!$D$36)), 0)</f>
        <v>90579</v>
      </c>
      <c r="AC1117" s="87">
        <f>ROUND(IF(U1117&gt;V1117,0,IF(T1117&gt;1, IF(C1117="66", T1117*'UNIT VALUES'!$D$33*'UNIT VALUES'!$D$36,T1117*'UNIT VALUES'!$D$32*'UNIT VALUES'!$D$36),0)),0)</f>
        <v>0</v>
      </c>
      <c r="AD1117" t="str">
        <f t="shared" si="52"/>
        <v>484812</v>
      </c>
      <c r="AE1117">
        <f ca="1">IF(C1117="22",OFFSET('National Reallocations'!$L$1,MATCH(AD1117,'National Reallocations'!$I$2:$I$52,0),),ROUND((X1117/(SUM($X$2:$X$1259)-SUMIF($C$2:$C$1259,"22",$X$2:$X$1259)))*(Reallocations!$F$4+Reallocations!$F$5),0))</f>
        <v>47</v>
      </c>
      <c r="AF1117" s="27">
        <f ca="1">IF(ISERROR(OFFSET('MSA Reallocations'!$I$1,MATCH(AD1117,'MSA Reallocations'!$E$2:$E$37,0),)), 0, (OFFSET('MSA Reallocations'!$I$1,MATCH(AD1117,'MSA Reallocations'!$E$2:$E$37,0),)))</f>
        <v>0</v>
      </c>
      <c r="AG1117" s="181">
        <f ca="1">IF(ISERROR(OFFSET(Reductions!$E$1,MATCH(AD1117,Reductions!$F$2:$F$15,0),)), 0, -OFFSET(Reductions!$E$1,MATCH(AD1117,Reductions!$F$2:$F$15,0),))</f>
        <v>0</v>
      </c>
      <c r="AH1117" s="53">
        <f t="shared" ca="1" si="53"/>
        <v>562799</v>
      </c>
    </row>
    <row r="1118" spans="1:34" x14ac:dyDescent="0.25">
      <c r="A1118" s="126" t="s">
        <v>5393</v>
      </c>
      <c r="B1118" s="126" t="s">
        <v>2791</v>
      </c>
      <c r="C1118" s="126" t="s">
        <v>27</v>
      </c>
      <c r="D1118" s="126" t="s">
        <v>28</v>
      </c>
      <c r="E1118" s="126" t="s">
        <v>2792</v>
      </c>
      <c r="F1118" s="126" t="s">
        <v>2936</v>
      </c>
      <c r="G1118" s="126" t="s">
        <v>2828</v>
      </c>
      <c r="H1118" s="126" t="s">
        <v>23</v>
      </c>
      <c r="I1118" s="126" t="s">
        <v>2937</v>
      </c>
      <c r="J1118" s="126" t="s">
        <v>2830</v>
      </c>
      <c r="K1118" s="126" t="s">
        <v>3359</v>
      </c>
      <c r="L1118" s="127">
        <v>24988</v>
      </c>
      <c r="M1118" s="127">
        <v>31196</v>
      </c>
      <c r="N1118" s="127">
        <v>30413</v>
      </c>
      <c r="O1118" s="127">
        <v>40667</v>
      </c>
      <c r="P1118" s="127">
        <v>39646</v>
      </c>
      <c r="Q1118" s="127">
        <v>7403</v>
      </c>
      <c r="R1118" s="127">
        <v>1414</v>
      </c>
      <c r="S1118" s="127">
        <v>787</v>
      </c>
      <c r="T1118" s="24">
        <f>IF(P1118&gt;0, ROUND(IF(IF(OR(C1118="51", C1118="52", C1118="66"), (L1118*'UNIT VALUES'!$C$26)-CALCS!P1118,0)&gt;0, IF(OR(C1118="51", C1118="52", C1118="66"), (L1118*'UNIT VALUES'!$C$26)-CALCS!P1118,0), 0), 0), ROUND(IF(IF(OR(C1118="51", C1118="52", C1118="66"), (L1118*'UNIT VALUES'!$C$26)-CALCS!O1118,0)&gt;0, IF(OR(C1118="51", C1118="52", C1118="66"), (L1118*'UNIT VALUES'!$C$26)-CALCS!O1118,0), 0), 0))</f>
        <v>0</v>
      </c>
      <c r="U1118" s="25">
        <f>IF(C1118="22", (O1118*'UNIT VALUES'!$D$38)+(Q1118*'UNIT VALUES'!$D$39)+(S1118*'UNIT VALUES'!$D$40), (O1118*'UNIT VALUES'!$D$28)+(Q1118*'UNIT VALUES'!$D$29)+(S1118*'UNIT VALUES'!$D$30))</f>
        <v>382682.00745679601</v>
      </c>
      <c r="V1118" s="25">
        <f>IF(C1118="22",(O1118*'UNIT VALUES'!$D$41)+(Q1118*'UNIT VALUES'!$D$42)+(R1118*'UNIT VALUES'!$D$43),IF(C1118="66",(Q1118*'UNIT VALUES'!$D$31)+(T1118*'UNIT VALUES'!$D$33)+(R1118*'UNIT VALUES'!$D$34),(Q1118*'UNIT VALUES'!$D$31)+(T1118*'UNIT VALUES'!$D$32)+(R1118*'UNIT VALUES'!$D$34)))</f>
        <v>217761.41815483774</v>
      </c>
      <c r="W1118" s="25">
        <f t="shared" si="51"/>
        <v>382682</v>
      </c>
      <c r="X1118" s="27">
        <f>ROUND(IF(C1118="22", W1118*'UNIT VALUES'!$D$44, W1118*'UNIT VALUES'!$D$36), 0)</f>
        <v>334926</v>
      </c>
      <c r="Y1118" s="87">
        <f>ROUND(IF(C1118="22", IF(U1118&gt;V1118,O1118*'UNIT VALUES'!$D$38*'UNIT VALUES'!$D$44,O1118*'UNIT VALUES'!$D$41*'UNIT VALUES'!$D$44),IF(U1118&gt;V1118, O1118*'UNIT VALUES'!$D$28*'UNIT VALUES'!$D$36,0)), 0)</f>
        <v>66905</v>
      </c>
      <c r="Z1118" s="87">
        <f>ROUND(IF(C1118="22", IF(U1118&gt;V1118,Q1118*'UNIT VALUES'!$D$39*'UNIT VALUES'!$D$44,Q1118*'UNIT VALUES'!$D$42*'UNIT VALUES'!$D$44), IF(U1118&gt;V1118, Q1118*'UNIT VALUES'!$D$29*'UNIT VALUES'!$D$36, Q1118*'UNIT VALUES'!$D$31*'UNIT VALUES'!$D$36)),0)</f>
        <v>164709</v>
      </c>
      <c r="AA1118" s="87">
        <f>ROUND(IF(C1118="22", IF(U1118&gt;V1118,0,R1118*'UNIT VALUES'!$D$43*'UNIT VALUES'!$D$44),IF(CALCS!U1118&gt;CALCS!V1118,0,CALCS!R1118*'UNIT VALUES'!$D$34*'UNIT VALUES'!$D$36)), 0)</f>
        <v>0</v>
      </c>
      <c r="AB1118" s="87">
        <f>ROUND(IF(C1118="22",IF(U1118&gt;V1118,S1118*'UNIT VALUES'!$D$40*'UNIT VALUES'!$D$44,0),IF(U1118&gt;V1118,S1118*'UNIT VALUES'!$D$30*'UNIT VALUES'!$D$36)), 0)</f>
        <v>103312</v>
      </c>
      <c r="AC1118" s="87">
        <f>ROUND(IF(U1118&gt;V1118,0,IF(T1118&gt;1, IF(C1118="66", T1118*'UNIT VALUES'!$D$33*'UNIT VALUES'!$D$36,T1118*'UNIT VALUES'!$D$32*'UNIT VALUES'!$D$36),0)),0)</f>
        <v>0</v>
      </c>
      <c r="AD1118" t="str">
        <f t="shared" si="52"/>
        <v>484962</v>
      </c>
      <c r="AE1118">
        <f ca="1">IF(C1118="22",OFFSET('National Reallocations'!$L$1,MATCH(AD1118,'National Reallocations'!$I$2:$I$52,0),),ROUND((X1118/(SUM($X$2:$X$1259)-SUMIF($C$2:$C$1259,"22",$X$2:$X$1259)))*(Reallocations!$F$4+Reallocations!$F$5),0))</f>
        <v>28</v>
      </c>
      <c r="AF1118" s="27">
        <f ca="1">IF(ISERROR(OFFSET('MSA Reallocations'!$I$1,MATCH(AD1118,'MSA Reallocations'!$E$2:$E$37,0),)), 0, (OFFSET('MSA Reallocations'!$I$1,MATCH(AD1118,'MSA Reallocations'!$E$2:$E$37,0),)))</f>
        <v>0</v>
      </c>
      <c r="AG1118" s="181">
        <f ca="1">IF(ISERROR(OFFSET(Reductions!$E$1,MATCH(AD1118,Reductions!$F$2:$F$15,0),)), 0, -OFFSET(Reductions!$E$1,MATCH(AD1118,Reductions!$F$2:$F$15,0),))</f>
        <v>0</v>
      </c>
      <c r="AH1118" s="53">
        <f t="shared" ca="1" si="53"/>
        <v>334954</v>
      </c>
    </row>
    <row r="1119" spans="1:34" x14ac:dyDescent="0.25">
      <c r="A1119" s="126" t="s">
        <v>4867</v>
      </c>
      <c r="B1119" s="126" t="s">
        <v>2791</v>
      </c>
      <c r="C1119" s="126" t="s">
        <v>27</v>
      </c>
      <c r="D1119" s="126" t="s">
        <v>28</v>
      </c>
      <c r="E1119" s="126" t="s">
        <v>2792</v>
      </c>
      <c r="F1119" s="126" t="s">
        <v>2939</v>
      </c>
      <c r="G1119" s="126" t="s">
        <v>1478</v>
      </c>
      <c r="H1119" s="126" t="s">
        <v>23</v>
      </c>
      <c r="I1119" s="126" t="s">
        <v>2940</v>
      </c>
      <c r="J1119" s="126" t="s">
        <v>2807</v>
      </c>
      <c r="K1119" s="126" t="s">
        <v>61</v>
      </c>
      <c r="L1119" s="127">
        <v>2802</v>
      </c>
      <c r="M1119" s="127">
        <v>11599</v>
      </c>
      <c r="N1119" s="127">
        <v>8826</v>
      </c>
      <c r="O1119" s="127">
        <v>88156</v>
      </c>
      <c r="P1119" s="127">
        <v>0</v>
      </c>
      <c r="Q1119" s="127">
        <v>4161</v>
      </c>
      <c r="R1119" s="127">
        <v>205</v>
      </c>
      <c r="S1119" s="127">
        <v>335</v>
      </c>
      <c r="T1119" s="24">
        <f>IF(P1119&gt;0, ROUND(IF(IF(OR(C1119="51", C1119="52", C1119="66"), (L1119*'UNIT VALUES'!$C$26)-CALCS!P1119,0)&gt;0, IF(OR(C1119="51", C1119="52", C1119="66"), (L1119*'UNIT VALUES'!$C$26)-CALCS!P1119,0), 0), 0), ROUND(IF(IF(OR(C1119="51", C1119="52", C1119="66"), (L1119*'UNIT VALUES'!$C$26)-CALCS!O1119,0)&gt;0, IF(OR(C1119="51", C1119="52", C1119="66"), (L1119*'UNIT VALUES'!$C$26)-CALCS!O1119,0), 0), 0))</f>
        <v>0</v>
      </c>
      <c r="U1119" s="25">
        <f>IF(C1119="22", (O1119*'UNIT VALUES'!$D$38)+(Q1119*'UNIT VALUES'!$D$39)+(S1119*'UNIT VALUES'!$D$40), (O1119*'UNIT VALUES'!$D$28)+(Q1119*'UNIT VALUES'!$D$29)+(S1119*'UNIT VALUES'!$D$30))</f>
        <v>321737.88818385173</v>
      </c>
      <c r="V1119" s="25">
        <f>IF(C1119="22",(O1119*'UNIT VALUES'!$D$41)+(Q1119*'UNIT VALUES'!$D$42)+(R1119*'UNIT VALUES'!$D$43),IF(C1119="66",(Q1119*'UNIT VALUES'!$D$31)+(T1119*'UNIT VALUES'!$D$33)+(R1119*'UNIT VALUES'!$D$34),(Q1119*'UNIT VALUES'!$D$31)+(T1119*'UNIT VALUES'!$D$32)+(R1119*'UNIT VALUES'!$D$34)))</f>
        <v>78667.28177515039</v>
      </c>
      <c r="W1119" s="25">
        <f t="shared" si="51"/>
        <v>321738</v>
      </c>
      <c r="X1119" s="27">
        <f>ROUND(IF(C1119="22", W1119*'UNIT VALUES'!$D$44, W1119*'UNIT VALUES'!$D$36), 0)</f>
        <v>281588</v>
      </c>
      <c r="Y1119" s="87">
        <f>ROUND(IF(C1119="22", IF(U1119&gt;V1119,O1119*'UNIT VALUES'!$D$38*'UNIT VALUES'!$D$44,O1119*'UNIT VALUES'!$D$41*'UNIT VALUES'!$D$44),IF(U1119&gt;V1119, O1119*'UNIT VALUES'!$D$28*'UNIT VALUES'!$D$36,0)), 0)</f>
        <v>145033</v>
      </c>
      <c r="Z1119" s="87">
        <f>ROUND(IF(C1119="22", IF(U1119&gt;V1119,Q1119*'UNIT VALUES'!$D$39*'UNIT VALUES'!$D$44,Q1119*'UNIT VALUES'!$D$42*'UNIT VALUES'!$D$44), IF(U1119&gt;V1119, Q1119*'UNIT VALUES'!$D$29*'UNIT VALUES'!$D$36, Q1119*'UNIT VALUES'!$D$31*'UNIT VALUES'!$D$36)),0)</f>
        <v>92578</v>
      </c>
      <c r="AA1119" s="87">
        <f>ROUND(IF(C1119="22", IF(U1119&gt;V1119,0,R1119*'UNIT VALUES'!$D$43*'UNIT VALUES'!$D$44),IF(CALCS!U1119&gt;CALCS!V1119,0,CALCS!R1119*'UNIT VALUES'!$D$34*'UNIT VALUES'!$D$36)), 0)</f>
        <v>0</v>
      </c>
      <c r="AB1119" s="87">
        <f>ROUND(IF(C1119="22",IF(U1119&gt;V1119,S1119*'UNIT VALUES'!$D$40*'UNIT VALUES'!$D$44,0),IF(U1119&gt;V1119,S1119*'UNIT VALUES'!$D$30*'UNIT VALUES'!$D$36)), 0)</f>
        <v>43977</v>
      </c>
      <c r="AC1119" s="87">
        <f>ROUND(IF(U1119&gt;V1119,0,IF(T1119&gt;1, IF(C1119="66", T1119*'UNIT VALUES'!$D$33*'UNIT VALUES'!$D$36,T1119*'UNIT VALUES'!$D$32*'UNIT VALUES'!$D$36),0)),0)</f>
        <v>0</v>
      </c>
      <c r="AD1119" t="str">
        <f t="shared" si="52"/>
        <v>485202</v>
      </c>
      <c r="AE1119">
        <f ca="1">IF(C1119="22",OFFSET('National Reallocations'!$L$1,MATCH(AD1119,'National Reallocations'!$I$2:$I$52,0),),ROUND((X1119/(SUM($X$2:$X$1259)-SUMIF($C$2:$C$1259,"22",$X$2:$X$1259)))*(Reallocations!$F$4+Reallocations!$F$5),0))</f>
        <v>24</v>
      </c>
      <c r="AF1119" s="27">
        <f ca="1">IF(ISERROR(OFFSET('MSA Reallocations'!$I$1,MATCH(AD1119,'MSA Reallocations'!$E$2:$E$37,0),)), 0, (OFFSET('MSA Reallocations'!$I$1,MATCH(AD1119,'MSA Reallocations'!$E$2:$E$37,0),)))</f>
        <v>2075</v>
      </c>
      <c r="AG1119" s="181">
        <f ca="1">IF(ISERROR(OFFSET(Reductions!$E$1,MATCH(AD1119,Reductions!$F$2:$F$15,0),)), 0, -OFFSET(Reductions!$E$1,MATCH(AD1119,Reductions!$F$2:$F$15,0),))</f>
        <v>0</v>
      </c>
      <c r="AH1119" s="53">
        <f t="shared" ca="1" si="53"/>
        <v>283687</v>
      </c>
    </row>
    <row r="1120" spans="1:34" x14ac:dyDescent="0.25">
      <c r="A1120" s="126" t="s">
        <v>4992</v>
      </c>
      <c r="B1120" s="126" t="s">
        <v>2791</v>
      </c>
      <c r="C1120" s="126" t="s">
        <v>27</v>
      </c>
      <c r="D1120" s="126" t="s">
        <v>28</v>
      </c>
      <c r="E1120" s="126" t="s">
        <v>2792</v>
      </c>
      <c r="F1120" s="126" t="s">
        <v>2942</v>
      </c>
      <c r="G1120" s="126" t="s">
        <v>215</v>
      </c>
      <c r="H1120" s="126" t="s">
        <v>23</v>
      </c>
      <c r="I1120" s="126" t="s">
        <v>2943</v>
      </c>
      <c r="J1120" s="126" t="s">
        <v>2860</v>
      </c>
      <c r="K1120" s="126" t="s">
        <v>3359</v>
      </c>
      <c r="L1120" s="127">
        <v>30419</v>
      </c>
      <c r="M1120" s="127">
        <v>42447</v>
      </c>
      <c r="N1120" s="127">
        <v>42483</v>
      </c>
      <c r="O1120" s="127">
        <v>72277</v>
      </c>
      <c r="P1120" s="127">
        <v>0</v>
      </c>
      <c r="Q1120" s="127">
        <v>11050</v>
      </c>
      <c r="R1120" s="127">
        <v>1430</v>
      </c>
      <c r="S1120" s="127">
        <v>509</v>
      </c>
      <c r="T1120" s="24">
        <f>IF(P1120&gt;0, ROUND(IF(IF(OR(C1120="51", C1120="52", C1120="66"), (L1120*'UNIT VALUES'!$C$26)-CALCS!P1120,0)&gt;0, IF(OR(C1120="51", C1120="52", C1120="66"), (L1120*'UNIT VALUES'!$C$26)-CALCS!P1120,0), 0), 0), ROUND(IF(IF(OR(C1120="51", C1120="52", C1120="66"), (L1120*'UNIT VALUES'!$C$26)-CALCS!O1120,0)&gt;0, IF(OR(C1120="51", C1120="52", C1120="66"), (L1120*'UNIT VALUES'!$C$26)-CALCS!O1120,0), 0), 0))</f>
        <v>0</v>
      </c>
      <c r="U1120" s="25">
        <f>IF(C1120="22", (O1120*'UNIT VALUES'!$D$38)+(Q1120*'UNIT VALUES'!$D$39)+(S1120*'UNIT VALUES'!$D$40), (O1120*'UNIT VALUES'!$D$28)+(Q1120*'UNIT VALUES'!$D$29)+(S1120*'UNIT VALUES'!$D$30))</f>
        <v>493115.51474622829</v>
      </c>
      <c r="V1120" s="25">
        <f>IF(C1120="22",(O1120*'UNIT VALUES'!$D$41)+(Q1120*'UNIT VALUES'!$D$42)+(R1120*'UNIT VALUES'!$D$43),IF(C1120="66",(Q1120*'UNIT VALUES'!$D$31)+(T1120*'UNIT VALUES'!$D$33)+(R1120*'UNIT VALUES'!$D$34),(Q1120*'UNIT VALUES'!$D$31)+(T1120*'UNIT VALUES'!$D$32)+(R1120*'UNIT VALUES'!$D$34)))</f>
        <v>274574.84686713736</v>
      </c>
      <c r="W1120" s="25">
        <f t="shared" si="51"/>
        <v>493116</v>
      </c>
      <c r="X1120" s="27">
        <f>ROUND(IF(C1120="22", W1120*'UNIT VALUES'!$D$44, W1120*'UNIT VALUES'!$D$36), 0)</f>
        <v>431579</v>
      </c>
      <c r="Y1120" s="87">
        <f>ROUND(IF(C1120="22", IF(U1120&gt;V1120,O1120*'UNIT VALUES'!$D$38*'UNIT VALUES'!$D$44,O1120*'UNIT VALUES'!$D$41*'UNIT VALUES'!$D$44),IF(U1120&gt;V1120, O1120*'UNIT VALUES'!$D$28*'UNIT VALUES'!$D$36,0)), 0)</f>
        <v>118909</v>
      </c>
      <c r="Z1120" s="87">
        <f>ROUND(IF(C1120="22", IF(U1120&gt;V1120,Q1120*'UNIT VALUES'!$D$39*'UNIT VALUES'!$D$44,Q1120*'UNIT VALUES'!$D$42*'UNIT VALUES'!$D$44), IF(U1120&gt;V1120, Q1120*'UNIT VALUES'!$D$29*'UNIT VALUES'!$D$36, Q1120*'UNIT VALUES'!$D$31*'UNIT VALUES'!$D$36)),0)</f>
        <v>245851</v>
      </c>
      <c r="AA1120" s="87">
        <f>ROUND(IF(C1120="22", IF(U1120&gt;V1120,0,R1120*'UNIT VALUES'!$D$43*'UNIT VALUES'!$D$44),IF(CALCS!U1120&gt;CALCS!V1120,0,CALCS!R1120*'UNIT VALUES'!$D$34*'UNIT VALUES'!$D$36)), 0)</f>
        <v>0</v>
      </c>
      <c r="AB1120" s="87">
        <f>ROUND(IF(C1120="22",IF(U1120&gt;V1120,S1120*'UNIT VALUES'!$D$40*'UNIT VALUES'!$D$44,0),IF(U1120&gt;V1120,S1120*'UNIT VALUES'!$D$30*'UNIT VALUES'!$D$36)), 0)</f>
        <v>66818</v>
      </c>
      <c r="AC1120" s="87">
        <f>ROUND(IF(U1120&gt;V1120,0,IF(T1120&gt;1, IF(C1120="66", T1120*'UNIT VALUES'!$D$33*'UNIT VALUES'!$D$36,T1120*'UNIT VALUES'!$D$32*'UNIT VALUES'!$D$36),0)),0)</f>
        <v>0</v>
      </c>
      <c r="AD1120" t="str">
        <f t="shared" si="52"/>
        <v>485316</v>
      </c>
      <c r="AE1120">
        <f ca="1">IF(C1120="22",OFFSET('National Reallocations'!$L$1,MATCH(AD1120,'National Reallocations'!$I$2:$I$52,0),),ROUND((X1120/(SUM($X$2:$X$1259)-SUMIF($C$2:$C$1259,"22",$X$2:$X$1259)))*(Reallocations!$F$4+Reallocations!$F$5),0))</f>
        <v>36</v>
      </c>
      <c r="AF1120" s="27">
        <f ca="1">IF(ISERROR(OFFSET('MSA Reallocations'!$I$1,MATCH(AD1120,'MSA Reallocations'!$E$2:$E$37,0),)), 0, (OFFSET('MSA Reallocations'!$I$1,MATCH(AD1120,'MSA Reallocations'!$E$2:$E$37,0),)))</f>
        <v>0</v>
      </c>
      <c r="AG1120" s="181">
        <f ca="1">IF(ISERROR(OFFSET(Reductions!$E$1,MATCH(AD1120,Reductions!$F$2:$F$15,0),)), 0, -OFFSET(Reductions!$E$1,MATCH(AD1120,Reductions!$F$2:$F$15,0),))</f>
        <v>0</v>
      </c>
      <c r="AH1120" s="53">
        <f t="shared" ca="1" si="53"/>
        <v>431615</v>
      </c>
    </row>
    <row r="1121" spans="1:34" x14ac:dyDescent="0.25">
      <c r="A1121" s="126" t="s">
        <v>5436</v>
      </c>
      <c r="B1121" s="126" t="s">
        <v>2791</v>
      </c>
      <c r="C1121" s="126" t="s">
        <v>27</v>
      </c>
      <c r="D1121" s="126" t="s">
        <v>28</v>
      </c>
      <c r="E1121" s="126" t="s">
        <v>2792</v>
      </c>
      <c r="F1121" s="126" t="s">
        <v>1850</v>
      </c>
      <c r="G1121" s="126" t="s">
        <v>232</v>
      </c>
      <c r="H1121" s="126" t="s">
        <v>23</v>
      </c>
      <c r="I1121" s="126" t="s">
        <v>2944</v>
      </c>
      <c r="J1121" s="126" t="s">
        <v>158</v>
      </c>
      <c r="K1121" s="126" t="s">
        <v>3359</v>
      </c>
      <c r="L1121" s="127">
        <v>30218</v>
      </c>
      <c r="M1121" s="127">
        <v>32290</v>
      </c>
      <c r="N1121" s="127">
        <v>31271</v>
      </c>
      <c r="O1121" s="127">
        <v>37280</v>
      </c>
      <c r="P1121" s="127">
        <v>36104</v>
      </c>
      <c r="Q1121" s="127">
        <v>8242</v>
      </c>
      <c r="R1121" s="127">
        <v>912</v>
      </c>
      <c r="S1121" s="127">
        <v>281</v>
      </c>
      <c r="T1121" s="24">
        <f>IF(P1121&gt;0, ROUND(IF(IF(OR(C1121="51", C1121="52", C1121="66"), (L1121*'UNIT VALUES'!$C$26)-CALCS!P1121,0)&gt;0, IF(OR(C1121="51", C1121="52", C1121="66"), (L1121*'UNIT VALUES'!$C$26)-CALCS!P1121,0), 0), 0), ROUND(IF(IF(OR(C1121="51", C1121="52", C1121="66"), (L1121*'UNIT VALUES'!$C$26)-CALCS!O1121,0)&gt;0, IF(OR(C1121="51", C1121="52", C1121="66"), (L1121*'UNIT VALUES'!$C$26)-CALCS!O1121,0), 0), 0))</f>
        <v>11315</v>
      </c>
      <c r="U1121" s="25">
        <f>IF(C1121="22", (O1121*'UNIT VALUES'!$D$38)+(Q1121*'UNIT VALUES'!$D$39)+(S1121*'UNIT VALUES'!$D$40), (O1121*'UNIT VALUES'!$D$28)+(Q1121*'UNIT VALUES'!$D$29)+(S1121*'UNIT VALUES'!$D$30))</f>
        <v>321748.17113269604</v>
      </c>
      <c r="V1121" s="25">
        <f>IF(C1121="22",(O1121*'UNIT VALUES'!$D$41)+(Q1121*'UNIT VALUES'!$D$42)+(R1121*'UNIT VALUES'!$D$43),IF(C1121="66",(Q1121*'UNIT VALUES'!$D$31)+(T1121*'UNIT VALUES'!$D$33)+(R1121*'UNIT VALUES'!$D$34),(Q1121*'UNIT VALUES'!$D$31)+(T1121*'UNIT VALUES'!$D$32)+(R1121*'UNIT VALUES'!$D$34)))</f>
        <v>325350.77506457135</v>
      </c>
      <c r="W1121" s="25">
        <f t="shared" si="51"/>
        <v>325351</v>
      </c>
      <c r="X1121" s="27">
        <f>ROUND(IF(C1121="22", W1121*'UNIT VALUES'!$D$44, W1121*'UNIT VALUES'!$D$36), 0)</f>
        <v>284750</v>
      </c>
      <c r="Y1121" s="87">
        <f>ROUND(IF(C1121="22", IF(U1121&gt;V1121,O1121*'UNIT VALUES'!$D$38*'UNIT VALUES'!$D$44,O1121*'UNIT VALUES'!$D$41*'UNIT VALUES'!$D$44),IF(U1121&gt;V1121, O1121*'UNIT VALUES'!$D$28*'UNIT VALUES'!$D$36,0)), 0)</f>
        <v>0</v>
      </c>
      <c r="Z1121" s="87">
        <f>ROUND(IF(C1121="22", IF(U1121&gt;V1121,Q1121*'UNIT VALUES'!$D$39*'UNIT VALUES'!$D$44,Q1121*'UNIT VALUES'!$D$42*'UNIT VALUES'!$D$44), IF(U1121&gt;V1121, Q1121*'UNIT VALUES'!$D$29*'UNIT VALUES'!$D$36, Q1121*'UNIT VALUES'!$D$31*'UNIT VALUES'!$D$36)),0)</f>
        <v>110026</v>
      </c>
      <c r="AA1121" s="87">
        <f>ROUND(IF(C1121="22", IF(U1121&gt;V1121,0,R1121*'UNIT VALUES'!$D$43*'UNIT VALUES'!$D$44),IF(CALCS!U1121&gt;CALCS!V1121,0,CALCS!R1121*'UNIT VALUES'!$D$34*'UNIT VALUES'!$D$36)), 0)</f>
        <v>59184</v>
      </c>
      <c r="AB1121" s="87">
        <f>ROUND(IF(C1121="22",IF(U1121&gt;V1121,S1121*'UNIT VALUES'!$D$40*'UNIT VALUES'!$D$44,0),IF(U1121&gt;V1121,S1121*'UNIT VALUES'!$D$30*'UNIT VALUES'!$D$36)), 0)</f>
        <v>0</v>
      </c>
      <c r="AC1121" s="87">
        <f>ROUND(IF(U1121&gt;V1121,0,IF(T1121&gt;1, IF(C1121="66", T1121*'UNIT VALUES'!$D$33*'UNIT VALUES'!$D$36,T1121*'UNIT VALUES'!$D$32*'UNIT VALUES'!$D$36),0)),0)</f>
        <v>115540</v>
      </c>
      <c r="AD1121" t="str">
        <f t="shared" si="52"/>
        <v>485340</v>
      </c>
      <c r="AE1121">
        <f ca="1">IF(C1121="22",OFFSET('National Reallocations'!$L$1,MATCH(AD1121,'National Reallocations'!$I$2:$I$52,0),),ROUND((X1121/(SUM($X$2:$X$1259)-SUMIF($C$2:$C$1259,"22",$X$2:$X$1259)))*(Reallocations!$F$4+Reallocations!$F$5),0))</f>
        <v>24</v>
      </c>
      <c r="AF1121" s="27">
        <f ca="1">IF(ISERROR(OFFSET('MSA Reallocations'!$I$1,MATCH(AD1121,'MSA Reallocations'!$E$2:$E$37,0),)), 0, (OFFSET('MSA Reallocations'!$I$1,MATCH(AD1121,'MSA Reallocations'!$E$2:$E$37,0),)))</f>
        <v>0</v>
      </c>
      <c r="AG1121" s="181">
        <f ca="1">IF(ISERROR(OFFSET(Reductions!$E$1,MATCH(AD1121,Reductions!$F$2:$F$15,0),)), 0, -OFFSET(Reductions!$E$1,MATCH(AD1121,Reductions!$F$2:$F$15,0),))</f>
        <v>0</v>
      </c>
      <c r="AH1121" s="53">
        <f t="shared" ca="1" si="53"/>
        <v>284774</v>
      </c>
    </row>
    <row r="1122" spans="1:34" x14ac:dyDescent="0.25">
      <c r="A1122" s="126" t="s">
        <v>5307</v>
      </c>
      <c r="B1122" s="126" t="s">
        <v>2791</v>
      </c>
      <c r="C1122" s="126" t="s">
        <v>47</v>
      </c>
      <c r="D1122" s="126" t="s">
        <v>48</v>
      </c>
      <c r="E1122" s="126" t="s">
        <v>2792</v>
      </c>
      <c r="F1122" s="126" t="s">
        <v>2946</v>
      </c>
      <c r="G1122" s="126" t="s">
        <v>22</v>
      </c>
      <c r="H1122" s="126" t="s">
        <v>23</v>
      </c>
      <c r="I1122" s="126" t="s">
        <v>2947</v>
      </c>
      <c r="J1122" s="126" t="s">
        <v>2807</v>
      </c>
      <c r="K1122" s="126" t="s">
        <v>61</v>
      </c>
      <c r="L1122" s="127">
        <v>32065</v>
      </c>
      <c r="M1122" s="127">
        <v>41201</v>
      </c>
      <c r="N1122" s="127">
        <v>41403</v>
      </c>
      <c r="O1122" s="127">
        <v>47618</v>
      </c>
      <c r="P1122" s="127">
        <v>0</v>
      </c>
      <c r="Q1122" s="127">
        <v>8940</v>
      </c>
      <c r="R1122" s="127">
        <v>692</v>
      </c>
      <c r="S1122" s="127">
        <v>578</v>
      </c>
      <c r="T1122" s="24">
        <f>IF(P1122&gt;0, ROUND(IF(IF(OR(C1122="51", C1122="52", C1122="66"), (L1122*'UNIT VALUES'!$C$26)-CALCS!P1122,0)&gt;0, IF(OR(C1122="51", C1122="52", C1122="66"), (L1122*'UNIT VALUES'!$C$26)-CALCS!P1122,0), 0), 0), ROUND(IF(IF(OR(C1122="51", C1122="52", C1122="66"), (L1122*'UNIT VALUES'!$C$26)-CALCS!O1122,0)&gt;0, IF(OR(C1122="51", C1122="52", C1122="66"), (L1122*'UNIT VALUES'!$C$26)-CALCS!O1122,0), 0), 0))</f>
        <v>2699</v>
      </c>
      <c r="U1122" s="25">
        <f>IF(C1122="22", (O1122*'UNIT VALUES'!$D$38)+(Q1122*'UNIT VALUES'!$D$39)+(S1122*'UNIT VALUES'!$D$40), (O1122*'UNIT VALUES'!$D$28)+(Q1122*'UNIT VALUES'!$D$29)+(S1122*'UNIT VALUES'!$D$30))</f>
        <v>403472.71658855205</v>
      </c>
      <c r="V1122" s="25">
        <f>IF(C1122="22",(O1122*'UNIT VALUES'!$D$41)+(Q1122*'UNIT VALUES'!$D$42)+(R1122*'UNIT VALUES'!$D$43),IF(C1122="66",(Q1122*'UNIT VALUES'!$D$31)+(T1122*'UNIT VALUES'!$D$33)+(R1122*'UNIT VALUES'!$D$34),(Q1122*'UNIT VALUES'!$D$31)+(T1122*'UNIT VALUES'!$D$32)+(R1122*'UNIT VALUES'!$D$34)))</f>
        <v>219160.20399141015</v>
      </c>
      <c r="W1122" s="25">
        <f t="shared" si="51"/>
        <v>403473</v>
      </c>
      <c r="X1122" s="27">
        <f>ROUND(IF(C1122="22", W1122*'UNIT VALUES'!$D$44, W1122*'UNIT VALUES'!$D$36), 0)</f>
        <v>353123</v>
      </c>
      <c r="Y1122" s="87">
        <f>ROUND(IF(C1122="22", IF(U1122&gt;V1122,O1122*'UNIT VALUES'!$D$38*'UNIT VALUES'!$D$44,O1122*'UNIT VALUES'!$D$41*'UNIT VALUES'!$D$44),IF(U1122&gt;V1122, O1122*'UNIT VALUES'!$D$28*'UNIT VALUES'!$D$36,0)), 0)</f>
        <v>78340</v>
      </c>
      <c r="Z1122" s="87">
        <f>ROUND(IF(C1122="22", IF(U1122&gt;V1122,Q1122*'UNIT VALUES'!$D$39*'UNIT VALUES'!$D$44,Q1122*'UNIT VALUES'!$D$42*'UNIT VALUES'!$D$44), IF(U1122&gt;V1122, Q1122*'UNIT VALUES'!$D$29*'UNIT VALUES'!$D$36, Q1122*'UNIT VALUES'!$D$31*'UNIT VALUES'!$D$36)),0)</f>
        <v>198906</v>
      </c>
      <c r="AA1122" s="87">
        <f>ROUND(IF(C1122="22", IF(U1122&gt;V1122,0,R1122*'UNIT VALUES'!$D$43*'UNIT VALUES'!$D$44),IF(CALCS!U1122&gt;CALCS!V1122,0,CALCS!R1122*'UNIT VALUES'!$D$34*'UNIT VALUES'!$D$36)), 0)</f>
        <v>0</v>
      </c>
      <c r="AB1122" s="87">
        <f>ROUND(IF(C1122="22",IF(U1122&gt;V1122,S1122*'UNIT VALUES'!$D$40*'UNIT VALUES'!$D$44,0),IF(U1122&gt;V1122,S1122*'UNIT VALUES'!$D$30*'UNIT VALUES'!$D$36)), 0)</f>
        <v>75876</v>
      </c>
      <c r="AC1122" s="87">
        <f>ROUND(IF(U1122&gt;V1122,0,IF(T1122&gt;1, IF(C1122="66", T1122*'UNIT VALUES'!$D$33*'UNIT VALUES'!$D$36,T1122*'UNIT VALUES'!$D$32*'UNIT VALUES'!$D$36),0)),0)</f>
        <v>0</v>
      </c>
      <c r="AD1122" t="str">
        <f t="shared" si="52"/>
        <v>485346</v>
      </c>
      <c r="AE1122">
        <f ca="1">IF(C1122="22",OFFSET('National Reallocations'!$L$1,MATCH(AD1122,'National Reallocations'!$I$2:$I$52,0),),ROUND((X1122/(SUM($X$2:$X$1259)-SUMIF($C$2:$C$1259,"22",$X$2:$X$1259)))*(Reallocations!$F$4+Reallocations!$F$5),0))</f>
        <v>30</v>
      </c>
      <c r="AF1122" s="27">
        <f ca="1">IF(ISERROR(OFFSET('MSA Reallocations'!$I$1,MATCH(AD1122,'MSA Reallocations'!$E$2:$E$37,0),)), 0, (OFFSET('MSA Reallocations'!$I$1,MATCH(AD1122,'MSA Reallocations'!$E$2:$E$37,0),)))</f>
        <v>0</v>
      </c>
      <c r="AG1122" s="181">
        <f ca="1">IF(ISERROR(OFFSET(Reductions!$E$1,MATCH(AD1122,Reductions!$F$2:$F$15,0),)), 0, -OFFSET(Reductions!$E$1,MATCH(AD1122,Reductions!$F$2:$F$15,0),))</f>
        <v>0</v>
      </c>
      <c r="AH1122" s="53">
        <f t="shared" ca="1" si="53"/>
        <v>353153</v>
      </c>
    </row>
    <row r="1123" spans="1:34" x14ac:dyDescent="0.25">
      <c r="A1123" s="126" t="s">
        <v>5911</v>
      </c>
      <c r="B1123" s="126" t="s">
        <v>2791</v>
      </c>
      <c r="C1123" s="126" t="s">
        <v>27</v>
      </c>
      <c r="D1123" s="126" t="s">
        <v>28</v>
      </c>
      <c r="E1123" s="126" t="s">
        <v>2792</v>
      </c>
      <c r="F1123" s="126" t="s">
        <v>2949</v>
      </c>
      <c r="G1123" s="126" t="s">
        <v>2950</v>
      </c>
      <c r="H1123" s="126" t="s">
        <v>23</v>
      </c>
      <c r="I1123" s="126" t="s">
        <v>2951</v>
      </c>
      <c r="J1123" s="126" t="s">
        <v>2952</v>
      </c>
      <c r="K1123" s="126" t="s">
        <v>3359</v>
      </c>
      <c r="L1123" s="127">
        <v>51230</v>
      </c>
      <c r="M1123" s="127">
        <v>70508</v>
      </c>
      <c r="N1123" s="127">
        <v>70508</v>
      </c>
      <c r="O1123" s="127">
        <v>103700</v>
      </c>
      <c r="P1123" s="127">
        <v>0</v>
      </c>
      <c r="Q1123" s="127">
        <v>18667</v>
      </c>
      <c r="R1123" s="127">
        <v>2159</v>
      </c>
      <c r="S1123" s="127">
        <v>1425</v>
      </c>
      <c r="T1123" s="24">
        <f>IF(P1123&gt;0, ROUND(IF(IF(OR(C1123="51", C1123="52", C1123="66"), (L1123*'UNIT VALUES'!$C$26)-CALCS!P1123,0)&gt;0, IF(OR(C1123="51", C1123="52", C1123="66"), (L1123*'UNIT VALUES'!$C$26)-CALCS!P1123,0), 0), 0), ROUND(IF(IF(OR(C1123="51", C1123="52", C1123="66"), (L1123*'UNIT VALUES'!$C$26)-CALCS!O1123,0)&gt;0, IF(OR(C1123="51", C1123="52", C1123="66"), (L1123*'UNIT VALUES'!$C$26)-CALCS!O1123,0), 0), 0))</f>
        <v>0</v>
      </c>
      <c r="U1123" s="25">
        <f>IF(C1123="22", (O1123*'UNIT VALUES'!$D$38)+(Q1123*'UNIT VALUES'!$D$39)+(S1123*'UNIT VALUES'!$D$40), (O1123*'UNIT VALUES'!$D$28)+(Q1123*'UNIT VALUES'!$D$29)+(S1123*'UNIT VALUES'!$D$30))</f>
        <v>883210.0475301235</v>
      </c>
      <c r="V1123" s="25">
        <f>IF(C1123="22",(O1123*'UNIT VALUES'!$D$41)+(Q1123*'UNIT VALUES'!$D$42)+(R1123*'UNIT VALUES'!$D$43),IF(C1123="66",(Q1123*'UNIT VALUES'!$D$31)+(T1123*'UNIT VALUES'!$D$33)+(R1123*'UNIT VALUES'!$D$34),(Q1123*'UNIT VALUES'!$D$31)+(T1123*'UNIT VALUES'!$D$32)+(R1123*'UNIT VALUES'!$D$34)))</f>
        <v>444809.25489183294</v>
      </c>
      <c r="W1123" s="25">
        <f t="shared" si="51"/>
        <v>883210</v>
      </c>
      <c r="X1123" s="27">
        <f>ROUND(IF(C1123="22", W1123*'UNIT VALUES'!$D$44, W1123*'UNIT VALUES'!$D$36), 0)</f>
        <v>772993</v>
      </c>
      <c r="Y1123" s="87">
        <f>ROUND(IF(C1123="22", IF(U1123&gt;V1123,O1123*'UNIT VALUES'!$D$38*'UNIT VALUES'!$D$44,O1123*'UNIT VALUES'!$D$41*'UNIT VALUES'!$D$44),IF(U1123&gt;V1123, O1123*'UNIT VALUES'!$D$28*'UNIT VALUES'!$D$36,0)), 0)</f>
        <v>170606</v>
      </c>
      <c r="Z1123" s="87">
        <f>ROUND(IF(C1123="22", IF(U1123&gt;V1123,Q1123*'UNIT VALUES'!$D$39*'UNIT VALUES'!$D$44,Q1123*'UNIT VALUES'!$D$42*'UNIT VALUES'!$D$44), IF(U1123&gt;V1123, Q1123*'UNIT VALUES'!$D$29*'UNIT VALUES'!$D$36, Q1123*'UNIT VALUES'!$D$31*'UNIT VALUES'!$D$36)),0)</f>
        <v>415322</v>
      </c>
      <c r="AA1123" s="87">
        <f>ROUND(IF(C1123="22", IF(U1123&gt;V1123,0,R1123*'UNIT VALUES'!$D$43*'UNIT VALUES'!$D$44),IF(CALCS!U1123&gt;CALCS!V1123,0,CALCS!R1123*'UNIT VALUES'!$D$34*'UNIT VALUES'!$D$36)), 0)</f>
        <v>0</v>
      </c>
      <c r="AB1123" s="87">
        <f>ROUND(IF(C1123="22",IF(U1123&gt;V1123,S1123*'UNIT VALUES'!$D$40*'UNIT VALUES'!$D$44,0),IF(U1123&gt;V1123,S1123*'UNIT VALUES'!$D$30*'UNIT VALUES'!$D$36)), 0)</f>
        <v>187065</v>
      </c>
      <c r="AC1123" s="87">
        <f>ROUND(IF(U1123&gt;V1123,0,IF(T1123&gt;1, IF(C1123="66", T1123*'UNIT VALUES'!$D$33*'UNIT VALUES'!$D$36,T1123*'UNIT VALUES'!$D$32*'UNIT VALUES'!$D$36),0)),0)</f>
        <v>0</v>
      </c>
      <c r="AD1123" t="str">
        <f t="shared" si="52"/>
        <v>485496</v>
      </c>
      <c r="AE1123">
        <f ca="1">IF(C1123="22",OFFSET('National Reallocations'!$L$1,MATCH(AD1123,'National Reallocations'!$I$2:$I$52,0),),ROUND((X1123/(SUM($X$2:$X$1259)-SUMIF($C$2:$C$1259,"22",$X$2:$X$1259)))*(Reallocations!$F$4+Reallocations!$F$5),0))</f>
        <v>65</v>
      </c>
      <c r="AF1123" s="27">
        <f ca="1">IF(ISERROR(OFFSET('MSA Reallocations'!$I$1,MATCH(AD1123,'MSA Reallocations'!$E$2:$E$37,0),)), 0, (OFFSET('MSA Reallocations'!$I$1,MATCH(AD1123,'MSA Reallocations'!$E$2:$E$37,0),)))</f>
        <v>0</v>
      </c>
      <c r="AG1123" s="181">
        <f ca="1">IF(ISERROR(OFFSET(Reductions!$E$1,MATCH(AD1123,Reductions!$F$2:$F$15,0),)), 0, -OFFSET(Reductions!$E$1,MATCH(AD1123,Reductions!$F$2:$F$15,0),))</f>
        <v>0</v>
      </c>
      <c r="AH1123" s="53">
        <f t="shared" ca="1" si="53"/>
        <v>773058</v>
      </c>
    </row>
    <row r="1124" spans="1:34" x14ac:dyDescent="0.25">
      <c r="A1124" s="126" t="s">
        <v>5042</v>
      </c>
      <c r="B1124" s="126" t="s">
        <v>2791</v>
      </c>
      <c r="C1124" s="126" t="s">
        <v>27</v>
      </c>
      <c r="D1124" s="126" t="s">
        <v>28</v>
      </c>
      <c r="E1124" s="126" t="s">
        <v>2792</v>
      </c>
      <c r="F1124" s="126" t="s">
        <v>2954</v>
      </c>
      <c r="G1124" s="126" t="s">
        <v>2955</v>
      </c>
      <c r="H1124" s="126" t="s">
        <v>23</v>
      </c>
      <c r="I1124" s="126" t="s">
        <v>1502</v>
      </c>
      <c r="J1124" s="126" t="s">
        <v>2956</v>
      </c>
      <c r="K1124" s="126" t="s">
        <v>3360</v>
      </c>
      <c r="L1124" s="127">
        <v>33047</v>
      </c>
      <c r="M1124" s="127">
        <v>51248</v>
      </c>
      <c r="N1124" s="127">
        <v>50695</v>
      </c>
      <c r="O1124" s="127">
        <v>67574</v>
      </c>
      <c r="P1124" s="127">
        <v>0</v>
      </c>
      <c r="Q1124" s="127">
        <v>12334</v>
      </c>
      <c r="R1124" s="127">
        <v>1261</v>
      </c>
      <c r="S1124" s="127">
        <v>968</v>
      </c>
      <c r="T1124" s="24">
        <f>IF(P1124&gt;0, ROUND(IF(IF(OR(C1124="51", C1124="52", C1124="66"), (L1124*'UNIT VALUES'!$C$26)-CALCS!P1124,0)&gt;0, IF(OR(C1124="51", C1124="52", C1124="66"), (L1124*'UNIT VALUES'!$C$26)-CALCS!P1124,0), 0), 0), ROUND(IF(IF(OR(C1124="51", C1124="52", C1124="66"), (L1124*'UNIT VALUES'!$C$26)-CALCS!O1124,0)&gt;0, IF(OR(C1124="51", C1124="52", C1124="66"), (L1124*'UNIT VALUES'!$C$26)-CALCS!O1124,0), 0), 0))</f>
        <v>0</v>
      </c>
      <c r="U1124" s="25">
        <f>IF(C1124="22", (O1124*'UNIT VALUES'!$D$38)+(Q1124*'UNIT VALUES'!$D$39)+(S1124*'UNIT VALUES'!$D$40), (O1124*'UNIT VALUES'!$D$28)+(Q1124*'UNIT VALUES'!$D$29)+(S1124*'UNIT VALUES'!$D$30))</f>
        <v>585762.06515793479</v>
      </c>
      <c r="V1124" s="25">
        <f>IF(C1124="22",(O1124*'UNIT VALUES'!$D$41)+(Q1124*'UNIT VALUES'!$D$42)+(R1124*'UNIT VALUES'!$D$43),IF(C1124="66",(Q1124*'UNIT VALUES'!$D$31)+(T1124*'UNIT VALUES'!$D$33)+(R1124*'UNIT VALUES'!$D$34),(Q1124*'UNIT VALUES'!$D$31)+(T1124*'UNIT VALUES'!$D$32)+(R1124*'UNIT VALUES'!$D$34)))</f>
        <v>281628.53239081264</v>
      </c>
      <c r="W1124" s="25">
        <f t="shared" si="51"/>
        <v>585762</v>
      </c>
      <c r="X1124" s="27">
        <f>ROUND(IF(C1124="22", W1124*'UNIT VALUES'!$D$44, W1124*'UNIT VALUES'!$D$36), 0)</f>
        <v>512664</v>
      </c>
      <c r="Y1124" s="87">
        <f>ROUND(IF(C1124="22", IF(U1124&gt;V1124,O1124*'UNIT VALUES'!$D$38*'UNIT VALUES'!$D$44,O1124*'UNIT VALUES'!$D$41*'UNIT VALUES'!$D$44),IF(U1124&gt;V1124, O1124*'UNIT VALUES'!$D$28*'UNIT VALUES'!$D$36,0)), 0)</f>
        <v>111172</v>
      </c>
      <c r="Z1124" s="87">
        <f>ROUND(IF(C1124="22", IF(U1124&gt;V1124,Q1124*'UNIT VALUES'!$D$39*'UNIT VALUES'!$D$44,Q1124*'UNIT VALUES'!$D$42*'UNIT VALUES'!$D$44), IF(U1124&gt;V1124, Q1124*'UNIT VALUES'!$D$29*'UNIT VALUES'!$D$36, Q1124*'UNIT VALUES'!$D$31*'UNIT VALUES'!$D$36)),0)</f>
        <v>274419</v>
      </c>
      <c r="AA1124" s="87">
        <f>ROUND(IF(C1124="22", IF(U1124&gt;V1124,0,R1124*'UNIT VALUES'!$D$43*'UNIT VALUES'!$D$44),IF(CALCS!U1124&gt;CALCS!V1124,0,CALCS!R1124*'UNIT VALUES'!$D$34*'UNIT VALUES'!$D$36)), 0)</f>
        <v>0</v>
      </c>
      <c r="AB1124" s="87">
        <f>ROUND(IF(C1124="22",IF(U1124&gt;V1124,S1124*'UNIT VALUES'!$D$40*'UNIT VALUES'!$D$44,0),IF(U1124&gt;V1124,S1124*'UNIT VALUES'!$D$30*'UNIT VALUES'!$D$36)), 0)</f>
        <v>127073</v>
      </c>
      <c r="AC1124" s="87">
        <f>ROUND(IF(U1124&gt;V1124,0,IF(T1124&gt;1, IF(C1124="66", T1124*'UNIT VALUES'!$D$33*'UNIT VALUES'!$D$36,T1124*'UNIT VALUES'!$D$32*'UNIT VALUES'!$D$36),0)),0)</f>
        <v>0</v>
      </c>
      <c r="AD1124" t="str">
        <f t="shared" si="52"/>
        <v>485580</v>
      </c>
      <c r="AE1124">
        <f ca="1">IF(C1124="22",OFFSET('National Reallocations'!$L$1,MATCH(AD1124,'National Reallocations'!$I$2:$I$52,0),),ROUND((X1124/(SUM($X$2:$X$1259)-SUMIF($C$2:$C$1259,"22",$X$2:$X$1259)))*(Reallocations!$F$4+Reallocations!$F$5),0))</f>
        <v>43</v>
      </c>
      <c r="AF1124" s="27">
        <f ca="1">IF(ISERROR(OFFSET('MSA Reallocations'!$I$1,MATCH(AD1124,'MSA Reallocations'!$E$2:$E$37,0),)), 0, (OFFSET('MSA Reallocations'!$I$1,MATCH(AD1124,'MSA Reallocations'!$E$2:$E$37,0),)))</f>
        <v>0</v>
      </c>
      <c r="AG1124" s="181">
        <f ca="1">IF(ISERROR(OFFSET(Reductions!$E$1,MATCH(AD1124,Reductions!$F$2:$F$15,0),)), 0, -OFFSET(Reductions!$E$1,MATCH(AD1124,Reductions!$F$2:$F$15,0),))</f>
        <v>0</v>
      </c>
      <c r="AH1124" s="53">
        <f t="shared" ca="1" si="53"/>
        <v>512707</v>
      </c>
    </row>
    <row r="1125" spans="1:34" x14ac:dyDescent="0.25">
      <c r="A1125" s="126" t="s">
        <v>5824</v>
      </c>
      <c r="B1125" s="126" t="s">
        <v>2791</v>
      </c>
      <c r="C1125" s="126" t="s">
        <v>27</v>
      </c>
      <c r="D1125" s="126" t="s">
        <v>28</v>
      </c>
      <c r="E1125" s="126" t="s">
        <v>2792</v>
      </c>
      <c r="F1125" s="126" t="s">
        <v>2958</v>
      </c>
      <c r="G1125" s="126" t="s">
        <v>2959</v>
      </c>
      <c r="H1125" s="126" t="s">
        <v>23</v>
      </c>
      <c r="I1125" s="126" t="s">
        <v>2960</v>
      </c>
      <c r="J1125" s="126" t="s">
        <v>2961</v>
      </c>
      <c r="K1125" s="126" t="s">
        <v>3359</v>
      </c>
      <c r="L1125" s="127">
        <v>97808</v>
      </c>
      <c r="M1125" s="127">
        <v>101261</v>
      </c>
      <c r="N1125" s="127">
        <v>101261</v>
      </c>
      <c r="O1125" s="127">
        <v>132356</v>
      </c>
      <c r="P1125" s="127">
        <v>0</v>
      </c>
      <c r="Q1125" s="127">
        <v>35223</v>
      </c>
      <c r="R1125" s="127">
        <v>3305</v>
      </c>
      <c r="S1125" s="127">
        <v>1643</v>
      </c>
      <c r="T1125" s="24">
        <f>IF(P1125&gt;0, ROUND(IF(IF(OR(C1125="51", C1125="52", C1125="66"), (L1125*'UNIT VALUES'!$C$26)-CALCS!P1125,0)&gt;0, IF(OR(C1125="51", C1125="52", C1125="66"), (L1125*'UNIT VALUES'!$C$26)-CALCS!P1125,0), 0), 0), ROUND(IF(IF(OR(C1125="51", C1125="52", C1125="66"), (L1125*'UNIT VALUES'!$C$26)-CALCS!O1125,0)&gt;0, IF(OR(C1125="51", C1125="52", C1125="66"), (L1125*'UNIT VALUES'!$C$26)-CALCS!O1125,0), 0), 0))</f>
        <v>21126</v>
      </c>
      <c r="U1125" s="25">
        <f>IF(C1125="22", (O1125*'UNIT VALUES'!$D$38)+(Q1125*'UNIT VALUES'!$D$39)+(S1125*'UNIT VALUES'!$D$40), (O1125*'UNIT VALUES'!$D$28)+(Q1125*'UNIT VALUES'!$D$29)+(S1125*'UNIT VALUES'!$D$30))</f>
        <v>1390651.0502588178</v>
      </c>
      <c r="V1125" s="25">
        <f>IF(C1125="22",(O1125*'UNIT VALUES'!$D$41)+(Q1125*'UNIT VALUES'!$D$42)+(R1125*'UNIT VALUES'!$D$43),IF(C1125="66",(Q1125*'UNIT VALUES'!$D$31)+(T1125*'UNIT VALUES'!$D$33)+(R1125*'UNIT VALUES'!$D$34),(Q1125*'UNIT VALUES'!$D$31)+(T1125*'UNIT VALUES'!$D$32)+(R1125*'UNIT VALUES'!$D$34)))</f>
        <v>1028789.4619876418</v>
      </c>
      <c r="W1125" s="25">
        <f t="shared" si="51"/>
        <v>1390651</v>
      </c>
      <c r="X1125" s="27">
        <f>ROUND(IF(C1125="22", W1125*'UNIT VALUES'!$D$44, W1125*'UNIT VALUES'!$D$36), 0)</f>
        <v>1217109</v>
      </c>
      <c r="Y1125" s="87">
        <f>ROUND(IF(C1125="22", IF(U1125&gt;V1125,O1125*'UNIT VALUES'!$D$38*'UNIT VALUES'!$D$44,O1125*'UNIT VALUES'!$D$41*'UNIT VALUES'!$D$44),IF(U1125&gt;V1125, O1125*'UNIT VALUES'!$D$28*'UNIT VALUES'!$D$36,0)), 0)</f>
        <v>217750</v>
      </c>
      <c r="Z1125" s="87">
        <f>ROUND(IF(C1125="22", IF(U1125&gt;V1125,Q1125*'UNIT VALUES'!$D$39*'UNIT VALUES'!$D$44,Q1125*'UNIT VALUES'!$D$42*'UNIT VALUES'!$D$44), IF(U1125&gt;V1125, Q1125*'UNIT VALUES'!$D$29*'UNIT VALUES'!$D$36, Q1125*'UNIT VALUES'!$D$31*'UNIT VALUES'!$D$36)),0)</f>
        <v>783677</v>
      </c>
      <c r="AA1125" s="87">
        <f>ROUND(IF(C1125="22", IF(U1125&gt;V1125,0,R1125*'UNIT VALUES'!$D$43*'UNIT VALUES'!$D$44),IF(CALCS!U1125&gt;CALCS!V1125,0,CALCS!R1125*'UNIT VALUES'!$D$34*'UNIT VALUES'!$D$36)), 0)</f>
        <v>0</v>
      </c>
      <c r="AB1125" s="87">
        <f>ROUND(IF(C1125="22",IF(U1125&gt;V1125,S1125*'UNIT VALUES'!$D$40*'UNIT VALUES'!$D$44,0),IF(U1125&gt;V1125,S1125*'UNIT VALUES'!$D$30*'UNIT VALUES'!$D$36)), 0)</f>
        <v>215683</v>
      </c>
      <c r="AC1125" s="87">
        <f>ROUND(IF(U1125&gt;V1125,0,IF(T1125&gt;1, IF(C1125="66", T1125*'UNIT VALUES'!$D$33*'UNIT VALUES'!$D$36,T1125*'UNIT VALUES'!$D$32*'UNIT VALUES'!$D$36),0)),0)</f>
        <v>0</v>
      </c>
      <c r="AD1125" t="str">
        <f t="shared" si="52"/>
        <v>485592</v>
      </c>
      <c r="AE1125">
        <f ca="1">IF(C1125="22",OFFSET('National Reallocations'!$L$1,MATCH(AD1125,'National Reallocations'!$I$2:$I$52,0),),ROUND((X1125/(SUM($X$2:$X$1259)-SUMIF($C$2:$C$1259,"22",$X$2:$X$1259)))*(Reallocations!$F$4+Reallocations!$F$5),0))</f>
        <v>102</v>
      </c>
      <c r="AF1125" s="27">
        <f ca="1">IF(ISERROR(OFFSET('MSA Reallocations'!$I$1,MATCH(AD1125,'MSA Reallocations'!$E$2:$E$37,0),)), 0, (OFFSET('MSA Reallocations'!$I$1,MATCH(AD1125,'MSA Reallocations'!$E$2:$E$37,0),)))</f>
        <v>0</v>
      </c>
      <c r="AG1125" s="181">
        <f ca="1">IF(ISERROR(OFFSET(Reductions!$E$1,MATCH(AD1125,Reductions!$F$2:$F$15,0),)), 0, -OFFSET(Reductions!$E$1,MATCH(AD1125,Reductions!$F$2:$F$15,0),))</f>
        <v>0</v>
      </c>
      <c r="AH1125" s="53">
        <f t="shared" ca="1" si="53"/>
        <v>1217211</v>
      </c>
    </row>
    <row r="1126" spans="1:34" x14ac:dyDescent="0.25">
      <c r="A1126" s="126" t="s">
        <v>5907</v>
      </c>
      <c r="B1126" s="126" t="s">
        <v>2791</v>
      </c>
      <c r="C1126" s="126" t="s">
        <v>27</v>
      </c>
      <c r="D1126" s="126" t="s">
        <v>28</v>
      </c>
      <c r="E1126" s="126" t="s">
        <v>2792</v>
      </c>
      <c r="F1126" s="126" t="s">
        <v>2963</v>
      </c>
      <c r="G1126" s="126" t="s">
        <v>2964</v>
      </c>
      <c r="H1126" s="126" t="s">
        <v>23</v>
      </c>
      <c r="I1126" s="126" t="s">
        <v>1537</v>
      </c>
      <c r="J1126" s="126" t="s">
        <v>2965</v>
      </c>
      <c r="K1126" s="126" t="s">
        <v>3359</v>
      </c>
      <c r="L1126" s="127">
        <v>101724</v>
      </c>
      <c r="M1126" s="127">
        <v>94201</v>
      </c>
      <c r="N1126" s="127">
        <v>94201</v>
      </c>
      <c r="O1126" s="127">
        <v>104710</v>
      </c>
      <c r="P1126" s="127">
        <v>0</v>
      </c>
      <c r="Q1126" s="127">
        <v>17619</v>
      </c>
      <c r="R1126" s="127">
        <v>5026</v>
      </c>
      <c r="S1126" s="127">
        <v>1127</v>
      </c>
      <c r="T1126" s="24">
        <f>IF(P1126&gt;0, ROUND(IF(IF(OR(C1126="51", C1126="52", C1126="66"), (L1126*'UNIT VALUES'!$C$26)-CALCS!P1126,0)&gt;0, IF(OR(C1126="51", C1126="52", C1126="66"), (L1126*'UNIT VALUES'!$C$26)-CALCS!P1126,0), 0), 0), ROUND(IF(IF(OR(C1126="51", C1126="52", C1126="66"), (L1126*'UNIT VALUES'!$C$26)-CALCS!O1126,0)&gt;0, IF(OR(C1126="51", C1126="52", C1126="66"), (L1126*'UNIT VALUES'!$C$26)-CALCS!O1126,0), 0), 0))</f>
        <v>54917</v>
      </c>
      <c r="U1126" s="25">
        <f>IF(C1126="22", (O1126*'UNIT VALUES'!$D$38)+(Q1126*'UNIT VALUES'!$D$39)+(S1126*'UNIT VALUES'!$D$40), (O1126*'UNIT VALUES'!$D$28)+(Q1126*'UNIT VALUES'!$D$29)+(S1126*'UNIT VALUES'!$D$30))</f>
        <v>813769.58224581589</v>
      </c>
      <c r="V1126" s="25">
        <f>IF(C1126="22",(O1126*'UNIT VALUES'!$D$41)+(Q1126*'UNIT VALUES'!$D$42)+(R1126*'UNIT VALUES'!$D$43),IF(C1126="66",(Q1126*'UNIT VALUES'!$D$31)+(T1126*'UNIT VALUES'!$D$33)+(R1126*'UNIT VALUES'!$D$34),(Q1126*'UNIT VALUES'!$D$31)+(T1126*'UNIT VALUES'!$D$32)+(R1126*'UNIT VALUES'!$D$34)))</f>
        <v>1282132.9646501117</v>
      </c>
      <c r="W1126" s="25">
        <f t="shared" si="51"/>
        <v>1282133</v>
      </c>
      <c r="X1126" s="27">
        <f>ROUND(IF(C1126="22", W1126*'UNIT VALUES'!$D$44, W1126*'UNIT VALUES'!$D$36), 0)</f>
        <v>1122133</v>
      </c>
      <c r="Y1126" s="87">
        <f>ROUND(IF(C1126="22", IF(U1126&gt;V1126,O1126*'UNIT VALUES'!$D$38*'UNIT VALUES'!$D$44,O1126*'UNIT VALUES'!$D$41*'UNIT VALUES'!$D$44),IF(U1126&gt;V1126, O1126*'UNIT VALUES'!$D$28*'UNIT VALUES'!$D$36,0)), 0)</f>
        <v>0</v>
      </c>
      <c r="Z1126" s="87">
        <f>ROUND(IF(C1126="22", IF(U1126&gt;V1126,Q1126*'UNIT VALUES'!$D$39*'UNIT VALUES'!$D$44,Q1126*'UNIT VALUES'!$D$42*'UNIT VALUES'!$D$44), IF(U1126&gt;V1126, Q1126*'UNIT VALUES'!$D$29*'UNIT VALUES'!$D$36, Q1126*'UNIT VALUES'!$D$31*'UNIT VALUES'!$D$36)),0)</f>
        <v>235203</v>
      </c>
      <c r="AA1126" s="87">
        <f>ROUND(IF(C1126="22", IF(U1126&gt;V1126,0,R1126*'UNIT VALUES'!$D$43*'UNIT VALUES'!$D$44),IF(CALCS!U1126&gt;CALCS!V1126,0,CALCS!R1126*'UNIT VALUES'!$D$34*'UNIT VALUES'!$D$36)), 0)</f>
        <v>326160</v>
      </c>
      <c r="AB1126" s="87">
        <f>ROUND(IF(C1126="22",IF(U1126&gt;V1126,S1126*'UNIT VALUES'!$D$40*'UNIT VALUES'!$D$44,0),IF(U1126&gt;V1126,S1126*'UNIT VALUES'!$D$30*'UNIT VALUES'!$D$36)), 0)</f>
        <v>0</v>
      </c>
      <c r="AC1126" s="87">
        <f>ROUND(IF(U1126&gt;V1126,0,IF(T1126&gt;1, IF(C1126="66", T1126*'UNIT VALUES'!$D$33*'UNIT VALUES'!$D$36,T1126*'UNIT VALUES'!$D$32*'UNIT VALUES'!$D$36),0)),0)</f>
        <v>560770</v>
      </c>
      <c r="AD1126" t="str">
        <f t="shared" si="52"/>
        <v>485826</v>
      </c>
      <c r="AE1126">
        <f ca="1">IF(C1126="22",OFFSET('National Reallocations'!$L$1,MATCH(AD1126,'National Reallocations'!$I$2:$I$52,0),),ROUND((X1126/(SUM($X$2:$X$1259)-SUMIF($C$2:$C$1259,"22",$X$2:$X$1259)))*(Reallocations!$F$4+Reallocations!$F$5),0))</f>
        <v>94</v>
      </c>
      <c r="AF1126" s="27">
        <f ca="1">IF(ISERROR(OFFSET('MSA Reallocations'!$I$1,MATCH(AD1126,'MSA Reallocations'!$E$2:$E$37,0),)), 0, (OFFSET('MSA Reallocations'!$I$1,MATCH(AD1126,'MSA Reallocations'!$E$2:$E$37,0),)))</f>
        <v>0</v>
      </c>
      <c r="AG1126" s="181">
        <f ca="1">IF(ISERROR(OFFSET(Reductions!$E$1,MATCH(AD1126,Reductions!$F$2:$F$15,0),)), 0, -OFFSET(Reductions!$E$1,MATCH(AD1126,Reductions!$F$2:$F$15,0),))</f>
        <v>0</v>
      </c>
      <c r="AH1126" s="53">
        <f t="shared" ca="1" si="53"/>
        <v>1122227</v>
      </c>
    </row>
    <row r="1127" spans="1:34" x14ac:dyDescent="0.25">
      <c r="A1127" s="126" t="s">
        <v>5357</v>
      </c>
      <c r="B1127" s="126" t="s">
        <v>2791</v>
      </c>
      <c r="C1127" s="126" t="s">
        <v>99</v>
      </c>
      <c r="D1127" s="126" t="s">
        <v>100</v>
      </c>
      <c r="E1127" s="126" t="s">
        <v>2792</v>
      </c>
      <c r="F1127" s="126" t="s">
        <v>749</v>
      </c>
      <c r="G1127" s="126" t="s">
        <v>247</v>
      </c>
      <c r="H1127" s="126" t="s">
        <v>23</v>
      </c>
      <c r="I1127" s="126" t="s">
        <v>23</v>
      </c>
      <c r="J1127" s="126" t="s">
        <v>2897</v>
      </c>
      <c r="K1127" s="126" t="s">
        <v>3360</v>
      </c>
      <c r="L1127" s="127">
        <v>85233</v>
      </c>
      <c r="M1127" s="127">
        <v>158979</v>
      </c>
      <c r="N1127" s="127">
        <v>187303</v>
      </c>
      <c r="O1127" s="127">
        <v>433721</v>
      </c>
      <c r="P1127" s="127">
        <v>0</v>
      </c>
      <c r="Q1127" s="127">
        <v>38769</v>
      </c>
      <c r="R1127" s="127">
        <v>2120</v>
      </c>
      <c r="S1127" s="127">
        <v>4635</v>
      </c>
      <c r="T1127" s="24">
        <f>IF(P1127&gt;0, ROUND(IF(IF(OR(C1127="51", C1127="52", C1127="66"), (L1127*'UNIT VALUES'!$C$26)-CALCS!P1127,0)&gt;0, IF(OR(C1127="51", C1127="52", C1127="66"), (L1127*'UNIT VALUES'!$C$26)-CALCS!P1127,0), 0), 0), ROUND(IF(IF(OR(C1127="51", C1127="52", C1127="66"), (L1127*'UNIT VALUES'!$C$26)-CALCS!O1127,0)&gt;0, IF(OR(C1127="51", C1127="52", C1127="66"), (L1127*'UNIT VALUES'!$C$26)-CALCS!O1127,0), 0), 0))</f>
        <v>0</v>
      </c>
      <c r="U1127" s="25">
        <f>IF(C1127="22", (O1127*'UNIT VALUES'!$D$38)+(Q1127*'UNIT VALUES'!$D$39)+(S1127*'UNIT VALUES'!$D$40), (O1127*'UNIT VALUES'!$D$28)+(Q1127*'UNIT VALUES'!$D$29)+(S1127*'UNIT VALUES'!$D$30))</f>
        <v>2496064.2462769826</v>
      </c>
      <c r="V1127" s="25">
        <f>IF(C1127="22",(O1127*'UNIT VALUES'!$D$41)+(Q1127*'UNIT VALUES'!$D$42)+(R1127*'UNIT VALUES'!$D$43),IF(C1127="66",(Q1127*'UNIT VALUES'!$D$31)+(T1127*'UNIT VALUES'!$D$33)+(R1127*'UNIT VALUES'!$D$34),(Q1127*'UNIT VALUES'!$D$31)+(T1127*'UNIT VALUES'!$D$32)+(R1127*'UNIT VALUES'!$D$34)))</f>
        <v>748529.86390247033</v>
      </c>
      <c r="W1127" s="25">
        <f t="shared" si="51"/>
        <v>2496064</v>
      </c>
      <c r="X1127" s="27">
        <f>ROUND(IF(C1127="22", W1127*'UNIT VALUES'!$D$44, W1127*'UNIT VALUES'!$D$36), 0)</f>
        <v>2184576</v>
      </c>
      <c r="Y1127" s="87">
        <f>ROUND(IF(C1127="22", IF(U1127&gt;V1127,O1127*'UNIT VALUES'!$D$38*'UNIT VALUES'!$D$44,O1127*'UNIT VALUES'!$D$41*'UNIT VALUES'!$D$44),IF(U1127&gt;V1127, O1127*'UNIT VALUES'!$D$28*'UNIT VALUES'!$D$36,0)), 0)</f>
        <v>713551</v>
      </c>
      <c r="Z1127" s="87">
        <f>ROUND(IF(C1127="22", IF(U1127&gt;V1127,Q1127*'UNIT VALUES'!$D$39*'UNIT VALUES'!$D$44,Q1127*'UNIT VALUES'!$D$42*'UNIT VALUES'!$D$44), IF(U1127&gt;V1127, Q1127*'UNIT VALUES'!$D$29*'UNIT VALUES'!$D$36, Q1127*'UNIT VALUES'!$D$31*'UNIT VALUES'!$D$36)),0)</f>
        <v>862572</v>
      </c>
      <c r="AA1127" s="87">
        <f>ROUND(IF(C1127="22", IF(U1127&gt;V1127,0,R1127*'UNIT VALUES'!$D$43*'UNIT VALUES'!$D$44),IF(CALCS!U1127&gt;CALCS!V1127,0,CALCS!R1127*'UNIT VALUES'!$D$34*'UNIT VALUES'!$D$36)), 0)</f>
        <v>0</v>
      </c>
      <c r="AB1127" s="87">
        <f>ROUND(IF(C1127="22",IF(U1127&gt;V1127,S1127*'UNIT VALUES'!$D$40*'UNIT VALUES'!$D$44,0),IF(U1127&gt;V1127,S1127*'UNIT VALUES'!$D$30*'UNIT VALUES'!$D$36)), 0)</f>
        <v>608453</v>
      </c>
      <c r="AC1127" s="87">
        <f>ROUND(IF(U1127&gt;V1127,0,IF(T1127&gt;1, IF(C1127="66", T1127*'UNIT VALUES'!$D$33*'UNIT VALUES'!$D$36,T1127*'UNIT VALUES'!$D$32*'UNIT VALUES'!$D$36),0)),0)</f>
        <v>0</v>
      </c>
      <c r="AD1127" t="str">
        <f t="shared" si="52"/>
        <v>489029</v>
      </c>
      <c r="AE1127">
        <f ca="1">IF(C1127="22",OFFSET('National Reallocations'!$L$1,MATCH(AD1127,'National Reallocations'!$I$2:$I$52,0),),ROUND((X1127/(SUM($X$2:$X$1259)-SUMIF($C$2:$C$1259,"22",$X$2:$X$1259)))*(Reallocations!$F$4+Reallocations!$F$5),0))</f>
        <v>184</v>
      </c>
      <c r="AF1127" s="27">
        <f ca="1">IF(ISERROR(OFFSET('MSA Reallocations'!$I$1,MATCH(AD1127,'MSA Reallocations'!$E$2:$E$37,0),)), 0, (OFFSET('MSA Reallocations'!$I$1,MATCH(AD1127,'MSA Reallocations'!$E$2:$E$37,0),)))</f>
        <v>0</v>
      </c>
      <c r="AG1127" s="181">
        <f ca="1">IF(ISERROR(OFFSET(Reductions!$E$1,MATCH(AD1127,Reductions!$F$2:$F$15,0),)), 0, -OFFSET(Reductions!$E$1,MATCH(AD1127,Reductions!$F$2:$F$15,0),))</f>
        <v>0</v>
      </c>
      <c r="AH1127" s="53">
        <f t="shared" ca="1" si="53"/>
        <v>2184760</v>
      </c>
    </row>
    <row r="1128" spans="1:34" x14ac:dyDescent="0.25">
      <c r="A1128" s="126" t="s">
        <v>5629</v>
      </c>
      <c r="B1128" s="126" t="s">
        <v>2791</v>
      </c>
      <c r="C1128" s="126" t="s">
        <v>99</v>
      </c>
      <c r="D1128" s="126" t="s">
        <v>100</v>
      </c>
      <c r="E1128" s="126" t="s">
        <v>2792</v>
      </c>
      <c r="F1128" s="126" t="s">
        <v>2229</v>
      </c>
      <c r="G1128" s="126" t="s">
        <v>454</v>
      </c>
      <c r="H1128" s="126" t="s">
        <v>23</v>
      </c>
      <c r="I1128" s="126" t="s">
        <v>23</v>
      </c>
      <c r="J1128" s="126" t="s">
        <v>2807</v>
      </c>
      <c r="K1128" s="126" t="s">
        <v>61</v>
      </c>
      <c r="L1128" s="127">
        <v>74704</v>
      </c>
      <c r="M1128" s="127">
        <v>0</v>
      </c>
      <c r="N1128" s="127">
        <v>0</v>
      </c>
      <c r="O1128" s="127">
        <v>241959</v>
      </c>
      <c r="P1128" s="127">
        <v>0</v>
      </c>
      <c r="Q1128" s="127">
        <v>30765</v>
      </c>
      <c r="R1128" s="127">
        <v>1821</v>
      </c>
      <c r="S1128" s="127">
        <v>3992</v>
      </c>
      <c r="T1128" s="24">
        <f>IF(P1128&gt;0, ROUND(IF(IF(OR(C1128="51", C1128="52", C1128="66"), (L1128*'UNIT VALUES'!$C$26)-CALCS!P1128,0)&gt;0, IF(OR(C1128="51", C1128="52", C1128="66"), (L1128*'UNIT VALUES'!$C$26)-CALCS!P1128,0), 0), 0), ROUND(IF(IF(OR(C1128="51", C1128="52", C1128="66"), (L1128*'UNIT VALUES'!$C$26)-CALCS!O1128,0)&gt;0, IF(OR(C1128="51", C1128="52", C1128="66"), (L1128*'UNIT VALUES'!$C$26)-CALCS!O1128,0), 0), 0))</f>
        <v>0</v>
      </c>
      <c r="U1128" s="25">
        <f>IF(C1128="22", (O1128*'UNIT VALUES'!$D$38)+(Q1128*'UNIT VALUES'!$D$39)+(S1128*'UNIT VALUES'!$D$40), (O1128*'UNIT VALUES'!$D$28)+(Q1128*'UNIT VALUES'!$D$29)+(S1128*'UNIT VALUES'!$D$30))</f>
        <v>1835679.8908544865</v>
      </c>
      <c r="V1128" s="25">
        <f>IF(C1128="22",(O1128*'UNIT VALUES'!$D$41)+(Q1128*'UNIT VALUES'!$D$42)+(R1128*'UNIT VALUES'!$D$43),IF(C1128="66",(Q1128*'UNIT VALUES'!$D$31)+(T1128*'UNIT VALUES'!$D$33)+(R1128*'UNIT VALUES'!$D$34),(Q1128*'UNIT VALUES'!$D$31)+(T1128*'UNIT VALUES'!$D$32)+(R1128*'UNIT VALUES'!$D$34)))</f>
        <v>604276.08507372136</v>
      </c>
      <c r="W1128" s="25">
        <f t="shared" si="51"/>
        <v>1835680</v>
      </c>
      <c r="X1128" s="27">
        <f>ROUND(IF(C1128="22", W1128*'UNIT VALUES'!$D$44, W1128*'UNIT VALUES'!$D$36), 0)</f>
        <v>1606602</v>
      </c>
      <c r="Y1128" s="87">
        <f>ROUND(IF(C1128="22", IF(U1128&gt;V1128,O1128*'UNIT VALUES'!$D$38*'UNIT VALUES'!$D$44,O1128*'UNIT VALUES'!$D$41*'UNIT VALUES'!$D$44),IF(U1128&gt;V1128, O1128*'UNIT VALUES'!$D$28*'UNIT VALUES'!$D$36,0)), 0)</f>
        <v>398067</v>
      </c>
      <c r="Z1128" s="87">
        <f>ROUND(IF(C1128="22", IF(U1128&gt;V1128,Q1128*'UNIT VALUES'!$D$39*'UNIT VALUES'!$D$44,Q1128*'UNIT VALUES'!$D$42*'UNIT VALUES'!$D$44), IF(U1128&gt;V1128, Q1128*'UNIT VALUES'!$D$29*'UNIT VALUES'!$D$36, Q1128*'UNIT VALUES'!$D$31*'UNIT VALUES'!$D$36)),0)</f>
        <v>684491</v>
      </c>
      <c r="AA1128" s="87">
        <f>ROUND(IF(C1128="22", IF(U1128&gt;V1128,0,R1128*'UNIT VALUES'!$D$43*'UNIT VALUES'!$D$44),IF(CALCS!U1128&gt;CALCS!V1128,0,CALCS!R1128*'UNIT VALUES'!$D$34*'UNIT VALUES'!$D$36)), 0)</f>
        <v>0</v>
      </c>
      <c r="AB1128" s="87">
        <f>ROUND(IF(C1128="22",IF(U1128&gt;V1128,S1128*'UNIT VALUES'!$D$40*'UNIT VALUES'!$D$44,0),IF(U1128&gt;V1128,S1128*'UNIT VALUES'!$D$30*'UNIT VALUES'!$D$36)), 0)</f>
        <v>524044</v>
      </c>
      <c r="AC1128" s="87">
        <f>ROUND(IF(U1128&gt;V1128,0,IF(T1128&gt;1, IF(C1128="66", T1128*'UNIT VALUES'!$D$33*'UNIT VALUES'!$D$36,T1128*'UNIT VALUES'!$D$32*'UNIT VALUES'!$D$36),0)),0)</f>
        <v>0</v>
      </c>
      <c r="AD1128" t="str">
        <f t="shared" si="52"/>
        <v>489039</v>
      </c>
      <c r="AE1128">
        <f ca="1">IF(C1128="22",OFFSET('National Reallocations'!$L$1,MATCH(AD1128,'National Reallocations'!$I$2:$I$52,0),),ROUND((X1128/(SUM($X$2:$X$1259)-SUMIF($C$2:$C$1259,"22",$X$2:$X$1259)))*(Reallocations!$F$4+Reallocations!$F$5),0))</f>
        <v>135</v>
      </c>
      <c r="AF1128" s="27">
        <f ca="1">IF(ISERROR(OFFSET('MSA Reallocations'!$I$1,MATCH(AD1128,'MSA Reallocations'!$E$2:$E$37,0),)), 0, (OFFSET('MSA Reallocations'!$I$1,MATCH(AD1128,'MSA Reallocations'!$E$2:$E$37,0),)))</f>
        <v>11840</v>
      </c>
      <c r="AG1128" s="181">
        <f ca="1">IF(ISERROR(OFFSET(Reductions!$E$1,MATCH(AD1128,Reductions!$F$2:$F$15,0),)), 0, -OFFSET(Reductions!$E$1,MATCH(AD1128,Reductions!$F$2:$F$15,0),))</f>
        <v>0</v>
      </c>
      <c r="AH1128" s="53">
        <f t="shared" ca="1" si="53"/>
        <v>1618577</v>
      </c>
    </row>
    <row r="1129" spans="1:34" x14ac:dyDescent="0.25">
      <c r="A1129" s="126" t="s">
        <v>5473</v>
      </c>
      <c r="B1129" s="126" t="s">
        <v>2791</v>
      </c>
      <c r="C1129" s="126" t="s">
        <v>99</v>
      </c>
      <c r="D1129" s="126" t="s">
        <v>100</v>
      </c>
      <c r="E1129" s="126" t="s">
        <v>2792</v>
      </c>
      <c r="F1129" s="126" t="s">
        <v>2474</v>
      </c>
      <c r="G1129" s="126" t="s">
        <v>322</v>
      </c>
      <c r="H1129" s="126" t="s">
        <v>23</v>
      </c>
      <c r="I1129" s="126" t="s">
        <v>23</v>
      </c>
      <c r="J1129" s="126" t="s">
        <v>2797</v>
      </c>
      <c r="K1129" s="126" t="s">
        <v>3359</v>
      </c>
      <c r="L1129" s="127">
        <v>105112</v>
      </c>
      <c r="M1129" s="127">
        <v>145933</v>
      </c>
      <c r="N1129" s="127">
        <v>147531</v>
      </c>
      <c r="O1129" s="127">
        <v>335857</v>
      </c>
      <c r="P1129" s="127">
        <v>0</v>
      </c>
      <c r="Q1129" s="127">
        <v>39044</v>
      </c>
      <c r="R1129" s="127">
        <v>4476</v>
      </c>
      <c r="S1129" s="127">
        <v>3695</v>
      </c>
      <c r="T1129" s="24">
        <f>IF(P1129&gt;0, ROUND(IF(IF(OR(C1129="51", C1129="52", C1129="66"), (L1129*'UNIT VALUES'!$C$26)-CALCS!P1129,0)&gt;0, IF(OR(C1129="51", C1129="52", C1129="66"), (L1129*'UNIT VALUES'!$C$26)-CALCS!P1129,0), 0), 0), ROUND(IF(IF(OR(C1129="51", C1129="52", C1129="66"), (L1129*'UNIT VALUES'!$C$26)-CALCS!O1129,0)&gt;0, IF(OR(C1129="51", C1129="52", C1129="66"), (L1129*'UNIT VALUES'!$C$26)-CALCS!O1129,0), 0), 0))</f>
        <v>0</v>
      </c>
      <c r="U1129" s="25">
        <f>IF(C1129="22", (O1129*'UNIT VALUES'!$D$38)+(Q1129*'UNIT VALUES'!$D$39)+(S1129*'UNIT VALUES'!$D$40), (O1129*'UNIT VALUES'!$D$28)+(Q1129*'UNIT VALUES'!$D$29)+(S1129*'UNIT VALUES'!$D$30))</f>
        <v>2178102.1040158486</v>
      </c>
      <c r="V1129" s="25">
        <f>IF(C1129="22",(O1129*'UNIT VALUES'!$D$41)+(Q1129*'UNIT VALUES'!$D$42)+(R1129*'UNIT VALUES'!$D$43),IF(C1129="66",(Q1129*'UNIT VALUES'!$D$31)+(T1129*'UNIT VALUES'!$D$33)+(R1129*'UNIT VALUES'!$D$34),(Q1129*'UNIT VALUES'!$D$31)+(T1129*'UNIT VALUES'!$D$32)+(R1129*'UNIT VALUES'!$D$34)))</f>
        <v>927416.17014516098</v>
      </c>
      <c r="W1129" s="25">
        <f t="shared" si="51"/>
        <v>2178102</v>
      </c>
      <c r="X1129" s="27">
        <f>ROUND(IF(C1129="22", W1129*'UNIT VALUES'!$D$44, W1129*'UNIT VALUES'!$D$36), 0)</f>
        <v>1906293</v>
      </c>
      <c r="Y1129" s="87">
        <f>ROUND(IF(C1129="22", IF(U1129&gt;V1129,O1129*'UNIT VALUES'!$D$38*'UNIT VALUES'!$D$44,O1129*'UNIT VALUES'!$D$41*'UNIT VALUES'!$D$44),IF(U1129&gt;V1129, O1129*'UNIT VALUES'!$D$28*'UNIT VALUES'!$D$36,0)), 0)</f>
        <v>552547</v>
      </c>
      <c r="Z1129" s="87">
        <f>ROUND(IF(C1129="22", IF(U1129&gt;V1129,Q1129*'UNIT VALUES'!$D$39*'UNIT VALUES'!$D$44,Q1129*'UNIT VALUES'!$D$42*'UNIT VALUES'!$D$44), IF(U1129&gt;V1129, Q1129*'UNIT VALUES'!$D$29*'UNIT VALUES'!$D$36, Q1129*'UNIT VALUES'!$D$31*'UNIT VALUES'!$D$36)),0)</f>
        <v>868690</v>
      </c>
      <c r="AA1129" s="87">
        <f>ROUND(IF(C1129="22", IF(U1129&gt;V1129,0,R1129*'UNIT VALUES'!$D$43*'UNIT VALUES'!$D$44),IF(CALCS!U1129&gt;CALCS!V1129,0,CALCS!R1129*'UNIT VALUES'!$D$34*'UNIT VALUES'!$D$36)), 0)</f>
        <v>0</v>
      </c>
      <c r="AB1129" s="87">
        <f>ROUND(IF(C1129="22",IF(U1129&gt;V1129,S1129*'UNIT VALUES'!$D$40*'UNIT VALUES'!$D$44,0),IF(U1129&gt;V1129,S1129*'UNIT VALUES'!$D$30*'UNIT VALUES'!$D$36)), 0)</f>
        <v>485056</v>
      </c>
      <c r="AC1129" s="87">
        <f>ROUND(IF(U1129&gt;V1129,0,IF(T1129&gt;1, IF(C1129="66", T1129*'UNIT VALUES'!$D$33*'UNIT VALUES'!$D$36,T1129*'UNIT VALUES'!$D$32*'UNIT VALUES'!$D$36),0)),0)</f>
        <v>0</v>
      </c>
      <c r="AD1129" t="str">
        <f t="shared" si="52"/>
        <v>489113</v>
      </c>
      <c r="AE1129">
        <f ca="1">IF(C1129="22",OFFSET('National Reallocations'!$L$1,MATCH(AD1129,'National Reallocations'!$I$2:$I$52,0),),ROUND((X1129/(SUM($X$2:$X$1259)-SUMIF($C$2:$C$1259,"22",$X$2:$X$1259)))*(Reallocations!$F$4+Reallocations!$F$5),0))</f>
        <v>160</v>
      </c>
      <c r="AF1129" s="27">
        <f ca="1">IF(ISERROR(OFFSET('MSA Reallocations'!$I$1,MATCH(AD1129,'MSA Reallocations'!$E$2:$E$37,0),)), 0, (OFFSET('MSA Reallocations'!$I$1,MATCH(AD1129,'MSA Reallocations'!$E$2:$E$37,0),)))</f>
        <v>0</v>
      </c>
      <c r="AG1129" s="181">
        <f ca="1">IF(ISERROR(OFFSET(Reductions!$E$1,MATCH(AD1129,Reductions!$F$2:$F$15,0),)), 0, -OFFSET(Reductions!$E$1,MATCH(AD1129,Reductions!$F$2:$F$15,0),))</f>
        <v>0</v>
      </c>
      <c r="AH1129" s="53">
        <f t="shared" ca="1" si="53"/>
        <v>1906453</v>
      </c>
    </row>
    <row r="1130" spans="1:34" x14ac:dyDescent="0.25">
      <c r="A1130" s="126" t="s">
        <v>5265</v>
      </c>
      <c r="B1130" s="126" t="s">
        <v>2791</v>
      </c>
      <c r="C1130" s="126" t="s">
        <v>99</v>
      </c>
      <c r="D1130" s="126" t="s">
        <v>100</v>
      </c>
      <c r="E1130" s="126" t="s">
        <v>2792</v>
      </c>
      <c r="F1130" s="126" t="s">
        <v>2789</v>
      </c>
      <c r="G1130" s="126" t="s">
        <v>1478</v>
      </c>
      <c r="H1130" s="126" t="s">
        <v>23</v>
      </c>
      <c r="I1130" s="126" t="s">
        <v>23</v>
      </c>
      <c r="J1130" s="126" t="s">
        <v>2807</v>
      </c>
      <c r="K1130" s="126" t="s">
        <v>61</v>
      </c>
      <c r="L1130" s="127">
        <v>36753</v>
      </c>
      <c r="M1130" s="127">
        <v>76861</v>
      </c>
      <c r="N1130" s="127">
        <v>84262</v>
      </c>
      <c r="O1130" s="127">
        <v>511750</v>
      </c>
      <c r="P1130" s="127">
        <v>0</v>
      </c>
      <c r="Q1130" s="127">
        <v>39753</v>
      </c>
      <c r="R1130" s="127">
        <v>1452</v>
      </c>
      <c r="S1130" s="127">
        <v>4949</v>
      </c>
      <c r="T1130" s="24">
        <f>IF(P1130&gt;0, ROUND(IF(IF(OR(C1130="51", C1130="52", C1130="66"), (L1130*'UNIT VALUES'!$C$26)-CALCS!P1130,0)&gt;0, IF(OR(C1130="51", C1130="52", C1130="66"), (L1130*'UNIT VALUES'!$C$26)-CALCS!P1130,0), 0), 0), ROUND(IF(IF(OR(C1130="51", C1130="52", C1130="66"), (L1130*'UNIT VALUES'!$C$26)-CALCS!O1130,0)&gt;0, IF(OR(C1130="51", C1130="52", C1130="66"), (L1130*'UNIT VALUES'!$C$26)-CALCS!O1130,0), 0), 0))</f>
        <v>0</v>
      </c>
      <c r="U1130" s="25">
        <f>IF(C1130="22", (O1130*'UNIT VALUES'!$D$38)+(Q1130*'UNIT VALUES'!$D$39)+(S1130*'UNIT VALUES'!$D$40), (O1130*'UNIT VALUES'!$D$28)+(Q1130*'UNIT VALUES'!$D$29)+(S1130*'UNIT VALUES'!$D$30))</f>
        <v>2714852.2235959657</v>
      </c>
      <c r="V1130" s="25">
        <f>IF(C1130="22",(O1130*'UNIT VALUES'!$D$41)+(Q1130*'UNIT VALUES'!$D$42)+(R1130*'UNIT VALUES'!$D$43),IF(C1130="66",(Q1130*'UNIT VALUES'!$D$31)+(T1130*'UNIT VALUES'!$D$33)+(R1130*'UNIT VALUES'!$D$34),(Q1130*'UNIT VALUES'!$D$31)+(T1130*'UNIT VALUES'!$D$32)+(R1130*'UNIT VALUES'!$D$34)))</f>
        <v>714008.04143848072</v>
      </c>
      <c r="W1130" s="25">
        <f t="shared" si="51"/>
        <v>2714852</v>
      </c>
      <c r="X1130" s="27">
        <f>ROUND(IF(C1130="22", W1130*'UNIT VALUES'!$D$44, W1130*'UNIT VALUES'!$D$36), 0)</f>
        <v>2376061</v>
      </c>
      <c r="Y1130" s="87">
        <f>ROUND(IF(C1130="22", IF(U1130&gt;V1130,O1130*'UNIT VALUES'!$D$38*'UNIT VALUES'!$D$44,O1130*'UNIT VALUES'!$D$41*'UNIT VALUES'!$D$44),IF(U1130&gt;V1130, O1130*'UNIT VALUES'!$D$28*'UNIT VALUES'!$D$36,0)), 0)</f>
        <v>841923</v>
      </c>
      <c r="Z1130" s="87">
        <f>ROUND(IF(C1130="22", IF(U1130&gt;V1130,Q1130*'UNIT VALUES'!$D$39*'UNIT VALUES'!$D$44,Q1130*'UNIT VALUES'!$D$42*'UNIT VALUES'!$D$44), IF(U1130&gt;V1130, Q1130*'UNIT VALUES'!$D$29*'UNIT VALUES'!$D$36, Q1130*'UNIT VALUES'!$D$31*'UNIT VALUES'!$D$36)),0)</f>
        <v>884465</v>
      </c>
      <c r="AA1130" s="87">
        <f>ROUND(IF(C1130="22", IF(U1130&gt;V1130,0,R1130*'UNIT VALUES'!$D$43*'UNIT VALUES'!$D$44),IF(CALCS!U1130&gt;CALCS!V1130,0,CALCS!R1130*'UNIT VALUES'!$D$34*'UNIT VALUES'!$D$36)), 0)</f>
        <v>0</v>
      </c>
      <c r="AB1130" s="87">
        <f>ROUND(IF(C1130="22",IF(U1130&gt;V1130,S1130*'UNIT VALUES'!$D$40*'UNIT VALUES'!$D$44,0),IF(U1130&gt;V1130,S1130*'UNIT VALUES'!$D$30*'UNIT VALUES'!$D$36)), 0)</f>
        <v>649673</v>
      </c>
      <c r="AC1130" s="87">
        <f>ROUND(IF(U1130&gt;V1130,0,IF(T1130&gt;1, IF(C1130="66", T1130*'UNIT VALUES'!$D$33*'UNIT VALUES'!$D$36,T1130*'UNIT VALUES'!$D$32*'UNIT VALUES'!$D$36),0)),0)</f>
        <v>0</v>
      </c>
      <c r="AD1130" t="str">
        <f t="shared" si="52"/>
        <v>489157</v>
      </c>
      <c r="AE1130">
        <f ca="1">IF(C1130="22",OFFSET('National Reallocations'!$L$1,MATCH(AD1130,'National Reallocations'!$I$2:$I$52,0),),ROUND((X1130/(SUM($X$2:$X$1259)-SUMIF($C$2:$C$1259,"22",$X$2:$X$1259)))*(Reallocations!$F$4+Reallocations!$F$5),0))</f>
        <v>200</v>
      </c>
      <c r="AF1130" s="27">
        <f ca="1">IF(ISERROR(OFFSET('MSA Reallocations'!$I$1,MATCH(AD1130,'MSA Reallocations'!$E$2:$E$37,0),)), 0, (OFFSET('MSA Reallocations'!$I$1,MATCH(AD1130,'MSA Reallocations'!$E$2:$E$37,0),)))</f>
        <v>17511</v>
      </c>
      <c r="AG1130" s="181">
        <f ca="1">IF(ISERROR(OFFSET(Reductions!$E$1,MATCH(AD1130,Reductions!$F$2:$F$15,0),)), 0, -OFFSET(Reductions!$E$1,MATCH(AD1130,Reductions!$F$2:$F$15,0),))</f>
        <v>0</v>
      </c>
      <c r="AH1130" s="53">
        <f t="shared" ca="1" si="53"/>
        <v>2393772</v>
      </c>
    </row>
    <row r="1131" spans="1:34" x14ac:dyDescent="0.25">
      <c r="A1131" s="126" t="s">
        <v>5703</v>
      </c>
      <c r="B1131" s="126" t="s">
        <v>2791</v>
      </c>
      <c r="C1131" s="126" t="s">
        <v>99</v>
      </c>
      <c r="D1131" s="126" t="s">
        <v>100</v>
      </c>
      <c r="E1131" s="126" t="s">
        <v>2792</v>
      </c>
      <c r="F1131" s="126" t="s">
        <v>2971</v>
      </c>
      <c r="G1131" s="126" t="s">
        <v>1397</v>
      </c>
      <c r="H1131" s="126" t="s">
        <v>23</v>
      </c>
      <c r="I1131" s="126" t="s">
        <v>23</v>
      </c>
      <c r="J1131" s="126" t="s">
        <v>2807</v>
      </c>
      <c r="K1131" s="126" t="s">
        <v>61</v>
      </c>
      <c r="L1131" s="127">
        <v>205570</v>
      </c>
      <c r="M1131" s="127">
        <v>597739</v>
      </c>
      <c r="N1131" s="127">
        <v>623113</v>
      </c>
      <c r="O1131" s="127">
        <v>2002223</v>
      </c>
      <c r="P1131" s="127">
        <v>0</v>
      </c>
      <c r="Q1131" s="127">
        <v>246059</v>
      </c>
      <c r="R1131" s="127">
        <v>4908</v>
      </c>
      <c r="S1131" s="127">
        <v>26684</v>
      </c>
      <c r="T1131" s="24">
        <f>IF(P1131&gt;0, ROUND(IF(IF(OR(C1131="51", C1131="52", C1131="66"), (L1131*'UNIT VALUES'!$C$26)-CALCS!P1131,0)&gt;0, IF(OR(C1131="51", C1131="52", C1131="66"), (L1131*'UNIT VALUES'!$C$26)-CALCS!P1131,0), 0), 0), ROUND(IF(IF(OR(C1131="51", C1131="52", C1131="66"), (L1131*'UNIT VALUES'!$C$26)-CALCS!O1131,0)&gt;0, IF(OR(C1131="51", C1131="52", C1131="66"), (L1131*'UNIT VALUES'!$C$26)-CALCS!O1131,0), 0), 0))</f>
        <v>0</v>
      </c>
      <c r="U1131" s="25">
        <f>IF(C1131="22", (O1131*'UNIT VALUES'!$D$38)+(Q1131*'UNIT VALUES'!$D$39)+(S1131*'UNIT VALUES'!$D$40), (O1131*'UNIT VALUES'!$D$28)+(Q1131*'UNIT VALUES'!$D$29)+(S1131*'UNIT VALUES'!$D$30))</f>
        <v>14021234.052149238</v>
      </c>
      <c r="V1131" s="25">
        <f>IF(C1131="22",(O1131*'UNIT VALUES'!$D$41)+(Q1131*'UNIT VALUES'!$D$42)+(R1131*'UNIT VALUES'!$D$43),IF(C1131="66",(Q1131*'UNIT VALUES'!$D$31)+(T1131*'UNIT VALUES'!$D$33)+(R1131*'UNIT VALUES'!$D$34),(Q1131*'UNIT VALUES'!$D$31)+(T1131*'UNIT VALUES'!$D$32)+(R1131*'UNIT VALUES'!$D$34)))</f>
        <v>4117012.3079394265</v>
      </c>
      <c r="W1131" s="25">
        <f t="shared" si="51"/>
        <v>14021234</v>
      </c>
      <c r="X1131" s="27">
        <f>ROUND(IF(C1131="22", W1131*'UNIT VALUES'!$D$44, W1131*'UNIT VALUES'!$D$36), 0)</f>
        <v>12271499</v>
      </c>
      <c r="Y1131" s="87">
        <f>ROUND(IF(C1131="22", IF(U1131&gt;V1131,O1131*'UNIT VALUES'!$D$38*'UNIT VALUES'!$D$44,O1131*'UNIT VALUES'!$D$41*'UNIT VALUES'!$D$44),IF(U1131&gt;V1131, O1131*'UNIT VALUES'!$D$28*'UNIT VALUES'!$D$36,0)), 0)</f>
        <v>3294026</v>
      </c>
      <c r="Z1131" s="87">
        <f>ROUND(IF(C1131="22", IF(U1131&gt;V1131,Q1131*'UNIT VALUES'!$D$39*'UNIT VALUES'!$D$44,Q1131*'UNIT VALUES'!$D$42*'UNIT VALUES'!$D$44), IF(U1131&gt;V1131, Q1131*'UNIT VALUES'!$D$29*'UNIT VALUES'!$D$36, Q1131*'UNIT VALUES'!$D$31*'UNIT VALUES'!$D$36)),0)</f>
        <v>5474567</v>
      </c>
      <c r="AA1131" s="87">
        <f>ROUND(IF(C1131="22", IF(U1131&gt;V1131,0,R1131*'UNIT VALUES'!$D$43*'UNIT VALUES'!$D$44),IF(CALCS!U1131&gt;CALCS!V1131,0,CALCS!R1131*'UNIT VALUES'!$D$34*'UNIT VALUES'!$D$36)), 0)</f>
        <v>0</v>
      </c>
      <c r="AB1131" s="87">
        <f>ROUND(IF(C1131="22",IF(U1131&gt;V1131,S1131*'UNIT VALUES'!$D$40*'UNIT VALUES'!$D$44,0),IF(U1131&gt;V1131,S1131*'UNIT VALUES'!$D$30*'UNIT VALUES'!$D$36)), 0)</f>
        <v>3502906</v>
      </c>
      <c r="AC1131" s="87">
        <f>ROUND(IF(U1131&gt;V1131,0,IF(T1131&gt;1, IF(C1131="66", T1131*'UNIT VALUES'!$D$33*'UNIT VALUES'!$D$36,T1131*'UNIT VALUES'!$D$32*'UNIT VALUES'!$D$36),0)),0)</f>
        <v>0</v>
      </c>
      <c r="AD1131" t="str">
        <f t="shared" si="52"/>
        <v>489201</v>
      </c>
      <c r="AE1131">
        <f ca="1">IF(C1131="22",OFFSET('National Reallocations'!$L$1,MATCH(AD1131,'National Reallocations'!$I$2:$I$52,0),),ROUND((X1131/(SUM($X$2:$X$1259)-SUMIF($C$2:$C$1259,"22",$X$2:$X$1259)))*(Reallocations!$F$4+Reallocations!$F$5),0))</f>
        <v>1032</v>
      </c>
      <c r="AF1131" s="27">
        <f ca="1">IF(ISERROR(OFFSET('MSA Reallocations'!$I$1,MATCH(AD1131,'MSA Reallocations'!$E$2:$E$37,0),)), 0, (OFFSET('MSA Reallocations'!$I$1,MATCH(AD1131,'MSA Reallocations'!$E$2:$E$37,0),)))</f>
        <v>90437</v>
      </c>
      <c r="AG1131" s="181">
        <f ca="1">IF(ISERROR(OFFSET(Reductions!$E$1,MATCH(AD1131,Reductions!$F$2:$F$15,0),)), 0, -OFFSET(Reductions!$E$1,MATCH(AD1131,Reductions!$F$2:$F$15,0),))</f>
        <v>0</v>
      </c>
      <c r="AH1131" s="53">
        <f t="shared" ca="1" si="53"/>
        <v>12362968</v>
      </c>
    </row>
    <row r="1132" spans="1:34" x14ac:dyDescent="0.25">
      <c r="A1132" s="126" t="s">
        <v>5326</v>
      </c>
      <c r="B1132" s="126" t="s">
        <v>2791</v>
      </c>
      <c r="C1132" s="126" t="s">
        <v>99</v>
      </c>
      <c r="D1132" s="126" t="s">
        <v>100</v>
      </c>
      <c r="E1132" s="126" t="s">
        <v>2792</v>
      </c>
      <c r="F1132" s="126" t="s">
        <v>2973</v>
      </c>
      <c r="G1132" s="126" t="s">
        <v>1162</v>
      </c>
      <c r="H1132" s="126" t="s">
        <v>23</v>
      </c>
      <c r="I1132" s="126" t="s">
        <v>23</v>
      </c>
      <c r="J1132" s="126" t="s">
        <v>2834</v>
      </c>
      <c r="K1132" s="126" t="s">
        <v>3360</v>
      </c>
      <c r="L1132" s="127">
        <v>101283</v>
      </c>
      <c r="M1132" s="127">
        <v>142188</v>
      </c>
      <c r="N1132" s="127">
        <v>148903</v>
      </c>
      <c r="O1132" s="127">
        <v>457702</v>
      </c>
      <c r="P1132" s="127">
        <v>0</v>
      </c>
      <c r="Q1132" s="127">
        <v>173717</v>
      </c>
      <c r="R1132" s="127">
        <v>1995</v>
      </c>
      <c r="S1132" s="127">
        <v>19310</v>
      </c>
      <c r="T1132" s="24">
        <f>IF(P1132&gt;0, ROUND(IF(IF(OR(C1132="51", C1132="52", C1132="66"), (L1132*'UNIT VALUES'!$C$26)-CALCS!P1132,0)&gt;0, IF(OR(C1132="51", C1132="52", C1132="66"), (L1132*'UNIT VALUES'!$C$26)-CALCS!P1132,0), 0), 0), ROUND(IF(IF(OR(C1132="51", C1132="52", C1132="66"), (L1132*'UNIT VALUES'!$C$26)-CALCS!O1132,0)&gt;0, IF(OR(C1132="51", C1132="52", C1132="66"), (L1132*'UNIT VALUES'!$C$26)-CALCS!O1132,0), 0), 0))</f>
        <v>0</v>
      </c>
      <c r="U1132" s="25">
        <f>IF(C1132="22", (O1132*'UNIT VALUES'!$D$38)+(Q1132*'UNIT VALUES'!$D$39)+(S1132*'UNIT VALUES'!$D$40), (O1132*'UNIT VALUES'!$D$28)+(Q1132*'UNIT VALUES'!$D$29)+(S1132*'UNIT VALUES'!$D$30))</f>
        <v>8172830.3130451161</v>
      </c>
      <c r="V1132" s="25">
        <f>IF(C1132="22",(O1132*'UNIT VALUES'!$D$41)+(Q1132*'UNIT VALUES'!$D$42)+(R1132*'UNIT VALUES'!$D$43),IF(C1132="66",(Q1132*'UNIT VALUES'!$D$31)+(T1132*'UNIT VALUES'!$D$33)+(R1132*'UNIT VALUES'!$D$34),(Q1132*'UNIT VALUES'!$D$31)+(T1132*'UNIT VALUES'!$D$32)+(R1132*'UNIT VALUES'!$D$34)))</f>
        <v>2797600.1625648015</v>
      </c>
      <c r="W1132" s="25">
        <f t="shared" si="51"/>
        <v>8172830</v>
      </c>
      <c r="X1132" s="27">
        <f>ROUND(IF(C1132="22", W1132*'UNIT VALUES'!$D$44, W1132*'UNIT VALUES'!$D$36), 0)</f>
        <v>7152928</v>
      </c>
      <c r="Y1132" s="87">
        <f>ROUND(IF(C1132="22", IF(U1132&gt;V1132,O1132*'UNIT VALUES'!$D$38*'UNIT VALUES'!$D$44,O1132*'UNIT VALUES'!$D$41*'UNIT VALUES'!$D$44),IF(U1132&gt;V1132, O1132*'UNIT VALUES'!$D$28*'UNIT VALUES'!$D$36,0)), 0)</f>
        <v>753004</v>
      </c>
      <c r="Z1132" s="87">
        <f>ROUND(IF(C1132="22", IF(U1132&gt;V1132,Q1132*'UNIT VALUES'!$D$39*'UNIT VALUES'!$D$44,Q1132*'UNIT VALUES'!$D$42*'UNIT VALUES'!$D$44), IF(U1132&gt;V1132, Q1132*'UNIT VALUES'!$D$29*'UNIT VALUES'!$D$36, Q1132*'UNIT VALUES'!$D$31*'UNIT VALUES'!$D$36)),0)</f>
        <v>3865030</v>
      </c>
      <c r="AA1132" s="87">
        <f>ROUND(IF(C1132="22", IF(U1132&gt;V1132,0,R1132*'UNIT VALUES'!$D$43*'UNIT VALUES'!$D$44),IF(CALCS!U1132&gt;CALCS!V1132,0,CALCS!R1132*'UNIT VALUES'!$D$34*'UNIT VALUES'!$D$36)), 0)</f>
        <v>0</v>
      </c>
      <c r="AB1132" s="87">
        <f>ROUND(IF(C1132="22",IF(U1132&gt;V1132,S1132*'UNIT VALUES'!$D$40*'UNIT VALUES'!$D$44,0),IF(U1132&gt;V1132,S1132*'UNIT VALUES'!$D$30*'UNIT VALUES'!$D$36)), 0)</f>
        <v>2534894</v>
      </c>
      <c r="AC1132" s="87">
        <f>ROUND(IF(U1132&gt;V1132,0,IF(T1132&gt;1, IF(C1132="66", T1132*'UNIT VALUES'!$D$33*'UNIT VALUES'!$D$36,T1132*'UNIT VALUES'!$D$32*'UNIT VALUES'!$D$36),0)),0)</f>
        <v>0</v>
      </c>
      <c r="AD1132" t="str">
        <f t="shared" si="52"/>
        <v>489215</v>
      </c>
      <c r="AE1132">
        <f ca="1">IF(C1132="22",OFFSET('National Reallocations'!$L$1,MATCH(AD1132,'National Reallocations'!$I$2:$I$52,0),),ROUND((X1132/(SUM($X$2:$X$1259)-SUMIF($C$2:$C$1259,"22",$X$2:$X$1259)))*(Reallocations!$F$4+Reallocations!$F$5),0))</f>
        <v>602</v>
      </c>
      <c r="AF1132" s="27">
        <f ca="1">IF(ISERROR(OFFSET('MSA Reallocations'!$I$1,MATCH(AD1132,'MSA Reallocations'!$E$2:$E$37,0),)), 0, (OFFSET('MSA Reallocations'!$I$1,MATCH(AD1132,'MSA Reallocations'!$E$2:$E$37,0),)))</f>
        <v>0</v>
      </c>
      <c r="AG1132" s="181">
        <f ca="1">IF(ISERROR(OFFSET(Reductions!$E$1,MATCH(AD1132,Reductions!$F$2:$F$15,0),)), 0, -OFFSET(Reductions!$E$1,MATCH(AD1132,Reductions!$F$2:$F$15,0),))</f>
        <v>0</v>
      </c>
      <c r="AH1132" s="53">
        <f t="shared" ca="1" si="53"/>
        <v>7153530</v>
      </c>
    </row>
    <row r="1133" spans="1:34" x14ac:dyDescent="0.25">
      <c r="A1133" s="126" t="s">
        <v>4807</v>
      </c>
      <c r="B1133" s="126" t="s">
        <v>2791</v>
      </c>
      <c r="C1133" s="126" t="s">
        <v>99</v>
      </c>
      <c r="D1133" s="126" t="s">
        <v>100</v>
      </c>
      <c r="E1133" s="126" t="s">
        <v>2792</v>
      </c>
      <c r="F1133" s="126" t="s">
        <v>2974</v>
      </c>
      <c r="G1133" s="126" t="s">
        <v>2822</v>
      </c>
      <c r="H1133" s="126" t="s">
        <v>23</v>
      </c>
      <c r="I1133" s="126" t="s">
        <v>23</v>
      </c>
      <c r="J1133" s="126" t="s">
        <v>2807</v>
      </c>
      <c r="K1133" s="126" t="s">
        <v>61</v>
      </c>
      <c r="L1133" s="127">
        <v>16658</v>
      </c>
      <c r="M1133" s="127">
        <v>0</v>
      </c>
      <c r="N1133" s="127">
        <v>0</v>
      </c>
      <c r="O1133" s="127">
        <v>437651</v>
      </c>
      <c r="P1133" s="127">
        <v>0</v>
      </c>
      <c r="Q1133" s="127">
        <v>43211</v>
      </c>
      <c r="R1133" s="127">
        <v>879</v>
      </c>
      <c r="S1133" s="127">
        <v>5806</v>
      </c>
      <c r="T1133" s="24">
        <f>IF(P1133&gt;0, ROUND(IF(IF(OR(C1133="51", C1133="52", C1133="66"), (L1133*'UNIT VALUES'!$C$26)-CALCS!P1133,0)&gt;0, IF(OR(C1133="51", C1133="52", C1133="66"), (L1133*'UNIT VALUES'!$C$26)-CALCS!P1133,0), 0), 0), ROUND(IF(IF(OR(C1133="51", C1133="52", C1133="66"), (L1133*'UNIT VALUES'!$C$26)-CALCS!O1133,0)&gt;0, IF(OR(C1133="51", C1133="52", C1133="66"), (L1133*'UNIT VALUES'!$C$26)-CALCS!O1133,0), 0), 0))</f>
        <v>0</v>
      </c>
      <c r="U1133" s="25">
        <f>IF(C1133="22", (O1133*'UNIT VALUES'!$D$38)+(Q1133*'UNIT VALUES'!$D$39)+(S1133*'UNIT VALUES'!$D$40), (O1133*'UNIT VALUES'!$D$28)+(Q1133*'UNIT VALUES'!$D$29)+(S1133*'UNIT VALUES'!$D$30))</f>
        <v>2792013.3489561807</v>
      </c>
      <c r="V1133" s="25">
        <f>IF(C1133="22",(O1133*'UNIT VALUES'!$D$41)+(Q1133*'UNIT VALUES'!$D$42)+(R1133*'UNIT VALUES'!$D$43),IF(C1133="66",(Q1133*'UNIT VALUES'!$D$31)+(T1133*'UNIT VALUES'!$D$33)+(R1133*'UNIT VALUES'!$D$34),(Q1133*'UNIT VALUES'!$D$31)+(T1133*'UNIT VALUES'!$D$32)+(R1133*'UNIT VALUES'!$D$34)))</f>
        <v>724265.7409184468</v>
      </c>
      <c r="W1133" s="25">
        <f t="shared" si="51"/>
        <v>2792013</v>
      </c>
      <c r="X1133" s="27">
        <f>ROUND(IF(C1133="22", W1133*'UNIT VALUES'!$D$44, W1133*'UNIT VALUES'!$D$36), 0)</f>
        <v>2443593</v>
      </c>
      <c r="Y1133" s="87">
        <f>ROUND(IF(C1133="22", IF(U1133&gt;V1133,O1133*'UNIT VALUES'!$D$38*'UNIT VALUES'!$D$44,O1133*'UNIT VALUES'!$D$41*'UNIT VALUES'!$D$44),IF(U1133&gt;V1133, O1133*'UNIT VALUES'!$D$28*'UNIT VALUES'!$D$36,0)), 0)</f>
        <v>720017</v>
      </c>
      <c r="Z1133" s="87">
        <f>ROUND(IF(C1133="22", IF(U1133&gt;V1133,Q1133*'UNIT VALUES'!$D$39*'UNIT VALUES'!$D$44,Q1133*'UNIT VALUES'!$D$42*'UNIT VALUES'!$D$44), IF(U1133&gt;V1133, Q1133*'UNIT VALUES'!$D$29*'UNIT VALUES'!$D$36, Q1133*'UNIT VALUES'!$D$31*'UNIT VALUES'!$D$36)),0)</f>
        <v>961402</v>
      </c>
      <c r="AA1133" s="87">
        <f>ROUND(IF(C1133="22", IF(U1133&gt;V1133,0,R1133*'UNIT VALUES'!$D$43*'UNIT VALUES'!$D$44),IF(CALCS!U1133&gt;CALCS!V1133,0,CALCS!R1133*'UNIT VALUES'!$D$34*'UNIT VALUES'!$D$36)), 0)</f>
        <v>0</v>
      </c>
      <c r="AB1133" s="87">
        <f>ROUND(IF(C1133="22",IF(U1133&gt;V1133,S1133*'UNIT VALUES'!$D$40*'UNIT VALUES'!$D$44,0),IF(U1133&gt;V1133,S1133*'UNIT VALUES'!$D$30*'UNIT VALUES'!$D$36)), 0)</f>
        <v>762175</v>
      </c>
      <c r="AC1133" s="87">
        <f>ROUND(IF(U1133&gt;V1133,0,IF(T1133&gt;1, IF(C1133="66", T1133*'UNIT VALUES'!$D$33*'UNIT VALUES'!$D$36,T1133*'UNIT VALUES'!$D$32*'UNIT VALUES'!$D$36),0)),0)</f>
        <v>0</v>
      </c>
      <c r="AD1133" t="str">
        <f t="shared" si="52"/>
        <v>489339</v>
      </c>
      <c r="AE1133">
        <f ca="1">IF(C1133="22",OFFSET('National Reallocations'!$L$1,MATCH(AD1133,'National Reallocations'!$I$2:$I$52,0),),ROUND((X1133/(SUM($X$2:$X$1259)-SUMIF($C$2:$C$1259,"22",$X$2:$X$1259)))*(Reallocations!$F$4+Reallocations!$F$5),0))</f>
        <v>206</v>
      </c>
      <c r="AF1133" s="27">
        <f ca="1">IF(ISERROR(OFFSET('MSA Reallocations'!$I$1,MATCH(AD1133,'MSA Reallocations'!$E$2:$E$37,0),)), 0, (OFFSET('MSA Reallocations'!$I$1,MATCH(AD1133,'MSA Reallocations'!$E$2:$E$37,0),)))</f>
        <v>18008</v>
      </c>
      <c r="AG1133" s="181">
        <f ca="1">IF(ISERROR(OFFSET(Reductions!$E$1,MATCH(AD1133,Reductions!$F$2:$F$15,0),)), 0, -OFFSET(Reductions!$E$1,MATCH(AD1133,Reductions!$F$2:$F$15,0),))</f>
        <v>0</v>
      </c>
      <c r="AH1133" s="53">
        <f t="shared" ca="1" si="53"/>
        <v>2461807</v>
      </c>
    </row>
    <row r="1134" spans="1:34" x14ac:dyDescent="0.25">
      <c r="A1134" s="126" t="s">
        <v>5299</v>
      </c>
      <c r="B1134" s="126" t="s">
        <v>2791</v>
      </c>
      <c r="C1134" s="126" t="s">
        <v>99</v>
      </c>
      <c r="D1134" s="126" t="s">
        <v>100</v>
      </c>
      <c r="E1134" s="126" t="s">
        <v>2792</v>
      </c>
      <c r="F1134" s="126" t="s">
        <v>2976</v>
      </c>
      <c r="G1134" s="126" t="s">
        <v>2800</v>
      </c>
      <c r="H1134" s="126" t="s">
        <v>23</v>
      </c>
      <c r="I1134" s="126" t="s">
        <v>23</v>
      </c>
      <c r="J1134" s="126" t="s">
        <v>2801</v>
      </c>
      <c r="K1134" s="126" t="s">
        <v>3359</v>
      </c>
      <c r="L1134" s="127">
        <v>119588</v>
      </c>
      <c r="M1134" s="127">
        <v>228868</v>
      </c>
      <c r="N1134" s="127">
        <v>230629</v>
      </c>
      <c r="O1134" s="127">
        <v>480129</v>
      </c>
      <c r="P1134" s="127">
        <v>0</v>
      </c>
      <c r="Q1134" s="127">
        <v>47949</v>
      </c>
      <c r="R1134" s="127">
        <v>1973</v>
      </c>
      <c r="S1134" s="127">
        <v>5265</v>
      </c>
      <c r="T1134" s="24">
        <f>IF(P1134&gt;0, ROUND(IF(IF(OR(C1134="51", C1134="52", C1134="66"), (L1134*'UNIT VALUES'!$C$26)-CALCS!P1134,0)&gt;0, IF(OR(C1134="51", C1134="52", C1134="66"), (L1134*'UNIT VALUES'!$C$26)-CALCS!P1134,0), 0), 0), ROUND(IF(IF(OR(C1134="51", C1134="52", C1134="66"), (L1134*'UNIT VALUES'!$C$26)-CALCS!O1134,0)&gt;0, IF(OR(C1134="51", C1134="52", C1134="66"), (L1134*'UNIT VALUES'!$C$26)-CALCS!O1134,0), 0), 0))</f>
        <v>0</v>
      </c>
      <c r="U1134" s="25">
        <f>IF(C1134="22", (O1134*'UNIT VALUES'!$D$38)+(Q1134*'UNIT VALUES'!$D$39)+(S1134*'UNIT VALUES'!$D$40), (O1134*'UNIT VALUES'!$D$28)+(Q1134*'UNIT VALUES'!$D$29)+(S1134*'UNIT VALUES'!$D$30))</f>
        <v>2911163.1302509625</v>
      </c>
      <c r="V1134" s="25">
        <f>IF(C1134="22",(O1134*'UNIT VALUES'!$D$41)+(Q1134*'UNIT VALUES'!$D$42)+(R1134*'UNIT VALUES'!$D$43),IF(C1134="66",(Q1134*'UNIT VALUES'!$D$31)+(T1134*'UNIT VALUES'!$D$33)+(R1134*'UNIT VALUES'!$D$34),(Q1134*'UNIT VALUES'!$D$31)+(T1134*'UNIT VALUES'!$D$32)+(R1134*'UNIT VALUES'!$D$34)))</f>
        <v>877651.13369189319</v>
      </c>
      <c r="W1134" s="25">
        <f t="shared" si="51"/>
        <v>2911163</v>
      </c>
      <c r="X1134" s="27">
        <f>ROUND(IF(C1134="22", W1134*'UNIT VALUES'!$D$44, W1134*'UNIT VALUES'!$D$36), 0)</f>
        <v>2547874</v>
      </c>
      <c r="Y1134" s="87">
        <f>ROUND(IF(C1134="22", IF(U1134&gt;V1134,O1134*'UNIT VALUES'!$D$38*'UNIT VALUES'!$D$44,O1134*'UNIT VALUES'!$D$41*'UNIT VALUES'!$D$44),IF(U1134&gt;V1134, O1134*'UNIT VALUES'!$D$28*'UNIT VALUES'!$D$36,0)), 0)</f>
        <v>789901</v>
      </c>
      <c r="Z1134" s="87">
        <f>ROUND(IF(C1134="22", IF(U1134&gt;V1134,Q1134*'UNIT VALUES'!$D$39*'UNIT VALUES'!$D$44,Q1134*'UNIT VALUES'!$D$42*'UNIT VALUES'!$D$44), IF(U1134&gt;V1134, Q1134*'UNIT VALUES'!$D$29*'UNIT VALUES'!$D$36, Q1134*'UNIT VALUES'!$D$31*'UNIT VALUES'!$D$36)),0)</f>
        <v>1066817</v>
      </c>
      <c r="AA1134" s="87">
        <f>ROUND(IF(C1134="22", IF(U1134&gt;V1134,0,R1134*'UNIT VALUES'!$D$43*'UNIT VALUES'!$D$44),IF(CALCS!U1134&gt;CALCS!V1134,0,CALCS!R1134*'UNIT VALUES'!$D$34*'UNIT VALUES'!$D$36)), 0)</f>
        <v>0</v>
      </c>
      <c r="AB1134" s="87">
        <f>ROUND(IF(C1134="22",IF(U1134&gt;V1134,S1134*'UNIT VALUES'!$D$40*'UNIT VALUES'!$D$44,0),IF(U1134&gt;V1134,S1134*'UNIT VALUES'!$D$30*'UNIT VALUES'!$D$36)), 0)</f>
        <v>691156</v>
      </c>
      <c r="AC1134" s="87">
        <f>ROUND(IF(U1134&gt;V1134,0,IF(T1134&gt;1, IF(C1134="66", T1134*'UNIT VALUES'!$D$33*'UNIT VALUES'!$D$36,T1134*'UNIT VALUES'!$D$32*'UNIT VALUES'!$D$36),0)),0)</f>
        <v>0</v>
      </c>
      <c r="AD1134" t="str">
        <f t="shared" si="52"/>
        <v>489439</v>
      </c>
      <c r="AE1134">
        <f ca="1">IF(C1134="22",OFFSET('National Reallocations'!$L$1,MATCH(AD1134,'National Reallocations'!$I$2:$I$52,0),),ROUND((X1134/(SUM($X$2:$X$1259)-SUMIF($C$2:$C$1259,"22",$X$2:$X$1259)))*(Reallocations!$F$4+Reallocations!$F$5),0))</f>
        <v>214</v>
      </c>
      <c r="AF1134" s="27">
        <f ca="1">IF(ISERROR(OFFSET('MSA Reallocations'!$I$1,MATCH(AD1134,'MSA Reallocations'!$E$2:$E$37,0),)), 0, (OFFSET('MSA Reallocations'!$I$1,MATCH(AD1134,'MSA Reallocations'!$E$2:$E$37,0),)))</f>
        <v>0</v>
      </c>
      <c r="AG1134" s="181">
        <f ca="1">IF(ISERROR(OFFSET(Reductions!$E$1,MATCH(AD1134,Reductions!$F$2:$F$15,0),)), 0, -OFFSET(Reductions!$E$1,MATCH(AD1134,Reductions!$F$2:$F$15,0),))</f>
        <v>0</v>
      </c>
      <c r="AH1134" s="53">
        <f t="shared" ca="1" si="53"/>
        <v>2548088</v>
      </c>
    </row>
    <row r="1135" spans="1:34" x14ac:dyDescent="0.25">
      <c r="A1135" s="126" t="s">
        <v>5715</v>
      </c>
      <c r="B1135" s="126" t="s">
        <v>2791</v>
      </c>
      <c r="C1135" s="126" t="s">
        <v>99</v>
      </c>
      <c r="D1135" s="126" t="s">
        <v>100</v>
      </c>
      <c r="E1135" s="126" t="s">
        <v>2792</v>
      </c>
      <c r="F1135" s="126" t="s">
        <v>2978</v>
      </c>
      <c r="G1135" s="126" t="s">
        <v>2979</v>
      </c>
      <c r="H1135" s="126" t="s">
        <v>23</v>
      </c>
      <c r="I1135" s="126" t="s">
        <v>23</v>
      </c>
      <c r="J1135" s="126" t="s">
        <v>2804</v>
      </c>
      <c r="K1135" s="126" t="s">
        <v>3360</v>
      </c>
      <c r="L1135" s="127">
        <v>23526</v>
      </c>
      <c r="M1135" s="127">
        <v>0</v>
      </c>
      <c r="N1135" s="127">
        <v>0</v>
      </c>
      <c r="O1135" s="127">
        <v>193302</v>
      </c>
      <c r="P1135" s="127">
        <v>0</v>
      </c>
      <c r="Q1135" s="127">
        <v>20710</v>
      </c>
      <c r="R1135" s="127">
        <v>458</v>
      </c>
      <c r="S1135" s="127">
        <v>2513</v>
      </c>
      <c r="T1135" s="24">
        <f>IF(P1135&gt;0, ROUND(IF(IF(OR(C1135="51", C1135="52", C1135="66"), (L1135*'UNIT VALUES'!$C$26)-CALCS!P1135,0)&gt;0, IF(OR(C1135="51", C1135="52", C1135="66"), (L1135*'UNIT VALUES'!$C$26)-CALCS!P1135,0), 0), 0), ROUND(IF(IF(OR(C1135="51", C1135="52", C1135="66"), (L1135*'UNIT VALUES'!$C$26)-CALCS!O1135,0)&gt;0, IF(OR(C1135="51", C1135="52", C1135="66"), (L1135*'UNIT VALUES'!$C$26)-CALCS!O1135,0), 0), 0))</f>
        <v>0</v>
      </c>
      <c r="U1135" s="25">
        <f>IF(C1135="22", (O1135*'UNIT VALUES'!$D$38)+(Q1135*'UNIT VALUES'!$D$39)+(S1135*'UNIT VALUES'!$D$40), (O1135*'UNIT VALUES'!$D$28)+(Q1135*'UNIT VALUES'!$D$29)+(S1135*'UNIT VALUES'!$D$30))</f>
        <v>1266767.0647563541</v>
      </c>
      <c r="V1135" s="25">
        <f>IF(C1135="22",(O1135*'UNIT VALUES'!$D$41)+(Q1135*'UNIT VALUES'!$D$42)+(R1135*'UNIT VALUES'!$D$43),IF(C1135="66",(Q1135*'UNIT VALUES'!$D$31)+(T1135*'UNIT VALUES'!$D$33)+(R1135*'UNIT VALUES'!$D$34),(Q1135*'UNIT VALUES'!$D$31)+(T1135*'UNIT VALUES'!$D$32)+(R1135*'UNIT VALUES'!$D$34)))</f>
        <v>349845.69306261156</v>
      </c>
      <c r="W1135" s="25">
        <f t="shared" si="51"/>
        <v>1266767</v>
      </c>
      <c r="X1135" s="27">
        <f>ROUND(IF(C1135="22", W1135*'UNIT VALUES'!$D$44, W1135*'UNIT VALUES'!$D$36), 0)</f>
        <v>1108685</v>
      </c>
      <c r="Y1135" s="87">
        <f>ROUND(IF(C1135="22", IF(U1135&gt;V1135,O1135*'UNIT VALUES'!$D$38*'UNIT VALUES'!$D$44,O1135*'UNIT VALUES'!$D$41*'UNIT VALUES'!$D$44),IF(U1135&gt;V1135, O1135*'UNIT VALUES'!$D$28*'UNIT VALUES'!$D$36,0)), 0)</f>
        <v>318017</v>
      </c>
      <c r="Z1135" s="87">
        <f>ROUND(IF(C1135="22", IF(U1135&gt;V1135,Q1135*'UNIT VALUES'!$D$39*'UNIT VALUES'!$D$44,Q1135*'UNIT VALUES'!$D$42*'UNIT VALUES'!$D$44), IF(U1135&gt;V1135, Q1135*'UNIT VALUES'!$D$29*'UNIT VALUES'!$D$36, Q1135*'UNIT VALUES'!$D$31*'UNIT VALUES'!$D$36)),0)</f>
        <v>460777</v>
      </c>
      <c r="AA1135" s="87">
        <f>ROUND(IF(C1135="22", IF(U1135&gt;V1135,0,R1135*'UNIT VALUES'!$D$43*'UNIT VALUES'!$D$44),IF(CALCS!U1135&gt;CALCS!V1135,0,CALCS!R1135*'UNIT VALUES'!$D$34*'UNIT VALUES'!$D$36)), 0)</f>
        <v>0</v>
      </c>
      <c r="AB1135" s="87">
        <f>ROUND(IF(C1135="22",IF(U1135&gt;V1135,S1135*'UNIT VALUES'!$D$40*'UNIT VALUES'!$D$44,0),IF(U1135&gt;V1135,S1135*'UNIT VALUES'!$D$30*'UNIT VALUES'!$D$36)), 0)</f>
        <v>329891</v>
      </c>
      <c r="AC1135" s="87">
        <f>ROUND(IF(U1135&gt;V1135,0,IF(T1135&gt;1, IF(C1135="66", T1135*'UNIT VALUES'!$D$33*'UNIT VALUES'!$D$36,T1135*'UNIT VALUES'!$D$32*'UNIT VALUES'!$D$36),0)),0)</f>
        <v>0</v>
      </c>
      <c r="AD1135" t="str">
        <f t="shared" si="52"/>
        <v>489453</v>
      </c>
      <c r="AE1135">
        <f ca="1">IF(C1135="22",OFFSET('National Reallocations'!$L$1,MATCH(AD1135,'National Reallocations'!$I$2:$I$52,0),),ROUND((X1135/(SUM($X$2:$X$1259)-SUMIF($C$2:$C$1259,"22",$X$2:$X$1259)))*(Reallocations!$F$4+Reallocations!$F$5),0))</f>
        <v>93</v>
      </c>
      <c r="AF1135" s="27">
        <f ca="1">IF(ISERROR(OFFSET('MSA Reallocations'!$I$1,MATCH(AD1135,'MSA Reallocations'!$E$2:$E$37,0),)), 0, (OFFSET('MSA Reallocations'!$I$1,MATCH(AD1135,'MSA Reallocations'!$E$2:$E$37,0),)))</f>
        <v>0</v>
      </c>
      <c r="AG1135" s="181">
        <f ca="1">IF(ISERROR(OFFSET(Reductions!$E$1,MATCH(AD1135,Reductions!$F$2:$F$15,0),)), 0, -OFFSET(Reductions!$E$1,MATCH(AD1135,Reductions!$F$2:$F$15,0),))</f>
        <v>0</v>
      </c>
      <c r="AH1135" s="53">
        <f t="shared" ca="1" si="53"/>
        <v>1108778</v>
      </c>
    </row>
    <row r="1136" spans="1:34" x14ac:dyDescent="0.25">
      <c r="A1136" s="126" t="s">
        <v>5478</v>
      </c>
      <c r="B1136" s="126" t="s">
        <v>2791</v>
      </c>
      <c r="C1136" s="126" t="s">
        <v>99</v>
      </c>
      <c r="D1136" s="126" t="s">
        <v>100</v>
      </c>
      <c r="E1136" s="126" t="s">
        <v>2792</v>
      </c>
      <c r="F1136" s="126" t="s">
        <v>2981</v>
      </c>
      <c r="G1136" s="126" t="s">
        <v>2982</v>
      </c>
      <c r="H1136" s="126" t="s">
        <v>23</v>
      </c>
      <c r="I1136" s="126" t="s">
        <v>23</v>
      </c>
      <c r="J1136" s="126" t="s">
        <v>2804</v>
      </c>
      <c r="K1136" s="126" t="s">
        <v>3360</v>
      </c>
      <c r="L1136" s="127">
        <v>30863</v>
      </c>
      <c r="M1136" s="127">
        <v>0</v>
      </c>
      <c r="N1136" s="127">
        <v>0</v>
      </c>
      <c r="O1136" s="127">
        <v>332581</v>
      </c>
      <c r="P1136" s="127">
        <v>0</v>
      </c>
      <c r="Q1136" s="127">
        <v>20504</v>
      </c>
      <c r="R1136" s="127">
        <v>2894</v>
      </c>
      <c r="S1136" s="127">
        <v>2131</v>
      </c>
      <c r="T1136" s="24">
        <f>IF(P1136&gt;0, ROUND(IF(IF(OR(C1136="51", C1136="52", C1136="66"), (L1136*'UNIT VALUES'!$C$26)-CALCS!P1136,0)&gt;0, IF(OR(C1136="51", C1136="52", C1136="66"), (L1136*'UNIT VALUES'!$C$26)-CALCS!P1136,0), 0), 0), ROUND(IF(IF(OR(C1136="51", C1136="52", C1136="66"), (L1136*'UNIT VALUES'!$C$26)-CALCS!O1136,0)&gt;0, IF(OR(C1136="51", C1136="52", C1136="66"), (L1136*'UNIT VALUES'!$C$26)-CALCS!O1136,0), 0), 0))</f>
        <v>0</v>
      </c>
      <c r="U1136" s="25">
        <f>IF(C1136="22", (O1136*'UNIT VALUES'!$D$38)+(Q1136*'UNIT VALUES'!$D$39)+(S1136*'UNIT VALUES'!$D$40), (O1136*'UNIT VALUES'!$D$28)+(Q1136*'UNIT VALUES'!$D$29)+(S1136*'UNIT VALUES'!$D$30))</f>
        <v>1466045.1352972703</v>
      </c>
      <c r="V1136" s="25">
        <f>IF(C1136="22",(O1136*'UNIT VALUES'!$D$41)+(Q1136*'UNIT VALUES'!$D$42)+(R1136*'UNIT VALUES'!$D$43),IF(C1136="66",(Q1136*'UNIT VALUES'!$D$31)+(T1136*'UNIT VALUES'!$D$33)+(R1136*'UNIT VALUES'!$D$34),(Q1136*'UNIT VALUES'!$D$31)+(T1136*'UNIT VALUES'!$D$32)+(R1136*'UNIT VALUES'!$D$34)))</f>
        <v>527327.19772912876</v>
      </c>
      <c r="W1136" s="25">
        <f t="shared" si="51"/>
        <v>1466045</v>
      </c>
      <c r="X1136" s="27">
        <f>ROUND(IF(C1136="22", W1136*'UNIT VALUES'!$D$44, W1136*'UNIT VALUES'!$D$36), 0)</f>
        <v>1283095</v>
      </c>
      <c r="Y1136" s="87">
        <f>ROUND(IF(C1136="22", IF(U1136&gt;V1136,O1136*'UNIT VALUES'!$D$38*'UNIT VALUES'!$D$44,O1136*'UNIT VALUES'!$D$41*'UNIT VALUES'!$D$44),IF(U1136&gt;V1136, O1136*'UNIT VALUES'!$D$28*'UNIT VALUES'!$D$36,0)), 0)</f>
        <v>547157</v>
      </c>
      <c r="Z1136" s="87">
        <f>ROUND(IF(C1136="22", IF(U1136&gt;V1136,Q1136*'UNIT VALUES'!$D$39*'UNIT VALUES'!$D$44,Q1136*'UNIT VALUES'!$D$42*'UNIT VALUES'!$D$44), IF(U1136&gt;V1136, Q1136*'UNIT VALUES'!$D$29*'UNIT VALUES'!$D$36, Q1136*'UNIT VALUES'!$D$31*'UNIT VALUES'!$D$36)),0)</f>
        <v>456194</v>
      </c>
      <c r="AA1136" s="87">
        <f>ROUND(IF(C1136="22", IF(U1136&gt;V1136,0,R1136*'UNIT VALUES'!$D$43*'UNIT VALUES'!$D$44),IF(CALCS!U1136&gt;CALCS!V1136,0,CALCS!R1136*'UNIT VALUES'!$D$34*'UNIT VALUES'!$D$36)), 0)</f>
        <v>0</v>
      </c>
      <c r="AB1136" s="87">
        <f>ROUND(IF(C1136="22",IF(U1136&gt;V1136,S1136*'UNIT VALUES'!$D$40*'UNIT VALUES'!$D$44,0),IF(U1136&gt;V1136,S1136*'UNIT VALUES'!$D$30*'UNIT VALUES'!$D$36)), 0)</f>
        <v>279744</v>
      </c>
      <c r="AC1136" s="87">
        <f>ROUND(IF(U1136&gt;V1136,0,IF(T1136&gt;1, IF(C1136="66", T1136*'UNIT VALUES'!$D$33*'UNIT VALUES'!$D$36,T1136*'UNIT VALUES'!$D$32*'UNIT VALUES'!$D$36),0)),0)</f>
        <v>0</v>
      </c>
      <c r="AD1136" t="str">
        <f t="shared" si="52"/>
        <v>489491</v>
      </c>
      <c r="AE1136">
        <f ca="1">IF(C1136="22",OFFSET('National Reallocations'!$L$1,MATCH(AD1136,'National Reallocations'!$I$2:$I$52,0),),ROUND((X1136/(SUM($X$2:$X$1259)-SUMIF($C$2:$C$1259,"22",$X$2:$X$1259)))*(Reallocations!$F$4+Reallocations!$F$5),0))</f>
        <v>108</v>
      </c>
      <c r="AF1136" s="27">
        <f ca="1">IF(ISERROR(OFFSET('MSA Reallocations'!$I$1,MATCH(AD1136,'MSA Reallocations'!$E$2:$E$37,0),)), 0, (OFFSET('MSA Reallocations'!$I$1,MATCH(AD1136,'MSA Reallocations'!$E$2:$E$37,0),)))</f>
        <v>0</v>
      </c>
      <c r="AG1136" s="181">
        <f ca="1">IF(ISERROR(OFFSET(Reductions!$E$1,MATCH(AD1136,Reductions!$F$2:$F$15,0),)), 0, -OFFSET(Reductions!$E$1,MATCH(AD1136,Reductions!$F$2:$F$15,0),))</f>
        <v>0</v>
      </c>
      <c r="AH1136" s="53">
        <f t="shared" ca="1" si="53"/>
        <v>1283203</v>
      </c>
    </row>
    <row r="1137" spans="1:34" x14ac:dyDescent="0.25">
      <c r="A1137" s="126" t="s">
        <v>4916</v>
      </c>
      <c r="B1137" s="126" t="s">
        <v>2984</v>
      </c>
      <c r="C1137" s="126" t="s">
        <v>19</v>
      </c>
      <c r="D1137" s="126" t="s">
        <v>20</v>
      </c>
      <c r="E1137" s="126" t="s">
        <v>2985</v>
      </c>
      <c r="F1137" s="126" t="s">
        <v>4744</v>
      </c>
      <c r="G1137" s="126" t="s">
        <v>22</v>
      </c>
      <c r="H1137" s="126" t="s">
        <v>23</v>
      </c>
      <c r="I1137" s="126" t="s">
        <v>23</v>
      </c>
      <c r="J1137" s="126" t="s">
        <v>24</v>
      </c>
      <c r="K1137" s="126" t="s">
        <v>3335</v>
      </c>
      <c r="L1137" s="127">
        <v>0</v>
      </c>
      <c r="M1137" s="127">
        <v>1461117</v>
      </c>
      <c r="N1137" s="127">
        <v>1461037</v>
      </c>
      <c r="O1137" s="127">
        <v>821535</v>
      </c>
      <c r="P1137" s="127">
        <v>0</v>
      </c>
      <c r="Q1137" s="127">
        <v>82857</v>
      </c>
      <c r="R1137" s="127">
        <v>25090</v>
      </c>
      <c r="S1137" s="127">
        <v>7230</v>
      </c>
      <c r="T1137" s="24">
        <f>IF(P1137&gt;0, ROUND(IF(IF(OR(C1137="51", C1137="52", C1137="66"), (L1137*'UNIT VALUES'!$C$26)-CALCS!P1137,0)&gt;0, IF(OR(C1137="51", C1137="52", C1137="66"), (L1137*'UNIT VALUES'!$C$26)-CALCS!P1137,0), 0), 0), ROUND(IF(IF(OR(C1137="51", C1137="52", C1137="66"), (L1137*'UNIT VALUES'!$C$26)-CALCS!O1137,0)&gt;0, IF(OR(C1137="51", C1137="52", C1137="66"), (L1137*'UNIT VALUES'!$C$26)-CALCS!O1137,0), 0), 0))</f>
        <v>0</v>
      </c>
      <c r="U1137" s="25">
        <f>IF(C1137="22", (O1137*'UNIT VALUES'!$D$38)+(Q1137*'UNIT VALUES'!$D$39)+(S1137*'UNIT VALUES'!$D$40), (O1137*'UNIT VALUES'!$D$28)+(Q1137*'UNIT VALUES'!$D$29)+(S1137*'UNIT VALUES'!$D$30))</f>
        <v>5808483.5487163737</v>
      </c>
      <c r="V1137" s="25">
        <f>IF(C1137="22",(O1137*'UNIT VALUES'!$D$41)+(Q1137*'UNIT VALUES'!$D$42)+(R1137*'UNIT VALUES'!$D$43),IF(C1137="66",(Q1137*'UNIT VALUES'!$D$31)+(T1137*'UNIT VALUES'!$D$33)+(R1137*'UNIT VALUES'!$D$34),(Q1137*'UNIT VALUES'!$D$31)+(T1137*'UNIT VALUES'!$D$32)+(R1137*'UNIT VALUES'!$D$34)))</f>
        <v>4461353.2645203993</v>
      </c>
      <c r="W1137" s="25">
        <f t="shared" si="51"/>
        <v>5808484</v>
      </c>
      <c r="X1137" s="219">
        <f>ROUND(IF(C1137="22", W1137*'UNIT VALUES'!$D$44, W1137*'UNIT VALUES'!$D$36), 0)</f>
        <v>4830040</v>
      </c>
      <c r="Y1137" s="87">
        <f>ROUND(IF(C1137="22", IF(U1137&gt;V1137,O1137*'UNIT VALUES'!$D$38*'UNIT VALUES'!$D$44,O1137*'UNIT VALUES'!$D$41*'UNIT VALUES'!$D$44),IF(U1137&gt;V1137, O1137*'UNIT VALUES'!$D$28*'UNIT VALUES'!$D$36,0)), 0)</f>
        <v>1372116</v>
      </c>
      <c r="Z1137" s="87">
        <f>ROUND(IF(C1137="22", IF(U1137&gt;V1137,Q1137*'UNIT VALUES'!$D$39*'UNIT VALUES'!$D$44,Q1137*'UNIT VALUES'!$D$42*'UNIT VALUES'!$D$44), IF(U1137&gt;V1137, Q1137*'UNIT VALUES'!$D$29*'UNIT VALUES'!$D$36, Q1137*'UNIT VALUES'!$D$31*'UNIT VALUES'!$D$36)),0)</f>
        <v>1928954</v>
      </c>
      <c r="AA1137" s="87">
        <f>ROUND(IF(C1137="22", IF(U1137&gt;V1137,0,R1137*'UNIT VALUES'!$D$43*'UNIT VALUES'!$D$44),IF(CALCS!U1137&gt;CALCS!V1137,0,CALCS!R1137*'UNIT VALUES'!$D$34*'UNIT VALUES'!$D$36)), 0)</f>
        <v>0</v>
      </c>
      <c r="AB1137" s="87">
        <f>ROUND(IF(C1137="22",IF(U1137&gt;V1137,S1137*'UNIT VALUES'!$D$40*'UNIT VALUES'!$D$44,0),IF(U1137&gt;V1137,S1137*'UNIT VALUES'!$D$30*'UNIT VALUES'!$D$36)), 0)</f>
        <v>1528969</v>
      </c>
      <c r="AC1137" s="87">
        <f>ROUND(IF(U1137&gt;V1137,0,IF(T1137&gt;1, IF(C1137="66", T1137*'UNIT VALUES'!$D$33*'UNIT VALUES'!$D$36,T1137*'UNIT VALUES'!$D$32*'UNIT VALUES'!$D$36),0)),0)</f>
        <v>0</v>
      </c>
      <c r="AD1137" t="str">
        <f t="shared" si="52"/>
        <v>499999</v>
      </c>
      <c r="AE1137">
        <f ca="1">IF(C1137="22",OFFSET('National Reallocations'!$L$1,MATCH(AD1137,'National Reallocations'!$I$2:$I$52,0),),ROUND((X1137/(SUM($X$2:$X$1259)-SUMIF($C$2:$C$1259,"22",$X$2:$X$1259)))*(Reallocations!$F$4+Reallocations!$F$5),0))</f>
        <v>38392</v>
      </c>
      <c r="AF1137" s="27">
        <f ca="1">IF(ISERROR(OFFSET('MSA Reallocations'!$I$1,MATCH(AD1137,'MSA Reallocations'!$E$2:$E$37,0),)), 0, (OFFSET('MSA Reallocations'!$I$1,MATCH(AD1137,'MSA Reallocations'!$E$2:$E$37,0),)))</f>
        <v>0</v>
      </c>
      <c r="AG1137" s="181">
        <f ca="1">IF(ISERROR(OFFSET(Reductions!$E$1,MATCH(AD1137,Reductions!$F$2:$F$15,0),)), 0, -OFFSET(Reductions!$E$1,MATCH(AD1137,Reductions!$F$2:$F$15,0),))</f>
        <v>0</v>
      </c>
      <c r="AH1137" s="53">
        <f t="shared" ca="1" si="53"/>
        <v>4868432</v>
      </c>
    </row>
    <row r="1138" spans="1:34" x14ac:dyDescent="0.25">
      <c r="A1138" s="126" t="s">
        <v>5508</v>
      </c>
      <c r="B1138" s="126" t="s">
        <v>2984</v>
      </c>
      <c r="C1138" s="126" t="s">
        <v>27</v>
      </c>
      <c r="D1138" s="126" t="s">
        <v>28</v>
      </c>
      <c r="E1138" s="126" t="s">
        <v>2985</v>
      </c>
      <c r="F1138" s="126" t="s">
        <v>1150</v>
      </c>
      <c r="G1138" s="126" t="s">
        <v>886</v>
      </c>
      <c r="H1138" s="126" t="s">
        <v>23</v>
      </c>
      <c r="I1138" s="126" t="s">
        <v>2987</v>
      </c>
      <c r="J1138" s="126" t="s">
        <v>2988</v>
      </c>
      <c r="K1138" s="126" t="s">
        <v>3335</v>
      </c>
      <c r="L1138" s="127">
        <v>8833</v>
      </c>
      <c r="M1138" s="127">
        <v>17982</v>
      </c>
      <c r="N1138" s="127">
        <v>17982</v>
      </c>
      <c r="O1138" s="127">
        <v>30653</v>
      </c>
      <c r="P1138" s="127">
        <v>0</v>
      </c>
      <c r="Q1138" s="127">
        <v>3926</v>
      </c>
      <c r="R1138" s="127">
        <v>308</v>
      </c>
      <c r="S1138" s="127">
        <v>382</v>
      </c>
      <c r="T1138" s="24">
        <f>IF(P1138&gt;0, ROUND(IF(IF(OR(C1138="51", C1138="52", C1138="66"), (L1138*'UNIT VALUES'!$C$26)-CALCS!P1138,0)&gt;0, IF(OR(C1138="51", C1138="52", C1138="66"), (L1138*'UNIT VALUES'!$C$26)-CALCS!P1138,0), 0), 0), ROUND(IF(IF(OR(C1138="51", C1138="52", C1138="66"), (L1138*'UNIT VALUES'!$C$26)-CALCS!O1138,0)&gt;0, IF(OR(C1138="51", C1138="52", C1138="66"), (L1138*'UNIT VALUES'!$C$26)-CALCS!O1138,0), 0), 0))</f>
        <v>0</v>
      </c>
      <c r="U1138" s="25">
        <f>IF(C1138="22", (O1138*'UNIT VALUES'!$D$38)+(Q1138*'UNIT VALUES'!$D$39)+(S1138*'UNIT VALUES'!$D$40), (O1138*'UNIT VALUES'!$D$28)+(Q1138*'UNIT VALUES'!$D$29)+(S1138*'UNIT VALUES'!$D$30))</f>
        <v>214721.4218476245</v>
      </c>
      <c r="V1138" s="25">
        <f>IF(C1138="22",(O1138*'UNIT VALUES'!$D$41)+(Q1138*'UNIT VALUES'!$D$42)+(R1138*'UNIT VALUES'!$D$43),IF(C1138="66",(Q1138*'UNIT VALUES'!$D$31)+(T1138*'UNIT VALUES'!$D$33)+(R1138*'UNIT VALUES'!$D$34),(Q1138*'UNIT VALUES'!$D$31)+(T1138*'UNIT VALUES'!$D$32)+(R1138*'UNIT VALUES'!$D$34)))</f>
        <v>82720.071220345737</v>
      </c>
      <c r="W1138" s="25">
        <f t="shared" si="51"/>
        <v>214721</v>
      </c>
      <c r="X1138" s="27">
        <f>ROUND(IF(C1138="22", W1138*'UNIT VALUES'!$D$44, W1138*'UNIT VALUES'!$D$36), 0)</f>
        <v>187926</v>
      </c>
      <c r="Y1138" s="87">
        <f>ROUND(IF(C1138="22", IF(U1138&gt;V1138,O1138*'UNIT VALUES'!$D$38*'UNIT VALUES'!$D$44,O1138*'UNIT VALUES'!$D$41*'UNIT VALUES'!$D$44),IF(U1138&gt;V1138, O1138*'UNIT VALUES'!$D$28*'UNIT VALUES'!$D$36,0)), 0)</f>
        <v>50430</v>
      </c>
      <c r="Z1138" s="87">
        <f>ROUND(IF(C1138="22", IF(U1138&gt;V1138,Q1138*'UNIT VALUES'!$D$39*'UNIT VALUES'!$D$44,Q1138*'UNIT VALUES'!$D$42*'UNIT VALUES'!$D$44), IF(U1138&gt;V1138, Q1138*'UNIT VALUES'!$D$29*'UNIT VALUES'!$D$36, Q1138*'UNIT VALUES'!$D$31*'UNIT VALUES'!$D$36)),0)</f>
        <v>87350</v>
      </c>
      <c r="AA1138" s="87">
        <f>ROUND(IF(C1138="22", IF(U1138&gt;V1138,0,R1138*'UNIT VALUES'!$D$43*'UNIT VALUES'!$D$44),IF(CALCS!U1138&gt;CALCS!V1138,0,CALCS!R1138*'UNIT VALUES'!$D$34*'UNIT VALUES'!$D$36)), 0)</f>
        <v>0</v>
      </c>
      <c r="AB1138" s="87">
        <f>ROUND(IF(C1138="22",IF(U1138&gt;V1138,S1138*'UNIT VALUES'!$D$40*'UNIT VALUES'!$D$44,0),IF(U1138&gt;V1138,S1138*'UNIT VALUES'!$D$30*'UNIT VALUES'!$D$36)), 0)</f>
        <v>50147</v>
      </c>
      <c r="AC1138" s="87">
        <f>ROUND(IF(U1138&gt;V1138,0,IF(T1138&gt;1, IF(C1138="66", T1138*'UNIT VALUES'!$D$33*'UNIT VALUES'!$D$36,T1138*'UNIT VALUES'!$D$32*'UNIT VALUES'!$D$36),0)),0)</f>
        <v>0</v>
      </c>
      <c r="AD1138" t="str">
        <f t="shared" si="52"/>
        <v>490174</v>
      </c>
      <c r="AE1138">
        <f ca="1">IF(C1138="22",OFFSET('National Reallocations'!$L$1,MATCH(AD1138,'National Reallocations'!$I$2:$I$52,0),),ROUND((X1138/(SUM($X$2:$X$1259)-SUMIF($C$2:$C$1259,"22",$X$2:$X$1259)))*(Reallocations!$F$4+Reallocations!$F$5),0))</f>
        <v>16</v>
      </c>
      <c r="AF1138" s="27">
        <f ca="1">IF(ISERROR(OFFSET('MSA Reallocations'!$I$1,MATCH(AD1138,'MSA Reallocations'!$E$2:$E$37,0),)), 0, (OFFSET('MSA Reallocations'!$I$1,MATCH(AD1138,'MSA Reallocations'!$E$2:$E$37,0),)))</f>
        <v>0</v>
      </c>
      <c r="AG1138" s="181">
        <f ca="1">IF(ISERROR(OFFSET(Reductions!$E$1,MATCH(AD1138,Reductions!$F$2:$F$15,0),)), 0, -OFFSET(Reductions!$E$1,MATCH(AD1138,Reductions!$F$2:$F$15,0),))</f>
        <v>0</v>
      </c>
      <c r="AH1138" s="53">
        <f t="shared" ca="1" si="53"/>
        <v>187942</v>
      </c>
    </row>
    <row r="1139" spans="1:34" x14ac:dyDescent="0.25">
      <c r="A1139" s="126" t="s">
        <v>4974</v>
      </c>
      <c r="B1139" s="126" t="s">
        <v>2984</v>
      </c>
      <c r="C1139" s="126" t="s">
        <v>47</v>
      </c>
      <c r="D1139" s="126" t="s">
        <v>48</v>
      </c>
      <c r="E1139" s="126" t="s">
        <v>2985</v>
      </c>
      <c r="F1139" s="126" t="s">
        <v>61</v>
      </c>
      <c r="G1139" s="126" t="s">
        <v>886</v>
      </c>
      <c r="H1139" s="126" t="s">
        <v>23</v>
      </c>
      <c r="I1139" s="126" t="s">
        <v>2990</v>
      </c>
      <c r="J1139" s="126" t="s">
        <v>2988</v>
      </c>
      <c r="K1139" s="126" t="s">
        <v>3335</v>
      </c>
      <c r="L1139" s="127">
        <v>9027</v>
      </c>
      <c r="M1139" s="127">
        <v>0</v>
      </c>
      <c r="N1139" s="127">
        <v>0</v>
      </c>
      <c r="O1139" s="127">
        <v>74143</v>
      </c>
      <c r="P1139" s="127">
        <v>0</v>
      </c>
      <c r="Q1139" s="127">
        <v>6429</v>
      </c>
      <c r="R1139" s="127">
        <v>260</v>
      </c>
      <c r="S1139" s="127">
        <v>564</v>
      </c>
      <c r="T1139" s="24">
        <f>IF(P1139&gt;0, ROUND(IF(IF(OR(C1139="51", C1139="52", C1139="66"), (L1139*'UNIT VALUES'!$C$26)-CALCS!P1139,0)&gt;0, IF(OR(C1139="51", C1139="52", C1139="66"), (L1139*'UNIT VALUES'!$C$26)-CALCS!P1139,0), 0), 0), ROUND(IF(IF(OR(C1139="51", C1139="52", C1139="66"), (L1139*'UNIT VALUES'!$C$26)-CALCS!O1139,0)&gt;0, IF(OR(C1139="51", C1139="52", C1139="66"), (L1139*'UNIT VALUES'!$C$26)-CALCS!O1139,0), 0), 0))</f>
        <v>0</v>
      </c>
      <c r="U1139" s="25">
        <f>IF(C1139="22", (O1139*'UNIT VALUES'!$D$38)+(Q1139*'UNIT VALUES'!$D$39)+(S1139*'UNIT VALUES'!$D$40), (O1139*'UNIT VALUES'!$D$28)+(Q1139*'UNIT VALUES'!$D$29)+(S1139*'UNIT VALUES'!$D$30))</f>
        <v>387400.47311836458</v>
      </c>
      <c r="V1139" s="25">
        <f>IF(C1139="22",(O1139*'UNIT VALUES'!$D$41)+(Q1139*'UNIT VALUES'!$D$42)+(R1139*'UNIT VALUES'!$D$43),IF(C1139="66",(Q1139*'UNIT VALUES'!$D$31)+(T1139*'UNIT VALUES'!$D$33)+(R1139*'UNIT VALUES'!$D$34),(Q1139*'UNIT VALUES'!$D$31)+(T1139*'UNIT VALUES'!$D$32)+(R1139*'UNIT VALUES'!$D$34)))</f>
        <v>117338.81641657665</v>
      </c>
      <c r="W1139" s="25">
        <f t="shared" si="51"/>
        <v>387400</v>
      </c>
      <c r="X1139" s="27">
        <f>ROUND(IF(C1139="22", W1139*'UNIT VALUES'!$D$44, W1139*'UNIT VALUES'!$D$36), 0)</f>
        <v>339056</v>
      </c>
      <c r="Y1139" s="87">
        <f>ROUND(IF(C1139="22", IF(U1139&gt;V1139,O1139*'UNIT VALUES'!$D$38*'UNIT VALUES'!$D$44,O1139*'UNIT VALUES'!$D$41*'UNIT VALUES'!$D$44),IF(U1139&gt;V1139, O1139*'UNIT VALUES'!$D$28*'UNIT VALUES'!$D$36,0)), 0)</f>
        <v>121979</v>
      </c>
      <c r="Z1139" s="87">
        <f>ROUND(IF(C1139="22", IF(U1139&gt;V1139,Q1139*'UNIT VALUES'!$D$39*'UNIT VALUES'!$D$44,Q1139*'UNIT VALUES'!$D$42*'UNIT VALUES'!$D$44), IF(U1139&gt;V1139, Q1139*'UNIT VALUES'!$D$29*'UNIT VALUES'!$D$36, Q1139*'UNIT VALUES'!$D$31*'UNIT VALUES'!$D$36)),0)</f>
        <v>143039</v>
      </c>
      <c r="AA1139" s="87">
        <f>ROUND(IF(C1139="22", IF(U1139&gt;V1139,0,R1139*'UNIT VALUES'!$D$43*'UNIT VALUES'!$D$44),IF(CALCS!U1139&gt;CALCS!V1139,0,CALCS!R1139*'UNIT VALUES'!$D$34*'UNIT VALUES'!$D$36)), 0)</f>
        <v>0</v>
      </c>
      <c r="AB1139" s="87">
        <f>ROUND(IF(C1139="22",IF(U1139&gt;V1139,S1139*'UNIT VALUES'!$D$40*'UNIT VALUES'!$D$44,0),IF(U1139&gt;V1139,S1139*'UNIT VALUES'!$D$30*'UNIT VALUES'!$D$36)), 0)</f>
        <v>74038</v>
      </c>
      <c r="AC1139" s="87">
        <f>ROUND(IF(U1139&gt;V1139,0,IF(T1139&gt;1, IF(C1139="66", T1139*'UNIT VALUES'!$D$33*'UNIT VALUES'!$D$36,T1139*'UNIT VALUES'!$D$32*'UNIT VALUES'!$D$36),0)),0)</f>
        <v>0</v>
      </c>
      <c r="AD1139" t="str">
        <f t="shared" si="52"/>
        <v>490624</v>
      </c>
      <c r="AE1139">
        <f ca="1">IF(C1139="22",OFFSET('National Reallocations'!$L$1,MATCH(AD1139,'National Reallocations'!$I$2:$I$52,0),),ROUND((X1139/(SUM($X$2:$X$1259)-SUMIF($C$2:$C$1259,"22",$X$2:$X$1259)))*(Reallocations!$F$4+Reallocations!$F$5),0))</f>
        <v>29</v>
      </c>
      <c r="AF1139" s="27">
        <f ca="1">IF(ISERROR(OFFSET('MSA Reallocations'!$I$1,MATCH(AD1139,'MSA Reallocations'!$E$2:$E$37,0),)), 0, (OFFSET('MSA Reallocations'!$I$1,MATCH(AD1139,'MSA Reallocations'!$E$2:$E$37,0),)))</f>
        <v>0</v>
      </c>
      <c r="AG1139" s="181">
        <f ca="1">IF(ISERROR(OFFSET(Reductions!$E$1,MATCH(AD1139,Reductions!$F$2:$F$15,0),)), 0, -OFFSET(Reductions!$E$1,MATCH(AD1139,Reductions!$F$2:$F$15,0),))</f>
        <v>0</v>
      </c>
      <c r="AH1139" s="53">
        <f t="shared" ca="1" si="53"/>
        <v>339085</v>
      </c>
    </row>
    <row r="1140" spans="1:34" x14ac:dyDescent="0.25">
      <c r="A1140" s="126" t="s">
        <v>5162</v>
      </c>
      <c r="B1140" s="126" t="s">
        <v>2984</v>
      </c>
      <c r="C1140" s="126" t="s">
        <v>47</v>
      </c>
      <c r="D1140" s="126" t="s">
        <v>48</v>
      </c>
      <c r="E1140" s="126" t="s">
        <v>2985</v>
      </c>
      <c r="F1140" s="126" t="s">
        <v>4674</v>
      </c>
      <c r="G1140" s="126" t="s">
        <v>1793</v>
      </c>
      <c r="H1140" s="126" t="s">
        <v>23</v>
      </c>
      <c r="I1140" s="126" t="s">
        <v>4675</v>
      </c>
      <c r="J1140" s="126" t="s">
        <v>2998</v>
      </c>
      <c r="K1140" s="126" t="s">
        <v>3335</v>
      </c>
      <c r="L1140" s="127">
        <v>4377</v>
      </c>
      <c r="M1140" s="127">
        <v>0</v>
      </c>
      <c r="N1140" s="127">
        <v>0</v>
      </c>
      <c r="O1140" s="127">
        <v>58486</v>
      </c>
      <c r="P1140" s="127">
        <v>0</v>
      </c>
      <c r="Q1140" s="127">
        <v>3349</v>
      </c>
      <c r="R1140" s="127">
        <v>564</v>
      </c>
      <c r="S1140" s="127">
        <v>432</v>
      </c>
      <c r="T1140" s="24">
        <f>IF(P1140&gt;0, ROUND(IF(IF(OR(C1140="51", C1140="52", C1140="66"), (L1140*'UNIT VALUES'!$C$26)-CALCS!P1140,0)&gt;0, IF(OR(C1140="51", C1140="52", C1140="66"), (L1140*'UNIT VALUES'!$C$26)-CALCS!P1140,0), 0), 0), ROUND(IF(IF(OR(C1140="51", C1140="52", C1140="66"), (L1140*'UNIT VALUES'!$C$26)-CALCS!O1140,0)&gt;0, IF(OR(C1140="51", C1140="52", C1140="66"), (L1140*'UNIT VALUES'!$C$26)-CALCS!O1140,0), 0), 0))</f>
        <v>0</v>
      </c>
      <c r="U1140" s="25">
        <f>IF(C1140="22", (O1140*'UNIT VALUES'!$D$38)+(Q1140*'UNIT VALUES'!$D$39)+(S1140*'UNIT VALUES'!$D$40), (O1140*'UNIT VALUES'!$D$28)+(Q1140*'UNIT VALUES'!$D$29)+(S1140*'UNIT VALUES'!$D$30))</f>
        <v>259872.30622021531</v>
      </c>
      <c r="V1140" s="25">
        <f>IF(C1140="22",(O1140*'UNIT VALUES'!$D$41)+(Q1140*'UNIT VALUES'!$D$42)+(R1140*'UNIT VALUES'!$D$43),IF(C1140="66",(Q1140*'UNIT VALUES'!$D$31)+(T1140*'UNIT VALUES'!$D$33)+(R1140*'UNIT VALUES'!$D$34),(Q1140*'UNIT VALUES'!$D$31)+(T1140*'UNIT VALUES'!$D$32)+(R1140*'UNIT VALUES'!$D$34)))</f>
        <v>92900.978115651596</v>
      </c>
      <c r="W1140" s="25">
        <f t="shared" si="51"/>
        <v>259872</v>
      </c>
      <c r="X1140" s="27">
        <f>ROUND(IF(C1140="22", W1140*'UNIT VALUES'!$D$44, W1140*'UNIT VALUES'!$D$36), 0)</f>
        <v>227442</v>
      </c>
      <c r="Y1140" s="87">
        <f>ROUND(IF(C1140="22", IF(U1140&gt;V1140,O1140*'UNIT VALUES'!$D$38*'UNIT VALUES'!$D$44,O1140*'UNIT VALUES'!$D$41*'UNIT VALUES'!$D$44),IF(U1140&gt;V1140, O1140*'UNIT VALUES'!$D$28*'UNIT VALUES'!$D$36,0)), 0)</f>
        <v>96220</v>
      </c>
      <c r="Z1140" s="87">
        <f>ROUND(IF(C1140="22", IF(U1140&gt;V1140,Q1140*'UNIT VALUES'!$D$39*'UNIT VALUES'!$D$44,Q1140*'UNIT VALUES'!$D$42*'UNIT VALUES'!$D$44), IF(U1140&gt;V1140, Q1140*'UNIT VALUES'!$D$29*'UNIT VALUES'!$D$36, Q1140*'UNIT VALUES'!$D$31*'UNIT VALUES'!$D$36)),0)</f>
        <v>74512</v>
      </c>
      <c r="AA1140" s="87">
        <f>ROUND(IF(C1140="22", IF(U1140&gt;V1140,0,R1140*'UNIT VALUES'!$D$43*'UNIT VALUES'!$D$44),IF(CALCS!U1140&gt;CALCS!V1140,0,CALCS!R1140*'UNIT VALUES'!$D$34*'UNIT VALUES'!$D$36)), 0)</f>
        <v>0</v>
      </c>
      <c r="AB1140" s="87">
        <f>ROUND(IF(C1140="22",IF(U1140&gt;V1140,S1140*'UNIT VALUES'!$D$40*'UNIT VALUES'!$D$44,0),IF(U1140&gt;V1140,S1140*'UNIT VALUES'!$D$30*'UNIT VALUES'!$D$36)), 0)</f>
        <v>56710</v>
      </c>
      <c r="AC1140" s="87">
        <f>ROUND(IF(U1140&gt;V1140,0,IF(T1140&gt;1, IF(C1140="66", T1140*'UNIT VALUES'!$D$33*'UNIT VALUES'!$D$36,T1140*'UNIT VALUES'!$D$32*'UNIT VALUES'!$D$36),0)),0)</f>
        <v>0</v>
      </c>
      <c r="AD1140" t="str">
        <f t="shared" si="52"/>
        <v>490642</v>
      </c>
      <c r="AE1140">
        <f ca="1">IF(C1140="22",OFFSET('National Reallocations'!$L$1,MATCH(AD1140,'National Reallocations'!$I$2:$I$52,0),),ROUND((X1140/(SUM($X$2:$X$1259)-SUMIF($C$2:$C$1259,"22",$X$2:$X$1259)))*(Reallocations!$F$4+Reallocations!$F$5),0))</f>
        <v>19</v>
      </c>
      <c r="AF1140" s="27">
        <f ca="1">IF(ISERROR(OFFSET('MSA Reallocations'!$I$1,MATCH(AD1140,'MSA Reallocations'!$E$2:$E$37,0),)), 0, (OFFSET('MSA Reallocations'!$I$1,MATCH(AD1140,'MSA Reallocations'!$E$2:$E$37,0),)))</f>
        <v>0</v>
      </c>
      <c r="AG1140" s="181">
        <f ca="1">IF(ISERROR(OFFSET(Reductions!$E$1,MATCH(AD1140,Reductions!$F$2:$F$15,0),)), 0, -OFFSET(Reductions!$E$1,MATCH(AD1140,Reductions!$F$2:$F$15,0),))</f>
        <v>0</v>
      </c>
      <c r="AH1140" s="53">
        <f t="shared" ca="1" si="53"/>
        <v>227461</v>
      </c>
    </row>
    <row r="1141" spans="1:34" x14ac:dyDescent="0.25">
      <c r="A1141" s="126" t="s">
        <v>5269</v>
      </c>
      <c r="B1141" s="126" t="s">
        <v>2984</v>
      </c>
      <c r="C1141" s="126" t="s">
        <v>27</v>
      </c>
      <c r="D1141" s="126" t="s">
        <v>28</v>
      </c>
      <c r="E1141" s="126" t="s">
        <v>2985</v>
      </c>
      <c r="F1141" s="126" t="s">
        <v>808</v>
      </c>
      <c r="G1141" s="126" t="s">
        <v>176</v>
      </c>
      <c r="H1141" s="126" t="s">
        <v>23</v>
      </c>
      <c r="I1141" s="126" t="s">
        <v>2992</v>
      </c>
      <c r="J1141" s="126" t="s">
        <v>2993</v>
      </c>
      <c r="K1141" s="126" t="s">
        <v>3335</v>
      </c>
      <c r="L1141" s="127">
        <v>18731</v>
      </c>
      <c r="M1141" s="127">
        <v>0</v>
      </c>
      <c r="N1141" s="127">
        <v>0</v>
      </c>
      <c r="O1141" s="127">
        <v>50371</v>
      </c>
      <c r="P1141" s="127">
        <v>0</v>
      </c>
      <c r="Q1141" s="127">
        <v>12014</v>
      </c>
      <c r="R1141" s="127">
        <v>2124</v>
      </c>
      <c r="S1141" s="127">
        <v>629</v>
      </c>
      <c r="T1141" s="24">
        <f>IF(P1141&gt;0, ROUND(IF(IF(OR(C1141="51", C1141="52", C1141="66"), (L1141*'UNIT VALUES'!$C$26)-CALCS!P1141,0)&gt;0, IF(OR(C1141="51", C1141="52", C1141="66"), (L1141*'UNIT VALUES'!$C$26)-CALCS!P1141,0), 0), 0), ROUND(IF(IF(OR(C1141="51", C1141="52", C1141="66"), (L1141*'UNIT VALUES'!$C$26)-CALCS!O1141,0)&gt;0, IF(OR(C1141="51", C1141="52", C1141="66"), (L1141*'UNIT VALUES'!$C$26)-CALCS!O1141,0), 0), 0))</f>
        <v>0</v>
      </c>
      <c r="U1141" s="25">
        <f>IF(C1141="22", (O1141*'UNIT VALUES'!$D$38)+(Q1141*'UNIT VALUES'!$D$39)+(S1141*'UNIT VALUES'!$D$40), (O1141*'UNIT VALUES'!$D$28)+(Q1141*'UNIT VALUES'!$D$29)+(S1141*'UNIT VALUES'!$D$30))</f>
        <v>494442.59000551194</v>
      </c>
      <c r="V1141" s="25">
        <f>IF(C1141="22",(O1141*'UNIT VALUES'!$D$41)+(Q1141*'UNIT VALUES'!$D$42)+(R1141*'UNIT VALUES'!$D$43),IF(C1141="66",(Q1141*'UNIT VALUES'!$D$31)+(T1141*'UNIT VALUES'!$D$33)+(R1141*'UNIT VALUES'!$D$34),(Q1141*'UNIT VALUES'!$D$31)+(T1141*'UNIT VALUES'!$D$32)+(R1141*'UNIT VALUES'!$D$34)))</f>
        <v>340737.01793149236</v>
      </c>
      <c r="W1141" s="25">
        <f t="shared" si="51"/>
        <v>494443</v>
      </c>
      <c r="X1141" s="27">
        <f>ROUND(IF(C1141="22", W1141*'UNIT VALUES'!$D$44, W1141*'UNIT VALUES'!$D$36), 0)</f>
        <v>432741</v>
      </c>
      <c r="Y1141" s="87">
        <f>ROUND(IF(C1141="22", IF(U1141&gt;V1141,O1141*'UNIT VALUES'!$D$38*'UNIT VALUES'!$D$44,O1141*'UNIT VALUES'!$D$41*'UNIT VALUES'!$D$44),IF(U1141&gt;V1141, O1141*'UNIT VALUES'!$D$28*'UNIT VALUES'!$D$36,0)), 0)</f>
        <v>82870</v>
      </c>
      <c r="Z1141" s="87">
        <f>ROUND(IF(C1141="22", IF(U1141&gt;V1141,Q1141*'UNIT VALUES'!$D$39*'UNIT VALUES'!$D$44,Q1141*'UNIT VALUES'!$D$42*'UNIT VALUES'!$D$44), IF(U1141&gt;V1141, Q1141*'UNIT VALUES'!$D$29*'UNIT VALUES'!$D$36, Q1141*'UNIT VALUES'!$D$31*'UNIT VALUES'!$D$36)),0)</f>
        <v>267300</v>
      </c>
      <c r="AA1141" s="87">
        <f>ROUND(IF(C1141="22", IF(U1141&gt;V1141,0,R1141*'UNIT VALUES'!$D$43*'UNIT VALUES'!$D$44),IF(CALCS!U1141&gt;CALCS!V1141,0,CALCS!R1141*'UNIT VALUES'!$D$34*'UNIT VALUES'!$D$36)), 0)</f>
        <v>0</v>
      </c>
      <c r="AB1141" s="87">
        <f>ROUND(IF(C1141="22",IF(U1141&gt;V1141,S1141*'UNIT VALUES'!$D$40*'UNIT VALUES'!$D$44,0),IF(U1141&gt;V1141,S1141*'UNIT VALUES'!$D$30*'UNIT VALUES'!$D$36)), 0)</f>
        <v>82571</v>
      </c>
      <c r="AC1141" s="87">
        <f>ROUND(IF(U1141&gt;V1141,0,IF(T1141&gt;1, IF(C1141="66", T1141*'UNIT VALUES'!$D$33*'UNIT VALUES'!$D$36,T1141*'UNIT VALUES'!$D$32*'UNIT VALUES'!$D$36),0)),0)</f>
        <v>0</v>
      </c>
      <c r="AD1141" t="str">
        <f t="shared" si="52"/>
        <v>490672</v>
      </c>
      <c r="AE1141">
        <f ca="1">IF(C1141="22",OFFSET('National Reallocations'!$L$1,MATCH(AD1141,'National Reallocations'!$I$2:$I$52,0),),ROUND((X1141/(SUM($X$2:$X$1259)-SUMIF($C$2:$C$1259,"22",$X$2:$X$1259)))*(Reallocations!$F$4+Reallocations!$F$5),0))</f>
        <v>36</v>
      </c>
      <c r="AF1141" s="27">
        <f ca="1">IF(ISERROR(OFFSET('MSA Reallocations'!$I$1,MATCH(AD1141,'MSA Reallocations'!$E$2:$E$37,0),)), 0, (OFFSET('MSA Reallocations'!$I$1,MATCH(AD1141,'MSA Reallocations'!$E$2:$E$37,0),)))</f>
        <v>0</v>
      </c>
      <c r="AG1141" s="181">
        <f ca="1">IF(ISERROR(OFFSET(Reductions!$E$1,MATCH(AD1141,Reductions!$F$2:$F$15,0),)), 0, -OFFSET(Reductions!$E$1,MATCH(AD1141,Reductions!$F$2:$F$15,0),))</f>
        <v>0</v>
      </c>
      <c r="AH1141" s="53">
        <f t="shared" ca="1" si="53"/>
        <v>432777</v>
      </c>
    </row>
    <row r="1142" spans="1:34" x14ac:dyDescent="0.25">
      <c r="A1142" s="126" t="s">
        <v>4891</v>
      </c>
      <c r="B1142" s="126" t="s">
        <v>2984</v>
      </c>
      <c r="C1142" s="126" t="s">
        <v>27</v>
      </c>
      <c r="D1142" s="126" t="s">
        <v>28</v>
      </c>
      <c r="E1142" s="126" t="s">
        <v>2985</v>
      </c>
      <c r="F1142" s="126" t="s">
        <v>2529</v>
      </c>
      <c r="G1142" s="126" t="s">
        <v>1092</v>
      </c>
      <c r="H1142" s="126" t="s">
        <v>23</v>
      </c>
      <c r="I1142" s="126" t="s">
        <v>2995</v>
      </c>
      <c r="J1142" s="126" t="s">
        <v>2988</v>
      </c>
      <c r="K1142" s="126" t="s">
        <v>3335</v>
      </c>
      <c r="L1142" s="127">
        <v>70197</v>
      </c>
      <c r="M1142" s="127">
        <v>64407</v>
      </c>
      <c r="N1142" s="127">
        <v>64407</v>
      </c>
      <c r="O1142" s="127">
        <v>85444</v>
      </c>
      <c r="P1142" s="127">
        <v>0</v>
      </c>
      <c r="Q1142" s="127">
        <v>19358</v>
      </c>
      <c r="R1142" s="127">
        <v>7098</v>
      </c>
      <c r="S1142" s="127">
        <v>999</v>
      </c>
      <c r="T1142" s="24">
        <f>IF(P1142&gt;0, ROUND(IF(IF(OR(C1142="51", C1142="52", C1142="66"), (L1142*'UNIT VALUES'!$C$26)-CALCS!P1142,0)&gt;0, IF(OR(C1142="51", C1142="52", C1142="66"), (L1142*'UNIT VALUES'!$C$26)-CALCS!P1142,0), 0), 0), ROUND(IF(IF(OR(C1142="51", C1142="52", C1142="66"), (L1142*'UNIT VALUES'!$C$26)-CALCS!O1142,0)&gt;0, IF(OR(C1142="51", C1142="52", C1142="66"), (L1142*'UNIT VALUES'!$C$26)-CALCS!O1142,0), 0), 0))</f>
        <v>24710</v>
      </c>
      <c r="U1142" s="25">
        <f>IF(C1142="22", (O1142*'UNIT VALUES'!$D$38)+(Q1142*'UNIT VALUES'!$D$39)+(S1142*'UNIT VALUES'!$D$40), (O1142*'UNIT VALUES'!$D$28)+(Q1142*'UNIT VALUES'!$D$29)+(S1142*'UNIT VALUES'!$D$30))</f>
        <v>802562.95181202341</v>
      </c>
      <c r="V1142" s="25">
        <f>IF(C1142="22",(O1142*'UNIT VALUES'!$D$41)+(Q1142*'UNIT VALUES'!$D$42)+(R1142*'UNIT VALUES'!$D$43),IF(C1142="66",(Q1142*'UNIT VALUES'!$D$31)+(T1142*'UNIT VALUES'!$D$33)+(R1142*'UNIT VALUES'!$D$34),(Q1142*'UNIT VALUES'!$D$31)+(T1142*'UNIT VALUES'!$D$32)+(R1142*'UNIT VALUES'!$D$34)))</f>
        <v>1109860.4659645457</v>
      </c>
      <c r="W1142" s="25">
        <f t="shared" si="51"/>
        <v>1109860</v>
      </c>
      <c r="X1142" s="27">
        <f>ROUND(IF(C1142="22", W1142*'UNIT VALUES'!$D$44, W1142*'UNIT VALUES'!$D$36), 0)</f>
        <v>971359</v>
      </c>
      <c r="Y1142" s="87">
        <f>ROUND(IF(C1142="22", IF(U1142&gt;V1142,O1142*'UNIT VALUES'!$D$38*'UNIT VALUES'!$D$44,O1142*'UNIT VALUES'!$D$41*'UNIT VALUES'!$D$44),IF(U1142&gt;V1142, O1142*'UNIT VALUES'!$D$28*'UNIT VALUES'!$D$36,0)), 0)</f>
        <v>0</v>
      </c>
      <c r="Z1142" s="87">
        <f>ROUND(IF(C1142="22", IF(U1142&gt;V1142,Q1142*'UNIT VALUES'!$D$39*'UNIT VALUES'!$D$44,Q1142*'UNIT VALUES'!$D$42*'UNIT VALUES'!$D$44), IF(U1142&gt;V1142, Q1142*'UNIT VALUES'!$D$29*'UNIT VALUES'!$D$36, Q1142*'UNIT VALUES'!$D$31*'UNIT VALUES'!$D$36)),0)</f>
        <v>258418</v>
      </c>
      <c r="AA1142" s="87">
        <f>ROUND(IF(C1142="22", IF(U1142&gt;V1142,0,R1142*'UNIT VALUES'!$D$43*'UNIT VALUES'!$D$44),IF(CALCS!U1142&gt;CALCS!V1142,0,CALCS!R1142*'UNIT VALUES'!$D$34*'UNIT VALUES'!$D$36)), 0)</f>
        <v>460622</v>
      </c>
      <c r="AB1142" s="87">
        <f>ROUND(IF(C1142="22",IF(U1142&gt;V1142,S1142*'UNIT VALUES'!$D$40*'UNIT VALUES'!$D$44,0),IF(U1142&gt;V1142,S1142*'UNIT VALUES'!$D$30*'UNIT VALUES'!$D$36)), 0)</f>
        <v>0</v>
      </c>
      <c r="AC1142" s="87">
        <f>ROUND(IF(U1142&gt;V1142,0,IF(T1142&gt;1, IF(C1142="66", T1142*'UNIT VALUES'!$D$33*'UNIT VALUES'!$D$36,T1142*'UNIT VALUES'!$D$32*'UNIT VALUES'!$D$36),0)),0)</f>
        <v>252319</v>
      </c>
      <c r="AD1142" t="str">
        <f t="shared" si="52"/>
        <v>490888</v>
      </c>
      <c r="AE1142">
        <f ca="1">IF(C1142="22",OFFSET('National Reallocations'!$L$1,MATCH(AD1142,'National Reallocations'!$I$2:$I$52,0),),ROUND((X1142/(SUM($X$2:$X$1259)-SUMIF($C$2:$C$1259,"22",$X$2:$X$1259)))*(Reallocations!$F$4+Reallocations!$F$5),0))</f>
        <v>82</v>
      </c>
      <c r="AF1142" s="27">
        <f ca="1">IF(ISERROR(OFFSET('MSA Reallocations'!$I$1,MATCH(AD1142,'MSA Reallocations'!$E$2:$E$37,0),)), 0, (OFFSET('MSA Reallocations'!$I$1,MATCH(AD1142,'MSA Reallocations'!$E$2:$E$37,0),)))</f>
        <v>0</v>
      </c>
      <c r="AG1142" s="181">
        <f ca="1">IF(ISERROR(OFFSET(Reductions!$E$1,MATCH(AD1142,Reductions!$F$2:$F$15,0),)), 0, -OFFSET(Reductions!$E$1,MATCH(AD1142,Reductions!$F$2:$F$15,0),))</f>
        <v>0</v>
      </c>
      <c r="AH1142" s="53">
        <f t="shared" ca="1" si="53"/>
        <v>971441</v>
      </c>
    </row>
    <row r="1143" spans="1:34" x14ac:dyDescent="0.25">
      <c r="A1143" s="126" t="s">
        <v>4818</v>
      </c>
      <c r="B1143" s="126" t="s">
        <v>2984</v>
      </c>
      <c r="C1143" s="126" t="s">
        <v>27</v>
      </c>
      <c r="D1143" s="126" t="s">
        <v>28</v>
      </c>
      <c r="E1143" s="126" t="s">
        <v>2985</v>
      </c>
      <c r="F1143" s="126" t="s">
        <v>2485</v>
      </c>
      <c r="G1143" s="126" t="s">
        <v>1793</v>
      </c>
      <c r="H1143" s="126" t="s">
        <v>23</v>
      </c>
      <c r="I1143" s="126" t="s">
        <v>2997</v>
      </c>
      <c r="J1143" s="126" t="s">
        <v>2998</v>
      </c>
      <c r="K1143" s="126" t="s">
        <v>3335</v>
      </c>
      <c r="L1143" s="127">
        <v>18394</v>
      </c>
      <c r="M1143" s="127">
        <v>52399</v>
      </c>
      <c r="N1143" s="127">
        <v>52399</v>
      </c>
      <c r="O1143" s="127">
        <v>94457</v>
      </c>
      <c r="P1143" s="127">
        <v>0</v>
      </c>
      <c r="Q1143" s="127">
        <v>15315</v>
      </c>
      <c r="R1143" s="127">
        <v>536</v>
      </c>
      <c r="S1143" s="127">
        <v>1075</v>
      </c>
      <c r="T1143" s="24">
        <f>IF(P1143&gt;0, ROUND(IF(IF(OR(C1143="51", C1143="52", C1143="66"), (L1143*'UNIT VALUES'!$C$26)-CALCS!P1143,0)&gt;0, IF(OR(C1143="51", C1143="52", C1143="66"), (L1143*'UNIT VALUES'!$C$26)-CALCS!P1143,0), 0), 0), ROUND(IF(IF(OR(C1143="51", C1143="52", C1143="66"), (L1143*'UNIT VALUES'!$C$26)-CALCS!O1143,0)&gt;0, IF(OR(C1143="51", C1143="52", C1143="66"), (L1143*'UNIT VALUES'!$C$26)-CALCS!O1143,0), 0), 0))</f>
        <v>0</v>
      </c>
      <c r="U1143" s="25">
        <f>IF(C1143="22", (O1143*'UNIT VALUES'!$D$38)+(Q1143*'UNIT VALUES'!$D$39)+(S1143*'UNIT VALUES'!$D$40), (O1143*'UNIT VALUES'!$D$28)+(Q1143*'UNIT VALUES'!$D$29)+(S1143*'UNIT VALUES'!$D$30))</f>
        <v>728125.9557391298</v>
      </c>
      <c r="V1143" s="25">
        <f>IF(C1143="22",(O1143*'UNIT VALUES'!$D$41)+(Q1143*'UNIT VALUES'!$D$42)+(R1143*'UNIT VALUES'!$D$43),IF(C1143="66",(Q1143*'UNIT VALUES'!$D$31)+(T1143*'UNIT VALUES'!$D$33)+(R1143*'UNIT VALUES'!$D$34),(Q1143*'UNIT VALUES'!$D$31)+(T1143*'UNIT VALUES'!$D$32)+(R1143*'UNIT VALUES'!$D$34)))</f>
        <v>273340.19518972363</v>
      </c>
      <c r="W1143" s="25">
        <f t="shared" si="51"/>
        <v>728126</v>
      </c>
      <c r="X1143" s="27">
        <f>ROUND(IF(C1143="22", W1143*'UNIT VALUES'!$D$44, W1143*'UNIT VALUES'!$D$36), 0)</f>
        <v>637262</v>
      </c>
      <c r="Y1143" s="87">
        <f>ROUND(IF(C1143="22", IF(U1143&gt;V1143,O1143*'UNIT VALUES'!$D$38*'UNIT VALUES'!$D$44,O1143*'UNIT VALUES'!$D$41*'UNIT VALUES'!$D$44),IF(U1143&gt;V1143, O1143*'UNIT VALUES'!$D$28*'UNIT VALUES'!$D$36,0)), 0)</f>
        <v>155399</v>
      </c>
      <c r="Z1143" s="87">
        <f>ROUND(IF(C1143="22", IF(U1143&gt;V1143,Q1143*'UNIT VALUES'!$D$39*'UNIT VALUES'!$D$44,Q1143*'UNIT VALUES'!$D$42*'UNIT VALUES'!$D$44), IF(U1143&gt;V1143, Q1143*'UNIT VALUES'!$D$29*'UNIT VALUES'!$D$36, Q1143*'UNIT VALUES'!$D$31*'UNIT VALUES'!$D$36)),0)</f>
        <v>340743</v>
      </c>
      <c r="AA1143" s="87">
        <f>ROUND(IF(C1143="22", IF(U1143&gt;V1143,0,R1143*'UNIT VALUES'!$D$43*'UNIT VALUES'!$D$44),IF(CALCS!U1143&gt;CALCS!V1143,0,CALCS!R1143*'UNIT VALUES'!$D$34*'UNIT VALUES'!$D$36)), 0)</f>
        <v>0</v>
      </c>
      <c r="AB1143" s="87">
        <f>ROUND(IF(C1143="22",IF(U1143&gt;V1143,S1143*'UNIT VALUES'!$D$40*'UNIT VALUES'!$D$44,0),IF(U1143&gt;V1143,S1143*'UNIT VALUES'!$D$30*'UNIT VALUES'!$D$36)), 0)</f>
        <v>141119</v>
      </c>
      <c r="AC1143" s="87">
        <f>ROUND(IF(U1143&gt;V1143,0,IF(T1143&gt;1, IF(C1143="66", T1143*'UNIT VALUES'!$D$33*'UNIT VALUES'!$D$36,T1143*'UNIT VALUES'!$D$32*'UNIT VALUES'!$D$36),0)),0)</f>
        <v>0</v>
      </c>
      <c r="AD1143" t="str">
        <f t="shared" si="52"/>
        <v>490918</v>
      </c>
      <c r="AE1143">
        <f ca="1">IF(C1143="22",OFFSET('National Reallocations'!$L$1,MATCH(AD1143,'National Reallocations'!$I$2:$I$52,0),),ROUND((X1143/(SUM($X$2:$X$1259)-SUMIF($C$2:$C$1259,"22",$X$2:$X$1259)))*(Reallocations!$F$4+Reallocations!$F$5),0))</f>
        <v>54</v>
      </c>
      <c r="AF1143" s="27">
        <f ca="1">IF(ISERROR(OFFSET('MSA Reallocations'!$I$1,MATCH(AD1143,'MSA Reallocations'!$E$2:$E$37,0),)), 0, (OFFSET('MSA Reallocations'!$I$1,MATCH(AD1143,'MSA Reallocations'!$E$2:$E$37,0),)))</f>
        <v>0</v>
      </c>
      <c r="AG1143" s="181">
        <f ca="1">IF(ISERROR(OFFSET(Reductions!$E$1,MATCH(AD1143,Reductions!$F$2:$F$15,0),)), 0, -OFFSET(Reductions!$E$1,MATCH(AD1143,Reductions!$F$2:$F$15,0),))</f>
        <v>0</v>
      </c>
      <c r="AH1143" s="53">
        <f t="shared" ca="1" si="53"/>
        <v>637316</v>
      </c>
    </row>
    <row r="1144" spans="1:34" x14ac:dyDescent="0.25">
      <c r="A1144" s="126" t="s">
        <v>5864</v>
      </c>
      <c r="B1144" s="126" t="s">
        <v>2984</v>
      </c>
      <c r="C1144" s="126" t="s">
        <v>27</v>
      </c>
      <c r="D1144" s="126" t="s">
        <v>28</v>
      </c>
      <c r="E1144" s="126" t="s">
        <v>2985</v>
      </c>
      <c r="F1144" s="126" t="s">
        <v>1461</v>
      </c>
      <c r="G1144" s="126" t="s">
        <v>1793</v>
      </c>
      <c r="H1144" s="126" t="s">
        <v>23</v>
      </c>
      <c r="I1144" s="126" t="s">
        <v>3000</v>
      </c>
      <c r="J1144" s="126" t="s">
        <v>2998</v>
      </c>
      <c r="K1144" s="126" t="s">
        <v>3335</v>
      </c>
      <c r="L1144" s="127">
        <v>36047</v>
      </c>
      <c r="M1144" s="127">
        <v>74111</v>
      </c>
      <c r="N1144" s="127">
        <v>74108</v>
      </c>
      <c r="O1144" s="127">
        <v>115264</v>
      </c>
      <c r="P1144" s="127">
        <v>0</v>
      </c>
      <c r="Q1144" s="127">
        <v>32274</v>
      </c>
      <c r="R1144" s="127">
        <v>2950</v>
      </c>
      <c r="S1144" s="127">
        <v>1783</v>
      </c>
      <c r="T1144" s="24">
        <f>IF(P1144&gt;0, ROUND(IF(IF(OR(C1144="51", C1144="52", C1144="66"), (L1144*'UNIT VALUES'!$C$26)-CALCS!P1144,0)&gt;0, IF(OR(C1144="51", C1144="52", C1144="66"), (L1144*'UNIT VALUES'!$C$26)-CALCS!P1144,0), 0), 0), ROUND(IF(IF(OR(C1144="51", C1144="52", C1144="66"), (L1144*'UNIT VALUES'!$C$26)-CALCS!O1144,0)&gt;0, IF(OR(C1144="51", C1144="52", C1144="66"), (L1144*'UNIT VALUES'!$C$26)-CALCS!O1144,0), 0), 0))</f>
        <v>0</v>
      </c>
      <c r="U1144" s="25">
        <f>IF(C1144="22", (O1144*'UNIT VALUES'!$D$38)+(Q1144*'UNIT VALUES'!$D$39)+(S1144*'UNIT VALUES'!$D$40), (O1144*'UNIT VALUES'!$D$28)+(Q1144*'UNIT VALUES'!$D$29)+(S1144*'UNIT VALUES'!$D$30))</f>
        <v>1304553.2676383543</v>
      </c>
      <c r="V1144" s="25">
        <f>IF(C1144="22",(O1144*'UNIT VALUES'!$D$41)+(Q1144*'UNIT VALUES'!$D$42)+(R1144*'UNIT VALUES'!$D$43),IF(C1144="66",(Q1144*'UNIT VALUES'!$D$31)+(T1144*'UNIT VALUES'!$D$33)+(R1144*'UNIT VALUES'!$D$34),(Q1144*'UNIT VALUES'!$D$31)+(T1144*'UNIT VALUES'!$D$32)+(R1144*'UNIT VALUES'!$D$34)))</f>
        <v>711005.25991060352</v>
      </c>
      <c r="W1144" s="25">
        <f t="shared" si="51"/>
        <v>1304553</v>
      </c>
      <c r="X1144" s="27">
        <f>ROUND(IF(C1144="22", W1144*'UNIT VALUES'!$D$44, W1144*'UNIT VALUES'!$D$36), 0)</f>
        <v>1141756</v>
      </c>
      <c r="Y1144" s="87">
        <f>ROUND(IF(C1144="22", IF(U1144&gt;V1144,O1144*'UNIT VALUES'!$D$38*'UNIT VALUES'!$D$44,O1144*'UNIT VALUES'!$D$41*'UNIT VALUES'!$D$44),IF(U1144&gt;V1144, O1144*'UNIT VALUES'!$D$28*'UNIT VALUES'!$D$36,0)), 0)</f>
        <v>189631</v>
      </c>
      <c r="Z1144" s="87">
        <f>ROUND(IF(C1144="22", IF(U1144&gt;V1144,Q1144*'UNIT VALUES'!$D$39*'UNIT VALUES'!$D$44,Q1144*'UNIT VALUES'!$D$42*'UNIT VALUES'!$D$44), IF(U1144&gt;V1144, Q1144*'UNIT VALUES'!$D$29*'UNIT VALUES'!$D$36, Q1144*'UNIT VALUES'!$D$31*'UNIT VALUES'!$D$36)),0)</f>
        <v>718064</v>
      </c>
      <c r="AA1144" s="87">
        <f>ROUND(IF(C1144="22", IF(U1144&gt;V1144,0,R1144*'UNIT VALUES'!$D$43*'UNIT VALUES'!$D$44),IF(CALCS!U1144&gt;CALCS!V1144,0,CALCS!R1144*'UNIT VALUES'!$D$34*'UNIT VALUES'!$D$36)), 0)</f>
        <v>0</v>
      </c>
      <c r="AB1144" s="87">
        <f>ROUND(IF(C1144="22",IF(U1144&gt;V1144,S1144*'UNIT VALUES'!$D$40*'UNIT VALUES'!$D$44,0),IF(U1144&gt;V1144,S1144*'UNIT VALUES'!$D$30*'UNIT VALUES'!$D$36)), 0)</f>
        <v>234061</v>
      </c>
      <c r="AC1144" s="87">
        <f>ROUND(IF(U1144&gt;V1144,0,IF(T1144&gt;1, IF(C1144="66", T1144*'UNIT VALUES'!$D$33*'UNIT VALUES'!$D$36,T1144*'UNIT VALUES'!$D$32*'UNIT VALUES'!$D$36),0)),0)</f>
        <v>0</v>
      </c>
      <c r="AD1144" t="str">
        <f t="shared" si="52"/>
        <v>491014</v>
      </c>
      <c r="AE1144">
        <f ca="1">IF(C1144="22",OFFSET('National Reallocations'!$L$1,MATCH(AD1144,'National Reallocations'!$I$2:$I$52,0),),ROUND((X1144/(SUM($X$2:$X$1259)-SUMIF($C$2:$C$1259,"22",$X$2:$X$1259)))*(Reallocations!$F$4+Reallocations!$F$5),0))</f>
        <v>96</v>
      </c>
      <c r="AF1144" s="27">
        <f ca="1">IF(ISERROR(OFFSET('MSA Reallocations'!$I$1,MATCH(AD1144,'MSA Reallocations'!$E$2:$E$37,0),)), 0, (OFFSET('MSA Reallocations'!$I$1,MATCH(AD1144,'MSA Reallocations'!$E$2:$E$37,0),)))</f>
        <v>0</v>
      </c>
      <c r="AG1144" s="181">
        <f ca="1">IF(ISERROR(OFFSET(Reductions!$E$1,MATCH(AD1144,Reductions!$F$2:$F$15,0),)), 0, -OFFSET(Reductions!$E$1,MATCH(AD1144,Reductions!$F$2:$F$15,0),))</f>
        <v>0</v>
      </c>
      <c r="AH1144" s="53">
        <f t="shared" ca="1" si="53"/>
        <v>1141852</v>
      </c>
    </row>
    <row r="1145" spans="1:34" x14ac:dyDescent="0.25">
      <c r="A1145" s="126" t="s">
        <v>4930</v>
      </c>
      <c r="B1145" s="126" t="s">
        <v>2984</v>
      </c>
      <c r="C1145" s="126" t="s">
        <v>27</v>
      </c>
      <c r="D1145" s="126" t="s">
        <v>28</v>
      </c>
      <c r="E1145" s="126" t="s">
        <v>2985</v>
      </c>
      <c r="F1145" s="126" t="s">
        <v>897</v>
      </c>
      <c r="G1145" s="126" t="s">
        <v>480</v>
      </c>
      <c r="H1145" s="126" t="s">
        <v>23</v>
      </c>
      <c r="I1145" s="126" t="s">
        <v>3002</v>
      </c>
      <c r="J1145" s="126" t="s">
        <v>3003</v>
      </c>
      <c r="K1145" s="126" t="s">
        <v>3335</v>
      </c>
      <c r="L1145" s="127">
        <v>5130</v>
      </c>
      <c r="M1145" s="127">
        <v>0</v>
      </c>
      <c r="N1145" s="127">
        <v>0</v>
      </c>
      <c r="O1145" s="127">
        <v>80202</v>
      </c>
      <c r="P1145" s="127">
        <v>0</v>
      </c>
      <c r="Q1145" s="127">
        <v>11886</v>
      </c>
      <c r="R1145" s="127">
        <v>436</v>
      </c>
      <c r="S1145" s="127">
        <v>985</v>
      </c>
      <c r="T1145" s="24">
        <f>IF(P1145&gt;0, ROUND(IF(IF(OR(C1145="51", C1145="52", C1145="66"), (L1145*'UNIT VALUES'!$C$26)-CALCS!P1145,0)&gt;0, IF(OR(C1145="51", C1145="52", C1145="66"), (L1145*'UNIT VALUES'!$C$26)-CALCS!P1145,0), 0), 0), ROUND(IF(IF(OR(C1145="51", C1145="52", C1145="66"), (L1145*'UNIT VALUES'!$C$26)-CALCS!O1145,0)&gt;0, IF(OR(C1145="51", C1145="52", C1145="66"), (L1145*'UNIT VALUES'!$C$26)-CALCS!O1145,0), 0), 0))</f>
        <v>0</v>
      </c>
      <c r="U1145" s="25">
        <f>IF(C1145="22", (O1145*'UNIT VALUES'!$D$38)+(Q1145*'UNIT VALUES'!$D$39)+(S1145*'UNIT VALUES'!$D$40), (O1145*'UNIT VALUES'!$D$28)+(Q1145*'UNIT VALUES'!$D$29)+(S1145*'UNIT VALUES'!$D$30))</f>
        <v>600660.79116780579</v>
      </c>
      <c r="V1145" s="25">
        <f>IF(C1145="22",(O1145*'UNIT VALUES'!$D$41)+(Q1145*'UNIT VALUES'!$D$42)+(R1145*'UNIT VALUES'!$D$43),IF(C1145="66",(Q1145*'UNIT VALUES'!$D$31)+(T1145*'UNIT VALUES'!$D$33)+(R1145*'UNIT VALUES'!$D$34),(Q1145*'UNIT VALUES'!$D$31)+(T1145*'UNIT VALUES'!$D$32)+(R1145*'UNIT VALUES'!$D$34)))</f>
        <v>213623.4836051692</v>
      </c>
      <c r="W1145" s="25">
        <f t="shared" si="51"/>
        <v>600661</v>
      </c>
      <c r="X1145" s="27">
        <f>ROUND(IF(C1145="22", W1145*'UNIT VALUES'!$D$44, W1145*'UNIT VALUES'!$D$36), 0)</f>
        <v>525703</v>
      </c>
      <c r="Y1145" s="87">
        <f>ROUND(IF(C1145="22", IF(U1145&gt;V1145,O1145*'UNIT VALUES'!$D$38*'UNIT VALUES'!$D$44,O1145*'UNIT VALUES'!$D$41*'UNIT VALUES'!$D$44),IF(U1145&gt;V1145, O1145*'UNIT VALUES'!$D$28*'UNIT VALUES'!$D$36,0)), 0)</f>
        <v>131947</v>
      </c>
      <c r="Z1145" s="87">
        <f>ROUND(IF(C1145="22", IF(U1145&gt;V1145,Q1145*'UNIT VALUES'!$D$39*'UNIT VALUES'!$D$44,Q1145*'UNIT VALUES'!$D$42*'UNIT VALUES'!$D$44), IF(U1145&gt;V1145, Q1145*'UNIT VALUES'!$D$29*'UNIT VALUES'!$D$36, Q1145*'UNIT VALUES'!$D$31*'UNIT VALUES'!$D$36)),0)</f>
        <v>264452</v>
      </c>
      <c r="AA1145" s="87">
        <f>ROUND(IF(C1145="22", IF(U1145&gt;V1145,0,R1145*'UNIT VALUES'!$D$43*'UNIT VALUES'!$D$44),IF(CALCS!U1145&gt;CALCS!V1145,0,CALCS!R1145*'UNIT VALUES'!$D$34*'UNIT VALUES'!$D$36)), 0)</f>
        <v>0</v>
      </c>
      <c r="AB1145" s="87">
        <f>ROUND(IF(C1145="22",IF(U1145&gt;V1145,S1145*'UNIT VALUES'!$D$40*'UNIT VALUES'!$D$44,0),IF(U1145&gt;V1145,S1145*'UNIT VALUES'!$D$30*'UNIT VALUES'!$D$36)), 0)</f>
        <v>129305</v>
      </c>
      <c r="AC1145" s="87">
        <f>ROUND(IF(U1145&gt;V1145,0,IF(T1145&gt;1, IF(C1145="66", T1145*'UNIT VALUES'!$D$33*'UNIT VALUES'!$D$36,T1145*'UNIT VALUES'!$D$32*'UNIT VALUES'!$D$36),0)),0)</f>
        <v>0</v>
      </c>
      <c r="AD1145" t="str">
        <f t="shared" si="52"/>
        <v>491074</v>
      </c>
      <c r="AE1145">
        <f ca="1">IF(C1145="22",OFFSET('National Reallocations'!$L$1,MATCH(AD1145,'National Reallocations'!$I$2:$I$52,0),),ROUND((X1145/(SUM($X$2:$X$1259)-SUMIF($C$2:$C$1259,"22",$X$2:$X$1259)))*(Reallocations!$F$4+Reallocations!$F$5),0))</f>
        <v>44</v>
      </c>
      <c r="AF1145" s="27">
        <f ca="1">IF(ISERROR(OFFSET('MSA Reallocations'!$I$1,MATCH(AD1145,'MSA Reallocations'!$E$2:$E$37,0),)), 0, (OFFSET('MSA Reallocations'!$I$1,MATCH(AD1145,'MSA Reallocations'!$E$2:$E$37,0),)))</f>
        <v>0</v>
      </c>
      <c r="AG1145" s="181">
        <f ca="1">IF(ISERROR(OFFSET(Reductions!$E$1,MATCH(AD1145,Reductions!$F$2:$F$15,0),)), 0, -OFFSET(Reductions!$E$1,MATCH(AD1145,Reductions!$F$2:$F$15,0),))</f>
        <v>0</v>
      </c>
      <c r="AH1145" s="53">
        <f t="shared" ca="1" si="53"/>
        <v>525747</v>
      </c>
    </row>
    <row r="1146" spans="1:34" x14ac:dyDescent="0.25">
      <c r="A1146" s="126" t="s">
        <v>5716</v>
      </c>
      <c r="B1146" s="126" t="s">
        <v>2984</v>
      </c>
      <c r="C1146" s="126" t="s">
        <v>27</v>
      </c>
      <c r="D1146" s="126" t="s">
        <v>28</v>
      </c>
      <c r="E1146" s="126" t="s">
        <v>2985</v>
      </c>
      <c r="F1146" s="126" t="s">
        <v>2032</v>
      </c>
      <c r="G1146" s="126" t="s">
        <v>161</v>
      </c>
      <c r="H1146" s="126" t="s">
        <v>23</v>
      </c>
      <c r="I1146" s="126" t="s">
        <v>619</v>
      </c>
      <c r="J1146" s="126" t="s">
        <v>3005</v>
      </c>
      <c r="K1146" s="126" t="s">
        <v>3335</v>
      </c>
      <c r="L1146" s="127">
        <v>189454</v>
      </c>
      <c r="M1146" s="127">
        <v>163034</v>
      </c>
      <c r="N1146" s="127">
        <v>163033</v>
      </c>
      <c r="O1146" s="127">
        <v>192672</v>
      </c>
      <c r="P1146" s="127">
        <v>0</v>
      </c>
      <c r="Q1146" s="127">
        <v>38822</v>
      </c>
      <c r="R1146" s="127">
        <v>25400</v>
      </c>
      <c r="S1146" s="127">
        <v>3372</v>
      </c>
      <c r="T1146" s="24">
        <f>IF(P1146&gt;0, ROUND(IF(IF(OR(C1146="51", C1146="52", C1146="66"), (L1146*'UNIT VALUES'!$C$26)-CALCS!P1146,0)&gt;0, IF(OR(C1146="51", C1146="52", C1146="66"), (L1146*'UNIT VALUES'!$C$26)-CALCS!P1146,0), 0), 0), ROUND(IF(IF(OR(C1146="51", C1146="52", C1146="66"), (L1146*'UNIT VALUES'!$C$26)-CALCS!O1146,0)&gt;0, IF(OR(C1146="51", C1146="52", C1146="66"), (L1146*'UNIT VALUES'!$C$26)-CALCS!O1146,0), 0), 0))</f>
        <v>104622</v>
      </c>
      <c r="U1146" s="25">
        <f>IF(C1146="22", (O1146*'UNIT VALUES'!$D$38)+(Q1146*'UNIT VALUES'!$D$39)+(S1146*'UNIT VALUES'!$D$40), (O1146*'UNIT VALUES'!$D$28)+(Q1146*'UNIT VALUES'!$D$29)+(S1146*'UNIT VALUES'!$D$30))</f>
        <v>1854857.4335020126</v>
      </c>
      <c r="V1146" s="25">
        <f>IF(C1146="22",(O1146*'UNIT VALUES'!$D$41)+(Q1146*'UNIT VALUES'!$D$42)+(R1146*'UNIT VALUES'!$D$43),IF(C1146="66",(Q1146*'UNIT VALUES'!$D$31)+(T1146*'UNIT VALUES'!$D$33)+(R1146*'UNIT VALUES'!$D$34),(Q1146*'UNIT VALUES'!$D$31)+(T1146*'UNIT VALUES'!$D$32)+(R1146*'UNIT VALUES'!$D$34)))</f>
        <v>3696140.2143139397</v>
      </c>
      <c r="W1146" s="25">
        <f t="shared" si="51"/>
        <v>3696140</v>
      </c>
      <c r="X1146" s="27">
        <f>ROUND(IF(C1146="22", W1146*'UNIT VALUES'!$D$44, W1146*'UNIT VALUES'!$D$36), 0)</f>
        <v>3234892</v>
      </c>
      <c r="Y1146" s="87">
        <f>ROUND(IF(C1146="22", IF(U1146&gt;V1146,O1146*'UNIT VALUES'!$D$38*'UNIT VALUES'!$D$44,O1146*'UNIT VALUES'!$D$41*'UNIT VALUES'!$D$44),IF(U1146&gt;V1146, O1146*'UNIT VALUES'!$D$28*'UNIT VALUES'!$D$36,0)), 0)</f>
        <v>0</v>
      </c>
      <c r="Z1146" s="87">
        <f>ROUND(IF(C1146="22", IF(U1146&gt;V1146,Q1146*'UNIT VALUES'!$D$39*'UNIT VALUES'!$D$44,Q1146*'UNIT VALUES'!$D$42*'UNIT VALUES'!$D$44), IF(U1146&gt;V1146, Q1146*'UNIT VALUES'!$D$29*'UNIT VALUES'!$D$36, Q1146*'UNIT VALUES'!$D$31*'UNIT VALUES'!$D$36)),0)</f>
        <v>518250</v>
      </c>
      <c r="AA1146" s="87">
        <f>ROUND(IF(C1146="22", IF(U1146&gt;V1146,0,R1146*'UNIT VALUES'!$D$43*'UNIT VALUES'!$D$44),IF(CALCS!U1146&gt;CALCS!V1146,0,CALCS!R1146*'UNIT VALUES'!$D$34*'UNIT VALUES'!$D$36)), 0)</f>
        <v>1648323</v>
      </c>
      <c r="AB1146" s="87">
        <f>ROUND(IF(C1146="22",IF(U1146&gt;V1146,S1146*'UNIT VALUES'!$D$40*'UNIT VALUES'!$D$44,0),IF(U1146&gt;V1146,S1146*'UNIT VALUES'!$D$30*'UNIT VALUES'!$D$36)), 0)</f>
        <v>0</v>
      </c>
      <c r="AC1146" s="87">
        <f>ROUND(IF(U1146&gt;V1146,0,IF(T1146&gt;1, IF(C1146="66", T1146*'UNIT VALUES'!$D$33*'UNIT VALUES'!$D$36,T1146*'UNIT VALUES'!$D$32*'UNIT VALUES'!$D$36),0)),0)</f>
        <v>1068319</v>
      </c>
      <c r="AD1146" t="str">
        <f t="shared" si="52"/>
        <v>491092</v>
      </c>
      <c r="AE1146">
        <f ca="1">IF(C1146="22",OFFSET('National Reallocations'!$L$1,MATCH(AD1146,'National Reallocations'!$I$2:$I$52,0),),ROUND((X1146/(SUM($X$2:$X$1259)-SUMIF($C$2:$C$1259,"22",$X$2:$X$1259)))*(Reallocations!$F$4+Reallocations!$F$5),0))</f>
        <v>272</v>
      </c>
      <c r="AF1146" s="27">
        <f ca="1">IF(ISERROR(OFFSET('MSA Reallocations'!$I$1,MATCH(AD1146,'MSA Reallocations'!$E$2:$E$37,0),)), 0, (OFFSET('MSA Reallocations'!$I$1,MATCH(AD1146,'MSA Reallocations'!$E$2:$E$37,0),)))</f>
        <v>0</v>
      </c>
      <c r="AG1146" s="181">
        <f ca="1">IF(ISERROR(OFFSET(Reductions!$E$1,MATCH(AD1146,Reductions!$F$2:$F$15,0),)), 0, -OFFSET(Reductions!$E$1,MATCH(AD1146,Reductions!$F$2:$F$15,0),))</f>
        <v>0</v>
      </c>
      <c r="AH1146" s="53">
        <f t="shared" ca="1" si="53"/>
        <v>3235164</v>
      </c>
    </row>
    <row r="1147" spans="1:34" x14ac:dyDescent="0.25">
      <c r="A1147" s="126" t="s">
        <v>4825</v>
      </c>
      <c r="B1147" s="126" t="s">
        <v>2984</v>
      </c>
      <c r="C1147" s="126" t="s">
        <v>47</v>
      </c>
      <c r="D1147" s="126" t="s">
        <v>48</v>
      </c>
      <c r="E1147" s="126" t="s">
        <v>2985</v>
      </c>
      <c r="F1147" s="126" t="s">
        <v>2532</v>
      </c>
      <c r="G1147" s="126" t="s">
        <v>161</v>
      </c>
      <c r="H1147" s="126" t="s">
        <v>23</v>
      </c>
      <c r="I1147" s="126" t="s">
        <v>3007</v>
      </c>
      <c r="J1147" s="126" t="s">
        <v>3005</v>
      </c>
      <c r="K1147" s="126" t="s">
        <v>3335</v>
      </c>
      <c r="L1147" s="127">
        <v>3322</v>
      </c>
      <c r="M1147" s="127">
        <v>52210</v>
      </c>
      <c r="N1147" s="127">
        <v>50546</v>
      </c>
      <c r="O1147" s="127">
        <v>93613</v>
      </c>
      <c r="P1147" s="127">
        <v>0</v>
      </c>
      <c r="Q1147" s="127">
        <v>6899</v>
      </c>
      <c r="R1147" s="127">
        <v>547</v>
      </c>
      <c r="S1147" s="127">
        <v>570</v>
      </c>
      <c r="T1147" s="24">
        <f>IF(P1147&gt;0, ROUND(IF(IF(OR(C1147="51", C1147="52", C1147="66"), (L1147*'UNIT VALUES'!$C$26)-CALCS!P1147,0)&gt;0, IF(OR(C1147="51", C1147="52", C1147="66"), (L1147*'UNIT VALUES'!$C$26)-CALCS!P1147,0), 0), 0), ROUND(IF(IF(OR(C1147="51", C1147="52", C1147="66"), (L1147*'UNIT VALUES'!$C$26)-CALCS!O1147,0)&gt;0, IF(OR(C1147="51", C1147="52", C1147="66"), (L1147*'UNIT VALUES'!$C$26)-CALCS!O1147,0), 0), 0))</f>
        <v>0</v>
      </c>
      <c r="U1147" s="25">
        <f>IF(C1147="22", (O1147*'UNIT VALUES'!$D$38)+(Q1147*'UNIT VALUES'!$D$39)+(S1147*'UNIT VALUES'!$D$40), (O1147*'UNIT VALUES'!$D$28)+(Q1147*'UNIT VALUES'!$D$29)+(S1147*'UNIT VALUES'!$D$30))</f>
        <v>436847.46374292194</v>
      </c>
      <c r="V1147" s="25">
        <f>IF(C1147="22",(O1147*'UNIT VALUES'!$D$41)+(Q1147*'UNIT VALUES'!$D$42)+(R1147*'UNIT VALUES'!$D$43),IF(C1147="66",(Q1147*'UNIT VALUES'!$D$31)+(T1147*'UNIT VALUES'!$D$33)+(R1147*'UNIT VALUES'!$D$34),(Q1147*'UNIT VALUES'!$D$31)+(T1147*'UNIT VALUES'!$D$32)+(R1147*'UNIT VALUES'!$D$34)))</f>
        <v>145788.01116945734</v>
      </c>
      <c r="W1147" s="25">
        <f t="shared" si="51"/>
        <v>436847</v>
      </c>
      <c r="X1147" s="27">
        <f>ROUND(IF(C1147="22", W1147*'UNIT VALUES'!$D$44, W1147*'UNIT VALUES'!$D$36), 0)</f>
        <v>382332</v>
      </c>
      <c r="Y1147" s="87">
        <f>ROUND(IF(C1147="22", IF(U1147&gt;V1147,O1147*'UNIT VALUES'!$D$38*'UNIT VALUES'!$D$44,O1147*'UNIT VALUES'!$D$41*'UNIT VALUES'!$D$44),IF(U1147&gt;V1147, O1147*'UNIT VALUES'!$D$28*'UNIT VALUES'!$D$36,0)), 0)</f>
        <v>154011</v>
      </c>
      <c r="Z1147" s="87">
        <f>ROUND(IF(C1147="22", IF(U1147&gt;V1147,Q1147*'UNIT VALUES'!$D$39*'UNIT VALUES'!$D$44,Q1147*'UNIT VALUES'!$D$42*'UNIT VALUES'!$D$44), IF(U1147&gt;V1147, Q1147*'UNIT VALUES'!$D$29*'UNIT VALUES'!$D$36, Q1147*'UNIT VALUES'!$D$31*'UNIT VALUES'!$D$36)),0)</f>
        <v>153496</v>
      </c>
      <c r="AA1147" s="87">
        <f>ROUND(IF(C1147="22", IF(U1147&gt;V1147,0,R1147*'UNIT VALUES'!$D$43*'UNIT VALUES'!$D$44),IF(CALCS!U1147&gt;CALCS!V1147,0,CALCS!R1147*'UNIT VALUES'!$D$34*'UNIT VALUES'!$D$36)), 0)</f>
        <v>0</v>
      </c>
      <c r="AB1147" s="87">
        <f>ROUND(IF(C1147="22",IF(U1147&gt;V1147,S1147*'UNIT VALUES'!$D$40*'UNIT VALUES'!$D$44,0),IF(U1147&gt;V1147,S1147*'UNIT VALUES'!$D$30*'UNIT VALUES'!$D$36)), 0)</f>
        <v>74826</v>
      </c>
      <c r="AC1147" s="87">
        <f>ROUND(IF(U1147&gt;V1147,0,IF(T1147&gt;1, IF(C1147="66", T1147*'UNIT VALUES'!$D$33*'UNIT VALUES'!$D$36,T1147*'UNIT VALUES'!$D$32*'UNIT VALUES'!$D$36),0)),0)</f>
        <v>0</v>
      </c>
      <c r="AD1147" t="str">
        <f t="shared" si="52"/>
        <v>491098</v>
      </c>
      <c r="AE1147">
        <f ca="1">IF(C1147="22",OFFSET('National Reallocations'!$L$1,MATCH(AD1147,'National Reallocations'!$I$2:$I$52,0),),ROUND((X1147/(SUM($X$2:$X$1259)-SUMIF($C$2:$C$1259,"22",$X$2:$X$1259)))*(Reallocations!$F$4+Reallocations!$F$5),0))</f>
        <v>32</v>
      </c>
      <c r="AF1147" s="27">
        <f ca="1">IF(ISERROR(OFFSET('MSA Reallocations'!$I$1,MATCH(AD1147,'MSA Reallocations'!$E$2:$E$37,0),)), 0, (OFFSET('MSA Reallocations'!$I$1,MATCH(AD1147,'MSA Reallocations'!$E$2:$E$37,0),)))</f>
        <v>0</v>
      </c>
      <c r="AG1147" s="181">
        <f ca="1">IF(ISERROR(OFFSET(Reductions!$E$1,MATCH(AD1147,Reductions!$F$2:$F$15,0),)), 0, -OFFSET(Reductions!$E$1,MATCH(AD1147,Reductions!$F$2:$F$15,0),))</f>
        <v>0</v>
      </c>
      <c r="AH1147" s="53">
        <f t="shared" ca="1" si="53"/>
        <v>382364</v>
      </c>
    </row>
    <row r="1148" spans="1:34" x14ac:dyDescent="0.25">
      <c r="A1148" s="126" t="s">
        <v>5056</v>
      </c>
      <c r="B1148" s="126" t="s">
        <v>2984</v>
      </c>
      <c r="C1148" s="126" t="s">
        <v>47</v>
      </c>
      <c r="D1148" s="126" t="s">
        <v>48</v>
      </c>
      <c r="E1148" s="126" t="s">
        <v>2985</v>
      </c>
      <c r="F1148" s="126" t="s">
        <v>341</v>
      </c>
      <c r="G1148" s="126" t="s">
        <v>161</v>
      </c>
      <c r="H1148" s="126" t="s">
        <v>23</v>
      </c>
      <c r="I1148" s="126" t="s">
        <v>3008</v>
      </c>
      <c r="J1148" s="126" t="s">
        <v>3005</v>
      </c>
      <c r="K1148" s="126" t="s">
        <v>3335</v>
      </c>
      <c r="L1148" s="127">
        <v>1354</v>
      </c>
      <c r="M1148" s="127">
        <v>0</v>
      </c>
      <c r="N1148" s="127">
        <v>0</v>
      </c>
      <c r="O1148" s="127">
        <v>66648</v>
      </c>
      <c r="P1148" s="127">
        <v>0</v>
      </c>
      <c r="Q1148" s="127">
        <v>2328</v>
      </c>
      <c r="R1148" s="127">
        <v>144</v>
      </c>
      <c r="S1148" s="127">
        <v>362</v>
      </c>
      <c r="T1148" s="24">
        <f>IF(P1148&gt;0, ROUND(IF(IF(OR(C1148="51", C1148="52", C1148="66"), (L1148*'UNIT VALUES'!$C$26)-CALCS!P1148,0)&gt;0, IF(OR(C1148="51", C1148="52", C1148="66"), (L1148*'UNIT VALUES'!$C$26)-CALCS!P1148,0), 0), 0), ROUND(IF(IF(OR(C1148="51", C1148="52", C1148="66"), (L1148*'UNIT VALUES'!$C$26)-CALCS!O1148,0)&gt;0, IF(OR(C1148="51", C1148="52", C1148="66"), (L1148*'UNIT VALUES'!$C$26)-CALCS!O1148,0), 0), 0))</f>
        <v>0</v>
      </c>
      <c r="U1148" s="25">
        <f>IF(C1148="22", (O1148*'UNIT VALUES'!$D$38)+(Q1148*'UNIT VALUES'!$D$39)+(S1148*'UNIT VALUES'!$D$40), (O1148*'UNIT VALUES'!$D$28)+(Q1148*'UNIT VALUES'!$D$29)+(S1148*'UNIT VALUES'!$D$30))</f>
        <v>238760.31097644559</v>
      </c>
      <c r="V1148" s="25">
        <f>IF(C1148="22",(O1148*'UNIT VALUES'!$D$41)+(Q1148*'UNIT VALUES'!$D$42)+(R1148*'UNIT VALUES'!$D$43),IF(C1148="66",(Q1148*'UNIT VALUES'!$D$31)+(T1148*'UNIT VALUES'!$D$33)+(R1148*'UNIT VALUES'!$D$34),(Q1148*'UNIT VALUES'!$D$31)+(T1148*'UNIT VALUES'!$D$32)+(R1148*'UNIT VALUES'!$D$34)))</f>
        <v>46185.842009045788</v>
      </c>
      <c r="W1148" s="25">
        <f t="shared" si="51"/>
        <v>238760</v>
      </c>
      <c r="X1148" s="27">
        <f>ROUND(IF(C1148="22", W1148*'UNIT VALUES'!$D$44, W1148*'UNIT VALUES'!$D$36), 0)</f>
        <v>208965</v>
      </c>
      <c r="Y1148" s="87">
        <f>ROUND(IF(C1148="22", IF(U1148&gt;V1148,O1148*'UNIT VALUES'!$D$38*'UNIT VALUES'!$D$44,O1148*'UNIT VALUES'!$D$41*'UNIT VALUES'!$D$44),IF(U1148&gt;V1148, O1148*'UNIT VALUES'!$D$28*'UNIT VALUES'!$D$36,0)), 0)</f>
        <v>109648</v>
      </c>
      <c r="Z1148" s="87">
        <f>ROUND(IF(C1148="22", IF(U1148&gt;V1148,Q1148*'UNIT VALUES'!$D$39*'UNIT VALUES'!$D$44,Q1148*'UNIT VALUES'!$D$42*'UNIT VALUES'!$D$44), IF(U1148&gt;V1148, Q1148*'UNIT VALUES'!$D$29*'UNIT VALUES'!$D$36, Q1148*'UNIT VALUES'!$D$31*'UNIT VALUES'!$D$36)),0)</f>
        <v>51796</v>
      </c>
      <c r="AA1148" s="87">
        <f>ROUND(IF(C1148="22", IF(U1148&gt;V1148,0,R1148*'UNIT VALUES'!$D$43*'UNIT VALUES'!$D$44),IF(CALCS!U1148&gt;CALCS!V1148,0,CALCS!R1148*'UNIT VALUES'!$D$34*'UNIT VALUES'!$D$36)), 0)</f>
        <v>0</v>
      </c>
      <c r="AB1148" s="87">
        <f>ROUND(IF(C1148="22",IF(U1148&gt;V1148,S1148*'UNIT VALUES'!$D$40*'UNIT VALUES'!$D$44,0),IF(U1148&gt;V1148,S1148*'UNIT VALUES'!$D$30*'UNIT VALUES'!$D$36)), 0)</f>
        <v>47521</v>
      </c>
      <c r="AC1148" s="87">
        <f>ROUND(IF(U1148&gt;V1148,0,IF(T1148&gt;1, IF(C1148="66", T1148*'UNIT VALUES'!$D$33*'UNIT VALUES'!$D$36,T1148*'UNIT VALUES'!$D$32*'UNIT VALUES'!$D$36),0)),0)</f>
        <v>0</v>
      </c>
      <c r="AD1148" t="str">
        <f t="shared" si="52"/>
        <v>491152</v>
      </c>
      <c r="AE1148">
        <f ca="1">IF(C1148="22",OFFSET('National Reallocations'!$L$1,MATCH(AD1148,'National Reallocations'!$I$2:$I$52,0),),ROUND((X1148/(SUM($X$2:$X$1259)-SUMIF($C$2:$C$1259,"22",$X$2:$X$1259)))*(Reallocations!$F$4+Reallocations!$F$5),0))</f>
        <v>18</v>
      </c>
      <c r="AF1148" s="27">
        <f ca="1">IF(ISERROR(OFFSET('MSA Reallocations'!$I$1,MATCH(AD1148,'MSA Reallocations'!$E$2:$E$37,0),)), 0, (OFFSET('MSA Reallocations'!$I$1,MATCH(AD1148,'MSA Reallocations'!$E$2:$E$37,0),)))</f>
        <v>0</v>
      </c>
      <c r="AG1148" s="181">
        <f ca="1">IF(ISERROR(OFFSET(Reductions!$E$1,MATCH(AD1148,Reductions!$F$2:$F$15,0),)), 0, -OFFSET(Reductions!$E$1,MATCH(AD1148,Reductions!$F$2:$F$15,0),))</f>
        <v>0</v>
      </c>
      <c r="AH1148" s="53">
        <f t="shared" ca="1" si="53"/>
        <v>208983</v>
      </c>
    </row>
    <row r="1149" spans="1:34" x14ac:dyDescent="0.25">
      <c r="A1149" s="126" t="s">
        <v>5130</v>
      </c>
      <c r="B1149" s="126" t="s">
        <v>2984</v>
      </c>
      <c r="C1149" s="126" t="s">
        <v>47</v>
      </c>
      <c r="D1149" s="126" t="s">
        <v>48</v>
      </c>
      <c r="E1149" s="126" t="s">
        <v>2985</v>
      </c>
      <c r="F1149" s="126" t="s">
        <v>3010</v>
      </c>
      <c r="G1149" s="126" t="s">
        <v>161</v>
      </c>
      <c r="H1149" s="126" t="s">
        <v>23</v>
      </c>
      <c r="I1149" s="126" t="s">
        <v>3011</v>
      </c>
      <c r="J1149" s="126" t="s">
        <v>3005</v>
      </c>
      <c r="K1149" s="126" t="s">
        <v>3335</v>
      </c>
      <c r="L1149" s="127">
        <v>1</v>
      </c>
      <c r="M1149" s="127">
        <v>0</v>
      </c>
      <c r="N1149" s="127">
        <v>0</v>
      </c>
      <c r="O1149" s="127">
        <v>60514</v>
      </c>
      <c r="P1149" s="127">
        <v>0</v>
      </c>
      <c r="Q1149" s="127">
        <v>7385</v>
      </c>
      <c r="R1149" s="127">
        <v>220</v>
      </c>
      <c r="S1149" s="127">
        <v>927</v>
      </c>
      <c r="T1149" s="24">
        <f>IF(P1149&gt;0, ROUND(IF(IF(OR(C1149="51", C1149="52", C1149="66"), (L1149*'UNIT VALUES'!$C$26)-CALCS!P1149,0)&gt;0, IF(OR(C1149="51", C1149="52", C1149="66"), (L1149*'UNIT VALUES'!$C$26)-CALCS!P1149,0), 0), 0), ROUND(IF(IF(OR(C1149="51", C1149="52", C1149="66"), (L1149*'UNIT VALUES'!$C$26)-CALCS!O1149,0)&gt;0, IF(OR(C1149="51", C1149="52", C1149="66"), (L1149*'UNIT VALUES'!$C$26)-CALCS!O1149,0), 0), 0))</f>
        <v>0</v>
      </c>
      <c r="U1149" s="25">
        <f>IF(C1149="22", (O1149*'UNIT VALUES'!$D$38)+(Q1149*'UNIT VALUES'!$D$39)+(S1149*'UNIT VALUES'!$D$40), (O1149*'UNIT VALUES'!$D$28)+(Q1149*'UNIT VALUES'!$D$29)+(S1149*'UNIT VALUES'!$D$30))</f>
        <v>440530.87394924375</v>
      </c>
      <c r="V1149" s="25">
        <f>IF(C1149="22",(O1149*'UNIT VALUES'!$D$41)+(Q1149*'UNIT VALUES'!$D$42)+(R1149*'UNIT VALUES'!$D$43),IF(C1149="66",(Q1149*'UNIT VALUES'!$D$31)+(T1149*'UNIT VALUES'!$D$33)+(R1149*'UNIT VALUES'!$D$34),(Q1149*'UNIT VALUES'!$D$31)+(T1149*'UNIT VALUES'!$D$32)+(R1149*'UNIT VALUES'!$D$34)))</f>
        <v>128954.61626140653</v>
      </c>
      <c r="W1149" s="25">
        <f t="shared" si="51"/>
        <v>440531</v>
      </c>
      <c r="X1149" s="27">
        <f>ROUND(IF(C1149="22", W1149*'UNIT VALUES'!$D$44, W1149*'UNIT VALUES'!$D$36), 0)</f>
        <v>385556</v>
      </c>
      <c r="Y1149" s="87">
        <f>ROUND(IF(C1149="22", IF(U1149&gt;V1149,O1149*'UNIT VALUES'!$D$38*'UNIT VALUES'!$D$44,O1149*'UNIT VALUES'!$D$41*'UNIT VALUES'!$D$44),IF(U1149&gt;V1149, O1149*'UNIT VALUES'!$D$28*'UNIT VALUES'!$D$36,0)), 0)</f>
        <v>99557</v>
      </c>
      <c r="Z1149" s="87">
        <f>ROUND(IF(C1149="22", IF(U1149&gt;V1149,Q1149*'UNIT VALUES'!$D$39*'UNIT VALUES'!$D$44,Q1149*'UNIT VALUES'!$D$42*'UNIT VALUES'!$D$44), IF(U1149&gt;V1149, Q1149*'UNIT VALUES'!$D$29*'UNIT VALUES'!$D$36, Q1149*'UNIT VALUES'!$D$31*'UNIT VALUES'!$D$36)),0)</f>
        <v>164309</v>
      </c>
      <c r="AA1149" s="87">
        <f>ROUND(IF(C1149="22", IF(U1149&gt;V1149,0,R1149*'UNIT VALUES'!$D$43*'UNIT VALUES'!$D$44),IF(CALCS!U1149&gt;CALCS!V1149,0,CALCS!R1149*'UNIT VALUES'!$D$34*'UNIT VALUES'!$D$36)), 0)</f>
        <v>0</v>
      </c>
      <c r="AB1149" s="87">
        <f>ROUND(IF(C1149="22",IF(U1149&gt;V1149,S1149*'UNIT VALUES'!$D$40*'UNIT VALUES'!$D$44,0),IF(U1149&gt;V1149,S1149*'UNIT VALUES'!$D$30*'UNIT VALUES'!$D$36)), 0)</f>
        <v>121691</v>
      </c>
      <c r="AC1149" s="87">
        <f>ROUND(IF(U1149&gt;V1149,0,IF(T1149&gt;1, IF(C1149="66", T1149*'UNIT VALUES'!$D$33*'UNIT VALUES'!$D$36,T1149*'UNIT VALUES'!$D$32*'UNIT VALUES'!$D$36),0)),0)</f>
        <v>0</v>
      </c>
      <c r="AD1149" t="str">
        <f t="shared" si="52"/>
        <v>491239</v>
      </c>
      <c r="AE1149">
        <f ca="1">IF(C1149="22",OFFSET('National Reallocations'!$L$1,MATCH(AD1149,'National Reallocations'!$I$2:$I$52,0),),ROUND((X1149/(SUM($X$2:$X$1259)-SUMIF($C$2:$C$1259,"22",$X$2:$X$1259)))*(Reallocations!$F$4+Reallocations!$F$5),0))</f>
        <v>32</v>
      </c>
      <c r="AF1149" s="27">
        <f ca="1">IF(ISERROR(OFFSET('MSA Reallocations'!$I$1,MATCH(AD1149,'MSA Reallocations'!$E$2:$E$37,0),)), 0, (OFFSET('MSA Reallocations'!$I$1,MATCH(AD1149,'MSA Reallocations'!$E$2:$E$37,0),)))</f>
        <v>0</v>
      </c>
      <c r="AG1149" s="181">
        <f ca="1">IF(ISERROR(OFFSET(Reductions!$E$1,MATCH(AD1149,Reductions!$F$2:$F$15,0),)), 0, -OFFSET(Reductions!$E$1,MATCH(AD1149,Reductions!$F$2:$F$15,0),))</f>
        <v>0</v>
      </c>
      <c r="AH1149" s="53">
        <f t="shared" ca="1" si="53"/>
        <v>385588</v>
      </c>
    </row>
    <row r="1150" spans="1:34" x14ac:dyDescent="0.25">
      <c r="A1150" s="126" t="s">
        <v>5877</v>
      </c>
      <c r="B1150" s="126" t="s">
        <v>2984</v>
      </c>
      <c r="C1150" s="126" t="s">
        <v>47</v>
      </c>
      <c r="D1150" s="126" t="s">
        <v>48</v>
      </c>
      <c r="E1150" s="126" t="s">
        <v>2985</v>
      </c>
      <c r="F1150" s="126" t="s">
        <v>1899</v>
      </c>
      <c r="G1150" s="126" t="s">
        <v>161</v>
      </c>
      <c r="H1150" s="126" t="s">
        <v>23</v>
      </c>
      <c r="I1150" s="126" t="s">
        <v>3013</v>
      </c>
      <c r="J1150" s="126" t="s">
        <v>3005</v>
      </c>
      <c r="K1150" s="126" t="s">
        <v>3335</v>
      </c>
      <c r="L1150" s="127">
        <v>3009</v>
      </c>
      <c r="M1150" s="127">
        <v>27327</v>
      </c>
      <c r="N1150" s="127">
        <v>27192</v>
      </c>
      <c r="O1150" s="127">
        <v>111946</v>
      </c>
      <c r="P1150" s="127">
        <v>0</v>
      </c>
      <c r="Q1150" s="127">
        <v>9849</v>
      </c>
      <c r="R1150" s="127">
        <v>188</v>
      </c>
      <c r="S1150" s="127">
        <v>1261</v>
      </c>
      <c r="T1150" s="24">
        <f>IF(P1150&gt;0, ROUND(IF(IF(OR(C1150="51", C1150="52", C1150="66"), (L1150*'UNIT VALUES'!$C$26)-CALCS!P1150,0)&gt;0, IF(OR(C1150="51", C1150="52", C1150="66"), (L1150*'UNIT VALUES'!$C$26)-CALCS!P1150,0), 0), 0), ROUND(IF(IF(OR(C1150="51", C1150="52", C1150="66"), (L1150*'UNIT VALUES'!$C$26)-CALCS!O1150,0)&gt;0, IF(OR(C1150="51", C1150="52", C1150="66"), (L1150*'UNIT VALUES'!$C$26)-CALCS!O1150,0), 0), 0))</f>
        <v>0</v>
      </c>
      <c r="U1150" s="25">
        <f>IF(C1150="22", (O1150*'UNIT VALUES'!$D$38)+(Q1150*'UNIT VALUES'!$D$39)+(S1150*'UNIT VALUES'!$D$40), (O1150*'UNIT VALUES'!$D$28)+(Q1150*'UNIT VALUES'!$D$29)+(S1150*'UNIT VALUES'!$D$30))</f>
        <v>649946.25552291563</v>
      </c>
      <c r="V1150" s="25">
        <f>IF(C1150="22",(O1150*'UNIT VALUES'!$D$41)+(Q1150*'UNIT VALUES'!$D$42)+(R1150*'UNIT VALUES'!$D$43),IF(C1150="66",(Q1150*'UNIT VALUES'!$D$31)+(T1150*'UNIT VALUES'!$D$33)+(R1150*'UNIT VALUES'!$D$34),(Q1150*'UNIT VALUES'!$D$31)+(T1150*'UNIT VALUES'!$D$32)+(R1150*'UNIT VALUES'!$D$34)))</f>
        <v>164164.86295378738</v>
      </c>
      <c r="W1150" s="25">
        <f t="shared" si="51"/>
        <v>649946</v>
      </c>
      <c r="X1150" s="27">
        <f>ROUND(IF(C1150="22", W1150*'UNIT VALUES'!$D$44, W1150*'UNIT VALUES'!$D$36), 0)</f>
        <v>568838</v>
      </c>
      <c r="Y1150" s="87">
        <f>ROUND(IF(C1150="22", IF(U1150&gt;V1150,O1150*'UNIT VALUES'!$D$38*'UNIT VALUES'!$D$44,O1150*'UNIT VALUES'!$D$41*'UNIT VALUES'!$D$44),IF(U1150&gt;V1150, O1150*'UNIT VALUES'!$D$28*'UNIT VALUES'!$D$36,0)), 0)</f>
        <v>184172</v>
      </c>
      <c r="Z1150" s="87">
        <f>ROUND(IF(C1150="22", IF(U1150&gt;V1150,Q1150*'UNIT VALUES'!$D$39*'UNIT VALUES'!$D$44,Q1150*'UNIT VALUES'!$D$42*'UNIT VALUES'!$D$44), IF(U1150&gt;V1150, Q1150*'UNIT VALUES'!$D$29*'UNIT VALUES'!$D$36, Q1150*'UNIT VALUES'!$D$31*'UNIT VALUES'!$D$36)),0)</f>
        <v>219130</v>
      </c>
      <c r="AA1150" s="87">
        <f>ROUND(IF(C1150="22", IF(U1150&gt;V1150,0,R1150*'UNIT VALUES'!$D$43*'UNIT VALUES'!$D$44),IF(CALCS!U1150&gt;CALCS!V1150,0,CALCS!R1150*'UNIT VALUES'!$D$34*'UNIT VALUES'!$D$36)), 0)</f>
        <v>0</v>
      </c>
      <c r="AB1150" s="87">
        <f>ROUND(IF(C1150="22",IF(U1150&gt;V1150,S1150*'UNIT VALUES'!$D$40*'UNIT VALUES'!$D$44,0),IF(U1150&gt;V1150,S1150*'UNIT VALUES'!$D$30*'UNIT VALUES'!$D$36)), 0)</f>
        <v>165536</v>
      </c>
      <c r="AC1150" s="87">
        <f>ROUND(IF(U1150&gt;V1150,0,IF(T1150&gt;1, IF(C1150="66", T1150*'UNIT VALUES'!$D$33*'UNIT VALUES'!$D$36,T1150*'UNIT VALUES'!$D$32*'UNIT VALUES'!$D$36),0)),0)</f>
        <v>0</v>
      </c>
      <c r="AD1150" t="str">
        <f t="shared" si="52"/>
        <v>491338</v>
      </c>
      <c r="AE1150">
        <f ca="1">IF(C1150="22",OFFSET('National Reallocations'!$L$1,MATCH(AD1150,'National Reallocations'!$I$2:$I$52,0),),ROUND((X1150/(SUM($X$2:$X$1259)-SUMIF($C$2:$C$1259,"22",$X$2:$X$1259)))*(Reallocations!$F$4+Reallocations!$F$5),0))</f>
        <v>48</v>
      </c>
      <c r="AF1150" s="27">
        <f ca="1">IF(ISERROR(OFFSET('MSA Reallocations'!$I$1,MATCH(AD1150,'MSA Reallocations'!$E$2:$E$37,0),)), 0, (OFFSET('MSA Reallocations'!$I$1,MATCH(AD1150,'MSA Reallocations'!$E$2:$E$37,0),)))</f>
        <v>0</v>
      </c>
      <c r="AG1150" s="181">
        <f ca="1">IF(ISERROR(OFFSET(Reductions!$E$1,MATCH(AD1150,Reductions!$F$2:$F$15,0),)), 0, -OFFSET(Reductions!$E$1,MATCH(AD1150,Reductions!$F$2:$F$15,0),))</f>
        <v>0</v>
      </c>
      <c r="AH1150" s="53">
        <f t="shared" ca="1" si="53"/>
        <v>568886</v>
      </c>
    </row>
    <row r="1151" spans="1:34" x14ac:dyDescent="0.25">
      <c r="A1151" s="126" t="s">
        <v>5816</v>
      </c>
      <c r="B1151" s="126" t="s">
        <v>2984</v>
      </c>
      <c r="C1151" s="126" t="s">
        <v>47</v>
      </c>
      <c r="D1151" s="126" t="s">
        <v>48</v>
      </c>
      <c r="E1151" s="126" t="s">
        <v>2985</v>
      </c>
      <c r="F1151" s="126" t="s">
        <v>3015</v>
      </c>
      <c r="G1151" s="126" t="s">
        <v>161</v>
      </c>
      <c r="H1151" s="126" t="s">
        <v>23</v>
      </c>
      <c r="I1151" s="126" t="s">
        <v>3016</v>
      </c>
      <c r="J1151" s="126" t="s">
        <v>3005</v>
      </c>
      <c r="K1151" s="126" t="s">
        <v>3335</v>
      </c>
      <c r="L1151" s="127">
        <v>1</v>
      </c>
      <c r="M1151" s="127">
        <v>72509</v>
      </c>
      <c r="N1151" s="127">
        <v>0</v>
      </c>
      <c r="O1151" s="127">
        <v>136208</v>
      </c>
      <c r="P1151" s="127">
        <v>0</v>
      </c>
      <c r="Q1151" s="127">
        <v>25342</v>
      </c>
      <c r="R1151" s="127">
        <v>606</v>
      </c>
      <c r="S1151" s="127">
        <v>3212</v>
      </c>
      <c r="T1151" s="24">
        <f>IF(P1151&gt;0, ROUND(IF(IF(OR(C1151="51", C1151="52", C1151="66"), (L1151*'UNIT VALUES'!$C$26)-CALCS!P1151,0)&gt;0, IF(OR(C1151="51", C1151="52", C1151="66"), (L1151*'UNIT VALUES'!$C$26)-CALCS!P1151,0), 0), 0), ROUND(IF(IF(OR(C1151="51", C1151="52", C1151="66"), (L1151*'UNIT VALUES'!$C$26)-CALCS!O1151,0)&gt;0, IF(OR(C1151="51", C1151="52", C1151="66"), (L1151*'UNIT VALUES'!$C$26)-CALCS!O1151,0), 0), 0))</f>
        <v>0</v>
      </c>
      <c r="U1151" s="25">
        <f>IF(C1151="22", (O1151*'UNIT VALUES'!$D$38)+(Q1151*'UNIT VALUES'!$D$39)+(S1151*'UNIT VALUES'!$D$40), (O1151*'UNIT VALUES'!$D$28)+(Q1151*'UNIT VALUES'!$D$29)+(S1151*'UNIT VALUES'!$D$30))</f>
        <v>1382039.6371730443</v>
      </c>
      <c r="V1151" s="25">
        <f>IF(C1151="22",(O1151*'UNIT VALUES'!$D$41)+(Q1151*'UNIT VALUES'!$D$42)+(R1151*'UNIT VALUES'!$D$43),IF(C1151="66",(Q1151*'UNIT VALUES'!$D$31)+(T1151*'UNIT VALUES'!$D$33)+(R1151*'UNIT VALUES'!$D$34),(Q1151*'UNIT VALUES'!$D$31)+(T1151*'UNIT VALUES'!$D$32)+(R1151*'UNIT VALUES'!$D$34)))</f>
        <v>431470.64324449195</v>
      </c>
      <c r="W1151" s="25">
        <f t="shared" si="51"/>
        <v>1382040</v>
      </c>
      <c r="X1151" s="27">
        <f>ROUND(IF(C1151="22", W1151*'UNIT VALUES'!$D$44, W1151*'UNIT VALUES'!$D$36), 0)</f>
        <v>1209573</v>
      </c>
      <c r="Y1151" s="87">
        <f>ROUND(IF(C1151="22", IF(U1151&gt;V1151,O1151*'UNIT VALUES'!$D$38*'UNIT VALUES'!$D$44,O1151*'UNIT VALUES'!$D$41*'UNIT VALUES'!$D$44),IF(U1151&gt;V1151, O1151*'UNIT VALUES'!$D$28*'UNIT VALUES'!$D$36,0)), 0)</f>
        <v>224087</v>
      </c>
      <c r="Z1151" s="87">
        <f>ROUND(IF(C1151="22", IF(U1151&gt;V1151,Q1151*'UNIT VALUES'!$D$39*'UNIT VALUES'!$D$44,Q1151*'UNIT VALUES'!$D$42*'UNIT VALUES'!$D$44), IF(U1151&gt;V1151, Q1151*'UNIT VALUES'!$D$29*'UNIT VALUES'!$D$36, Q1151*'UNIT VALUES'!$D$31*'UNIT VALUES'!$D$36)),0)</f>
        <v>563834</v>
      </c>
      <c r="AA1151" s="87">
        <f>ROUND(IF(C1151="22", IF(U1151&gt;V1151,0,R1151*'UNIT VALUES'!$D$43*'UNIT VALUES'!$D$44),IF(CALCS!U1151&gt;CALCS!V1151,0,CALCS!R1151*'UNIT VALUES'!$D$34*'UNIT VALUES'!$D$36)), 0)</f>
        <v>0</v>
      </c>
      <c r="AB1151" s="87">
        <f>ROUND(IF(C1151="22",IF(U1151&gt;V1151,S1151*'UNIT VALUES'!$D$40*'UNIT VALUES'!$D$44,0),IF(U1151&gt;V1151,S1151*'UNIT VALUES'!$D$30*'UNIT VALUES'!$D$36)), 0)</f>
        <v>421651</v>
      </c>
      <c r="AC1151" s="87">
        <f>ROUND(IF(U1151&gt;V1151,0,IF(T1151&gt;1, IF(C1151="66", T1151*'UNIT VALUES'!$D$33*'UNIT VALUES'!$D$36,T1151*'UNIT VALUES'!$D$32*'UNIT VALUES'!$D$36),0)),0)</f>
        <v>0</v>
      </c>
      <c r="AD1151" t="str">
        <f t="shared" si="52"/>
        <v>491346</v>
      </c>
      <c r="AE1151">
        <f ca="1">IF(C1151="22",OFFSET('National Reallocations'!$L$1,MATCH(AD1151,'National Reallocations'!$I$2:$I$52,0),),ROUND((X1151/(SUM($X$2:$X$1259)-SUMIF($C$2:$C$1259,"22",$X$2:$X$1259)))*(Reallocations!$F$4+Reallocations!$F$5),0))</f>
        <v>102</v>
      </c>
      <c r="AF1151" s="27">
        <f ca="1">IF(ISERROR(OFFSET('MSA Reallocations'!$I$1,MATCH(AD1151,'MSA Reallocations'!$E$2:$E$37,0),)), 0, (OFFSET('MSA Reallocations'!$I$1,MATCH(AD1151,'MSA Reallocations'!$E$2:$E$37,0),)))</f>
        <v>0</v>
      </c>
      <c r="AG1151" s="181">
        <f ca="1">IF(ISERROR(OFFSET(Reductions!$E$1,MATCH(AD1151,Reductions!$F$2:$F$15,0),)), 0, -OFFSET(Reductions!$E$1,MATCH(AD1151,Reductions!$F$2:$F$15,0),))</f>
        <v>0</v>
      </c>
      <c r="AH1151" s="53">
        <f t="shared" ca="1" si="53"/>
        <v>1209675</v>
      </c>
    </row>
    <row r="1152" spans="1:34" x14ac:dyDescent="0.25">
      <c r="A1152" s="126" t="s">
        <v>5668</v>
      </c>
      <c r="B1152" s="126" t="s">
        <v>2984</v>
      </c>
      <c r="C1152" s="126" t="s">
        <v>99</v>
      </c>
      <c r="D1152" s="126" t="s">
        <v>100</v>
      </c>
      <c r="E1152" s="126" t="s">
        <v>2985</v>
      </c>
      <c r="F1152" s="126" t="s">
        <v>1108</v>
      </c>
      <c r="G1152" s="126" t="s">
        <v>886</v>
      </c>
      <c r="H1152" s="126" t="s">
        <v>23</v>
      </c>
      <c r="I1152" s="126" t="s">
        <v>23</v>
      </c>
      <c r="J1152" s="126" t="s">
        <v>2988</v>
      </c>
      <c r="K1152" s="126" t="s">
        <v>3335</v>
      </c>
      <c r="L1152" s="127">
        <v>46343</v>
      </c>
      <c r="M1152" s="127">
        <v>0</v>
      </c>
      <c r="N1152" s="127">
        <v>0</v>
      </c>
      <c r="O1152" s="127">
        <v>218204</v>
      </c>
      <c r="P1152" s="127">
        <v>0</v>
      </c>
      <c r="Q1152" s="127">
        <v>13541</v>
      </c>
      <c r="R1152" s="127">
        <v>1854</v>
      </c>
      <c r="S1152" s="127">
        <v>1176</v>
      </c>
      <c r="T1152" s="24">
        <f>IF(P1152&gt;0, ROUND(IF(IF(OR(C1152="51", C1152="52", C1152="66"), (L1152*'UNIT VALUES'!$C$26)-CALCS!P1152,0)&gt;0, IF(OR(C1152="51", C1152="52", C1152="66"), (L1152*'UNIT VALUES'!$C$26)-CALCS!P1152,0), 0), 0), ROUND(IF(IF(OR(C1152="51", C1152="52", C1152="66"), (L1152*'UNIT VALUES'!$C$26)-CALCS!O1152,0)&gt;0, IF(OR(C1152="51", C1152="52", C1152="66"), (L1152*'UNIT VALUES'!$C$26)-CALCS!O1152,0), 0), 0))</f>
        <v>0</v>
      </c>
      <c r="U1152" s="25">
        <f>IF(C1152="22", (O1152*'UNIT VALUES'!$D$38)+(Q1152*'UNIT VALUES'!$D$39)+(S1152*'UNIT VALUES'!$D$40), (O1152*'UNIT VALUES'!$D$28)+(Q1152*'UNIT VALUES'!$D$29)+(S1152*'UNIT VALUES'!$D$30))</f>
        <v>930792.63107872615</v>
      </c>
      <c r="V1152" s="25">
        <f>IF(C1152="22",(O1152*'UNIT VALUES'!$D$41)+(Q1152*'UNIT VALUES'!$D$42)+(R1152*'UNIT VALUES'!$D$43),IF(C1152="66",(Q1152*'UNIT VALUES'!$D$31)+(T1152*'UNIT VALUES'!$D$33)+(R1152*'UNIT VALUES'!$D$34),(Q1152*'UNIT VALUES'!$D$31)+(T1152*'UNIT VALUES'!$D$32)+(R1152*'UNIT VALUES'!$D$34)))</f>
        <v>344008.23186869698</v>
      </c>
      <c r="W1152" s="25">
        <f t="shared" si="51"/>
        <v>930793</v>
      </c>
      <c r="X1152" s="27">
        <f>ROUND(IF(C1152="22", W1152*'UNIT VALUES'!$D$44, W1152*'UNIT VALUES'!$D$36), 0)</f>
        <v>814638</v>
      </c>
      <c r="Y1152" s="87">
        <f>ROUND(IF(C1152="22", IF(U1152&gt;V1152,O1152*'UNIT VALUES'!$D$38*'UNIT VALUES'!$D$44,O1152*'UNIT VALUES'!$D$41*'UNIT VALUES'!$D$44),IF(U1152&gt;V1152, O1152*'UNIT VALUES'!$D$28*'UNIT VALUES'!$D$36,0)), 0)</f>
        <v>358986</v>
      </c>
      <c r="Z1152" s="87">
        <f>ROUND(IF(C1152="22", IF(U1152&gt;V1152,Q1152*'UNIT VALUES'!$D$39*'UNIT VALUES'!$D$44,Q1152*'UNIT VALUES'!$D$42*'UNIT VALUES'!$D$44), IF(U1152&gt;V1152, Q1152*'UNIT VALUES'!$D$29*'UNIT VALUES'!$D$36, Q1152*'UNIT VALUES'!$D$31*'UNIT VALUES'!$D$36)),0)</f>
        <v>301274</v>
      </c>
      <c r="AA1152" s="87">
        <f>ROUND(IF(C1152="22", IF(U1152&gt;V1152,0,R1152*'UNIT VALUES'!$D$43*'UNIT VALUES'!$D$44),IF(CALCS!U1152&gt;CALCS!V1152,0,CALCS!R1152*'UNIT VALUES'!$D$34*'UNIT VALUES'!$D$36)), 0)</f>
        <v>0</v>
      </c>
      <c r="AB1152" s="87">
        <f>ROUND(IF(C1152="22",IF(U1152&gt;V1152,S1152*'UNIT VALUES'!$D$40*'UNIT VALUES'!$D$44,0),IF(U1152&gt;V1152,S1152*'UNIT VALUES'!$D$30*'UNIT VALUES'!$D$36)), 0)</f>
        <v>154378</v>
      </c>
      <c r="AC1152" s="87">
        <f>ROUND(IF(U1152&gt;V1152,0,IF(T1152&gt;1, IF(C1152="66", T1152*'UNIT VALUES'!$D$33*'UNIT VALUES'!$D$36,T1152*'UNIT VALUES'!$D$32*'UNIT VALUES'!$D$36),0)),0)</f>
        <v>0</v>
      </c>
      <c r="AD1152" t="str">
        <f t="shared" si="52"/>
        <v>499011</v>
      </c>
      <c r="AE1152">
        <f ca="1">IF(C1152="22",OFFSET('National Reallocations'!$L$1,MATCH(AD1152,'National Reallocations'!$I$2:$I$52,0),),ROUND((X1152/(SUM($X$2:$X$1259)-SUMIF($C$2:$C$1259,"22",$X$2:$X$1259)))*(Reallocations!$F$4+Reallocations!$F$5),0))</f>
        <v>69</v>
      </c>
      <c r="AF1152" s="27">
        <f ca="1">IF(ISERROR(OFFSET('MSA Reallocations'!$I$1,MATCH(AD1152,'MSA Reallocations'!$E$2:$E$37,0),)), 0, (OFFSET('MSA Reallocations'!$I$1,MATCH(AD1152,'MSA Reallocations'!$E$2:$E$37,0),)))</f>
        <v>0</v>
      </c>
      <c r="AG1152" s="181">
        <f ca="1">IF(ISERROR(OFFSET(Reductions!$E$1,MATCH(AD1152,Reductions!$F$2:$F$15,0),)), 0, -OFFSET(Reductions!$E$1,MATCH(AD1152,Reductions!$F$2:$F$15,0),))</f>
        <v>0</v>
      </c>
      <c r="AH1152" s="53">
        <f t="shared" ca="1" si="53"/>
        <v>814707</v>
      </c>
    </row>
    <row r="1153" spans="1:34" x14ac:dyDescent="0.25">
      <c r="A1153" s="126" t="s">
        <v>5341</v>
      </c>
      <c r="B1153" s="126" t="s">
        <v>2984</v>
      </c>
      <c r="C1153" s="126" t="s">
        <v>99</v>
      </c>
      <c r="D1153" s="126" t="s">
        <v>100</v>
      </c>
      <c r="E1153" s="126" t="s">
        <v>2985</v>
      </c>
      <c r="F1153" s="126" t="s">
        <v>833</v>
      </c>
      <c r="G1153" s="126" t="s">
        <v>161</v>
      </c>
      <c r="H1153" s="126" t="s">
        <v>23</v>
      </c>
      <c r="I1153" s="126" t="s">
        <v>23</v>
      </c>
      <c r="J1153" s="126" t="s">
        <v>3005</v>
      </c>
      <c r="K1153" s="126" t="s">
        <v>3335</v>
      </c>
      <c r="L1153" s="127">
        <v>185894</v>
      </c>
      <c r="M1153" s="127">
        <v>290973</v>
      </c>
      <c r="N1153" s="127">
        <v>365282</v>
      </c>
      <c r="O1153" s="127">
        <v>447742</v>
      </c>
      <c r="P1153" s="127">
        <v>0</v>
      </c>
      <c r="Q1153" s="127">
        <v>45243</v>
      </c>
      <c r="R1153" s="127">
        <v>5597</v>
      </c>
      <c r="S1153" s="127">
        <v>4651</v>
      </c>
      <c r="T1153" s="24">
        <f>IF(P1153&gt;0, ROUND(IF(IF(OR(C1153="51", C1153="52", C1153="66"), (L1153*'UNIT VALUES'!$C$26)-CALCS!P1153,0)&gt;0, IF(OR(C1153="51", C1153="52", C1153="66"), (L1153*'UNIT VALUES'!$C$26)-CALCS!P1153,0), 0), 0), ROUND(IF(IF(OR(C1153="51", C1153="52", C1153="66"), (L1153*'UNIT VALUES'!$C$26)-CALCS!O1153,0)&gt;0, IF(OR(C1153="51", C1153="52", C1153="66"), (L1153*'UNIT VALUES'!$C$26)-CALCS!O1153,0), 0), 0))</f>
        <v>0</v>
      </c>
      <c r="U1153" s="25">
        <f>IF(C1153="22", (O1153*'UNIT VALUES'!$D$38)+(Q1153*'UNIT VALUES'!$D$39)+(S1153*'UNIT VALUES'!$D$40), (O1153*'UNIT VALUES'!$D$28)+(Q1153*'UNIT VALUES'!$D$29)+(S1153*'UNIT VALUES'!$D$30))</f>
        <v>2689398.2937609763</v>
      </c>
      <c r="V1153" s="25">
        <f>IF(C1153="22",(O1153*'UNIT VALUES'!$D$41)+(Q1153*'UNIT VALUES'!$D$42)+(R1153*'UNIT VALUES'!$D$43),IF(C1153="66",(Q1153*'UNIT VALUES'!$D$31)+(T1153*'UNIT VALUES'!$D$33)+(R1153*'UNIT VALUES'!$D$34),(Q1153*'UNIT VALUES'!$D$31)+(T1153*'UNIT VALUES'!$D$32)+(R1153*'UNIT VALUES'!$D$34)))</f>
        <v>1105087.9314729881</v>
      </c>
      <c r="W1153" s="25">
        <f t="shared" si="51"/>
        <v>2689398</v>
      </c>
      <c r="X1153" s="27">
        <f>ROUND(IF(C1153="22", W1153*'UNIT VALUES'!$D$44, W1153*'UNIT VALUES'!$D$36), 0)</f>
        <v>2353783</v>
      </c>
      <c r="Y1153" s="87">
        <f>ROUND(IF(C1153="22", IF(U1153&gt;V1153,O1153*'UNIT VALUES'!$D$38*'UNIT VALUES'!$D$44,O1153*'UNIT VALUES'!$D$41*'UNIT VALUES'!$D$44),IF(U1153&gt;V1153, O1153*'UNIT VALUES'!$D$28*'UNIT VALUES'!$D$36,0)), 0)</f>
        <v>736618</v>
      </c>
      <c r="Z1153" s="87">
        <f>ROUND(IF(C1153="22", IF(U1153&gt;V1153,Q1153*'UNIT VALUES'!$D$39*'UNIT VALUES'!$D$44,Q1153*'UNIT VALUES'!$D$42*'UNIT VALUES'!$D$44), IF(U1153&gt;V1153, Q1153*'UNIT VALUES'!$D$29*'UNIT VALUES'!$D$36, Q1153*'UNIT VALUES'!$D$31*'UNIT VALUES'!$D$36)),0)</f>
        <v>1006612</v>
      </c>
      <c r="AA1153" s="87">
        <f>ROUND(IF(C1153="22", IF(U1153&gt;V1153,0,R1153*'UNIT VALUES'!$D$43*'UNIT VALUES'!$D$44),IF(CALCS!U1153&gt;CALCS!V1153,0,CALCS!R1153*'UNIT VALUES'!$D$34*'UNIT VALUES'!$D$36)), 0)</f>
        <v>0</v>
      </c>
      <c r="AB1153" s="87">
        <f>ROUND(IF(C1153="22",IF(U1153&gt;V1153,S1153*'UNIT VALUES'!$D$40*'UNIT VALUES'!$D$44,0),IF(U1153&gt;V1153,S1153*'UNIT VALUES'!$D$30*'UNIT VALUES'!$D$36)), 0)</f>
        <v>610554</v>
      </c>
      <c r="AC1153" s="87">
        <f>ROUND(IF(U1153&gt;V1153,0,IF(T1153&gt;1, IF(C1153="66", T1153*'UNIT VALUES'!$D$33*'UNIT VALUES'!$D$36,T1153*'UNIT VALUES'!$D$32*'UNIT VALUES'!$D$36),0)),0)</f>
        <v>0</v>
      </c>
      <c r="AD1153" t="str">
        <f t="shared" si="52"/>
        <v>499035</v>
      </c>
      <c r="AE1153">
        <f ca="1">IF(C1153="22",OFFSET('National Reallocations'!$L$1,MATCH(AD1153,'National Reallocations'!$I$2:$I$52,0),),ROUND((X1153/(SUM($X$2:$X$1259)-SUMIF($C$2:$C$1259,"22",$X$2:$X$1259)))*(Reallocations!$F$4+Reallocations!$F$5),0))</f>
        <v>198</v>
      </c>
      <c r="AF1153" s="27">
        <f ca="1">IF(ISERROR(OFFSET('MSA Reallocations'!$I$1,MATCH(AD1153,'MSA Reallocations'!$E$2:$E$37,0),)), 0, (OFFSET('MSA Reallocations'!$I$1,MATCH(AD1153,'MSA Reallocations'!$E$2:$E$37,0),)))</f>
        <v>0</v>
      </c>
      <c r="AG1153" s="181">
        <f ca="1">IF(ISERROR(OFFSET(Reductions!$E$1,MATCH(AD1153,Reductions!$F$2:$F$15,0),)), 0, -OFFSET(Reductions!$E$1,MATCH(AD1153,Reductions!$F$2:$F$15,0),))</f>
        <v>0</v>
      </c>
      <c r="AH1153" s="53">
        <f t="shared" ca="1" si="53"/>
        <v>2353981</v>
      </c>
    </row>
    <row r="1154" spans="1:34" x14ac:dyDescent="0.25">
      <c r="A1154" s="126" t="s">
        <v>5619</v>
      </c>
      <c r="B1154" s="126" t="s">
        <v>2984</v>
      </c>
      <c r="C1154" s="126" t="s">
        <v>99</v>
      </c>
      <c r="D1154" s="126" t="s">
        <v>100</v>
      </c>
      <c r="E1154" s="126" t="s">
        <v>2985</v>
      </c>
      <c r="F1154" s="126" t="s">
        <v>1878</v>
      </c>
      <c r="G1154" s="126" t="s">
        <v>1793</v>
      </c>
      <c r="H1154" s="126" t="s">
        <v>23</v>
      </c>
      <c r="I1154" s="126" t="s">
        <v>23</v>
      </c>
      <c r="J1154" s="126" t="s">
        <v>2998</v>
      </c>
      <c r="K1154" s="126" t="s">
        <v>3335</v>
      </c>
      <c r="L1154" s="127">
        <v>47393</v>
      </c>
      <c r="M1154" s="127">
        <v>0</v>
      </c>
      <c r="N1154" s="127">
        <v>0</v>
      </c>
      <c r="O1154" s="127">
        <v>247801</v>
      </c>
      <c r="P1154" s="127">
        <v>0</v>
      </c>
      <c r="Q1154" s="127">
        <v>18497</v>
      </c>
      <c r="R1154" s="127">
        <v>4193</v>
      </c>
      <c r="S1154" s="127">
        <v>2341</v>
      </c>
      <c r="T1154" s="24">
        <f>IF(P1154&gt;0, ROUND(IF(IF(OR(C1154="51", C1154="52", C1154="66"), (L1154*'UNIT VALUES'!$C$26)-CALCS!P1154,0)&gt;0, IF(OR(C1154="51", C1154="52", C1154="66"), (L1154*'UNIT VALUES'!$C$26)-CALCS!P1154,0), 0), 0), ROUND(IF(IF(OR(C1154="51", C1154="52", C1154="66"), (L1154*'UNIT VALUES'!$C$26)-CALCS!O1154,0)&gt;0, IF(OR(C1154="51", C1154="52", C1154="66"), (L1154*'UNIT VALUES'!$C$26)-CALCS!O1154,0), 0), 0))</f>
        <v>0</v>
      </c>
      <c r="U1154" s="25">
        <f>IF(C1154="22", (O1154*'UNIT VALUES'!$D$38)+(Q1154*'UNIT VALUES'!$D$39)+(S1154*'UNIT VALUES'!$D$40), (O1154*'UNIT VALUES'!$D$28)+(Q1154*'UNIT VALUES'!$D$29)+(S1154*'UNIT VALUES'!$D$30))</f>
        <v>1287156.2628815568</v>
      </c>
      <c r="V1154" s="25">
        <f>IF(C1154="22",(O1154*'UNIT VALUES'!$D$41)+(Q1154*'UNIT VALUES'!$D$42)+(R1154*'UNIT VALUES'!$D$43),IF(C1154="66",(Q1154*'UNIT VALUES'!$D$31)+(T1154*'UNIT VALUES'!$D$33)+(R1154*'UNIT VALUES'!$D$34),(Q1154*'UNIT VALUES'!$D$31)+(T1154*'UNIT VALUES'!$D$32)+(R1154*'UNIT VALUES'!$D$34)))</f>
        <v>593032.52061757143</v>
      </c>
      <c r="W1154" s="25">
        <f t="shared" ref="W1154:W1217" si="54">ROUND(IF(U1154&gt;V1154,U1154,V1154), 0)</f>
        <v>1287156</v>
      </c>
      <c r="X1154" s="27">
        <f>ROUND(IF(C1154="22", W1154*'UNIT VALUES'!$D$44, W1154*'UNIT VALUES'!$D$36), 0)</f>
        <v>1126530</v>
      </c>
      <c r="Y1154" s="87">
        <f>ROUND(IF(C1154="22", IF(U1154&gt;V1154,O1154*'UNIT VALUES'!$D$38*'UNIT VALUES'!$D$44,O1154*'UNIT VALUES'!$D$41*'UNIT VALUES'!$D$44),IF(U1154&gt;V1154, O1154*'UNIT VALUES'!$D$28*'UNIT VALUES'!$D$36,0)), 0)</f>
        <v>407678</v>
      </c>
      <c r="Z1154" s="87">
        <f>ROUND(IF(C1154="22", IF(U1154&gt;V1154,Q1154*'UNIT VALUES'!$D$39*'UNIT VALUES'!$D$44,Q1154*'UNIT VALUES'!$D$42*'UNIT VALUES'!$D$44), IF(U1154&gt;V1154, Q1154*'UNIT VALUES'!$D$29*'UNIT VALUES'!$D$36, Q1154*'UNIT VALUES'!$D$31*'UNIT VALUES'!$D$36)),0)</f>
        <v>411540</v>
      </c>
      <c r="AA1154" s="87">
        <f>ROUND(IF(C1154="22", IF(U1154&gt;V1154,0,R1154*'UNIT VALUES'!$D$43*'UNIT VALUES'!$D$44),IF(CALCS!U1154&gt;CALCS!V1154,0,CALCS!R1154*'UNIT VALUES'!$D$34*'UNIT VALUES'!$D$36)), 0)</f>
        <v>0</v>
      </c>
      <c r="AB1154" s="87">
        <f>ROUND(IF(C1154="22",IF(U1154&gt;V1154,S1154*'UNIT VALUES'!$D$40*'UNIT VALUES'!$D$44,0),IF(U1154&gt;V1154,S1154*'UNIT VALUES'!$D$30*'UNIT VALUES'!$D$36)), 0)</f>
        <v>307312</v>
      </c>
      <c r="AC1154" s="87">
        <f>ROUND(IF(U1154&gt;V1154,0,IF(T1154&gt;1, IF(C1154="66", T1154*'UNIT VALUES'!$D$33*'UNIT VALUES'!$D$36,T1154*'UNIT VALUES'!$D$32*'UNIT VALUES'!$D$36),0)),0)</f>
        <v>0</v>
      </c>
      <c r="AD1154" t="str">
        <f t="shared" ref="AD1154:AD1217" si="55">E1154&amp;F1154</f>
        <v>499049</v>
      </c>
      <c r="AE1154">
        <f ca="1">IF(C1154="22",OFFSET('National Reallocations'!$L$1,MATCH(AD1154,'National Reallocations'!$I$2:$I$52,0),),ROUND((X1154/(SUM($X$2:$X$1259)-SUMIF($C$2:$C$1259,"22",$X$2:$X$1259)))*(Reallocations!$F$4+Reallocations!$F$5),0))</f>
        <v>95</v>
      </c>
      <c r="AF1154" s="27">
        <f ca="1">IF(ISERROR(OFFSET('MSA Reallocations'!$I$1,MATCH(AD1154,'MSA Reallocations'!$E$2:$E$37,0),)), 0, (OFFSET('MSA Reallocations'!$I$1,MATCH(AD1154,'MSA Reallocations'!$E$2:$E$37,0),)))</f>
        <v>0</v>
      </c>
      <c r="AG1154" s="181">
        <f ca="1">IF(ISERROR(OFFSET(Reductions!$E$1,MATCH(AD1154,Reductions!$F$2:$F$15,0),)), 0, -OFFSET(Reductions!$E$1,MATCH(AD1154,Reductions!$F$2:$F$15,0),))</f>
        <v>0</v>
      </c>
      <c r="AH1154" s="53">
        <f t="shared" ca="1" si="53"/>
        <v>1126625</v>
      </c>
    </row>
    <row r="1155" spans="1:34" x14ac:dyDescent="0.25">
      <c r="A1155" s="126" t="s">
        <v>5513</v>
      </c>
      <c r="B1155" s="126" t="s">
        <v>3021</v>
      </c>
      <c r="C1155" s="126" t="s">
        <v>19</v>
      </c>
      <c r="D1155" s="126" t="s">
        <v>20</v>
      </c>
      <c r="E1155" s="126" t="s">
        <v>27</v>
      </c>
      <c r="F1155" s="126" t="s">
        <v>4744</v>
      </c>
      <c r="G1155" s="126" t="s">
        <v>22</v>
      </c>
      <c r="H1155" s="126" t="s">
        <v>23</v>
      </c>
      <c r="I1155" s="126" t="s">
        <v>23</v>
      </c>
      <c r="J1155" s="126" t="s">
        <v>24</v>
      </c>
      <c r="K1155" s="126" t="s">
        <v>853</v>
      </c>
      <c r="L1155" s="127">
        <v>0</v>
      </c>
      <c r="M1155" s="127">
        <v>5347017</v>
      </c>
      <c r="N1155" s="127">
        <v>5346818</v>
      </c>
      <c r="O1155" s="127">
        <v>3045244</v>
      </c>
      <c r="P1155" s="127">
        <v>0</v>
      </c>
      <c r="Q1155" s="127">
        <v>355744</v>
      </c>
      <c r="R1155" s="127">
        <v>125736</v>
      </c>
      <c r="S1155" s="127">
        <v>14971</v>
      </c>
      <c r="T1155" s="24">
        <f>IF(P1155&gt;0, ROUND(IF(IF(OR(C1155="51", C1155="52", C1155="66"), (L1155*'UNIT VALUES'!$C$26)-CALCS!P1155,0)&gt;0, IF(OR(C1155="51", C1155="52", C1155="66"), (L1155*'UNIT VALUES'!$C$26)-CALCS!P1155,0), 0), 0), ROUND(IF(IF(OR(C1155="51", C1155="52", C1155="66"), (L1155*'UNIT VALUES'!$C$26)-CALCS!O1155,0)&gt;0, IF(OR(C1155="51", C1155="52", C1155="66"), (L1155*'UNIT VALUES'!$C$26)-CALCS!O1155,0), 0), 0))</f>
        <v>0</v>
      </c>
      <c r="U1155" s="25">
        <f>IF(C1155="22", (O1155*'UNIT VALUES'!$D$38)+(Q1155*'UNIT VALUES'!$D$39)+(S1155*'UNIT VALUES'!$D$40), (O1155*'UNIT VALUES'!$D$28)+(Q1155*'UNIT VALUES'!$D$29)+(S1155*'UNIT VALUES'!$D$30))</f>
        <v>19883408.835850388</v>
      </c>
      <c r="V1155" s="25">
        <f>IF(C1155="22",(O1155*'UNIT VALUES'!$D$41)+(Q1155*'UNIT VALUES'!$D$42)+(R1155*'UNIT VALUES'!$D$43),IF(C1155="66",(Q1155*'UNIT VALUES'!$D$31)+(T1155*'UNIT VALUES'!$D$33)+(R1155*'UNIT VALUES'!$D$34),(Q1155*'UNIT VALUES'!$D$31)+(T1155*'UNIT VALUES'!$D$32)+(R1155*'UNIT VALUES'!$D$34)))</f>
        <v>19636206.506178014</v>
      </c>
      <c r="W1155" s="25">
        <f t="shared" si="54"/>
        <v>19883409</v>
      </c>
      <c r="X1155" s="219">
        <f>ROUND(IF(C1155="22", W1155*'UNIT VALUES'!$D$44, W1155*'UNIT VALUES'!$D$36), 0)</f>
        <v>16534031</v>
      </c>
      <c r="Y1155" s="87">
        <f>ROUND(IF(C1155="22", IF(U1155&gt;V1155,O1155*'UNIT VALUES'!$D$38*'UNIT VALUES'!$D$44,O1155*'UNIT VALUES'!$D$41*'UNIT VALUES'!$D$44),IF(U1155&gt;V1155, O1155*'UNIT VALUES'!$D$28*'UNIT VALUES'!$D$36,0)), 0)</f>
        <v>5086122</v>
      </c>
      <c r="Z1155" s="87">
        <f>ROUND(IF(C1155="22", IF(U1155&gt;V1155,Q1155*'UNIT VALUES'!$D$39*'UNIT VALUES'!$D$44,Q1155*'UNIT VALUES'!$D$42*'UNIT VALUES'!$D$44), IF(U1155&gt;V1155, Q1155*'UNIT VALUES'!$D$29*'UNIT VALUES'!$D$36, Q1155*'UNIT VALUES'!$D$31*'UNIT VALUES'!$D$36)),0)</f>
        <v>8281906</v>
      </c>
      <c r="AA1155" s="87">
        <f>ROUND(IF(C1155="22", IF(U1155&gt;V1155,0,R1155*'UNIT VALUES'!$D$43*'UNIT VALUES'!$D$44),IF(CALCS!U1155&gt;CALCS!V1155,0,CALCS!R1155*'UNIT VALUES'!$D$34*'UNIT VALUES'!$D$36)), 0)</f>
        <v>0</v>
      </c>
      <c r="AB1155" s="87">
        <f>ROUND(IF(C1155="22",IF(U1155&gt;V1155,S1155*'UNIT VALUES'!$D$40*'UNIT VALUES'!$D$44,0),IF(U1155&gt;V1155,S1155*'UNIT VALUES'!$D$30*'UNIT VALUES'!$D$36)), 0)</f>
        <v>3166003</v>
      </c>
      <c r="AC1155" s="87">
        <f>ROUND(IF(U1155&gt;V1155,0,IF(T1155&gt;1, IF(C1155="66", T1155*'UNIT VALUES'!$D$33*'UNIT VALUES'!$D$36,T1155*'UNIT VALUES'!$D$32*'UNIT VALUES'!$D$36),0)),0)</f>
        <v>0</v>
      </c>
      <c r="AD1155" t="str">
        <f t="shared" si="55"/>
        <v>519999</v>
      </c>
      <c r="AE1155">
        <f ca="1">IF(C1155="22",OFFSET('National Reallocations'!$L$1,MATCH(AD1155,'National Reallocations'!$I$2:$I$52,0),),ROUND((X1155/(SUM($X$2:$X$1259)-SUMIF($C$2:$C$1259,"22",$X$2:$X$1259)))*(Reallocations!$F$4+Reallocations!$F$5),0))</f>
        <v>9272</v>
      </c>
      <c r="AF1155" s="27">
        <f ca="1">IF(ISERROR(OFFSET('MSA Reallocations'!$I$1,MATCH(AD1155,'MSA Reallocations'!$E$2:$E$37,0),)), 0, (OFFSET('MSA Reallocations'!$I$1,MATCH(AD1155,'MSA Reallocations'!$E$2:$E$37,0),)))</f>
        <v>0</v>
      </c>
      <c r="AG1155" s="181">
        <f ca="1">IF(ISERROR(OFFSET(Reductions!$E$1,MATCH(AD1155,Reductions!$F$2:$F$15,0),)), 0, -OFFSET(Reductions!$E$1,MATCH(AD1155,Reductions!$F$2:$F$15,0),))</f>
        <v>0</v>
      </c>
      <c r="AH1155" s="53">
        <f t="shared" ref="AH1155:AH1218" ca="1" si="56">AG1155+AF1155+AE1155+X1155</f>
        <v>16543303</v>
      </c>
    </row>
    <row r="1156" spans="1:34" x14ac:dyDescent="0.25">
      <c r="A1156" s="126" t="s">
        <v>5301</v>
      </c>
      <c r="B1156" s="126" t="s">
        <v>3021</v>
      </c>
      <c r="C1156" s="126" t="s">
        <v>27</v>
      </c>
      <c r="D1156" s="126" t="s">
        <v>28</v>
      </c>
      <c r="E1156" s="126" t="s">
        <v>27</v>
      </c>
      <c r="F1156" s="126" t="s">
        <v>3022</v>
      </c>
      <c r="G1156" s="126" t="s">
        <v>1714</v>
      </c>
      <c r="H1156" s="126" t="s">
        <v>23</v>
      </c>
      <c r="I1156" s="126" t="s">
        <v>2268</v>
      </c>
      <c r="J1156" s="126" t="s">
        <v>914</v>
      </c>
      <c r="K1156" s="126" t="s">
        <v>3336</v>
      </c>
      <c r="L1156" s="127">
        <v>91023</v>
      </c>
      <c r="M1156" s="127">
        <v>103217</v>
      </c>
      <c r="N1156" s="127">
        <v>103217</v>
      </c>
      <c r="O1156" s="127">
        <v>153511</v>
      </c>
      <c r="P1156" s="127">
        <v>0</v>
      </c>
      <c r="Q1156" s="127">
        <v>12661</v>
      </c>
      <c r="R1156" s="127">
        <v>6316</v>
      </c>
      <c r="S1156" s="127">
        <v>2268</v>
      </c>
      <c r="T1156" s="24">
        <f>IF(P1156&gt;0, ROUND(IF(IF(OR(C1156="51", C1156="52", C1156="66"), (L1156*'UNIT VALUES'!$C$26)-CALCS!P1156,0)&gt;0, IF(OR(C1156="51", C1156="52", C1156="66"), (L1156*'UNIT VALUES'!$C$26)-CALCS!P1156,0), 0), 0), ROUND(IF(IF(OR(C1156="51", C1156="52", C1156="66"), (L1156*'UNIT VALUES'!$C$26)-CALCS!O1156,0)&gt;0, IF(OR(C1156="51", C1156="52", C1156="66"), (L1156*'UNIT VALUES'!$C$26)-CALCS!O1156,0), 0), 0))</f>
        <v>0</v>
      </c>
      <c r="U1156" s="25">
        <f>IF(C1156="22", (O1156*'UNIT VALUES'!$D$38)+(Q1156*'UNIT VALUES'!$D$39)+(S1156*'UNIT VALUES'!$D$40), (O1156*'UNIT VALUES'!$D$28)+(Q1156*'UNIT VALUES'!$D$29)+(S1156*'UNIT VALUES'!$D$30))</f>
        <v>950604.8225039714</v>
      </c>
      <c r="V1156" s="25">
        <f>IF(C1156="22",(O1156*'UNIT VALUES'!$D$41)+(Q1156*'UNIT VALUES'!$D$42)+(R1156*'UNIT VALUES'!$D$43),IF(C1156="66",(Q1156*'UNIT VALUES'!$D$31)+(T1156*'UNIT VALUES'!$D$33)+(R1156*'UNIT VALUES'!$D$34),(Q1156*'UNIT VALUES'!$D$31)+(T1156*'UNIT VALUES'!$D$32)+(R1156*'UNIT VALUES'!$D$34)))</f>
        <v>661432.3955992437</v>
      </c>
      <c r="W1156" s="25">
        <f t="shared" si="54"/>
        <v>950605</v>
      </c>
      <c r="X1156" s="27">
        <f>ROUND(IF(C1156="22", W1156*'UNIT VALUES'!$D$44, W1156*'UNIT VALUES'!$D$36), 0)</f>
        <v>831977</v>
      </c>
      <c r="Y1156" s="87">
        <f>ROUND(IF(C1156="22", IF(U1156&gt;V1156,O1156*'UNIT VALUES'!$D$38*'UNIT VALUES'!$D$44,O1156*'UNIT VALUES'!$D$41*'UNIT VALUES'!$D$44),IF(U1156&gt;V1156, O1156*'UNIT VALUES'!$D$28*'UNIT VALUES'!$D$36,0)), 0)</f>
        <v>252554</v>
      </c>
      <c r="Z1156" s="87">
        <f>ROUND(IF(C1156="22", IF(U1156&gt;V1156,Q1156*'UNIT VALUES'!$D$39*'UNIT VALUES'!$D$44,Q1156*'UNIT VALUES'!$D$42*'UNIT VALUES'!$D$44), IF(U1156&gt;V1156, Q1156*'UNIT VALUES'!$D$29*'UNIT VALUES'!$D$36, Q1156*'UNIT VALUES'!$D$31*'UNIT VALUES'!$D$36)),0)</f>
        <v>281695</v>
      </c>
      <c r="AA1156" s="87">
        <f>ROUND(IF(C1156="22", IF(U1156&gt;V1156,0,R1156*'UNIT VALUES'!$D$43*'UNIT VALUES'!$D$44),IF(CALCS!U1156&gt;CALCS!V1156,0,CALCS!R1156*'UNIT VALUES'!$D$34*'UNIT VALUES'!$D$36)), 0)</f>
        <v>0</v>
      </c>
      <c r="AB1156" s="87">
        <f>ROUND(IF(C1156="22",IF(U1156&gt;V1156,S1156*'UNIT VALUES'!$D$40*'UNIT VALUES'!$D$44,0),IF(U1156&gt;V1156,S1156*'UNIT VALUES'!$D$30*'UNIT VALUES'!$D$36)), 0)</f>
        <v>297729</v>
      </c>
      <c r="AC1156" s="87">
        <f>ROUND(IF(U1156&gt;V1156,0,IF(T1156&gt;1, IF(C1156="66", T1156*'UNIT VALUES'!$D$33*'UNIT VALUES'!$D$36,T1156*'UNIT VALUES'!$D$32*'UNIT VALUES'!$D$36),0)),0)</f>
        <v>0</v>
      </c>
      <c r="AD1156" t="str">
        <f t="shared" si="55"/>
        <v>510024</v>
      </c>
      <c r="AE1156">
        <f ca="1">IF(C1156="22",OFFSET('National Reallocations'!$L$1,MATCH(AD1156,'National Reallocations'!$I$2:$I$52,0),),ROUND((X1156/(SUM($X$2:$X$1259)-SUMIF($C$2:$C$1259,"22",$X$2:$X$1259)))*(Reallocations!$F$4+Reallocations!$F$5),0))</f>
        <v>70</v>
      </c>
      <c r="AF1156" s="27">
        <f ca="1">IF(ISERROR(OFFSET('MSA Reallocations'!$I$1,MATCH(AD1156,'MSA Reallocations'!$E$2:$E$37,0),)), 0, (OFFSET('MSA Reallocations'!$I$1,MATCH(AD1156,'MSA Reallocations'!$E$2:$E$37,0),)))</f>
        <v>0</v>
      </c>
      <c r="AG1156" s="181">
        <f ca="1">IF(ISERROR(OFFSET(Reductions!$E$1,MATCH(AD1156,Reductions!$F$2:$F$15,0),)), 0, -OFFSET(Reductions!$E$1,MATCH(AD1156,Reductions!$F$2:$F$15,0),))</f>
        <v>0</v>
      </c>
      <c r="AH1156" s="53">
        <f t="shared" ca="1" si="56"/>
        <v>832047</v>
      </c>
    </row>
    <row r="1157" spans="1:34" x14ac:dyDescent="0.25">
      <c r="A1157" s="126" t="s">
        <v>5348</v>
      </c>
      <c r="B1157" s="126" t="s">
        <v>3021</v>
      </c>
      <c r="C1157" s="126" t="s">
        <v>27</v>
      </c>
      <c r="D1157" s="126" t="s">
        <v>28</v>
      </c>
      <c r="E1157" s="126" t="s">
        <v>27</v>
      </c>
      <c r="F1157" s="126" t="s">
        <v>843</v>
      </c>
      <c r="G1157" s="126" t="s">
        <v>1177</v>
      </c>
      <c r="H1157" s="126" t="s">
        <v>23</v>
      </c>
      <c r="I1157" s="126" t="s">
        <v>3024</v>
      </c>
      <c r="J1157" s="126" t="s">
        <v>3025</v>
      </c>
      <c r="K1157" s="126" t="s">
        <v>853</v>
      </c>
      <c r="L1157" s="127">
        <v>7070</v>
      </c>
      <c r="M1157" s="127">
        <v>0</v>
      </c>
      <c r="N1157" s="127">
        <v>0</v>
      </c>
      <c r="O1157" s="127">
        <v>44215</v>
      </c>
      <c r="P1157" s="127">
        <v>0</v>
      </c>
      <c r="Q1157" s="127">
        <v>15813</v>
      </c>
      <c r="R1157" s="127">
        <v>499</v>
      </c>
      <c r="S1157" s="127">
        <v>131</v>
      </c>
      <c r="T1157" s="24">
        <f>IF(P1157&gt;0, ROUND(IF(IF(OR(C1157="51", C1157="52", C1157="66"), (L1157*'UNIT VALUES'!$C$26)-CALCS!P1157,0)&gt;0, IF(OR(C1157="51", C1157="52", C1157="66"), (L1157*'UNIT VALUES'!$C$26)-CALCS!P1157,0), 0), 0), ROUND(IF(IF(OR(C1157="51", C1157="52", C1157="66"), (L1157*'UNIT VALUES'!$C$26)-CALCS!O1157,0)&gt;0, IF(OR(C1157="51", C1157="52", C1157="66"), (L1157*'UNIT VALUES'!$C$26)-CALCS!O1157,0), 0), 0))</f>
        <v>0</v>
      </c>
      <c r="U1157" s="25">
        <f>IF(C1157="22", (O1157*'UNIT VALUES'!$D$38)+(Q1157*'UNIT VALUES'!$D$39)+(S1157*'UNIT VALUES'!$D$40), (O1157*'UNIT VALUES'!$D$28)+(Q1157*'UNIT VALUES'!$D$29)+(S1157*'UNIT VALUES'!$D$30))</f>
        <v>504750.90863137541</v>
      </c>
      <c r="V1157" s="25">
        <f>IF(C1157="22",(O1157*'UNIT VALUES'!$D$41)+(Q1157*'UNIT VALUES'!$D$42)+(R1157*'UNIT VALUES'!$D$43),IF(C1157="66",(Q1157*'UNIT VALUES'!$D$31)+(T1157*'UNIT VALUES'!$D$33)+(R1157*'UNIT VALUES'!$D$34),(Q1157*'UNIT VALUES'!$D$31)+(T1157*'UNIT VALUES'!$D$32)+(R1157*'UNIT VALUES'!$D$34)))</f>
        <v>278192.6422535709</v>
      </c>
      <c r="W1157" s="25">
        <f t="shared" si="54"/>
        <v>504751</v>
      </c>
      <c r="X1157" s="27">
        <f>ROUND(IF(C1157="22", W1157*'UNIT VALUES'!$D$44, W1157*'UNIT VALUES'!$D$36), 0)</f>
        <v>441762</v>
      </c>
      <c r="Y1157" s="87">
        <f>ROUND(IF(C1157="22", IF(U1157&gt;V1157,O1157*'UNIT VALUES'!$D$38*'UNIT VALUES'!$D$44,O1157*'UNIT VALUES'!$D$41*'UNIT VALUES'!$D$44),IF(U1157&gt;V1157, O1157*'UNIT VALUES'!$D$28*'UNIT VALUES'!$D$36,0)), 0)</f>
        <v>72742</v>
      </c>
      <c r="Z1157" s="87">
        <f>ROUND(IF(C1157="22", IF(U1157&gt;V1157,Q1157*'UNIT VALUES'!$D$39*'UNIT VALUES'!$D$44,Q1157*'UNIT VALUES'!$D$42*'UNIT VALUES'!$D$44), IF(U1157&gt;V1157, Q1157*'UNIT VALUES'!$D$29*'UNIT VALUES'!$D$36, Q1157*'UNIT VALUES'!$D$31*'UNIT VALUES'!$D$36)),0)</f>
        <v>351823</v>
      </c>
      <c r="AA1157" s="87">
        <f>ROUND(IF(C1157="22", IF(U1157&gt;V1157,0,R1157*'UNIT VALUES'!$D$43*'UNIT VALUES'!$D$44),IF(CALCS!U1157&gt;CALCS!V1157,0,CALCS!R1157*'UNIT VALUES'!$D$34*'UNIT VALUES'!$D$36)), 0)</f>
        <v>0</v>
      </c>
      <c r="AB1157" s="87">
        <f>ROUND(IF(C1157="22",IF(U1157&gt;V1157,S1157*'UNIT VALUES'!$D$40*'UNIT VALUES'!$D$44,0),IF(U1157&gt;V1157,S1157*'UNIT VALUES'!$D$30*'UNIT VALUES'!$D$36)), 0)</f>
        <v>17197</v>
      </c>
      <c r="AC1157" s="87">
        <f>ROUND(IF(U1157&gt;V1157,0,IF(T1157&gt;1, IF(C1157="66", T1157*'UNIT VALUES'!$D$33*'UNIT VALUES'!$D$36,T1157*'UNIT VALUES'!$D$32*'UNIT VALUES'!$D$36),0)),0)</f>
        <v>0</v>
      </c>
      <c r="AD1157" t="str">
        <f t="shared" si="55"/>
        <v>510114</v>
      </c>
      <c r="AE1157">
        <f ca="1">IF(C1157="22",OFFSET('National Reallocations'!$L$1,MATCH(AD1157,'National Reallocations'!$I$2:$I$52,0),),ROUND((X1157/(SUM($X$2:$X$1259)-SUMIF($C$2:$C$1259,"22",$X$2:$X$1259)))*(Reallocations!$F$4+Reallocations!$F$5),0))</f>
        <v>37</v>
      </c>
      <c r="AF1157" s="27">
        <f ca="1">IF(ISERROR(OFFSET('MSA Reallocations'!$I$1,MATCH(AD1157,'MSA Reallocations'!$E$2:$E$37,0),)), 0, (OFFSET('MSA Reallocations'!$I$1,MATCH(AD1157,'MSA Reallocations'!$E$2:$E$37,0),)))</f>
        <v>0</v>
      </c>
      <c r="AG1157" s="181">
        <f ca="1">IF(ISERROR(OFFSET(Reductions!$E$1,MATCH(AD1157,Reductions!$F$2:$F$15,0),)), 0, -OFFSET(Reductions!$E$1,MATCH(AD1157,Reductions!$F$2:$F$15,0),))</f>
        <v>0</v>
      </c>
      <c r="AH1157" s="53">
        <f t="shared" ca="1" si="56"/>
        <v>441799</v>
      </c>
    </row>
    <row r="1158" spans="1:34" x14ac:dyDescent="0.25">
      <c r="A1158" s="126" t="s">
        <v>5131</v>
      </c>
      <c r="B1158" s="126" t="s">
        <v>3021</v>
      </c>
      <c r="C1158" s="126" t="s">
        <v>27</v>
      </c>
      <c r="D1158" s="126" t="s">
        <v>28</v>
      </c>
      <c r="E1158" s="126" t="s">
        <v>27</v>
      </c>
      <c r="F1158" s="126" t="s">
        <v>183</v>
      </c>
      <c r="G1158" s="126" t="s">
        <v>3026</v>
      </c>
      <c r="H1158" s="126" t="s">
        <v>23</v>
      </c>
      <c r="I1158" s="126" t="s">
        <v>3027</v>
      </c>
      <c r="J1158" s="126" t="s">
        <v>2752</v>
      </c>
      <c r="K1158" s="126" t="s">
        <v>853</v>
      </c>
      <c r="L1158" s="127">
        <v>17144</v>
      </c>
      <c r="M1158" s="127">
        <v>19042</v>
      </c>
      <c r="N1158" s="127">
        <v>19042</v>
      </c>
      <c r="O1158" s="127">
        <v>17141</v>
      </c>
      <c r="P1158" s="127">
        <v>0</v>
      </c>
      <c r="Q1158" s="127">
        <v>3369</v>
      </c>
      <c r="R1158" s="127">
        <v>1186</v>
      </c>
      <c r="S1158" s="127">
        <v>81</v>
      </c>
      <c r="T1158" s="24">
        <f>IF(P1158&gt;0, ROUND(IF(IF(OR(C1158="51", C1158="52", C1158="66"), (L1158*'UNIT VALUES'!$C$26)-CALCS!P1158,0)&gt;0, IF(OR(C1158="51", C1158="52", C1158="66"), (L1158*'UNIT VALUES'!$C$26)-CALCS!P1158,0), 0), 0), ROUND(IF(IF(OR(C1158="51", C1158="52", C1158="66"), (L1158*'UNIT VALUES'!$C$26)-CALCS!O1158,0)&gt;0, IF(OR(C1158="51", C1158="52", C1158="66"), (L1158*'UNIT VALUES'!$C$26)-CALCS!O1158,0), 0), 0))</f>
        <v>9762</v>
      </c>
      <c r="U1158" s="25">
        <f>IF(C1158="22", (O1158*'UNIT VALUES'!$D$38)+(Q1158*'UNIT VALUES'!$D$39)+(S1158*'UNIT VALUES'!$D$40), (O1158*'UNIT VALUES'!$D$28)+(Q1158*'UNIT VALUES'!$D$29)+(S1158*'UNIT VALUES'!$D$30))</f>
        <v>130014.95680799519</v>
      </c>
      <c r="V1158" s="25">
        <f>IF(C1158="22",(O1158*'UNIT VALUES'!$D$41)+(Q1158*'UNIT VALUES'!$D$42)+(R1158*'UNIT VALUES'!$D$43),IF(C1158="66",(Q1158*'UNIT VALUES'!$D$31)+(T1158*'UNIT VALUES'!$D$33)+(R1158*'UNIT VALUES'!$D$34),(Q1158*'UNIT VALUES'!$D$31)+(T1158*'UNIT VALUES'!$D$32)+(R1158*'UNIT VALUES'!$D$34)))</f>
        <v>253221.02902196479</v>
      </c>
      <c r="W1158" s="25">
        <f t="shared" si="54"/>
        <v>253221</v>
      </c>
      <c r="X1158" s="27">
        <f>ROUND(IF(C1158="22", W1158*'UNIT VALUES'!$D$44, W1158*'UNIT VALUES'!$D$36), 0)</f>
        <v>221621</v>
      </c>
      <c r="Y1158" s="87">
        <f>ROUND(IF(C1158="22", IF(U1158&gt;V1158,O1158*'UNIT VALUES'!$D$38*'UNIT VALUES'!$D$44,O1158*'UNIT VALUES'!$D$41*'UNIT VALUES'!$D$44),IF(U1158&gt;V1158, O1158*'UNIT VALUES'!$D$28*'UNIT VALUES'!$D$36,0)), 0)</f>
        <v>0</v>
      </c>
      <c r="Z1158" s="87">
        <f>ROUND(IF(C1158="22", IF(U1158&gt;V1158,Q1158*'UNIT VALUES'!$D$39*'UNIT VALUES'!$D$44,Q1158*'UNIT VALUES'!$D$42*'UNIT VALUES'!$D$44), IF(U1158&gt;V1158, Q1158*'UNIT VALUES'!$D$29*'UNIT VALUES'!$D$36, Q1158*'UNIT VALUES'!$D$31*'UNIT VALUES'!$D$36)),0)</f>
        <v>44974</v>
      </c>
      <c r="AA1158" s="87">
        <f>ROUND(IF(C1158="22", IF(U1158&gt;V1158,0,R1158*'UNIT VALUES'!$D$43*'UNIT VALUES'!$D$44),IF(CALCS!U1158&gt;CALCS!V1158,0,CALCS!R1158*'UNIT VALUES'!$D$34*'UNIT VALUES'!$D$36)), 0)</f>
        <v>76965</v>
      </c>
      <c r="AB1158" s="87">
        <f>ROUND(IF(C1158="22",IF(U1158&gt;V1158,S1158*'UNIT VALUES'!$D$40*'UNIT VALUES'!$D$44,0),IF(U1158&gt;V1158,S1158*'UNIT VALUES'!$D$30*'UNIT VALUES'!$D$36)), 0)</f>
        <v>0</v>
      </c>
      <c r="AC1158" s="87">
        <f>ROUND(IF(U1158&gt;V1158,0,IF(T1158&gt;1, IF(C1158="66", T1158*'UNIT VALUES'!$D$33*'UNIT VALUES'!$D$36,T1158*'UNIT VALUES'!$D$32*'UNIT VALUES'!$D$36),0)),0)</f>
        <v>99682</v>
      </c>
      <c r="AD1158" t="str">
        <f t="shared" si="55"/>
        <v>510186</v>
      </c>
      <c r="AE1158">
        <f ca="1">IF(C1158="22",OFFSET('National Reallocations'!$L$1,MATCH(AD1158,'National Reallocations'!$I$2:$I$52,0),),ROUND((X1158/(SUM($X$2:$X$1259)-SUMIF($C$2:$C$1259,"22",$X$2:$X$1259)))*(Reallocations!$F$4+Reallocations!$F$5),0))</f>
        <v>19</v>
      </c>
      <c r="AF1158" s="27">
        <f ca="1">IF(ISERROR(OFFSET('MSA Reallocations'!$I$1,MATCH(AD1158,'MSA Reallocations'!$E$2:$E$37,0),)), 0, (OFFSET('MSA Reallocations'!$I$1,MATCH(AD1158,'MSA Reallocations'!$E$2:$E$37,0),)))</f>
        <v>0</v>
      </c>
      <c r="AG1158" s="181">
        <f ca="1">IF(ISERROR(OFFSET(Reductions!$E$1,MATCH(AD1158,Reductions!$F$2:$F$15,0),)), 0, -OFFSET(Reductions!$E$1,MATCH(AD1158,Reductions!$F$2:$F$15,0),))</f>
        <v>0</v>
      </c>
      <c r="AH1158" s="53">
        <f t="shared" ca="1" si="56"/>
        <v>221640</v>
      </c>
    </row>
    <row r="1159" spans="1:34" x14ac:dyDescent="0.25">
      <c r="A1159" s="126" t="s">
        <v>5321</v>
      </c>
      <c r="B1159" s="126" t="s">
        <v>3021</v>
      </c>
      <c r="C1159" s="126" t="s">
        <v>27</v>
      </c>
      <c r="D1159" s="126" t="s">
        <v>28</v>
      </c>
      <c r="E1159" s="126" t="s">
        <v>27</v>
      </c>
      <c r="F1159" s="126" t="s">
        <v>934</v>
      </c>
      <c r="G1159" s="126" t="s">
        <v>3029</v>
      </c>
      <c r="H1159" s="126" t="s">
        <v>23</v>
      </c>
      <c r="I1159" s="126" t="s">
        <v>3030</v>
      </c>
      <c r="J1159" s="126" t="s">
        <v>3031</v>
      </c>
      <c r="K1159" s="126" t="s">
        <v>853</v>
      </c>
      <c r="L1159" s="127">
        <v>29427</v>
      </c>
      <c r="M1159" s="127">
        <v>39916</v>
      </c>
      <c r="N1159" s="127">
        <v>39916</v>
      </c>
      <c r="O1159" s="127">
        <v>46597</v>
      </c>
      <c r="P1159" s="127">
        <v>0</v>
      </c>
      <c r="Q1159" s="127">
        <v>11517</v>
      </c>
      <c r="R1159" s="127">
        <v>3610</v>
      </c>
      <c r="S1159" s="127">
        <v>184</v>
      </c>
      <c r="T1159" s="24">
        <f>IF(P1159&gt;0, ROUND(IF(IF(OR(C1159="51", C1159="52", C1159="66"), (L1159*'UNIT VALUES'!$C$26)-CALCS!P1159,0)&gt;0, IF(OR(C1159="51", C1159="52", C1159="66"), (L1159*'UNIT VALUES'!$C$26)-CALCS!P1159,0), 0), 0), ROUND(IF(IF(OR(C1159="51", C1159="52", C1159="66"), (L1159*'UNIT VALUES'!$C$26)-CALCS!O1159,0)&gt;0, IF(OR(C1159="51", C1159="52", C1159="66"), (L1159*'UNIT VALUES'!$C$26)-CALCS!O1159,0), 0), 0))</f>
        <v>0</v>
      </c>
      <c r="U1159" s="25">
        <f>IF(C1159="22", (O1159*'UNIT VALUES'!$D$38)+(Q1159*'UNIT VALUES'!$D$39)+(S1159*'UNIT VALUES'!$D$40), (O1159*'UNIT VALUES'!$D$28)+(Q1159*'UNIT VALUES'!$D$29)+(S1159*'UNIT VALUES'!$D$30))</f>
        <v>407967.79121238354</v>
      </c>
      <c r="V1159" s="25">
        <f>IF(C1159="22",(O1159*'UNIT VALUES'!$D$41)+(Q1159*'UNIT VALUES'!$D$42)+(R1159*'UNIT VALUES'!$D$43),IF(C1159="66",(Q1159*'UNIT VALUES'!$D$31)+(T1159*'UNIT VALUES'!$D$33)+(R1159*'UNIT VALUES'!$D$34),(Q1159*'UNIT VALUES'!$D$31)+(T1159*'UNIT VALUES'!$D$32)+(R1159*'UNIT VALUES'!$D$34)))</f>
        <v>443339.71620990336</v>
      </c>
      <c r="W1159" s="25">
        <f t="shared" si="54"/>
        <v>443340</v>
      </c>
      <c r="X1159" s="27">
        <f>ROUND(IF(C1159="22", W1159*'UNIT VALUES'!$D$44, W1159*'UNIT VALUES'!$D$36), 0)</f>
        <v>388015</v>
      </c>
      <c r="Y1159" s="87">
        <f>ROUND(IF(C1159="22", IF(U1159&gt;V1159,O1159*'UNIT VALUES'!$D$38*'UNIT VALUES'!$D$44,O1159*'UNIT VALUES'!$D$41*'UNIT VALUES'!$D$44),IF(U1159&gt;V1159, O1159*'UNIT VALUES'!$D$28*'UNIT VALUES'!$D$36,0)), 0)</f>
        <v>0</v>
      </c>
      <c r="Z1159" s="87">
        <f>ROUND(IF(C1159="22", IF(U1159&gt;V1159,Q1159*'UNIT VALUES'!$D$39*'UNIT VALUES'!$D$44,Q1159*'UNIT VALUES'!$D$42*'UNIT VALUES'!$D$44), IF(U1159&gt;V1159, Q1159*'UNIT VALUES'!$D$29*'UNIT VALUES'!$D$36, Q1159*'UNIT VALUES'!$D$31*'UNIT VALUES'!$D$36)),0)</f>
        <v>153745</v>
      </c>
      <c r="AA1159" s="87">
        <f>ROUND(IF(C1159="22", IF(U1159&gt;V1159,0,R1159*'UNIT VALUES'!$D$43*'UNIT VALUES'!$D$44),IF(CALCS!U1159&gt;CALCS!V1159,0,CALCS!R1159*'UNIT VALUES'!$D$34*'UNIT VALUES'!$D$36)), 0)</f>
        <v>234270</v>
      </c>
      <c r="AB1159" s="87">
        <f>ROUND(IF(C1159="22",IF(U1159&gt;V1159,S1159*'UNIT VALUES'!$D$40*'UNIT VALUES'!$D$44,0),IF(U1159&gt;V1159,S1159*'UNIT VALUES'!$D$30*'UNIT VALUES'!$D$36)), 0)</f>
        <v>0</v>
      </c>
      <c r="AC1159" s="87">
        <f>ROUND(IF(U1159&gt;V1159,0,IF(T1159&gt;1, IF(C1159="66", T1159*'UNIT VALUES'!$D$33*'UNIT VALUES'!$D$36,T1159*'UNIT VALUES'!$D$32*'UNIT VALUES'!$D$36),0)),0)</f>
        <v>0</v>
      </c>
      <c r="AD1159" t="str">
        <f t="shared" si="55"/>
        <v>510264</v>
      </c>
      <c r="AE1159">
        <f ca="1">IF(C1159="22",OFFSET('National Reallocations'!$L$1,MATCH(AD1159,'National Reallocations'!$I$2:$I$52,0),),ROUND((X1159/(SUM($X$2:$X$1259)-SUMIF($C$2:$C$1259,"22",$X$2:$X$1259)))*(Reallocations!$F$4+Reallocations!$F$5),0))</f>
        <v>33</v>
      </c>
      <c r="AF1159" s="27">
        <f ca="1">IF(ISERROR(OFFSET('MSA Reallocations'!$I$1,MATCH(AD1159,'MSA Reallocations'!$E$2:$E$37,0),)), 0, (OFFSET('MSA Reallocations'!$I$1,MATCH(AD1159,'MSA Reallocations'!$E$2:$E$37,0),)))</f>
        <v>0</v>
      </c>
      <c r="AG1159" s="181">
        <f ca="1">IF(ISERROR(OFFSET(Reductions!$E$1,MATCH(AD1159,Reductions!$F$2:$F$15,0),)), 0, -OFFSET(Reductions!$E$1,MATCH(AD1159,Reductions!$F$2:$F$15,0),))</f>
        <v>0</v>
      </c>
      <c r="AH1159" s="53">
        <f t="shared" ca="1" si="56"/>
        <v>388048</v>
      </c>
    </row>
    <row r="1160" spans="1:34" x14ac:dyDescent="0.25">
      <c r="A1160" s="126" t="s">
        <v>5641</v>
      </c>
      <c r="B1160" s="126" t="s">
        <v>3021</v>
      </c>
      <c r="C1160" s="126" t="s">
        <v>47</v>
      </c>
      <c r="D1160" s="126" t="s">
        <v>48</v>
      </c>
      <c r="E1160" s="126" t="s">
        <v>27</v>
      </c>
      <c r="F1160" s="126" t="s">
        <v>254</v>
      </c>
      <c r="G1160" s="126" t="s">
        <v>3033</v>
      </c>
      <c r="H1160" s="126" t="s">
        <v>23</v>
      </c>
      <c r="I1160" s="126" t="s">
        <v>305</v>
      </c>
      <c r="J1160" s="126" t="s">
        <v>3034</v>
      </c>
      <c r="K1160" s="126" t="s">
        <v>853</v>
      </c>
      <c r="L1160" s="127">
        <v>73637</v>
      </c>
      <c r="M1160" s="127">
        <v>114486</v>
      </c>
      <c r="N1160" s="127">
        <v>114486</v>
      </c>
      <c r="O1160" s="127">
        <v>235429</v>
      </c>
      <c r="P1160" s="127">
        <v>0</v>
      </c>
      <c r="Q1160" s="127">
        <v>20035</v>
      </c>
      <c r="R1160" s="127">
        <v>2019</v>
      </c>
      <c r="S1160" s="127">
        <v>1487</v>
      </c>
      <c r="T1160" s="24">
        <f>IF(P1160&gt;0, ROUND(IF(IF(OR(C1160="51", C1160="52", C1160="66"), (L1160*'UNIT VALUES'!$C$26)-CALCS!P1160,0)&gt;0, IF(OR(C1160="51", C1160="52", C1160="66"), (L1160*'UNIT VALUES'!$C$26)-CALCS!P1160,0), 0), 0), ROUND(IF(IF(OR(C1160="51", C1160="52", C1160="66"), (L1160*'UNIT VALUES'!$C$26)-CALCS!O1160,0)&gt;0, IF(OR(C1160="51", C1160="52", C1160="66"), (L1160*'UNIT VALUES'!$C$26)-CALCS!O1160,0), 0), 0))</f>
        <v>0</v>
      </c>
      <c r="U1160" s="25">
        <f>IF(C1160="22", (O1160*'UNIT VALUES'!$D$38)+(Q1160*'UNIT VALUES'!$D$39)+(S1160*'UNIT VALUES'!$D$40), (O1160*'UNIT VALUES'!$D$28)+(Q1160*'UNIT VALUES'!$D$29)+(S1160*'UNIT VALUES'!$D$30))</f>
        <v>1174905.3126538498</v>
      </c>
      <c r="V1160" s="25">
        <f>IF(C1160="22",(O1160*'UNIT VALUES'!$D$41)+(Q1160*'UNIT VALUES'!$D$42)+(R1160*'UNIT VALUES'!$D$43),IF(C1160="66",(Q1160*'UNIT VALUES'!$D$31)+(T1160*'UNIT VALUES'!$D$33)+(R1160*'UNIT VALUES'!$D$34),(Q1160*'UNIT VALUES'!$D$31)+(T1160*'UNIT VALUES'!$D$32)+(R1160*'UNIT VALUES'!$D$34)))</f>
        <v>455294.45884316391</v>
      </c>
      <c r="W1160" s="25">
        <f t="shared" si="54"/>
        <v>1174905</v>
      </c>
      <c r="X1160" s="27">
        <f>ROUND(IF(C1160="22", W1160*'UNIT VALUES'!$D$44, W1160*'UNIT VALUES'!$D$36), 0)</f>
        <v>1028287</v>
      </c>
      <c r="Y1160" s="87">
        <f>ROUND(IF(C1160="22", IF(U1160&gt;V1160,O1160*'UNIT VALUES'!$D$38*'UNIT VALUES'!$D$44,O1160*'UNIT VALUES'!$D$41*'UNIT VALUES'!$D$44),IF(U1160&gt;V1160, O1160*'UNIT VALUES'!$D$28*'UNIT VALUES'!$D$36,0)), 0)</f>
        <v>387324</v>
      </c>
      <c r="Z1160" s="87">
        <f>ROUND(IF(C1160="22", IF(U1160&gt;V1160,Q1160*'UNIT VALUES'!$D$39*'UNIT VALUES'!$D$44,Q1160*'UNIT VALUES'!$D$42*'UNIT VALUES'!$D$44), IF(U1160&gt;V1160, Q1160*'UNIT VALUES'!$D$29*'UNIT VALUES'!$D$36, Q1160*'UNIT VALUES'!$D$31*'UNIT VALUES'!$D$36)),0)</f>
        <v>445759</v>
      </c>
      <c r="AA1160" s="87">
        <f>ROUND(IF(C1160="22", IF(U1160&gt;V1160,0,R1160*'UNIT VALUES'!$D$43*'UNIT VALUES'!$D$44),IF(CALCS!U1160&gt;CALCS!V1160,0,CALCS!R1160*'UNIT VALUES'!$D$34*'UNIT VALUES'!$D$36)), 0)</f>
        <v>0</v>
      </c>
      <c r="AB1160" s="87">
        <f>ROUND(IF(C1160="22",IF(U1160&gt;V1160,S1160*'UNIT VALUES'!$D$40*'UNIT VALUES'!$D$44,0),IF(U1160&gt;V1160,S1160*'UNIT VALUES'!$D$30*'UNIT VALUES'!$D$36)), 0)</f>
        <v>195204</v>
      </c>
      <c r="AC1160" s="87">
        <f>ROUND(IF(U1160&gt;V1160,0,IF(T1160&gt;1, IF(C1160="66", T1160*'UNIT VALUES'!$D$33*'UNIT VALUES'!$D$36,T1160*'UNIT VALUES'!$D$32*'UNIT VALUES'!$D$36),0)),0)</f>
        <v>0</v>
      </c>
      <c r="AD1160" t="str">
        <f t="shared" si="55"/>
        <v>510288</v>
      </c>
      <c r="AE1160">
        <f ca="1">IF(C1160="22",OFFSET('National Reallocations'!$L$1,MATCH(AD1160,'National Reallocations'!$I$2:$I$52,0),),ROUND((X1160/(SUM($X$2:$X$1259)-SUMIF($C$2:$C$1259,"22",$X$2:$X$1259)))*(Reallocations!$F$4+Reallocations!$F$5),0))</f>
        <v>86</v>
      </c>
      <c r="AF1160" s="27">
        <f ca="1">IF(ISERROR(OFFSET('MSA Reallocations'!$I$1,MATCH(AD1160,'MSA Reallocations'!$E$2:$E$37,0),)), 0, (OFFSET('MSA Reallocations'!$I$1,MATCH(AD1160,'MSA Reallocations'!$E$2:$E$37,0),)))</f>
        <v>0</v>
      </c>
      <c r="AG1160" s="181">
        <f ca="1">IF(ISERROR(OFFSET(Reductions!$E$1,MATCH(AD1160,Reductions!$F$2:$F$15,0),)), 0, -OFFSET(Reductions!$E$1,MATCH(AD1160,Reductions!$F$2:$F$15,0),))</f>
        <v>0</v>
      </c>
      <c r="AH1160" s="53">
        <f t="shared" ca="1" si="56"/>
        <v>1028373</v>
      </c>
    </row>
    <row r="1161" spans="1:34" x14ac:dyDescent="0.25">
      <c r="A1161" s="126" t="s">
        <v>5662</v>
      </c>
      <c r="B1161" s="126" t="s">
        <v>3021</v>
      </c>
      <c r="C1161" s="126" t="s">
        <v>27</v>
      </c>
      <c r="D1161" s="126" t="s">
        <v>28</v>
      </c>
      <c r="E1161" s="126" t="s">
        <v>27</v>
      </c>
      <c r="F1161" s="126" t="s">
        <v>3036</v>
      </c>
      <c r="G1161" s="126" t="s">
        <v>1177</v>
      </c>
      <c r="H1161" s="126" t="s">
        <v>23</v>
      </c>
      <c r="I1161" s="126" t="s">
        <v>3037</v>
      </c>
      <c r="J1161" s="126" t="s">
        <v>3025</v>
      </c>
      <c r="K1161" s="126" t="s">
        <v>853</v>
      </c>
      <c r="L1161" s="127">
        <v>3653</v>
      </c>
      <c r="M1161" s="127">
        <v>0</v>
      </c>
      <c r="N1161" s="127">
        <v>0</v>
      </c>
      <c r="O1161" s="127">
        <v>21943</v>
      </c>
      <c r="P1161" s="127">
        <v>0</v>
      </c>
      <c r="Q1161" s="127">
        <v>2730</v>
      </c>
      <c r="R1161" s="127">
        <v>544</v>
      </c>
      <c r="S1161" s="127">
        <v>113</v>
      </c>
      <c r="T1161" s="24">
        <f>IF(P1161&gt;0, ROUND(IF(IF(OR(C1161="51", C1161="52", C1161="66"), (L1161*'UNIT VALUES'!$C$26)-CALCS!P1161,0)&gt;0, IF(OR(C1161="51", C1161="52", C1161="66"), (L1161*'UNIT VALUES'!$C$26)-CALCS!P1161,0), 0), 0), ROUND(IF(IF(OR(C1161="51", C1161="52", C1161="66"), (L1161*'UNIT VALUES'!$C$26)-CALCS!O1161,0)&gt;0, IF(OR(C1161="51", C1161="52", C1161="66"), (L1161*'UNIT VALUES'!$C$26)-CALCS!O1161,0), 0), 0))</f>
        <v>0</v>
      </c>
      <c r="U1161" s="25">
        <f>IF(C1161="22", (O1161*'UNIT VALUES'!$D$38)+(Q1161*'UNIT VALUES'!$D$39)+(S1161*'UNIT VALUES'!$D$40), (O1161*'UNIT VALUES'!$D$28)+(Q1161*'UNIT VALUES'!$D$29)+(S1161*'UNIT VALUES'!$D$30))</f>
        <v>127597.04068591745</v>
      </c>
      <c r="V1161" s="25">
        <f>IF(C1161="22",(O1161*'UNIT VALUES'!$D$41)+(Q1161*'UNIT VALUES'!$D$42)+(R1161*'UNIT VALUES'!$D$43),IF(C1161="66",(Q1161*'UNIT VALUES'!$D$31)+(T1161*'UNIT VALUES'!$D$33)+(R1161*'UNIT VALUES'!$D$34),(Q1161*'UNIT VALUES'!$D$31)+(T1161*'UNIT VALUES'!$D$32)+(R1161*'UNIT VALUES'!$D$34)))</f>
        <v>81976.524767280804</v>
      </c>
      <c r="W1161" s="25">
        <f t="shared" si="54"/>
        <v>127597</v>
      </c>
      <c r="X1161" s="27">
        <f>ROUND(IF(C1161="22", W1161*'UNIT VALUES'!$D$44, W1161*'UNIT VALUES'!$D$36), 0)</f>
        <v>111674</v>
      </c>
      <c r="Y1161" s="87">
        <f>ROUND(IF(C1161="22", IF(U1161&gt;V1161,O1161*'UNIT VALUES'!$D$38*'UNIT VALUES'!$D$44,O1161*'UNIT VALUES'!$D$41*'UNIT VALUES'!$D$44),IF(U1161&gt;V1161, O1161*'UNIT VALUES'!$D$28*'UNIT VALUES'!$D$36,0)), 0)</f>
        <v>36100</v>
      </c>
      <c r="Z1161" s="87">
        <f>ROUND(IF(C1161="22", IF(U1161&gt;V1161,Q1161*'UNIT VALUES'!$D$39*'UNIT VALUES'!$D$44,Q1161*'UNIT VALUES'!$D$42*'UNIT VALUES'!$D$44), IF(U1161&gt;V1161, Q1161*'UNIT VALUES'!$D$29*'UNIT VALUES'!$D$36, Q1161*'UNIT VALUES'!$D$31*'UNIT VALUES'!$D$36)),0)</f>
        <v>60740</v>
      </c>
      <c r="AA1161" s="87">
        <f>ROUND(IF(C1161="22", IF(U1161&gt;V1161,0,R1161*'UNIT VALUES'!$D$43*'UNIT VALUES'!$D$44),IF(CALCS!U1161&gt;CALCS!V1161,0,CALCS!R1161*'UNIT VALUES'!$D$34*'UNIT VALUES'!$D$36)), 0)</f>
        <v>0</v>
      </c>
      <c r="AB1161" s="87">
        <f>ROUND(IF(C1161="22",IF(U1161&gt;V1161,S1161*'UNIT VALUES'!$D$40*'UNIT VALUES'!$D$44,0),IF(U1161&gt;V1161,S1161*'UNIT VALUES'!$D$30*'UNIT VALUES'!$D$36)), 0)</f>
        <v>14834</v>
      </c>
      <c r="AC1161" s="87">
        <f>ROUND(IF(U1161&gt;V1161,0,IF(T1161&gt;1, IF(C1161="66", T1161*'UNIT VALUES'!$D$33*'UNIT VALUES'!$D$36,T1161*'UNIT VALUES'!$D$32*'UNIT VALUES'!$D$36),0)),0)</f>
        <v>0</v>
      </c>
      <c r="AD1161" t="str">
        <f t="shared" si="55"/>
        <v>510312</v>
      </c>
      <c r="AE1161">
        <f ca="1">IF(C1161="22",OFFSET('National Reallocations'!$L$1,MATCH(AD1161,'National Reallocations'!$I$2:$I$52,0),),ROUND((X1161/(SUM($X$2:$X$1259)-SUMIF($C$2:$C$1259,"22",$X$2:$X$1259)))*(Reallocations!$F$4+Reallocations!$F$5),0))</f>
        <v>9</v>
      </c>
      <c r="AF1161" s="27">
        <f ca="1">IF(ISERROR(OFFSET('MSA Reallocations'!$I$1,MATCH(AD1161,'MSA Reallocations'!$E$2:$E$37,0),)), 0, (OFFSET('MSA Reallocations'!$I$1,MATCH(AD1161,'MSA Reallocations'!$E$2:$E$37,0),)))</f>
        <v>0</v>
      </c>
      <c r="AG1161" s="181">
        <f ca="1">IF(ISERROR(OFFSET(Reductions!$E$1,MATCH(AD1161,Reductions!$F$2:$F$15,0),)), 0, -OFFSET(Reductions!$E$1,MATCH(AD1161,Reductions!$F$2:$F$15,0),))</f>
        <v>0</v>
      </c>
      <c r="AH1161" s="53">
        <f t="shared" ca="1" si="56"/>
        <v>111683</v>
      </c>
    </row>
    <row r="1162" spans="1:34" x14ac:dyDescent="0.25">
      <c r="A1162" s="126" t="s">
        <v>5737</v>
      </c>
      <c r="B1162" s="126" t="s">
        <v>3021</v>
      </c>
      <c r="C1162" s="126" t="s">
        <v>47</v>
      </c>
      <c r="D1162" s="126" t="s">
        <v>48</v>
      </c>
      <c r="E1162" s="126" t="s">
        <v>27</v>
      </c>
      <c r="F1162" s="126" t="s">
        <v>200</v>
      </c>
      <c r="G1162" s="126" t="s">
        <v>3039</v>
      </c>
      <c r="H1162" s="126" t="s">
        <v>23</v>
      </c>
      <c r="I1162" s="126" t="s">
        <v>3040</v>
      </c>
      <c r="J1162" s="126" t="s">
        <v>3041</v>
      </c>
      <c r="K1162" s="126" t="s">
        <v>853</v>
      </c>
      <c r="L1162" s="127">
        <v>9587</v>
      </c>
      <c r="M1162" s="127">
        <v>16509</v>
      </c>
      <c r="N1162" s="127">
        <v>16509</v>
      </c>
      <c r="O1162" s="127">
        <v>17820</v>
      </c>
      <c r="P1162" s="127">
        <v>0</v>
      </c>
      <c r="Q1162" s="127">
        <v>1836</v>
      </c>
      <c r="R1162" s="127">
        <v>517</v>
      </c>
      <c r="S1162" s="127">
        <v>129</v>
      </c>
      <c r="T1162" s="24">
        <f>IF(P1162&gt;0, ROUND(IF(IF(OR(C1162="51", C1162="52", C1162="66"), (L1162*'UNIT VALUES'!$C$26)-CALCS!P1162,0)&gt;0, IF(OR(C1162="51", C1162="52", C1162="66"), (L1162*'UNIT VALUES'!$C$26)-CALCS!P1162,0), 0), 0), ROUND(IF(IF(OR(C1162="51", C1162="52", C1162="66"), (L1162*'UNIT VALUES'!$C$26)-CALCS!O1162,0)&gt;0, IF(OR(C1162="51", C1162="52", C1162="66"), (L1162*'UNIT VALUES'!$C$26)-CALCS!O1162,0), 0), 0))</f>
        <v>0</v>
      </c>
      <c r="U1162" s="25">
        <f>IF(C1162="22", (O1162*'UNIT VALUES'!$D$38)+(Q1162*'UNIT VALUES'!$D$39)+(S1162*'UNIT VALUES'!$D$40), (O1162*'UNIT VALUES'!$D$28)+(Q1162*'UNIT VALUES'!$D$29)+(S1162*'UNIT VALUES'!$D$30))</f>
        <v>99519.922586647939</v>
      </c>
      <c r="V1162" s="25">
        <f>IF(C1162="22",(O1162*'UNIT VALUES'!$D$41)+(Q1162*'UNIT VALUES'!$D$42)+(R1162*'UNIT VALUES'!$D$43),IF(C1162="66",(Q1162*'UNIT VALUES'!$D$31)+(T1162*'UNIT VALUES'!$D$33)+(R1162*'UNIT VALUES'!$D$34),(Q1162*'UNIT VALUES'!$D$31)+(T1162*'UNIT VALUES'!$D$32)+(R1162*'UNIT VALUES'!$D$34)))</f>
        <v>66338.510182394675</v>
      </c>
      <c r="W1162" s="25">
        <f t="shared" si="54"/>
        <v>99520</v>
      </c>
      <c r="X1162" s="27">
        <f>ROUND(IF(C1162="22", W1162*'UNIT VALUES'!$D$44, W1162*'UNIT VALUES'!$D$36), 0)</f>
        <v>87101</v>
      </c>
      <c r="Y1162" s="87">
        <f>ROUND(IF(C1162="22", IF(U1162&gt;V1162,O1162*'UNIT VALUES'!$D$38*'UNIT VALUES'!$D$44,O1162*'UNIT VALUES'!$D$41*'UNIT VALUES'!$D$44),IF(U1162&gt;V1162, O1162*'UNIT VALUES'!$D$28*'UNIT VALUES'!$D$36,0)), 0)</f>
        <v>29317</v>
      </c>
      <c r="Z1162" s="87">
        <f>ROUND(IF(C1162="22", IF(U1162&gt;V1162,Q1162*'UNIT VALUES'!$D$39*'UNIT VALUES'!$D$44,Q1162*'UNIT VALUES'!$D$42*'UNIT VALUES'!$D$44), IF(U1162&gt;V1162, Q1162*'UNIT VALUES'!$D$29*'UNIT VALUES'!$D$36, Q1162*'UNIT VALUES'!$D$31*'UNIT VALUES'!$D$36)),0)</f>
        <v>40849</v>
      </c>
      <c r="AA1162" s="87">
        <f>ROUND(IF(C1162="22", IF(U1162&gt;V1162,0,R1162*'UNIT VALUES'!$D$43*'UNIT VALUES'!$D$44),IF(CALCS!U1162&gt;CALCS!V1162,0,CALCS!R1162*'UNIT VALUES'!$D$34*'UNIT VALUES'!$D$36)), 0)</f>
        <v>0</v>
      </c>
      <c r="AB1162" s="87">
        <f>ROUND(IF(C1162="22",IF(U1162&gt;V1162,S1162*'UNIT VALUES'!$D$40*'UNIT VALUES'!$D$44,0),IF(U1162&gt;V1162,S1162*'UNIT VALUES'!$D$30*'UNIT VALUES'!$D$36)), 0)</f>
        <v>16934</v>
      </c>
      <c r="AC1162" s="87">
        <f>ROUND(IF(U1162&gt;V1162,0,IF(T1162&gt;1, IF(C1162="66", T1162*'UNIT VALUES'!$D$33*'UNIT VALUES'!$D$36,T1162*'UNIT VALUES'!$D$32*'UNIT VALUES'!$D$36),0)),0)</f>
        <v>0</v>
      </c>
      <c r="AD1162" t="str">
        <f t="shared" si="55"/>
        <v>510384</v>
      </c>
      <c r="AE1162">
        <f ca="1">IF(C1162="22",OFFSET('National Reallocations'!$L$1,MATCH(AD1162,'National Reallocations'!$I$2:$I$52,0),),ROUND((X1162/(SUM($X$2:$X$1259)-SUMIF($C$2:$C$1259,"22",$X$2:$X$1259)))*(Reallocations!$F$4+Reallocations!$F$5),0))</f>
        <v>7</v>
      </c>
      <c r="AF1162" s="27">
        <f ca="1">IF(ISERROR(OFFSET('MSA Reallocations'!$I$1,MATCH(AD1162,'MSA Reallocations'!$E$2:$E$37,0),)), 0, (OFFSET('MSA Reallocations'!$I$1,MATCH(AD1162,'MSA Reallocations'!$E$2:$E$37,0),)))</f>
        <v>0</v>
      </c>
      <c r="AG1162" s="181">
        <f ca="1">IF(ISERROR(OFFSET(Reductions!$E$1,MATCH(AD1162,Reductions!$F$2:$F$15,0),)), 0, -OFFSET(Reductions!$E$1,MATCH(AD1162,Reductions!$F$2:$F$15,0),))</f>
        <v>0</v>
      </c>
      <c r="AH1162" s="53">
        <f t="shared" ca="1" si="56"/>
        <v>87108</v>
      </c>
    </row>
    <row r="1163" spans="1:34" x14ac:dyDescent="0.25">
      <c r="A1163" s="126" t="s">
        <v>5374</v>
      </c>
      <c r="B1163" s="126" t="s">
        <v>3021</v>
      </c>
      <c r="C1163" s="126" t="s">
        <v>47</v>
      </c>
      <c r="D1163" s="126" t="s">
        <v>48</v>
      </c>
      <c r="E1163" s="126" t="s">
        <v>27</v>
      </c>
      <c r="F1163" s="126" t="s">
        <v>259</v>
      </c>
      <c r="G1163" s="126" t="s">
        <v>3042</v>
      </c>
      <c r="H1163" s="126" t="s">
        <v>23</v>
      </c>
      <c r="I1163" s="126" t="s">
        <v>3043</v>
      </c>
      <c r="J1163" s="126" t="s">
        <v>24</v>
      </c>
      <c r="K1163" s="126" t="s">
        <v>853</v>
      </c>
      <c r="L1163" s="127">
        <v>46577</v>
      </c>
      <c r="M1163" s="127">
        <v>56721</v>
      </c>
      <c r="N1163" s="127">
        <v>45642</v>
      </c>
      <c r="O1163" s="127">
        <v>42082</v>
      </c>
      <c r="P1163" s="127">
        <v>33862</v>
      </c>
      <c r="Q1163" s="127">
        <v>10684</v>
      </c>
      <c r="R1163" s="127">
        <v>4123</v>
      </c>
      <c r="S1163" s="127">
        <v>351</v>
      </c>
      <c r="T1163" s="24">
        <f>IF(P1163&gt;0, ROUND(IF(IF(OR(C1163="51", C1163="52", C1163="66"), (L1163*'UNIT VALUES'!$C$26)-CALCS!P1163,0)&gt;0, IF(OR(C1163="51", C1163="52", C1163="66"), (L1163*'UNIT VALUES'!$C$26)-CALCS!P1163,0), 0), 0), ROUND(IF(IF(OR(C1163="51", C1163="52", C1163="66"), (L1163*'UNIT VALUES'!$C$26)-CALCS!O1163,0)&gt;0, IF(OR(C1163="51", C1163="52", C1163="66"), (L1163*'UNIT VALUES'!$C$26)-CALCS!O1163,0), 0), 0))</f>
        <v>39227</v>
      </c>
      <c r="U1163" s="25">
        <f>IF(C1163="22", (O1163*'UNIT VALUES'!$D$38)+(Q1163*'UNIT VALUES'!$D$39)+(S1163*'UNIT VALUES'!$D$40), (O1163*'UNIT VALUES'!$D$28)+(Q1163*'UNIT VALUES'!$D$29)+(S1163*'UNIT VALUES'!$D$30))</f>
        <v>403353.2020822349</v>
      </c>
      <c r="V1163" s="25">
        <f>IF(C1163="22",(O1163*'UNIT VALUES'!$D$41)+(Q1163*'UNIT VALUES'!$D$42)+(R1163*'UNIT VALUES'!$D$43),IF(C1163="66",(Q1163*'UNIT VALUES'!$D$31)+(T1163*'UNIT VALUES'!$D$33)+(R1163*'UNIT VALUES'!$D$34),(Q1163*'UNIT VALUES'!$D$31)+(T1163*'UNIT VALUES'!$D$32)+(R1163*'UNIT VALUES'!$D$34)))</f>
        <v>926340.97795011126</v>
      </c>
      <c r="W1163" s="25">
        <f t="shared" si="54"/>
        <v>926341</v>
      </c>
      <c r="X1163" s="27">
        <f>ROUND(IF(C1163="22", W1163*'UNIT VALUES'!$D$44, W1163*'UNIT VALUES'!$D$36), 0)</f>
        <v>810741</v>
      </c>
      <c r="Y1163" s="87">
        <f>ROUND(IF(C1163="22", IF(U1163&gt;V1163,O1163*'UNIT VALUES'!$D$38*'UNIT VALUES'!$D$44,O1163*'UNIT VALUES'!$D$41*'UNIT VALUES'!$D$44),IF(U1163&gt;V1163, O1163*'UNIT VALUES'!$D$28*'UNIT VALUES'!$D$36,0)), 0)</f>
        <v>0</v>
      </c>
      <c r="Z1163" s="87">
        <f>ROUND(IF(C1163="22", IF(U1163&gt;V1163,Q1163*'UNIT VALUES'!$D$39*'UNIT VALUES'!$D$44,Q1163*'UNIT VALUES'!$D$42*'UNIT VALUES'!$D$44), IF(U1163&gt;V1163, Q1163*'UNIT VALUES'!$D$29*'UNIT VALUES'!$D$36, Q1163*'UNIT VALUES'!$D$31*'UNIT VALUES'!$D$36)),0)</f>
        <v>142625</v>
      </c>
      <c r="AA1163" s="87">
        <f>ROUND(IF(C1163="22", IF(U1163&gt;V1163,0,R1163*'UNIT VALUES'!$D$43*'UNIT VALUES'!$D$44),IF(CALCS!U1163&gt;CALCS!V1163,0,CALCS!R1163*'UNIT VALUES'!$D$34*'UNIT VALUES'!$D$36)), 0)</f>
        <v>267560</v>
      </c>
      <c r="AB1163" s="87">
        <f>ROUND(IF(C1163="22",IF(U1163&gt;V1163,S1163*'UNIT VALUES'!$D$40*'UNIT VALUES'!$D$44,0),IF(U1163&gt;V1163,S1163*'UNIT VALUES'!$D$30*'UNIT VALUES'!$D$36)), 0)</f>
        <v>0</v>
      </c>
      <c r="AC1163" s="87">
        <f>ROUND(IF(U1163&gt;V1163,0,IF(T1163&gt;1, IF(C1163="66", T1163*'UNIT VALUES'!$D$33*'UNIT VALUES'!$D$36,T1163*'UNIT VALUES'!$D$32*'UNIT VALUES'!$D$36),0)),0)</f>
        <v>400556</v>
      </c>
      <c r="AD1163" t="str">
        <f t="shared" si="55"/>
        <v>510450</v>
      </c>
      <c r="AE1163">
        <f ca="1">IF(C1163="22",OFFSET('National Reallocations'!$L$1,MATCH(AD1163,'National Reallocations'!$I$2:$I$52,0),),ROUND((X1163/(SUM($X$2:$X$1259)-SUMIF($C$2:$C$1259,"22",$X$2:$X$1259)))*(Reallocations!$F$4+Reallocations!$F$5),0))</f>
        <v>68</v>
      </c>
      <c r="AF1163" s="27">
        <f ca="1">IF(ISERROR(OFFSET('MSA Reallocations'!$I$1,MATCH(AD1163,'MSA Reallocations'!$E$2:$E$37,0),)), 0, (OFFSET('MSA Reallocations'!$I$1,MATCH(AD1163,'MSA Reallocations'!$E$2:$E$37,0),)))</f>
        <v>0</v>
      </c>
      <c r="AG1163" s="181">
        <f ca="1">IF(ISERROR(OFFSET(Reductions!$E$1,MATCH(AD1163,Reductions!$F$2:$F$15,0),)), 0, -OFFSET(Reductions!$E$1,MATCH(AD1163,Reductions!$F$2:$F$15,0),))</f>
        <v>0</v>
      </c>
      <c r="AH1163" s="53">
        <f t="shared" ca="1" si="56"/>
        <v>810809</v>
      </c>
    </row>
    <row r="1164" spans="1:34" x14ac:dyDescent="0.25">
      <c r="A1164" s="126" t="s">
        <v>5556</v>
      </c>
      <c r="B1164" s="126" t="s">
        <v>3021</v>
      </c>
      <c r="C1164" s="126" t="s">
        <v>47</v>
      </c>
      <c r="D1164" s="126" t="s">
        <v>48</v>
      </c>
      <c r="E1164" s="126" t="s">
        <v>27</v>
      </c>
      <c r="F1164" s="126" t="s">
        <v>867</v>
      </c>
      <c r="G1164" s="126" t="s">
        <v>3045</v>
      </c>
      <c r="H1164" s="126" t="s">
        <v>23</v>
      </c>
      <c r="I1164" s="126" t="s">
        <v>3046</v>
      </c>
      <c r="J1164" s="126" t="s">
        <v>914</v>
      </c>
      <c r="K1164" s="126" t="s">
        <v>853</v>
      </c>
      <c r="L1164" s="127">
        <v>13639</v>
      </c>
      <c r="M1164" s="127">
        <v>17762</v>
      </c>
      <c r="N1164" s="127">
        <v>15322</v>
      </c>
      <c r="O1164" s="127">
        <v>28118</v>
      </c>
      <c r="P1164" s="127">
        <v>0</v>
      </c>
      <c r="Q1164" s="127">
        <v>4634</v>
      </c>
      <c r="R1164" s="127">
        <v>1802</v>
      </c>
      <c r="S1164" s="127">
        <v>86</v>
      </c>
      <c r="T1164" s="24">
        <f>IF(P1164&gt;0, ROUND(IF(IF(OR(C1164="51", C1164="52", C1164="66"), (L1164*'UNIT VALUES'!$C$26)-CALCS!P1164,0)&gt;0, IF(OR(C1164="51", C1164="52", C1164="66"), (L1164*'UNIT VALUES'!$C$26)-CALCS!P1164,0), 0), 0), ROUND(IF(IF(OR(C1164="51", C1164="52", C1164="66"), (L1164*'UNIT VALUES'!$C$26)-CALCS!O1164,0)&gt;0, IF(OR(C1164="51", C1164="52", C1164="66"), (L1164*'UNIT VALUES'!$C$26)-CALCS!O1164,0), 0), 0))</f>
        <v>0</v>
      </c>
      <c r="U1164" s="25">
        <f>IF(C1164="22", (O1164*'UNIT VALUES'!$D$38)+(Q1164*'UNIT VALUES'!$D$39)+(S1164*'UNIT VALUES'!$D$40), (O1164*'UNIT VALUES'!$D$28)+(Q1164*'UNIT VALUES'!$D$29)+(S1164*'UNIT VALUES'!$D$30))</f>
        <v>183557.12382696121</v>
      </c>
      <c r="V1164" s="25">
        <f>IF(C1164="22",(O1164*'UNIT VALUES'!$D$41)+(Q1164*'UNIT VALUES'!$D$42)+(R1164*'UNIT VALUES'!$D$43),IF(C1164="66",(Q1164*'UNIT VALUES'!$D$31)+(T1164*'UNIT VALUES'!$D$33)+(R1164*'UNIT VALUES'!$D$34),(Q1164*'UNIT VALUES'!$D$31)+(T1164*'UNIT VALUES'!$D$32)+(R1164*'UNIT VALUES'!$D$34)))</f>
        <v>204295.60919858841</v>
      </c>
      <c r="W1164" s="25">
        <f t="shared" si="54"/>
        <v>204296</v>
      </c>
      <c r="X1164" s="27">
        <f>ROUND(IF(C1164="22", W1164*'UNIT VALUES'!$D$44, W1164*'UNIT VALUES'!$D$36), 0)</f>
        <v>178802</v>
      </c>
      <c r="Y1164" s="87">
        <f>ROUND(IF(C1164="22", IF(U1164&gt;V1164,O1164*'UNIT VALUES'!$D$38*'UNIT VALUES'!$D$44,O1164*'UNIT VALUES'!$D$41*'UNIT VALUES'!$D$44),IF(U1164&gt;V1164, O1164*'UNIT VALUES'!$D$28*'UNIT VALUES'!$D$36,0)), 0)</f>
        <v>0</v>
      </c>
      <c r="Z1164" s="87">
        <f>ROUND(IF(C1164="22", IF(U1164&gt;V1164,Q1164*'UNIT VALUES'!$D$39*'UNIT VALUES'!$D$44,Q1164*'UNIT VALUES'!$D$42*'UNIT VALUES'!$D$44), IF(U1164&gt;V1164, Q1164*'UNIT VALUES'!$D$29*'UNIT VALUES'!$D$36, Q1164*'UNIT VALUES'!$D$31*'UNIT VALUES'!$D$36)),0)</f>
        <v>61861</v>
      </c>
      <c r="AA1164" s="87">
        <f>ROUND(IF(C1164="22", IF(U1164&gt;V1164,0,R1164*'UNIT VALUES'!$D$43*'UNIT VALUES'!$D$44),IF(CALCS!U1164&gt;CALCS!V1164,0,CALCS!R1164*'UNIT VALUES'!$D$34*'UNIT VALUES'!$D$36)), 0)</f>
        <v>116940</v>
      </c>
      <c r="AB1164" s="87">
        <f>ROUND(IF(C1164="22",IF(U1164&gt;V1164,S1164*'UNIT VALUES'!$D$40*'UNIT VALUES'!$D$44,0),IF(U1164&gt;V1164,S1164*'UNIT VALUES'!$D$30*'UNIT VALUES'!$D$36)), 0)</f>
        <v>0</v>
      </c>
      <c r="AC1164" s="87">
        <f>ROUND(IF(U1164&gt;V1164,0,IF(T1164&gt;1, IF(C1164="66", T1164*'UNIT VALUES'!$D$33*'UNIT VALUES'!$D$36,T1164*'UNIT VALUES'!$D$32*'UNIT VALUES'!$D$36),0)),0)</f>
        <v>0</v>
      </c>
      <c r="AD1164" t="str">
        <f t="shared" si="55"/>
        <v>510612</v>
      </c>
      <c r="AE1164">
        <f ca="1">IF(C1164="22",OFFSET('National Reallocations'!$L$1,MATCH(AD1164,'National Reallocations'!$I$2:$I$52,0),),ROUND((X1164/(SUM($X$2:$X$1259)-SUMIF($C$2:$C$1259,"22",$X$2:$X$1259)))*(Reallocations!$F$4+Reallocations!$F$5),0))</f>
        <v>15</v>
      </c>
      <c r="AF1164" s="27">
        <f ca="1">IF(ISERROR(OFFSET('MSA Reallocations'!$I$1,MATCH(AD1164,'MSA Reallocations'!$E$2:$E$37,0),)), 0, (OFFSET('MSA Reallocations'!$I$1,MATCH(AD1164,'MSA Reallocations'!$E$2:$E$37,0),)))</f>
        <v>0</v>
      </c>
      <c r="AG1164" s="181">
        <f ca="1">IF(ISERROR(OFFSET(Reductions!$E$1,MATCH(AD1164,Reductions!$F$2:$F$15,0),)), 0, -OFFSET(Reductions!$E$1,MATCH(AD1164,Reductions!$F$2:$F$15,0),))</f>
        <v>0</v>
      </c>
      <c r="AH1164" s="53">
        <f t="shared" ca="1" si="56"/>
        <v>178817</v>
      </c>
    </row>
    <row r="1165" spans="1:34" x14ac:dyDescent="0.25">
      <c r="A1165" s="126" t="s">
        <v>5815</v>
      </c>
      <c r="B1165" s="126" t="s">
        <v>3021</v>
      </c>
      <c r="C1165" s="126" t="s">
        <v>27</v>
      </c>
      <c r="D1165" s="126" t="s">
        <v>28</v>
      </c>
      <c r="E1165" s="126" t="s">
        <v>27</v>
      </c>
      <c r="F1165" s="126" t="s">
        <v>290</v>
      </c>
      <c r="G1165" s="126" t="s">
        <v>3048</v>
      </c>
      <c r="H1165" s="126" t="s">
        <v>23</v>
      </c>
      <c r="I1165" s="126" t="s">
        <v>1952</v>
      </c>
      <c r="J1165" s="126" t="s">
        <v>3034</v>
      </c>
      <c r="K1165" s="126" t="s">
        <v>853</v>
      </c>
      <c r="L1165" s="127">
        <v>89258</v>
      </c>
      <c r="M1165" s="127">
        <v>122617</v>
      </c>
      <c r="N1165" s="127">
        <v>122617</v>
      </c>
      <c r="O1165" s="127">
        <v>136454</v>
      </c>
      <c r="P1165" s="127">
        <v>0</v>
      </c>
      <c r="Q1165" s="127">
        <v>20410</v>
      </c>
      <c r="R1165" s="127">
        <v>3724</v>
      </c>
      <c r="S1165" s="127">
        <v>3520</v>
      </c>
      <c r="T1165" s="24">
        <f>IF(P1165&gt;0, ROUND(IF(IF(OR(C1165="51", C1165="52", C1165="66"), (L1165*'UNIT VALUES'!$C$26)-CALCS!P1165,0)&gt;0, IF(OR(C1165="51", C1165="52", C1165="66"), (L1165*'UNIT VALUES'!$C$26)-CALCS!P1165,0), 0), 0), ROUND(IF(IF(OR(C1165="51", C1165="52", C1165="66"), (L1165*'UNIT VALUES'!$C$26)-CALCS!O1165,0)&gt;0, IF(OR(C1165="51", C1165="52", C1165="66"), (L1165*'UNIT VALUES'!$C$26)-CALCS!O1165,0), 0), 0))</f>
        <v>3611</v>
      </c>
      <c r="U1165" s="25">
        <f>IF(C1165="22", (O1165*'UNIT VALUES'!$D$38)+(Q1165*'UNIT VALUES'!$D$39)+(S1165*'UNIT VALUES'!$D$40), (O1165*'UNIT VALUES'!$D$28)+(Q1165*'UNIT VALUES'!$D$29)+(S1165*'UNIT VALUES'!$D$30))</f>
        <v>1303321.1375823016</v>
      </c>
      <c r="V1165" s="25">
        <f>IF(C1165="22",(O1165*'UNIT VALUES'!$D$41)+(Q1165*'UNIT VALUES'!$D$42)+(R1165*'UNIT VALUES'!$D$43),IF(C1165="66",(Q1165*'UNIT VALUES'!$D$31)+(T1165*'UNIT VALUES'!$D$33)+(R1165*'UNIT VALUES'!$D$34),(Q1165*'UNIT VALUES'!$D$31)+(T1165*'UNIT VALUES'!$D$32)+(R1165*'UNIT VALUES'!$D$34)))</f>
        <v>629566.20021427877</v>
      </c>
      <c r="W1165" s="25">
        <f t="shared" si="54"/>
        <v>1303321</v>
      </c>
      <c r="X1165" s="27">
        <f>ROUND(IF(C1165="22", W1165*'UNIT VALUES'!$D$44, W1165*'UNIT VALUES'!$D$36), 0)</f>
        <v>1140677</v>
      </c>
      <c r="Y1165" s="87">
        <f>ROUND(IF(C1165="22", IF(U1165&gt;V1165,O1165*'UNIT VALUES'!$D$38*'UNIT VALUES'!$D$44,O1165*'UNIT VALUES'!$D$41*'UNIT VALUES'!$D$44),IF(U1165&gt;V1165, O1165*'UNIT VALUES'!$D$28*'UNIT VALUES'!$D$36,0)), 0)</f>
        <v>224492</v>
      </c>
      <c r="Z1165" s="87">
        <f>ROUND(IF(C1165="22", IF(U1165&gt;V1165,Q1165*'UNIT VALUES'!$D$39*'UNIT VALUES'!$D$44,Q1165*'UNIT VALUES'!$D$42*'UNIT VALUES'!$D$44), IF(U1165&gt;V1165, Q1165*'UNIT VALUES'!$D$29*'UNIT VALUES'!$D$36, Q1165*'UNIT VALUES'!$D$31*'UNIT VALUES'!$D$36)),0)</f>
        <v>454102</v>
      </c>
      <c r="AA1165" s="87">
        <f>ROUND(IF(C1165="22", IF(U1165&gt;V1165,0,R1165*'UNIT VALUES'!$D$43*'UNIT VALUES'!$D$44),IF(CALCS!U1165&gt;CALCS!V1165,0,CALCS!R1165*'UNIT VALUES'!$D$34*'UNIT VALUES'!$D$36)), 0)</f>
        <v>0</v>
      </c>
      <c r="AB1165" s="87">
        <f>ROUND(IF(C1165="22",IF(U1165&gt;V1165,S1165*'UNIT VALUES'!$D$40*'UNIT VALUES'!$D$44,0),IF(U1165&gt;V1165,S1165*'UNIT VALUES'!$D$30*'UNIT VALUES'!$D$36)), 0)</f>
        <v>462083</v>
      </c>
      <c r="AC1165" s="87">
        <f>ROUND(IF(U1165&gt;V1165,0,IF(T1165&gt;1, IF(C1165="66", T1165*'UNIT VALUES'!$D$33*'UNIT VALUES'!$D$36,T1165*'UNIT VALUES'!$D$32*'UNIT VALUES'!$D$36),0)),0)</f>
        <v>0</v>
      </c>
      <c r="AD1165" t="str">
        <f t="shared" si="55"/>
        <v>510720</v>
      </c>
      <c r="AE1165">
        <f ca="1">IF(C1165="22",OFFSET('National Reallocations'!$L$1,MATCH(AD1165,'National Reallocations'!$I$2:$I$52,0),),ROUND((X1165/(SUM($X$2:$X$1259)-SUMIF($C$2:$C$1259,"22",$X$2:$X$1259)))*(Reallocations!$F$4+Reallocations!$F$5),0))</f>
        <v>96</v>
      </c>
      <c r="AF1165" s="27">
        <f ca="1">IF(ISERROR(OFFSET('MSA Reallocations'!$I$1,MATCH(AD1165,'MSA Reallocations'!$E$2:$E$37,0),)), 0, (OFFSET('MSA Reallocations'!$I$1,MATCH(AD1165,'MSA Reallocations'!$E$2:$E$37,0),)))</f>
        <v>0</v>
      </c>
      <c r="AG1165" s="181">
        <f ca="1">IF(ISERROR(OFFSET(Reductions!$E$1,MATCH(AD1165,Reductions!$F$2:$F$15,0),)), 0, -OFFSET(Reductions!$E$1,MATCH(AD1165,Reductions!$F$2:$F$15,0),))</f>
        <v>0</v>
      </c>
      <c r="AH1165" s="53">
        <f t="shared" ca="1" si="56"/>
        <v>1140773</v>
      </c>
    </row>
    <row r="1166" spans="1:34" x14ac:dyDescent="0.25">
      <c r="A1166" s="126" t="s">
        <v>5243</v>
      </c>
      <c r="B1166" s="126" t="s">
        <v>3021</v>
      </c>
      <c r="C1166" s="126" t="s">
        <v>27</v>
      </c>
      <c r="D1166" s="126" t="s">
        <v>28</v>
      </c>
      <c r="E1166" s="126" t="s">
        <v>27</v>
      </c>
      <c r="F1166" s="126" t="s">
        <v>293</v>
      </c>
      <c r="G1166" s="126" t="s">
        <v>3050</v>
      </c>
      <c r="H1166" s="126" t="s">
        <v>23</v>
      </c>
      <c r="I1166" s="126" t="s">
        <v>3051</v>
      </c>
      <c r="J1166" s="126" t="s">
        <v>3052</v>
      </c>
      <c r="K1166" s="126" t="s">
        <v>853</v>
      </c>
      <c r="L1166" s="127">
        <v>11916</v>
      </c>
      <c r="M1166" s="127">
        <v>0</v>
      </c>
      <c r="N1166" s="127">
        <v>0</v>
      </c>
      <c r="O1166" s="127">
        <v>52538</v>
      </c>
      <c r="P1166" s="127">
        <v>0</v>
      </c>
      <c r="Q1166" s="127">
        <v>14087</v>
      </c>
      <c r="R1166" s="127">
        <v>1577</v>
      </c>
      <c r="S1166" s="127">
        <v>808</v>
      </c>
      <c r="T1166" s="24">
        <f>IF(P1166&gt;0, ROUND(IF(IF(OR(C1166="51", C1166="52", C1166="66"), (L1166*'UNIT VALUES'!$C$26)-CALCS!P1166,0)&gt;0, IF(OR(C1166="51", C1166="52", C1166="66"), (L1166*'UNIT VALUES'!$C$26)-CALCS!P1166,0), 0), 0), ROUND(IF(IF(OR(C1166="51", C1166="52", C1166="66"), (L1166*'UNIT VALUES'!$C$26)-CALCS!O1166,0)&gt;0, IF(OR(C1166="51", C1166="52", C1166="66"), (L1166*'UNIT VALUES'!$C$26)-CALCS!O1166,0), 0), 0))</f>
        <v>0</v>
      </c>
      <c r="U1166" s="25">
        <f>IF(C1166="22", (O1166*'UNIT VALUES'!$D$38)+(Q1166*'UNIT VALUES'!$D$39)+(S1166*'UNIT VALUES'!$D$40), (O1166*'UNIT VALUES'!$D$28)+(Q1166*'UNIT VALUES'!$D$29)+(S1166*'UNIT VALUES'!$D$30))</f>
        <v>578063.01043137489</v>
      </c>
      <c r="V1166" s="25">
        <f>IF(C1166="22",(O1166*'UNIT VALUES'!$D$41)+(Q1166*'UNIT VALUES'!$D$42)+(R1166*'UNIT VALUES'!$D$43),IF(C1166="66",(Q1166*'UNIT VALUES'!$D$31)+(T1166*'UNIT VALUES'!$D$33)+(R1166*'UNIT VALUES'!$D$34),(Q1166*'UNIT VALUES'!$D$31)+(T1166*'UNIT VALUES'!$D$32)+(R1166*'UNIT VALUES'!$D$34)))</f>
        <v>331797.38738691155</v>
      </c>
      <c r="W1166" s="25">
        <f t="shared" si="54"/>
        <v>578063</v>
      </c>
      <c r="X1166" s="27">
        <f>ROUND(IF(C1166="22", W1166*'UNIT VALUES'!$D$44, W1166*'UNIT VALUES'!$D$36), 0)</f>
        <v>505925</v>
      </c>
      <c r="Y1166" s="87">
        <f>ROUND(IF(C1166="22", IF(U1166&gt;V1166,O1166*'UNIT VALUES'!$D$38*'UNIT VALUES'!$D$44,O1166*'UNIT VALUES'!$D$41*'UNIT VALUES'!$D$44),IF(U1166&gt;V1166, O1166*'UNIT VALUES'!$D$28*'UNIT VALUES'!$D$36,0)), 0)</f>
        <v>86435</v>
      </c>
      <c r="Z1166" s="87">
        <f>ROUND(IF(C1166="22", IF(U1166&gt;V1166,Q1166*'UNIT VALUES'!$D$39*'UNIT VALUES'!$D$44,Q1166*'UNIT VALUES'!$D$42*'UNIT VALUES'!$D$44), IF(U1166&gt;V1166, Q1166*'UNIT VALUES'!$D$29*'UNIT VALUES'!$D$36, Q1166*'UNIT VALUES'!$D$31*'UNIT VALUES'!$D$36)),0)</f>
        <v>313422</v>
      </c>
      <c r="AA1166" s="87">
        <f>ROUND(IF(C1166="22", IF(U1166&gt;V1166,0,R1166*'UNIT VALUES'!$D$43*'UNIT VALUES'!$D$44),IF(CALCS!U1166&gt;CALCS!V1166,0,CALCS!R1166*'UNIT VALUES'!$D$34*'UNIT VALUES'!$D$36)), 0)</f>
        <v>0</v>
      </c>
      <c r="AB1166" s="87">
        <f>ROUND(IF(C1166="22",IF(U1166&gt;V1166,S1166*'UNIT VALUES'!$D$40*'UNIT VALUES'!$D$44,0),IF(U1166&gt;V1166,S1166*'UNIT VALUES'!$D$30*'UNIT VALUES'!$D$36)), 0)</f>
        <v>106069</v>
      </c>
      <c r="AC1166" s="87">
        <f>ROUND(IF(U1166&gt;V1166,0,IF(T1166&gt;1, IF(C1166="66", T1166*'UNIT VALUES'!$D$33*'UNIT VALUES'!$D$36,T1166*'UNIT VALUES'!$D$32*'UNIT VALUES'!$D$36),0)),0)</f>
        <v>0</v>
      </c>
      <c r="AD1166" t="str">
        <f t="shared" si="55"/>
        <v>510726</v>
      </c>
      <c r="AE1166">
        <f ca="1">IF(C1166="22",OFFSET('National Reallocations'!$L$1,MATCH(AD1166,'National Reallocations'!$I$2:$I$52,0),),ROUND((X1166/(SUM($X$2:$X$1259)-SUMIF($C$2:$C$1259,"22",$X$2:$X$1259)))*(Reallocations!$F$4+Reallocations!$F$5),0))</f>
        <v>43</v>
      </c>
      <c r="AF1166" s="27">
        <f ca="1">IF(ISERROR(OFFSET('MSA Reallocations'!$I$1,MATCH(AD1166,'MSA Reallocations'!$E$2:$E$37,0),)), 0, (OFFSET('MSA Reallocations'!$I$1,MATCH(AD1166,'MSA Reallocations'!$E$2:$E$37,0),)))</f>
        <v>0</v>
      </c>
      <c r="AG1166" s="181">
        <f ca="1">IF(ISERROR(OFFSET(Reductions!$E$1,MATCH(AD1166,Reductions!$F$2:$F$15,0),)), 0, -OFFSET(Reductions!$E$1,MATCH(AD1166,Reductions!$F$2:$F$15,0),))</f>
        <v>0</v>
      </c>
      <c r="AH1166" s="53">
        <f t="shared" ca="1" si="56"/>
        <v>505968</v>
      </c>
    </row>
    <row r="1167" spans="1:34" x14ac:dyDescent="0.25">
      <c r="A1167" s="126" t="s">
        <v>5654</v>
      </c>
      <c r="B1167" s="126" t="s">
        <v>3021</v>
      </c>
      <c r="C1167" s="126" t="s">
        <v>47</v>
      </c>
      <c r="D1167" s="126" t="s">
        <v>48</v>
      </c>
      <c r="E1167" s="126" t="s">
        <v>27</v>
      </c>
      <c r="F1167" s="126" t="s">
        <v>2142</v>
      </c>
      <c r="G1167" s="126" t="s">
        <v>3054</v>
      </c>
      <c r="H1167" s="126" t="s">
        <v>23</v>
      </c>
      <c r="I1167" s="126" t="s">
        <v>3055</v>
      </c>
      <c r="J1167" s="126" t="s">
        <v>3041</v>
      </c>
      <c r="K1167" s="126" t="s">
        <v>853</v>
      </c>
      <c r="L1167" s="127">
        <v>17895</v>
      </c>
      <c r="M1167" s="127">
        <v>23397</v>
      </c>
      <c r="N1167" s="127">
        <v>23397</v>
      </c>
      <c r="O1167" s="127">
        <v>22378</v>
      </c>
      <c r="P1167" s="127">
        <v>0</v>
      </c>
      <c r="Q1167" s="127">
        <v>3885</v>
      </c>
      <c r="R1167" s="127">
        <v>810</v>
      </c>
      <c r="S1167" s="127">
        <v>218</v>
      </c>
      <c r="T1167" s="24">
        <f>IF(P1167&gt;0, ROUND(IF(IF(OR(C1167="51", C1167="52", C1167="66"), (L1167*'UNIT VALUES'!$C$26)-CALCS!P1167,0)&gt;0, IF(OR(C1167="51", C1167="52", C1167="66"), (L1167*'UNIT VALUES'!$C$26)-CALCS!P1167,0), 0), 0), ROUND(IF(IF(OR(C1167="51", C1167="52", C1167="66"), (L1167*'UNIT VALUES'!$C$26)-CALCS!O1167,0)&gt;0, IF(OR(C1167="51", C1167="52", C1167="66"), (L1167*'UNIT VALUES'!$C$26)-CALCS!O1167,0), 0), 0))</f>
        <v>5703</v>
      </c>
      <c r="U1167" s="25">
        <f>IF(C1167="22", (O1167*'UNIT VALUES'!$D$38)+(Q1167*'UNIT VALUES'!$D$39)+(S1167*'UNIT VALUES'!$D$40), (O1167*'UNIT VALUES'!$D$28)+(Q1167*'UNIT VALUES'!$D$29)+(S1167*'UNIT VALUES'!$D$30))</f>
        <v>173525.52376865767</v>
      </c>
      <c r="V1167" s="25">
        <f>IF(C1167="22",(O1167*'UNIT VALUES'!$D$41)+(Q1167*'UNIT VALUES'!$D$42)+(R1167*'UNIT VALUES'!$D$43),IF(C1167="66",(Q1167*'UNIT VALUES'!$D$31)+(T1167*'UNIT VALUES'!$D$33)+(R1167*'UNIT VALUES'!$D$34),(Q1167*'UNIT VALUES'!$D$31)+(T1167*'UNIT VALUES'!$D$32)+(R1167*'UNIT VALUES'!$D$34)))</f>
        <v>185854.83270264702</v>
      </c>
      <c r="W1167" s="25">
        <f t="shared" si="54"/>
        <v>185855</v>
      </c>
      <c r="X1167" s="27">
        <f>ROUND(IF(C1167="22", W1167*'UNIT VALUES'!$D$44, W1167*'UNIT VALUES'!$D$36), 0)</f>
        <v>162662</v>
      </c>
      <c r="Y1167" s="87">
        <f>ROUND(IF(C1167="22", IF(U1167&gt;V1167,O1167*'UNIT VALUES'!$D$38*'UNIT VALUES'!$D$44,O1167*'UNIT VALUES'!$D$41*'UNIT VALUES'!$D$44),IF(U1167&gt;V1167, O1167*'UNIT VALUES'!$D$28*'UNIT VALUES'!$D$36,0)), 0)</f>
        <v>0</v>
      </c>
      <c r="Z1167" s="87">
        <f>ROUND(IF(C1167="22", IF(U1167&gt;V1167,Q1167*'UNIT VALUES'!$D$39*'UNIT VALUES'!$D$44,Q1167*'UNIT VALUES'!$D$42*'UNIT VALUES'!$D$44), IF(U1167&gt;V1167, Q1167*'UNIT VALUES'!$D$29*'UNIT VALUES'!$D$36, Q1167*'UNIT VALUES'!$D$31*'UNIT VALUES'!$D$36)),0)</f>
        <v>51862</v>
      </c>
      <c r="AA1167" s="87">
        <f>ROUND(IF(C1167="22", IF(U1167&gt;V1167,0,R1167*'UNIT VALUES'!$D$43*'UNIT VALUES'!$D$44),IF(CALCS!U1167&gt;CALCS!V1167,0,CALCS!R1167*'UNIT VALUES'!$D$34*'UNIT VALUES'!$D$36)), 0)</f>
        <v>52565</v>
      </c>
      <c r="AB1167" s="87">
        <f>ROUND(IF(C1167="22",IF(U1167&gt;V1167,S1167*'UNIT VALUES'!$D$40*'UNIT VALUES'!$D$44,0),IF(U1167&gt;V1167,S1167*'UNIT VALUES'!$D$30*'UNIT VALUES'!$D$36)), 0)</f>
        <v>0</v>
      </c>
      <c r="AC1167" s="87">
        <f>ROUND(IF(U1167&gt;V1167,0,IF(T1167&gt;1, IF(C1167="66", T1167*'UNIT VALUES'!$D$33*'UNIT VALUES'!$D$36,T1167*'UNIT VALUES'!$D$32*'UNIT VALUES'!$D$36),0)),0)</f>
        <v>58235</v>
      </c>
      <c r="AD1167" t="str">
        <f t="shared" si="55"/>
        <v>510780</v>
      </c>
      <c r="AE1167">
        <f ca="1">IF(C1167="22",OFFSET('National Reallocations'!$L$1,MATCH(AD1167,'National Reallocations'!$I$2:$I$52,0),),ROUND((X1167/(SUM($X$2:$X$1259)-SUMIF($C$2:$C$1259,"22",$X$2:$X$1259)))*(Reallocations!$F$4+Reallocations!$F$5),0))</f>
        <v>14</v>
      </c>
      <c r="AF1167" s="27">
        <f ca="1">IF(ISERROR(OFFSET('MSA Reallocations'!$I$1,MATCH(AD1167,'MSA Reallocations'!$E$2:$E$37,0),)), 0, (OFFSET('MSA Reallocations'!$I$1,MATCH(AD1167,'MSA Reallocations'!$E$2:$E$37,0),)))</f>
        <v>0</v>
      </c>
      <c r="AG1167" s="181">
        <f ca="1">IF(ISERROR(OFFSET(Reductions!$E$1,MATCH(AD1167,Reductions!$F$2:$F$15,0),)), 0, -OFFSET(Reductions!$E$1,MATCH(AD1167,Reductions!$F$2:$F$15,0),))</f>
        <v>0</v>
      </c>
      <c r="AH1167" s="53">
        <f t="shared" ca="1" si="56"/>
        <v>162676</v>
      </c>
    </row>
    <row r="1168" spans="1:34" x14ac:dyDescent="0.25">
      <c r="A1168" s="126" t="s">
        <v>4934</v>
      </c>
      <c r="B1168" s="126" t="s">
        <v>3021</v>
      </c>
      <c r="C1168" s="126" t="s">
        <v>27</v>
      </c>
      <c r="D1168" s="126" t="s">
        <v>28</v>
      </c>
      <c r="E1168" s="126" t="s">
        <v>27</v>
      </c>
      <c r="F1168" s="126" t="s">
        <v>325</v>
      </c>
      <c r="G1168" s="126" t="s">
        <v>3057</v>
      </c>
      <c r="H1168" s="126" t="s">
        <v>23</v>
      </c>
      <c r="I1168" s="126" t="s">
        <v>3058</v>
      </c>
      <c r="J1168" s="126" t="s">
        <v>3059</v>
      </c>
      <c r="K1168" s="126" t="s">
        <v>853</v>
      </c>
      <c r="L1168" s="127">
        <v>54790</v>
      </c>
      <c r="M1168" s="127">
        <v>66743</v>
      </c>
      <c r="N1168" s="127">
        <v>66743</v>
      </c>
      <c r="O1168" s="127">
        <v>79812</v>
      </c>
      <c r="P1168" s="127">
        <v>0</v>
      </c>
      <c r="Q1168" s="127">
        <v>16591</v>
      </c>
      <c r="R1168" s="127">
        <v>5826</v>
      </c>
      <c r="S1168" s="127">
        <v>461</v>
      </c>
      <c r="T1168" s="24">
        <f>IF(P1168&gt;0, ROUND(IF(IF(OR(C1168="51", C1168="52", C1168="66"), (L1168*'UNIT VALUES'!$C$26)-CALCS!P1168,0)&gt;0, IF(OR(C1168="51", C1168="52", C1168="66"), (L1168*'UNIT VALUES'!$C$26)-CALCS!P1168,0), 0), 0), ROUND(IF(IF(OR(C1168="51", C1168="52", C1168="66"), (L1168*'UNIT VALUES'!$C$26)-CALCS!O1168,0)&gt;0, IF(OR(C1168="51", C1168="52", C1168="66"), (L1168*'UNIT VALUES'!$C$26)-CALCS!O1168,0), 0), 0))</f>
        <v>6165</v>
      </c>
      <c r="U1168" s="25">
        <f>IF(C1168="22", (O1168*'UNIT VALUES'!$D$38)+(Q1168*'UNIT VALUES'!$D$39)+(S1168*'UNIT VALUES'!$D$40), (O1168*'UNIT VALUES'!$D$28)+(Q1168*'UNIT VALUES'!$D$29)+(S1168*'UNIT VALUES'!$D$30))</f>
        <v>640939.8223555187</v>
      </c>
      <c r="V1168" s="25">
        <f>IF(C1168="22",(O1168*'UNIT VALUES'!$D$41)+(Q1168*'UNIT VALUES'!$D$42)+(R1168*'UNIT VALUES'!$D$43),IF(C1168="66",(Q1168*'UNIT VALUES'!$D$31)+(T1168*'UNIT VALUES'!$D$33)+(R1168*'UNIT VALUES'!$D$34),(Q1168*'UNIT VALUES'!$D$31)+(T1168*'UNIT VALUES'!$D$32)+(R1168*'UNIT VALUES'!$D$34)))</f>
        <v>756971.9526352773</v>
      </c>
      <c r="W1168" s="25">
        <f t="shared" si="54"/>
        <v>756972</v>
      </c>
      <c r="X1168" s="27">
        <f>ROUND(IF(C1168="22", W1168*'UNIT VALUES'!$D$44, W1168*'UNIT VALUES'!$D$36), 0)</f>
        <v>662508</v>
      </c>
      <c r="Y1168" s="87">
        <f>ROUND(IF(C1168="22", IF(U1168&gt;V1168,O1168*'UNIT VALUES'!$D$38*'UNIT VALUES'!$D$44,O1168*'UNIT VALUES'!$D$41*'UNIT VALUES'!$D$44),IF(U1168&gt;V1168, O1168*'UNIT VALUES'!$D$28*'UNIT VALUES'!$D$36,0)), 0)</f>
        <v>0</v>
      </c>
      <c r="Z1168" s="87">
        <f>ROUND(IF(C1168="22", IF(U1168&gt;V1168,Q1168*'UNIT VALUES'!$D$39*'UNIT VALUES'!$D$44,Q1168*'UNIT VALUES'!$D$42*'UNIT VALUES'!$D$44), IF(U1168&gt;V1168, Q1168*'UNIT VALUES'!$D$29*'UNIT VALUES'!$D$36, Q1168*'UNIT VALUES'!$D$31*'UNIT VALUES'!$D$36)),0)</f>
        <v>221480</v>
      </c>
      <c r="AA1168" s="87">
        <f>ROUND(IF(C1168="22", IF(U1168&gt;V1168,0,R1168*'UNIT VALUES'!$D$43*'UNIT VALUES'!$D$44),IF(CALCS!U1168&gt;CALCS!V1168,0,CALCS!R1168*'UNIT VALUES'!$D$34*'UNIT VALUES'!$D$36)), 0)</f>
        <v>378076</v>
      </c>
      <c r="AB1168" s="87">
        <f>ROUND(IF(C1168="22",IF(U1168&gt;V1168,S1168*'UNIT VALUES'!$D$40*'UNIT VALUES'!$D$44,0),IF(U1168&gt;V1168,S1168*'UNIT VALUES'!$D$30*'UNIT VALUES'!$D$36)), 0)</f>
        <v>0</v>
      </c>
      <c r="AC1168" s="87">
        <f>ROUND(IF(U1168&gt;V1168,0,IF(T1168&gt;1, IF(C1168="66", T1168*'UNIT VALUES'!$D$33*'UNIT VALUES'!$D$36,T1168*'UNIT VALUES'!$D$32*'UNIT VALUES'!$D$36),0)),0)</f>
        <v>62952</v>
      </c>
      <c r="AD1168" t="str">
        <f t="shared" si="55"/>
        <v>510960</v>
      </c>
      <c r="AE1168">
        <f ca="1">IF(C1168="22",OFFSET('National Reallocations'!$L$1,MATCH(AD1168,'National Reallocations'!$I$2:$I$52,0),),ROUND((X1168/(SUM($X$2:$X$1259)-SUMIF($C$2:$C$1259,"22",$X$2:$X$1259)))*(Reallocations!$F$4+Reallocations!$F$5),0))</f>
        <v>56</v>
      </c>
      <c r="AF1168" s="27">
        <f ca="1">IF(ISERROR(OFFSET('MSA Reallocations'!$I$1,MATCH(AD1168,'MSA Reallocations'!$E$2:$E$37,0),)), 0, (OFFSET('MSA Reallocations'!$I$1,MATCH(AD1168,'MSA Reallocations'!$E$2:$E$37,0),)))</f>
        <v>0</v>
      </c>
      <c r="AG1168" s="181">
        <f ca="1">IF(ISERROR(OFFSET(Reductions!$E$1,MATCH(AD1168,Reductions!$F$2:$F$15,0),)), 0, -OFFSET(Reductions!$E$1,MATCH(AD1168,Reductions!$F$2:$F$15,0),))</f>
        <v>0</v>
      </c>
      <c r="AH1168" s="53">
        <f t="shared" ca="1" si="56"/>
        <v>662564</v>
      </c>
    </row>
    <row r="1169" spans="1:34" x14ac:dyDescent="0.25">
      <c r="A1169" s="126" t="s">
        <v>5728</v>
      </c>
      <c r="B1169" s="126" t="s">
        <v>3021</v>
      </c>
      <c r="C1169" s="126" t="s">
        <v>27</v>
      </c>
      <c r="D1169" s="126" t="s">
        <v>28</v>
      </c>
      <c r="E1169" s="126" t="s">
        <v>27</v>
      </c>
      <c r="F1169" s="126" t="s">
        <v>2532</v>
      </c>
      <c r="G1169" s="126" t="s">
        <v>3061</v>
      </c>
      <c r="H1169" s="126" t="s">
        <v>23</v>
      </c>
      <c r="I1169" s="126" t="s">
        <v>539</v>
      </c>
      <c r="J1169" s="126" t="s">
        <v>3034</v>
      </c>
      <c r="K1169" s="126" t="s">
        <v>853</v>
      </c>
      <c r="L1169" s="127">
        <v>113662</v>
      </c>
      <c r="M1169" s="127">
        <v>144903</v>
      </c>
      <c r="N1169" s="127">
        <v>144903</v>
      </c>
      <c r="O1169" s="127">
        <v>182385</v>
      </c>
      <c r="P1169" s="127">
        <v>0</v>
      </c>
      <c r="Q1169" s="127">
        <v>26312</v>
      </c>
      <c r="R1169" s="127">
        <v>3587</v>
      </c>
      <c r="S1169" s="127">
        <v>1804</v>
      </c>
      <c r="T1169" s="24">
        <f>IF(P1169&gt;0, ROUND(IF(IF(OR(C1169="51", C1169="52", C1169="66"), (L1169*'UNIT VALUES'!$C$26)-CALCS!P1169,0)&gt;0, IF(OR(C1169="51", C1169="52", C1169="66"), (L1169*'UNIT VALUES'!$C$26)-CALCS!P1169,0), 0), 0), ROUND(IF(IF(OR(C1169="51", C1169="52", C1169="66"), (L1169*'UNIT VALUES'!$C$26)-CALCS!O1169,0)&gt;0, IF(OR(C1169="51", C1169="52", C1169="66"), (L1169*'UNIT VALUES'!$C$26)-CALCS!O1169,0), 0), 0))</f>
        <v>0</v>
      </c>
      <c r="U1169" s="25">
        <f>IF(C1169="22", (O1169*'UNIT VALUES'!$D$38)+(Q1169*'UNIT VALUES'!$D$39)+(S1169*'UNIT VALUES'!$D$40), (O1169*'UNIT VALUES'!$D$28)+(Q1169*'UNIT VALUES'!$D$29)+(S1169*'UNIT VALUES'!$D$30))</f>
        <v>1282312.4084121785</v>
      </c>
      <c r="V1169" s="25">
        <f>IF(C1169="22",(O1169*'UNIT VALUES'!$D$41)+(Q1169*'UNIT VALUES'!$D$42)+(R1169*'UNIT VALUES'!$D$43),IF(C1169="66",(Q1169*'UNIT VALUES'!$D$31)+(T1169*'UNIT VALUES'!$D$33)+(R1169*'UNIT VALUES'!$D$34),(Q1169*'UNIT VALUES'!$D$31)+(T1169*'UNIT VALUES'!$D$32)+(R1169*'UNIT VALUES'!$D$34)))</f>
        <v>667299.92422763025</v>
      </c>
      <c r="W1169" s="25">
        <f t="shared" si="54"/>
        <v>1282312</v>
      </c>
      <c r="X1169" s="27">
        <f>ROUND(IF(C1169="22", W1169*'UNIT VALUES'!$D$44, W1169*'UNIT VALUES'!$D$36), 0)</f>
        <v>1122290</v>
      </c>
      <c r="Y1169" s="87">
        <f>ROUND(IF(C1169="22", IF(U1169&gt;V1169,O1169*'UNIT VALUES'!$D$38*'UNIT VALUES'!$D$44,O1169*'UNIT VALUES'!$D$41*'UNIT VALUES'!$D$44),IF(U1169&gt;V1169, O1169*'UNIT VALUES'!$D$28*'UNIT VALUES'!$D$36,0)), 0)</f>
        <v>300057</v>
      </c>
      <c r="Z1169" s="87">
        <f>ROUND(IF(C1169="22", IF(U1169&gt;V1169,Q1169*'UNIT VALUES'!$D$39*'UNIT VALUES'!$D$44,Q1169*'UNIT VALUES'!$D$42*'UNIT VALUES'!$D$44), IF(U1169&gt;V1169, Q1169*'UNIT VALUES'!$D$29*'UNIT VALUES'!$D$36, Q1169*'UNIT VALUES'!$D$31*'UNIT VALUES'!$D$36)),0)</f>
        <v>585416</v>
      </c>
      <c r="AA1169" s="87">
        <f>ROUND(IF(C1169="22", IF(U1169&gt;V1169,0,R1169*'UNIT VALUES'!$D$43*'UNIT VALUES'!$D$44),IF(CALCS!U1169&gt;CALCS!V1169,0,CALCS!R1169*'UNIT VALUES'!$D$34*'UNIT VALUES'!$D$36)), 0)</f>
        <v>0</v>
      </c>
      <c r="AB1169" s="87">
        <f>ROUND(IF(C1169="22",IF(U1169&gt;V1169,S1169*'UNIT VALUES'!$D$40*'UNIT VALUES'!$D$44,0),IF(U1169&gt;V1169,S1169*'UNIT VALUES'!$D$30*'UNIT VALUES'!$D$36)), 0)</f>
        <v>236818</v>
      </c>
      <c r="AC1169" s="87">
        <f>ROUND(IF(U1169&gt;V1169,0,IF(T1169&gt;1, IF(C1169="66", T1169*'UNIT VALUES'!$D$33*'UNIT VALUES'!$D$36,T1169*'UNIT VALUES'!$D$32*'UNIT VALUES'!$D$36),0)),0)</f>
        <v>0</v>
      </c>
      <c r="AD1169" t="str">
        <f t="shared" si="55"/>
        <v>511098</v>
      </c>
      <c r="AE1169">
        <f ca="1">IF(C1169="22",OFFSET('National Reallocations'!$L$1,MATCH(AD1169,'National Reallocations'!$I$2:$I$52,0),),ROUND((X1169/(SUM($X$2:$X$1259)-SUMIF($C$2:$C$1259,"22",$X$2:$X$1259)))*(Reallocations!$F$4+Reallocations!$F$5),0))</f>
        <v>94</v>
      </c>
      <c r="AF1169" s="27">
        <f ca="1">IF(ISERROR(OFFSET('MSA Reallocations'!$I$1,MATCH(AD1169,'MSA Reallocations'!$E$2:$E$37,0),)), 0, (OFFSET('MSA Reallocations'!$I$1,MATCH(AD1169,'MSA Reallocations'!$E$2:$E$37,0),)))</f>
        <v>0</v>
      </c>
      <c r="AG1169" s="181">
        <f ca="1">IF(ISERROR(OFFSET(Reductions!$E$1,MATCH(AD1169,Reductions!$F$2:$F$15,0),)), 0, -OFFSET(Reductions!$E$1,MATCH(AD1169,Reductions!$F$2:$F$15,0),))</f>
        <v>0</v>
      </c>
      <c r="AH1169" s="53">
        <f t="shared" ca="1" si="56"/>
        <v>1122384</v>
      </c>
    </row>
    <row r="1170" spans="1:34" x14ac:dyDescent="0.25">
      <c r="A1170" s="126" t="s">
        <v>5621</v>
      </c>
      <c r="B1170" s="126" t="s">
        <v>3021</v>
      </c>
      <c r="C1170" s="126" t="s">
        <v>27</v>
      </c>
      <c r="D1170" s="126" t="s">
        <v>28</v>
      </c>
      <c r="E1170" s="126" t="s">
        <v>27</v>
      </c>
      <c r="F1170" s="126" t="s">
        <v>331</v>
      </c>
      <c r="G1170" s="126" t="s">
        <v>3063</v>
      </c>
      <c r="H1170" s="126" t="s">
        <v>23</v>
      </c>
      <c r="I1170" s="126" t="s">
        <v>2190</v>
      </c>
      <c r="J1170" s="126" t="s">
        <v>3034</v>
      </c>
      <c r="K1170" s="126" t="s">
        <v>853</v>
      </c>
      <c r="L1170" s="127">
        <v>304869</v>
      </c>
      <c r="M1170" s="127">
        <v>266979</v>
      </c>
      <c r="N1170" s="127">
        <v>266979</v>
      </c>
      <c r="O1170" s="127">
        <v>246393</v>
      </c>
      <c r="P1170" s="127">
        <v>0</v>
      </c>
      <c r="Q1170" s="127">
        <v>45195</v>
      </c>
      <c r="R1170" s="127">
        <v>14304</v>
      </c>
      <c r="S1170" s="127">
        <v>2386</v>
      </c>
      <c r="T1170" s="24">
        <f>IF(P1170&gt;0, ROUND(IF(IF(OR(C1170="51", C1170="52", C1170="66"), (L1170*'UNIT VALUES'!$C$26)-CALCS!P1170,0)&gt;0, IF(OR(C1170="51", C1170="52", C1170="66"), (L1170*'UNIT VALUES'!$C$26)-CALCS!P1170,0), 0), 0), ROUND(IF(IF(OR(C1170="51", C1170="52", C1170="66"), (L1170*'UNIT VALUES'!$C$26)-CALCS!O1170,0)&gt;0, IF(OR(C1170="51", C1170="52", C1170="66"), (L1170*'UNIT VALUES'!$C$26)-CALCS!O1170,0), 0), 0))</f>
        <v>232012</v>
      </c>
      <c r="U1170" s="25">
        <f>IF(C1170="22", (O1170*'UNIT VALUES'!$D$38)+(Q1170*'UNIT VALUES'!$D$39)+(S1170*'UNIT VALUES'!$D$40), (O1170*'UNIT VALUES'!$D$28)+(Q1170*'UNIT VALUES'!$D$29)+(S1170*'UNIT VALUES'!$D$30))</f>
        <v>1969959.2081725984</v>
      </c>
      <c r="V1170" s="25">
        <f>IF(C1170="22",(O1170*'UNIT VALUES'!$D$41)+(Q1170*'UNIT VALUES'!$D$42)+(R1170*'UNIT VALUES'!$D$43),IF(C1170="66",(Q1170*'UNIT VALUES'!$D$31)+(T1170*'UNIT VALUES'!$D$33)+(R1170*'UNIT VALUES'!$D$34),(Q1170*'UNIT VALUES'!$D$31)+(T1170*'UNIT VALUES'!$D$32)+(R1170*'UNIT VALUES'!$D$34)))</f>
        <v>4456888.8129340522</v>
      </c>
      <c r="W1170" s="25">
        <f t="shared" si="54"/>
        <v>4456889</v>
      </c>
      <c r="X1170" s="27">
        <f>ROUND(IF(C1170="22", W1170*'UNIT VALUES'!$D$44, W1170*'UNIT VALUES'!$D$36), 0)</f>
        <v>3900706</v>
      </c>
      <c r="Y1170" s="87">
        <f>ROUND(IF(C1170="22", IF(U1170&gt;V1170,O1170*'UNIT VALUES'!$D$38*'UNIT VALUES'!$D$44,O1170*'UNIT VALUES'!$D$41*'UNIT VALUES'!$D$44),IF(U1170&gt;V1170, O1170*'UNIT VALUES'!$D$28*'UNIT VALUES'!$D$36,0)), 0)</f>
        <v>0</v>
      </c>
      <c r="Z1170" s="87">
        <f>ROUND(IF(C1170="22", IF(U1170&gt;V1170,Q1170*'UNIT VALUES'!$D$39*'UNIT VALUES'!$D$44,Q1170*'UNIT VALUES'!$D$42*'UNIT VALUES'!$D$44), IF(U1170&gt;V1170, Q1170*'UNIT VALUES'!$D$29*'UNIT VALUES'!$D$36, Q1170*'UNIT VALUES'!$D$31*'UNIT VALUES'!$D$36)),0)</f>
        <v>603326</v>
      </c>
      <c r="AA1170" s="87">
        <f>ROUND(IF(C1170="22", IF(U1170&gt;V1170,0,R1170*'UNIT VALUES'!$D$43*'UNIT VALUES'!$D$44),IF(CALCS!U1170&gt;CALCS!V1170,0,CALCS!R1170*'UNIT VALUES'!$D$34*'UNIT VALUES'!$D$36)), 0)</f>
        <v>928252</v>
      </c>
      <c r="AB1170" s="87">
        <f>ROUND(IF(C1170="22",IF(U1170&gt;V1170,S1170*'UNIT VALUES'!$D$40*'UNIT VALUES'!$D$44,0),IF(U1170&gt;V1170,S1170*'UNIT VALUES'!$D$30*'UNIT VALUES'!$D$36)), 0)</f>
        <v>0</v>
      </c>
      <c r="AC1170" s="87">
        <f>ROUND(IF(U1170&gt;V1170,0,IF(T1170&gt;1, IF(C1170="66", T1170*'UNIT VALUES'!$D$33*'UNIT VALUES'!$D$36,T1170*'UNIT VALUES'!$D$32*'UNIT VALUES'!$D$36),0)),0)</f>
        <v>2369127</v>
      </c>
      <c r="AD1170" t="str">
        <f t="shared" si="55"/>
        <v>511116</v>
      </c>
      <c r="AE1170">
        <f ca="1">IF(C1170="22",OFFSET('National Reallocations'!$L$1,MATCH(AD1170,'National Reallocations'!$I$2:$I$52,0),),ROUND((X1170/(SUM($X$2:$X$1259)-SUMIF($C$2:$C$1259,"22",$X$2:$X$1259)))*(Reallocations!$F$4+Reallocations!$F$5),0))</f>
        <v>328</v>
      </c>
      <c r="AF1170" s="27">
        <f ca="1">IF(ISERROR(OFFSET('MSA Reallocations'!$I$1,MATCH(AD1170,'MSA Reallocations'!$E$2:$E$37,0),)), 0, (OFFSET('MSA Reallocations'!$I$1,MATCH(AD1170,'MSA Reallocations'!$E$2:$E$37,0),)))</f>
        <v>0</v>
      </c>
      <c r="AG1170" s="181">
        <f ca="1">IF(ISERROR(OFFSET(Reductions!$E$1,MATCH(AD1170,Reductions!$F$2:$F$15,0),)), 0, -OFFSET(Reductions!$E$1,MATCH(AD1170,Reductions!$F$2:$F$15,0),))</f>
        <v>0</v>
      </c>
      <c r="AH1170" s="53">
        <f t="shared" ca="1" si="56"/>
        <v>3901034</v>
      </c>
    </row>
    <row r="1171" spans="1:34" x14ac:dyDescent="0.25">
      <c r="A1171" s="126" t="s">
        <v>5486</v>
      </c>
      <c r="B1171" s="126" t="s">
        <v>3021</v>
      </c>
      <c r="C1171" s="126" t="s">
        <v>47</v>
      </c>
      <c r="D1171" s="126" t="s">
        <v>48</v>
      </c>
      <c r="E1171" s="126" t="s">
        <v>27</v>
      </c>
      <c r="F1171" s="126" t="s">
        <v>2533</v>
      </c>
      <c r="G1171" s="126" t="s">
        <v>3065</v>
      </c>
      <c r="H1171" s="126" t="s">
        <v>23</v>
      </c>
      <c r="I1171" s="126" t="s">
        <v>3066</v>
      </c>
      <c r="J1171" s="126" t="s">
        <v>3041</v>
      </c>
      <c r="K1171" s="126" t="s">
        <v>853</v>
      </c>
      <c r="L1171" s="127">
        <v>36750</v>
      </c>
      <c r="M1171" s="127">
        <v>41055</v>
      </c>
      <c r="N1171" s="127">
        <v>41055</v>
      </c>
      <c r="O1171" s="127">
        <v>32477</v>
      </c>
      <c r="P1171" s="127">
        <v>0</v>
      </c>
      <c r="Q1171" s="127">
        <v>8714</v>
      </c>
      <c r="R1171" s="127">
        <v>3266</v>
      </c>
      <c r="S1171" s="127">
        <v>256</v>
      </c>
      <c r="T1171" s="24">
        <f>IF(P1171&gt;0, ROUND(IF(IF(OR(C1171="51", C1171="52", C1171="66"), (L1171*'UNIT VALUES'!$C$26)-CALCS!P1171,0)&gt;0, IF(OR(C1171="51", C1171="52", C1171="66"), (L1171*'UNIT VALUES'!$C$26)-CALCS!P1171,0), 0), 0), ROUND(IF(IF(OR(C1171="51", C1171="52", C1171="66"), (L1171*'UNIT VALUES'!$C$26)-CALCS!O1171,0)&gt;0, IF(OR(C1171="51", C1171="52", C1171="66"), (L1171*'UNIT VALUES'!$C$26)-CALCS!O1171,0), 0), 0))</f>
        <v>25192</v>
      </c>
      <c r="U1171" s="25">
        <f>IF(C1171="22", (O1171*'UNIT VALUES'!$D$38)+(Q1171*'UNIT VALUES'!$D$39)+(S1171*'UNIT VALUES'!$D$40), (O1171*'UNIT VALUES'!$D$28)+(Q1171*'UNIT VALUES'!$D$29)+(S1171*'UNIT VALUES'!$D$30))</f>
        <v>320968.77615113265</v>
      </c>
      <c r="V1171" s="25">
        <f>IF(C1171="22",(O1171*'UNIT VALUES'!$D$41)+(Q1171*'UNIT VALUES'!$D$42)+(R1171*'UNIT VALUES'!$D$43),IF(C1171="66",(Q1171*'UNIT VALUES'!$D$31)+(T1171*'UNIT VALUES'!$D$33)+(R1171*'UNIT VALUES'!$D$34),(Q1171*'UNIT VALUES'!$D$31)+(T1171*'UNIT VALUES'!$D$32)+(R1171*'UNIT VALUES'!$D$34)))</f>
        <v>668999.28809910023</v>
      </c>
      <c r="W1171" s="25">
        <f t="shared" si="54"/>
        <v>668999</v>
      </c>
      <c r="X1171" s="27">
        <f>ROUND(IF(C1171="22", W1171*'UNIT VALUES'!$D$44, W1171*'UNIT VALUES'!$D$36), 0)</f>
        <v>585513</v>
      </c>
      <c r="Y1171" s="87">
        <f>ROUND(IF(C1171="22", IF(U1171&gt;V1171,O1171*'UNIT VALUES'!$D$38*'UNIT VALUES'!$D$44,O1171*'UNIT VALUES'!$D$41*'UNIT VALUES'!$D$44),IF(U1171&gt;V1171, O1171*'UNIT VALUES'!$D$28*'UNIT VALUES'!$D$36,0)), 0)</f>
        <v>0</v>
      </c>
      <c r="Z1171" s="87">
        <f>ROUND(IF(C1171="22", IF(U1171&gt;V1171,Q1171*'UNIT VALUES'!$D$39*'UNIT VALUES'!$D$44,Q1171*'UNIT VALUES'!$D$42*'UNIT VALUES'!$D$44), IF(U1171&gt;V1171, Q1171*'UNIT VALUES'!$D$29*'UNIT VALUES'!$D$36, Q1171*'UNIT VALUES'!$D$31*'UNIT VALUES'!$D$36)),0)</f>
        <v>116327</v>
      </c>
      <c r="AA1171" s="87">
        <f>ROUND(IF(C1171="22", IF(U1171&gt;V1171,0,R1171*'UNIT VALUES'!$D$43*'UNIT VALUES'!$D$44),IF(CALCS!U1171&gt;CALCS!V1171,0,CALCS!R1171*'UNIT VALUES'!$D$34*'UNIT VALUES'!$D$36)), 0)</f>
        <v>211946</v>
      </c>
      <c r="AB1171" s="87">
        <f>ROUND(IF(C1171="22",IF(U1171&gt;V1171,S1171*'UNIT VALUES'!$D$40*'UNIT VALUES'!$D$44,0),IF(U1171&gt;V1171,S1171*'UNIT VALUES'!$D$30*'UNIT VALUES'!$D$36)), 0)</f>
        <v>0</v>
      </c>
      <c r="AC1171" s="87">
        <f>ROUND(IF(U1171&gt;V1171,0,IF(T1171&gt;1, IF(C1171="66", T1171*'UNIT VALUES'!$D$33*'UNIT VALUES'!$D$36,T1171*'UNIT VALUES'!$D$32*'UNIT VALUES'!$D$36),0)),0)</f>
        <v>257241</v>
      </c>
      <c r="AD1171" t="str">
        <f t="shared" si="55"/>
        <v>511200</v>
      </c>
      <c r="AE1171">
        <f ca="1">IF(C1171="22",OFFSET('National Reallocations'!$L$1,MATCH(AD1171,'National Reallocations'!$I$2:$I$52,0),),ROUND((X1171/(SUM($X$2:$X$1259)-SUMIF($C$2:$C$1259,"22",$X$2:$X$1259)))*(Reallocations!$F$4+Reallocations!$F$5),0))</f>
        <v>49</v>
      </c>
      <c r="AF1171" s="27">
        <f ca="1">IF(ISERROR(OFFSET('MSA Reallocations'!$I$1,MATCH(AD1171,'MSA Reallocations'!$E$2:$E$37,0),)), 0, (OFFSET('MSA Reallocations'!$I$1,MATCH(AD1171,'MSA Reallocations'!$E$2:$E$37,0),)))</f>
        <v>0</v>
      </c>
      <c r="AG1171" s="181">
        <f ca="1">IF(ISERROR(OFFSET(Reductions!$E$1,MATCH(AD1171,Reductions!$F$2:$F$15,0),)), 0, -OFFSET(Reductions!$E$1,MATCH(AD1171,Reductions!$F$2:$F$15,0),))</f>
        <v>0</v>
      </c>
      <c r="AH1171" s="53">
        <f t="shared" ca="1" si="56"/>
        <v>585562</v>
      </c>
    </row>
    <row r="1172" spans="1:34" x14ac:dyDescent="0.25">
      <c r="A1172" s="126" t="s">
        <v>4808</v>
      </c>
      <c r="B1172" s="126" t="s">
        <v>3021</v>
      </c>
      <c r="C1172" s="126" t="s">
        <v>27</v>
      </c>
      <c r="D1172" s="126" t="s">
        <v>28</v>
      </c>
      <c r="E1172" s="126" t="s">
        <v>27</v>
      </c>
      <c r="F1172" s="126" t="s">
        <v>907</v>
      </c>
      <c r="G1172" s="126" t="s">
        <v>3067</v>
      </c>
      <c r="H1172" s="126" t="s">
        <v>23</v>
      </c>
      <c r="I1172" s="126" t="s">
        <v>604</v>
      </c>
      <c r="J1172" s="126" t="s">
        <v>3034</v>
      </c>
      <c r="K1172" s="126" t="s">
        <v>853</v>
      </c>
      <c r="L1172" s="127">
        <v>114773</v>
      </c>
      <c r="M1172" s="127">
        <v>104577</v>
      </c>
      <c r="N1172" s="127">
        <v>104577</v>
      </c>
      <c r="O1172" s="127">
        <v>96201</v>
      </c>
      <c r="P1172" s="127">
        <v>0</v>
      </c>
      <c r="Q1172" s="127">
        <v>16886</v>
      </c>
      <c r="R1172" s="127">
        <v>4882</v>
      </c>
      <c r="S1172" s="127">
        <v>912</v>
      </c>
      <c r="T1172" s="24">
        <f>IF(P1172&gt;0, ROUND(IF(IF(OR(C1172="51", C1172="52", C1172="66"), (L1172*'UNIT VALUES'!$C$26)-CALCS!P1172,0)&gt;0, IF(OR(C1172="51", C1172="52", C1172="66"), (L1172*'UNIT VALUES'!$C$26)-CALCS!P1172,0), 0), 0), ROUND(IF(IF(OR(C1172="51", C1172="52", C1172="66"), (L1172*'UNIT VALUES'!$C$26)-CALCS!O1172,0)&gt;0, IF(OR(C1172="51", C1172="52", C1172="66"), (L1172*'UNIT VALUES'!$C$26)-CALCS!O1172,0), 0), 0))</f>
        <v>83903</v>
      </c>
      <c r="U1172" s="25">
        <f>IF(C1172="22", (O1172*'UNIT VALUES'!$D$38)+(Q1172*'UNIT VALUES'!$D$39)+(S1172*'UNIT VALUES'!$D$40), (O1172*'UNIT VALUES'!$D$28)+(Q1172*'UNIT VALUES'!$D$29)+(S1172*'UNIT VALUES'!$D$30))</f>
        <v>746892.66535949684</v>
      </c>
      <c r="V1172" s="25">
        <f>IF(C1172="22",(O1172*'UNIT VALUES'!$D$41)+(Q1172*'UNIT VALUES'!$D$42)+(R1172*'UNIT VALUES'!$D$43),IF(C1172="66",(Q1172*'UNIT VALUES'!$D$31)+(T1172*'UNIT VALUES'!$D$33)+(R1172*'UNIT VALUES'!$D$34),(Q1172*'UNIT VALUES'!$D$31)+(T1172*'UNIT VALUES'!$D$32)+(R1172*'UNIT VALUES'!$D$34)))</f>
        <v>1598460.7610318565</v>
      </c>
      <c r="W1172" s="25">
        <f t="shared" si="54"/>
        <v>1598461</v>
      </c>
      <c r="X1172" s="27">
        <f>ROUND(IF(C1172="22", W1172*'UNIT VALUES'!$D$44, W1172*'UNIT VALUES'!$D$36), 0)</f>
        <v>1398986</v>
      </c>
      <c r="Y1172" s="87">
        <f>ROUND(IF(C1172="22", IF(U1172&gt;V1172,O1172*'UNIT VALUES'!$D$38*'UNIT VALUES'!$D$44,O1172*'UNIT VALUES'!$D$41*'UNIT VALUES'!$D$44),IF(U1172&gt;V1172, O1172*'UNIT VALUES'!$D$28*'UNIT VALUES'!$D$36,0)), 0)</f>
        <v>0</v>
      </c>
      <c r="Z1172" s="87">
        <f>ROUND(IF(C1172="22", IF(U1172&gt;V1172,Q1172*'UNIT VALUES'!$D$39*'UNIT VALUES'!$D$44,Q1172*'UNIT VALUES'!$D$42*'UNIT VALUES'!$D$44), IF(U1172&gt;V1172, Q1172*'UNIT VALUES'!$D$29*'UNIT VALUES'!$D$36, Q1172*'UNIT VALUES'!$D$31*'UNIT VALUES'!$D$36)),0)</f>
        <v>225418</v>
      </c>
      <c r="AA1172" s="87">
        <f>ROUND(IF(C1172="22", IF(U1172&gt;V1172,0,R1172*'UNIT VALUES'!$D$43*'UNIT VALUES'!$D$44),IF(CALCS!U1172&gt;CALCS!V1172,0,CALCS!R1172*'UNIT VALUES'!$D$34*'UNIT VALUES'!$D$36)), 0)</f>
        <v>316815</v>
      </c>
      <c r="AB1172" s="87">
        <f>ROUND(IF(C1172="22",IF(U1172&gt;V1172,S1172*'UNIT VALUES'!$D$40*'UNIT VALUES'!$D$44,0),IF(U1172&gt;V1172,S1172*'UNIT VALUES'!$D$30*'UNIT VALUES'!$D$36)), 0)</f>
        <v>0</v>
      </c>
      <c r="AC1172" s="87">
        <f>ROUND(IF(U1172&gt;V1172,0,IF(T1172&gt;1, IF(C1172="66", T1172*'UNIT VALUES'!$D$33*'UNIT VALUES'!$D$36,T1172*'UNIT VALUES'!$D$32*'UNIT VALUES'!$D$36),0)),0)</f>
        <v>856753</v>
      </c>
      <c r="AD1172" t="str">
        <f t="shared" si="55"/>
        <v>511236</v>
      </c>
      <c r="AE1172">
        <f ca="1">IF(C1172="22",OFFSET('National Reallocations'!$L$1,MATCH(AD1172,'National Reallocations'!$I$2:$I$52,0),),ROUND((X1172/(SUM($X$2:$X$1259)-SUMIF($C$2:$C$1259,"22",$X$2:$X$1259)))*(Reallocations!$F$4+Reallocations!$F$5),0))</f>
        <v>118</v>
      </c>
      <c r="AF1172" s="27">
        <f ca="1">IF(ISERROR(OFFSET('MSA Reallocations'!$I$1,MATCH(AD1172,'MSA Reallocations'!$E$2:$E$37,0),)), 0, (OFFSET('MSA Reallocations'!$I$1,MATCH(AD1172,'MSA Reallocations'!$E$2:$E$37,0),)))</f>
        <v>0</v>
      </c>
      <c r="AG1172" s="181">
        <f ca="1">IF(ISERROR(OFFSET(Reductions!$E$1,MATCH(AD1172,Reductions!$F$2:$F$15,0),)), 0, -OFFSET(Reductions!$E$1,MATCH(AD1172,Reductions!$F$2:$F$15,0),))</f>
        <v>0</v>
      </c>
      <c r="AH1172" s="53">
        <f t="shared" ca="1" si="56"/>
        <v>1399104</v>
      </c>
    </row>
    <row r="1173" spans="1:34" x14ac:dyDescent="0.25">
      <c r="A1173" s="126" t="s">
        <v>5749</v>
      </c>
      <c r="B1173" s="126" t="s">
        <v>3021</v>
      </c>
      <c r="C1173" s="126" t="s">
        <v>27</v>
      </c>
      <c r="D1173" s="126" t="s">
        <v>28</v>
      </c>
      <c r="E1173" s="126" t="s">
        <v>27</v>
      </c>
      <c r="F1173" s="126" t="s">
        <v>1469</v>
      </c>
      <c r="G1173" s="126" t="s">
        <v>3069</v>
      </c>
      <c r="H1173" s="126" t="s">
        <v>23</v>
      </c>
      <c r="I1173" s="126" t="s">
        <v>3070</v>
      </c>
      <c r="J1173" s="126" t="s">
        <v>3025</v>
      </c>
      <c r="K1173" s="126" t="s">
        <v>853</v>
      </c>
      <c r="L1173" s="127">
        <v>9371</v>
      </c>
      <c r="M1173" s="127">
        <v>0</v>
      </c>
      <c r="N1173" s="127">
        <v>0</v>
      </c>
      <c r="O1173" s="127">
        <v>17403</v>
      </c>
      <c r="P1173" s="127">
        <v>0</v>
      </c>
      <c r="Q1173" s="127">
        <v>5553</v>
      </c>
      <c r="R1173" s="127">
        <v>896</v>
      </c>
      <c r="S1173" s="127">
        <v>0</v>
      </c>
      <c r="T1173" s="24">
        <f>IF(P1173&gt;0, ROUND(IF(IF(OR(C1173="51", C1173="52", C1173="66"), (L1173*'UNIT VALUES'!$C$26)-CALCS!P1173,0)&gt;0, IF(OR(C1173="51", C1173="52", C1173="66"), (L1173*'UNIT VALUES'!$C$26)-CALCS!P1173,0), 0), 0), ROUND(IF(IF(OR(C1173="51", C1173="52", C1173="66"), (L1173*'UNIT VALUES'!$C$26)-CALCS!O1173,0)&gt;0, IF(OR(C1173="51", C1173="52", C1173="66"), (L1173*'UNIT VALUES'!$C$26)-CALCS!O1173,0), 0), 0))</f>
        <v>0</v>
      </c>
      <c r="U1173" s="25">
        <f>IF(C1173="22", (O1173*'UNIT VALUES'!$D$38)+(Q1173*'UNIT VALUES'!$D$39)+(S1173*'UNIT VALUES'!$D$40), (O1173*'UNIT VALUES'!$D$28)+(Q1173*'UNIT VALUES'!$D$29)+(S1173*'UNIT VALUES'!$D$30))</f>
        <v>173878.45357405939</v>
      </c>
      <c r="V1173" s="25">
        <f>IF(C1173="22",(O1173*'UNIT VALUES'!$D$41)+(Q1173*'UNIT VALUES'!$D$42)+(R1173*'UNIT VALUES'!$D$43),IF(C1173="66",(Q1173*'UNIT VALUES'!$D$31)+(T1173*'UNIT VALUES'!$D$33)+(R1173*'UNIT VALUES'!$D$34),(Q1173*'UNIT VALUES'!$D$31)+(T1173*'UNIT VALUES'!$D$32)+(R1173*'UNIT VALUES'!$D$34)))</f>
        <v>151135.22075437714</v>
      </c>
      <c r="W1173" s="25">
        <f t="shared" si="54"/>
        <v>173878</v>
      </c>
      <c r="X1173" s="27">
        <f>ROUND(IF(C1173="22", W1173*'UNIT VALUES'!$D$44, W1173*'UNIT VALUES'!$D$36), 0)</f>
        <v>152179</v>
      </c>
      <c r="Y1173" s="87">
        <f>ROUND(IF(C1173="22", IF(U1173&gt;V1173,O1173*'UNIT VALUES'!$D$38*'UNIT VALUES'!$D$44,O1173*'UNIT VALUES'!$D$41*'UNIT VALUES'!$D$44),IF(U1173&gt;V1173, O1173*'UNIT VALUES'!$D$28*'UNIT VALUES'!$D$36,0)), 0)</f>
        <v>28631</v>
      </c>
      <c r="Z1173" s="87">
        <f>ROUND(IF(C1173="22", IF(U1173&gt;V1173,Q1173*'UNIT VALUES'!$D$39*'UNIT VALUES'!$D$44,Q1173*'UNIT VALUES'!$D$42*'UNIT VALUES'!$D$44), IF(U1173&gt;V1173, Q1173*'UNIT VALUES'!$D$29*'UNIT VALUES'!$D$36, Q1173*'UNIT VALUES'!$D$31*'UNIT VALUES'!$D$36)),0)</f>
        <v>123549</v>
      </c>
      <c r="AA1173" s="87">
        <f>ROUND(IF(C1173="22", IF(U1173&gt;V1173,0,R1173*'UNIT VALUES'!$D$43*'UNIT VALUES'!$D$44),IF(CALCS!U1173&gt;CALCS!V1173,0,CALCS!R1173*'UNIT VALUES'!$D$34*'UNIT VALUES'!$D$36)), 0)</f>
        <v>0</v>
      </c>
      <c r="AB1173" s="87">
        <f>ROUND(IF(C1173="22",IF(U1173&gt;V1173,S1173*'UNIT VALUES'!$D$40*'UNIT VALUES'!$D$44,0),IF(U1173&gt;V1173,S1173*'UNIT VALUES'!$D$30*'UNIT VALUES'!$D$36)), 0)</f>
        <v>0</v>
      </c>
      <c r="AC1173" s="87">
        <f>ROUND(IF(U1173&gt;V1173,0,IF(T1173&gt;1, IF(C1173="66", T1173*'UNIT VALUES'!$D$33*'UNIT VALUES'!$D$36,T1173*'UNIT VALUES'!$D$32*'UNIT VALUES'!$D$36),0)),0)</f>
        <v>0</v>
      </c>
      <c r="AD1173" t="str">
        <f t="shared" si="55"/>
        <v>511272</v>
      </c>
      <c r="AE1173">
        <f ca="1">IF(C1173="22",OFFSET('National Reallocations'!$L$1,MATCH(AD1173,'National Reallocations'!$I$2:$I$52,0),),ROUND((X1173/(SUM($X$2:$X$1259)-SUMIF($C$2:$C$1259,"22",$X$2:$X$1259)))*(Reallocations!$F$4+Reallocations!$F$5),0))</f>
        <v>13</v>
      </c>
      <c r="AF1173" s="27">
        <f ca="1">IF(ISERROR(OFFSET('MSA Reallocations'!$I$1,MATCH(AD1173,'MSA Reallocations'!$E$2:$E$37,0),)), 0, (OFFSET('MSA Reallocations'!$I$1,MATCH(AD1173,'MSA Reallocations'!$E$2:$E$37,0),)))</f>
        <v>0</v>
      </c>
      <c r="AG1173" s="181">
        <f ca="1">IF(ISERROR(OFFSET(Reductions!$E$1,MATCH(AD1173,Reductions!$F$2:$F$15,0),)), 0, -OFFSET(Reductions!$E$1,MATCH(AD1173,Reductions!$F$2:$F$15,0),))</f>
        <v>0</v>
      </c>
      <c r="AH1173" s="53">
        <f t="shared" ca="1" si="56"/>
        <v>152192</v>
      </c>
    </row>
    <row r="1174" spans="1:34" x14ac:dyDescent="0.25">
      <c r="A1174" s="126" t="s">
        <v>5659</v>
      </c>
      <c r="B1174" s="126" t="s">
        <v>3021</v>
      </c>
      <c r="C1174" s="126" t="s">
        <v>27</v>
      </c>
      <c r="D1174" s="126" t="s">
        <v>28</v>
      </c>
      <c r="E1174" s="126" t="s">
        <v>27</v>
      </c>
      <c r="F1174" s="126" t="s">
        <v>3071</v>
      </c>
      <c r="G1174" s="126" t="s">
        <v>3072</v>
      </c>
      <c r="H1174" s="126" t="s">
        <v>23</v>
      </c>
      <c r="I1174" s="126" t="s">
        <v>619</v>
      </c>
      <c r="J1174" s="126" t="s">
        <v>3041</v>
      </c>
      <c r="K1174" s="126" t="s">
        <v>853</v>
      </c>
      <c r="L1174" s="127">
        <v>219958</v>
      </c>
      <c r="M1174" s="127">
        <v>219214</v>
      </c>
      <c r="N1174" s="127">
        <v>219214</v>
      </c>
      <c r="O1174" s="127">
        <v>220289</v>
      </c>
      <c r="P1174" s="127">
        <v>0</v>
      </c>
      <c r="Q1174" s="127">
        <v>51295</v>
      </c>
      <c r="R1174" s="127">
        <v>32580</v>
      </c>
      <c r="S1174" s="127">
        <v>2086</v>
      </c>
      <c r="T1174" s="24">
        <f>IF(P1174&gt;0, ROUND(IF(IF(OR(C1174="51", C1174="52", C1174="66"), (L1174*'UNIT VALUES'!$C$26)-CALCS!P1174,0)&gt;0, IF(OR(C1174="51", C1174="52", C1174="66"), (L1174*'UNIT VALUES'!$C$26)-CALCS!P1174,0), 0), 0), ROUND(IF(IF(OR(C1174="51", C1174="52", C1174="66"), (L1174*'UNIT VALUES'!$C$26)-CALCS!O1174,0)&gt;0, IF(OR(C1174="51", C1174="52", C1174="66"), (L1174*'UNIT VALUES'!$C$26)-CALCS!O1174,0), 0), 0))</f>
        <v>124873</v>
      </c>
      <c r="U1174" s="25">
        <f>IF(C1174="22", (O1174*'UNIT VALUES'!$D$38)+(Q1174*'UNIT VALUES'!$D$39)+(S1174*'UNIT VALUES'!$D$40), (O1174*'UNIT VALUES'!$D$28)+(Q1174*'UNIT VALUES'!$D$29)+(S1174*'UNIT VALUES'!$D$30))</f>
        <v>2030962.8901058615</v>
      </c>
      <c r="V1174" s="25">
        <f>IF(C1174="22",(O1174*'UNIT VALUES'!$D$41)+(Q1174*'UNIT VALUES'!$D$42)+(R1174*'UNIT VALUES'!$D$43),IF(C1174="66",(Q1174*'UNIT VALUES'!$D$31)+(T1174*'UNIT VALUES'!$D$33)+(R1174*'UNIT VALUES'!$D$34),(Q1174*'UNIT VALUES'!$D$31)+(T1174*'UNIT VALUES'!$D$32)+(R1174*'UNIT VALUES'!$D$34)))</f>
        <v>4655041.0257904809</v>
      </c>
      <c r="W1174" s="25">
        <f t="shared" si="54"/>
        <v>4655041</v>
      </c>
      <c r="X1174" s="27">
        <f>ROUND(IF(C1174="22", W1174*'UNIT VALUES'!$D$44, W1174*'UNIT VALUES'!$D$36), 0)</f>
        <v>4074130</v>
      </c>
      <c r="Y1174" s="87">
        <f>ROUND(IF(C1174="22", IF(U1174&gt;V1174,O1174*'UNIT VALUES'!$D$38*'UNIT VALUES'!$D$44,O1174*'UNIT VALUES'!$D$41*'UNIT VALUES'!$D$44),IF(U1174&gt;V1174, O1174*'UNIT VALUES'!$D$28*'UNIT VALUES'!$D$36,0)), 0)</f>
        <v>0</v>
      </c>
      <c r="Z1174" s="87">
        <f>ROUND(IF(C1174="22", IF(U1174&gt;V1174,Q1174*'UNIT VALUES'!$D$39*'UNIT VALUES'!$D$44,Q1174*'UNIT VALUES'!$D$42*'UNIT VALUES'!$D$44), IF(U1174&gt;V1174, Q1174*'UNIT VALUES'!$D$29*'UNIT VALUES'!$D$36, Q1174*'UNIT VALUES'!$D$31*'UNIT VALUES'!$D$36)),0)</f>
        <v>684758</v>
      </c>
      <c r="AA1174" s="87">
        <f>ROUND(IF(C1174="22", IF(U1174&gt;V1174,0,R1174*'UNIT VALUES'!$D$43*'UNIT VALUES'!$D$44),IF(CALCS!U1174&gt;CALCS!V1174,0,CALCS!R1174*'UNIT VALUES'!$D$34*'UNIT VALUES'!$D$36)), 0)</f>
        <v>2114266</v>
      </c>
      <c r="AB1174" s="87">
        <f>ROUND(IF(C1174="22",IF(U1174&gt;V1174,S1174*'UNIT VALUES'!$D$40*'UNIT VALUES'!$D$44,0),IF(U1174&gt;V1174,S1174*'UNIT VALUES'!$D$30*'UNIT VALUES'!$D$36)), 0)</f>
        <v>0</v>
      </c>
      <c r="AC1174" s="87">
        <f>ROUND(IF(U1174&gt;V1174,0,IF(T1174&gt;1, IF(C1174="66", T1174*'UNIT VALUES'!$D$33*'UNIT VALUES'!$D$36,T1174*'UNIT VALUES'!$D$32*'UNIT VALUES'!$D$36),0)),0)</f>
        <v>1275107</v>
      </c>
      <c r="AD1174" t="str">
        <f t="shared" si="55"/>
        <v>511308</v>
      </c>
      <c r="AE1174">
        <f ca="1">IF(C1174="22",OFFSET('National Reallocations'!$L$1,MATCH(AD1174,'National Reallocations'!$I$2:$I$52,0),),ROUND((X1174/(SUM($X$2:$X$1259)-SUMIF($C$2:$C$1259,"22",$X$2:$X$1259)))*(Reallocations!$F$4+Reallocations!$F$5),0))</f>
        <v>343</v>
      </c>
      <c r="AF1174" s="27">
        <f ca="1">IF(ISERROR(OFFSET('MSA Reallocations'!$I$1,MATCH(AD1174,'MSA Reallocations'!$E$2:$E$37,0),)), 0, (OFFSET('MSA Reallocations'!$I$1,MATCH(AD1174,'MSA Reallocations'!$E$2:$E$37,0),)))</f>
        <v>0</v>
      </c>
      <c r="AG1174" s="181">
        <f ca="1">IF(ISERROR(OFFSET(Reductions!$E$1,MATCH(AD1174,Reductions!$F$2:$F$15,0),)), 0, -OFFSET(Reductions!$E$1,MATCH(AD1174,Reductions!$F$2:$F$15,0),))</f>
        <v>0</v>
      </c>
      <c r="AH1174" s="53">
        <f t="shared" ca="1" si="56"/>
        <v>4074473</v>
      </c>
    </row>
    <row r="1175" spans="1:34" x14ac:dyDescent="0.25">
      <c r="A1175" s="126" t="s">
        <v>4786</v>
      </c>
      <c r="B1175" s="126" t="s">
        <v>3021</v>
      </c>
      <c r="C1175" s="126" t="s">
        <v>27</v>
      </c>
      <c r="D1175" s="126" t="s">
        <v>28</v>
      </c>
      <c r="E1175" s="126" t="s">
        <v>27</v>
      </c>
      <c r="F1175" s="126" t="s">
        <v>991</v>
      </c>
      <c r="G1175" s="126" t="s">
        <v>3074</v>
      </c>
      <c r="H1175" s="126" t="s">
        <v>23</v>
      </c>
      <c r="I1175" s="126" t="s">
        <v>622</v>
      </c>
      <c r="J1175" s="126" t="s">
        <v>3075</v>
      </c>
      <c r="K1175" s="126" t="s">
        <v>853</v>
      </c>
      <c r="L1175" s="127">
        <v>97110</v>
      </c>
      <c r="M1175" s="127">
        <v>100220</v>
      </c>
      <c r="N1175" s="127">
        <v>100220</v>
      </c>
      <c r="O1175" s="127">
        <v>99897</v>
      </c>
      <c r="P1175" s="127">
        <v>0</v>
      </c>
      <c r="Q1175" s="127">
        <v>21057</v>
      </c>
      <c r="R1175" s="127">
        <v>11305</v>
      </c>
      <c r="S1175" s="127">
        <v>947</v>
      </c>
      <c r="T1175" s="24">
        <f>IF(P1175&gt;0, ROUND(IF(IF(OR(C1175="51", C1175="52", C1175="66"), (L1175*'UNIT VALUES'!$C$26)-CALCS!P1175,0)&gt;0, IF(OR(C1175="51", C1175="52", C1175="66"), (L1175*'UNIT VALUES'!$C$26)-CALCS!P1175,0), 0), 0), ROUND(IF(IF(OR(C1175="51", C1175="52", C1175="66"), (L1175*'UNIT VALUES'!$C$26)-CALCS!O1175,0)&gt;0, IF(OR(C1175="51", C1175="52", C1175="66"), (L1175*'UNIT VALUES'!$C$26)-CALCS!O1175,0), 0), 0))</f>
        <v>52490</v>
      </c>
      <c r="U1175" s="25">
        <f>IF(C1175="22", (O1175*'UNIT VALUES'!$D$38)+(Q1175*'UNIT VALUES'!$D$39)+(S1175*'UNIT VALUES'!$D$40), (O1175*'UNIT VALUES'!$D$28)+(Q1175*'UNIT VALUES'!$D$29)+(S1175*'UNIT VALUES'!$D$30))</f>
        <v>865122.54971123207</v>
      </c>
      <c r="V1175" s="25">
        <f>IF(C1175="22",(O1175*'UNIT VALUES'!$D$41)+(Q1175*'UNIT VALUES'!$D$42)+(R1175*'UNIT VALUES'!$D$43),IF(C1175="66",(Q1175*'UNIT VALUES'!$D$31)+(T1175*'UNIT VALUES'!$D$33)+(R1175*'UNIT VALUES'!$D$34),(Q1175*'UNIT VALUES'!$D$31)+(T1175*'UNIT VALUES'!$D$32)+(R1175*'UNIT VALUES'!$D$34)))</f>
        <v>1771828.7704020855</v>
      </c>
      <c r="W1175" s="25">
        <f t="shared" si="54"/>
        <v>1771829</v>
      </c>
      <c r="X1175" s="27">
        <f>ROUND(IF(C1175="22", W1175*'UNIT VALUES'!$D$44, W1175*'UNIT VALUES'!$D$36), 0)</f>
        <v>1550719</v>
      </c>
      <c r="Y1175" s="87">
        <f>ROUND(IF(C1175="22", IF(U1175&gt;V1175,O1175*'UNIT VALUES'!$D$38*'UNIT VALUES'!$D$44,O1175*'UNIT VALUES'!$D$41*'UNIT VALUES'!$D$44),IF(U1175&gt;V1175, O1175*'UNIT VALUES'!$D$28*'UNIT VALUES'!$D$36,0)), 0)</f>
        <v>0</v>
      </c>
      <c r="Z1175" s="87">
        <f>ROUND(IF(C1175="22", IF(U1175&gt;V1175,Q1175*'UNIT VALUES'!$D$39*'UNIT VALUES'!$D$44,Q1175*'UNIT VALUES'!$D$42*'UNIT VALUES'!$D$44), IF(U1175&gt;V1175, Q1175*'UNIT VALUES'!$D$29*'UNIT VALUES'!$D$36, Q1175*'UNIT VALUES'!$D$31*'UNIT VALUES'!$D$36)),0)</f>
        <v>281098</v>
      </c>
      <c r="AA1175" s="87">
        <f>ROUND(IF(C1175="22", IF(U1175&gt;V1175,0,R1175*'UNIT VALUES'!$D$43*'UNIT VALUES'!$D$44),IF(CALCS!U1175&gt;CALCS!V1175,0,CALCS!R1175*'UNIT VALUES'!$D$34*'UNIT VALUES'!$D$36)), 0)</f>
        <v>733633</v>
      </c>
      <c r="AB1175" s="87">
        <f>ROUND(IF(C1175="22",IF(U1175&gt;V1175,S1175*'UNIT VALUES'!$D$40*'UNIT VALUES'!$D$44,0),IF(U1175&gt;V1175,S1175*'UNIT VALUES'!$D$30*'UNIT VALUES'!$D$36)), 0)</f>
        <v>0</v>
      </c>
      <c r="AC1175" s="87">
        <f>ROUND(IF(U1175&gt;V1175,0,IF(T1175&gt;1, IF(C1175="66", T1175*'UNIT VALUES'!$D$33*'UNIT VALUES'!$D$36,T1175*'UNIT VALUES'!$D$32*'UNIT VALUES'!$D$36),0)),0)</f>
        <v>535987</v>
      </c>
      <c r="AD1175" t="str">
        <f t="shared" si="55"/>
        <v>511320</v>
      </c>
      <c r="AE1175">
        <f ca="1">IF(C1175="22",OFFSET('National Reallocations'!$L$1,MATCH(AD1175,'National Reallocations'!$I$2:$I$52,0),),ROUND((X1175/(SUM($X$2:$X$1259)-SUMIF($C$2:$C$1259,"22",$X$2:$X$1259)))*(Reallocations!$F$4+Reallocations!$F$5),0))</f>
        <v>130</v>
      </c>
      <c r="AF1175" s="27">
        <f ca="1">IF(ISERROR(OFFSET('MSA Reallocations'!$I$1,MATCH(AD1175,'MSA Reallocations'!$E$2:$E$37,0),)), 0, (OFFSET('MSA Reallocations'!$I$1,MATCH(AD1175,'MSA Reallocations'!$E$2:$E$37,0),)))</f>
        <v>0</v>
      </c>
      <c r="AG1175" s="181">
        <f ca="1">IF(ISERROR(OFFSET(Reductions!$E$1,MATCH(AD1175,Reductions!$F$2:$F$15,0),)), 0, -OFFSET(Reductions!$E$1,MATCH(AD1175,Reductions!$F$2:$F$15,0),))</f>
        <v>0</v>
      </c>
      <c r="AH1175" s="53">
        <f t="shared" ca="1" si="56"/>
        <v>1550849</v>
      </c>
    </row>
    <row r="1176" spans="1:34" x14ac:dyDescent="0.25">
      <c r="A1176" s="126" t="s">
        <v>4866</v>
      </c>
      <c r="B1176" s="126" t="s">
        <v>3021</v>
      </c>
      <c r="C1176" s="126" t="s">
        <v>47</v>
      </c>
      <c r="D1176" s="126" t="s">
        <v>48</v>
      </c>
      <c r="E1176" s="126" t="s">
        <v>27</v>
      </c>
      <c r="F1176" s="126" t="s">
        <v>3077</v>
      </c>
      <c r="G1176" s="126" t="s">
        <v>3078</v>
      </c>
      <c r="H1176" s="126" t="s">
        <v>23</v>
      </c>
      <c r="I1176" s="126" t="s">
        <v>3079</v>
      </c>
      <c r="J1176" s="126" t="s">
        <v>3034</v>
      </c>
      <c r="K1176" s="126" t="s">
        <v>853</v>
      </c>
      <c r="L1176" s="127">
        <v>43975</v>
      </c>
      <c r="M1176" s="127">
        <v>47621</v>
      </c>
      <c r="N1176" s="127">
        <v>47621</v>
      </c>
      <c r="O1176" s="127">
        <v>88161</v>
      </c>
      <c r="P1176" s="127">
        <v>0</v>
      </c>
      <c r="Q1176" s="127">
        <v>9401</v>
      </c>
      <c r="R1176" s="127">
        <v>2965</v>
      </c>
      <c r="S1176" s="127">
        <v>559</v>
      </c>
      <c r="T1176" s="24">
        <f>IF(P1176&gt;0, ROUND(IF(IF(OR(C1176="51", C1176="52", C1176="66"), (L1176*'UNIT VALUES'!$C$26)-CALCS!P1176,0)&gt;0, IF(OR(C1176="51", C1176="52", C1176="66"), (L1176*'UNIT VALUES'!$C$26)-CALCS!P1176,0), 0), 0), ROUND(IF(IF(OR(C1176="51", C1176="52", C1176="66"), (L1176*'UNIT VALUES'!$C$26)-CALCS!O1176,0)&gt;0, IF(OR(C1176="51", C1176="52", C1176="66"), (L1176*'UNIT VALUES'!$C$26)-CALCS!O1176,0), 0), 0))</f>
        <v>0</v>
      </c>
      <c r="U1176" s="25">
        <f>IF(C1176="22", (O1176*'UNIT VALUES'!$D$38)+(Q1176*'UNIT VALUES'!$D$39)+(S1176*'UNIT VALUES'!$D$40), (O1176*'UNIT VALUES'!$D$28)+(Q1176*'UNIT VALUES'!$D$29)+(S1176*'UNIT VALUES'!$D$30))</f>
        <v>488553.38538614957</v>
      </c>
      <c r="V1176" s="25">
        <f>IF(C1176="22",(O1176*'UNIT VALUES'!$D$41)+(Q1176*'UNIT VALUES'!$D$42)+(R1176*'UNIT VALUES'!$D$43),IF(C1176="66",(Q1176*'UNIT VALUES'!$D$31)+(T1176*'UNIT VALUES'!$D$33)+(R1176*'UNIT VALUES'!$D$34),(Q1176*'UNIT VALUES'!$D$31)+(T1176*'UNIT VALUES'!$D$32)+(R1176*'UNIT VALUES'!$D$34)))</f>
        <v>363239.51936705562</v>
      </c>
      <c r="W1176" s="25">
        <f t="shared" si="54"/>
        <v>488553</v>
      </c>
      <c r="X1176" s="27">
        <f>ROUND(IF(C1176="22", W1176*'UNIT VALUES'!$D$44, W1176*'UNIT VALUES'!$D$36), 0)</f>
        <v>427586</v>
      </c>
      <c r="Y1176" s="87">
        <f>ROUND(IF(C1176="22", IF(U1176&gt;V1176,O1176*'UNIT VALUES'!$D$38*'UNIT VALUES'!$D$44,O1176*'UNIT VALUES'!$D$41*'UNIT VALUES'!$D$44),IF(U1176&gt;V1176, O1176*'UNIT VALUES'!$D$28*'UNIT VALUES'!$D$36,0)), 0)</f>
        <v>145041</v>
      </c>
      <c r="Z1176" s="87">
        <f>ROUND(IF(C1176="22", IF(U1176&gt;V1176,Q1176*'UNIT VALUES'!$D$39*'UNIT VALUES'!$D$44,Q1176*'UNIT VALUES'!$D$42*'UNIT VALUES'!$D$44), IF(U1176&gt;V1176, Q1176*'UNIT VALUES'!$D$29*'UNIT VALUES'!$D$36, Q1176*'UNIT VALUES'!$D$31*'UNIT VALUES'!$D$36)),0)</f>
        <v>209163</v>
      </c>
      <c r="AA1176" s="87">
        <f>ROUND(IF(C1176="22", IF(U1176&gt;V1176,0,R1176*'UNIT VALUES'!$D$43*'UNIT VALUES'!$D$44),IF(CALCS!U1176&gt;CALCS!V1176,0,CALCS!R1176*'UNIT VALUES'!$D$34*'UNIT VALUES'!$D$36)), 0)</f>
        <v>0</v>
      </c>
      <c r="AB1176" s="87">
        <f>ROUND(IF(C1176="22",IF(U1176&gt;V1176,S1176*'UNIT VALUES'!$D$40*'UNIT VALUES'!$D$44,0),IF(U1176&gt;V1176,S1176*'UNIT VALUES'!$D$30*'UNIT VALUES'!$D$36)), 0)</f>
        <v>73382</v>
      </c>
      <c r="AC1176" s="87">
        <f>ROUND(IF(U1176&gt;V1176,0,IF(T1176&gt;1, IF(C1176="66", T1176*'UNIT VALUES'!$D$33*'UNIT VALUES'!$D$36,T1176*'UNIT VALUES'!$D$32*'UNIT VALUES'!$D$36),0)),0)</f>
        <v>0</v>
      </c>
      <c r="AD1176" t="str">
        <f t="shared" si="55"/>
        <v>511488</v>
      </c>
      <c r="AE1176">
        <f ca="1">IF(C1176="22",OFFSET('National Reallocations'!$L$1,MATCH(AD1176,'National Reallocations'!$I$2:$I$52,0),),ROUND((X1176/(SUM($X$2:$X$1259)-SUMIF($C$2:$C$1259,"22",$X$2:$X$1259)))*(Reallocations!$F$4+Reallocations!$F$5),0))</f>
        <v>36</v>
      </c>
      <c r="AF1176" s="27">
        <f ca="1">IF(ISERROR(OFFSET('MSA Reallocations'!$I$1,MATCH(AD1176,'MSA Reallocations'!$E$2:$E$37,0),)), 0, (OFFSET('MSA Reallocations'!$I$1,MATCH(AD1176,'MSA Reallocations'!$E$2:$E$37,0),)))</f>
        <v>0</v>
      </c>
      <c r="AG1176" s="181">
        <f ca="1">IF(ISERROR(OFFSET(Reductions!$E$1,MATCH(AD1176,Reductions!$F$2:$F$15,0),)), 0, -OFFSET(Reductions!$E$1,MATCH(AD1176,Reductions!$F$2:$F$15,0),))</f>
        <v>0</v>
      </c>
      <c r="AH1176" s="53">
        <f t="shared" ca="1" si="56"/>
        <v>427622</v>
      </c>
    </row>
    <row r="1177" spans="1:34" x14ac:dyDescent="0.25">
      <c r="A1177" s="126" t="s">
        <v>5336</v>
      </c>
      <c r="B1177" s="126" t="s">
        <v>3021</v>
      </c>
      <c r="C1177" s="126" t="s">
        <v>27</v>
      </c>
      <c r="D1177" s="126" t="s">
        <v>28</v>
      </c>
      <c r="E1177" s="126" t="s">
        <v>27</v>
      </c>
      <c r="F1177" s="126" t="s">
        <v>3081</v>
      </c>
      <c r="G1177" s="126" t="s">
        <v>3082</v>
      </c>
      <c r="H1177" s="126" t="s">
        <v>23</v>
      </c>
      <c r="I1177" s="126" t="s">
        <v>1701</v>
      </c>
      <c r="J1177" s="126" t="s">
        <v>3034</v>
      </c>
      <c r="K1177" s="126" t="s">
        <v>853</v>
      </c>
      <c r="L1177" s="127">
        <v>85218</v>
      </c>
      <c r="M1177" s="127">
        <v>262199</v>
      </c>
      <c r="N1177" s="127">
        <v>262199</v>
      </c>
      <c r="O1177" s="127">
        <v>452745</v>
      </c>
      <c r="P1177" s="127">
        <v>0</v>
      </c>
      <c r="Q1177" s="127">
        <v>36079</v>
      </c>
      <c r="R1177" s="127">
        <v>1996</v>
      </c>
      <c r="S1177" s="127">
        <v>2107</v>
      </c>
      <c r="T1177" s="24">
        <f>IF(P1177&gt;0, ROUND(IF(IF(OR(C1177="51", C1177="52", C1177="66"), (L1177*'UNIT VALUES'!$C$26)-CALCS!P1177,0)&gt;0, IF(OR(C1177="51", C1177="52", C1177="66"), (L1177*'UNIT VALUES'!$C$26)-CALCS!P1177,0), 0), 0), ROUND(IF(IF(OR(C1177="51", C1177="52", C1177="66"), (L1177*'UNIT VALUES'!$C$26)-CALCS!O1177,0)&gt;0, IF(OR(C1177="51", C1177="52", C1177="66"), (L1177*'UNIT VALUES'!$C$26)-CALCS!O1177,0), 0), 0))</f>
        <v>0</v>
      </c>
      <c r="U1177" s="25">
        <f>IF(C1177="22", (O1177*'UNIT VALUES'!$D$38)+(Q1177*'UNIT VALUES'!$D$39)+(S1177*'UNIT VALUES'!$D$40), (O1177*'UNIT VALUES'!$D$28)+(Q1177*'UNIT VALUES'!$D$29)+(S1177*'UNIT VALUES'!$D$30))</f>
        <v>2084263.2479971678</v>
      </c>
      <c r="V1177" s="25">
        <f>IF(C1177="22",(O1177*'UNIT VALUES'!$D$41)+(Q1177*'UNIT VALUES'!$D$42)+(R1177*'UNIT VALUES'!$D$43),IF(C1177="66",(Q1177*'UNIT VALUES'!$D$31)+(T1177*'UNIT VALUES'!$D$33)+(R1177*'UNIT VALUES'!$D$34),(Q1177*'UNIT VALUES'!$D$31)+(T1177*'UNIT VALUES'!$D$32)+(R1177*'UNIT VALUES'!$D$34)))</f>
        <v>698305.45011997141</v>
      </c>
      <c r="W1177" s="25">
        <f t="shared" si="54"/>
        <v>2084263</v>
      </c>
      <c r="X1177" s="27">
        <f>ROUND(IF(C1177="22", W1177*'UNIT VALUES'!$D$44, W1177*'UNIT VALUES'!$D$36), 0)</f>
        <v>1824164</v>
      </c>
      <c r="Y1177" s="87">
        <f>ROUND(IF(C1177="22", IF(U1177&gt;V1177,O1177*'UNIT VALUES'!$D$38*'UNIT VALUES'!$D$44,O1177*'UNIT VALUES'!$D$41*'UNIT VALUES'!$D$44),IF(U1177&gt;V1177, O1177*'UNIT VALUES'!$D$28*'UNIT VALUES'!$D$36,0)), 0)</f>
        <v>744849</v>
      </c>
      <c r="Z1177" s="87">
        <f>ROUND(IF(C1177="22", IF(U1177&gt;V1177,Q1177*'UNIT VALUES'!$D$39*'UNIT VALUES'!$D$44,Q1177*'UNIT VALUES'!$D$42*'UNIT VALUES'!$D$44), IF(U1177&gt;V1177, Q1177*'UNIT VALUES'!$D$29*'UNIT VALUES'!$D$36, Q1177*'UNIT VALUES'!$D$31*'UNIT VALUES'!$D$36)),0)</f>
        <v>802722</v>
      </c>
      <c r="AA1177" s="87">
        <f>ROUND(IF(C1177="22", IF(U1177&gt;V1177,0,R1177*'UNIT VALUES'!$D$43*'UNIT VALUES'!$D$44),IF(CALCS!U1177&gt;CALCS!V1177,0,CALCS!R1177*'UNIT VALUES'!$D$34*'UNIT VALUES'!$D$36)), 0)</f>
        <v>0</v>
      </c>
      <c r="AB1177" s="87">
        <f>ROUND(IF(C1177="22",IF(U1177&gt;V1177,S1177*'UNIT VALUES'!$D$40*'UNIT VALUES'!$D$44,0),IF(U1177&gt;V1177,S1177*'UNIT VALUES'!$D$30*'UNIT VALUES'!$D$36)), 0)</f>
        <v>276594</v>
      </c>
      <c r="AC1177" s="87">
        <f>ROUND(IF(U1177&gt;V1177,0,IF(T1177&gt;1, IF(C1177="66", T1177*'UNIT VALUES'!$D$33*'UNIT VALUES'!$D$36,T1177*'UNIT VALUES'!$D$32*'UNIT VALUES'!$D$36),0)),0)</f>
        <v>0</v>
      </c>
      <c r="AD1177" t="str">
        <f t="shared" si="55"/>
        <v>511590</v>
      </c>
      <c r="AE1177">
        <f ca="1">IF(C1177="22",OFFSET('National Reallocations'!$L$1,MATCH(AD1177,'National Reallocations'!$I$2:$I$52,0),),ROUND((X1177/(SUM($X$2:$X$1259)-SUMIF($C$2:$C$1259,"22",$X$2:$X$1259)))*(Reallocations!$F$4+Reallocations!$F$5),0))</f>
        <v>153</v>
      </c>
      <c r="AF1177" s="27">
        <f ca="1">IF(ISERROR(OFFSET('MSA Reallocations'!$I$1,MATCH(AD1177,'MSA Reallocations'!$E$2:$E$37,0),)), 0, (OFFSET('MSA Reallocations'!$I$1,MATCH(AD1177,'MSA Reallocations'!$E$2:$E$37,0),)))</f>
        <v>0</v>
      </c>
      <c r="AG1177" s="181">
        <f ca="1">IF(ISERROR(OFFSET(Reductions!$E$1,MATCH(AD1177,Reductions!$F$2:$F$15,0),)), 0, -OFFSET(Reductions!$E$1,MATCH(AD1177,Reductions!$F$2:$F$15,0),))</f>
        <v>0</v>
      </c>
      <c r="AH1177" s="53">
        <f t="shared" ca="1" si="56"/>
        <v>1824317</v>
      </c>
    </row>
    <row r="1178" spans="1:34" x14ac:dyDescent="0.25">
      <c r="A1178" s="126" t="s">
        <v>5677</v>
      </c>
      <c r="B1178" s="126" t="s">
        <v>3021</v>
      </c>
      <c r="C1178" s="126" t="s">
        <v>27</v>
      </c>
      <c r="D1178" s="126" t="s">
        <v>28</v>
      </c>
      <c r="E1178" s="126" t="s">
        <v>27</v>
      </c>
      <c r="F1178" s="126" t="s">
        <v>4677</v>
      </c>
      <c r="G1178" s="126" t="s">
        <v>4678</v>
      </c>
      <c r="H1178" s="126" t="s">
        <v>23</v>
      </c>
      <c r="I1178" s="126" t="s">
        <v>4679</v>
      </c>
      <c r="J1178" s="126" t="s">
        <v>4680</v>
      </c>
      <c r="K1178" s="126" t="s">
        <v>853</v>
      </c>
      <c r="L1178" s="127">
        <v>15694</v>
      </c>
      <c r="M1178" s="127">
        <v>0</v>
      </c>
      <c r="N1178" s="127">
        <v>0</v>
      </c>
      <c r="O1178" s="127">
        <v>21491</v>
      </c>
      <c r="P1178" s="127">
        <v>0</v>
      </c>
      <c r="Q1178" s="127">
        <v>4329</v>
      </c>
      <c r="R1178" s="127">
        <v>1477</v>
      </c>
      <c r="S1178" s="127">
        <v>167</v>
      </c>
      <c r="T1178" s="24">
        <f>IF(P1178&gt;0, ROUND(IF(IF(OR(C1178="51", C1178="52", C1178="66"), (L1178*'UNIT VALUES'!$C$26)-CALCS!P1178,0)&gt;0, IF(OR(C1178="51", C1178="52", C1178="66"), (L1178*'UNIT VALUES'!$C$26)-CALCS!P1178,0), 0), 0), ROUND(IF(IF(OR(C1178="51", C1178="52", C1178="66"), (L1178*'UNIT VALUES'!$C$26)-CALCS!O1178,0)&gt;0, IF(OR(C1178="51", C1178="52", C1178="66"), (L1178*'UNIT VALUES'!$C$26)-CALCS!O1178,0), 0), 0))</f>
        <v>3136</v>
      </c>
      <c r="U1178" s="25">
        <f>IF(C1178="22", (O1178*'UNIT VALUES'!$D$38)+(Q1178*'UNIT VALUES'!$D$39)+(S1178*'UNIT VALUES'!$D$40), (O1178*'UNIT VALUES'!$D$28)+(Q1178*'UNIT VALUES'!$D$29)+(S1178*'UNIT VALUES'!$D$30))</f>
        <v>175495.70879166477</v>
      </c>
      <c r="V1178" s="25">
        <f>IF(C1178="22",(O1178*'UNIT VALUES'!$D$41)+(Q1178*'UNIT VALUES'!$D$42)+(R1178*'UNIT VALUES'!$D$43),IF(C1178="66",(Q1178*'UNIT VALUES'!$D$31)+(T1178*'UNIT VALUES'!$D$33)+(R1178*'UNIT VALUES'!$D$34),(Q1178*'UNIT VALUES'!$D$31)+(T1178*'UNIT VALUES'!$D$32)+(R1178*'UNIT VALUES'!$D$34)))</f>
        <v>212133.85211748478</v>
      </c>
      <c r="W1178" s="25">
        <f t="shared" si="54"/>
        <v>212134</v>
      </c>
      <c r="X1178" s="27">
        <f>ROUND(IF(C1178="22", W1178*'UNIT VALUES'!$D$44, W1178*'UNIT VALUES'!$D$36), 0)</f>
        <v>185661</v>
      </c>
      <c r="Y1178" s="87">
        <f>ROUND(IF(C1178="22", IF(U1178&gt;V1178,O1178*'UNIT VALUES'!$D$38*'UNIT VALUES'!$D$44,O1178*'UNIT VALUES'!$D$41*'UNIT VALUES'!$D$44),IF(U1178&gt;V1178, O1178*'UNIT VALUES'!$D$28*'UNIT VALUES'!$D$36,0)), 0)</f>
        <v>0</v>
      </c>
      <c r="Z1178" s="87">
        <f>ROUND(IF(C1178="22", IF(U1178&gt;V1178,Q1178*'UNIT VALUES'!$D$39*'UNIT VALUES'!$D$44,Q1178*'UNIT VALUES'!$D$42*'UNIT VALUES'!$D$44), IF(U1178&gt;V1178, Q1178*'UNIT VALUES'!$D$29*'UNIT VALUES'!$D$36, Q1178*'UNIT VALUES'!$D$31*'UNIT VALUES'!$D$36)),0)</f>
        <v>57790</v>
      </c>
      <c r="AA1178" s="87">
        <f>ROUND(IF(C1178="22", IF(U1178&gt;V1178,0,R1178*'UNIT VALUES'!$D$43*'UNIT VALUES'!$D$44),IF(CALCS!U1178&gt;CALCS!V1178,0,CALCS!R1178*'UNIT VALUES'!$D$34*'UNIT VALUES'!$D$36)), 0)</f>
        <v>95849</v>
      </c>
      <c r="AB1178" s="87">
        <f>ROUND(IF(C1178="22",IF(U1178&gt;V1178,S1178*'UNIT VALUES'!$D$40*'UNIT VALUES'!$D$44,0),IF(U1178&gt;V1178,S1178*'UNIT VALUES'!$D$30*'UNIT VALUES'!$D$36)), 0)</f>
        <v>0</v>
      </c>
      <c r="AC1178" s="87">
        <f>ROUND(IF(U1178&gt;V1178,0,IF(T1178&gt;1, IF(C1178="66", T1178*'UNIT VALUES'!$D$33*'UNIT VALUES'!$D$36,T1178*'UNIT VALUES'!$D$32*'UNIT VALUES'!$D$36),0)),0)</f>
        <v>32022</v>
      </c>
      <c r="AD1178" t="str">
        <f t="shared" si="55"/>
        <v>511632</v>
      </c>
      <c r="AE1178">
        <f ca="1">IF(C1178="22",OFFSET('National Reallocations'!$L$1,MATCH(AD1178,'National Reallocations'!$I$2:$I$52,0),),ROUND((X1178/(SUM($X$2:$X$1259)-SUMIF($C$2:$C$1259,"22",$X$2:$X$1259)))*(Reallocations!$F$4+Reallocations!$F$5),0))</f>
        <v>16</v>
      </c>
      <c r="AF1178" s="27">
        <f ca="1">IF(ISERROR(OFFSET('MSA Reallocations'!$I$1,MATCH(AD1178,'MSA Reallocations'!$E$2:$E$37,0),)), 0, (OFFSET('MSA Reallocations'!$I$1,MATCH(AD1178,'MSA Reallocations'!$E$2:$E$37,0),)))</f>
        <v>0</v>
      </c>
      <c r="AG1178" s="181">
        <f ca="1">IF(ISERROR(OFFSET(Reductions!$E$1,MATCH(AD1178,Reductions!$F$2:$F$15,0),)), 0, -OFFSET(Reductions!$E$1,MATCH(AD1178,Reductions!$F$2:$F$15,0),))</f>
        <v>0</v>
      </c>
      <c r="AH1178" s="53">
        <f t="shared" ca="1" si="56"/>
        <v>185677</v>
      </c>
    </row>
    <row r="1179" spans="1:34" x14ac:dyDescent="0.25">
      <c r="A1179" s="126" t="s">
        <v>5569</v>
      </c>
      <c r="B1179" s="126" t="s">
        <v>3021</v>
      </c>
      <c r="C1179" s="126" t="s">
        <v>27</v>
      </c>
      <c r="D1179" s="126" t="s">
        <v>28</v>
      </c>
      <c r="E1179" s="126" t="s">
        <v>27</v>
      </c>
      <c r="F1179" s="126" t="s">
        <v>1669</v>
      </c>
      <c r="G1179" s="126" t="s">
        <v>3084</v>
      </c>
      <c r="H1179" s="126" t="s">
        <v>23</v>
      </c>
      <c r="I1179" s="126" t="s">
        <v>3085</v>
      </c>
      <c r="J1179" s="126" t="s">
        <v>3086</v>
      </c>
      <c r="K1179" s="126" t="s">
        <v>853</v>
      </c>
      <c r="L1179" s="127">
        <v>14643</v>
      </c>
      <c r="M1179" s="127">
        <v>0</v>
      </c>
      <c r="N1179" s="127">
        <v>0</v>
      </c>
      <c r="O1179" s="127">
        <v>27284</v>
      </c>
      <c r="P1179" s="127">
        <v>0</v>
      </c>
      <c r="Q1179" s="127">
        <v>4048</v>
      </c>
      <c r="R1179" s="127">
        <v>2257</v>
      </c>
      <c r="S1179" s="127">
        <v>367</v>
      </c>
      <c r="T1179" s="24">
        <f>IF(P1179&gt;0, ROUND(IF(IF(OR(C1179="51", C1179="52", C1179="66"), (L1179*'UNIT VALUES'!$C$26)-CALCS!P1179,0)&gt;0, IF(OR(C1179="51", C1179="52", C1179="66"), (L1179*'UNIT VALUES'!$C$26)-CALCS!P1179,0), 0), 0), ROUND(IF(IF(OR(C1179="51", C1179="52", C1179="66"), (L1179*'UNIT VALUES'!$C$26)-CALCS!O1179,0)&gt;0, IF(OR(C1179="51", C1179="52", C1179="66"), (L1179*'UNIT VALUES'!$C$26)-CALCS!O1179,0), 0), 0))</f>
        <v>0</v>
      </c>
      <c r="U1179" s="25">
        <f>IF(C1179="22", (O1179*'UNIT VALUES'!$D$38)+(Q1179*'UNIT VALUES'!$D$39)+(S1179*'UNIT VALUES'!$D$40), (O1179*'UNIT VALUES'!$D$28)+(Q1179*'UNIT VALUES'!$D$29)+(S1179*'UNIT VALUES'!$D$30))</f>
        <v>209240.03744236648</v>
      </c>
      <c r="V1179" s="25">
        <f>IF(C1179="22",(O1179*'UNIT VALUES'!$D$41)+(Q1179*'UNIT VALUES'!$D$42)+(R1179*'UNIT VALUES'!$D$43),IF(C1179="66",(Q1179*'UNIT VALUES'!$D$31)+(T1179*'UNIT VALUES'!$D$33)+(R1179*'UNIT VALUES'!$D$34),(Q1179*'UNIT VALUES'!$D$31)+(T1179*'UNIT VALUES'!$D$32)+(R1179*'UNIT VALUES'!$D$34)))</f>
        <v>229094.61579635512</v>
      </c>
      <c r="W1179" s="25">
        <f t="shared" si="54"/>
        <v>229095</v>
      </c>
      <c r="X1179" s="27">
        <f>ROUND(IF(C1179="22", W1179*'UNIT VALUES'!$D$44, W1179*'UNIT VALUES'!$D$36), 0)</f>
        <v>200506</v>
      </c>
      <c r="Y1179" s="87">
        <f>ROUND(IF(C1179="22", IF(U1179&gt;V1179,O1179*'UNIT VALUES'!$D$38*'UNIT VALUES'!$D$44,O1179*'UNIT VALUES'!$D$41*'UNIT VALUES'!$D$44),IF(U1179&gt;V1179, O1179*'UNIT VALUES'!$D$28*'UNIT VALUES'!$D$36,0)), 0)</f>
        <v>0</v>
      </c>
      <c r="Z1179" s="87">
        <f>ROUND(IF(C1179="22", IF(U1179&gt;V1179,Q1179*'UNIT VALUES'!$D$39*'UNIT VALUES'!$D$44,Q1179*'UNIT VALUES'!$D$42*'UNIT VALUES'!$D$44), IF(U1179&gt;V1179, Q1179*'UNIT VALUES'!$D$29*'UNIT VALUES'!$D$36, Q1179*'UNIT VALUES'!$D$31*'UNIT VALUES'!$D$36)),0)</f>
        <v>54038</v>
      </c>
      <c r="AA1179" s="87">
        <f>ROUND(IF(C1179="22", IF(U1179&gt;V1179,0,R1179*'UNIT VALUES'!$D$43*'UNIT VALUES'!$D$44),IF(CALCS!U1179&gt;CALCS!V1179,0,CALCS!R1179*'UNIT VALUES'!$D$34*'UNIT VALUES'!$D$36)), 0)</f>
        <v>146467</v>
      </c>
      <c r="AB1179" s="87">
        <f>ROUND(IF(C1179="22",IF(U1179&gt;V1179,S1179*'UNIT VALUES'!$D$40*'UNIT VALUES'!$D$44,0),IF(U1179&gt;V1179,S1179*'UNIT VALUES'!$D$30*'UNIT VALUES'!$D$36)), 0)</f>
        <v>0</v>
      </c>
      <c r="AC1179" s="87">
        <f>ROUND(IF(U1179&gt;V1179,0,IF(T1179&gt;1, IF(C1179="66", T1179*'UNIT VALUES'!$D$33*'UNIT VALUES'!$D$36,T1179*'UNIT VALUES'!$D$32*'UNIT VALUES'!$D$36),0)),0)</f>
        <v>0</v>
      </c>
      <c r="AD1179" t="str">
        <f t="shared" si="55"/>
        <v>511674</v>
      </c>
      <c r="AE1179">
        <f ca="1">IF(C1179="22",OFFSET('National Reallocations'!$L$1,MATCH(AD1179,'National Reallocations'!$I$2:$I$52,0),),ROUND((X1179/(SUM($X$2:$X$1259)-SUMIF($C$2:$C$1259,"22",$X$2:$X$1259)))*(Reallocations!$F$4+Reallocations!$F$5),0))</f>
        <v>17</v>
      </c>
      <c r="AF1179" s="27">
        <f ca="1">IF(ISERROR(OFFSET('MSA Reallocations'!$I$1,MATCH(AD1179,'MSA Reallocations'!$E$2:$E$37,0),)), 0, (OFFSET('MSA Reallocations'!$I$1,MATCH(AD1179,'MSA Reallocations'!$E$2:$E$37,0),)))</f>
        <v>0</v>
      </c>
      <c r="AG1179" s="181">
        <f ca="1">IF(ISERROR(OFFSET(Reductions!$E$1,MATCH(AD1179,Reductions!$F$2:$F$15,0),)), 0, -OFFSET(Reductions!$E$1,MATCH(AD1179,Reductions!$F$2:$F$15,0),))</f>
        <v>0</v>
      </c>
      <c r="AH1179" s="53">
        <f t="shared" ca="1" si="56"/>
        <v>200523</v>
      </c>
    </row>
    <row r="1180" spans="1:34" x14ac:dyDescent="0.25">
      <c r="A1180" s="126" t="s">
        <v>5627</v>
      </c>
      <c r="B1180" s="126" t="s">
        <v>3021</v>
      </c>
      <c r="C1180" s="126" t="s">
        <v>99</v>
      </c>
      <c r="D1180" s="126" t="s">
        <v>100</v>
      </c>
      <c r="E1180" s="126" t="s">
        <v>27</v>
      </c>
      <c r="F1180" s="126" t="s">
        <v>219</v>
      </c>
      <c r="G1180" s="126" t="s">
        <v>170</v>
      </c>
      <c r="H1180" s="126" t="s">
        <v>23</v>
      </c>
      <c r="I1180" s="126" t="s">
        <v>23</v>
      </c>
      <c r="J1180" s="126" t="s">
        <v>914</v>
      </c>
      <c r="K1180" s="126" t="s">
        <v>3336</v>
      </c>
      <c r="L1180" s="127">
        <v>173593</v>
      </c>
      <c r="M1180" s="127">
        <v>162184</v>
      </c>
      <c r="N1180" s="127">
        <v>162114</v>
      </c>
      <c r="O1180" s="127">
        <v>243056</v>
      </c>
      <c r="P1180" s="127">
        <v>0</v>
      </c>
      <c r="Q1180" s="127">
        <v>19717</v>
      </c>
      <c r="R1180" s="127">
        <v>10214</v>
      </c>
      <c r="S1180" s="127">
        <v>2301</v>
      </c>
      <c r="T1180" s="24">
        <f>IF(P1180&gt;0, ROUND(IF(IF(OR(C1180="51", C1180="52", C1180="66"), (L1180*'UNIT VALUES'!$C$26)-CALCS!P1180,0)&gt;0, IF(OR(C1180="51", C1180="52", C1180="66"), (L1180*'UNIT VALUES'!$C$26)-CALCS!P1180,0), 0), 0), ROUND(IF(IF(OR(C1180="51", C1180="52", C1180="66"), (L1180*'UNIT VALUES'!$C$26)-CALCS!O1180,0)&gt;0, IF(OR(C1180="51", C1180="52", C1180="66"), (L1180*'UNIT VALUES'!$C$26)-CALCS!O1180,0), 0), 0))</f>
        <v>29349</v>
      </c>
      <c r="U1180" s="25">
        <f>IF(C1180="22", (O1180*'UNIT VALUES'!$D$38)+(Q1180*'UNIT VALUES'!$D$39)+(S1180*'UNIT VALUES'!$D$40), (O1180*'UNIT VALUES'!$D$28)+(Q1180*'UNIT VALUES'!$D$29)+(S1180*'UNIT VALUES'!$D$30))</f>
        <v>1303251.2174405656</v>
      </c>
      <c r="V1180" s="25">
        <f>IF(C1180="22",(O1180*'UNIT VALUES'!$D$41)+(Q1180*'UNIT VALUES'!$D$42)+(R1180*'UNIT VALUES'!$D$43),IF(C1180="66",(Q1180*'UNIT VALUES'!$D$31)+(T1180*'UNIT VALUES'!$D$33)+(R1180*'UNIT VALUES'!$D$34),(Q1180*'UNIT VALUES'!$D$31)+(T1180*'UNIT VALUES'!$D$32)+(R1180*'UNIT VALUES'!$D$34)))</f>
        <v>1369348.7213548538</v>
      </c>
      <c r="W1180" s="25">
        <f t="shared" si="54"/>
        <v>1369349</v>
      </c>
      <c r="X1180" s="27">
        <f>ROUND(IF(C1180="22", W1180*'UNIT VALUES'!$D$44, W1180*'UNIT VALUES'!$D$36), 0)</f>
        <v>1198465</v>
      </c>
      <c r="Y1180" s="87">
        <f>ROUND(IF(C1180="22", IF(U1180&gt;V1180,O1180*'UNIT VALUES'!$D$38*'UNIT VALUES'!$D$44,O1180*'UNIT VALUES'!$D$41*'UNIT VALUES'!$D$44),IF(U1180&gt;V1180, O1180*'UNIT VALUES'!$D$28*'UNIT VALUES'!$D$36,0)), 0)</f>
        <v>0</v>
      </c>
      <c r="Z1180" s="87">
        <f>ROUND(IF(C1180="22", IF(U1180&gt;V1180,Q1180*'UNIT VALUES'!$D$39*'UNIT VALUES'!$D$44,Q1180*'UNIT VALUES'!$D$42*'UNIT VALUES'!$D$44), IF(U1180&gt;V1180, Q1180*'UNIT VALUES'!$D$29*'UNIT VALUES'!$D$36, Q1180*'UNIT VALUES'!$D$31*'UNIT VALUES'!$D$36)),0)</f>
        <v>263210</v>
      </c>
      <c r="AA1180" s="87">
        <f>ROUND(IF(C1180="22", IF(U1180&gt;V1180,0,R1180*'UNIT VALUES'!$D$43*'UNIT VALUES'!$D$44),IF(CALCS!U1180&gt;CALCS!V1180,0,CALCS!R1180*'UNIT VALUES'!$D$34*'UNIT VALUES'!$D$36)), 0)</f>
        <v>662833</v>
      </c>
      <c r="AB1180" s="87">
        <f>ROUND(IF(C1180="22",IF(U1180&gt;V1180,S1180*'UNIT VALUES'!$D$40*'UNIT VALUES'!$D$44,0),IF(U1180&gt;V1180,S1180*'UNIT VALUES'!$D$30*'UNIT VALUES'!$D$36)), 0)</f>
        <v>0</v>
      </c>
      <c r="AC1180" s="87">
        <f>ROUND(IF(U1180&gt;V1180,0,IF(T1180&gt;1, IF(C1180="66", T1180*'UNIT VALUES'!$D$33*'UNIT VALUES'!$D$36,T1180*'UNIT VALUES'!$D$32*'UNIT VALUES'!$D$36),0)),0)</f>
        <v>272422</v>
      </c>
      <c r="AD1180" t="str">
        <f t="shared" si="55"/>
        <v>519013</v>
      </c>
      <c r="AE1180">
        <f ca="1">IF(C1180="22",OFFSET('National Reallocations'!$L$1,MATCH(AD1180,'National Reallocations'!$I$2:$I$52,0),),ROUND((X1180/(SUM($X$2:$X$1259)-SUMIF($C$2:$C$1259,"22",$X$2:$X$1259)))*(Reallocations!$F$4+Reallocations!$F$5),0))</f>
        <v>101</v>
      </c>
      <c r="AF1180" s="27">
        <f ca="1">IF(ISERROR(OFFSET('MSA Reallocations'!$I$1,MATCH(AD1180,'MSA Reallocations'!$E$2:$E$37,0),)), 0, (OFFSET('MSA Reallocations'!$I$1,MATCH(AD1180,'MSA Reallocations'!$E$2:$E$37,0),)))</f>
        <v>0</v>
      </c>
      <c r="AG1180" s="181">
        <f ca="1">IF(ISERROR(OFFSET(Reductions!$E$1,MATCH(AD1180,Reductions!$F$2:$F$15,0),)), 0, -OFFSET(Reductions!$E$1,MATCH(AD1180,Reductions!$F$2:$F$15,0),))</f>
        <v>0</v>
      </c>
      <c r="AH1180" s="53">
        <f t="shared" ca="1" si="56"/>
        <v>1198566</v>
      </c>
    </row>
    <row r="1181" spans="1:34" x14ac:dyDescent="0.25">
      <c r="A1181" s="126" t="s">
        <v>5474</v>
      </c>
      <c r="B1181" s="126" t="s">
        <v>3021</v>
      </c>
      <c r="C1181" s="126" t="s">
        <v>99</v>
      </c>
      <c r="D1181" s="126" t="s">
        <v>100</v>
      </c>
      <c r="E1181" s="126" t="s">
        <v>27</v>
      </c>
      <c r="F1181" s="126" t="s">
        <v>753</v>
      </c>
      <c r="G1181" s="126" t="s">
        <v>754</v>
      </c>
      <c r="H1181" s="126" t="s">
        <v>23</v>
      </c>
      <c r="I1181" s="126" t="s">
        <v>23</v>
      </c>
      <c r="J1181" s="126" t="s">
        <v>3041</v>
      </c>
      <c r="K1181" s="126" t="s">
        <v>853</v>
      </c>
      <c r="L1181" s="127">
        <v>71197</v>
      </c>
      <c r="M1181" s="127">
        <v>141372</v>
      </c>
      <c r="N1181" s="127">
        <v>32602</v>
      </c>
      <c r="O1181" s="127">
        <v>335687</v>
      </c>
      <c r="P1181" s="127">
        <v>0</v>
      </c>
      <c r="Q1181" s="127">
        <v>23079</v>
      </c>
      <c r="R1181" s="127">
        <v>2220</v>
      </c>
      <c r="S1181" s="127">
        <v>1387</v>
      </c>
      <c r="T1181" s="24">
        <f>IF(P1181&gt;0, ROUND(IF(IF(OR(C1181="51", C1181="52", C1181="66"), (L1181*'UNIT VALUES'!$C$26)-CALCS!P1181,0)&gt;0, IF(OR(C1181="51", C1181="52", C1181="66"), (L1181*'UNIT VALUES'!$C$26)-CALCS!P1181,0), 0), 0), ROUND(IF(IF(OR(C1181="51", C1181="52", C1181="66"), (L1181*'UNIT VALUES'!$C$26)-CALCS!O1181,0)&gt;0, IF(OR(C1181="51", C1181="52", C1181="66"), (L1181*'UNIT VALUES'!$C$26)-CALCS!O1181,0), 0), 0))</f>
        <v>0</v>
      </c>
      <c r="U1181" s="25">
        <f>IF(C1181="22", (O1181*'UNIT VALUES'!$D$38)+(Q1181*'UNIT VALUES'!$D$39)+(S1181*'UNIT VALUES'!$D$40), (O1181*'UNIT VALUES'!$D$28)+(Q1181*'UNIT VALUES'!$D$29)+(S1181*'UNIT VALUES'!$D$30))</f>
        <v>1425750.1825928229</v>
      </c>
      <c r="V1181" s="25">
        <f>IF(C1181="22",(O1181*'UNIT VALUES'!$D$41)+(Q1181*'UNIT VALUES'!$D$42)+(R1181*'UNIT VALUES'!$D$43),IF(C1181="66",(Q1181*'UNIT VALUES'!$D$31)+(T1181*'UNIT VALUES'!$D$33)+(R1181*'UNIT VALUES'!$D$34),(Q1181*'UNIT VALUES'!$D$31)+(T1181*'UNIT VALUES'!$D$32)+(R1181*'UNIT VALUES'!$D$34)))</f>
        <v>516627.74031459785</v>
      </c>
      <c r="W1181" s="25">
        <f t="shared" si="54"/>
        <v>1425750</v>
      </c>
      <c r="X1181" s="27">
        <f>ROUND(IF(C1181="22", W1181*'UNIT VALUES'!$D$44, W1181*'UNIT VALUES'!$D$36), 0)</f>
        <v>1247828</v>
      </c>
      <c r="Y1181" s="87">
        <f>ROUND(IF(C1181="22", IF(U1181&gt;V1181,O1181*'UNIT VALUES'!$D$38*'UNIT VALUES'!$D$44,O1181*'UNIT VALUES'!$D$41*'UNIT VALUES'!$D$44),IF(U1181&gt;V1181, O1181*'UNIT VALUES'!$D$28*'UNIT VALUES'!$D$36,0)), 0)</f>
        <v>552267</v>
      </c>
      <c r="Z1181" s="87">
        <f>ROUND(IF(C1181="22", IF(U1181&gt;V1181,Q1181*'UNIT VALUES'!$D$39*'UNIT VALUES'!$D$44,Q1181*'UNIT VALUES'!$D$42*'UNIT VALUES'!$D$44), IF(U1181&gt;V1181, Q1181*'UNIT VALUES'!$D$29*'UNIT VALUES'!$D$36, Q1181*'UNIT VALUES'!$D$31*'UNIT VALUES'!$D$36)),0)</f>
        <v>513485</v>
      </c>
      <c r="AA1181" s="87">
        <f>ROUND(IF(C1181="22", IF(U1181&gt;V1181,0,R1181*'UNIT VALUES'!$D$43*'UNIT VALUES'!$D$44),IF(CALCS!U1181&gt;CALCS!V1181,0,CALCS!R1181*'UNIT VALUES'!$D$34*'UNIT VALUES'!$D$36)), 0)</f>
        <v>0</v>
      </c>
      <c r="AB1181" s="87">
        <f>ROUND(IF(C1181="22",IF(U1181&gt;V1181,S1181*'UNIT VALUES'!$D$40*'UNIT VALUES'!$D$44,0),IF(U1181&gt;V1181,S1181*'UNIT VALUES'!$D$30*'UNIT VALUES'!$D$36)), 0)</f>
        <v>182077</v>
      </c>
      <c r="AC1181" s="87">
        <f>ROUND(IF(U1181&gt;V1181,0,IF(T1181&gt;1, IF(C1181="66", T1181*'UNIT VALUES'!$D$33*'UNIT VALUES'!$D$36,T1181*'UNIT VALUES'!$D$32*'UNIT VALUES'!$D$36),0)),0)</f>
        <v>0</v>
      </c>
      <c r="AD1181" t="str">
        <f t="shared" si="55"/>
        <v>519041</v>
      </c>
      <c r="AE1181">
        <f ca="1">IF(C1181="22",OFFSET('National Reallocations'!$L$1,MATCH(AD1181,'National Reallocations'!$I$2:$I$52,0),),ROUND((X1181/(SUM($X$2:$X$1259)-SUMIF($C$2:$C$1259,"22",$X$2:$X$1259)))*(Reallocations!$F$4+Reallocations!$F$5),0))</f>
        <v>105</v>
      </c>
      <c r="AF1181" s="27">
        <f ca="1">IF(ISERROR(OFFSET('MSA Reallocations'!$I$1,MATCH(AD1181,'MSA Reallocations'!$E$2:$E$37,0),)), 0, (OFFSET('MSA Reallocations'!$I$1,MATCH(AD1181,'MSA Reallocations'!$E$2:$E$37,0),)))</f>
        <v>0</v>
      </c>
      <c r="AG1181" s="181">
        <f ca="1">IF(ISERROR(OFFSET(Reductions!$E$1,MATCH(AD1181,Reductions!$F$2:$F$15,0),)), 0, -OFFSET(Reductions!$E$1,MATCH(AD1181,Reductions!$F$2:$F$15,0),))</f>
        <v>0</v>
      </c>
      <c r="AH1181" s="53">
        <f t="shared" ca="1" si="56"/>
        <v>1247933</v>
      </c>
    </row>
    <row r="1182" spans="1:34" x14ac:dyDescent="0.25">
      <c r="A1182" s="126" t="s">
        <v>5861</v>
      </c>
      <c r="B1182" s="126" t="s">
        <v>3021</v>
      </c>
      <c r="C1182" s="126" t="s">
        <v>99</v>
      </c>
      <c r="D1182" s="126" t="s">
        <v>100</v>
      </c>
      <c r="E1182" s="126" t="s">
        <v>27</v>
      </c>
      <c r="F1182" s="126" t="s">
        <v>756</v>
      </c>
      <c r="G1182" s="126" t="s">
        <v>236</v>
      </c>
      <c r="H1182" s="126" t="s">
        <v>23</v>
      </c>
      <c r="I1182" s="126" t="s">
        <v>23</v>
      </c>
      <c r="J1182" s="126" t="s">
        <v>914</v>
      </c>
      <c r="K1182" s="126" t="s">
        <v>3336</v>
      </c>
      <c r="L1182" s="127">
        <v>288587</v>
      </c>
      <c r="M1182" s="127">
        <v>616341</v>
      </c>
      <c r="N1182" s="127">
        <v>616291</v>
      </c>
      <c r="O1182" s="127">
        <v>1166247</v>
      </c>
      <c r="P1182" s="127">
        <v>0</v>
      </c>
      <c r="Q1182" s="127">
        <v>68256</v>
      </c>
      <c r="R1182" s="127">
        <v>4869</v>
      </c>
      <c r="S1182" s="127">
        <v>11708</v>
      </c>
      <c r="T1182" s="24">
        <f>IF(P1182&gt;0, ROUND(IF(IF(OR(C1182="51", C1182="52", C1182="66"), (L1182*'UNIT VALUES'!$C$26)-CALCS!P1182,0)&gt;0, IF(OR(C1182="51", C1182="52", C1182="66"), (L1182*'UNIT VALUES'!$C$26)-CALCS!P1182,0), 0), 0), ROUND(IF(IF(OR(C1182="51", C1182="52", C1182="66"), (L1182*'UNIT VALUES'!$C$26)-CALCS!O1182,0)&gt;0, IF(OR(C1182="51", C1182="52", C1182="66"), (L1182*'UNIT VALUES'!$C$26)-CALCS!O1182,0), 0), 0))</f>
        <v>0</v>
      </c>
      <c r="U1182" s="25">
        <f>IF(C1182="22", (O1182*'UNIT VALUES'!$D$38)+(Q1182*'UNIT VALUES'!$D$39)+(S1182*'UNIT VALUES'!$D$40), (O1182*'UNIT VALUES'!$D$28)+(Q1182*'UNIT VALUES'!$D$29)+(S1182*'UNIT VALUES'!$D$30))</f>
        <v>5683528.8120944658</v>
      </c>
      <c r="V1182" s="25">
        <f>IF(C1182="22",(O1182*'UNIT VALUES'!$D$41)+(Q1182*'UNIT VALUES'!$D$42)+(R1182*'UNIT VALUES'!$D$43),IF(C1182="66",(Q1182*'UNIT VALUES'!$D$31)+(T1182*'UNIT VALUES'!$D$33)+(R1182*'UNIT VALUES'!$D$34),(Q1182*'UNIT VALUES'!$D$31)+(T1182*'UNIT VALUES'!$D$32)+(R1182*'UNIT VALUES'!$D$34)))</f>
        <v>1402121.8193613226</v>
      </c>
      <c r="W1182" s="25">
        <f t="shared" si="54"/>
        <v>5683529</v>
      </c>
      <c r="X1182" s="27">
        <f>ROUND(IF(C1182="22", W1182*'UNIT VALUES'!$D$44, W1182*'UNIT VALUES'!$D$36), 0)</f>
        <v>4974271</v>
      </c>
      <c r="Y1182" s="87">
        <f>ROUND(IF(C1182="22", IF(U1182&gt;V1182,O1182*'UNIT VALUES'!$D$38*'UNIT VALUES'!$D$44,O1182*'UNIT VALUES'!$D$41*'UNIT VALUES'!$D$44),IF(U1182&gt;V1182, O1182*'UNIT VALUES'!$D$28*'UNIT VALUES'!$D$36,0)), 0)</f>
        <v>1918691</v>
      </c>
      <c r="Z1182" s="87">
        <f>ROUND(IF(C1182="22", IF(U1182&gt;V1182,Q1182*'UNIT VALUES'!$D$39*'UNIT VALUES'!$D$44,Q1182*'UNIT VALUES'!$D$42*'UNIT VALUES'!$D$44), IF(U1182&gt;V1182, Q1182*'UNIT VALUES'!$D$29*'UNIT VALUES'!$D$36, Q1182*'UNIT VALUES'!$D$31*'UNIT VALUES'!$D$36)),0)</f>
        <v>1518628</v>
      </c>
      <c r="AA1182" s="87">
        <f>ROUND(IF(C1182="22", IF(U1182&gt;V1182,0,R1182*'UNIT VALUES'!$D$43*'UNIT VALUES'!$D$44),IF(CALCS!U1182&gt;CALCS!V1182,0,CALCS!R1182*'UNIT VALUES'!$D$34*'UNIT VALUES'!$D$36)), 0)</f>
        <v>0</v>
      </c>
      <c r="AB1182" s="87">
        <f>ROUND(IF(C1182="22",IF(U1182&gt;V1182,S1182*'UNIT VALUES'!$D$40*'UNIT VALUES'!$D$44,0),IF(U1182&gt;V1182,S1182*'UNIT VALUES'!$D$30*'UNIT VALUES'!$D$36)), 0)</f>
        <v>1536952</v>
      </c>
      <c r="AC1182" s="87">
        <f>ROUND(IF(U1182&gt;V1182,0,IF(T1182&gt;1, IF(C1182="66", T1182*'UNIT VALUES'!$D$33*'UNIT VALUES'!$D$36,T1182*'UNIT VALUES'!$D$32*'UNIT VALUES'!$D$36),0)),0)</f>
        <v>0</v>
      </c>
      <c r="AD1182" t="str">
        <f t="shared" si="55"/>
        <v>519059</v>
      </c>
      <c r="AE1182">
        <f ca="1">IF(C1182="22",OFFSET('National Reallocations'!$L$1,MATCH(AD1182,'National Reallocations'!$I$2:$I$52,0),),ROUND((X1182/(SUM($X$2:$X$1259)-SUMIF($C$2:$C$1259,"22",$X$2:$X$1259)))*(Reallocations!$F$4+Reallocations!$F$5),0))</f>
        <v>418</v>
      </c>
      <c r="AF1182" s="27">
        <f ca="1">IF(ISERROR(OFFSET('MSA Reallocations'!$I$1,MATCH(AD1182,'MSA Reallocations'!$E$2:$E$37,0),)), 0, (OFFSET('MSA Reallocations'!$I$1,MATCH(AD1182,'MSA Reallocations'!$E$2:$E$37,0),)))</f>
        <v>0</v>
      </c>
      <c r="AG1182" s="181">
        <f ca="1">IF(ISERROR(OFFSET(Reductions!$E$1,MATCH(AD1182,Reductions!$F$2:$F$15,0),)), 0, -OFFSET(Reductions!$E$1,MATCH(AD1182,Reductions!$F$2:$F$15,0),))</f>
        <v>0</v>
      </c>
      <c r="AH1182" s="53">
        <f t="shared" ca="1" si="56"/>
        <v>4974689</v>
      </c>
    </row>
    <row r="1183" spans="1:34" x14ac:dyDescent="0.25">
      <c r="A1183" s="126" t="s">
        <v>5485</v>
      </c>
      <c r="B1183" s="126" t="s">
        <v>3021</v>
      </c>
      <c r="C1183" s="126" t="s">
        <v>99</v>
      </c>
      <c r="D1183" s="126" t="s">
        <v>100</v>
      </c>
      <c r="E1183" s="126" t="s">
        <v>27</v>
      </c>
      <c r="F1183" s="126" t="s">
        <v>2379</v>
      </c>
      <c r="G1183" s="126" t="s">
        <v>646</v>
      </c>
      <c r="H1183" s="126" t="s">
        <v>23</v>
      </c>
      <c r="I1183" s="126" t="s">
        <v>23</v>
      </c>
      <c r="J1183" s="126" t="s">
        <v>3041</v>
      </c>
      <c r="K1183" s="126" t="s">
        <v>853</v>
      </c>
      <c r="L1183" s="127">
        <v>117339</v>
      </c>
      <c r="M1183" s="127">
        <v>180735</v>
      </c>
      <c r="N1183" s="127">
        <v>180735</v>
      </c>
      <c r="O1183" s="127">
        <v>325155</v>
      </c>
      <c r="P1183" s="127">
        <v>0</v>
      </c>
      <c r="Q1183" s="127">
        <v>33436</v>
      </c>
      <c r="R1183" s="127">
        <v>3579</v>
      </c>
      <c r="S1183" s="127">
        <v>1982</v>
      </c>
      <c r="T1183" s="24">
        <f>IF(P1183&gt;0, ROUND(IF(IF(OR(C1183="51", C1183="52", C1183="66"), (L1183*'UNIT VALUES'!$C$26)-CALCS!P1183,0)&gt;0, IF(OR(C1183="51", C1183="52", C1183="66"), (L1183*'UNIT VALUES'!$C$26)-CALCS!P1183,0), 0), 0), ROUND(IF(IF(OR(C1183="51", C1183="52", C1183="66"), (L1183*'UNIT VALUES'!$C$26)-CALCS!O1183,0)&gt;0, IF(OR(C1183="51", C1183="52", C1183="66"), (L1183*'UNIT VALUES'!$C$26)-CALCS!O1183,0), 0), 0))</f>
        <v>0</v>
      </c>
      <c r="U1183" s="25">
        <f>IF(C1183="22", (O1183*'UNIT VALUES'!$D$38)+(Q1183*'UNIT VALUES'!$D$39)+(S1183*'UNIT VALUES'!$D$40), (O1183*'UNIT VALUES'!$D$28)+(Q1183*'UNIT VALUES'!$D$29)+(S1183*'UNIT VALUES'!$D$30))</f>
        <v>1758486.6079615131</v>
      </c>
      <c r="V1183" s="25">
        <f>IF(C1183="22",(O1183*'UNIT VALUES'!$D$41)+(Q1183*'UNIT VALUES'!$D$42)+(R1183*'UNIT VALUES'!$D$43),IF(C1183="66",(Q1183*'UNIT VALUES'!$D$31)+(T1183*'UNIT VALUES'!$D$33)+(R1183*'UNIT VALUES'!$D$34),(Q1183*'UNIT VALUES'!$D$31)+(T1183*'UNIT VALUES'!$D$32)+(R1183*'UNIT VALUES'!$D$34)))</f>
        <v>775367.89618903317</v>
      </c>
      <c r="W1183" s="25">
        <f t="shared" si="54"/>
        <v>1758487</v>
      </c>
      <c r="X1183" s="27">
        <f>ROUND(IF(C1183="22", W1183*'UNIT VALUES'!$D$44, W1183*'UNIT VALUES'!$D$36), 0)</f>
        <v>1539042</v>
      </c>
      <c r="Y1183" s="87">
        <f>ROUND(IF(C1183="22", IF(U1183&gt;V1183,O1183*'UNIT VALUES'!$D$38*'UNIT VALUES'!$D$44,O1183*'UNIT VALUES'!$D$41*'UNIT VALUES'!$D$44),IF(U1183&gt;V1183, O1183*'UNIT VALUES'!$D$28*'UNIT VALUES'!$D$36,0)), 0)</f>
        <v>534940</v>
      </c>
      <c r="Z1183" s="87">
        <f>ROUND(IF(C1183="22", IF(U1183&gt;V1183,Q1183*'UNIT VALUES'!$D$39*'UNIT VALUES'!$D$44,Q1183*'UNIT VALUES'!$D$42*'UNIT VALUES'!$D$44), IF(U1183&gt;V1183, Q1183*'UNIT VALUES'!$D$29*'UNIT VALUES'!$D$36, Q1183*'UNIT VALUES'!$D$31*'UNIT VALUES'!$D$36)),0)</f>
        <v>743918</v>
      </c>
      <c r="AA1183" s="87">
        <f>ROUND(IF(C1183="22", IF(U1183&gt;V1183,0,R1183*'UNIT VALUES'!$D$43*'UNIT VALUES'!$D$44),IF(CALCS!U1183&gt;CALCS!V1183,0,CALCS!R1183*'UNIT VALUES'!$D$34*'UNIT VALUES'!$D$36)), 0)</f>
        <v>0</v>
      </c>
      <c r="AB1183" s="87">
        <f>ROUND(IF(C1183="22",IF(U1183&gt;V1183,S1183*'UNIT VALUES'!$D$40*'UNIT VALUES'!$D$44,0),IF(U1183&gt;V1183,S1183*'UNIT VALUES'!$D$30*'UNIT VALUES'!$D$36)), 0)</f>
        <v>260184</v>
      </c>
      <c r="AC1183" s="87">
        <f>ROUND(IF(U1183&gt;V1183,0,IF(T1183&gt;1, IF(C1183="66", T1183*'UNIT VALUES'!$D$33*'UNIT VALUES'!$D$36,T1183*'UNIT VALUES'!$D$32*'UNIT VALUES'!$D$36),0)),0)</f>
        <v>0</v>
      </c>
      <c r="AD1183" t="str">
        <f t="shared" si="55"/>
        <v>519087</v>
      </c>
      <c r="AE1183">
        <f ca="1">IF(C1183="22",OFFSET('National Reallocations'!$L$1,MATCH(AD1183,'National Reallocations'!$I$2:$I$52,0),),ROUND((X1183/(SUM($X$2:$X$1259)-SUMIF($C$2:$C$1259,"22",$X$2:$X$1259)))*(Reallocations!$F$4+Reallocations!$F$5),0))</f>
        <v>129</v>
      </c>
      <c r="AF1183" s="27">
        <f ca="1">IF(ISERROR(OFFSET('MSA Reallocations'!$I$1,MATCH(AD1183,'MSA Reallocations'!$E$2:$E$37,0),)), 0, (OFFSET('MSA Reallocations'!$I$1,MATCH(AD1183,'MSA Reallocations'!$E$2:$E$37,0),)))</f>
        <v>0</v>
      </c>
      <c r="AG1183" s="181">
        <f ca="1">IF(ISERROR(OFFSET(Reductions!$E$1,MATCH(AD1183,Reductions!$F$2:$F$15,0),)), 0, -OFFSET(Reductions!$E$1,MATCH(AD1183,Reductions!$F$2:$F$15,0),))</f>
        <v>0</v>
      </c>
      <c r="AH1183" s="53">
        <f t="shared" ca="1" si="56"/>
        <v>1539171</v>
      </c>
    </row>
    <row r="1184" spans="1:34" x14ac:dyDescent="0.25">
      <c r="A1184" s="126" t="s">
        <v>5432</v>
      </c>
      <c r="B1184" s="126" t="s">
        <v>3021</v>
      </c>
      <c r="C1184" s="126" t="s">
        <v>99</v>
      </c>
      <c r="D1184" s="126" t="s">
        <v>100</v>
      </c>
      <c r="E1184" s="126" t="s">
        <v>27</v>
      </c>
      <c r="F1184" s="126" t="s">
        <v>3092</v>
      </c>
      <c r="G1184" s="126" t="s">
        <v>560</v>
      </c>
      <c r="H1184" s="126" t="s">
        <v>23</v>
      </c>
      <c r="I1184" s="126" t="s">
        <v>23</v>
      </c>
      <c r="J1184" s="126" t="s">
        <v>914</v>
      </c>
      <c r="K1184" s="126" t="s">
        <v>3336</v>
      </c>
      <c r="L1184" s="127">
        <v>24549</v>
      </c>
      <c r="M1184" s="127">
        <v>0</v>
      </c>
      <c r="N1184" s="127">
        <v>0</v>
      </c>
      <c r="O1184" s="127">
        <v>375629</v>
      </c>
      <c r="P1184" s="127">
        <v>0</v>
      </c>
      <c r="Q1184" s="127">
        <v>12942</v>
      </c>
      <c r="R1184" s="127">
        <v>4196</v>
      </c>
      <c r="S1184" s="127">
        <v>1927</v>
      </c>
      <c r="T1184" s="24">
        <f>IF(P1184&gt;0, ROUND(IF(IF(OR(C1184="51", C1184="52", C1184="66"), (L1184*'UNIT VALUES'!$C$26)-CALCS!P1184,0)&gt;0, IF(OR(C1184="51", C1184="52", C1184="66"), (L1184*'UNIT VALUES'!$C$26)-CALCS!P1184,0), 0), 0), ROUND(IF(IF(OR(C1184="51", C1184="52", C1184="66"), (L1184*'UNIT VALUES'!$C$26)-CALCS!O1184,0)&gt;0, IF(OR(C1184="51", C1184="52", C1184="66"), (L1184*'UNIT VALUES'!$C$26)-CALCS!O1184,0), 0), 0))</f>
        <v>0</v>
      </c>
      <c r="U1184" s="25">
        <f>IF(C1184="22", (O1184*'UNIT VALUES'!$D$38)+(Q1184*'UNIT VALUES'!$D$39)+(S1184*'UNIT VALUES'!$D$40), (O1184*'UNIT VALUES'!$D$28)+(Q1184*'UNIT VALUES'!$D$29)+(S1184*'UNIT VALUES'!$D$30))</f>
        <v>1324130.4705990027</v>
      </c>
      <c r="V1184" s="25">
        <f>IF(C1184="22",(O1184*'UNIT VALUES'!$D$41)+(Q1184*'UNIT VALUES'!$D$42)+(R1184*'UNIT VALUES'!$D$43),IF(C1184="66",(Q1184*'UNIT VALUES'!$D$31)+(T1184*'UNIT VALUES'!$D$33)+(R1184*'UNIT VALUES'!$D$34),(Q1184*'UNIT VALUES'!$D$31)+(T1184*'UNIT VALUES'!$D$32)+(R1184*'UNIT VALUES'!$D$34)))</f>
        <v>508525.49908436014</v>
      </c>
      <c r="W1184" s="25">
        <f t="shared" si="54"/>
        <v>1324130</v>
      </c>
      <c r="X1184" s="27">
        <f>ROUND(IF(C1184="22", W1184*'UNIT VALUES'!$D$44, W1184*'UNIT VALUES'!$D$36), 0)</f>
        <v>1158889</v>
      </c>
      <c r="Y1184" s="87">
        <f>ROUND(IF(C1184="22", IF(U1184&gt;V1184,O1184*'UNIT VALUES'!$D$38*'UNIT VALUES'!$D$44,O1184*'UNIT VALUES'!$D$41*'UNIT VALUES'!$D$44),IF(U1184&gt;V1184, O1184*'UNIT VALUES'!$D$28*'UNIT VALUES'!$D$36,0)), 0)</f>
        <v>617979</v>
      </c>
      <c r="Z1184" s="87">
        <f>ROUND(IF(C1184="22", IF(U1184&gt;V1184,Q1184*'UNIT VALUES'!$D$39*'UNIT VALUES'!$D$44,Q1184*'UNIT VALUES'!$D$42*'UNIT VALUES'!$D$44), IF(U1184&gt;V1184, Q1184*'UNIT VALUES'!$D$29*'UNIT VALUES'!$D$36, Q1184*'UNIT VALUES'!$D$31*'UNIT VALUES'!$D$36)),0)</f>
        <v>287947</v>
      </c>
      <c r="AA1184" s="87">
        <f>ROUND(IF(C1184="22", IF(U1184&gt;V1184,0,R1184*'UNIT VALUES'!$D$43*'UNIT VALUES'!$D$44),IF(CALCS!U1184&gt;CALCS!V1184,0,CALCS!R1184*'UNIT VALUES'!$D$34*'UNIT VALUES'!$D$36)), 0)</f>
        <v>0</v>
      </c>
      <c r="AB1184" s="87">
        <f>ROUND(IF(C1184="22",IF(U1184&gt;V1184,S1184*'UNIT VALUES'!$D$40*'UNIT VALUES'!$D$44,0),IF(U1184&gt;V1184,S1184*'UNIT VALUES'!$D$30*'UNIT VALUES'!$D$36)), 0)</f>
        <v>252964</v>
      </c>
      <c r="AC1184" s="87">
        <f>ROUND(IF(U1184&gt;V1184,0,IF(T1184&gt;1, IF(C1184="66", T1184*'UNIT VALUES'!$D$33*'UNIT VALUES'!$D$36,T1184*'UNIT VALUES'!$D$32*'UNIT VALUES'!$D$36),0)),0)</f>
        <v>0</v>
      </c>
      <c r="AD1184" t="str">
        <f t="shared" si="55"/>
        <v>519107</v>
      </c>
      <c r="AE1184">
        <f ca="1">IF(C1184="22",OFFSET('National Reallocations'!$L$1,MATCH(AD1184,'National Reallocations'!$I$2:$I$52,0),),ROUND((X1184/(SUM($X$2:$X$1259)-SUMIF($C$2:$C$1259,"22",$X$2:$X$1259)))*(Reallocations!$F$4+Reallocations!$F$5),0))</f>
        <v>97</v>
      </c>
      <c r="AF1184" s="27">
        <f ca="1">IF(ISERROR(OFFSET('MSA Reallocations'!$I$1,MATCH(AD1184,'MSA Reallocations'!$E$2:$E$37,0),)), 0, (OFFSET('MSA Reallocations'!$I$1,MATCH(AD1184,'MSA Reallocations'!$E$2:$E$37,0),)))</f>
        <v>0</v>
      </c>
      <c r="AG1184" s="181">
        <f ca="1">IF(ISERROR(OFFSET(Reductions!$E$1,MATCH(AD1184,Reductions!$F$2:$F$15,0),)), 0, -OFFSET(Reductions!$E$1,MATCH(AD1184,Reductions!$F$2:$F$15,0),))</f>
        <v>0</v>
      </c>
      <c r="AH1184" s="53">
        <f t="shared" ca="1" si="56"/>
        <v>1158986</v>
      </c>
    </row>
    <row r="1185" spans="1:34" x14ac:dyDescent="0.25">
      <c r="A1185" s="126" t="s">
        <v>5267</v>
      </c>
      <c r="B1185" s="126" t="s">
        <v>3021</v>
      </c>
      <c r="C1185" s="126" t="s">
        <v>99</v>
      </c>
      <c r="D1185" s="126" t="s">
        <v>100</v>
      </c>
      <c r="E1185" s="126" t="s">
        <v>27</v>
      </c>
      <c r="F1185" s="126" t="s">
        <v>2477</v>
      </c>
      <c r="G1185" s="126" t="s">
        <v>2090</v>
      </c>
      <c r="H1185" s="126" t="s">
        <v>23</v>
      </c>
      <c r="I1185" s="126" t="s">
        <v>23</v>
      </c>
      <c r="J1185" s="126" t="s">
        <v>914</v>
      </c>
      <c r="K1185" s="126" t="s">
        <v>3336</v>
      </c>
      <c r="L1185" s="127">
        <v>59061</v>
      </c>
      <c r="M1185" s="127">
        <v>166665</v>
      </c>
      <c r="N1185" s="127">
        <v>97806</v>
      </c>
      <c r="O1185" s="127">
        <v>509211</v>
      </c>
      <c r="P1185" s="127">
        <v>0</v>
      </c>
      <c r="Q1185" s="127">
        <v>33942</v>
      </c>
      <c r="R1185" s="127">
        <v>2302</v>
      </c>
      <c r="S1185" s="127">
        <v>4928</v>
      </c>
      <c r="T1185" s="24">
        <f>IF(P1185&gt;0, ROUND(IF(IF(OR(C1185="51", C1185="52", C1185="66"), (L1185*'UNIT VALUES'!$C$26)-CALCS!P1185,0)&gt;0, IF(OR(C1185="51", C1185="52", C1185="66"), (L1185*'UNIT VALUES'!$C$26)-CALCS!P1185,0), 0), 0), ROUND(IF(IF(OR(C1185="51", C1185="52", C1185="66"), (L1185*'UNIT VALUES'!$C$26)-CALCS!O1185,0)&gt;0, IF(OR(C1185="51", C1185="52", C1185="66"), (L1185*'UNIT VALUES'!$C$26)-CALCS!O1185,0), 0), 0))</f>
        <v>0</v>
      </c>
      <c r="U1185" s="25">
        <f>IF(C1185="22", (O1185*'UNIT VALUES'!$D$38)+(Q1185*'UNIT VALUES'!$D$39)+(S1185*'UNIT VALUES'!$D$40), (O1185*'UNIT VALUES'!$D$28)+(Q1185*'UNIT VALUES'!$D$29)+(S1185*'UNIT VALUES'!$D$30))</f>
        <v>2559206.0386383124</v>
      </c>
      <c r="V1185" s="25">
        <f>IF(C1185="22",(O1185*'UNIT VALUES'!$D$41)+(Q1185*'UNIT VALUES'!$D$42)+(R1185*'UNIT VALUES'!$D$43),IF(C1185="66",(Q1185*'UNIT VALUES'!$D$31)+(T1185*'UNIT VALUES'!$D$33)+(R1185*'UNIT VALUES'!$D$34),(Q1185*'UNIT VALUES'!$D$31)+(T1185*'UNIT VALUES'!$D$32)+(R1185*'UNIT VALUES'!$D$34)))</f>
        <v>688399.32467155834</v>
      </c>
      <c r="W1185" s="25">
        <f t="shared" si="54"/>
        <v>2559206</v>
      </c>
      <c r="X1185" s="27">
        <f>ROUND(IF(C1185="22", W1185*'UNIT VALUES'!$D$44, W1185*'UNIT VALUES'!$D$36), 0)</f>
        <v>2239838</v>
      </c>
      <c r="Y1185" s="87">
        <f>ROUND(IF(C1185="22", IF(U1185&gt;V1185,O1185*'UNIT VALUES'!$D$38*'UNIT VALUES'!$D$44,O1185*'UNIT VALUES'!$D$41*'UNIT VALUES'!$D$44),IF(U1185&gt;V1185, O1185*'UNIT VALUES'!$D$28*'UNIT VALUES'!$D$36,0)), 0)</f>
        <v>837746</v>
      </c>
      <c r="Z1185" s="87">
        <f>ROUND(IF(C1185="22", IF(U1185&gt;V1185,Q1185*'UNIT VALUES'!$D$39*'UNIT VALUES'!$D$44,Q1185*'UNIT VALUES'!$D$42*'UNIT VALUES'!$D$44), IF(U1185&gt;V1185, Q1185*'UNIT VALUES'!$D$29*'UNIT VALUES'!$D$36, Q1185*'UNIT VALUES'!$D$31*'UNIT VALUES'!$D$36)),0)</f>
        <v>755176</v>
      </c>
      <c r="AA1185" s="87">
        <f>ROUND(IF(C1185="22", IF(U1185&gt;V1185,0,R1185*'UNIT VALUES'!$D$43*'UNIT VALUES'!$D$44),IF(CALCS!U1185&gt;CALCS!V1185,0,CALCS!R1185*'UNIT VALUES'!$D$34*'UNIT VALUES'!$D$36)), 0)</f>
        <v>0</v>
      </c>
      <c r="AB1185" s="87">
        <f>ROUND(IF(C1185="22",IF(U1185&gt;V1185,S1185*'UNIT VALUES'!$D$40*'UNIT VALUES'!$D$44,0),IF(U1185&gt;V1185,S1185*'UNIT VALUES'!$D$30*'UNIT VALUES'!$D$36)), 0)</f>
        <v>646917</v>
      </c>
      <c r="AC1185" s="87">
        <f>ROUND(IF(U1185&gt;V1185,0,IF(T1185&gt;1, IF(C1185="66", T1185*'UNIT VALUES'!$D$33*'UNIT VALUES'!$D$36,T1185*'UNIT VALUES'!$D$32*'UNIT VALUES'!$D$36),0)),0)</f>
        <v>0</v>
      </c>
      <c r="AD1185" t="str">
        <f t="shared" si="55"/>
        <v>519153</v>
      </c>
      <c r="AE1185">
        <f ca="1">IF(C1185="22",OFFSET('National Reallocations'!$L$1,MATCH(AD1185,'National Reallocations'!$I$2:$I$52,0),),ROUND((X1185/(SUM($X$2:$X$1259)-SUMIF($C$2:$C$1259,"22",$X$2:$X$1259)))*(Reallocations!$F$4+Reallocations!$F$5),0))</f>
        <v>188</v>
      </c>
      <c r="AF1185" s="27">
        <f ca="1">IF(ISERROR(OFFSET('MSA Reallocations'!$I$1,MATCH(AD1185,'MSA Reallocations'!$E$2:$E$37,0),)), 0, (OFFSET('MSA Reallocations'!$I$1,MATCH(AD1185,'MSA Reallocations'!$E$2:$E$37,0),)))</f>
        <v>0</v>
      </c>
      <c r="AG1185" s="181">
        <f ca="1">IF(ISERROR(OFFSET(Reductions!$E$1,MATCH(AD1185,Reductions!$F$2:$F$15,0),)), 0, -OFFSET(Reductions!$E$1,MATCH(AD1185,Reductions!$F$2:$F$15,0),))</f>
        <v>0</v>
      </c>
      <c r="AH1185" s="53">
        <f t="shared" ca="1" si="56"/>
        <v>2240026</v>
      </c>
    </row>
    <row r="1186" spans="1:34" x14ac:dyDescent="0.25">
      <c r="A1186" s="126" t="s">
        <v>5164</v>
      </c>
      <c r="B1186" s="126" t="s">
        <v>3095</v>
      </c>
      <c r="C1186" s="126" t="s">
        <v>19</v>
      </c>
      <c r="D1186" s="126" t="s">
        <v>20</v>
      </c>
      <c r="E1186" s="126" t="s">
        <v>3096</v>
      </c>
      <c r="F1186" s="126" t="s">
        <v>4744</v>
      </c>
      <c r="G1186" s="126" t="s">
        <v>22</v>
      </c>
      <c r="H1186" s="126" t="s">
        <v>23</v>
      </c>
      <c r="I1186" s="126" t="s">
        <v>23</v>
      </c>
      <c r="J1186" s="126" t="s">
        <v>24</v>
      </c>
      <c r="K1186" s="126" t="s">
        <v>167</v>
      </c>
      <c r="L1186" s="127">
        <v>0</v>
      </c>
      <c r="M1186" s="127">
        <v>511456</v>
      </c>
      <c r="N1186" s="127">
        <v>511456</v>
      </c>
      <c r="O1186" s="127">
        <v>583590</v>
      </c>
      <c r="P1186" s="127">
        <v>0</v>
      </c>
      <c r="Q1186" s="127">
        <v>63063</v>
      </c>
      <c r="R1186" s="127">
        <v>79379</v>
      </c>
      <c r="S1186" s="127">
        <v>3593</v>
      </c>
      <c r="T1186" s="24">
        <f>IF(P1186&gt;0, ROUND(IF(IF(OR(C1186="51", C1186="52", C1186="66"), (L1186*'UNIT VALUES'!$C$26)-CALCS!P1186,0)&gt;0, IF(OR(C1186="51", C1186="52", C1186="66"), (L1186*'UNIT VALUES'!$C$26)-CALCS!P1186,0), 0), 0), ROUND(IF(IF(OR(C1186="51", C1186="52", C1186="66"), (L1186*'UNIT VALUES'!$C$26)-CALCS!O1186,0)&gt;0, IF(OR(C1186="51", C1186="52", C1186="66"), (L1186*'UNIT VALUES'!$C$26)-CALCS!O1186,0), 0), 0))</f>
        <v>0</v>
      </c>
      <c r="U1186" s="25">
        <f>IF(C1186="22", (O1186*'UNIT VALUES'!$D$38)+(Q1186*'UNIT VALUES'!$D$39)+(S1186*'UNIT VALUES'!$D$40), (O1186*'UNIT VALUES'!$D$28)+(Q1186*'UNIT VALUES'!$D$29)+(S1186*'UNIT VALUES'!$D$30))</f>
        <v>3851456.5592412953</v>
      </c>
      <c r="V1186" s="25">
        <f>IF(C1186="22",(O1186*'UNIT VALUES'!$D$41)+(Q1186*'UNIT VALUES'!$D$42)+(R1186*'UNIT VALUES'!$D$43),IF(C1186="66",(Q1186*'UNIT VALUES'!$D$31)+(T1186*'UNIT VALUES'!$D$33)+(R1186*'UNIT VALUES'!$D$34),(Q1186*'UNIT VALUES'!$D$31)+(T1186*'UNIT VALUES'!$D$32)+(R1186*'UNIT VALUES'!$D$34)))</f>
        <v>7531969.0800329074</v>
      </c>
      <c r="W1186" s="25">
        <f t="shared" si="54"/>
        <v>7531969</v>
      </c>
      <c r="X1186" s="219">
        <f>ROUND(IF(C1186="22", W1186*'UNIT VALUES'!$D$44, W1186*'UNIT VALUES'!$D$36), 0)</f>
        <v>6263202</v>
      </c>
      <c r="Y1186" s="87">
        <f>ROUND(IF(C1186="22", IF(U1186&gt;V1186,O1186*'UNIT VALUES'!$D$38*'UNIT VALUES'!$D$44,O1186*'UNIT VALUES'!$D$41*'UNIT VALUES'!$D$44),IF(U1186&gt;V1186, O1186*'UNIT VALUES'!$D$28*'UNIT VALUES'!$D$36,0)), 0)</f>
        <v>779763</v>
      </c>
      <c r="Z1186" s="87">
        <f>ROUND(IF(C1186="22", IF(U1186&gt;V1186,Q1186*'UNIT VALUES'!$D$39*'UNIT VALUES'!$D$44,Q1186*'UNIT VALUES'!$D$42*'UNIT VALUES'!$D$44), IF(U1186&gt;V1186, Q1186*'UNIT VALUES'!$D$29*'UNIT VALUES'!$D$36, Q1186*'UNIT VALUES'!$D$31*'UNIT VALUES'!$D$36)),0)</f>
        <v>880884</v>
      </c>
      <c r="AA1186" s="87">
        <f>ROUND(IF(C1186="22", IF(U1186&gt;V1186,0,R1186*'UNIT VALUES'!$D$43*'UNIT VALUES'!$D$44),IF(CALCS!U1186&gt;CALCS!V1186,0,CALCS!R1186*'UNIT VALUES'!$D$34*'UNIT VALUES'!$D$36)), 0)</f>
        <v>4602556</v>
      </c>
      <c r="AB1186" s="87">
        <f>ROUND(IF(C1186="22",IF(U1186&gt;V1186,S1186*'UNIT VALUES'!$D$40*'UNIT VALUES'!$D$44,0),IF(U1186&gt;V1186,S1186*'UNIT VALUES'!$D$30*'UNIT VALUES'!$D$36)), 0)</f>
        <v>0</v>
      </c>
      <c r="AC1186" s="87">
        <f>ROUND(IF(U1186&gt;V1186,0,IF(T1186&gt;1, IF(C1186="66", T1186*'UNIT VALUES'!$D$33*'UNIT VALUES'!$D$36,T1186*'UNIT VALUES'!$D$32*'UNIT VALUES'!$D$36),0)),0)</f>
        <v>0</v>
      </c>
      <c r="AD1186" t="str">
        <f t="shared" si="55"/>
        <v>509999</v>
      </c>
      <c r="AE1186">
        <f ca="1">IF(C1186="22",OFFSET('National Reallocations'!$L$1,MATCH(AD1186,'National Reallocations'!$I$2:$I$52,0),),ROUND((X1186/(SUM($X$2:$X$1259)-SUMIF($C$2:$C$1259,"22",$X$2:$X$1259)))*(Reallocations!$F$4+Reallocations!$F$5),0))</f>
        <v>19450</v>
      </c>
      <c r="AF1186" s="27">
        <f ca="1">IF(ISERROR(OFFSET('MSA Reallocations'!$I$1,MATCH(AD1186,'MSA Reallocations'!$E$2:$E$37,0),)), 0, (OFFSET('MSA Reallocations'!$I$1,MATCH(AD1186,'MSA Reallocations'!$E$2:$E$37,0),)))</f>
        <v>0</v>
      </c>
      <c r="AG1186" s="181">
        <f ca="1">IF(ISERROR(OFFSET(Reductions!$E$1,MATCH(AD1186,Reductions!$F$2:$F$15,0),)), 0, -OFFSET(Reductions!$E$1,MATCH(AD1186,Reductions!$F$2:$F$15,0),))</f>
        <v>0</v>
      </c>
      <c r="AH1186" s="53">
        <f t="shared" ca="1" si="56"/>
        <v>6282652</v>
      </c>
    </row>
    <row r="1187" spans="1:34" x14ac:dyDescent="0.25">
      <c r="A1187" s="126" t="s">
        <v>5246</v>
      </c>
      <c r="B1187" s="126" t="s">
        <v>3095</v>
      </c>
      <c r="C1187" s="126" t="s">
        <v>27</v>
      </c>
      <c r="D1187" s="126" t="s">
        <v>28</v>
      </c>
      <c r="E1187" s="126" t="s">
        <v>3096</v>
      </c>
      <c r="F1187" s="126" t="s">
        <v>254</v>
      </c>
      <c r="G1187" s="126" t="s">
        <v>108</v>
      </c>
      <c r="H1187" s="126" t="s">
        <v>3097</v>
      </c>
      <c r="I1187" s="126" t="s">
        <v>3097</v>
      </c>
      <c r="J1187" s="126" t="s">
        <v>3098</v>
      </c>
      <c r="K1187" s="126" t="s">
        <v>167</v>
      </c>
      <c r="L1187" s="127">
        <v>35531</v>
      </c>
      <c r="M1187" s="127">
        <v>37712</v>
      </c>
      <c r="N1187" s="127">
        <v>37712</v>
      </c>
      <c r="O1187" s="127">
        <v>42452</v>
      </c>
      <c r="P1187" s="127">
        <v>0</v>
      </c>
      <c r="Q1187" s="127">
        <v>8981</v>
      </c>
      <c r="R1187" s="127">
        <v>7148</v>
      </c>
      <c r="S1187" s="127">
        <v>332</v>
      </c>
      <c r="T1187" s="24">
        <f>IF(P1187&gt;0, ROUND(IF(IF(OR(C1187="51", C1187="52", C1187="66"), (L1187*'UNIT VALUES'!$C$26)-CALCS!P1187,0)&gt;0, IF(OR(C1187="51", C1187="52", C1187="66"), (L1187*'UNIT VALUES'!$C$26)-CALCS!P1187,0), 0), 0), ROUND(IF(IF(OR(C1187="51", C1187="52", C1187="66"), (L1187*'UNIT VALUES'!$C$26)-CALCS!O1187,0)&gt;0, IF(OR(C1187="51", C1187="52", C1187="66"), (L1187*'UNIT VALUES'!$C$26)-CALCS!O1187,0), 0), 0))</f>
        <v>13304</v>
      </c>
      <c r="U1187" s="25">
        <f>IF(C1187="22", (O1187*'UNIT VALUES'!$D$38)+(Q1187*'UNIT VALUES'!$D$39)+(S1187*'UNIT VALUES'!$D$40), (O1187*'UNIT VALUES'!$D$28)+(Q1187*'UNIT VALUES'!$D$29)+(S1187*'UNIT VALUES'!$D$30))</f>
        <v>357906.26651718735</v>
      </c>
      <c r="V1187" s="25">
        <f>IF(C1187="22",(O1187*'UNIT VALUES'!$D$41)+(Q1187*'UNIT VALUES'!$D$42)+(R1187*'UNIT VALUES'!$D$43),IF(C1187="66",(Q1187*'UNIT VALUES'!$D$31)+(T1187*'UNIT VALUES'!$D$33)+(R1187*'UNIT VALUES'!$D$34),(Q1187*'UNIT VALUES'!$D$31)+(T1187*'UNIT VALUES'!$D$32)+(R1187*'UNIT VALUES'!$D$34)))</f>
        <v>822213.19087528251</v>
      </c>
      <c r="W1187" s="25">
        <f t="shared" si="54"/>
        <v>822213</v>
      </c>
      <c r="X1187" s="27">
        <f>ROUND(IF(C1187="22", W1187*'UNIT VALUES'!$D$44, W1187*'UNIT VALUES'!$D$36), 0)</f>
        <v>719608</v>
      </c>
      <c r="Y1187" s="87">
        <f>ROUND(IF(C1187="22", IF(U1187&gt;V1187,O1187*'UNIT VALUES'!$D$38*'UNIT VALUES'!$D$44,O1187*'UNIT VALUES'!$D$41*'UNIT VALUES'!$D$44),IF(U1187&gt;V1187, O1187*'UNIT VALUES'!$D$28*'UNIT VALUES'!$D$36,0)), 0)</f>
        <v>0</v>
      </c>
      <c r="Z1187" s="87">
        <f>ROUND(IF(C1187="22", IF(U1187&gt;V1187,Q1187*'UNIT VALUES'!$D$39*'UNIT VALUES'!$D$44,Q1187*'UNIT VALUES'!$D$42*'UNIT VALUES'!$D$44), IF(U1187&gt;V1187, Q1187*'UNIT VALUES'!$D$29*'UNIT VALUES'!$D$36, Q1187*'UNIT VALUES'!$D$31*'UNIT VALUES'!$D$36)),0)</f>
        <v>119891</v>
      </c>
      <c r="AA1187" s="87">
        <f>ROUND(IF(C1187="22", IF(U1187&gt;V1187,0,R1187*'UNIT VALUES'!$D$43*'UNIT VALUES'!$D$44),IF(CALCS!U1187&gt;CALCS!V1187,0,CALCS!R1187*'UNIT VALUES'!$D$34*'UNIT VALUES'!$D$36)), 0)</f>
        <v>463867</v>
      </c>
      <c r="AB1187" s="87">
        <f>ROUND(IF(C1187="22",IF(U1187&gt;V1187,S1187*'UNIT VALUES'!$D$40*'UNIT VALUES'!$D$44,0),IF(U1187&gt;V1187,S1187*'UNIT VALUES'!$D$30*'UNIT VALUES'!$D$36)), 0)</f>
        <v>0</v>
      </c>
      <c r="AC1187" s="87">
        <f>ROUND(IF(U1187&gt;V1187,0,IF(T1187&gt;1, IF(C1187="66", T1187*'UNIT VALUES'!$D$33*'UNIT VALUES'!$D$36,T1187*'UNIT VALUES'!$D$32*'UNIT VALUES'!$D$36),0)),0)</f>
        <v>135850</v>
      </c>
      <c r="AD1187" t="str">
        <f t="shared" si="55"/>
        <v>500288</v>
      </c>
      <c r="AE1187">
        <f ca="1">IF(C1187="22",OFFSET('National Reallocations'!$L$1,MATCH(AD1187,'National Reallocations'!$I$2:$I$52,0),),ROUND((X1187/(SUM($X$2:$X$1259)-SUMIF($C$2:$C$1259,"22",$X$2:$X$1259)))*(Reallocations!$F$4+Reallocations!$F$5),0))</f>
        <v>61</v>
      </c>
      <c r="AF1187" s="27">
        <f ca="1">IF(ISERROR(OFFSET('MSA Reallocations'!$I$1,MATCH(AD1187,'MSA Reallocations'!$E$2:$E$37,0),)), 0, (OFFSET('MSA Reallocations'!$I$1,MATCH(AD1187,'MSA Reallocations'!$E$2:$E$37,0),)))</f>
        <v>0</v>
      </c>
      <c r="AG1187" s="181">
        <f ca="1">IF(ISERROR(OFFSET(Reductions!$E$1,MATCH(AD1187,Reductions!$F$2:$F$15,0),)), 0, -OFFSET(Reductions!$E$1,MATCH(AD1187,Reductions!$F$2:$F$15,0),))</f>
        <v>0</v>
      </c>
      <c r="AH1187" s="53">
        <f t="shared" ca="1" si="56"/>
        <v>719669</v>
      </c>
    </row>
    <row r="1188" spans="1:34" x14ac:dyDescent="0.25">
      <c r="A1188" s="126" t="s">
        <v>5808</v>
      </c>
      <c r="B1188" s="126" t="s">
        <v>3100</v>
      </c>
      <c r="C1188" s="126" t="s">
        <v>19</v>
      </c>
      <c r="D1188" s="126" t="s">
        <v>20</v>
      </c>
      <c r="E1188" s="126" t="s">
        <v>3101</v>
      </c>
      <c r="F1188" s="126" t="s">
        <v>4744</v>
      </c>
      <c r="G1188" s="126" t="s">
        <v>22</v>
      </c>
      <c r="H1188" s="126" t="s">
        <v>23</v>
      </c>
      <c r="I1188" s="126" t="s">
        <v>23</v>
      </c>
      <c r="J1188" s="126" t="s">
        <v>24</v>
      </c>
      <c r="K1188" s="126" t="s">
        <v>3361</v>
      </c>
      <c r="L1188" s="127">
        <v>0</v>
      </c>
      <c r="M1188" s="127">
        <v>4132423</v>
      </c>
      <c r="N1188" s="127">
        <v>4132156</v>
      </c>
      <c r="O1188" s="127">
        <v>1398609</v>
      </c>
      <c r="P1188" s="127">
        <v>0</v>
      </c>
      <c r="Q1188" s="127">
        <v>222016</v>
      </c>
      <c r="R1188" s="127">
        <v>72746</v>
      </c>
      <c r="S1188" s="127">
        <v>18212</v>
      </c>
      <c r="T1188" s="24">
        <f>IF(P1188&gt;0, ROUND(IF(IF(OR(C1188="51", C1188="52", C1188="66"), (L1188*'UNIT VALUES'!$C$26)-CALCS!P1188,0)&gt;0, IF(OR(C1188="51", C1188="52", C1188="66"), (L1188*'UNIT VALUES'!$C$26)-CALCS!P1188,0), 0), 0), ROUND(IF(IF(OR(C1188="51", C1188="52", C1188="66"), (L1188*'UNIT VALUES'!$C$26)-CALCS!O1188,0)&gt;0, IF(OR(C1188="51", C1188="52", C1188="66"), (L1188*'UNIT VALUES'!$C$26)-CALCS!O1188,0), 0), 0))</f>
        <v>0</v>
      </c>
      <c r="U1188" s="25">
        <f>IF(C1188="22", (O1188*'UNIT VALUES'!$D$38)+(Q1188*'UNIT VALUES'!$D$39)+(S1188*'UNIT VALUES'!$D$40), (O1188*'UNIT VALUES'!$D$28)+(Q1188*'UNIT VALUES'!$D$29)+(S1188*'UNIT VALUES'!$D$30))</f>
        <v>13656415.512577409</v>
      </c>
      <c r="V1188" s="25">
        <f>IF(C1188="22",(O1188*'UNIT VALUES'!$D$41)+(Q1188*'UNIT VALUES'!$D$42)+(R1188*'UNIT VALUES'!$D$43),IF(C1188="66",(Q1188*'UNIT VALUES'!$D$31)+(T1188*'UNIT VALUES'!$D$33)+(R1188*'UNIT VALUES'!$D$34),(Q1188*'UNIT VALUES'!$D$31)+(T1188*'UNIT VALUES'!$D$32)+(R1188*'UNIT VALUES'!$D$34)))</f>
        <v>11049135.690078679</v>
      </c>
      <c r="W1188" s="25">
        <f t="shared" si="54"/>
        <v>13656416</v>
      </c>
      <c r="X1188" s="219">
        <f>ROUND(IF(C1188="22", W1188*'UNIT VALUES'!$D$44, W1188*'UNIT VALUES'!$D$36), 0)</f>
        <v>11355980</v>
      </c>
      <c r="Y1188" s="87">
        <f>ROUND(IF(C1188="22", IF(U1188&gt;V1188,O1188*'UNIT VALUES'!$D$38*'UNIT VALUES'!$D$44,O1188*'UNIT VALUES'!$D$41*'UNIT VALUES'!$D$44),IF(U1188&gt;V1188, O1188*'UNIT VALUES'!$D$28*'UNIT VALUES'!$D$36,0)), 0)</f>
        <v>2335936</v>
      </c>
      <c r="Z1188" s="87">
        <f>ROUND(IF(C1188="22", IF(U1188&gt;V1188,Q1188*'UNIT VALUES'!$D$39*'UNIT VALUES'!$D$44,Q1188*'UNIT VALUES'!$D$42*'UNIT VALUES'!$D$44), IF(U1188&gt;V1188, Q1188*'UNIT VALUES'!$D$29*'UNIT VALUES'!$D$36, Q1188*'UNIT VALUES'!$D$31*'UNIT VALUES'!$D$36)),0)</f>
        <v>5168648</v>
      </c>
      <c r="AA1188" s="87">
        <f>ROUND(IF(C1188="22", IF(U1188&gt;V1188,0,R1188*'UNIT VALUES'!$D$43*'UNIT VALUES'!$D$44),IF(CALCS!U1188&gt;CALCS!V1188,0,CALCS!R1188*'UNIT VALUES'!$D$34*'UNIT VALUES'!$D$36)), 0)</f>
        <v>0</v>
      </c>
      <c r="AB1188" s="87">
        <f>ROUND(IF(C1188="22",IF(U1188&gt;V1188,S1188*'UNIT VALUES'!$D$40*'UNIT VALUES'!$D$44,0),IF(U1188&gt;V1188,S1188*'UNIT VALUES'!$D$30*'UNIT VALUES'!$D$36)), 0)</f>
        <v>3851395</v>
      </c>
      <c r="AC1188" s="87">
        <f>ROUND(IF(U1188&gt;V1188,0,IF(T1188&gt;1, IF(C1188="66", T1188*'UNIT VALUES'!$D$33*'UNIT VALUES'!$D$36,T1188*'UNIT VALUES'!$D$32*'UNIT VALUES'!$D$36),0)),0)</f>
        <v>0</v>
      </c>
      <c r="AD1188" t="str">
        <f t="shared" si="55"/>
        <v>539999</v>
      </c>
      <c r="AE1188">
        <f ca="1">IF(C1188="22",OFFSET('National Reallocations'!$L$1,MATCH(AD1188,'National Reallocations'!$I$2:$I$52,0),),ROUND((X1188/(SUM($X$2:$X$1259)-SUMIF($C$2:$C$1259,"22",$X$2:$X$1259)))*(Reallocations!$F$4+Reallocations!$F$5),0))</f>
        <v>16624</v>
      </c>
      <c r="AF1188" s="27">
        <f ca="1">IF(ISERROR(OFFSET('MSA Reallocations'!$I$1,MATCH(AD1188,'MSA Reallocations'!$E$2:$E$37,0),)), 0, (OFFSET('MSA Reallocations'!$I$1,MATCH(AD1188,'MSA Reallocations'!$E$2:$E$37,0),)))</f>
        <v>0</v>
      </c>
      <c r="AG1188" s="181">
        <f ca="1">IF(ISERROR(OFFSET(Reductions!$E$1,MATCH(AD1188,Reductions!$F$2:$F$15,0),)), 0, -OFFSET(Reductions!$E$1,MATCH(AD1188,Reductions!$F$2:$F$15,0),))</f>
        <v>0</v>
      </c>
      <c r="AH1188" s="53">
        <f t="shared" ca="1" si="56"/>
        <v>11372604</v>
      </c>
    </row>
    <row r="1189" spans="1:34" x14ac:dyDescent="0.25">
      <c r="A1189" s="126" t="s">
        <v>5764</v>
      </c>
      <c r="B1189" s="126" t="s">
        <v>3100</v>
      </c>
      <c r="C1189" s="126" t="s">
        <v>27</v>
      </c>
      <c r="D1189" s="126" t="s">
        <v>28</v>
      </c>
      <c r="E1189" s="126" t="s">
        <v>3101</v>
      </c>
      <c r="F1189" s="126" t="s">
        <v>1709</v>
      </c>
      <c r="G1189" s="126" t="s">
        <v>1092</v>
      </c>
      <c r="H1189" s="126" t="s">
        <v>23</v>
      </c>
      <c r="I1189" s="126" t="s">
        <v>3103</v>
      </c>
      <c r="J1189" s="126" t="s">
        <v>3104</v>
      </c>
      <c r="K1189" s="126" t="s">
        <v>3361</v>
      </c>
      <c r="L1189" s="127">
        <v>8414</v>
      </c>
      <c r="M1189" s="127">
        <v>0</v>
      </c>
      <c r="N1189" s="127">
        <v>0</v>
      </c>
      <c r="O1189" s="127">
        <v>16403</v>
      </c>
      <c r="P1189" s="127">
        <v>0</v>
      </c>
      <c r="Q1189" s="127">
        <v>1597</v>
      </c>
      <c r="R1189" s="127">
        <v>1137</v>
      </c>
      <c r="S1189" s="127">
        <v>43</v>
      </c>
      <c r="T1189" s="24">
        <f>IF(P1189&gt;0, ROUND(IF(IF(OR(C1189="51", C1189="52", C1189="66"), (L1189*'UNIT VALUES'!$C$26)-CALCS!P1189,0)&gt;0, IF(OR(C1189="51", C1189="52", C1189="66"), (L1189*'UNIT VALUES'!$C$26)-CALCS!P1189,0), 0), 0), ROUND(IF(IF(OR(C1189="51", C1189="52", C1189="66"), (L1189*'UNIT VALUES'!$C$26)-CALCS!O1189,0)&gt;0, IF(OR(C1189="51", C1189="52", C1189="66"), (L1189*'UNIT VALUES'!$C$26)-CALCS!O1189,0), 0), 0))</f>
        <v>0</v>
      </c>
      <c r="U1189" s="25">
        <f>IF(C1189="22", (O1189*'UNIT VALUES'!$D$38)+(Q1189*'UNIT VALUES'!$D$39)+(S1189*'UNIT VALUES'!$D$40), (O1189*'UNIT VALUES'!$D$28)+(Q1189*'UNIT VALUES'!$D$29)+(S1189*'UNIT VALUES'!$D$30))</f>
        <v>77881.332669040421</v>
      </c>
      <c r="V1189" s="25">
        <f>IF(C1189="22",(O1189*'UNIT VALUES'!$D$41)+(Q1189*'UNIT VALUES'!$D$42)+(R1189*'UNIT VALUES'!$D$43),IF(C1189="66",(Q1189*'UNIT VALUES'!$D$31)+(T1189*'UNIT VALUES'!$D$33)+(R1189*'UNIT VALUES'!$D$34),(Q1189*'UNIT VALUES'!$D$31)+(T1189*'UNIT VALUES'!$D$32)+(R1189*'UNIT VALUES'!$D$34)))</f>
        <v>108664.60468852097</v>
      </c>
      <c r="W1189" s="25">
        <f t="shared" si="54"/>
        <v>108665</v>
      </c>
      <c r="X1189" s="27">
        <f>ROUND(IF(C1189="22", W1189*'UNIT VALUES'!$D$44, W1189*'UNIT VALUES'!$D$36), 0)</f>
        <v>95105</v>
      </c>
      <c r="Y1189" s="87">
        <f>ROUND(IF(C1189="22", IF(U1189&gt;V1189,O1189*'UNIT VALUES'!$D$38*'UNIT VALUES'!$D$44,O1189*'UNIT VALUES'!$D$41*'UNIT VALUES'!$D$44),IF(U1189&gt;V1189, O1189*'UNIT VALUES'!$D$28*'UNIT VALUES'!$D$36,0)), 0)</f>
        <v>0</v>
      </c>
      <c r="Z1189" s="87">
        <f>ROUND(IF(C1189="22", IF(U1189&gt;V1189,Q1189*'UNIT VALUES'!$D$39*'UNIT VALUES'!$D$44,Q1189*'UNIT VALUES'!$D$42*'UNIT VALUES'!$D$44), IF(U1189&gt;V1189, Q1189*'UNIT VALUES'!$D$29*'UNIT VALUES'!$D$36, Q1189*'UNIT VALUES'!$D$31*'UNIT VALUES'!$D$36)),0)</f>
        <v>21319</v>
      </c>
      <c r="AA1189" s="87">
        <f>ROUND(IF(C1189="22", IF(U1189&gt;V1189,0,R1189*'UNIT VALUES'!$D$43*'UNIT VALUES'!$D$44),IF(CALCS!U1189&gt;CALCS!V1189,0,CALCS!R1189*'UNIT VALUES'!$D$34*'UNIT VALUES'!$D$36)), 0)</f>
        <v>73785</v>
      </c>
      <c r="AB1189" s="87">
        <f>ROUND(IF(C1189="22",IF(U1189&gt;V1189,S1189*'UNIT VALUES'!$D$40*'UNIT VALUES'!$D$44,0),IF(U1189&gt;V1189,S1189*'UNIT VALUES'!$D$30*'UNIT VALUES'!$D$36)), 0)</f>
        <v>0</v>
      </c>
      <c r="AC1189" s="87">
        <f>ROUND(IF(U1189&gt;V1189,0,IF(T1189&gt;1, IF(C1189="66", T1189*'UNIT VALUES'!$D$33*'UNIT VALUES'!$D$36,T1189*'UNIT VALUES'!$D$32*'UNIT VALUES'!$D$36),0)),0)</f>
        <v>0</v>
      </c>
      <c r="AD1189" t="str">
        <f t="shared" si="55"/>
        <v>530036</v>
      </c>
      <c r="AE1189">
        <f ca="1">IF(C1189="22",OFFSET('National Reallocations'!$L$1,MATCH(AD1189,'National Reallocations'!$I$2:$I$52,0),),ROUND((X1189/(SUM($X$2:$X$1259)-SUMIF($C$2:$C$1259,"22",$X$2:$X$1259)))*(Reallocations!$F$4+Reallocations!$F$5),0))</f>
        <v>8</v>
      </c>
      <c r="AF1189" s="27">
        <f ca="1">IF(ISERROR(OFFSET('MSA Reallocations'!$I$1,MATCH(AD1189,'MSA Reallocations'!$E$2:$E$37,0),)), 0, (OFFSET('MSA Reallocations'!$I$1,MATCH(AD1189,'MSA Reallocations'!$E$2:$E$37,0),)))</f>
        <v>0</v>
      </c>
      <c r="AG1189" s="181">
        <f ca="1">IF(ISERROR(OFFSET(Reductions!$E$1,MATCH(AD1189,Reductions!$F$2:$F$15,0),)), 0, -OFFSET(Reductions!$E$1,MATCH(AD1189,Reductions!$F$2:$F$15,0),))</f>
        <v>0</v>
      </c>
      <c r="AH1189" s="53">
        <f t="shared" ca="1" si="56"/>
        <v>95113</v>
      </c>
    </row>
    <row r="1190" spans="1:34" x14ac:dyDescent="0.25">
      <c r="A1190" s="126" t="s">
        <v>4950</v>
      </c>
      <c r="B1190" s="126" t="s">
        <v>3100</v>
      </c>
      <c r="C1190" s="126" t="s">
        <v>27</v>
      </c>
      <c r="D1190" s="126" t="s">
        <v>28</v>
      </c>
      <c r="E1190" s="126" t="s">
        <v>3101</v>
      </c>
      <c r="F1190" s="126" t="s">
        <v>784</v>
      </c>
      <c r="G1190" s="126" t="s">
        <v>22</v>
      </c>
      <c r="H1190" s="126" t="s">
        <v>23</v>
      </c>
      <c r="I1190" s="126" t="s">
        <v>3105</v>
      </c>
      <c r="J1190" s="126" t="s">
        <v>3106</v>
      </c>
      <c r="K1190" s="126" t="s">
        <v>3361</v>
      </c>
      <c r="L1190" s="127">
        <v>11933</v>
      </c>
      <c r="M1190" s="127">
        <v>26417</v>
      </c>
      <c r="N1190" s="127">
        <v>26417</v>
      </c>
      <c r="O1190" s="127">
        <v>77006</v>
      </c>
      <c r="P1190" s="127">
        <v>0</v>
      </c>
      <c r="Q1190" s="127">
        <v>12543</v>
      </c>
      <c r="R1190" s="127">
        <v>1619</v>
      </c>
      <c r="S1190" s="127">
        <v>1170</v>
      </c>
      <c r="T1190" s="24">
        <f>IF(P1190&gt;0, ROUND(IF(IF(OR(C1190="51", C1190="52", C1190="66"), (L1190*'UNIT VALUES'!$C$26)-CALCS!P1190,0)&gt;0, IF(OR(C1190="51", C1190="52", C1190="66"), (L1190*'UNIT VALUES'!$C$26)-CALCS!P1190,0), 0), 0), ROUND(IF(IF(OR(C1190="51", C1190="52", C1190="66"), (L1190*'UNIT VALUES'!$C$26)-CALCS!O1190,0)&gt;0, IF(OR(C1190="51", C1190="52", C1190="66"), (L1190*'UNIT VALUES'!$C$26)-CALCS!O1190,0), 0), 0))</f>
        <v>0</v>
      </c>
      <c r="U1190" s="25">
        <f>IF(C1190="22", (O1190*'UNIT VALUES'!$D$38)+(Q1190*'UNIT VALUES'!$D$39)+(S1190*'UNIT VALUES'!$D$40), (O1190*'UNIT VALUES'!$D$28)+(Q1190*'UNIT VALUES'!$D$29)+(S1190*'UNIT VALUES'!$D$30))</f>
        <v>639103.31239197461</v>
      </c>
      <c r="V1190" s="25">
        <f>IF(C1190="22",(O1190*'UNIT VALUES'!$D$41)+(Q1190*'UNIT VALUES'!$D$42)+(R1190*'UNIT VALUES'!$D$43),IF(C1190="66",(Q1190*'UNIT VALUES'!$D$31)+(T1190*'UNIT VALUES'!$D$33)+(R1190*'UNIT VALUES'!$D$34),(Q1190*'UNIT VALUES'!$D$31)+(T1190*'UNIT VALUES'!$D$32)+(R1190*'UNIT VALUES'!$D$34)))</f>
        <v>311361.21939407132</v>
      </c>
      <c r="W1190" s="25">
        <f t="shared" si="54"/>
        <v>639103</v>
      </c>
      <c r="X1190" s="27">
        <f>ROUND(IF(C1190="22", W1190*'UNIT VALUES'!$D$44, W1190*'UNIT VALUES'!$D$36), 0)</f>
        <v>559348</v>
      </c>
      <c r="Y1190" s="87">
        <f>ROUND(IF(C1190="22", IF(U1190&gt;V1190,O1190*'UNIT VALUES'!$D$38*'UNIT VALUES'!$D$44,O1190*'UNIT VALUES'!$D$41*'UNIT VALUES'!$D$44),IF(U1190&gt;V1190, O1190*'UNIT VALUES'!$D$28*'UNIT VALUES'!$D$36,0)), 0)</f>
        <v>126689</v>
      </c>
      <c r="Z1190" s="87">
        <f>ROUND(IF(C1190="22", IF(U1190&gt;V1190,Q1190*'UNIT VALUES'!$D$39*'UNIT VALUES'!$D$44,Q1190*'UNIT VALUES'!$D$42*'UNIT VALUES'!$D$44), IF(U1190&gt;V1190, Q1190*'UNIT VALUES'!$D$29*'UNIT VALUES'!$D$36, Q1190*'UNIT VALUES'!$D$31*'UNIT VALUES'!$D$36)),0)</f>
        <v>279069</v>
      </c>
      <c r="AA1190" s="87">
        <f>ROUND(IF(C1190="22", IF(U1190&gt;V1190,0,R1190*'UNIT VALUES'!$D$43*'UNIT VALUES'!$D$44),IF(CALCS!U1190&gt;CALCS!V1190,0,CALCS!R1190*'UNIT VALUES'!$D$34*'UNIT VALUES'!$D$36)), 0)</f>
        <v>0</v>
      </c>
      <c r="AB1190" s="87">
        <f>ROUND(IF(C1190="22",IF(U1190&gt;V1190,S1190*'UNIT VALUES'!$D$40*'UNIT VALUES'!$D$44,0),IF(U1190&gt;V1190,S1190*'UNIT VALUES'!$D$30*'UNIT VALUES'!$D$36)), 0)</f>
        <v>153590</v>
      </c>
      <c r="AC1190" s="87">
        <f>ROUND(IF(U1190&gt;V1190,0,IF(T1190&gt;1, IF(C1190="66", T1190*'UNIT VALUES'!$D$33*'UNIT VALUES'!$D$36,T1190*'UNIT VALUES'!$D$32*'UNIT VALUES'!$D$36),0)),0)</f>
        <v>0</v>
      </c>
      <c r="AD1190" t="str">
        <f t="shared" si="55"/>
        <v>530054</v>
      </c>
      <c r="AE1190">
        <f ca="1">IF(C1190="22",OFFSET('National Reallocations'!$L$1,MATCH(AD1190,'National Reallocations'!$I$2:$I$52,0),),ROUND((X1190/(SUM($X$2:$X$1259)-SUMIF($C$2:$C$1259,"22",$X$2:$X$1259)))*(Reallocations!$F$4+Reallocations!$F$5),0))</f>
        <v>47</v>
      </c>
      <c r="AF1190" s="27">
        <f ca="1">IF(ISERROR(OFFSET('MSA Reallocations'!$I$1,MATCH(AD1190,'MSA Reallocations'!$E$2:$E$37,0),)), 0, (OFFSET('MSA Reallocations'!$I$1,MATCH(AD1190,'MSA Reallocations'!$E$2:$E$37,0),)))</f>
        <v>0</v>
      </c>
      <c r="AG1190" s="181">
        <f ca="1">IF(ISERROR(OFFSET(Reductions!$E$1,MATCH(AD1190,Reductions!$F$2:$F$15,0),)), 0, -OFFSET(Reductions!$E$1,MATCH(AD1190,Reductions!$F$2:$F$15,0),))</f>
        <v>-131317</v>
      </c>
      <c r="AH1190" s="53">
        <f t="shared" ca="1" si="56"/>
        <v>428078</v>
      </c>
    </row>
    <row r="1191" spans="1:34" x14ac:dyDescent="0.25">
      <c r="A1191" s="126" t="s">
        <v>5201</v>
      </c>
      <c r="B1191" s="126" t="s">
        <v>3100</v>
      </c>
      <c r="C1191" s="126" t="s">
        <v>27</v>
      </c>
      <c r="D1191" s="126" t="s">
        <v>28</v>
      </c>
      <c r="E1191" s="126" t="s">
        <v>3101</v>
      </c>
      <c r="F1191" s="126" t="s">
        <v>1439</v>
      </c>
      <c r="G1191" s="126" t="s">
        <v>1058</v>
      </c>
      <c r="H1191" s="126" t="s">
        <v>23</v>
      </c>
      <c r="I1191" s="126" t="s">
        <v>3107</v>
      </c>
      <c r="J1191" s="126" t="s">
        <v>3106</v>
      </c>
      <c r="K1191" s="126" t="s">
        <v>3361</v>
      </c>
      <c r="L1191" s="127">
        <v>12809</v>
      </c>
      <c r="M1191" s="127">
        <v>77329</v>
      </c>
      <c r="N1191" s="127">
        <v>73903</v>
      </c>
      <c r="O1191" s="127">
        <v>139820</v>
      </c>
      <c r="P1191" s="127">
        <v>0</v>
      </c>
      <c r="Q1191" s="127">
        <v>10535</v>
      </c>
      <c r="R1191" s="127">
        <v>892</v>
      </c>
      <c r="S1191" s="127">
        <v>1681</v>
      </c>
      <c r="T1191" s="24">
        <f>IF(P1191&gt;0, ROUND(IF(IF(OR(C1191="51", C1191="52", C1191="66"), (L1191*'UNIT VALUES'!$C$26)-CALCS!P1191,0)&gt;0, IF(OR(C1191="51", C1191="52", C1191="66"), (L1191*'UNIT VALUES'!$C$26)-CALCS!P1191,0), 0), 0), ROUND(IF(IF(OR(C1191="51", C1191="52", C1191="66"), (L1191*'UNIT VALUES'!$C$26)-CALCS!O1191,0)&gt;0, IF(OR(C1191="51", C1191="52", C1191="66"), (L1191*'UNIT VALUES'!$C$26)-CALCS!O1191,0), 0), 0))</f>
        <v>0</v>
      </c>
      <c r="U1191" s="25">
        <f>IF(C1191="22", (O1191*'UNIT VALUES'!$D$38)+(Q1191*'UNIT VALUES'!$D$39)+(S1191*'UNIT VALUES'!$D$40), (O1191*'UNIT VALUES'!$D$28)+(Q1191*'UNIT VALUES'!$D$29)+(S1191*'UNIT VALUES'!$D$30))</f>
        <v>782778.20981569658</v>
      </c>
      <c r="V1191" s="25">
        <f>IF(C1191="22",(O1191*'UNIT VALUES'!$D$41)+(Q1191*'UNIT VALUES'!$D$42)+(R1191*'UNIT VALUES'!$D$43),IF(C1191="66",(Q1191*'UNIT VALUES'!$D$31)+(T1191*'UNIT VALUES'!$D$33)+(R1191*'UNIT VALUES'!$D$34),(Q1191*'UNIT VALUES'!$D$31)+(T1191*'UNIT VALUES'!$D$32)+(R1191*'UNIT VALUES'!$D$34)))</f>
        <v>226828.22373099084</v>
      </c>
      <c r="W1191" s="25">
        <f t="shared" si="54"/>
        <v>782778</v>
      </c>
      <c r="X1191" s="27">
        <f>ROUND(IF(C1191="22", W1191*'UNIT VALUES'!$D$44, W1191*'UNIT VALUES'!$D$36), 0)</f>
        <v>685094</v>
      </c>
      <c r="Y1191" s="87">
        <f>ROUND(IF(C1191="22", IF(U1191&gt;V1191,O1191*'UNIT VALUES'!$D$38*'UNIT VALUES'!$D$44,O1191*'UNIT VALUES'!$D$41*'UNIT VALUES'!$D$44),IF(U1191&gt;V1191, O1191*'UNIT VALUES'!$D$28*'UNIT VALUES'!$D$36,0)), 0)</f>
        <v>230030</v>
      </c>
      <c r="Z1191" s="87">
        <f>ROUND(IF(C1191="22", IF(U1191&gt;V1191,Q1191*'UNIT VALUES'!$D$39*'UNIT VALUES'!$D$44,Q1191*'UNIT VALUES'!$D$42*'UNIT VALUES'!$D$44), IF(U1191&gt;V1191, Q1191*'UNIT VALUES'!$D$29*'UNIT VALUES'!$D$36, Q1191*'UNIT VALUES'!$D$31*'UNIT VALUES'!$D$36)),0)</f>
        <v>234393</v>
      </c>
      <c r="AA1191" s="87">
        <f>ROUND(IF(C1191="22", IF(U1191&gt;V1191,0,R1191*'UNIT VALUES'!$D$43*'UNIT VALUES'!$D$44),IF(CALCS!U1191&gt;CALCS!V1191,0,CALCS!R1191*'UNIT VALUES'!$D$34*'UNIT VALUES'!$D$36)), 0)</f>
        <v>0</v>
      </c>
      <c r="AB1191" s="87">
        <f>ROUND(IF(C1191="22",IF(U1191&gt;V1191,S1191*'UNIT VALUES'!$D$40*'UNIT VALUES'!$D$44,0),IF(U1191&gt;V1191,S1191*'UNIT VALUES'!$D$30*'UNIT VALUES'!$D$36)), 0)</f>
        <v>220671</v>
      </c>
      <c r="AC1191" s="87">
        <f>ROUND(IF(U1191&gt;V1191,0,IF(T1191&gt;1, IF(C1191="66", T1191*'UNIT VALUES'!$D$33*'UNIT VALUES'!$D$36,T1191*'UNIT VALUES'!$D$32*'UNIT VALUES'!$D$36),0)),0)</f>
        <v>0</v>
      </c>
      <c r="AD1191" t="str">
        <f t="shared" si="55"/>
        <v>530084</v>
      </c>
      <c r="AE1191">
        <f ca="1">IF(C1191="22",OFFSET('National Reallocations'!$L$1,MATCH(AD1191,'National Reallocations'!$I$2:$I$52,0),),ROUND((X1191/(SUM($X$2:$X$1259)-SUMIF($C$2:$C$1259,"22",$X$2:$X$1259)))*(Reallocations!$F$4+Reallocations!$F$5),0))</f>
        <v>58</v>
      </c>
      <c r="AF1191" s="27">
        <f ca="1">IF(ISERROR(OFFSET('MSA Reallocations'!$I$1,MATCH(AD1191,'MSA Reallocations'!$E$2:$E$37,0),)), 0, (OFFSET('MSA Reallocations'!$I$1,MATCH(AD1191,'MSA Reallocations'!$E$2:$E$37,0),)))</f>
        <v>0</v>
      </c>
      <c r="AG1191" s="181">
        <f ca="1">IF(ISERROR(OFFSET(Reductions!$E$1,MATCH(AD1191,Reductions!$F$2:$F$15,0),)), 0, -OFFSET(Reductions!$E$1,MATCH(AD1191,Reductions!$F$2:$F$15,0),))</f>
        <v>0</v>
      </c>
      <c r="AH1191" s="53">
        <f t="shared" ca="1" si="56"/>
        <v>685152</v>
      </c>
    </row>
    <row r="1192" spans="1:34" x14ac:dyDescent="0.25">
      <c r="A1192" s="126" t="s">
        <v>4893</v>
      </c>
      <c r="B1192" s="126" t="s">
        <v>3100</v>
      </c>
      <c r="C1192" s="126" t="s">
        <v>27</v>
      </c>
      <c r="D1192" s="126" t="s">
        <v>28</v>
      </c>
      <c r="E1192" s="126" t="s">
        <v>3101</v>
      </c>
      <c r="F1192" s="126" t="s">
        <v>919</v>
      </c>
      <c r="G1192" s="126" t="s">
        <v>50</v>
      </c>
      <c r="H1192" s="126" t="s">
        <v>23</v>
      </c>
      <c r="I1192" s="126" t="s">
        <v>3109</v>
      </c>
      <c r="J1192" s="126" t="s">
        <v>3110</v>
      </c>
      <c r="K1192" s="126" t="s">
        <v>3361</v>
      </c>
      <c r="L1192" s="127">
        <v>34688</v>
      </c>
      <c r="M1192" s="127">
        <v>45794</v>
      </c>
      <c r="N1192" s="127">
        <v>45794</v>
      </c>
      <c r="O1192" s="127">
        <v>85146</v>
      </c>
      <c r="P1192" s="127">
        <v>0</v>
      </c>
      <c r="Q1192" s="127">
        <v>17983</v>
      </c>
      <c r="R1192" s="127">
        <v>7349</v>
      </c>
      <c r="S1192" s="127">
        <v>563</v>
      </c>
      <c r="T1192" s="24">
        <f>IF(P1192&gt;0, ROUND(IF(IF(OR(C1192="51", C1192="52", C1192="66"), (L1192*'UNIT VALUES'!$C$26)-CALCS!P1192,0)&gt;0, IF(OR(C1192="51", C1192="52", C1192="66"), (L1192*'UNIT VALUES'!$C$26)-CALCS!P1192,0), 0), 0), ROUND(IF(IF(OR(C1192="51", C1192="52", C1192="66"), (L1192*'UNIT VALUES'!$C$26)-CALCS!O1192,0)&gt;0, IF(OR(C1192="51", C1192="52", C1192="66"), (L1192*'UNIT VALUES'!$C$26)-CALCS!O1192,0), 0), 0))</f>
        <v>0</v>
      </c>
      <c r="U1192" s="25">
        <f>IF(C1192="22", (O1192*'UNIT VALUES'!$D$38)+(Q1192*'UNIT VALUES'!$D$39)+(S1192*'UNIT VALUES'!$D$40), (O1192*'UNIT VALUES'!$D$28)+(Q1192*'UNIT VALUES'!$D$29)+(S1192*'UNIT VALUES'!$D$30))</f>
        <v>701652.15970628394</v>
      </c>
      <c r="V1192" s="25">
        <f>IF(C1192="22",(O1192*'UNIT VALUES'!$D$41)+(Q1192*'UNIT VALUES'!$D$42)+(R1192*'UNIT VALUES'!$D$43),IF(C1192="66",(Q1192*'UNIT VALUES'!$D$31)+(T1192*'UNIT VALUES'!$D$33)+(R1192*'UNIT VALUES'!$D$34),(Q1192*'UNIT VALUES'!$D$31)+(T1192*'UNIT VALUES'!$D$32)+(R1192*'UNIT VALUES'!$D$34)))</f>
        <v>819202.4359862475</v>
      </c>
      <c r="W1192" s="25">
        <f t="shared" si="54"/>
        <v>819202</v>
      </c>
      <c r="X1192" s="27">
        <f>ROUND(IF(C1192="22", W1192*'UNIT VALUES'!$D$44, W1192*'UNIT VALUES'!$D$36), 0)</f>
        <v>716972</v>
      </c>
      <c r="Y1192" s="87">
        <f>ROUND(IF(C1192="22", IF(U1192&gt;V1192,O1192*'UNIT VALUES'!$D$38*'UNIT VALUES'!$D$44,O1192*'UNIT VALUES'!$D$41*'UNIT VALUES'!$D$44),IF(U1192&gt;V1192, O1192*'UNIT VALUES'!$D$28*'UNIT VALUES'!$D$36,0)), 0)</f>
        <v>0</v>
      </c>
      <c r="Z1192" s="87">
        <f>ROUND(IF(C1192="22", IF(U1192&gt;V1192,Q1192*'UNIT VALUES'!$D$39*'UNIT VALUES'!$D$44,Q1192*'UNIT VALUES'!$D$42*'UNIT VALUES'!$D$44), IF(U1192&gt;V1192, Q1192*'UNIT VALUES'!$D$29*'UNIT VALUES'!$D$36, Q1192*'UNIT VALUES'!$D$31*'UNIT VALUES'!$D$36)),0)</f>
        <v>240062</v>
      </c>
      <c r="AA1192" s="87">
        <f>ROUND(IF(C1192="22", IF(U1192&gt;V1192,0,R1192*'UNIT VALUES'!$D$43*'UNIT VALUES'!$D$44),IF(CALCS!U1192&gt;CALCS!V1192,0,CALCS!R1192*'UNIT VALUES'!$D$34*'UNIT VALUES'!$D$36)), 0)</f>
        <v>476910</v>
      </c>
      <c r="AB1192" s="87">
        <f>ROUND(IF(C1192="22",IF(U1192&gt;V1192,S1192*'UNIT VALUES'!$D$40*'UNIT VALUES'!$D$44,0),IF(U1192&gt;V1192,S1192*'UNIT VALUES'!$D$30*'UNIT VALUES'!$D$36)), 0)</f>
        <v>0</v>
      </c>
      <c r="AC1192" s="87">
        <f>ROUND(IF(U1192&gt;V1192,0,IF(T1192&gt;1, IF(C1192="66", T1192*'UNIT VALUES'!$D$33*'UNIT VALUES'!$D$36,T1192*'UNIT VALUES'!$D$32*'UNIT VALUES'!$D$36),0)),0)</f>
        <v>0</v>
      </c>
      <c r="AD1192" t="str">
        <f t="shared" si="55"/>
        <v>530090</v>
      </c>
      <c r="AE1192">
        <f ca="1">IF(C1192="22",OFFSET('National Reallocations'!$L$1,MATCH(AD1192,'National Reallocations'!$I$2:$I$52,0),),ROUND((X1192/(SUM($X$2:$X$1259)-SUMIF($C$2:$C$1259,"22",$X$2:$X$1259)))*(Reallocations!$F$4+Reallocations!$F$5),0))</f>
        <v>60</v>
      </c>
      <c r="AF1192" s="27">
        <f ca="1">IF(ISERROR(OFFSET('MSA Reallocations'!$I$1,MATCH(AD1192,'MSA Reallocations'!$E$2:$E$37,0),)), 0, (OFFSET('MSA Reallocations'!$I$1,MATCH(AD1192,'MSA Reallocations'!$E$2:$E$37,0),)))</f>
        <v>0</v>
      </c>
      <c r="AG1192" s="181">
        <f ca="1">IF(ISERROR(OFFSET(Reductions!$E$1,MATCH(AD1192,Reductions!$F$2:$F$15,0),)), 0, -OFFSET(Reductions!$E$1,MATCH(AD1192,Reductions!$F$2:$F$15,0),))</f>
        <v>0</v>
      </c>
      <c r="AH1192" s="53">
        <f t="shared" ca="1" si="56"/>
        <v>717032</v>
      </c>
    </row>
    <row r="1193" spans="1:34" x14ac:dyDescent="0.25">
      <c r="A1193" s="126" t="s">
        <v>5408</v>
      </c>
      <c r="B1193" s="126" t="s">
        <v>3100</v>
      </c>
      <c r="C1193" s="126" t="s">
        <v>27</v>
      </c>
      <c r="D1193" s="126" t="s">
        <v>28</v>
      </c>
      <c r="E1193" s="126" t="s">
        <v>3101</v>
      </c>
      <c r="F1193" s="126" t="s">
        <v>1983</v>
      </c>
      <c r="G1193" s="126" t="s">
        <v>161</v>
      </c>
      <c r="H1193" s="126" t="s">
        <v>23</v>
      </c>
      <c r="I1193" s="126" t="s">
        <v>3112</v>
      </c>
      <c r="J1193" s="126" t="s">
        <v>3113</v>
      </c>
      <c r="K1193" s="126" t="s">
        <v>3361</v>
      </c>
      <c r="L1193" s="127">
        <v>28922</v>
      </c>
      <c r="M1193" s="127">
        <v>36208</v>
      </c>
      <c r="N1193" s="127">
        <v>36208</v>
      </c>
      <c r="O1193" s="127">
        <v>39520</v>
      </c>
      <c r="P1193" s="127">
        <v>0</v>
      </c>
      <c r="Q1193" s="127">
        <v>7595</v>
      </c>
      <c r="R1193" s="127">
        <v>3978</v>
      </c>
      <c r="S1193" s="127">
        <v>400</v>
      </c>
      <c r="T1193" s="24">
        <f>IF(P1193&gt;0, ROUND(IF(IF(OR(C1193="51", C1193="52", C1193="66"), (L1193*'UNIT VALUES'!$C$26)-CALCS!P1193,0)&gt;0, IF(OR(C1193="51", C1193="52", C1193="66"), (L1193*'UNIT VALUES'!$C$26)-CALCS!P1193,0), 0), 0), ROUND(IF(IF(OR(C1193="51", C1193="52", C1193="66"), (L1193*'UNIT VALUES'!$C$26)-CALCS!O1193,0)&gt;0, IF(OR(C1193="51", C1193="52", C1193="66"), (L1193*'UNIT VALUES'!$C$26)-CALCS!O1193,0), 0), 0))</f>
        <v>5865</v>
      </c>
      <c r="U1193" s="25">
        <f>IF(C1193="22", (O1193*'UNIT VALUES'!$D$38)+(Q1193*'UNIT VALUES'!$D$39)+(S1193*'UNIT VALUES'!$D$40), (O1193*'UNIT VALUES'!$D$28)+(Q1193*'UNIT VALUES'!$D$29)+(S1193*'UNIT VALUES'!$D$30))</f>
        <v>327360.17649506527</v>
      </c>
      <c r="V1193" s="25">
        <f>IF(C1193="22",(O1193*'UNIT VALUES'!$D$41)+(Q1193*'UNIT VALUES'!$D$42)+(R1193*'UNIT VALUES'!$D$43),IF(C1193="66",(Q1193*'UNIT VALUES'!$D$31)+(T1193*'UNIT VALUES'!$D$33)+(R1193*'UNIT VALUES'!$D$34),(Q1193*'UNIT VALUES'!$D$31)+(T1193*'UNIT VALUES'!$D$32)+(R1193*'UNIT VALUES'!$D$34)))</f>
        <v>479232.55452321499</v>
      </c>
      <c r="W1193" s="25">
        <f t="shared" si="54"/>
        <v>479233</v>
      </c>
      <c r="X1193" s="27">
        <f>ROUND(IF(C1193="22", W1193*'UNIT VALUES'!$D$44, W1193*'UNIT VALUES'!$D$36), 0)</f>
        <v>419429</v>
      </c>
      <c r="Y1193" s="87">
        <f>ROUND(IF(C1193="22", IF(U1193&gt;V1193,O1193*'UNIT VALUES'!$D$38*'UNIT VALUES'!$D$44,O1193*'UNIT VALUES'!$D$41*'UNIT VALUES'!$D$44),IF(U1193&gt;V1193, O1193*'UNIT VALUES'!$D$28*'UNIT VALUES'!$D$36,0)), 0)</f>
        <v>0</v>
      </c>
      <c r="Z1193" s="87">
        <f>ROUND(IF(C1193="22", IF(U1193&gt;V1193,Q1193*'UNIT VALUES'!$D$39*'UNIT VALUES'!$D$44,Q1193*'UNIT VALUES'!$D$42*'UNIT VALUES'!$D$44), IF(U1193&gt;V1193, Q1193*'UNIT VALUES'!$D$29*'UNIT VALUES'!$D$36, Q1193*'UNIT VALUES'!$D$31*'UNIT VALUES'!$D$36)),0)</f>
        <v>101389</v>
      </c>
      <c r="AA1193" s="87">
        <f>ROUND(IF(C1193="22", IF(U1193&gt;V1193,0,R1193*'UNIT VALUES'!$D$43*'UNIT VALUES'!$D$44),IF(CALCS!U1193&gt;CALCS!V1193,0,CALCS!R1193*'UNIT VALUES'!$D$34*'UNIT VALUES'!$D$36)), 0)</f>
        <v>258151</v>
      </c>
      <c r="AB1193" s="87">
        <f>ROUND(IF(C1193="22",IF(U1193&gt;V1193,S1193*'UNIT VALUES'!$D$40*'UNIT VALUES'!$D$44,0),IF(U1193&gt;V1193,S1193*'UNIT VALUES'!$D$30*'UNIT VALUES'!$D$36)), 0)</f>
        <v>0</v>
      </c>
      <c r="AC1193" s="87">
        <f>ROUND(IF(U1193&gt;V1193,0,IF(T1193&gt;1, IF(C1193="66", T1193*'UNIT VALUES'!$D$33*'UNIT VALUES'!$D$36,T1193*'UNIT VALUES'!$D$32*'UNIT VALUES'!$D$36),0)),0)</f>
        <v>59889</v>
      </c>
      <c r="AD1193" t="str">
        <f t="shared" si="55"/>
        <v>530132</v>
      </c>
      <c r="AE1193">
        <f ca="1">IF(C1193="22",OFFSET('National Reallocations'!$L$1,MATCH(AD1193,'National Reallocations'!$I$2:$I$52,0),),ROUND((X1193/(SUM($X$2:$X$1259)-SUMIF($C$2:$C$1259,"22",$X$2:$X$1259)))*(Reallocations!$F$4+Reallocations!$F$5),0))</f>
        <v>35</v>
      </c>
      <c r="AF1193" s="27">
        <f ca="1">IF(ISERROR(OFFSET('MSA Reallocations'!$I$1,MATCH(AD1193,'MSA Reallocations'!$E$2:$E$37,0),)), 0, (OFFSET('MSA Reallocations'!$I$1,MATCH(AD1193,'MSA Reallocations'!$E$2:$E$37,0),)))</f>
        <v>0</v>
      </c>
      <c r="AG1193" s="181">
        <f ca="1">IF(ISERROR(OFFSET(Reductions!$E$1,MATCH(AD1193,Reductions!$F$2:$F$15,0),)), 0, -OFFSET(Reductions!$E$1,MATCH(AD1193,Reductions!$F$2:$F$15,0),))</f>
        <v>0</v>
      </c>
      <c r="AH1193" s="53">
        <f t="shared" ca="1" si="56"/>
        <v>419464</v>
      </c>
    </row>
    <row r="1194" spans="1:34" x14ac:dyDescent="0.25">
      <c r="A1194" s="126" t="s">
        <v>5813</v>
      </c>
      <c r="B1194" s="126" t="s">
        <v>3100</v>
      </c>
      <c r="C1194" s="126" t="s">
        <v>47</v>
      </c>
      <c r="D1194" s="126" t="s">
        <v>48</v>
      </c>
      <c r="E1194" s="126" t="s">
        <v>3101</v>
      </c>
      <c r="F1194" s="126" t="s">
        <v>1631</v>
      </c>
      <c r="G1194" s="126" t="s">
        <v>22</v>
      </c>
      <c r="H1194" s="126" t="s">
        <v>23</v>
      </c>
      <c r="I1194" s="126" t="s">
        <v>3115</v>
      </c>
      <c r="J1194" s="126" t="s">
        <v>3116</v>
      </c>
      <c r="K1194" s="126" t="s">
        <v>3361</v>
      </c>
      <c r="L1194" s="127">
        <v>383</v>
      </c>
      <c r="M1194" s="127">
        <v>0</v>
      </c>
      <c r="N1194" s="127">
        <v>0</v>
      </c>
      <c r="O1194" s="127">
        <v>13659</v>
      </c>
      <c r="P1194" s="127">
        <v>0</v>
      </c>
      <c r="Q1194" s="127">
        <v>2020</v>
      </c>
      <c r="R1194" s="127">
        <v>81</v>
      </c>
      <c r="S1194" s="127">
        <v>359</v>
      </c>
      <c r="T1194" s="24">
        <f>IF(P1194&gt;0, ROUND(IF(IF(OR(C1194="51", C1194="52", C1194="66"), (L1194*'UNIT VALUES'!$C$26)-CALCS!P1194,0)&gt;0, IF(OR(C1194="51", C1194="52", C1194="66"), (L1194*'UNIT VALUES'!$C$26)-CALCS!P1194,0), 0), 0), ROUND(IF(IF(OR(C1194="51", C1194="52", C1194="66"), (L1194*'UNIT VALUES'!$C$26)-CALCS!O1194,0)&gt;0, IF(OR(C1194="51", C1194="52", C1194="66"), (L1194*'UNIT VALUES'!$C$26)-CALCS!O1194,0), 0), 0))</f>
        <v>0</v>
      </c>
      <c r="U1194" s="25">
        <f>IF(C1194="22", (O1194*'UNIT VALUES'!$D$38)+(Q1194*'UNIT VALUES'!$D$39)+(S1194*'UNIT VALUES'!$D$40), (O1194*'UNIT VALUES'!$D$28)+(Q1194*'UNIT VALUES'!$D$29)+(S1194*'UNIT VALUES'!$D$30))</f>
        <v>130873.76889195704</v>
      </c>
      <c r="V1194" s="25">
        <f>IF(C1194="22",(O1194*'UNIT VALUES'!$D$41)+(Q1194*'UNIT VALUES'!$D$42)+(R1194*'UNIT VALUES'!$D$43),IF(C1194="66",(Q1194*'UNIT VALUES'!$D$31)+(T1194*'UNIT VALUES'!$D$33)+(R1194*'UNIT VALUES'!$D$34),(Q1194*'UNIT VALUES'!$D$31)+(T1194*'UNIT VALUES'!$D$32)+(R1194*'UNIT VALUES'!$D$34)))</f>
        <v>36816.671042479553</v>
      </c>
      <c r="W1194" s="25">
        <f t="shared" si="54"/>
        <v>130874</v>
      </c>
      <c r="X1194" s="27">
        <f>ROUND(IF(C1194="22", W1194*'UNIT VALUES'!$D$44, W1194*'UNIT VALUES'!$D$36), 0)</f>
        <v>114542</v>
      </c>
      <c r="Y1194" s="87">
        <f>ROUND(IF(C1194="22", IF(U1194&gt;V1194,O1194*'UNIT VALUES'!$D$38*'UNIT VALUES'!$D$44,O1194*'UNIT VALUES'!$D$41*'UNIT VALUES'!$D$44),IF(U1194&gt;V1194, O1194*'UNIT VALUES'!$D$28*'UNIT VALUES'!$D$36,0)), 0)</f>
        <v>22472</v>
      </c>
      <c r="Z1194" s="87">
        <f>ROUND(IF(C1194="22", IF(U1194&gt;V1194,Q1194*'UNIT VALUES'!$D$39*'UNIT VALUES'!$D$44,Q1194*'UNIT VALUES'!$D$42*'UNIT VALUES'!$D$44), IF(U1194&gt;V1194, Q1194*'UNIT VALUES'!$D$29*'UNIT VALUES'!$D$36, Q1194*'UNIT VALUES'!$D$31*'UNIT VALUES'!$D$36)),0)</f>
        <v>44943</v>
      </c>
      <c r="AA1194" s="87">
        <f>ROUND(IF(C1194="22", IF(U1194&gt;V1194,0,R1194*'UNIT VALUES'!$D$43*'UNIT VALUES'!$D$44),IF(CALCS!U1194&gt;CALCS!V1194,0,CALCS!R1194*'UNIT VALUES'!$D$34*'UNIT VALUES'!$D$36)), 0)</f>
        <v>0</v>
      </c>
      <c r="AB1194" s="87">
        <f>ROUND(IF(C1194="22",IF(U1194&gt;V1194,S1194*'UNIT VALUES'!$D$40*'UNIT VALUES'!$D$44,0),IF(U1194&gt;V1194,S1194*'UNIT VALUES'!$D$30*'UNIT VALUES'!$D$36)), 0)</f>
        <v>47127</v>
      </c>
      <c r="AC1194" s="87">
        <f>ROUND(IF(U1194&gt;V1194,0,IF(T1194&gt;1, IF(C1194="66", T1194*'UNIT VALUES'!$D$33*'UNIT VALUES'!$D$36,T1194*'UNIT VALUES'!$D$32*'UNIT VALUES'!$D$36),0)),0)</f>
        <v>0</v>
      </c>
      <c r="AD1194" t="str">
        <f t="shared" si="55"/>
        <v>530396</v>
      </c>
      <c r="AE1194">
        <f ca="1">IF(C1194="22",OFFSET('National Reallocations'!$L$1,MATCH(AD1194,'National Reallocations'!$I$2:$I$52,0),),ROUND((X1194/(SUM($X$2:$X$1259)-SUMIF($C$2:$C$1259,"22",$X$2:$X$1259)))*(Reallocations!$F$4+Reallocations!$F$5),0))</f>
        <v>10</v>
      </c>
      <c r="AF1194" s="27">
        <f ca="1">IF(ISERROR(OFFSET('MSA Reallocations'!$I$1,MATCH(AD1194,'MSA Reallocations'!$E$2:$E$37,0),)), 0, (OFFSET('MSA Reallocations'!$I$1,MATCH(AD1194,'MSA Reallocations'!$E$2:$E$37,0),)))</f>
        <v>0</v>
      </c>
      <c r="AG1194" s="181">
        <f ca="1">IF(ISERROR(OFFSET(Reductions!$E$1,MATCH(AD1194,Reductions!$F$2:$F$15,0),)), 0, -OFFSET(Reductions!$E$1,MATCH(AD1194,Reductions!$F$2:$F$15,0),))</f>
        <v>0</v>
      </c>
      <c r="AH1194" s="53">
        <f t="shared" ca="1" si="56"/>
        <v>114552</v>
      </c>
    </row>
    <row r="1195" spans="1:34" x14ac:dyDescent="0.25">
      <c r="A1195" s="126" t="s">
        <v>5892</v>
      </c>
      <c r="B1195" s="126" t="s">
        <v>3100</v>
      </c>
      <c r="C1195" s="126" t="s">
        <v>27</v>
      </c>
      <c r="D1195" s="126" t="s">
        <v>28</v>
      </c>
      <c r="E1195" s="126" t="s">
        <v>3101</v>
      </c>
      <c r="F1195" s="126" t="s">
        <v>859</v>
      </c>
      <c r="G1195" s="126" t="s">
        <v>594</v>
      </c>
      <c r="H1195" s="126" t="s">
        <v>23</v>
      </c>
      <c r="I1195" s="126" t="s">
        <v>3118</v>
      </c>
      <c r="J1195" s="126" t="s">
        <v>3106</v>
      </c>
      <c r="K1195" s="126" t="s">
        <v>3361</v>
      </c>
      <c r="L1195" s="127">
        <v>40304</v>
      </c>
      <c r="M1195" s="127">
        <v>54413</v>
      </c>
      <c r="N1195" s="127">
        <v>54413</v>
      </c>
      <c r="O1195" s="127">
        <v>108010</v>
      </c>
      <c r="P1195" s="127">
        <v>0</v>
      </c>
      <c r="Q1195" s="127">
        <v>18346</v>
      </c>
      <c r="R1195" s="127">
        <v>7436</v>
      </c>
      <c r="S1195" s="127">
        <v>1737</v>
      </c>
      <c r="T1195" s="24">
        <f>IF(P1195&gt;0, ROUND(IF(IF(OR(C1195="51", C1195="52", C1195="66"), (L1195*'UNIT VALUES'!$C$26)-CALCS!P1195,0)&gt;0, IF(OR(C1195="51", C1195="52", C1195="66"), (L1195*'UNIT VALUES'!$C$26)-CALCS!P1195,0), 0), 0), ROUND(IF(IF(OR(C1195="51", C1195="52", C1195="66"), (L1195*'UNIT VALUES'!$C$26)-CALCS!O1195,0)&gt;0, IF(OR(C1195="51", C1195="52", C1195="66"), (L1195*'UNIT VALUES'!$C$26)-CALCS!O1195,0), 0), 0))</f>
        <v>0</v>
      </c>
      <c r="U1195" s="25">
        <f>IF(C1195="22", (O1195*'UNIT VALUES'!$D$38)+(Q1195*'UNIT VALUES'!$D$39)+(S1195*'UNIT VALUES'!$D$40), (O1195*'UNIT VALUES'!$D$28)+(Q1195*'UNIT VALUES'!$D$29)+(S1195*'UNIT VALUES'!$D$30))</f>
        <v>929948.8615987635</v>
      </c>
      <c r="V1195" s="25">
        <f>IF(C1195="22",(O1195*'UNIT VALUES'!$D$41)+(Q1195*'UNIT VALUES'!$D$42)+(R1195*'UNIT VALUES'!$D$43),IF(C1195="66",(Q1195*'UNIT VALUES'!$D$31)+(T1195*'UNIT VALUES'!$D$33)+(R1195*'UNIT VALUES'!$D$34),(Q1195*'UNIT VALUES'!$D$31)+(T1195*'UNIT VALUES'!$D$32)+(R1195*'UNIT VALUES'!$D$34)))</f>
        <v>831190.0552738246</v>
      </c>
      <c r="W1195" s="25">
        <f t="shared" si="54"/>
        <v>929949</v>
      </c>
      <c r="X1195" s="27">
        <f>ROUND(IF(C1195="22", W1195*'UNIT VALUES'!$D$44, W1195*'UNIT VALUES'!$D$36), 0)</f>
        <v>813899</v>
      </c>
      <c r="Y1195" s="87">
        <f>ROUND(IF(C1195="22", IF(U1195&gt;V1195,O1195*'UNIT VALUES'!$D$38*'UNIT VALUES'!$D$44,O1195*'UNIT VALUES'!$D$41*'UNIT VALUES'!$D$44),IF(U1195&gt;V1195, O1195*'UNIT VALUES'!$D$28*'UNIT VALUES'!$D$36,0)), 0)</f>
        <v>177696</v>
      </c>
      <c r="Z1195" s="87">
        <f>ROUND(IF(C1195="22", IF(U1195&gt;V1195,Q1195*'UNIT VALUES'!$D$39*'UNIT VALUES'!$D$44,Q1195*'UNIT VALUES'!$D$42*'UNIT VALUES'!$D$44), IF(U1195&gt;V1195, Q1195*'UNIT VALUES'!$D$29*'UNIT VALUES'!$D$36, Q1195*'UNIT VALUES'!$D$31*'UNIT VALUES'!$D$36)),0)</f>
        <v>408180</v>
      </c>
      <c r="AA1195" s="87">
        <f>ROUND(IF(C1195="22", IF(U1195&gt;V1195,0,R1195*'UNIT VALUES'!$D$43*'UNIT VALUES'!$D$44),IF(CALCS!U1195&gt;CALCS!V1195,0,CALCS!R1195*'UNIT VALUES'!$D$34*'UNIT VALUES'!$D$36)), 0)</f>
        <v>0</v>
      </c>
      <c r="AB1195" s="87">
        <f>ROUND(IF(C1195="22",IF(U1195&gt;V1195,S1195*'UNIT VALUES'!$D$40*'UNIT VALUES'!$D$44,0),IF(U1195&gt;V1195,S1195*'UNIT VALUES'!$D$30*'UNIT VALUES'!$D$36)), 0)</f>
        <v>228022</v>
      </c>
      <c r="AC1195" s="87">
        <f>ROUND(IF(U1195&gt;V1195,0,IF(T1195&gt;1, IF(C1195="66", T1195*'UNIT VALUES'!$D$33*'UNIT VALUES'!$D$36,T1195*'UNIT VALUES'!$D$32*'UNIT VALUES'!$D$36),0)),0)</f>
        <v>0</v>
      </c>
      <c r="AD1195" t="str">
        <f t="shared" si="55"/>
        <v>530480</v>
      </c>
      <c r="AE1195">
        <f ca="1">IF(C1195="22",OFFSET('National Reallocations'!$L$1,MATCH(AD1195,'National Reallocations'!$I$2:$I$52,0),),ROUND((X1195/(SUM($X$2:$X$1259)-SUMIF($C$2:$C$1259,"22",$X$2:$X$1259)))*(Reallocations!$F$4+Reallocations!$F$5),0))</f>
        <v>68</v>
      </c>
      <c r="AF1195" s="27">
        <f ca="1">IF(ISERROR(OFFSET('MSA Reallocations'!$I$1,MATCH(AD1195,'MSA Reallocations'!$E$2:$E$37,0),)), 0, (OFFSET('MSA Reallocations'!$I$1,MATCH(AD1195,'MSA Reallocations'!$E$2:$E$37,0),)))</f>
        <v>0</v>
      </c>
      <c r="AG1195" s="181">
        <f ca="1">IF(ISERROR(OFFSET(Reductions!$E$1,MATCH(AD1195,Reductions!$F$2:$F$15,0),)), 0, -OFFSET(Reductions!$E$1,MATCH(AD1195,Reductions!$F$2:$F$15,0),))</f>
        <v>0</v>
      </c>
      <c r="AH1195" s="53">
        <f t="shared" ca="1" si="56"/>
        <v>813967</v>
      </c>
    </row>
    <row r="1196" spans="1:34" x14ac:dyDescent="0.25">
      <c r="A1196" s="126" t="s">
        <v>4812</v>
      </c>
      <c r="B1196" s="126" t="s">
        <v>3100</v>
      </c>
      <c r="C1196" s="126" t="s">
        <v>47</v>
      </c>
      <c r="D1196" s="126" t="s">
        <v>48</v>
      </c>
      <c r="E1196" s="126" t="s">
        <v>3101</v>
      </c>
      <c r="F1196" s="126" t="s">
        <v>3120</v>
      </c>
      <c r="G1196" s="126" t="s">
        <v>1058</v>
      </c>
      <c r="H1196" s="126" t="s">
        <v>23</v>
      </c>
      <c r="I1196" s="126" t="s">
        <v>3121</v>
      </c>
      <c r="J1196" s="126" t="s">
        <v>3106</v>
      </c>
      <c r="K1196" s="126" t="s">
        <v>3361</v>
      </c>
      <c r="L1196" s="127">
        <v>1</v>
      </c>
      <c r="M1196" s="127">
        <v>45165</v>
      </c>
      <c r="N1196" s="127">
        <v>0</v>
      </c>
      <c r="O1196" s="127">
        <v>95171</v>
      </c>
      <c r="P1196" s="127">
        <v>0</v>
      </c>
      <c r="Q1196" s="127">
        <v>14712</v>
      </c>
      <c r="R1196" s="127">
        <v>466</v>
      </c>
      <c r="S1196" s="127">
        <v>1452</v>
      </c>
      <c r="T1196" s="24">
        <f>IF(P1196&gt;0, ROUND(IF(IF(OR(C1196="51", C1196="52", C1196="66"), (L1196*'UNIT VALUES'!$C$26)-CALCS!P1196,0)&gt;0, IF(OR(C1196="51", C1196="52", C1196="66"), (L1196*'UNIT VALUES'!$C$26)-CALCS!P1196,0), 0), 0), ROUND(IF(IF(OR(C1196="51", C1196="52", C1196="66"), (L1196*'UNIT VALUES'!$C$26)-CALCS!O1196,0)&gt;0, IF(OR(C1196="51", C1196="52", C1196="66"), (L1196*'UNIT VALUES'!$C$26)-CALCS!O1196,0), 0), 0))</f>
        <v>0</v>
      </c>
      <c r="U1196" s="25">
        <f>IF(C1196="22", (O1196*'UNIT VALUES'!$D$38)+(Q1196*'UNIT VALUES'!$D$39)+(S1196*'UNIT VALUES'!$D$40), (O1196*'UNIT VALUES'!$D$28)+(Q1196*'UNIT VALUES'!$D$29)+(S1196*'UNIT VALUES'!$D$30))</f>
        <v>770685.74799994496</v>
      </c>
      <c r="V1196" s="25">
        <f>IF(C1196="22",(O1196*'UNIT VALUES'!$D$41)+(Q1196*'UNIT VALUES'!$D$42)+(R1196*'UNIT VALUES'!$D$43),IF(C1196="66",(Q1196*'UNIT VALUES'!$D$31)+(T1196*'UNIT VALUES'!$D$33)+(R1196*'UNIT VALUES'!$D$34),(Q1196*'UNIT VALUES'!$D$31)+(T1196*'UNIT VALUES'!$D$32)+(R1196*'UNIT VALUES'!$D$34)))</f>
        <v>258952.40640923486</v>
      </c>
      <c r="W1196" s="25">
        <f t="shared" si="54"/>
        <v>770686</v>
      </c>
      <c r="X1196" s="27">
        <f>ROUND(IF(C1196="22", W1196*'UNIT VALUES'!$D$44, W1196*'UNIT VALUES'!$D$36), 0)</f>
        <v>674511</v>
      </c>
      <c r="Y1196" s="87">
        <f>ROUND(IF(C1196="22", IF(U1196&gt;V1196,O1196*'UNIT VALUES'!$D$38*'UNIT VALUES'!$D$44,O1196*'UNIT VALUES'!$D$41*'UNIT VALUES'!$D$44),IF(U1196&gt;V1196, O1196*'UNIT VALUES'!$D$28*'UNIT VALUES'!$D$36,0)), 0)</f>
        <v>156574</v>
      </c>
      <c r="Z1196" s="87">
        <f>ROUND(IF(C1196="22", IF(U1196&gt;V1196,Q1196*'UNIT VALUES'!$D$39*'UNIT VALUES'!$D$44,Q1196*'UNIT VALUES'!$D$42*'UNIT VALUES'!$D$44), IF(U1196&gt;V1196, Q1196*'UNIT VALUES'!$D$29*'UNIT VALUES'!$D$36, Q1196*'UNIT VALUES'!$D$31*'UNIT VALUES'!$D$36)),0)</f>
        <v>327327</v>
      </c>
      <c r="AA1196" s="87">
        <f>ROUND(IF(C1196="22", IF(U1196&gt;V1196,0,R1196*'UNIT VALUES'!$D$43*'UNIT VALUES'!$D$44),IF(CALCS!U1196&gt;CALCS!V1196,0,CALCS!R1196*'UNIT VALUES'!$D$34*'UNIT VALUES'!$D$36)), 0)</f>
        <v>0</v>
      </c>
      <c r="AB1196" s="87">
        <f>ROUND(IF(C1196="22",IF(U1196&gt;V1196,S1196*'UNIT VALUES'!$D$40*'UNIT VALUES'!$D$44,0),IF(U1196&gt;V1196,S1196*'UNIT VALUES'!$D$30*'UNIT VALUES'!$D$36)), 0)</f>
        <v>190609</v>
      </c>
      <c r="AC1196" s="87">
        <f>ROUND(IF(U1196&gt;V1196,0,IF(T1196&gt;1, IF(C1196="66", T1196*'UNIT VALUES'!$D$33*'UNIT VALUES'!$D$36,T1196*'UNIT VALUES'!$D$32*'UNIT VALUES'!$D$36),0)),0)</f>
        <v>0</v>
      </c>
      <c r="AD1196" t="str">
        <f t="shared" si="55"/>
        <v>530514</v>
      </c>
      <c r="AE1196">
        <f ca="1">IF(C1196="22",OFFSET('National Reallocations'!$L$1,MATCH(AD1196,'National Reallocations'!$I$2:$I$52,0),),ROUND((X1196/(SUM($X$2:$X$1259)-SUMIF($C$2:$C$1259,"22",$X$2:$X$1259)))*(Reallocations!$F$4+Reallocations!$F$5),0))</f>
        <v>57</v>
      </c>
      <c r="AF1196" s="27">
        <f ca="1">IF(ISERROR(OFFSET('MSA Reallocations'!$I$1,MATCH(AD1196,'MSA Reallocations'!$E$2:$E$37,0),)), 0, (OFFSET('MSA Reallocations'!$I$1,MATCH(AD1196,'MSA Reallocations'!$E$2:$E$37,0),)))</f>
        <v>0</v>
      </c>
      <c r="AG1196" s="181">
        <f ca="1">IF(ISERROR(OFFSET(Reductions!$E$1,MATCH(AD1196,Reductions!$F$2:$F$15,0),)), 0, -OFFSET(Reductions!$E$1,MATCH(AD1196,Reductions!$F$2:$F$15,0),))</f>
        <v>0</v>
      </c>
      <c r="AH1196" s="53">
        <f t="shared" ca="1" si="56"/>
        <v>674568</v>
      </c>
    </row>
    <row r="1197" spans="1:34" x14ac:dyDescent="0.25">
      <c r="A1197" s="126" t="s">
        <v>4939</v>
      </c>
      <c r="B1197" s="126" t="s">
        <v>3100</v>
      </c>
      <c r="C1197" s="126" t="s">
        <v>27</v>
      </c>
      <c r="D1197" s="126" t="s">
        <v>28</v>
      </c>
      <c r="E1197" s="126" t="s">
        <v>3101</v>
      </c>
      <c r="F1197" s="126" t="s">
        <v>290</v>
      </c>
      <c r="G1197" s="126" t="s">
        <v>176</v>
      </c>
      <c r="H1197" s="126" t="s">
        <v>23</v>
      </c>
      <c r="I1197" s="126" t="s">
        <v>3123</v>
      </c>
      <c r="J1197" s="126" t="s">
        <v>3124</v>
      </c>
      <c r="K1197" s="126" t="s">
        <v>3361</v>
      </c>
      <c r="L1197" s="127">
        <v>14244</v>
      </c>
      <c r="M1197" s="127">
        <v>38389</v>
      </c>
      <c r="N1197" s="127">
        <v>34397</v>
      </c>
      <c r="O1197" s="127">
        <v>78896</v>
      </c>
      <c r="P1197" s="127">
        <v>0</v>
      </c>
      <c r="Q1197" s="127">
        <v>13374</v>
      </c>
      <c r="R1197" s="127">
        <v>568</v>
      </c>
      <c r="S1197" s="127">
        <v>1112</v>
      </c>
      <c r="T1197" s="24">
        <f>IF(P1197&gt;0, ROUND(IF(IF(OR(C1197="51", C1197="52", C1197="66"), (L1197*'UNIT VALUES'!$C$26)-CALCS!P1197,0)&gt;0, IF(OR(C1197="51", C1197="52", C1197="66"), (L1197*'UNIT VALUES'!$C$26)-CALCS!P1197,0), 0), 0), ROUND(IF(IF(OR(C1197="51", C1197="52", C1197="66"), (L1197*'UNIT VALUES'!$C$26)-CALCS!O1197,0)&gt;0, IF(OR(C1197="51", C1197="52", C1197="66"), (L1197*'UNIT VALUES'!$C$26)-CALCS!O1197,0), 0), 0))</f>
        <v>0</v>
      </c>
      <c r="U1197" s="25">
        <f>IF(C1197="22", (O1197*'UNIT VALUES'!$D$38)+(Q1197*'UNIT VALUES'!$D$39)+(S1197*'UNIT VALUES'!$D$40), (O1197*'UNIT VALUES'!$D$28)+(Q1197*'UNIT VALUES'!$D$29)+(S1197*'UNIT VALUES'!$D$30))</f>
        <v>655081.73562477715</v>
      </c>
      <c r="V1197" s="25">
        <f>IF(C1197="22",(O1197*'UNIT VALUES'!$D$41)+(Q1197*'UNIT VALUES'!$D$42)+(R1197*'UNIT VALUES'!$D$43),IF(C1197="66",(Q1197*'UNIT VALUES'!$D$31)+(T1197*'UNIT VALUES'!$D$33)+(R1197*'UNIT VALUES'!$D$34),(Q1197*'UNIT VALUES'!$D$31)+(T1197*'UNIT VALUES'!$D$32)+(R1197*'UNIT VALUES'!$D$34)))</f>
        <v>246107.17799654146</v>
      </c>
      <c r="W1197" s="25">
        <f t="shared" si="54"/>
        <v>655082</v>
      </c>
      <c r="X1197" s="27">
        <f>ROUND(IF(C1197="22", W1197*'UNIT VALUES'!$D$44, W1197*'UNIT VALUES'!$D$36), 0)</f>
        <v>573333</v>
      </c>
      <c r="Y1197" s="87">
        <f>ROUND(IF(C1197="22", IF(U1197&gt;V1197,O1197*'UNIT VALUES'!$D$38*'UNIT VALUES'!$D$44,O1197*'UNIT VALUES'!$D$41*'UNIT VALUES'!$D$44),IF(U1197&gt;V1197, O1197*'UNIT VALUES'!$D$28*'UNIT VALUES'!$D$36,0)), 0)</f>
        <v>129798</v>
      </c>
      <c r="Z1197" s="87">
        <f>ROUND(IF(C1197="22", IF(U1197&gt;V1197,Q1197*'UNIT VALUES'!$D$39*'UNIT VALUES'!$D$44,Q1197*'UNIT VALUES'!$D$42*'UNIT VALUES'!$D$44), IF(U1197&gt;V1197, Q1197*'UNIT VALUES'!$D$29*'UNIT VALUES'!$D$36, Q1197*'UNIT VALUES'!$D$31*'UNIT VALUES'!$D$36)),0)</f>
        <v>297558</v>
      </c>
      <c r="AA1197" s="87">
        <f>ROUND(IF(C1197="22", IF(U1197&gt;V1197,0,R1197*'UNIT VALUES'!$D$43*'UNIT VALUES'!$D$44),IF(CALCS!U1197&gt;CALCS!V1197,0,CALCS!R1197*'UNIT VALUES'!$D$34*'UNIT VALUES'!$D$36)), 0)</f>
        <v>0</v>
      </c>
      <c r="AB1197" s="87">
        <f>ROUND(IF(C1197="22",IF(U1197&gt;V1197,S1197*'UNIT VALUES'!$D$40*'UNIT VALUES'!$D$44,0),IF(U1197&gt;V1197,S1197*'UNIT VALUES'!$D$30*'UNIT VALUES'!$D$36)), 0)</f>
        <v>145976</v>
      </c>
      <c r="AC1197" s="87">
        <f>ROUND(IF(U1197&gt;V1197,0,IF(T1197&gt;1, IF(C1197="66", T1197*'UNIT VALUES'!$D$33*'UNIT VALUES'!$D$36,T1197*'UNIT VALUES'!$D$32*'UNIT VALUES'!$D$36),0)),0)</f>
        <v>0</v>
      </c>
      <c r="AD1197" t="str">
        <f t="shared" si="55"/>
        <v>530720</v>
      </c>
      <c r="AE1197">
        <f ca="1">IF(C1197="22",OFFSET('National Reallocations'!$L$1,MATCH(AD1197,'National Reallocations'!$I$2:$I$52,0),),ROUND((X1197/(SUM($X$2:$X$1259)-SUMIF($C$2:$C$1259,"22",$X$2:$X$1259)))*(Reallocations!$F$4+Reallocations!$F$5),0))</f>
        <v>48</v>
      </c>
      <c r="AF1197" s="27">
        <f ca="1">IF(ISERROR(OFFSET('MSA Reallocations'!$I$1,MATCH(AD1197,'MSA Reallocations'!$E$2:$E$37,0),)), 0, (OFFSET('MSA Reallocations'!$I$1,MATCH(AD1197,'MSA Reallocations'!$E$2:$E$37,0),)))</f>
        <v>0</v>
      </c>
      <c r="AG1197" s="181">
        <f ca="1">IF(ISERROR(OFFSET(Reductions!$E$1,MATCH(AD1197,Reductions!$F$2:$F$15,0),)), 0, -OFFSET(Reductions!$E$1,MATCH(AD1197,Reductions!$F$2:$F$15,0),))</f>
        <v>0</v>
      </c>
      <c r="AH1197" s="53">
        <f t="shared" ca="1" si="56"/>
        <v>573381</v>
      </c>
    </row>
    <row r="1198" spans="1:34" x14ac:dyDescent="0.25">
      <c r="A1198" s="126" t="s">
        <v>5839</v>
      </c>
      <c r="B1198" s="126" t="s">
        <v>3100</v>
      </c>
      <c r="C1198" s="126" t="s">
        <v>27</v>
      </c>
      <c r="D1198" s="126" t="s">
        <v>28</v>
      </c>
      <c r="E1198" s="126" t="s">
        <v>3101</v>
      </c>
      <c r="F1198" s="126" t="s">
        <v>293</v>
      </c>
      <c r="G1198" s="126" t="s">
        <v>1058</v>
      </c>
      <c r="H1198" s="126" t="s">
        <v>23</v>
      </c>
      <c r="I1198" s="126" t="s">
        <v>3126</v>
      </c>
      <c r="J1198" s="126" t="s">
        <v>3106</v>
      </c>
      <c r="K1198" s="126" t="s">
        <v>3361</v>
      </c>
      <c r="L1198" s="127">
        <v>9017</v>
      </c>
      <c r="M1198" s="127">
        <v>24391</v>
      </c>
      <c r="N1198" s="127">
        <v>23152</v>
      </c>
      <c r="O1198" s="127">
        <v>126952</v>
      </c>
      <c r="P1198" s="127">
        <v>0</v>
      </c>
      <c r="Q1198" s="127">
        <v>21048</v>
      </c>
      <c r="R1198" s="127">
        <v>1076</v>
      </c>
      <c r="S1198" s="127">
        <v>2875</v>
      </c>
      <c r="T1198" s="24">
        <f>IF(P1198&gt;0, ROUND(IF(IF(OR(C1198="51", C1198="52", C1198="66"), (L1198*'UNIT VALUES'!$C$26)-CALCS!P1198,0)&gt;0, IF(OR(C1198="51", C1198="52", C1198="66"), (L1198*'UNIT VALUES'!$C$26)-CALCS!P1198,0), 0), 0), ROUND(IF(IF(OR(C1198="51", C1198="52", C1198="66"), (L1198*'UNIT VALUES'!$C$26)-CALCS!O1198,0)&gt;0, IF(OR(C1198="51", C1198="52", C1198="66"), (L1198*'UNIT VALUES'!$C$26)-CALCS!O1198,0), 0), 0))</f>
        <v>0</v>
      </c>
      <c r="U1198" s="25">
        <f>IF(C1198="22", (O1198*'UNIT VALUES'!$D$38)+(Q1198*'UNIT VALUES'!$D$39)+(S1198*'UNIT VALUES'!$D$40), (O1198*'UNIT VALUES'!$D$28)+(Q1198*'UNIT VALUES'!$D$29)+(S1198*'UNIT VALUES'!$D$30))</f>
        <v>1204934.0545180186</v>
      </c>
      <c r="V1198" s="25">
        <f>IF(C1198="22",(O1198*'UNIT VALUES'!$D$41)+(Q1198*'UNIT VALUES'!$D$42)+(R1198*'UNIT VALUES'!$D$43),IF(C1198="66",(Q1198*'UNIT VALUES'!$D$31)+(T1198*'UNIT VALUES'!$D$33)+(R1198*'UNIT VALUES'!$D$34),(Q1198*'UNIT VALUES'!$D$31)+(T1198*'UNIT VALUES'!$D$32)+(R1198*'UNIT VALUES'!$D$34)))</f>
        <v>400824.37459917419</v>
      </c>
      <c r="W1198" s="25">
        <f t="shared" si="54"/>
        <v>1204934</v>
      </c>
      <c r="X1198" s="27">
        <f>ROUND(IF(C1198="22", W1198*'UNIT VALUES'!$D$44, W1198*'UNIT VALUES'!$D$36), 0)</f>
        <v>1054568</v>
      </c>
      <c r="Y1198" s="87">
        <f>ROUND(IF(C1198="22", IF(U1198&gt;V1198,O1198*'UNIT VALUES'!$D$38*'UNIT VALUES'!$D$44,O1198*'UNIT VALUES'!$D$41*'UNIT VALUES'!$D$44),IF(U1198&gt;V1198, O1198*'UNIT VALUES'!$D$28*'UNIT VALUES'!$D$36,0)), 0)</f>
        <v>208859</v>
      </c>
      <c r="Z1198" s="87">
        <f>ROUND(IF(C1198="22", IF(U1198&gt;V1198,Q1198*'UNIT VALUES'!$D$39*'UNIT VALUES'!$D$44,Q1198*'UNIT VALUES'!$D$42*'UNIT VALUES'!$D$44), IF(U1198&gt;V1198, Q1198*'UNIT VALUES'!$D$29*'UNIT VALUES'!$D$36, Q1198*'UNIT VALUES'!$D$31*'UNIT VALUES'!$D$36)),0)</f>
        <v>468297</v>
      </c>
      <c r="AA1198" s="87">
        <f>ROUND(IF(C1198="22", IF(U1198&gt;V1198,0,R1198*'UNIT VALUES'!$D$43*'UNIT VALUES'!$D$44),IF(CALCS!U1198&gt;CALCS!V1198,0,CALCS!R1198*'UNIT VALUES'!$D$34*'UNIT VALUES'!$D$36)), 0)</f>
        <v>0</v>
      </c>
      <c r="AB1198" s="87">
        <f>ROUND(IF(C1198="22",IF(U1198&gt;V1198,S1198*'UNIT VALUES'!$D$40*'UNIT VALUES'!$D$44,0),IF(U1198&gt;V1198,S1198*'UNIT VALUES'!$D$30*'UNIT VALUES'!$D$36)), 0)</f>
        <v>377412</v>
      </c>
      <c r="AC1198" s="87">
        <f>ROUND(IF(U1198&gt;V1198,0,IF(T1198&gt;1, IF(C1198="66", T1198*'UNIT VALUES'!$D$33*'UNIT VALUES'!$D$36,T1198*'UNIT VALUES'!$D$32*'UNIT VALUES'!$D$36),0)),0)</f>
        <v>0</v>
      </c>
      <c r="AD1198" t="str">
        <f t="shared" si="55"/>
        <v>530726</v>
      </c>
      <c r="AE1198">
        <f ca="1">IF(C1198="22",OFFSET('National Reallocations'!$L$1,MATCH(AD1198,'National Reallocations'!$I$2:$I$52,0),),ROUND((X1198/(SUM($X$2:$X$1259)-SUMIF($C$2:$C$1259,"22",$X$2:$X$1259)))*(Reallocations!$F$4+Reallocations!$F$5),0))</f>
        <v>89</v>
      </c>
      <c r="AF1198" s="27">
        <f ca="1">IF(ISERROR(OFFSET('MSA Reallocations'!$I$1,MATCH(AD1198,'MSA Reallocations'!$E$2:$E$37,0),)), 0, (OFFSET('MSA Reallocations'!$I$1,MATCH(AD1198,'MSA Reallocations'!$E$2:$E$37,0),)))</f>
        <v>0</v>
      </c>
      <c r="AG1198" s="181">
        <f ca="1">IF(ISERROR(OFFSET(Reductions!$E$1,MATCH(AD1198,Reductions!$F$2:$F$15,0),)), 0, -OFFSET(Reductions!$E$1,MATCH(AD1198,Reductions!$F$2:$F$15,0),))</f>
        <v>0</v>
      </c>
      <c r="AH1198" s="53">
        <f t="shared" ca="1" si="56"/>
        <v>1054657</v>
      </c>
    </row>
    <row r="1199" spans="1:34" x14ac:dyDescent="0.25">
      <c r="A1199" s="126" t="s">
        <v>4875</v>
      </c>
      <c r="B1199" s="126" t="s">
        <v>3100</v>
      </c>
      <c r="C1199" s="126" t="s">
        <v>47</v>
      </c>
      <c r="D1199" s="126" t="s">
        <v>48</v>
      </c>
      <c r="E1199" s="126" t="s">
        <v>3101</v>
      </c>
      <c r="F1199" s="126" t="s">
        <v>885</v>
      </c>
      <c r="G1199" s="126" t="s">
        <v>22</v>
      </c>
      <c r="H1199" s="126" t="s">
        <v>23</v>
      </c>
      <c r="I1199" s="126" t="s">
        <v>4742</v>
      </c>
      <c r="J1199" s="126" t="s">
        <v>3106</v>
      </c>
      <c r="K1199" s="126" t="s">
        <v>3361</v>
      </c>
      <c r="L1199" s="127">
        <v>6025</v>
      </c>
      <c r="M1199" s="127">
        <v>31263</v>
      </c>
      <c r="N1199" s="127">
        <v>18779</v>
      </c>
      <c r="O1199" s="127">
        <v>87281</v>
      </c>
      <c r="P1199" s="127">
        <v>0</v>
      </c>
      <c r="Q1199" s="127">
        <v>5274</v>
      </c>
      <c r="R1199" s="127">
        <v>981</v>
      </c>
      <c r="S1199" s="127">
        <v>350</v>
      </c>
      <c r="T1199" s="24">
        <f>IF(P1199&gt;0, ROUND(IF(IF(OR(C1199="51", C1199="52", C1199="66"), (L1199*'UNIT VALUES'!$C$26)-CALCS!P1199,0)&gt;0, IF(OR(C1199="51", C1199="52", C1199="66"), (L1199*'UNIT VALUES'!$C$26)-CALCS!P1199,0), 0), 0), ROUND(IF(IF(OR(C1199="51", C1199="52", C1199="66"), (L1199*'UNIT VALUES'!$C$26)-CALCS!O1199,0)&gt;0, IF(OR(C1199="51", C1199="52", C1199="66"), (L1199*'UNIT VALUES'!$C$26)-CALCS!O1199,0), 0), 0))</f>
        <v>0</v>
      </c>
      <c r="U1199" s="25">
        <f>IF(C1199="22", (O1199*'UNIT VALUES'!$D$38)+(Q1199*'UNIT VALUES'!$D$39)+(S1199*'UNIT VALUES'!$D$40), (O1199*'UNIT VALUES'!$D$28)+(Q1199*'UNIT VALUES'!$D$29)+(S1199*'UNIT VALUES'!$D$30))</f>
        <v>350636.96282839699</v>
      </c>
      <c r="V1199" s="25">
        <f>IF(C1199="22",(O1199*'UNIT VALUES'!$D$41)+(Q1199*'UNIT VALUES'!$D$42)+(R1199*'UNIT VALUES'!$D$43),IF(C1199="66",(Q1199*'UNIT VALUES'!$D$31)+(T1199*'UNIT VALUES'!$D$33)+(R1199*'UNIT VALUES'!$D$34),(Q1199*'UNIT VALUES'!$D$31)+(T1199*'UNIT VALUES'!$D$32)+(R1199*'UNIT VALUES'!$D$34)))</f>
        <v>153182.22867942089</v>
      </c>
      <c r="W1199" s="25">
        <f t="shared" si="54"/>
        <v>350637</v>
      </c>
      <c r="X1199" s="27">
        <f>ROUND(IF(C1199="22", W1199*'UNIT VALUES'!$D$44, W1199*'UNIT VALUES'!$D$36), 0)</f>
        <v>306880</v>
      </c>
      <c r="Y1199" s="87">
        <f>ROUND(IF(C1199="22", IF(U1199&gt;V1199,O1199*'UNIT VALUES'!$D$38*'UNIT VALUES'!$D$44,O1199*'UNIT VALUES'!$D$41*'UNIT VALUES'!$D$44),IF(U1199&gt;V1199, O1199*'UNIT VALUES'!$D$28*'UNIT VALUES'!$D$36,0)), 0)</f>
        <v>143593</v>
      </c>
      <c r="Z1199" s="87">
        <f>ROUND(IF(C1199="22", IF(U1199&gt;V1199,Q1199*'UNIT VALUES'!$D$39*'UNIT VALUES'!$D$44,Q1199*'UNIT VALUES'!$D$42*'UNIT VALUES'!$D$44), IF(U1199&gt;V1199, Q1199*'UNIT VALUES'!$D$29*'UNIT VALUES'!$D$36, Q1199*'UNIT VALUES'!$D$31*'UNIT VALUES'!$D$36)),0)</f>
        <v>117341</v>
      </c>
      <c r="AA1199" s="87">
        <f>ROUND(IF(C1199="22", IF(U1199&gt;V1199,0,R1199*'UNIT VALUES'!$D$43*'UNIT VALUES'!$D$44),IF(CALCS!U1199&gt;CALCS!V1199,0,CALCS!R1199*'UNIT VALUES'!$D$34*'UNIT VALUES'!$D$36)), 0)</f>
        <v>0</v>
      </c>
      <c r="AB1199" s="87">
        <f>ROUND(IF(C1199="22",IF(U1199&gt;V1199,S1199*'UNIT VALUES'!$D$40*'UNIT VALUES'!$D$44,0),IF(U1199&gt;V1199,S1199*'UNIT VALUES'!$D$30*'UNIT VALUES'!$D$36)), 0)</f>
        <v>45946</v>
      </c>
      <c r="AC1199" s="87">
        <f>ROUND(IF(U1199&gt;V1199,0,IF(T1199&gt;1, IF(C1199="66", T1199*'UNIT VALUES'!$D$33*'UNIT VALUES'!$D$36,T1199*'UNIT VALUES'!$D$32*'UNIT VALUES'!$D$36),0)),0)</f>
        <v>0</v>
      </c>
      <c r="AD1199" t="str">
        <f t="shared" si="55"/>
        <v>530738</v>
      </c>
      <c r="AE1199">
        <f ca="1">IF(C1199="22",OFFSET('National Reallocations'!$L$1,MATCH(AD1199,'National Reallocations'!$I$2:$I$52,0),),ROUND((X1199/(SUM($X$2:$X$1259)-SUMIF($C$2:$C$1259,"22",$X$2:$X$1259)))*(Reallocations!$F$4+Reallocations!$F$5),0))</f>
        <v>26</v>
      </c>
      <c r="AF1199" s="27">
        <f ca="1">IF(ISERROR(OFFSET('MSA Reallocations'!$I$1,MATCH(AD1199,'MSA Reallocations'!$E$2:$E$37,0),)), 0, (OFFSET('MSA Reallocations'!$I$1,MATCH(AD1199,'MSA Reallocations'!$E$2:$E$37,0),)))</f>
        <v>0</v>
      </c>
      <c r="AG1199" s="181">
        <f ca="1">IF(ISERROR(OFFSET(Reductions!$E$1,MATCH(AD1199,Reductions!$F$2:$F$15,0),)), 0, -OFFSET(Reductions!$E$1,MATCH(AD1199,Reductions!$F$2:$F$15,0),))</f>
        <v>0</v>
      </c>
      <c r="AH1199" s="53">
        <f t="shared" ca="1" si="56"/>
        <v>306906</v>
      </c>
    </row>
    <row r="1200" spans="1:34" x14ac:dyDescent="0.25">
      <c r="A1200" s="126" t="s">
        <v>4921</v>
      </c>
      <c r="B1200" s="126" t="s">
        <v>3100</v>
      </c>
      <c r="C1200" s="126" t="s">
        <v>27</v>
      </c>
      <c r="D1200" s="126" t="s">
        <v>28</v>
      </c>
      <c r="E1200" s="126" t="s">
        <v>3101</v>
      </c>
      <c r="F1200" s="126" t="s">
        <v>3127</v>
      </c>
      <c r="G1200" s="126" t="s">
        <v>480</v>
      </c>
      <c r="H1200" s="126" t="s">
        <v>23</v>
      </c>
      <c r="I1200" s="126" t="s">
        <v>3128</v>
      </c>
      <c r="J1200" s="126" t="s">
        <v>3129</v>
      </c>
      <c r="K1200" s="126" t="s">
        <v>3361</v>
      </c>
      <c r="L1200" s="127">
        <v>1</v>
      </c>
      <c r="M1200" s="127">
        <v>0</v>
      </c>
      <c r="N1200" s="127">
        <v>0</v>
      </c>
      <c r="O1200" s="127">
        <v>59829</v>
      </c>
      <c r="P1200" s="127">
        <v>0</v>
      </c>
      <c r="Q1200" s="127">
        <v>11338</v>
      </c>
      <c r="R1200" s="127">
        <v>980</v>
      </c>
      <c r="S1200" s="127">
        <v>1018</v>
      </c>
      <c r="T1200" s="24">
        <f>IF(P1200&gt;0, ROUND(IF(IF(OR(C1200="51", C1200="52", C1200="66"), (L1200*'UNIT VALUES'!$C$26)-CALCS!P1200,0)&gt;0, IF(OR(C1200="51", C1200="52", C1200="66"), (L1200*'UNIT VALUES'!$C$26)-CALCS!P1200,0), 0), 0), ROUND(IF(IF(OR(C1200="51", C1200="52", C1200="66"), (L1200*'UNIT VALUES'!$C$26)-CALCS!O1200,0)&gt;0, IF(OR(C1200="51", C1200="52", C1200="66"), (L1200*'UNIT VALUES'!$C$26)-CALCS!O1200,0), 0), 0))</f>
        <v>0</v>
      </c>
      <c r="U1200" s="25">
        <f>IF(C1200="22", (O1200*'UNIT VALUES'!$D$38)+(Q1200*'UNIT VALUES'!$D$39)+(S1200*'UNIT VALUES'!$D$40), (O1200*'UNIT VALUES'!$D$28)+(Q1200*'UNIT VALUES'!$D$29)+(S1200*'UNIT VALUES'!$D$30))</f>
        <v>553383.16860334622</v>
      </c>
      <c r="V1200" s="25">
        <f>IF(C1200="22",(O1200*'UNIT VALUES'!$D$41)+(Q1200*'UNIT VALUES'!$D$42)+(R1200*'UNIT VALUES'!$D$43),IF(C1200="66",(Q1200*'UNIT VALUES'!$D$31)+(T1200*'UNIT VALUES'!$D$33)+(R1200*'UNIT VALUES'!$D$34),(Q1200*'UNIT VALUES'!$D$31)+(T1200*'UNIT VALUES'!$D$32)+(R1200*'UNIT VALUES'!$D$34)))</f>
        <v>245601.23533540749</v>
      </c>
      <c r="W1200" s="25">
        <f t="shared" si="54"/>
        <v>553383</v>
      </c>
      <c r="X1200" s="27">
        <f>ROUND(IF(C1200="22", W1200*'UNIT VALUES'!$D$44, W1200*'UNIT VALUES'!$D$36), 0)</f>
        <v>484325</v>
      </c>
      <c r="Y1200" s="87">
        <f>ROUND(IF(C1200="22", IF(U1200&gt;V1200,O1200*'UNIT VALUES'!$D$38*'UNIT VALUES'!$D$44,O1200*'UNIT VALUES'!$D$41*'UNIT VALUES'!$D$44),IF(U1200&gt;V1200, O1200*'UNIT VALUES'!$D$28*'UNIT VALUES'!$D$36,0)), 0)</f>
        <v>98430</v>
      </c>
      <c r="Z1200" s="87">
        <f>ROUND(IF(C1200="22", IF(U1200&gt;V1200,Q1200*'UNIT VALUES'!$D$39*'UNIT VALUES'!$D$44,Q1200*'UNIT VALUES'!$D$42*'UNIT VALUES'!$D$44), IF(U1200&gt;V1200, Q1200*'UNIT VALUES'!$D$29*'UNIT VALUES'!$D$36, Q1200*'UNIT VALUES'!$D$31*'UNIT VALUES'!$D$36)),0)</f>
        <v>252259</v>
      </c>
      <c r="AA1200" s="87">
        <f>ROUND(IF(C1200="22", IF(U1200&gt;V1200,0,R1200*'UNIT VALUES'!$D$43*'UNIT VALUES'!$D$44),IF(CALCS!U1200&gt;CALCS!V1200,0,CALCS!R1200*'UNIT VALUES'!$D$34*'UNIT VALUES'!$D$36)), 0)</f>
        <v>0</v>
      </c>
      <c r="AB1200" s="87">
        <f>ROUND(IF(C1200="22",IF(U1200&gt;V1200,S1200*'UNIT VALUES'!$D$40*'UNIT VALUES'!$D$44,0),IF(U1200&gt;V1200,S1200*'UNIT VALUES'!$D$30*'UNIT VALUES'!$D$36)), 0)</f>
        <v>133637</v>
      </c>
      <c r="AC1200" s="87">
        <f>ROUND(IF(U1200&gt;V1200,0,IF(T1200&gt;1, IF(C1200="66", T1200*'UNIT VALUES'!$D$33*'UNIT VALUES'!$D$36,T1200*'UNIT VALUES'!$D$32*'UNIT VALUES'!$D$36),0)),0)</f>
        <v>0</v>
      </c>
      <c r="AD1200" t="str">
        <f t="shared" si="55"/>
        <v>530795</v>
      </c>
      <c r="AE1200">
        <f ca="1">IF(C1200="22",OFFSET('National Reallocations'!$L$1,MATCH(AD1200,'National Reallocations'!$I$2:$I$52,0),),ROUND((X1200/(SUM($X$2:$X$1259)-SUMIF($C$2:$C$1259,"22",$X$2:$X$1259)))*(Reallocations!$F$4+Reallocations!$F$5),0))</f>
        <v>41</v>
      </c>
      <c r="AF1200" s="27">
        <f ca="1">IF(ISERROR(OFFSET('MSA Reallocations'!$I$1,MATCH(AD1200,'MSA Reallocations'!$E$2:$E$37,0),)), 0, (OFFSET('MSA Reallocations'!$I$1,MATCH(AD1200,'MSA Reallocations'!$E$2:$E$37,0),)))</f>
        <v>0</v>
      </c>
      <c r="AG1200" s="181">
        <f ca="1">IF(ISERROR(OFFSET(Reductions!$E$1,MATCH(AD1200,Reductions!$F$2:$F$15,0),)), 0, -OFFSET(Reductions!$E$1,MATCH(AD1200,Reductions!$F$2:$F$15,0),))</f>
        <v>0</v>
      </c>
      <c r="AH1200" s="53">
        <f t="shared" ca="1" si="56"/>
        <v>484366</v>
      </c>
    </row>
    <row r="1201" spans="1:34" x14ac:dyDescent="0.25">
      <c r="A1201" s="126" t="s">
        <v>4915</v>
      </c>
      <c r="B1201" s="126" t="s">
        <v>3100</v>
      </c>
      <c r="C1201" s="126" t="s">
        <v>27</v>
      </c>
      <c r="D1201" s="126" t="s">
        <v>28</v>
      </c>
      <c r="E1201" s="126" t="s">
        <v>3101</v>
      </c>
      <c r="F1201" s="126" t="s">
        <v>3130</v>
      </c>
      <c r="G1201" s="126" t="s">
        <v>38</v>
      </c>
      <c r="H1201" s="126" t="s">
        <v>23</v>
      </c>
      <c r="I1201" s="126" t="s">
        <v>3131</v>
      </c>
      <c r="J1201" s="126" t="s">
        <v>1989</v>
      </c>
      <c r="K1201" s="126" t="s">
        <v>3361</v>
      </c>
      <c r="L1201" s="127">
        <v>23349</v>
      </c>
      <c r="M1201" s="127">
        <v>0</v>
      </c>
      <c r="N1201" s="127">
        <v>0</v>
      </c>
      <c r="O1201" s="127">
        <v>36848</v>
      </c>
      <c r="P1201" s="127">
        <v>0</v>
      </c>
      <c r="Q1201" s="127">
        <v>8140</v>
      </c>
      <c r="R1201" s="127">
        <v>2571</v>
      </c>
      <c r="S1201" s="127">
        <v>289</v>
      </c>
      <c r="T1201" s="24">
        <f>IF(P1201&gt;0, ROUND(IF(IF(OR(C1201="51", C1201="52", C1201="66"), (L1201*'UNIT VALUES'!$C$26)-CALCS!P1201,0)&gt;0, IF(OR(C1201="51", C1201="52", C1201="66"), (L1201*'UNIT VALUES'!$C$26)-CALCS!P1201,0), 0), 0), ROUND(IF(IF(OR(C1201="51", C1201="52", C1201="66"), (L1201*'UNIT VALUES'!$C$26)-CALCS!O1201,0)&gt;0, IF(OR(C1201="51", C1201="52", C1201="66"), (L1201*'UNIT VALUES'!$C$26)-CALCS!O1201,0), 0), 0))</f>
        <v>0</v>
      </c>
      <c r="U1201" s="25">
        <f>IF(C1201="22", (O1201*'UNIT VALUES'!$D$38)+(Q1201*'UNIT VALUES'!$D$39)+(S1201*'UNIT VALUES'!$D$40), (O1201*'UNIT VALUES'!$D$28)+(Q1201*'UNIT VALUES'!$D$29)+(S1201*'UNIT VALUES'!$D$30))</f>
        <v>319543.06313713989</v>
      </c>
      <c r="V1201" s="25">
        <f>IF(C1201="22",(O1201*'UNIT VALUES'!$D$41)+(Q1201*'UNIT VALUES'!$D$42)+(R1201*'UNIT VALUES'!$D$43),IF(C1201="66",(Q1201*'UNIT VALUES'!$D$31)+(T1201*'UNIT VALUES'!$D$33)+(R1201*'UNIT VALUES'!$D$34),(Q1201*'UNIT VALUES'!$D$31)+(T1201*'UNIT VALUES'!$D$32)+(R1201*'UNIT VALUES'!$D$34)))</f>
        <v>314791.54229246598</v>
      </c>
      <c r="W1201" s="25">
        <f t="shared" si="54"/>
        <v>319543</v>
      </c>
      <c r="X1201" s="27">
        <f>ROUND(IF(C1201="22", W1201*'UNIT VALUES'!$D$44, W1201*'UNIT VALUES'!$D$36), 0)</f>
        <v>279667</v>
      </c>
      <c r="Y1201" s="87">
        <f>ROUND(IF(C1201="22", IF(U1201&gt;V1201,O1201*'UNIT VALUES'!$D$38*'UNIT VALUES'!$D$44,O1201*'UNIT VALUES'!$D$41*'UNIT VALUES'!$D$44),IF(U1201&gt;V1201, O1201*'UNIT VALUES'!$D$28*'UNIT VALUES'!$D$36,0)), 0)</f>
        <v>60622</v>
      </c>
      <c r="Z1201" s="87">
        <f>ROUND(IF(C1201="22", IF(U1201&gt;V1201,Q1201*'UNIT VALUES'!$D$39*'UNIT VALUES'!$D$44,Q1201*'UNIT VALUES'!$D$42*'UNIT VALUES'!$D$44), IF(U1201&gt;V1201, Q1201*'UNIT VALUES'!$D$29*'UNIT VALUES'!$D$36, Q1201*'UNIT VALUES'!$D$31*'UNIT VALUES'!$D$36)),0)</f>
        <v>181107</v>
      </c>
      <c r="AA1201" s="87">
        <f>ROUND(IF(C1201="22", IF(U1201&gt;V1201,0,R1201*'UNIT VALUES'!$D$43*'UNIT VALUES'!$D$44),IF(CALCS!U1201&gt;CALCS!V1201,0,CALCS!R1201*'UNIT VALUES'!$D$34*'UNIT VALUES'!$D$36)), 0)</f>
        <v>0</v>
      </c>
      <c r="AB1201" s="87">
        <f>ROUND(IF(C1201="22",IF(U1201&gt;V1201,S1201*'UNIT VALUES'!$D$40*'UNIT VALUES'!$D$44,0),IF(U1201&gt;V1201,S1201*'UNIT VALUES'!$D$30*'UNIT VALUES'!$D$36)), 0)</f>
        <v>37938</v>
      </c>
      <c r="AC1201" s="87">
        <f>ROUND(IF(U1201&gt;V1201,0,IF(T1201&gt;1, IF(C1201="66", T1201*'UNIT VALUES'!$D$33*'UNIT VALUES'!$D$36,T1201*'UNIT VALUES'!$D$32*'UNIT VALUES'!$D$36),0)),0)</f>
        <v>0</v>
      </c>
      <c r="AD1201" t="str">
        <f t="shared" si="55"/>
        <v>530840</v>
      </c>
      <c r="AE1201">
        <f ca="1">IF(C1201="22",OFFSET('National Reallocations'!$L$1,MATCH(AD1201,'National Reallocations'!$I$2:$I$52,0),),ROUND((X1201/(SUM($X$2:$X$1259)-SUMIF($C$2:$C$1259,"22",$X$2:$X$1259)))*(Reallocations!$F$4+Reallocations!$F$5),0))</f>
        <v>24</v>
      </c>
      <c r="AF1201" s="27">
        <f ca="1">IF(ISERROR(OFFSET('MSA Reallocations'!$I$1,MATCH(AD1201,'MSA Reallocations'!$E$2:$E$37,0),)), 0, (OFFSET('MSA Reallocations'!$I$1,MATCH(AD1201,'MSA Reallocations'!$E$2:$E$37,0),)))</f>
        <v>0</v>
      </c>
      <c r="AG1201" s="181">
        <f ca="1">IF(ISERROR(OFFSET(Reductions!$E$1,MATCH(AD1201,Reductions!$F$2:$F$15,0),)), 0, -OFFSET(Reductions!$E$1,MATCH(AD1201,Reductions!$F$2:$F$15,0),))</f>
        <v>0</v>
      </c>
      <c r="AH1201" s="53">
        <f t="shared" ca="1" si="56"/>
        <v>279691</v>
      </c>
    </row>
    <row r="1202" spans="1:34" x14ac:dyDescent="0.25">
      <c r="A1202" s="126" t="s">
        <v>5054</v>
      </c>
      <c r="B1202" s="126" t="s">
        <v>3100</v>
      </c>
      <c r="C1202" s="126" t="s">
        <v>47</v>
      </c>
      <c r="D1202" s="126" t="s">
        <v>48</v>
      </c>
      <c r="E1202" s="126" t="s">
        <v>3101</v>
      </c>
      <c r="F1202" s="126" t="s">
        <v>313</v>
      </c>
      <c r="G1202" s="126" t="s">
        <v>594</v>
      </c>
      <c r="H1202" s="126" t="s">
        <v>23</v>
      </c>
      <c r="I1202" s="126" t="s">
        <v>3132</v>
      </c>
      <c r="J1202" s="126" t="s">
        <v>3106</v>
      </c>
      <c r="K1202" s="126" t="s">
        <v>3361</v>
      </c>
      <c r="L1202" s="127">
        <v>3117</v>
      </c>
      <c r="M1202" s="127">
        <v>0</v>
      </c>
      <c r="N1202" s="127">
        <v>0</v>
      </c>
      <c r="O1202" s="127">
        <v>66773</v>
      </c>
      <c r="P1202" s="127">
        <v>0</v>
      </c>
      <c r="Q1202" s="127">
        <v>6056</v>
      </c>
      <c r="R1202" s="127">
        <v>702</v>
      </c>
      <c r="S1202" s="127">
        <v>682</v>
      </c>
      <c r="T1202" s="24">
        <f>IF(P1202&gt;0, ROUND(IF(IF(OR(C1202="51", C1202="52", C1202="66"), (L1202*'UNIT VALUES'!$C$26)-CALCS!P1202,0)&gt;0, IF(OR(C1202="51", C1202="52", C1202="66"), (L1202*'UNIT VALUES'!$C$26)-CALCS!P1202,0), 0), 0), ROUND(IF(IF(OR(C1202="51", C1202="52", C1202="66"), (L1202*'UNIT VALUES'!$C$26)-CALCS!O1202,0)&gt;0, IF(OR(C1202="51", C1202="52", C1202="66"), (L1202*'UNIT VALUES'!$C$26)-CALCS!O1202,0), 0), 0))</f>
        <v>0</v>
      </c>
      <c r="U1202" s="25">
        <f>IF(C1202="22", (O1202*'UNIT VALUES'!$D$38)+(Q1202*'UNIT VALUES'!$D$39)+(S1202*'UNIT VALUES'!$D$40), (O1202*'UNIT VALUES'!$D$28)+(Q1202*'UNIT VALUES'!$D$29)+(S1202*'UNIT VALUES'!$D$30))</f>
        <v>381763.41942615743</v>
      </c>
      <c r="V1202" s="25">
        <f>IF(C1202="22",(O1202*'UNIT VALUES'!$D$41)+(Q1202*'UNIT VALUES'!$D$42)+(R1202*'UNIT VALUES'!$D$43),IF(C1202="66",(Q1202*'UNIT VALUES'!$D$31)+(T1202*'UNIT VALUES'!$D$33)+(R1202*'UNIT VALUES'!$D$34),(Q1202*'UNIT VALUES'!$D$31)+(T1202*'UNIT VALUES'!$D$32)+(R1202*'UNIT VALUES'!$D$34)))</f>
        <v>144422.75658327885</v>
      </c>
      <c r="W1202" s="25">
        <f t="shared" si="54"/>
        <v>381763</v>
      </c>
      <c r="X1202" s="27">
        <f>ROUND(IF(C1202="22", W1202*'UNIT VALUES'!$D$44, W1202*'UNIT VALUES'!$D$36), 0)</f>
        <v>334122</v>
      </c>
      <c r="Y1202" s="87">
        <f>ROUND(IF(C1202="22", IF(U1202&gt;V1202,O1202*'UNIT VALUES'!$D$38*'UNIT VALUES'!$D$44,O1202*'UNIT VALUES'!$D$41*'UNIT VALUES'!$D$44),IF(U1202&gt;V1202, O1202*'UNIT VALUES'!$D$28*'UNIT VALUES'!$D$36,0)), 0)</f>
        <v>109854</v>
      </c>
      <c r="Z1202" s="87">
        <f>ROUND(IF(C1202="22", IF(U1202&gt;V1202,Q1202*'UNIT VALUES'!$D$39*'UNIT VALUES'!$D$44,Q1202*'UNIT VALUES'!$D$42*'UNIT VALUES'!$D$44), IF(U1202&gt;V1202, Q1202*'UNIT VALUES'!$D$29*'UNIT VALUES'!$D$36, Q1202*'UNIT VALUES'!$D$31*'UNIT VALUES'!$D$36)),0)</f>
        <v>134740</v>
      </c>
      <c r="AA1202" s="87">
        <f>ROUND(IF(C1202="22", IF(U1202&gt;V1202,0,R1202*'UNIT VALUES'!$D$43*'UNIT VALUES'!$D$44),IF(CALCS!U1202&gt;CALCS!V1202,0,CALCS!R1202*'UNIT VALUES'!$D$34*'UNIT VALUES'!$D$36)), 0)</f>
        <v>0</v>
      </c>
      <c r="AB1202" s="87">
        <f>ROUND(IF(C1202="22",IF(U1202&gt;V1202,S1202*'UNIT VALUES'!$D$40*'UNIT VALUES'!$D$44,0),IF(U1202&gt;V1202,S1202*'UNIT VALUES'!$D$30*'UNIT VALUES'!$D$36)), 0)</f>
        <v>89529</v>
      </c>
      <c r="AC1202" s="87">
        <f>ROUND(IF(U1202&gt;V1202,0,IF(T1202&gt;1, IF(C1202="66", T1202*'UNIT VALUES'!$D$33*'UNIT VALUES'!$D$36,T1202*'UNIT VALUES'!$D$32*'UNIT VALUES'!$D$36),0)),0)</f>
        <v>0</v>
      </c>
      <c r="AD1202" t="str">
        <f t="shared" si="55"/>
        <v>530906</v>
      </c>
      <c r="AE1202">
        <f ca="1">IF(C1202="22",OFFSET('National Reallocations'!$L$1,MATCH(AD1202,'National Reallocations'!$I$2:$I$52,0),),ROUND((X1202/(SUM($X$2:$X$1259)-SUMIF($C$2:$C$1259,"22",$X$2:$X$1259)))*(Reallocations!$F$4+Reallocations!$F$5),0))</f>
        <v>28</v>
      </c>
      <c r="AF1202" s="27">
        <f ca="1">IF(ISERROR(OFFSET('MSA Reallocations'!$I$1,MATCH(AD1202,'MSA Reallocations'!$E$2:$E$37,0),)), 0, (OFFSET('MSA Reallocations'!$I$1,MATCH(AD1202,'MSA Reallocations'!$E$2:$E$37,0),)))</f>
        <v>0</v>
      </c>
      <c r="AG1202" s="181">
        <f ca="1">IF(ISERROR(OFFSET(Reductions!$E$1,MATCH(AD1202,Reductions!$F$2:$F$15,0),)), 0, -OFFSET(Reductions!$E$1,MATCH(AD1202,Reductions!$F$2:$F$15,0),))</f>
        <v>0</v>
      </c>
      <c r="AH1202" s="53">
        <f t="shared" ca="1" si="56"/>
        <v>334150</v>
      </c>
    </row>
    <row r="1203" spans="1:34" x14ac:dyDescent="0.25">
      <c r="A1203" s="126" t="s">
        <v>5024</v>
      </c>
      <c r="B1203" s="126" t="s">
        <v>3100</v>
      </c>
      <c r="C1203" s="126" t="s">
        <v>27</v>
      </c>
      <c r="D1203" s="126" t="s">
        <v>28</v>
      </c>
      <c r="E1203" s="126" t="s">
        <v>3101</v>
      </c>
      <c r="F1203" s="126" t="s">
        <v>1650</v>
      </c>
      <c r="G1203" s="126" t="s">
        <v>1092</v>
      </c>
      <c r="H1203" s="126" t="s">
        <v>23</v>
      </c>
      <c r="I1203" s="126" t="s">
        <v>3133</v>
      </c>
      <c r="J1203" s="126" t="s">
        <v>3104</v>
      </c>
      <c r="K1203" s="126" t="s">
        <v>3361</v>
      </c>
      <c r="L1203" s="127">
        <v>7921</v>
      </c>
      <c r="M1203" s="127">
        <v>0</v>
      </c>
      <c r="N1203" s="127">
        <v>0</v>
      </c>
      <c r="O1203" s="127">
        <v>34053</v>
      </c>
      <c r="P1203" s="127">
        <v>0</v>
      </c>
      <c r="Q1203" s="127">
        <v>6829</v>
      </c>
      <c r="R1203" s="127">
        <v>1334</v>
      </c>
      <c r="S1203" s="127">
        <v>989</v>
      </c>
      <c r="T1203" s="24">
        <f>IF(P1203&gt;0, ROUND(IF(IF(OR(C1203="51", C1203="52", C1203="66"), (L1203*'UNIT VALUES'!$C$26)-CALCS!P1203,0)&gt;0, IF(OR(C1203="51", C1203="52", C1203="66"), (L1203*'UNIT VALUES'!$C$26)-CALCS!P1203,0), 0), 0), ROUND(IF(IF(OR(C1203="51", C1203="52", C1203="66"), (L1203*'UNIT VALUES'!$C$26)-CALCS!O1203,0)&gt;0, IF(OR(C1203="51", C1203="52", C1203="66"), (L1203*'UNIT VALUES'!$C$26)-CALCS!O1203,0), 0), 0))</f>
        <v>0</v>
      </c>
      <c r="U1203" s="25">
        <f>IF(C1203="22", (O1203*'UNIT VALUES'!$D$38)+(Q1203*'UNIT VALUES'!$D$39)+(S1203*'UNIT VALUES'!$D$40), (O1203*'UNIT VALUES'!$D$28)+(Q1203*'UNIT VALUES'!$D$29)+(S1203*'UNIT VALUES'!$D$30))</f>
        <v>385955.62956438237</v>
      </c>
      <c r="V1203" s="25">
        <f>IF(C1203="22",(O1203*'UNIT VALUES'!$D$41)+(Q1203*'UNIT VALUES'!$D$42)+(R1203*'UNIT VALUES'!$D$43),IF(C1203="66",(Q1203*'UNIT VALUES'!$D$31)+(T1203*'UNIT VALUES'!$D$33)+(R1203*'UNIT VALUES'!$D$34),(Q1203*'UNIT VALUES'!$D$31)+(T1203*'UNIT VALUES'!$D$32)+(R1203*'UNIT VALUES'!$D$34)))</f>
        <v>203074.4852727807</v>
      </c>
      <c r="W1203" s="25">
        <f t="shared" si="54"/>
        <v>385956</v>
      </c>
      <c r="X1203" s="27">
        <f>ROUND(IF(C1203="22", W1203*'UNIT VALUES'!$D$44, W1203*'UNIT VALUES'!$D$36), 0)</f>
        <v>337792</v>
      </c>
      <c r="Y1203" s="87">
        <f>ROUND(IF(C1203="22", IF(U1203&gt;V1203,O1203*'UNIT VALUES'!$D$38*'UNIT VALUES'!$D$44,O1203*'UNIT VALUES'!$D$41*'UNIT VALUES'!$D$44),IF(U1203&gt;V1203, O1203*'UNIT VALUES'!$D$28*'UNIT VALUES'!$D$36,0)), 0)</f>
        <v>56023</v>
      </c>
      <c r="Z1203" s="87">
        <f>ROUND(IF(C1203="22", IF(U1203&gt;V1203,Q1203*'UNIT VALUES'!$D$39*'UNIT VALUES'!$D$44,Q1203*'UNIT VALUES'!$D$42*'UNIT VALUES'!$D$44), IF(U1203&gt;V1203, Q1203*'UNIT VALUES'!$D$29*'UNIT VALUES'!$D$36, Q1203*'UNIT VALUES'!$D$31*'UNIT VALUES'!$D$36)),0)</f>
        <v>151938</v>
      </c>
      <c r="AA1203" s="87">
        <f>ROUND(IF(C1203="22", IF(U1203&gt;V1203,0,R1203*'UNIT VALUES'!$D$43*'UNIT VALUES'!$D$44),IF(CALCS!U1203&gt;CALCS!V1203,0,CALCS!R1203*'UNIT VALUES'!$D$34*'UNIT VALUES'!$D$36)), 0)</f>
        <v>0</v>
      </c>
      <c r="AB1203" s="87">
        <f>ROUND(IF(C1203="22",IF(U1203&gt;V1203,S1203*'UNIT VALUES'!$D$40*'UNIT VALUES'!$D$44,0),IF(U1203&gt;V1203,S1203*'UNIT VALUES'!$D$30*'UNIT VALUES'!$D$36)), 0)</f>
        <v>129830</v>
      </c>
      <c r="AC1203" s="87">
        <f>ROUND(IF(U1203&gt;V1203,0,IF(T1203&gt;1, IF(C1203="66", T1203*'UNIT VALUES'!$D$33*'UNIT VALUES'!$D$36,T1203*'UNIT VALUES'!$D$32*'UNIT VALUES'!$D$36),0)),0)</f>
        <v>0</v>
      </c>
      <c r="AD1203" t="str">
        <f t="shared" si="55"/>
        <v>531020</v>
      </c>
      <c r="AE1203">
        <f ca="1">IF(C1203="22",OFFSET('National Reallocations'!$L$1,MATCH(AD1203,'National Reallocations'!$I$2:$I$52,0),),ROUND((X1203/(SUM($X$2:$X$1259)-SUMIF($C$2:$C$1259,"22",$X$2:$X$1259)))*(Reallocations!$F$4+Reallocations!$F$5),0))</f>
        <v>28</v>
      </c>
      <c r="AF1203" s="27">
        <f ca="1">IF(ISERROR(OFFSET('MSA Reallocations'!$I$1,MATCH(AD1203,'MSA Reallocations'!$E$2:$E$37,0),)), 0, (OFFSET('MSA Reallocations'!$I$1,MATCH(AD1203,'MSA Reallocations'!$E$2:$E$37,0),)))</f>
        <v>0</v>
      </c>
      <c r="AG1203" s="181">
        <f ca="1">IF(ISERROR(OFFSET(Reductions!$E$1,MATCH(AD1203,Reductions!$F$2:$F$15,0),)), 0, -OFFSET(Reductions!$E$1,MATCH(AD1203,Reductions!$F$2:$F$15,0),))</f>
        <v>0</v>
      </c>
      <c r="AH1203" s="53">
        <f t="shared" ca="1" si="56"/>
        <v>337820</v>
      </c>
    </row>
    <row r="1204" spans="1:34" x14ac:dyDescent="0.25">
      <c r="A1204" s="126" t="s">
        <v>5270</v>
      </c>
      <c r="B1204" s="126" t="s">
        <v>3100</v>
      </c>
      <c r="C1204" s="126" t="s">
        <v>27</v>
      </c>
      <c r="D1204" s="126" t="s">
        <v>28</v>
      </c>
      <c r="E1204" s="126" t="s">
        <v>3101</v>
      </c>
      <c r="F1204" s="126" t="s">
        <v>1237</v>
      </c>
      <c r="G1204" s="126" t="s">
        <v>294</v>
      </c>
      <c r="H1204" s="126" t="s">
        <v>23</v>
      </c>
      <c r="I1204" s="126" t="s">
        <v>3135</v>
      </c>
      <c r="J1204" s="126" t="s">
        <v>3136</v>
      </c>
      <c r="K1204" s="126" t="s">
        <v>3361</v>
      </c>
      <c r="L1204" s="127">
        <v>18273</v>
      </c>
      <c r="M1204" s="127">
        <v>27447</v>
      </c>
      <c r="N1204" s="127">
        <v>27447</v>
      </c>
      <c r="O1204" s="127">
        <v>50302</v>
      </c>
      <c r="P1204" s="127">
        <v>0</v>
      </c>
      <c r="Q1204" s="127">
        <v>7696</v>
      </c>
      <c r="R1204" s="127">
        <v>3493</v>
      </c>
      <c r="S1204" s="127">
        <v>431</v>
      </c>
      <c r="T1204" s="24">
        <f>IF(P1204&gt;0, ROUND(IF(IF(OR(C1204="51", C1204="52", C1204="66"), (L1204*'UNIT VALUES'!$C$26)-CALCS!P1204,0)&gt;0, IF(OR(C1204="51", C1204="52", C1204="66"), (L1204*'UNIT VALUES'!$C$26)-CALCS!P1204,0), 0), 0), ROUND(IF(IF(OR(C1204="51", C1204="52", C1204="66"), (L1204*'UNIT VALUES'!$C$26)-CALCS!O1204,0)&gt;0, IF(OR(C1204="51", C1204="52", C1204="66"), (L1204*'UNIT VALUES'!$C$26)-CALCS!O1204,0), 0), 0))</f>
        <v>0</v>
      </c>
      <c r="U1204" s="25">
        <f>IF(C1204="22", (O1204*'UNIT VALUES'!$D$38)+(Q1204*'UNIT VALUES'!$D$39)+(S1204*'UNIT VALUES'!$D$40), (O1204*'UNIT VALUES'!$D$28)+(Q1204*'UNIT VALUES'!$D$29)+(S1204*'UNIT VALUES'!$D$30))</f>
        <v>354845.07641649304</v>
      </c>
      <c r="V1204" s="25">
        <f>IF(C1204="22",(O1204*'UNIT VALUES'!$D$41)+(Q1204*'UNIT VALUES'!$D$42)+(R1204*'UNIT VALUES'!$D$43),IF(C1204="66",(Q1204*'UNIT VALUES'!$D$31)+(T1204*'UNIT VALUES'!$D$33)+(R1204*'UNIT VALUES'!$D$34),(Q1204*'UNIT VALUES'!$D$31)+(T1204*'UNIT VALUES'!$D$32)+(R1204*'UNIT VALUES'!$D$34)))</f>
        <v>376383.38627219258</v>
      </c>
      <c r="W1204" s="25">
        <f t="shared" si="54"/>
        <v>376383</v>
      </c>
      <c r="X1204" s="27">
        <f>ROUND(IF(C1204="22", W1204*'UNIT VALUES'!$D$44, W1204*'UNIT VALUES'!$D$36), 0)</f>
        <v>329413</v>
      </c>
      <c r="Y1204" s="87">
        <f>ROUND(IF(C1204="22", IF(U1204&gt;V1204,O1204*'UNIT VALUES'!$D$38*'UNIT VALUES'!$D$44,O1204*'UNIT VALUES'!$D$41*'UNIT VALUES'!$D$44),IF(U1204&gt;V1204, O1204*'UNIT VALUES'!$D$28*'UNIT VALUES'!$D$36,0)), 0)</f>
        <v>0</v>
      </c>
      <c r="Z1204" s="87">
        <f>ROUND(IF(C1204="22", IF(U1204&gt;V1204,Q1204*'UNIT VALUES'!$D$39*'UNIT VALUES'!$D$44,Q1204*'UNIT VALUES'!$D$42*'UNIT VALUES'!$D$44), IF(U1204&gt;V1204, Q1204*'UNIT VALUES'!$D$29*'UNIT VALUES'!$D$36, Q1204*'UNIT VALUES'!$D$31*'UNIT VALUES'!$D$36)),0)</f>
        <v>102737</v>
      </c>
      <c r="AA1204" s="87">
        <f>ROUND(IF(C1204="22", IF(U1204&gt;V1204,0,R1204*'UNIT VALUES'!$D$43*'UNIT VALUES'!$D$44),IF(CALCS!U1204&gt;CALCS!V1204,0,CALCS!R1204*'UNIT VALUES'!$D$34*'UNIT VALUES'!$D$36)), 0)</f>
        <v>226677</v>
      </c>
      <c r="AB1204" s="87">
        <f>ROUND(IF(C1204="22",IF(U1204&gt;V1204,S1204*'UNIT VALUES'!$D$40*'UNIT VALUES'!$D$44,0),IF(U1204&gt;V1204,S1204*'UNIT VALUES'!$D$30*'UNIT VALUES'!$D$36)), 0)</f>
        <v>0</v>
      </c>
      <c r="AC1204" s="87">
        <f>ROUND(IF(U1204&gt;V1204,0,IF(T1204&gt;1, IF(C1204="66", T1204*'UNIT VALUES'!$D$33*'UNIT VALUES'!$D$36,T1204*'UNIT VALUES'!$D$32*'UNIT VALUES'!$D$36),0)),0)</f>
        <v>0</v>
      </c>
      <c r="AD1204" t="str">
        <f t="shared" si="55"/>
        <v>531134</v>
      </c>
      <c r="AE1204">
        <f ca="1">IF(C1204="22",OFFSET('National Reallocations'!$L$1,MATCH(AD1204,'National Reallocations'!$I$2:$I$52,0),),ROUND((X1204/(SUM($X$2:$X$1259)-SUMIF($C$2:$C$1259,"22",$X$2:$X$1259)))*(Reallocations!$F$4+Reallocations!$F$5),0))</f>
        <v>28</v>
      </c>
      <c r="AF1204" s="27">
        <f ca="1">IF(ISERROR(OFFSET('MSA Reallocations'!$I$1,MATCH(AD1204,'MSA Reallocations'!$E$2:$E$37,0),)), 0, (OFFSET('MSA Reallocations'!$I$1,MATCH(AD1204,'MSA Reallocations'!$E$2:$E$37,0),)))</f>
        <v>0</v>
      </c>
      <c r="AG1204" s="181">
        <f ca="1">IF(ISERROR(OFFSET(Reductions!$E$1,MATCH(AD1204,Reductions!$F$2:$F$15,0),)), 0, -OFFSET(Reductions!$E$1,MATCH(AD1204,Reductions!$F$2:$F$15,0),))</f>
        <v>0</v>
      </c>
      <c r="AH1204" s="53">
        <f t="shared" ca="1" si="56"/>
        <v>329441</v>
      </c>
    </row>
    <row r="1205" spans="1:34" x14ac:dyDescent="0.25">
      <c r="A1205" s="126" t="s">
        <v>5017</v>
      </c>
      <c r="B1205" s="126" t="s">
        <v>3100</v>
      </c>
      <c r="C1205" s="126" t="s">
        <v>47</v>
      </c>
      <c r="D1205" s="126" t="s">
        <v>48</v>
      </c>
      <c r="E1205" s="126" t="s">
        <v>3101</v>
      </c>
      <c r="F1205" s="126" t="s">
        <v>2039</v>
      </c>
      <c r="G1205" s="126" t="s">
        <v>1014</v>
      </c>
      <c r="H1205" s="126" t="s">
        <v>23</v>
      </c>
      <c r="I1205" s="126" t="s">
        <v>3138</v>
      </c>
      <c r="J1205" s="126" t="s">
        <v>3124</v>
      </c>
      <c r="K1205" s="126" t="s">
        <v>3361</v>
      </c>
      <c r="L1205" s="127">
        <v>14522</v>
      </c>
      <c r="M1205" s="127">
        <v>18428</v>
      </c>
      <c r="N1205" s="127">
        <v>17944</v>
      </c>
      <c r="O1205" s="127">
        <v>69451</v>
      </c>
      <c r="P1205" s="127">
        <v>0</v>
      </c>
      <c r="Q1205" s="127">
        <v>13363</v>
      </c>
      <c r="R1205" s="127">
        <v>938</v>
      </c>
      <c r="S1205" s="127">
        <v>2164</v>
      </c>
      <c r="T1205" s="24">
        <f>IF(P1205&gt;0, ROUND(IF(IF(OR(C1205="51", C1205="52", C1205="66"), (L1205*'UNIT VALUES'!$C$26)-CALCS!P1205,0)&gt;0, IF(OR(C1205="51", C1205="52", C1205="66"), (L1205*'UNIT VALUES'!$C$26)-CALCS!P1205,0), 0), 0), ROUND(IF(IF(OR(C1205="51", C1205="52", C1205="66"), (L1205*'UNIT VALUES'!$C$26)-CALCS!O1205,0)&gt;0, IF(OR(C1205="51", C1205="52", C1205="66"), (L1205*'UNIT VALUES'!$C$26)-CALCS!O1205,0), 0), 0))</f>
        <v>0</v>
      </c>
      <c r="U1205" s="25">
        <f>IF(C1205="22", (O1205*'UNIT VALUES'!$D$38)+(Q1205*'UNIT VALUES'!$D$39)+(S1205*'UNIT VALUES'!$D$40), (O1205*'UNIT VALUES'!$D$28)+(Q1205*'UNIT VALUES'!$D$29)+(S1205*'UNIT VALUES'!$D$30))</f>
        <v>794838.6221301785</v>
      </c>
      <c r="V1205" s="25">
        <f>IF(C1205="22",(O1205*'UNIT VALUES'!$D$41)+(Q1205*'UNIT VALUES'!$D$42)+(R1205*'UNIT VALUES'!$D$43),IF(C1205="66",(Q1205*'UNIT VALUES'!$D$31)+(T1205*'UNIT VALUES'!$D$33)+(R1205*'UNIT VALUES'!$D$34),(Q1205*'UNIT VALUES'!$D$31)+(T1205*'UNIT VALUES'!$D$32)+(R1205*'UNIT VALUES'!$D$34)))</f>
        <v>273374.01401489123</v>
      </c>
      <c r="W1205" s="25">
        <f t="shared" si="54"/>
        <v>794839</v>
      </c>
      <c r="X1205" s="27">
        <f>ROUND(IF(C1205="22", W1205*'UNIT VALUES'!$D$44, W1205*'UNIT VALUES'!$D$36), 0)</f>
        <v>695650</v>
      </c>
      <c r="Y1205" s="87">
        <f>ROUND(IF(C1205="22", IF(U1205&gt;V1205,O1205*'UNIT VALUES'!$D$38*'UNIT VALUES'!$D$44,O1205*'UNIT VALUES'!$D$41*'UNIT VALUES'!$D$44),IF(U1205&gt;V1205, O1205*'UNIT VALUES'!$D$28*'UNIT VALUES'!$D$36,0)), 0)</f>
        <v>114260</v>
      </c>
      <c r="Z1205" s="87">
        <f>ROUND(IF(C1205="22", IF(U1205&gt;V1205,Q1205*'UNIT VALUES'!$D$39*'UNIT VALUES'!$D$44,Q1205*'UNIT VALUES'!$D$42*'UNIT VALUES'!$D$44), IF(U1205&gt;V1205, Q1205*'UNIT VALUES'!$D$29*'UNIT VALUES'!$D$36, Q1205*'UNIT VALUES'!$D$31*'UNIT VALUES'!$D$36)),0)</f>
        <v>297313</v>
      </c>
      <c r="AA1205" s="87">
        <f>ROUND(IF(C1205="22", IF(U1205&gt;V1205,0,R1205*'UNIT VALUES'!$D$43*'UNIT VALUES'!$D$44),IF(CALCS!U1205&gt;CALCS!V1205,0,CALCS!R1205*'UNIT VALUES'!$D$34*'UNIT VALUES'!$D$36)), 0)</f>
        <v>0</v>
      </c>
      <c r="AB1205" s="87">
        <f>ROUND(IF(C1205="22",IF(U1205&gt;V1205,S1205*'UNIT VALUES'!$D$40*'UNIT VALUES'!$D$44,0),IF(U1205&gt;V1205,S1205*'UNIT VALUES'!$D$30*'UNIT VALUES'!$D$36)), 0)</f>
        <v>284076</v>
      </c>
      <c r="AC1205" s="87">
        <f>ROUND(IF(U1205&gt;V1205,0,IF(T1205&gt;1, IF(C1205="66", T1205*'UNIT VALUES'!$D$33*'UNIT VALUES'!$D$36,T1205*'UNIT VALUES'!$D$32*'UNIT VALUES'!$D$36),0)),0)</f>
        <v>0</v>
      </c>
      <c r="AD1205" t="str">
        <f t="shared" si="55"/>
        <v>531188</v>
      </c>
      <c r="AE1205">
        <f ca="1">IF(C1205="22",OFFSET('National Reallocations'!$L$1,MATCH(AD1205,'National Reallocations'!$I$2:$I$52,0),),ROUND((X1205/(SUM($X$2:$X$1259)-SUMIF($C$2:$C$1259,"22",$X$2:$X$1259)))*(Reallocations!$F$4+Reallocations!$F$5),0))</f>
        <v>59</v>
      </c>
      <c r="AF1205" s="27">
        <f ca="1">IF(ISERROR(OFFSET('MSA Reallocations'!$I$1,MATCH(AD1205,'MSA Reallocations'!$E$2:$E$37,0),)), 0, (OFFSET('MSA Reallocations'!$I$1,MATCH(AD1205,'MSA Reallocations'!$E$2:$E$37,0),)))</f>
        <v>0</v>
      </c>
      <c r="AG1205" s="181">
        <f ca="1">IF(ISERROR(OFFSET(Reductions!$E$1,MATCH(AD1205,Reductions!$F$2:$F$15,0),)), 0, -OFFSET(Reductions!$E$1,MATCH(AD1205,Reductions!$F$2:$F$15,0),))</f>
        <v>0</v>
      </c>
      <c r="AH1205" s="53">
        <f t="shared" ca="1" si="56"/>
        <v>695709</v>
      </c>
    </row>
    <row r="1206" spans="1:34" x14ac:dyDescent="0.25">
      <c r="A1206" s="126" t="s">
        <v>4708</v>
      </c>
      <c r="B1206" s="126" t="s">
        <v>3100</v>
      </c>
      <c r="C1206" s="126" t="s">
        <v>27</v>
      </c>
      <c r="D1206" s="126" t="s">
        <v>28</v>
      </c>
      <c r="E1206" s="126" t="s">
        <v>3101</v>
      </c>
      <c r="F1206" s="126" t="s">
        <v>1319</v>
      </c>
      <c r="G1206" s="126" t="s">
        <v>1058</v>
      </c>
      <c r="H1206" s="126" t="s">
        <v>23</v>
      </c>
      <c r="I1206" s="126" t="s">
        <v>3139</v>
      </c>
      <c r="J1206" s="126" t="s">
        <v>3106</v>
      </c>
      <c r="K1206" s="126" t="s">
        <v>3361</v>
      </c>
      <c r="L1206" s="127">
        <v>1426</v>
      </c>
      <c r="M1206" s="127">
        <v>0</v>
      </c>
      <c r="N1206" s="127">
        <v>0</v>
      </c>
      <c r="O1206" s="127">
        <v>60598</v>
      </c>
      <c r="P1206" s="127">
        <v>0</v>
      </c>
      <c r="Q1206" s="127">
        <v>4268</v>
      </c>
      <c r="R1206" s="127">
        <v>98</v>
      </c>
      <c r="S1206" s="127">
        <v>597</v>
      </c>
      <c r="T1206" s="24">
        <f>IF(P1206&gt;0, ROUND(IF(IF(OR(C1206="51", C1206="52", C1206="66"), (L1206*'UNIT VALUES'!$C$26)-CALCS!P1206,0)&gt;0, IF(OR(C1206="51", C1206="52", C1206="66"), (L1206*'UNIT VALUES'!$C$26)-CALCS!P1206,0), 0), 0), ROUND(IF(IF(OR(C1206="51", C1206="52", C1206="66"), (L1206*'UNIT VALUES'!$C$26)-CALCS!O1206,0)&gt;0, IF(OR(C1206="51", C1206="52", C1206="66"), (L1206*'UNIT VALUES'!$C$26)-CALCS!O1206,0), 0), 0))</f>
        <v>0</v>
      </c>
      <c r="U1206" s="25">
        <f>IF(C1206="22", (O1206*'UNIT VALUES'!$D$38)+(Q1206*'UNIT VALUES'!$D$39)+(S1206*'UNIT VALUES'!$D$40), (O1206*'UNIT VALUES'!$D$28)+(Q1206*'UNIT VALUES'!$D$29)+(S1206*'UNIT VALUES'!$D$30))</f>
        <v>311953.18674129946</v>
      </c>
      <c r="V1206" s="25">
        <f>IF(C1206="22",(O1206*'UNIT VALUES'!$D$41)+(Q1206*'UNIT VALUES'!$D$42)+(R1206*'UNIT VALUES'!$D$43),IF(C1206="66",(Q1206*'UNIT VALUES'!$D$31)+(T1206*'UNIT VALUES'!$D$33)+(R1206*'UNIT VALUES'!$D$34),(Q1206*'UNIT VALUES'!$D$31)+(T1206*'UNIT VALUES'!$D$32)+(R1206*'UNIT VALUES'!$D$34)))</f>
        <v>72365.539779025363</v>
      </c>
      <c r="W1206" s="25">
        <f t="shared" si="54"/>
        <v>311953</v>
      </c>
      <c r="X1206" s="27">
        <f>ROUND(IF(C1206="22", W1206*'UNIT VALUES'!$D$44, W1206*'UNIT VALUES'!$D$36), 0)</f>
        <v>273024</v>
      </c>
      <c r="Y1206" s="87">
        <f>ROUND(IF(C1206="22", IF(U1206&gt;V1206,O1206*'UNIT VALUES'!$D$38*'UNIT VALUES'!$D$44,O1206*'UNIT VALUES'!$D$41*'UNIT VALUES'!$D$44),IF(U1206&gt;V1206, O1206*'UNIT VALUES'!$D$28*'UNIT VALUES'!$D$36,0)), 0)</f>
        <v>99695</v>
      </c>
      <c r="Z1206" s="87">
        <f>ROUND(IF(C1206="22", IF(U1206&gt;V1206,Q1206*'UNIT VALUES'!$D$39*'UNIT VALUES'!$D$44,Q1206*'UNIT VALUES'!$D$42*'UNIT VALUES'!$D$44), IF(U1206&gt;V1206, Q1206*'UNIT VALUES'!$D$29*'UNIT VALUES'!$D$36, Q1206*'UNIT VALUES'!$D$31*'UNIT VALUES'!$D$36)),0)</f>
        <v>94959</v>
      </c>
      <c r="AA1206" s="87">
        <f>ROUND(IF(C1206="22", IF(U1206&gt;V1206,0,R1206*'UNIT VALUES'!$D$43*'UNIT VALUES'!$D$44),IF(CALCS!U1206&gt;CALCS!V1206,0,CALCS!R1206*'UNIT VALUES'!$D$34*'UNIT VALUES'!$D$36)), 0)</f>
        <v>0</v>
      </c>
      <c r="AB1206" s="87">
        <f>ROUND(IF(C1206="22",IF(U1206&gt;V1206,S1206*'UNIT VALUES'!$D$40*'UNIT VALUES'!$D$44,0),IF(U1206&gt;V1206,S1206*'UNIT VALUES'!$D$30*'UNIT VALUES'!$D$36)), 0)</f>
        <v>78370</v>
      </c>
      <c r="AC1206" s="87">
        <f>ROUND(IF(U1206&gt;V1206,0,IF(T1206&gt;1, IF(C1206="66", T1206*'UNIT VALUES'!$D$33*'UNIT VALUES'!$D$36,T1206*'UNIT VALUES'!$D$32*'UNIT VALUES'!$D$36),0)),0)</f>
        <v>0</v>
      </c>
      <c r="AD1206" t="str">
        <f t="shared" si="55"/>
        <v>531296</v>
      </c>
      <c r="AE1206">
        <f ca="1">IF(C1206="22",OFFSET('National Reallocations'!$L$1,MATCH(AD1206,'National Reallocations'!$I$2:$I$52,0),),ROUND((X1206/(SUM($X$2:$X$1259)-SUMIF($C$2:$C$1259,"22",$X$2:$X$1259)))*(Reallocations!$F$4+Reallocations!$F$5),0))</f>
        <v>23</v>
      </c>
      <c r="AF1206" s="27">
        <f ca="1">IF(ISERROR(OFFSET('MSA Reallocations'!$I$1,MATCH(AD1206,'MSA Reallocations'!$E$2:$E$37,0),)), 0, (OFFSET('MSA Reallocations'!$I$1,MATCH(AD1206,'MSA Reallocations'!$E$2:$E$37,0),)))</f>
        <v>0</v>
      </c>
      <c r="AG1206" s="181">
        <f ca="1">IF(ISERROR(OFFSET(Reductions!$E$1,MATCH(AD1206,Reductions!$F$2:$F$15,0),)), 0, -OFFSET(Reductions!$E$1,MATCH(AD1206,Reductions!$F$2:$F$15,0),))</f>
        <v>0</v>
      </c>
      <c r="AH1206" s="53">
        <f t="shared" ca="1" si="56"/>
        <v>273047</v>
      </c>
    </row>
    <row r="1207" spans="1:34" x14ac:dyDescent="0.25">
      <c r="A1207" s="126" t="s">
        <v>5926</v>
      </c>
      <c r="B1207" s="126" t="s">
        <v>3100</v>
      </c>
      <c r="C1207" s="126" t="s">
        <v>27</v>
      </c>
      <c r="D1207" s="126" t="s">
        <v>28</v>
      </c>
      <c r="E1207" s="126" t="s">
        <v>3101</v>
      </c>
      <c r="F1207" s="126" t="s">
        <v>125</v>
      </c>
      <c r="G1207" s="126" t="s">
        <v>1058</v>
      </c>
      <c r="H1207" s="126" t="s">
        <v>23</v>
      </c>
      <c r="I1207" s="126" t="s">
        <v>3141</v>
      </c>
      <c r="J1207" s="126" t="s">
        <v>3106</v>
      </c>
      <c r="K1207" s="126" t="s">
        <v>3361</v>
      </c>
      <c r="L1207" s="127">
        <v>18453</v>
      </c>
      <c r="M1207" s="127">
        <v>31031</v>
      </c>
      <c r="N1207" s="127">
        <v>30612</v>
      </c>
      <c r="O1207" s="127">
        <v>100242</v>
      </c>
      <c r="P1207" s="127">
        <v>0</v>
      </c>
      <c r="Q1207" s="127">
        <v>11848</v>
      </c>
      <c r="R1207" s="127">
        <v>1614</v>
      </c>
      <c r="S1207" s="127">
        <v>1508</v>
      </c>
      <c r="T1207" s="24">
        <f>IF(P1207&gt;0, ROUND(IF(IF(OR(C1207="51", C1207="52", C1207="66"), (L1207*'UNIT VALUES'!$C$26)-CALCS!P1207,0)&gt;0, IF(OR(C1207="51", C1207="52", C1207="66"), (L1207*'UNIT VALUES'!$C$26)-CALCS!P1207,0), 0), 0), ROUND(IF(IF(OR(C1207="51", C1207="52", C1207="66"), (L1207*'UNIT VALUES'!$C$26)-CALCS!O1207,0)&gt;0, IF(OR(C1207="51", C1207="52", C1207="66"), (L1207*'UNIT VALUES'!$C$26)-CALCS!O1207,0), 0), 0))</f>
        <v>0</v>
      </c>
      <c r="U1207" s="25">
        <f>IF(C1207="22", (O1207*'UNIT VALUES'!$D$38)+(Q1207*'UNIT VALUES'!$D$39)+(S1207*'UNIT VALUES'!$D$40), (O1207*'UNIT VALUES'!$D$28)+(Q1207*'UNIT VALUES'!$D$29)+(S1207*'UNIT VALUES'!$D$30))</f>
        <v>715810.70660208061</v>
      </c>
      <c r="V1207" s="25">
        <f>IF(C1207="22",(O1207*'UNIT VALUES'!$D$41)+(Q1207*'UNIT VALUES'!$D$42)+(R1207*'UNIT VALUES'!$D$43),IF(C1207="66",(Q1207*'UNIT VALUES'!$D$31)+(T1207*'UNIT VALUES'!$D$33)+(R1207*'UNIT VALUES'!$D$34),(Q1207*'UNIT VALUES'!$D$31)+(T1207*'UNIT VALUES'!$D$32)+(R1207*'UNIT VALUES'!$D$34)))</f>
        <v>300389.76525976625</v>
      </c>
      <c r="W1207" s="25">
        <f t="shared" si="54"/>
        <v>715811</v>
      </c>
      <c r="X1207" s="27">
        <f>ROUND(IF(C1207="22", W1207*'UNIT VALUES'!$D$44, W1207*'UNIT VALUES'!$D$36), 0)</f>
        <v>626484</v>
      </c>
      <c r="Y1207" s="87">
        <f>ROUND(IF(C1207="22", IF(U1207&gt;V1207,O1207*'UNIT VALUES'!$D$38*'UNIT VALUES'!$D$44,O1207*'UNIT VALUES'!$D$41*'UNIT VALUES'!$D$44),IF(U1207&gt;V1207, O1207*'UNIT VALUES'!$D$28*'UNIT VALUES'!$D$36,0)), 0)</f>
        <v>164917</v>
      </c>
      <c r="Z1207" s="87">
        <f>ROUND(IF(C1207="22", IF(U1207&gt;V1207,Q1207*'UNIT VALUES'!$D$39*'UNIT VALUES'!$D$44,Q1207*'UNIT VALUES'!$D$42*'UNIT VALUES'!$D$44), IF(U1207&gt;V1207, Q1207*'UNIT VALUES'!$D$29*'UNIT VALUES'!$D$36, Q1207*'UNIT VALUES'!$D$31*'UNIT VALUES'!$D$36)),0)</f>
        <v>263606</v>
      </c>
      <c r="AA1207" s="87">
        <f>ROUND(IF(C1207="22", IF(U1207&gt;V1207,0,R1207*'UNIT VALUES'!$D$43*'UNIT VALUES'!$D$44),IF(CALCS!U1207&gt;CALCS!V1207,0,CALCS!R1207*'UNIT VALUES'!$D$34*'UNIT VALUES'!$D$36)), 0)</f>
        <v>0</v>
      </c>
      <c r="AB1207" s="87">
        <f>ROUND(IF(C1207="22",IF(U1207&gt;V1207,S1207*'UNIT VALUES'!$D$40*'UNIT VALUES'!$D$44,0),IF(U1207&gt;V1207,S1207*'UNIT VALUES'!$D$30*'UNIT VALUES'!$D$36)), 0)</f>
        <v>197961</v>
      </c>
      <c r="AC1207" s="87">
        <f>ROUND(IF(U1207&gt;V1207,0,IF(T1207&gt;1, IF(C1207="66", T1207*'UNIT VALUES'!$D$33*'UNIT VALUES'!$D$36,T1207*'UNIT VALUES'!$D$32*'UNIT VALUES'!$D$36),0)),0)</f>
        <v>0</v>
      </c>
      <c r="AD1207" t="str">
        <f t="shared" si="55"/>
        <v>531302</v>
      </c>
      <c r="AE1207">
        <f ca="1">IF(C1207="22",OFFSET('National Reallocations'!$L$1,MATCH(AD1207,'National Reallocations'!$I$2:$I$52,0),),ROUND((X1207/(SUM($X$2:$X$1259)-SUMIF($C$2:$C$1259,"22",$X$2:$X$1259)))*(Reallocations!$F$4+Reallocations!$F$5),0))</f>
        <v>53</v>
      </c>
      <c r="AF1207" s="27">
        <f ca="1">IF(ISERROR(OFFSET('MSA Reallocations'!$I$1,MATCH(AD1207,'MSA Reallocations'!$E$2:$E$37,0),)), 0, (OFFSET('MSA Reallocations'!$I$1,MATCH(AD1207,'MSA Reallocations'!$E$2:$E$37,0),)))</f>
        <v>0</v>
      </c>
      <c r="AG1207" s="181">
        <f ca="1">IF(ISERROR(OFFSET(Reductions!$E$1,MATCH(AD1207,Reductions!$F$2:$F$15,0),)), 0, -OFFSET(Reductions!$E$1,MATCH(AD1207,Reductions!$F$2:$F$15,0),))</f>
        <v>0</v>
      </c>
      <c r="AH1207" s="53">
        <f t="shared" ca="1" si="56"/>
        <v>626537</v>
      </c>
    </row>
    <row r="1208" spans="1:34" x14ac:dyDescent="0.25">
      <c r="A1208" s="126" t="s">
        <v>5220</v>
      </c>
      <c r="B1208" s="126" t="s">
        <v>3100</v>
      </c>
      <c r="C1208" s="126" t="s">
        <v>27</v>
      </c>
      <c r="D1208" s="126" t="s">
        <v>28</v>
      </c>
      <c r="E1208" s="126" t="s">
        <v>3101</v>
      </c>
      <c r="F1208" s="126" t="s">
        <v>1168</v>
      </c>
      <c r="G1208" s="126" t="s">
        <v>176</v>
      </c>
      <c r="H1208" s="126" t="s">
        <v>23</v>
      </c>
      <c r="I1208" s="126" t="s">
        <v>3143</v>
      </c>
      <c r="J1208" s="126" t="s">
        <v>3124</v>
      </c>
      <c r="K1208" s="126" t="s">
        <v>3361</v>
      </c>
      <c r="L1208" s="127">
        <v>23548</v>
      </c>
      <c r="M1208" s="127">
        <v>33578</v>
      </c>
      <c r="N1208" s="127">
        <v>33578</v>
      </c>
      <c r="O1208" s="127">
        <v>54248</v>
      </c>
      <c r="P1208" s="127">
        <v>0</v>
      </c>
      <c r="Q1208" s="127">
        <v>4944</v>
      </c>
      <c r="R1208" s="127">
        <v>259</v>
      </c>
      <c r="S1208" s="127">
        <v>426</v>
      </c>
      <c r="T1208" s="24">
        <f>IF(P1208&gt;0, ROUND(IF(IF(OR(C1208="51", C1208="52", C1208="66"), (L1208*'UNIT VALUES'!$C$26)-CALCS!P1208,0)&gt;0, IF(OR(C1208="51", C1208="52", C1208="66"), (L1208*'UNIT VALUES'!$C$26)-CALCS!P1208,0), 0), 0), ROUND(IF(IF(OR(C1208="51", C1208="52", C1208="66"), (L1208*'UNIT VALUES'!$C$26)-CALCS!O1208,0)&gt;0, IF(OR(C1208="51", C1208="52", C1208="66"), (L1208*'UNIT VALUES'!$C$26)-CALCS!O1208,0), 0), 0))</f>
        <v>0</v>
      </c>
      <c r="U1208" s="25">
        <f>IF(C1208="22", (O1208*'UNIT VALUES'!$D$38)+(Q1208*'UNIT VALUES'!$D$39)+(S1208*'UNIT VALUES'!$D$40), (O1208*'UNIT VALUES'!$D$28)+(Q1208*'UNIT VALUES'!$D$29)+(S1208*'UNIT VALUES'!$D$30))</f>
        <v>291553.02433751849</v>
      </c>
      <c r="V1208" s="25">
        <f>IF(C1208="22",(O1208*'UNIT VALUES'!$D$41)+(Q1208*'UNIT VALUES'!$D$42)+(R1208*'UNIT VALUES'!$D$43),IF(C1208="66",(Q1208*'UNIT VALUES'!$D$31)+(T1208*'UNIT VALUES'!$D$33)+(R1208*'UNIT VALUES'!$D$34),(Q1208*'UNIT VALUES'!$D$31)+(T1208*'UNIT VALUES'!$D$32)+(R1208*'UNIT VALUES'!$D$34)))</f>
        <v>94614.217930210085</v>
      </c>
      <c r="W1208" s="25">
        <f t="shared" si="54"/>
        <v>291553</v>
      </c>
      <c r="X1208" s="27">
        <f>ROUND(IF(C1208="22", W1208*'UNIT VALUES'!$D$44, W1208*'UNIT VALUES'!$D$36), 0)</f>
        <v>255170</v>
      </c>
      <c r="Y1208" s="87">
        <f>ROUND(IF(C1208="22", IF(U1208&gt;V1208,O1208*'UNIT VALUES'!$D$38*'UNIT VALUES'!$D$44,O1208*'UNIT VALUES'!$D$41*'UNIT VALUES'!$D$44),IF(U1208&gt;V1208, O1208*'UNIT VALUES'!$D$28*'UNIT VALUES'!$D$36,0)), 0)</f>
        <v>89248</v>
      </c>
      <c r="Z1208" s="87">
        <f>ROUND(IF(C1208="22", IF(U1208&gt;V1208,Q1208*'UNIT VALUES'!$D$39*'UNIT VALUES'!$D$44,Q1208*'UNIT VALUES'!$D$42*'UNIT VALUES'!$D$44), IF(U1208&gt;V1208, Q1208*'UNIT VALUES'!$D$29*'UNIT VALUES'!$D$36, Q1208*'UNIT VALUES'!$D$31*'UNIT VALUES'!$D$36)),0)</f>
        <v>109999</v>
      </c>
      <c r="AA1208" s="87">
        <f>ROUND(IF(C1208="22", IF(U1208&gt;V1208,0,R1208*'UNIT VALUES'!$D$43*'UNIT VALUES'!$D$44),IF(CALCS!U1208&gt;CALCS!V1208,0,CALCS!R1208*'UNIT VALUES'!$D$34*'UNIT VALUES'!$D$36)), 0)</f>
        <v>0</v>
      </c>
      <c r="AB1208" s="87">
        <f>ROUND(IF(C1208="22",IF(U1208&gt;V1208,S1208*'UNIT VALUES'!$D$40*'UNIT VALUES'!$D$44,0),IF(U1208&gt;V1208,S1208*'UNIT VALUES'!$D$30*'UNIT VALUES'!$D$36)), 0)</f>
        <v>55923</v>
      </c>
      <c r="AC1208" s="87">
        <f>ROUND(IF(U1208&gt;V1208,0,IF(T1208&gt;1, IF(C1208="66", T1208*'UNIT VALUES'!$D$33*'UNIT VALUES'!$D$36,T1208*'UNIT VALUES'!$D$32*'UNIT VALUES'!$D$36),0)),0)</f>
        <v>0</v>
      </c>
      <c r="AD1208" t="str">
        <f t="shared" si="55"/>
        <v>531314</v>
      </c>
      <c r="AE1208">
        <f ca="1">IF(C1208="22",OFFSET('National Reallocations'!$L$1,MATCH(AD1208,'National Reallocations'!$I$2:$I$52,0),),ROUND((X1208/(SUM($X$2:$X$1259)-SUMIF($C$2:$C$1259,"22",$X$2:$X$1259)))*(Reallocations!$F$4+Reallocations!$F$5),0))</f>
        <v>21</v>
      </c>
      <c r="AF1208" s="27">
        <f ca="1">IF(ISERROR(OFFSET('MSA Reallocations'!$I$1,MATCH(AD1208,'MSA Reallocations'!$E$2:$E$37,0),)), 0, (OFFSET('MSA Reallocations'!$I$1,MATCH(AD1208,'MSA Reallocations'!$E$2:$E$37,0),)))</f>
        <v>0</v>
      </c>
      <c r="AG1208" s="181">
        <f ca="1">IF(ISERROR(OFFSET(Reductions!$E$1,MATCH(AD1208,Reductions!$F$2:$F$15,0),)), 0, -OFFSET(Reductions!$E$1,MATCH(AD1208,Reductions!$F$2:$F$15,0),))</f>
        <v>0</v>
      </c>
      <c r="AH1208" s="53">
        <f t="shared" ca="1" si="56"/>
        <v>255191</v>
      </c>
    </row>
    <row r="1209" spans="1:34" x14ac:dyDescent="0.25">
      <c r="A1209" s="126" t="s">
        <v>5029</v>
      </c>
      <c r="B1209" s="126" t="s">
        <v>3100</v>
      </c>
      <c r="C1209" s="126" t="s">
        <v>27</v>
      </c>
      <c r="D1209" s="126" t="s">
        <v>28</v>
      </c>
      <c r="E1209" s="126" t="s">
        <v>3101</v>
      </c>
      <c r="F1209" s="126" t="s">
        <v>2742</v>
      </c>
      <c r="G1209" s="126" t="s">
        <v>1058</v>
      </c>
      <c r="H1209" s="126" t="s">
        <v>23</v>
      </c>
      <c r="I1209" s="126" t="s">
        <v>1075</v>
      </c>
      <c r="J1209" s="126" t="s">
        <v>3106</v>
      </c>
      <c r="K1209" s="126" t="s">
        <v>3361</v>
      </c>
      <c r="L1209" s="127">
        <v>557087</v>
      </c>
      <c r="M1209" s="127">
        <v>493846</v>
      </c>
      <c r="N1209" s="127">
        <v>493846</v>
      </c>
      <c r="O1209" s="127">
        <v>684451</v>
      </c>
      <c r="P1209" s="127">
        <v>0</v>
      </c>
      <c r="Q1209" s="127">
        <v>86593</v>
      </c>
      <c r="R1209" s="127">
        <v>88670</v>
      </c>
      <c r="S1209" s="127">
        <v>6621</v>
      </c>
      <c r="T1209" s="24">
        <f>IF(P1209&gt;0, ROUND(IF(IF(OR(C1209="51", C1209="52", C1209="66"), (L1209*'UNIT VALUES'!$C$26)-CALCS!P1209,0)&gt;0, IF(OR(C1209="51", C1209="52", C1209="66"), (L1209*'UNIT VALUES'!$C$26)-CALCS!P1209,0), 0), 0), ROUND(IF(IF(OR(C1209="51", C1209="52", C1209="66"), (L1209*'UNIT VALUES'!$C$26)-CALCS!O1209,0)&gt;0, IF(OR(C1209="51", C1209="52", C1209="66"), (L1209*'UNIT VALUES'!$C$26)-CALCS!O1209,0), 0), 0))</f>
        <v>189739</v>
      </c>
      <c r="U1209" s="25">
        <f>IF(C1209="22", (O1209*'UNIT VALUES'!$D$38)+(Q1209*'UNIT VALUES'!$D$39)+(S1209*'UNIT VALUES'!$D$40), (O1209*'UNIT VALUES'!$D$28)+(Q1209*'UNIT VALUES'!$D$29)+(S1209*'UNIT VALUES'!$D$30))</f>
        <v>4481012.2651595073</v>
      </c>
      <c r="V1209" s="25">
        <f>IF(C1209="22",(O1209*'UNIT VALUES'!$D$41)+(Q1209*'UNIT VALUES'!$D$42)+(R1209*'UNIT VALUES'!$D$43),IF(C1209="66",(Q1209*'UNIT VALUES'!$D$31)+(T1209*'UNIT VALUES'!$D$33)+(R1209*'UNIT VALUES'!$D$34),(Q1209*'UNIT VALUES'!$D$31)+(T1209*'UNIT VALUES'!$D$32)+(R1209*'UNIT VALUES'!$D$34)))</f>
        <v>10109179.451613158</v>
      </c>
      <c r="W1209" s="25">
        <f t="shared" si="54"/>
        <v>10109179</v>
      </c>
      <c r="X1209" s="27">
        <f>ROUND(IF(C1209="22", W1209*'UNIT VALUES'!$D$44, W1209*'UNIT VALUES'!$D$36), 0)</f>
        <v>8847637</v>
      </c>
      <c r="Y1209" s="87">
        <f>ROUND(IF(C1209="22", IF(U1209&gt;V1209,O1209*'UNIT VALUES'!$D$38*'UNIT VALUES'!$D$44,O1209*'UNIT VALUES'!$D$41*'UNIT VALUES'!$D$44),IF(U1209&gt;V1209, O1209*'UNIT VALUES'!$D$28*'UNIT VALUES'!$D$36,0)), 0)</f>
        <v>0</v>
      </c>
      <c r="Z1209" s="87">
        <f>ROUND(IF(C1209="22", IF(U1209&gt;V1209,Q1209*'UNIT VALUES'!$D$39*'UNIT VALUES'!$D$44,Q1209*'UNIT VALUES'!$D$42*'UNIT VALUES'!$D$44), IF(U1209&gt;V1209, Q1209*'UNIT VALUES'!$D$29*'UNIT VALUES'!$D$36, Q1209*'UNIT VALUES'!$D$31*'UNIT VALUES'!$D$36)),0)</f>
        <v>1155965</v>
      </c>
      <c r="AA1209" s="87">
        <f>ROUND(IF(C1209="22", IF(U1209&gt;V1209,0,R1209*'UNIT VALUES'!$D$43*'UNIT VALUES'!$D$44),IF(CALCS!U1209&gt;CALCS!V1209,0,CALCS!R1209*'UNIT VALUES'!$D$34*'UNIT VALUES'!$D$36)), 0)</f>
        <v>5754204</v>
      </c>
      <c r="AB1209" s="87">
        <f>ROUND(IF(C1209="22",IF(U1209&gt;V1209,S1209*'UNIT VALUES'!$D$40*'UNIT VALUES'!$D$44,0),IF(U1209&gt;V1209,S1209*'UNIT VALUES'!$D$30*'UNIT VALUES'!$D$36)), 0)</f>
        <v>0</v>
      </c>
      <c r="AC1209" s="87">
        <f>ROUND(IF(U1209&gt;V1209,0,IF(T1209&gt;1, IF(C1209="66", T1209*'UNIT VALUES'!$D$33*'UNIT VALUES'!$D$36,T1209*'UNIT VALUES'!$D$32*'UNIT VALUES'!$D$36),0)),0)</f>
        <v>1937468</v>
      </c>
      <c r="AD1209" t="str">
        <f t="shared" si="55"/>
        <v>531392</v>
      </c>
      <c r="AE1209">
        <f ca="1">IF(C1209="22",OFFSET('National Reallocations'!$L$1,MATCH(AD1209,'National Reallocations'!$I$2:$I$52,0),),ROUND((X1209/(SUM($X$2:$X$1259)-SUMIF($C$2:$C$1259,"22",$X$2:$X$1259)))*(Reallocations!$F$4+Reallocations!$F$5),0))</f>
        <v>744</v>
      </c>
      <c r="AF1209" s="27">
        <f ca="1">IF(ISERROR(OFFSET('MSA Reallocations'!$I$1,MATCH(AD1209,'MSA Reallocations'!$E$2:$E$37,0),)), 0, (OFFSET('MSA Reallocations'!$I$1,MATCH(AD1209,'MSA Reallocations'!$E$2:$E$37,0),)))</f>
        <v>0</v>
      </c>
      <c r="AG1209" s="181">
        <f ca="1">IF(ISERROR(OFFSET(Reductions!$E$1,MATCH(AD1209,Reductions!$F$2:$F$15,0),)), 0, -OFFSET(Reductions!$E$1,MATCH(AD1209,Reductions!$F$2:$F$15,0),))</f>
        <v>0</v>
      </c>
      <c r="AH1209" s="53">
        <f t="shared" ca="1" si="56"/>
        <v>8848381</v>
      </c>
    </row>
    <row r="1210" spans="1:34" x14ac:dyDescent="0.25">
      <c r="A1210" s="126" t="s">
        <v>5202</v>
      </c>
      <c r="B1210" s="126" t="s">
        <v>3100</v>
      </c>
      <c r="C1210" s="126" t="s">
        <v>47</v>
      </c>
      <c r="D1210" s="126" t="s">
        <v>48</v>
      </c>
      <c r="E1210" s="126" t="s">
        <v>3101</v>
      </c>
      <c r="F1210" s="126" t="s">
        <v>3146</v>
      </c>
      <c r="G1210" s="126" t="s">
        <v>1058</v>
      </c>
      <c r="H1210" s="126" t="s">
        <v>23</v>
      </c>
      <c r="I1210" s="126" t="s">
        <v>3147</v>
      </c>
      <c r="J1210" s="126" t="s">
        <v>3106</v>
      </c>
      <c r="K1210" s="126" t="s">
        <v>3361</v>
      </c>
      <c r="L1210" s="127">
        <v>1</v>
      </c>
      <c r="M1210" s="127">
        <v>0</v>
      </c>
      <c r="N1210" s="127">
        <v>0</v>
      </c>
      <c r="O1210" s="127">
        <v>55439</v>
      </c>
      <c r="P1210" s="127">
        <v>0</v>
      </c>
      <c r="Q1210" s="127">
        <v>5642</v>
      </c>
      <c r="R1210" s="127">
        <v>1185</v>
      </c>
      <c r="S1210" s="127">
        <v>484</v>
      </c>
      <c r="T1210" s="24">
        <f>IF(P1210&gt;0, ROUND(IF(IF(OR(C1210="51", C1210="52", C1210="66"), (L1210*'UNIT VALUES'!$C$26)-CALCS!P1210,0)&gt;0, IF(OR(C1210="51", C1210="52", C1210="66"), (L1210*'UNIT VALUES'!$C$26)-CALCS!P1210,0), 0), 0), ROUND(IF(IF(OR(C1210="51", C1210="52", C1210="66"), (L1210*'UNIT VALUES'!$C$26)-CALCS!O1210,0)&gt;0, IF(OR(C1210="51", C1210="52", C1210="66"), (L1210*'UNIT VALUES'!$C$26)-CALCS!O1210,0), 0), 0))</f>
        <v>0</v>
      </c>
      <c r="U1210" s="25">
        <f>IF(C1210="22", (O1210*'UNIT VALUES'!$D$38)+(Q1210*'UNIT VALUES'!$D$39)+(S1210*'UNIT VALUES'!$D$40), (O1210*'UNIT VALUES'!$D$28)+(Q1210*'UNIT VALUES'!$D$29)+(S1210*'UNIT VALUES'!$D$30))</f>
        <v>320235.44436545728</v>
      </c>
      <c r="V1210" s="25">
        <f>IF(C1210="22",(O1210*'UNIT VALUES'!$D$41)+(Q1210*'UNIT VALUES'!$D$42)+(R1210*'UNIT VALUES'!$D$43),IF(C1210="66",(Q1210*'UNIT VALUES'!$D$31)+(T1210*'UNIT VALUES'!$D$33)+(R1210*'UNIT VALUES'!$D$34),(Q1210*'UNIT VALUES'!$D$31)+(T1210*'UNIT VALUES'!$D$32)+(R1210*'UNIT VALUES'!$D$34)))</f>
        <v>173921.38293541214</v>
      </c>
      <c r="W1210" s="25">
        <f t="shared" si="54"/>
        <v>320235</v>
      </c>
      <c r="X1210" s="27">
        <f>ROUND(IF(C1210="22", W1210*'UNIT VALUES'!$D$44, W1210*'UNIT VALUES'!$D$36), 0)</f>
        <v>280272</v>
      </c>
      <c r="Y1210" s="87">
        <f>ROUND(IF(C1210="22", IF(U1210&gt;V1210,O1210*'UNIT VALUES'!$D$38*'UNIT VALUES'!$D$44,O1210*'UNIT VALUES'!$D$41*'UNIT VALUES'!$D$44),IF(U1210&gt;V1210, O1210*'UNIT VALUES'!$D$28*'UNIT VALUES'!$D$36,0)), 0)</f>
        <v>91207</v>
      </c>
      <c r="Z1210" s="87">
        <f>ROUND(IF(C1210="22", IF(U1210&gt;V1210,Q1210*'UNIT VALUES'!$D$39*'UNIT VALUES'!$D$44,Q1210*'UNIT VALUES'!$D$42*'UNIT VALUES'!$D$44), IF(U1210&gt;V1210, Q1210*'UNIT VALUES'!$D$29*'UNIT VALUES'!$D$36, Q1210*'UNIT VALUES'!$D$31*'UNIT VALUES'!$D$36)),0)</f>
        <v>125529</v>
      </c>
      <c r="AA1210" s="87">
        <f>ROUND(IF(C1210="22", IF(U1210&gt;V1210,0,R1210*'UNIT VALUES'!$D$43*'UNIT VALUES'!$D$44),IF(CALCS!U1210&gt;CALCS!V1210,0,CALCS!R1210*'UNIT VALUES'!$D$34*'UNIT VALUES'!$D$36)), 0)</f>
        <v>0</v>
      </c>
      <c r="AB1210" s="87">
        <f>ROUND(IF(C1210="22",IF(U1210&gt;V1210,S1210*'UNIT VALUES'!$D$40*'UNIT VALUES'!$D$44,0),IF(U1210&gt;V1210,S1210*'UNIT VALUES'!$D$30*'UNIT VALUES'!$D$36)), 0)</f>
        <v>63536</v>
      </c>
      <c r="AC1210" s="87">
        <f>ROUND(IF(U1210&gt;V1210,0,IF(T1210&gt;1, IF(C1210="66", T1210*'UNIT VALUES'!$D$33*'UNIT VALUES'!$D$36,T1210*'UNIT VALUES'!$D$32*'UNIT VALUES'!$D$36),0)),0)</f>
        <v>0</v>
      </c>
      <c r="AD1210" t="str">
        <f t="shared" si="55"/>
        <v>531420</v>
      </c>
      <c r="AE1210">
        <f ca="1">IF(C1210="22",OFFSET('National Reallocations'!$L$1,MATCH(AD1210,'National Reallocations'!$I$2:$I$52,0),),ROUND((X1210/(SUM($X$2:$X$1259)-SUMIF($C$2:$C$1259,"22",$X$2:$X$1259)))*(Reallocations!$F$4+Reallocations!$F$5),0))</f>
        <v>24</v>
      </c>
      <c r="AF1210" s="27">
        <f ca="1">IF(ISERROR(OFFSET('MSA Reallocations'!$I$1,MATCH(AD1210,'MSA Reallocations'!$E$2:$E$37,0),)), 0, (OFFSET('MSA Reallocations'!$I$1,MATCH(AD1210,'MSA Reallocations'!$E$2:$E$37,0),)))</f>
        <v>0</v>
      </c>
      <c r="AG1210" s="181">
        <f ca="1">IF(ISERROR(OFFSET(Reductions!$E$1,MATCH(AD1210,Reductions!$F$2:$F$15,0),)), 0, -OFFSET(Reductions!$E$1,MATCH(AD1210,Reductions!$F$2:$F$15,0),))</f>
        <v>0</v>
      </c>
      <c r="AH1210" s="53">
        <f t="shared" ca="1" si="56"/>
        <v>280296</v>
      </c>
    </row>
    <row r="1211" spans="1:34" x14ac:dyDescent="0.25">
      <c r="A1211" s="126" t="s">
        <v>5682</v>
      </c>
      <c r="B1211" s="126" t="s">
        <v>3100</v>
      </c>
      <c r="C1211" s="126" t="s">
        <v>27</v>
      </c>
      <c r="D1211" s="126" t="s">
        <v>28</v>
      </c>
      <c r="E1211" s="126" t="s">
        <v>3101</v>
      </c>
      <c r="F1211" s="126" t="s">
        <v>3077</v>
      </c>
      <c r="G1211" s="126" t="s">
        <v>1208</v>
      </c>
      <c r="H1211" s="126" t="s">
        <v>23</v>
      </c>
      <c r="I1211" s="126" t="s">
        <v>619</v>
      </c>
      <c r="J1211" s="126" t="s">
        <v>3149</v>
      </c>
      <c r="K1211" s="126" t="s">
        <v>3361</v>
      </c>
      <c r="L1211" s="127">
        <v>181608</v>
      </c>
      <c r="M1211" s="127">
        <v>171300</v>
      </c>
      <c r="N1211" s="127">
        <v>171300</v>
      </c>
      <c r="O1211" s="127">
        <v>213272</v>
      </c>
      <c r="P1211" s="127">
        <v>0</v>
      </c>
      <c r="Q1211" s="127">
        <v>39398</v>
      </c>
      <c r="R1211" s="127">
        <v>27055</v>
      </c>
      <c r="S1211" s="127">
        <v>1333</v>
      </c>
      <c r="T1211" s="24">
        <f>IF(P1211&gt;0, ROUND(IF(IF(OR(C1211="51", C1211="52", C1211="66"), (L1211*'UNIT VALUES'!$C$26)-CALCS!P1211,0)&gt;0, IF(OR(C1211="51", C1211="52", C1211="66"), (L1211*'UNIT VALUES'!$C$26)-CALCS!P1211,0), 0), 0), ROUND(IF(IF(OR(C1211="51", C1211="52", C1211="66"), (L1211*'UNIT VALUES'!$C$26)-CALCS!O1211,0)&gt;0, IF(OR(C1211="51", C1211="52", C1211="66"), (L1211*'UNIT VALUES'!$C$26)-CALCS!O1211,0), 0), 0))</f>
        <v>71710</v>
      </c>
      <c r="U1211" s="25">
        <f>IF(C1211="22", (O1211*'UNIT VALUES'!$D$38)+(Q1211*'UNIT VALUES'!$D$39)+(S1211*'UNIT VALUES'!$D$40), (O1211*'UNIT VALUES'!$D$28)+(Q1211*'UNIT VALUES'!$D$29)+(S1211*'UNIT VALUES'!$D$30))</f>
        <v>1602390.93815474</v>
      </c>
      <c r="V1211" s="25">
        <f>IF(C1211="22",(O1211*'UNIT VALUES'!$D$41)+(Q1211*'UNIT VALUES'!$D$42)+(R1211*'UNIT VALUES'!$D$43),IF(C1211="66",(Q1211*'UNIT VALUES'!$D$31)+(T1211*'UNIT VALUES'!$D$33)+(R1211*'UNIT VALUES'!$D$34),(Q1211*'UNIT VALUES'!$D$31)+(T1211*'UNIT VALUES'!$D$32)+(R1211*'UNIT VALUES'!$D$34)))</f>
        <v>3443649.3523961501</v>
      </c>
      <c r="W1211" s="25">
        <f t="shared" si="54"/>
        <v>3443649</v>
      </c>
      <c r="X1211" s="27">
        <f>ROUND(IF(C1211="22", W1211*'UNIT VALUES'!$D$44, W1211*'UNIT VALUES'!$D$36), 0)</f>
        <v>3013910</v>
      </c>
      <c r="Y1211" s="87">
        <f>ROUND(IF(C1211="22", IF(U1211&gt;V1211,O1211*'UNIT VALUES'!$D$38*'UNIT VALUES'!$D$44,O1211*'UNIT VALUES'!$D$41*'UNIT VALUES'!$D$44),IF(U1211&gt;V1211, O1211*'UNIT VALUES'!$D$28*'UNIT VALUES'!$D$36,0)), 0)</f>
        <v>0</v>
      </c>
      <c r="Z1211" s="87">
        <f>ROUND(IF(C1211="22", IF(U1211&gt;V1211,Q1211*'UNIT VALUES'!$D$39*'UNIT VALUES'!$D$44,Q1211*'UNIT VALUES'!$D$42*'UNIT VALUES'!$D$44), IF(U1211&gt;V1211, Q1211*'UNIT VALUES'!$D$29*'UNIT VALUES'!$D$36, Q1211*'UNIT VALUES'!$D$31*'UNIT VALUES'!$D$36)),0)</f>
        <v>525940</v>
      </c>
      <c r="AA1211" s="87">
        <f>ROUND(IF(C1211="22", IF(U1211&gt;V1211,0,R1211*'UNIT VALUES'!$D$43*'UNIT VALUES'!$D$44),IF(CALCS!U1211&gt;CALCS!V1211,0,CALCS!R1211*'UNIT VALUES'!$D$34*'UNIT VALUES'!$D$36)), 0)</f>
        <v>1755723</v>
      </c>
      <c r="AB1211" s="87">
        <f>ROUND(IF(C1211="22",IF(U1211&gt;V1211,S1211*'UNIT VALUES'!$D$40*'UNIT VALUES'!$D$44,0),IF(U1211&gt;V1211,S1211*'UNIT VALUES'!$D$30*'UNIT VALUES'!$D$36)), 0)</f>
        <v>0</v>
      </c>
      <c r="AC1211" s="87">
        <f>ROUND(IF(U1211&gt;V1211,0,IF(T1211&gt;1, IF(C1211="66", T1211*'UNIT VALUES'!$D$33*'UNIT VALUES'!$D$36,T1211*'UNIT VALUES'!$D$32*'UNIT VALUES'!$D$36),0)),0)</f>
        <v>732247</v>
      </c>
      <c r="AD1211" t="str">
        <f t="shared" si="55"/>
        <v>531488</v>
      </c>
      <c r="AE1211">
        <f ca="1">IF(C1211="22",OFFSET('National Reallocations'!$L$1,MATCH(AD1211,'National Reallocations'!$I$2:$I$52,0),),ROUND((X1211/(SUM($X$2:$X$1259)-SUMIF($C$2:$C$1259,"22",$X$2:$X$1259)))*(Reallocations!$F$4+Reallocations!$F$5),0))</f>
        <v>253</v>
      </c>
      <c r="AF1211" s="27">
        <f ca="1">IF(ISERROR(OFFSET('MSA Reallocations'!$I$1,MATCH(AD1211,'MSA Reallocations'!$E$2:$E$37,0),)), 0, (OFFSET('MSA Reallocations'!$I$1,MATCH(AD1211,'MSA Reallocations'!$E$2:$E$37,0),)))</f>
        <v>0</v>
      </c>
      <c r="AG1211" s="181">
        <f ca="1">IF(ISERROR(OFFSET(Reductions!$E$1,MATCH(AD1211,Reductions!$F$2:$F$15,0),)), 0, -OFFSET(Reductions!$E$1,MATCH(AD1211,Reductions!$F$2:$F$15,0),))</f>
        <v>0</v>
      </c>
      <c r="AH1211" s="53">
        <f t="shared" ca="1" si="56"/>
        <v>3014163</v>
      </c>
    </row>
    <row r="1212" spans="1:34" x14ac:dyDescent="0.25">
      <c r="A1212" s="126" t="s">
        <v>5690</v>
      </c>
      <c r="B1212" s="126" t="s">
        <v>3100</v>
      </c>
      <c r="C1212" s="126" t="s">
        <v>27</v>
      </c>
      <c r="D1212" s="126" t="s">
        <v>28</v>
      </c>
      <c r="E1212" s="126" t="s">
        <v>3101</v>
      </c>
      <c r="F1212" s="126" t="s">
        <v>2721</v>
      </c>
      <c r="G1212" s="126" t="s">
        <v>480</v>
      </c>
      <c r="H1212" s="126" t="s">
        <v>23</v>
      </c>
      <c r="I1212" s="126" t="s">
        <v>654</v>
      </c>
      <c r="J1212" s="126" t="s">
        <v>3129</v>
      </c>
      <c r="K1212" s="126" t="s">
        <v>3361</v>
      </c>
      <c r="L1212" s="127">
        <v>147979</v>
      </c>
      <c r="M1212" s="127">
        <v>158501</v>
      </c>
      <c r="N1212" s="127">
        <v>158501</v>
      </c>
      <c r="O1212" s="127">
        <v>207948</v>
      </c>
      <c r="P1212" s="127">
        <v>0</v>
      </c>
      <c r="Q1212" s="127">
        <v>35156</v>
      </c>
      <c r="R1212" s="127">
        <v>23501</v>
      </c>
      <c r="S1212" s="127">
        <v>2515</v>
      </c>
      <c r="T1212" s="24">
        <f>IF(P1212&gt;0, ROUND(IF(IF(OR(C1212="51", C1212="52", C1212="66"), (L1212*'UNIT VALUES'!$C$26)-CALCS!P1212,0)&gt;0, IF(OR(C1212="51", C1212="52", C1212="66"), (L1212*'UNIT VALUES'!$C$26)-CALCS!P1212,0), 0), 0), ROUND(IF(IF(OR(C1212="51", C1212="52", C1212="66"), (L1212*'UNIT VALUES'!$C$26)-CALCS!O1212,0)&gt;0, IF(OR(C1212="51", C1212="52", C1212="66"), (L1212*'UNIT VALUES'!$C$26)-CALCS!O1212,0), 0), 0))</f>
        <v>24263</v>
      </c>
      <c r="U1212" s="25">
        <f>IF(C1212="22", (O1212*'UNIT VALUES'!$D$38)+(Q1212*'UNIT VALUES'!$D$39)+(S1212*'UNIT VALUES'!$D$40), (O1212*'UNIT VALUES'!$D$28)+(Q1212*'UNIT VALUES'!$D$29)+(S1212*'UNIT VALUES'!$D$30))</f>
        <v>1661835.3385629689</v>
      </c>
      <c r="V1212" s="25">
        <f>IF(C1212="22",(O1212*'UNIT VALUES'!$D$41)+(Q1212*'UNIT VALUES'!$D$42)+(R1212*'UNIT VALUES'!$D$43),IF(C1212="66",(Q1212*'UNIT VALUES'!$D$31)+(T1212*'UNIT VALUES'!$D$33)+(R1212*'UNIT VALUES'!$D$34),(Q1212*'UNIT VALUES'!$D$31)+(T1212*'UNIT VALUES'!$D$32)+(R1212*'UNIT VALUES'!$D$34)))</f>
        <v>2561852.7298242613</v>
      </c>
      <c r="W1212" s="25">
        <f t="shared" si="54"/>
        <v>2561853</v>
      </c>
      <c r="X1212" s="27">
        <f>ROUND(IF(C1212="22", W1212*'UNIT VALUES'!$D$44, W1212*'UNIT VALUES'!$D$36), 0)</f>
        <v>2242155</v>
      </c>
      <c r="Y1212" s="87">
        <f>ROUND(IF(C1212="22", IF(U1212&gt;V1212,O1212*'UNIT VALUES'!$D$38*'UNIT VALUES'!$D$44,O1212*'UNIT VALUES'!$D$41*'UNIT VALUES'!$D$44),IF(U1212&gt;V1212, O1212*'UNIT VALUES'!$D$28*'UNIT VALUES'!$D$36,0)), 0)</f>
        <v>0</v>
      </c>
      <c r="Z1212" s="87">
        <f>ROUND(IF(C1212="22", IF(U1212&gt;V1212,Q1212*'UNIT VALUES'!$D$39*'UNIT VALUES'!$D$44,Q1212*'UNIT VALUES'!$D$42*'UNIT VALUES'!$D$44), IF(U1212&gt;V1212, Q1212*'UNIT VALUES'!$D$29*'UNIT VALUES'!$D$36, Q1212*'UNIT VALUES'!$D$31*'UNIT VALUES'!$D$36)),0)</f>
        <v>469312</v>
      </c>
      <c r="AA1212" s="87">
        <f>ROUND(IF(C1212="22", IF(U1212&gt;V1212,0,R1212*'UNIT VALUES'!$D$43*'UNIT VALUES'!$D$44),IF(CALCS!U1212&gt;CALCS!V1212,0,CALCS!R1212*'UNIT VALUES'!$D$34*'UNIT VALUES'!$D$36)), 0)</f>
        <v>1525088</v>
      </c>
      <c r="AB1212" s="87">
        <f>ROUND(IF(C1212="22",IF(U1212&gt;V1212,S1212*'UNIT VALUES'!$D$40*'UNIT VALUES'!$D$44,0),IF(U1212&gt;V1212,S1212*'UNIT VALUES'!$D$30*'UNIT VALUES'!$D$36)), 0)</f>
        <v>0</v>
      </c>
      <c r="AC1212" s="87">
        <f>ROUND(IF(U1212&gt;V1212,0,IF(T1212&gt;1, IF(C1212="66", T1212*'UNIT VALUES'!$D$33*'UNIT VALUES'!$D$36,T1212*'UNIT VALUES'!$D$32*'UNIT VALUES'!$D$36),0)),0)</f>
        <v>247755</v>
      </c>
      <c r="AD1212" t="str">
        <f t="shared" si="55"/>
        <v>531554</v>
      </c>
      <c r="AE1212">
        <f ca="1">IF(C1212="22",OFFSET('National Reallocations'!$L$1,MATCH(AD1212,'National Reallocations'!$I$2:$I$52,0),),ROUND((X1212/(SUM($X$2:$X$1259)-SUMIF($C$2:$C$1259,"22",$X$2:$X$1259)))*(Reallocations!$F$4+Reallocations!$F$5),0))</f>
        <v>189</v>
      </c>
      <c r="AF1212" s="27">
        <f ca="1">IF(ISERROR(OFFSET('MSA Reallocations'!$I$1,MATCH(AD1212,'MSA Reallocations'!$E$2:$E$37,0),)), 0, (OFFSET('MSA Reallocations'!$I$1,MATCH(AD1212,'MSA Reallocations'!$E$2:$E$37,0),)))</f>
        <v>0</v>
      </c>
      <c r="AG1212" s="181">
        <f ca="1">IF(ISERROR(OFFSET(Reductions!$E$1,MATCH(AD1212,Reductions!$F$2:$F$15,0),)), 0, -OFFSET(Reductions!$E$1,MATCH(AD1212,Reductions!$F$2:$F$15,0),))</f>
        <v>0</v>
      </c>
      <c r="AH1212" s="53">
        <f t="shared" ca="1" si="56"/>
        <v>2242344</v>
      </c>
    </row>
    <row r="1213" spans="1:34" x14ac:dyDescent="0.25">
      <c r="A1213" s="126" t="s">
        <v>5751</v>
      </c>
      <c r="B1213" s="126" t="s">
        <v>3100</v>
      </c>
      <c r="C1213" s="126" t="s">
        <v>27</v>
      </c>
      <c r="D1213" s="126" t="s">
        <v>28</v>
      </c>
      <c r="E1213" s="126" t="s">
        <v>3101</v>
      </c>
      <c r="F1213" s="126" t="s">
        <v>3152</v>
      </c>
      <c r="G1213" s="126" t="s">
        <v>886</v>
      </c>
      <c r="H1213" s="126" t="s">
        <v>23</v>
      </c>
      <c r="I1213" s="126" t="s">
        <v>3153</v>
      </c>
      <c r="J1213" s="126" t="s">
        <v>1516</v>
      </c>
      <c r="K1213" s="126" t="s">
        <v>3361</v>
      </c>
      <c r="L1213" s="127">
        <v>32464</v>
      </c>
      <c r="M1213" s="127">
        <v>42834</v>
      </c>
      <c r="N1213" s="127">
        <v>42834</v>
      </c>
      <c r="O1213" s="127">
        <v>172860</v>
      </c>
      <c r="P1213" s="127">
        <v>0</v>
      </c>
      <c r="Q1213" s="127">
        <v>25694</v>
      </c>
      <c r="R1213" s="127">
        <v>3735</v>
      </c>
      <c r="S1213" s="127">
        <v>2307</v>
      </c>
      <c r="T1213" s="24">
        <f>IF(P1213&gt;0, ROUND(IF(IF(OR(C1213="51", C1213="52", C1213="66"), (L1213*'UNIT VALUES'!$C$26)-CALCS!P1213,0)&gt;0, IF(OR(C1213="51", C1213="52", C1213="66"), (L1213*'UNIT VALUES'!$C$26)-CALCS!P1213,0), 0), 0), ROUND(IF(IF(OR(C1213="51", C1213="52", C1213="66"), (L1213*'UNIT VALUES'!$C$26)-CALCS!O1213,0)&gt;0, IF(OR(C1213="51", C1213="52", C1213="66"), (L1213*'UNIT VALUES'!$C$26)-CALCS!O1213,0), 0), 0))</f>
        <v>0</v>
      </c>
      <c r="U1213" s="25">
        <f>IF(C1213="22", (O1213*'UNIT VALUES'!$D$38)+(Q1213*'UNIT VALUES'!$D$39)+(S1213*'UNIT VALUES'!$D$40), (O1213*'UNIT VALUES'!$D$28)+(Q1213*'UNIT VALUES'!$D$29)+(S1213*'UNIT VALUES'!$D$30))</f>
        <v>1324142.8910566955</v>
      </c>
      <c r="V1213" s="25">
        <f>IF(C1213="22",(O1213*'UNIT VALUES'!$D$41)+(Q1213*'UNIT VALUES'!$D$42)+(R1213*'UNIT VALUES'!$D$43),IF(C1213="66",(Q1213*'UNIT VALUES'!$D$31)+(T1213*'UNIT VALUES'!$D$33)+(R1213*'UNIT VALUES'!$D$34),(Q1213*'UNIT VALUES'!$D$31)+(T1213*'UNIT VALUES'!$D$32)+(R1213*'UNIT VALUES'!$D$34)))</f>
        <v>668847.52284011687</v>
      </c>
      <c r="W1213" s="25">
        <f t="shared" si="54"/>
        <v>1324143</v>
      </c>
      <c r="X1213" s="27">
        <f>ROUND(IF(C1213="22", W1213*'UNIT VALUES'!$D$44, W1213*'UNIT VALUES'!$D$36), 0)</f>
        <v>1158901</v>
      </c>
      <c r="Y1213" s="87">
        <f>ROUND(IF(C1213="22", IF(U1213&gt;V1213,O1213*'UNIT VALUES'!$D$38*'UNIT VALUES'!$D$44,O1213*'UNIT VALUES'!$D$41*'UNIT VALUES'!$D$44),IF(U1213&gt;V1213, O1213*'UNIT VALUES'!$D$28*'UNIT VALUES'!$D$36,0)), 0)</f>
        <v>284387</v>
      </c>
      <c r="Z1213" s="87">
        <f>ROUND(IF(C1213="22", IF(U1213&gt;V1213,Q1213*'UNIT VALUES'!$D$39*'UNIT VALUES'!$D$44,Q1213*'UNIT VALUES'!$D$42*'UNIT VALUES'!$D$44), IF(U1213&gt;V1213, Q1213*'UNIT VALUES'!$D$29*'UNIT VALUES'!$D$36, Q1213*'UNIT VALUES'!$D$31*'UNIT VALUES'!$D$36)),0)</f>
        <v>571666</v>
      </c>
      <c r="AA1213" s="87">
        <f>ROUND(IF(C1213="22", IF(U1213&gt;V1213,0,R1213*'UNIT VALUES'!$D$43*'UNIT VALUES'!$D$44),IF(CALCS!U1213&gt;CALCS!V1213,0,CALCS!R1213*'UNIT VALUES'!$D$34*'UNIT VALUES'!$D$36)), 0)</f>
        <v>0</v>
      </c>
      <c r="AB1213" s="87">
        <f>ROUND(IF(C1213="22",IF(U1213&gt;V1213,S1213*'UNIT VALUES'!$D$40*'UNIT VALUES'!$D$44,0),IF(U1213&gt;V1213,S1213*'UNIT VALUES'!$D$30*'UNIT VALUES'!$D$36)), 0)</f>
        <v>302848</v>
      </c>
      <c r="AC1213" s="87">
        <f>ROUND(IF(U1213&gt;V1213,0,IF(T1213&gt;1, IF(C1213="66", T1213*'UNIT VALUES'!$D$33*'UNIT VALUES'!$D$36,T1213*'UNIT VALUES'!$D$32*'UNIT VALUES'!$D$36),0)),0)</f>
        <v>0</v>
      </c>
      <c r="AD1213" t="str">
        <f t="shared" si="55"/>
        <v>531668</v>
      </c>
      <c r="AE1213">
        <f ca="1">IF(C1213="22",OFFSET('National Reallocations'!$L$1,MATCH(AD1213,'National Reallocations'!$I$2:$I$52,0),),ROUND((X1213/(SUM($X$2:$X$1259)-SUMIF($C$2:$C$1259,"22",$X$2:$X$1259)))*(Reallocations!$F$4+Reallocations!$F$5),0))</f>
        <v>97</v>
      </c>
      <c r="AF1213" s="27">
        <f ca="1">IF(ISERROR(OFFSET('MSA Reallocations'!$I$1,MATCH(AD1213,'MSA Reallocations'!$E$2:$E$37,0),)), 0, (OFFSET('MSA Reallocations'!$I$1,MATCH(AD1213,'MSA Reallocations'!$E$2:$E$37,0),)))</f>
        <v>0</v>
      </c>
      <c r="AG1213" s="181">
        <f ca="1">IF(ISERROR(OFFSET(Reductions!$E$1,MATCH(AD1213,Reductions!$F$2:$F$15,0),)), 0, -OFFSET(Reductions!$E$1,MATCH(AD1213,Reductions!$F$2:$F$15,0),))</f>
        <v>0</v>
      </c>
      <c r="AH1213" s="53">
        <f t="shared" ca="1" si="56"/>
        <v>1158998</v>
      </c>
    </row>
    <row r="1214" spans="1:34" x14ac:dyDescent="0.25">
      <c r="A1214" s="126" t="s">
        <v>5491</v>
      </c>
      <c r="B1214" s="126" t="s">
        <v>3100</v>
      </c>
      <c r="C1214" s="126" t="s">
        <v>27</v>
      </c>
      <c r="D1214" s="126" t="s">
        <v>28</v>
      </c>
      <c r="E1214" s="126" t="s">
        <v>3101</v>
      </c>
      <c r="F1214" s="126" t="s">
        <v>1570</v>
      </c>
      <c r="G1214" s="126" t="s">
        <v>243</v>
      </c>
      <c r="H1214" s="126" t="s">
        <v>23</v>
      </c>
      <c r="I1214" s="126" t="s">
        <v>4682</v>
      </c>
      <c r="J1214" s="126" t="s">
        <v>4683</v>
      </c>
      <c r="K1214" s="126" t="s">
        <v>3361</v>
      </c>
      <c r="L1214" s="127">
        <v>24536</v>
      </c>
      <c r="M1214" s="127">
        <v>0</v>
      </c>
      <c r="N1214" s="127">
        <v>0</v>
      </c>
      <c r="O1214" s="127">
        <v>32237</v>
      </c>
      <c r="P1214" s="127">
        <v>0</v>
      </c>
      <c r="Q1214" s="127">
        <v>5722</v>
      </c>
      <c r="R1214" s="127">
        <v>3105</v>
      </c>
      <c r="S1214" s="127">
        <v>316</v>
      </c>
      <c r="T1214" s="24">
        <f>IF(P1214&gt;0, ROUND(IF(IF(OR(C1214="51", C1214="52", C1214="66"), (L1214*'UNIT VALUES'!$C$26)-CALCS!P1214,0)&gt;0, IF(OR(C1214="51", C1214="52", C1214="66"), (L1214*'UNIT VALUES'!$C$26)-CALCS!P1214,0), 0), 0), ROUND(IF(IF(OR(C1214="51", C1214="52", C1214="66"), (L1214*'UNIT VALUES'!$C$26)-CALCS!O1214,0)&gt;0, IF(OR(C1214="51", C1214="52", C1214="66"), (L1214*'UNIT VALUES'!$C$26)-CALCS!O1214,0), 0), 0))</f>
        <v>6265</v>
      </c>
      <c r="U1214" s="25">
        <f>IF(C1214="22", (O1214*'UNIT VALUES'!$D$38)+(Q1214*'UNIT VALUES'!$D$39)+(S1214*'UNIT VALUES'!$D$40), (O1214*'UNIT VALUES'!$D$28)+(Q1214*'UNIT VALUES'!$D$29)+(S1214*'UNIT VALUES'!$D$30))</f>
        <v>253456.33988167683</v>
      </c>
      <c r="V1214" s="25">
        <f>IF(C1214="22",(O1214*'UNIT VALUES'!$D$41)+(Q1214*'UNIT VALUES'!$D$42)+(R1214*'UNIT VALUES'!$D$43),IF(C1214="66",(Q1214*'UNIT VALUES'!$D$31)+(T1214*'UNIT VALUES'!$D$33)+(R1214*'UNIT VALUES'!$D$34),(Q1214*'UNIT VALUES'!$D$31)+(T1214*'UNIT VALUES'!$D$32)+(R1214*'UNIT VALUES'!$D$34)))</f>
        <v>390600.01798761229</v>
      </c>
      <c r="W1214" s="25">
        <f t="shared" si="54"/>
        <v>390600</v>
      </c>
      <c r="X1214" s="27">
        <f>ROUND(IF(C1214="22", W1214*'UNIT VALUES'!$D$44, W1214*'UNIT VALUES'!$D$36), 0)</f>
        <v>341856</v>
      </c>
      <c r="Y1214" s="87">
        <f>ROUND(IF(C1214="22", IF(U1214&gt;V1214,O1214*'UNIT VALUES'!$D$38*'UNIT VALUES'!$D$44,O1214*'UNIT VALUES'!$D$41*'UNIT VALUES'!$D$44),IF(U1214&gt;V1214, O1214*'UNIT VALUES'!$D$28*'UNIT VALUES'!$D$36,0)), 0)</f>
        <v>0</v>
      </c>
      <c r="Z1214" s="87">
        <f>ROUND(IF(C1214="22", IF(U1214&gt;V1214,Q1214*'UNIT VALUES'!$D$39*'UNIT VALUES'!$D$44,Q1214*'UNIT VALUES'!$D$42*'UNIT VALUES'!$D$44), IF(U1214&gt;V1214, Q1214*'UNIT VALUES'!$D$29*'UNIT VALUES'!$D$36, Q1214*'UNIT VALUES'!$D$31*'UNIT VALUES'!$D$36)),0)</f>
        <v>76385</v>
      </c>
      <c r="AA1214" s="87">
        <f>ROUND(IF(C1214="22", IF(U1214&gt;V1214,0,R1214*'UNIT VALUES'!$D$43*'UNIT VALUES'!$D$44),IF(CALCS!U1214&gt;CALCS!V1214,0,CALCS!R1214*'UNIT VALUES'!$D$34*'UNIT VALUES'!$D$36)), 0)</f>
        <v>201498</v>
      </c>
      <c r="AB1214" s="87">
        <f>ROUND(IF(C1214="22",IF(U1214&gt;V1214,S1214*'UNIT VALUES'!$D$40*'UNIT VALUES'!$D$44,0),IF(U1214&gt;V1214,S1214*'UNIT VALUES'!$D$30*'UNIT VALUES'!$D$36)), 0)</f>
        <v>0</v>
      </c>
      <c r="AC1214" s="87">
        <f>ROUND(IF(U1214&gt;V1214,0,IF(T1214&gt;1, IF(C1214="66", T1214*'UNIT VALUES'!$D$33*'UNIT VALUES'!$D$36,T1214*'UNIT VALUES'!$D$32*'UNIT VALUES'!$D$36),0)),0)</f>
        <v>63973</v>
      </c>
      <c r="AD1214" t="str">
        <f t="shared" si="55"/>
        <v>531680</v>
      </c>
      <c r="AE1214">
        <f ca="1">IF(C1214="22",OFFSET('National Reallocations'!$L$1,MATCH(AD1214,'National Reallocations'!$I$2:$I$52,0),),ROUND((X1214/(SUM($X$2:$X$1259)-SUMIF($C$2:$C$1259,"22",$X$2:$X$1259)))*(Reallocations!$F$4+Reallocations!$F$5),0))</f>
        <v>29</v>
      </c>
      <c r="AF1214" s="27">
        <f ca="1">IF(ISERROR(OFFSET('MSA Reallocations'!$I$1,MATCH(AD1214,'MSA Reallocations'!$E$2:$E$37,0),)), 0, (OFFSET('MSA Reallocations'!$I$1,MATCH(AD1214,'MSA Reallocations'!$E$2:$E$37,0),)))</f>
        <v>0</v>
      </c>
      <c r="AG1214" s="181">
        <f ca="1">IF(ISERROR(OFFSET(Reductions!$E$1,MATCH(AD1214,Reductions!$F$2:$F$15,0),)), 0, -OFFSET(Reductions!$E$1,MATCH(AD1214,Reductions!$F$2:$F$15,0),))</f>
        <v>0</v>
      </c>
      <c r="AH1214" s="53">
        <f t="shared" ca="1" si="56"/>
        <v>341885</v>
      </c>
    </row>
    <row r="1215" spans="1:34" x14ac:dyDescent="0.25">
      <c r="A1215" s="126" t="s">
        <v>5471</v>
      </c>
      <c r="B1215" s="126" t="s">
        <v>3100</v>
      </c>
      <c r="C1215" s="126" t="s">
        <v>27</v>
      </c>
      <c r="D1215" s="126" t="s">
        <v>28</v>
      </c>
      <c r="E1215" s="126" t="s">
        <v>3101</v>
      </c>
      <c r="F1215" s="126" t="s">
        <v>409</v>
      </c>
      <c r="G1215" s="126" t="s">
        <v>108</v>
      </c>
      <c r="H1215" s="126" t="s">
        <v>23</v>
      </c>
      <c r="I1215" s="126" t="s">
        <v>3155</v>
      </c>
      <c r="J1215" s="126" t="s">
        <v>3116</v>
      </c>
      <c r="K1215" s="126" t="s">
        <v>3361</v>
      </c>
      <c r="L1215" s="127">
        <v>16726</v>
      </c>
      <c r="M1215" s="127">
        <v>0</v>
      </c>
      <c r="N1215" s="127">
        <v>0</v>
      </c>
      <c r="O1215" s="127">
        <v>33636</v>
      </c>
      <c r="P1215" s="127">
        <v>0</v>
      </c>
      <c r="Q1215" s="127">
        <v>4396</v>
      </c>
      <c r="R1215" s="127">
        <v>2054</v>
      </c>
      <c r="S1215" s="127">
        <v>442</v>
      </c>
      <c r="T1215" s="24">
        <f>IF(P1215&gt;0, ROUND(IF(IF(OR(C1215="51", C1215="52", C1215="66"), (L1215*'UNIT VALUES'!$C$26)-CALCS!P1215,0)&gt;0, IF(OR(C1215="51", C1215="52", C1215="66"), (L1215*'UNIT VALUES'!$C$26)-CALCS!P1215,0), 0), 0), ROUND(IF(IF(OR(C1215="51", C1215="52", C1215="66"), (L1215*'UNIT VALUES'!$C$26)-CALCS!O1215,0)&gt;0, IF(OR(C1215="51", C1215="52", C1215="66"), (L1215*'UNIT VALUES'!$C$26)-CALCS!O1215,0), 0), 0))</f>
        <v>0</v>
      </c>
      <c r="U1215" s="25">
        <f>IF(C1215="22", (O1215*'UNIT VALUES'!$D$38)+(Q1215*'UNIT VALUES'!$D$39)+(S1215*'UNIT VALUES'!$D$40), (O1215*'UNIT VALUES'!$D$28)+(Q1215*'UNIT VALUES'!$D$29)+(S1215*'UNIT VALUES'!$D$30))</f>
        <v>241276.28558514005</v>
      </c>
      <c r="V1215" s="25">
        <f>IF(C1215="22",(O1215*'UNIT VALUES'!$D$41)+(Q1215*'UNIT VALUES'!$D$42)+(R1215*'UNIT VALUES'!$D$43),IF(C1215="66",(Q1215*'UNIT VALUES'!$D$31)+(T1215*'UNIT VALUES'!$D$33)+(R1215*'UNIT VALUES'!$D$34),(Q1215*'UNIT VALUES'!$D$31)+(T1215*'UNIT VALUES'!$D$32)+(R1215*'UNIT VALUES'!$D$34)))</f>
        <v>219350.63462542303</v>
      </c>
      <c r="W1215" s="25">
        <f t="shared" si="54"/>
        <v>241276</v>
      </c>
      <c r="X1215" s="27">
        <f>ROUND(IF(C1215="22", W1215*'UNIT VALUES'!$D$44, W1215*'UNIT VALUES'!$D$36), 0)</f>
        <v>211167</v>
      </c>
      <c r="Y1215" s="87">
        <f>ROUND(IF(C1215="22", IF(U1215&gt;V1215,O1215*'UNIT VALUES'!$D$38*'UNIT VALUES'!$D$44,O1215*'UNIT VALUES'!$D$41*'UNIT VALUES'!$D$44),IF(U1215&gt;V1215, O1215*'UNIT VALUES'!$D$28*'UNIT VALUES'!$D$36,0)), 0)</f>
        <v>55337</v>
      </c>
      <c r="Z1215" s="87">
        <f>ROUND(IF(C1215="22", IF(U1215&gt;V1215,Q1215*'UNIT VALUES'!$D$39*'UNIT VALUES'!$D$44,Q1215*'UNIT VALUES'!$D$42*'UNIT VALUES'!$D$44), IF(U1215&gt;V1215, Q1215*'UNIT VALUES'!$D$29*'UNIT VALUES'!$D$36, Q1215*'UNIT VALUES'!$D$31*'UNIT VALUES'!$D$36)),0)</f>
        <v>97807</v>
      </c>
      <c r="AA1215" s="87">
        <f>ROUND(IF(C1215="22", IF(U1215&gt;V1215,0,R1215*'UNIT VALUES'!$D$43*'UNIT VALUES'!$D$44),IF(CALCS!U1215&gt;CALCS!V1215,0,CALCS!R1215*'UNIT VALUES'!$D$34*'UNIT VALUES'!$D$36)), 0)</f>
        <v>0</v>
      </c>
      <c r="AB1215" s="87">
        <f>ROUND(IF(C1215="22",IF(U1215&gt;V1215,S1215*'UNIT VALUES'!$D$40*'UNIT VALUES'!$D$44,0),IF(U1215&gt;V1215,S1215*'UNIT VALUES'!$D$30*'UNIT VALUES'!$D$36)), 0)</f>
        <v>58023</v>
      </c>
      <c r="AC1215" s="87">
        <f>ROUND(IF(U1215&gt;V1215,0,IF(T1215&gt;1, IF(C1215="66", T1215*'UNIT VALUES'!$D$33*'UNIT VALUES'!$D$36,T1215*'UNIT VALUES'!$D$32*'UNIT VALUES'!$D$36),0)),0)</f>
        <v>0</v>
      </c>
      <c r="AD1215" t="str">
        <f t="shared" si="55"/>
        <v>531728</v>
      </c>
      <c r="AE1215">
        <f ca="1">IF(C1215="22",OFFSET('National Reallocations'!$L$1,MATCH(AD1215,'National Reallocations'!$I$2:$I$52,0),),ROUND((X1215/(SUM($X$2:$X$1259)-SUMIF($C$2:$C$1259,"22",$X$2:$X$1259)))*(Reallocations!$F$4+Reallocations!$F$5),0))</f>
        <v>18</v>
      </c>
      <c r="AF1215" s="27">
        <f ca="1">IF(ISERROR(OFFSET('MSA Reallocations'!$I$1,MATCH(AD1215,'MSA Reallocations'!$E$2:$E$37,0),)), 0, (OFFSET('MSA Reallocations'!$I$1,MATCH(AD1215,'MSA Reallocations'!$E$2:$E$37,0),)))</f>
        <v>0</v>
      </c>
      <c r="AG1215" s="181">
        <f ca="1">IF(ISERROR(OFFSET(Reductions!$E$1,MATCH(AD1215,Reductions!$F$2:$F$15,0),)), 0, -OFFSET(Reductions!$E$1,MATCH(AD1215,Reductions!$F$2:$F$15,0),))</f>
        <v>0</v>
      </c>
      <c r="AH1215" s="53">
        <f t="shared" ca="1" si="56"/>
        <v>211185</v>
      </c>
    </row>
    <row r="1216" spans="1:34" x14ac:dyDescent="0.25">
      <c r="A1216" s="126" t="s">
        <v>4823</v>
      </c>
      <c r="B1216" s="126" t="s">
        <v>3100</v>
      </c>
      <c r="C1216" s="126" t="s">
        <v>27</v>
      </c>
      <c r="D1216" s="126" t="s">
        <v>28</v>
      </c>
      <c r="E1216" s="126" t="s">
        <v>3101</v>
      </c>
      <c r="F1216" s="126" t="s">
        <v>3157</v>
      </c>
      <c r="G1216" s="126" t="s">
        <v>66</v>
      </c>
      <c r="H1216" s="126" t="s">
        <v>23</v>
      </c>
      <c r="I1216" s="126" t="s">
        <v>3158</v>
      </c>
      <c r="J1216" s="126" t="s">
        <v>3159</v>
      </c>
      <c r="K1216" s="126" t="s">
        <v>3361</v>
      </c>
      <c r="L1216" s="127">
        <v>43284</v>
      </c>
      <c r="M1216" s="127">
        <v>49826</v>
      </c>
      <c r="N1216" s="127">
        <v>49826</v>
      </c>
      <c r="O1216" s="127">
        <v>93701</v>
      </c>
      <c r="P1216" s="127">
        <v>0</v>
      </c>
      <c r="Q1216" s="127">
        <v>20552</v>
      </c>
      <c r="R1216" s="127">
        <v>5344</v>
      </c>
      <c r="S1216" s="127">
        <v>1930</v>
      </c>
      <c r="T1216" s="24">
        <f>IF(P1216&gt;0, ROUND(IF(IF(OR(C1216="51", C1216="52", C1216="66"), (L1216*'UNIT VALUES'!$C$26)-CALCS!P1216,0)&gt;0, IF(OR(C1216="51", C1216="52", C1216="66"), (L1216*'UNIT VALUES'!$C$26)-CALCS!P1216,0), 0), 0), ROUND(IF(IF(OR(C1216="51", C1216="52", C1216="66"), (L1216*'UNIT VALUES'!$C$26)-CALCS!O1216,0)&gt;0, IF(OR(C1216="51", C1216="52", C1216="66"), (L1216*'UNIT VALUES'!$C$26)-CALCS!O1216,0), 0), 0))</f>
        <v>0</v>
      </c>
      <c r="U1216" s="25">
        <f>IF(C1216="22", (O1216*'UNIT VALUES'!$D$38)+(Q1216*'UNIT VALUES'!$D$39)+(S1216*'UNIT VALUES'!$D$40), (O1216*'UNIT VALUES'!$D$28)+(Q1216*'UNIT VALUES'!$D$29)+(S1216*'UNIT VALUES'!$D$30))</f>
        <v>988079.22277069674</v>
      </c>
      <c r="V1216" s="25">
        <f>IF(C1216="22",(O1216*'UNIT VALUES'!$D$41)+(Q1216*'UNIT VALUES'!$D$42)+(R1216*'UNIT VALUES'!$D$43),IF(C1216="66",(Q1216*'UNIT VALUES'!$D$31)+(T1216*'UNIT VALUES'!$D$33)+(R1216*'UNIT VALUES'!$D$34),(Q1216*'UNIT VALUES'!$D$31)+(T1216*'UNIT VALUES'!$D$32)+(R1216*'UNIT VALUES'!$D$34)))</f>
        <v>709720.98752304981</v>
      </c>
      <c r="W1216" s="25">
        <f t="shared" si="54"/>
        <v>988079</v>
      </c>
      <c r="X1216" s="27">
        <f>ROUND(IF(C1216="22", W1216*'UNIT VALUES'!$D$44, W1216*'UNIT VALUES'!$D$36), 0)</f>
        <v>864775</v>
      </c>
      <c r="Y1216" s="87">
        <f>ROUND(IF(C1216="22", IF(U1216&gt;V1216,O1216*'UNIT VALUES'!$D$38*'UNIT VALUES'!$D$44,O1216*'UNIT VALUES'!$D$41*'UNIT VALUES'!$D$44),IF(U1216&gt;V1216, O1216*'UNIT VALUES'!$D$28*'UNIT VALUES'!$D$36,0)), 0)</f>
        <v>154155</v>
      </c>
      <c r="Z1216" s="87">
        <f>ROUND(IF(C1216="22", IF(U1216&gt;V1216,Q1216*'UNIT VALUES'!$D$39*'UNIT VALUES'!$D$44,Q1216*'UNIT VALUES'!$D$42*'UNIT VALUES'!$D$44), IF(U1216&gt;V1216, Q1216*'UNIT VALUES'!$D$29*'UNIT VALUES'!$D$36, Q1216*'UNIT VALUES'!$D$31*'UNIT VALUES'!$D$36)),0)</f>
        <v>457261</v>
      </c>
      <c r="AA1216" s="87">
        <f>ROUND(IF(C1216="22", IF(U1216&gt;V1216,0,R1216*'UNIT VALUES'!$D$43*'UNIT VALUES'!$D$44),IF(CALCS!U1216&gt;CALCS!V1216,0,CALCS!R1216*'UNIT VALUES'!$D$34*'UNIT VALUES'!$D$36)), 0)</f>
        <v>0</v>
      </c>
      <c r="AB1216" s="87">
        <f>ROUND(IF(C1216="22",IF(U1216&gt;V1216,S1216*'UNIT VALUES'!$D$40*'UNIT VALUES'!$D$44,0),IF(U1216&gt;V1216,S1216*'UNIT VALUES'!$D$30*'UNIT VALUES'!$D$36)), 0)</f>
        <v>253358</v>
      </c>
      <c r="AC1216" s="87">
        <f>ROUND(IF(U1216&gt;V1216,0,IF(T1216&gt;1, IF(C1216="66", T1216*'UNIT VALUES'!$D$33*'UNIT VALUES'!$D$36,T1216*'UNIT VALUES'!$D$32*'UNIT VALUES'!$D$36),0)),0)</f>
        <v>0</v>
      </c>
      <c r="AD1216" t="str">
        <f t="shared" si="55"/>
        <v>531830</v>
      </c>
      <c r="AE1216">
        <f ca="1">IF(C1216="22",OFFSET('National Reallocations'!$L$1,MATCH(AD1216,'National Reallocations'!$I$2:$I$52,0),),ROUND((X1216/(SUM($X$2:$X$1259)-SUMIF($C$2:$C$1259,"22",$X$2:$X$1259)))*(Reallocations!$F$4+Reallocations!$F$5),0))</f>
        <v>73</v>
      </c>
      <c r="AF1216" s="27">
        <f ca="1">IF(ISERROR(OFFSET('MSA Reallocations'!$I$1,MATCH(AD1216,'MSA Reallocations'!$E$2:$E$37,0),)), 0, (OFFSET('MSA Reallocations'!$I$1,MATCH(AD1216,'MSA Reallocations'!$E$2:$E$37,0),)))</f>
        <v>0</v>
      </c>
      <c r="AG1216" s="181">
        <f ca="1">IF(ISERROR(OFFSET(Reductions!$E$1,MATCH(AD1216,Reductions!$F$2:$F$15,0),)), 0, -OFFSET(Reductions!$E$1,MATCH(AD1216,Reductions!$F$2:$F$15,0),))</f>
        <v>0</v>
      </c>
      <c r="AH1216" s="53">
        <f t="shared" ca="1" si="56"/>
        <v>864848</v>
      </c>
    </row>
    <row r="1217" spans="1:34" x14ac:dyDescent="0.25">
      <c r="A1217" s="126" t="s">
        <v>4801</v>
      </c>
      <c r="B1217" s="126" t="s">
        <v>3100</v>
      </c>
      <c r="C1217" s="126" t="s">
        <v>99</v>
      </c>
      <c r="D1217" s="126" t="s">
        <v>100</v>
      </c>
      <c r="E1217" s="126" t="s">
        <v>3101</v>
      </c>
      <c r="F1217" s="126" t="s">
        <v>1108</v>
      </c>
      <c r="G1217" s="126" t="s">
        <v>886</v>
      </c>
      <c r="H1217" s="126" t="s">
        <v>23</v>
      </c>
      <c r="I1217" s="126" t="s">
        <v>23</v>
      </c>
      <c r="J1217" s="126" t="s">
        <v>1516</v>
      </c>
      <c r="K1217" s="126" t="s">
        <v>3361</v>
      </c>
      <c r="L1217" s="127">
        <v>62680</v>
      </c>
      <c r="M1217" s="127">
        <v>151649</v>
      </c>
      <c r="N1217" s="127">
        <v>151649</v>
      </c>
      <c r="O1217" s="127">
        <v>292390</v>
      </c>
      <c r="P1217" s="127">
        <v>0</v>
      </c>
      <c r="Q1217" s="127">
        <v>26843</v>
      </c>
      <c r="R1217" s="127">
        <v>3933</v>
      </c>
      <c r="S1217" s="127">
        <v>2390</v>
      </c>
      <c r="T1217" s="24">
        <f>IF(P1217&gt;0, ROUND(IF(IF(OR(C1217="51", C1217="52", C1217="66"), (L1217*'UNIT VALUES'!$C$26)-CALCS!P1217,0)&gt;0, IF(OR(C1217="51", C1217="52", C1217="66"), (L1217*'UNIT VALUES'!$C$26)-CALCS!P1217,0), 0), 0), ROUND(IF(IF(OR(C1217="51", C1217="52", C1217="66"), (L1217*'UNIT VALUES'!$C$26)-CALCS!O1217,0)&gt;0, IF(OR(C1217="51", C1217="52", C1217="66"), (L1217*'UNIT VALUES'!$C$26)-CALCS!O1217,0), 0), 0))</f>
        <v>0</v>
      </c>
      <c r="U1217" s="25">
        <f>IF(C1217="22", (O1217*'UNIT VALUES'!$D$38)+(Q1217*'UNIT VALUES'!$D$39)+(S1217*'UNIT VALUES'!$D$40), (O1217*'UNIT VALUES'!$D$28)+(Q1217*'UNIT VALUES'!$D$29)+(S1217*'UNIT VALUES'!$D$30))</f>
        <v>1590489.4580621554</v>
      </c>
      <c r="V1217" s="25">
        <f>IF(C1217="22",(O1217*'UNIT VALUES'!$D$41)+(Q1217*'UNIT VALUES'!$D$42)+(R1217*'UNIT VALUES'!$D$43),IF(C1217="66",(Q1217*'UNIT VALUES'!$D$31)+(T1217*'UNIT VALUES'!$D$33)+(R1217*'UNIT VALUES'!$D$34),(Q1217*'UNIT VALUES'!$D$31)+(T1217*'UNIT VALUES'!$D$32)+(R1217*'UNIT VALUES'!$D$34)))</f>
        <v>701054.25076057459</v>
      </c>
      <c r="W1217" s="25">
        <f t="shared" si="54"/>
        <v>1590489</v>
      </c>
      <c r="X1217" s="27">
        <f>ROUND(IF(C1217="22", W1217*'UNIT VALUES'!$D$44, W1217*'UNIT VALUES'!$D$36), 0)</f>
        <v>1392009</v>
      </c>
      <c r="Y1217" s="87">
        <f>ROUND(IF(C1217="22", IF(U1217&gt;V1217,O1217*'UNIT VALUES'!$D$38*'UNIT VALUES'!$D$44,O1217*'UNIT VALUES'!$D$41*'UNIT VALUES'!$D$44),IF(U1217&gt;V1217, O1217*'UNIT VALUES'!$D$28*'UNIT VALUES'!$D$36,0)), 0)</f>
        <v>481035</v>
      </c>
      <c r="Z1217" s="87">
        <f>ROUND(IF(C1217="22", IF(U1217&gt;V1217,Q1217*'UNIT VALUES'!$D$39*'UNIT VALUES'!$D$44,Q1217*'UNIT VALUES'!$D$42*'UNIT VALUES'!$D$44), IF(U1217&gt;V1217, Q1217*'UNIT VALUES'!$D$29*'UNIT VALUES'!$D$36, Q1217*'UNIT VALUES'!$D$31*'UNIT VALUES'!$D$36)),0)</f>
        <v>597230</v>
      </c>
      <c r="AA1217" s="87">
        <f>ROUND(IF(C1217="22", IF(U1217&gt;V1217,0,R1217*'UNIT VALUES'!$D$43*'UNIT VALUES'!$D$44),IF(CALCS!U1217&gt;CALCS!V1217,0,CALCS!R1217*'UNIT VALUES'!$D$34*'UNIT VALUES'!$D$36)), 0)</f>
        <v>0</v>
      </c>
      <c r="AB1217" s="87">
        <f>ROUND(IF(C1217="22",IF(U1217&gt;V1217,S1217*'UNIT VALUES'!$D$40*'UNIT VALUES'!$D$44,0),IF(U1217&gt;V1217,S1217*'UNIT VALUES'!$D$30*'UNIT VALUES'!$D$36)), 0)</f>
        <v>313744</v>
      </c>
      <c r="AC1217" s="87">
        <f>ROUND(IF(U1217&gt;V1217,0,IF(T1217&gt;1, IF(C1217="66", T1217*'UNIT VALUES'!$D$33*'UNIT VALUES'!$D$36,T1217*'UNIT VALUES'!$D$32*'UNIT VALUES'!$D$36),0)),0)</f>
        <v>0</v>
      </c>
      <c r="AD1217" t="str">
        <f t="shared" si="55"/>
        <v>539011</v>
      </c>
      <c r="AE1217">
        <f ca="1">IF(C1217="22",OFFSET('National Reallocations'!$L$1,MATCH(AD1217,'National Reallocations'!$I$2:$I$52,0),),ROUND((X1217/(SUM($X$2:$X$1259)-SUMIF($C$2:$C$1259,"22",$X$2:$X$1259)))*(Reallocations!$F$4+Reallocations!$F$5),0))</f>
        <v>117</v>
      </c>
      <c r="AF1217" s="27">
        <f ca="1">IF(ISERROR(OFFSET('MSA Reallocations'!$I$1,MATCH(AD1217,'MSA Reallocations'!$E$2:$E$37,0),)), 0, (OFFSET('MSA Reallocations'!$I$1,MATCH(AD1217,'MSA Reallocations'!$E$2:$E$37,0),)))</f>
        <v>0</v>
      </c>
      <c r="AG1217" s="181">
        <f ca="1">IF(ISERROR(OFFSET(Reductions!$E$1,MATCH(AD1217,Reductions!$F$2:$F$15,0),)), 0, -OFFSET(Reductions!$E$1,MATCH(AD1217,Reductions!$F$2:$F$15,0),))</f>
        <v>0</v>
      </c>
      <c r="AH1217" s="53">
        <f t="shared" ca="1" si="56"/>
        <v>1392126</v>
      </c>
    </row>
    <row r="1218" spans="1:34" x14ac:dyDescent="0.25">
      <c r="A1218" s="126" t="s">
        <v>5014</v>
      </c>
      <c r="B1218" s="126" t="s">
        <v>3100</v>
      </c>
      <c r="C1218" s="126" t="s">
        <v>99</v>
      </c>
      <c r="D1218" s="126" t="s">
        <v>100</v>
      </c>
      <c r="E1218" s="126" t="s">
        <v>3101</v>
      </c>
      <c r="F1218" s="126" t="s">
        <v>1115</v>
      </c>
      <c r="G1218" s="126" t="s">
        <v>1058</v>
      </c>
      <c r="H1218" s="126" t="s">
        <v>23</v>
      </c>
      <c r="I1218" s="126" t="s">
        <v>23</v>
      </c>
      <c r="J1218" s="126" t="s">
        <v>3106</v>
      </c>
      <c r="K1218" s="126" t="s">
        <v>3361</v>
      </c>
      <c r="L1218" s="127">
        <v>318261</v>
      </c>
      <c r="M1218" s="127">
        <v>509232</v>
      </c>
      <c r="N1218" s="127">
        <v>571816</v>
      </c>
      <c r="O1218" s="127">
        <v>697704</v>
      </c>
      <c r="P1218" s="127">
        <v>0</v>
      </c>
      <c r="Q1218" s="127">
        <v>60951</v>
      </c>
      <c r="R1218" s="127">
        <v>12596</v>
      </c>
      <c r="S1218" s="127">
        <v>6664</v>
      </c>
      <c r="T1218" s="24">
        <f>IF(P1218&gt;0, ROUND(IF(IF(OR(C1218="51", C1218="52", C1218="66"), (L1218*'UNIT VALUES'!$C$26)-CALCS!P1218,0)&gt;0, IF(OR(C1218="51", C1218="52", C1218="66"), (L1218*'UNIT VALUES'!$C$26)-CALCS!P1218,0), 0), 0), ROUND(IF(IF(OR(C1218="51", C1218="52", C1218="66"), (L1218*'UNIT VALUES'!$C$26)-CALCS!O1218,0)&gt;0, IF(OR(C1218="51", C1218="52", C1218="66"), (L1218*'UNIT VALUES'!$C$26)-CALCS!O1218,0), 0), 0))</f>
        <v>0</v>
      </c>
      <c r="U1218" s="25">
        <f>IF(C1218="22", (O1218*'UNIT VALUES'!$D$38)+(Q1218*'UNIT VALUES'!$D$39)+(S1218*'UNIT VALUES'!$D$40), (O1218*'UNIT VALUES'!$D$28)+(Q1218*'UNIT VALUES'!$D$29)+(S1218*'UNIT VALUES'!$D$30))</f>
        <v>3860519.3337985314</v>
      </c>
      <c r="V1218" s="25">
        <f>IF(C1218="22",(O1218*'UNIT VALUES'!$D$41)+(Q1218*'UNIT VALUES'!$D$42)+(R1218*'UNIT VALUES'!$D$43),IF(C1218="66",(Q1218*'UNIT VALUES'!$D$31)+(T1218*'UNIT VALUES'!$D$33)+(R1218*'UNIT VALUES'!$D$34),(Q1218*'UNIT VALUES'!$D$31)+(T1218*'UNIT VALUES'!$D$32)+(R1218*'UNIT VALUES'!$D$34)))</f>
        <v>1863638.5169208585</v>
      </c>
      <c r="W1218" s="25">
        <f t="shared" ref="W1218:W1259" si="57">ROUND(IF(U1218&gt;V1218,U1218,V1218), 0)</f>
        <v>3860519</v>
      </c>
      <c r="X1218" s="27">
        <f>ROUND(IF(C1218="22", W1218*'UNIT VALUES'!$D$44, W1218*'UNIT VALUES'!$D$36), 0)</f>
        <v>3378758</v>
      </c>
      <c r="Y1218" s="87">
        <f>ROUND(IF(C1218="22", IF(U1218&gt;V1218,O1218*'UNIT VALUES'!$D$38*'UNIT VALUES'!$D$44,O1218*'UNIT VALUES'!$D$41*'UNIT VALUES'!$D$44),IF(U1218&gt;V1218, O1218*'UNIT VALUES'!$D$28*'UNIT VALUES'!$D$36,0)), 0)</f>
        <v>1147852</v>
      </c>
      <c r="Z1218" s="87">
        <f>ROUND(IF(C1218="22", IF(U1218&gt;V1218,Q1218*'UNIT VALUES'!$D$39*'UNIT VALUES'!$D$44,Q1218*'UNIT VALUES'!$D$42*'UNIT VALUES'!$D$44), IF(U1218&gt;V1218, Q1218*'UNIT VALUES'!$D$29*'UNIT VALUES'!$D$36, Q1218*'UNIT VALUES'!$D$31*'UNIT VALUES'!$D$36)),0)</f>
        <v>1356099</v>
      </c>
      <c r="AA1218" s="87">
        <f>ROUND(IF(C1218="22", IF(U1218&gt;V1218,0,R1218*'UNIT VALUES'!$D$43*'UNIT VALUES'!$D$44),IF(CALCS!U1218&gt;CALCS!V1218,0,CALCS!R1218*'UNIT VALUES'!$D$34*'UNIT VALUES'!$D$36)), 0)</f>
        <v>0</v>
      </c>
      <c r="AB1218" s="87">
        <f>ROUND(IF(C1218="22",IF(U1218&gt;V1218,S1218*'UNIT VALUES'!$D$40*'UNIT VALUES'!$D$44,0),IF(U1218&gt;V1218,S1218*'UNIT VALUES'!$D$30*'UNIT VALUES'!$D$36)), 0)</f>
        <v>874808</v>
      </c>
      <c r="AC1218" s="87">
        <f>ROUND(IF(U1218&gt;V1218,0,IF(T1218&gt;1, IF(C1218="66", T1218*'UNIT VALUES'!$D$33*'UNIT VALUES'!$D$36,T1218*'UNIT VALUES'!$D$32*'UNIT VALUES'!$D$36),0)),0)</f>
        <v>0</v>
      </c>
      <c r="AD1218" t="str">
        <f t="shared" ref="AD1218:AD1259" si="58">E1218&amp;F1218</f>
        <v>539033</v>
      </c>
      <c r="AE1218">
        <f ca="1">IF(C1218="22",OFFSET('National Reallocations'!$L$1,MATCH(AD1218,'National Reallocations'!$I$2:$I$52,0),),ROUND((X1218/(SUM($X$2:$X$1259)-SUMIF($C$2:$C$1259,"22",$X$2:$X$1259)))*(Reallocations!$F$4+Reallocations!$F$5),0))</f>
        <v>284</v>
      </c>
      <c r="AF1218" s="27">
        <f ca="1">IF(ISERROR(OFFSET('MSA Reallocations'!$I$1,MATCH(AD1218,'MSA Reallocations'!$E$2:$E$37,0),)), 0, (OFFSET('MSA Reallocations'!$I$1,MATCH(AD1218,'MSA Reallocations'!$E$2:$E$37,0),)))</f>
        <v>0</v>
      </c>
      <c r="AG1218" s="181">
        <f ca="1">IF(ISERROR(OFFSET(Reductions!$E$1,MATCH(AD1218,Reductions!$F$2:$F$15,0),)), 0, -OFFSET(Reductions!$E$1,MATCH(AD1218,Reductions!$F$2:$F$15,0),))</f>
        <v>0</v>
      </c>
      <c r="AH1218" s="53">
        <f t="shared" ca="1" si="56"/>
        <v>3379042</v>
      </c>
    </row>
    <row r="1219" spans="1:34" x14ac:dyDescent="0.25">
      <c r="A1219" s="126" t="s">
        <v>5664</v>
      </c>
      <c r="B1219" s="126" t="s">
        <v>3100</v>
      </c>
      <c r="C1219" s="126" t="s">
        <v>99</v>
      </c>
      <c r="D1219" s="126" t="s">
        <v>100</v>
      </c>
      <c r="E1219" s="126" t="s">
        <v>3101</v>
      </c>
      <c r="F1219" s="126" t="s">
        <v>833</v>
      </c>
      <c r="G1219" s="126" t="s">
        <v>161</v>
      </c>
      <c r="H1219" s="126" t="s">
        <v>23</v>
      </c>
      <c r="I1219" s="126" t="s">
        <v>23</v>
      </c>
      <c r="J1219" s="126" t="s">
        <v>3113</v>
      </c>
      <c r="K1219" s="126" t="s">
        <v>3361</v>
      </c>
      <c r="L1219" s="127">
        <v>55254</v>
      </c>
      <c r="M1219" s="127">
        <v>110944</v>
      </c>
      <c r="N1219" s="127">
        <v>110944</v>
      </c>
      <c r="O1219" s="127">
        <v>219078</v>
      </c>
      <c r="P1219" s="127">
        <v>0</v>
      </c>
      <c r="Q1219" s="127">
        <v>19028</v>
      </c>
      <c r="R1219" s="127">
        <v>5545</v>
      </c>
      <c r="S1219" s="127">
        <v>1287</v>
      </c>
      <c r="T1219" s="24">
        <f>IF(P1219&gt;0, ROUND(IF(IF(OR(C1219="51", C1219="52", C1219="66"), (L1219*'UNIT VALUES'!$C$26)-CALCS!P1219,0)&gt;0, IF(OR(C1219="51", C1219="52", C1219="66"), (L1219*'UNIT VALUES'!$C$26)-CALCS!P1219,0), 0), 0), ROUND(IF(IF(OR(C1219="51", C1219="52", C1219="66"), (L1219*'UNIT VALUES'!$C$26)-CALCS!O1219,0)&gt;0, IF(OR(C1219="51", C1219="52", C1219="66"), (L1219*'UNIT VALUES'!$C$26)-CALCS!O1219,0), 0), 0))</f>
        <v>0</v>
      </c>
      <c r="U1219" s="25">
        <f>IF(C1219="22", (O1219*'UNIT VALUES'!$D$38)+(Q1219*'UNIT VALUES'!$D$39)+(S1219*'UNIT VALUES'!$D$40), (O1219*'UNIT VALUES'!$D$28)+(Q1219*'UNIT VALUES'!$D$29)+(S1219*'UNIT VALUES'!$D$30))</f>
        <v>1088571.7027608475</v>
      </c>
      <c r="V1219" s="25">
        <f>IF(C1219="22",(O1219*'UNIT VALUES'!$D$41)+(Q1219*'UNIT VALUES'!$D$42)+(R1219*'UNIT VALUES'!$D$43),IF(C1219="66",(Q1219*'UNIT VALUES'!$D$31)+(T1219*'UNIT VALUES'!$D$33)+(R1219*'UNIT VALUES'!$D$34),(Q1219*'UNIT VALUES'!$D$31)+(T1219*'UNIT VALUES'!$D$32)+(R1219*'UNIT VALUES'!$D$34)))</f>
        <v>701379.34671467589</v>
      </c>
      <c r="W1219" s="25">
        <f t="shared" si="57"/>
        <v>1088572</v>
      </c>
      <c r="X1219" s="27">
        <f>ROUND(IF(C1219="22", W1219*'UNIT VALUES'!$D$44, W1219*'UNIT VALUES'!$D$36), 0)</f>
        <v>952727</v>
      </c>
      <c r="Y1219" s="87">
        <f>ROUND(IF(C1219="22", IF(U1219&gt;V1219,O1219*'UNIT VALUES'!$D$38*'UNIT VALUES'!$D$44,O1219*'UNIT VALUES'!$D$41*'UNIT VALUES'!$D$44),IF(U1219&gt;V1219, O1219*'UNIT VALUES'!$D$28*'UNIT VALUES'!$D$36,0)), 0)</f>
        <v>360424</v>
      </c>
      <c r="Z1219" s="87">
        <f>ROUND(IF(C1219="22", IF(U1219&gt;V1219,Q1219*'UNIT VALUES'!$D$39*'UNIT VALUES'!$D$44,Q1219*'UNIT VALUES'!$D$42*'UNIT VALUES'!$D$44), IF(U1219&gt;V1219, Q1219*'UNIT VALUES'!$D$29*'UNIT VALUES'!$D$36, Q1219*'UNIT VALUES'!$D$31*'UNIT VALUES'!$D$36)),0)</f>
        <v>423354</v>
      </c>
      <c r="AA1219" s="87">
        <f>ROUND(IF(C1219="22", IF(U1219&gt;V1219,0,R1219*'UNIT VALUES'!$D$43*'UNIT VALUES'!$D$44),IF(CALCS!U1219&gt;CALCS!V1219,0,CALCS!R1219*'UNIT VALUES'!$D$34*'UNIT VALUES'!$D$36)), 0)</f>
        <v>0</v>
      </c>
      <c r="AB1219" s="87">
        <f>ROUND(IF(C1219="22",IF(U1219&gt;V1219,S1219*'UNIT VALUES'!$D$40*'UNIT VALUES'!$D$44,0),IF(U1219&gt;V1219,S1219*'UNIT VALUES'!$D$30*'UNIT VALUES'!$D$36)), 0)</f>
        <v>168949</v>
      </c>
      <c r="AC1219" s="87">
        <f>ROUND(IF(U1219&gt;V1219,0,IF(T1219&gt;1, IF(C1219="66", T1219*'UNIT VALUES'!$D$33*'UNIT VALUES'!$D$36,T1219*'UNIT VALUES'!$D$32*'UNIT VALUES'!$D$36),0)),0)</f>
        <v>0</v>
      </c>
      <c r="AD1219" t="str">
        <f t="shared" si="58"/>
        <v>539035</v>
      </c>
      <c r="AE1219">
        <f ca="1">IF(C1219="22",OFFSET('National Reallocations'!$L$1,MATCH(AD1219,'National Reallocations'!$I$2:$I$52,0),),ROUND((X1219/(SUM($X$2:$X$1259)-SUMIF($C$2:$C$1259,"22",$X$2:$X$1259)))*(Reallocations!$F$4+Reallocations!$F$5),0))</f>
        <v>80</v>
      </c>
      <c r="AF1219" s="27">
        <f ca="1">IF(ISERROR(OFFSET('MSA Reallocations'!$I$1,MATCH(AD1219,'MSA Reallocations'!$E$2:$E$37,0),)), 0, (OFFSET('MSA Reallocations'!$I$1,MATCH(AD1219,'MSA Reallocations'!$E$2:$E$37,0),)))</f>
        <v>0</v>
      </c>
      <c r="AG1219" s="181">
        <f ca="1">IF(ISERROR(OFFSET(Reductions!$E$1,MATCH(AD1219,Reductions!$F$2:$F$15,0),)), 0, -OFFSET(Reductions!$E$1,MATCH(AD1219,Reductions!$F$2:$F$15,0),))</f>
        <v>0</v>
      </c>
      <c r="AH1219" s="53">
        <f t="shared" ref="AH1219:AH1259" ca="1" si="59">AG1219+AF1219+AE1219+X1219</f>
        <v>952807</v>
      </c>
    </row>
    <row r="1220" spans="1:34" x14ac:dyDescent="0.25">
      <c r="A1220" s="126" t="s">
        <v>5215</v>
      </c>
      <c r="B1220" s="126" t="s">
        <v>3100</v>
      </c>
      <c r="C1220" s="126" t="s">
        <v>99</v>
      </c>
      <c r="D1220" s="126" t="s">
        <v>100</v>
      </c>
      <c r="E1220" s="126" t="s">
        <v>3101</v>
      </c>
      <c r="F1220" s="126" t="s">
        <v>1932</v>
      </c>
      <c r="G1220" s="126" t="s">
        <v>480</v>
      </c>
      <c r="H1220" s="126" t="s">
        <v>23</v>
      </c>
      <c r="I1220" s="126" t="s">
        <v>23</v>
      </c>
      <c r="J1220" s="126" t="s">
        <v>3129</v>
      </c>
      <c r="K1220" s="126" t="s">
        <v>3361</v>
      </c>
      <c r="L1220" s="127">
        <v>172963</v>
      </c>
      <c r="M1220" s="127">
        <v>322056</v>
      </c>
      <c r="N1220" s="127">
        <v>322032</v>
      </c>
      <c r="O1220" s="127">
        <v>546918</v>
      </c>
      <c r="P1220" s="127">
        <v>0</v>
      </c>
      <c r="Q1220" s="127">
        <v>51281</v>
      </c>
      <c r="R1220" s="127">
        <v>9325</v>
      </c>
      <c r="S1220" s="127">
        <v>4528</v>
      </c>
      <c r="T1220" s="24">
        <f>IF(P1220&gt;0, ROUND(IF(IF(OR(C1220="51", C1220="52", C1220="66"), (L1220*'UNIT VALUES'!$C$26)-CALCS!P1220,0)&gt;0, IF(OR(C1220="51", C1220="52", C1220="66"), (L1220*'UNIT VALUES'!$C$26)-CALCS!P1220,0), 0), 0), ROUND(IF(IF(OR(C1220="51", C1220="52", C1220="66"), (L1220*'UNIT VALUES'!$C$26)-CALCS!O1220,0)&gt;0, IF(OR(C1220="51", C1220="52", C1220="66"), (L1220*'UNIT VALUES'!$C$26)-CALCS!O1220,0), 0), 0))</f>
        <v>0</v>
      </c>
      <c r="U1220" s="25">
        <f>IF(C1220="22", (O1220*'UNIT VALUES'!$D$38)+(Q1220*'UNIT VALUES'!$D$39)+(S1220*'UNIT VALUES'!$D$40), (O1220*'UNIT VALUES'!$D$28)+(Q1220*'UNIT VALUES'!$D$29)+(S1220*'UNIT VALUES'!$D$30))</f>
        <v>3010871.0750078103</v>
      </c>
      <c r="V1220" s="25">
        <f>IF(C1220="22",(O1220*'UNIT VALUES'!$D$41)+(Q1220*'UNIT VALUES'!$D$42)+(R1220*'UNIT VALUES'!$D$43),IF(C1220="66",(Q1220*'UNIT VALUES'!$D$31)+(T1220*'UNIT VALUES'!$D$33)+(R1220*'UNIT VALUES'!$D$34),(Q1220*'UNIT VALUES'!$D$31)+(T1220*'UNIT VALUES'!$D$32)+(R1220*'UNIT VALUES'!$D$34)))</f>
        <v>1473606.8167401282</v>
      </c>
      <c r="W1220" s="25">
        <f t="shared" si="57"/>
        <v>3010871</v>
      </c>
      <c r="X1220" s="27">
        <f>ROUND(IF(C1220="22", W1220*'UNIT VALUES'!$D$44, W1220*'UNIT VALUES'!$D$36), 0)</f>
        <v>2635139</v>
      </c>
      <c r="Y1220" s="87">
        <f>ROUND(IF(C1220="22", IF(U1220&gt;V1220,O1220*'UNIT VALUES'!$D$38*'UNIT VALUES'!$D$44,O1220*'UNIT VALUES'!$D$41*'UNIT VALUES'!$D$44),IF(U1220&gt;V1220, O1220*'UNIT VALUES'!$D$28*'UNIT VALUES'!$D$36,0)), 0)</f>
        <v>899781</v>
      </c>
      <c r="Z1220" s="87">
        <f>ROUND(IF(C1220="22", IF(U1220&gt;V1220,Q1220*'UNIT VALUES'!$D$39*'UNIT VALUES'!$D$44,Q1220*'UNIT VALUES'!$D$42*'UNIT VALUES'!$D$44), IF(U1220&gt;V1220, Q1220*'UNIT VALUES'!$D$29*'UNIT VALUES'!$D$36, Q1220*'UNIT VALUES'!$D$31*'UNIT VALUES'!$D$36)),0)</f>
        <v>1140951</v>
      </c>
      <c r="AA1220" s="87">
        <f>ROUND(IF(C1220="22", IF(U1220&gt;V1220,0,R1220*'UNIT VALUES'!$D$43*'UNIT VALUES'!$D$44),IF(CALCS!U1220&gt;CALCS!V1220,0,CALCS!R1220*'UNIT VALUES'!$D$34*'UNIT VALUES'!$D$36)), 0)</f>
        <v>0</v>
      </c>
      <c r="AB1220" s="87">
        <f>ROUND(IF(C1220="22",IF(U1220&gt;V1220,S1220*'UNIT VALUES'!$D$40*'UNIT VALUES'!$D$44,0),IF(U1220&gt;V1220,S1220*'UNIT VALUES'!$D$30*'UNIT VALUES'!$D$36)), 0)</f>
        <v>594407</v>
      </c>
      <c r="AC1220" s="87">
        <f>ROUND(IF(U1220&gt;V1220,0,IF(T1220&gt;1, IF(C1220="66", T1220*'UNIT VALUES'!$D$33*'UNIT VALUES'!$D$36,T1220*'UNIT VALUES'!$D$32*'UNIT VALUES'!$D$36),0)),0)</f>
        <v>0</v>
      </c>
      <c r="AD1220" t="str">
        <f t="shared" si="58"/>
        <v>539053</v>
      </c>
      <c r="AE1220">
        <f ca="1">IF(C1220="22",OFFSET('National Reallocations'!$L$1,MATCH(AD1220,'National Reallocations'!$I$2:$I$52,0),),ROUND((X1220/(SUM($X$2:$X$1259)-SUMIF($C$2:$C$1259,"22",$X$2:$X$1259)))*(Reallocations!$F$4+Reallocations!$F$5),0))</f>
        <v>222</v>
      </c>
      <c r="AF1220" s="27">
        <f ca="1">IF(ISERROR(OFFSET('MSA Reallocations'!$I$1,MATCH(AD1220,'MSA Reallocations'!$E$2:$E$37,0),)), 0, (OFFSET('MSA Reallocations'!$I$1,MATCH(AD1220,'MSA Reallocations'!$E$2:$E$37,0),)))</f>
        <v>0</v>
      </c>
      <c r="AG1220" s="181">
        <f ca="1">IF(ISERROR(OFFSET(Reductions!$E$1,MATCH(AD1220,Reductions!$F$2:$F$15,0),)), 0, -OFFSET(Reductions!$E$1,MATCH(AD1220,Reductions!$F$2:$F$15,0),))</f>
        <v>0</v>
      </c>
      <c r="AH1220" s="53">
        <f t="shared" ca="1" si="59"/>
        <v>2635361</v>
      </c>
    </row>
    <row r="1221" spans="1:34" x14ac:dyDescent="0.25">
      <c r="A1221" s="126" t="s">
        <v>5148</v>
      </c>
      <c r="B1221" s="126" t="s">
        <v>3100</v>
      </c>
      <c r="C1221" s="126" t="s">
        <v>99</v>
      </c>
      <c r="D1221" s="126" t="s">
        <v>100</v>
      </c>
      <c r="E1221" s="126" t="s">
        <v>3101</v>
      </c>
      <c r="F1221" s="126" t="s">
        <v>2473</v>
      </c>
      <c r="G1221" s="126" t="s">
        <v>594</v>
      </c>
      <c r="H1221" s="126" t="s">
        <v>23</v>
      </c>
      <c r="I1221" s="126" t="s">
        <v>23</v>
      </c>
      <c r="J1221" s="126" t="s">
        <v>3106</v>
      </c>
      <c r="K1221" s="126" t="s">
        <v>3361</v>
      </c>
      <c r="L1221" s="127">
        <v>128778</v>
      </c>
      <c r="M1221" s="127">
        <v>277044</v>
      </c>
      <c r="N1221" s="127">
        <v>278227</v>
      </c>
      <c r="O1221" s="127">
        <v>594835</v>
      </c>
      <c r="P1221" s="127">
        <v>0</v>
      </c>
      <c r="Q1221" s="127">
        <v>49907</v>
      </c>
      <c r="R1221" s="127">
        <v>9378</v>
      </c>
      <c r="S1221" s="127">
        <v>4983</v>
      </c>
      <c r="T1221" s="24">
        <f>IF(P1221&gt;0, ROUND(IF(IF(OR(C1221="51", C1221="52", C1221="66"), (L1221*'UNIT VALUES'!$C$26)-CALCS!P1221,0)&gt;0, IF(OR(C1221="51", C1221="52", C1221="66"), (L1221*'UNIT VALUES'!$C$26)-CALCS!P1221,0), 0), 0), ROUND(IF(IF(OR(C1221="51", C1221="52", C1221="66"), (L1221*'UNIT VALUES'!$C$26)-CALCS!O1221,0)&gt;0, IF(OR(C1221="51", C1221="52", C1221="66"), (L1221*'UNIT VALUES'!$C$26)-CALCS!O1221,0), 0), 0))</f>
        <v>0</v>
      </c>
      <c r="U1221" s="25">
        <f>IF(C1221="22", (O1221*'UNIT VALUES'!$D$38)+(Q1221*'UNIT VALUES'!$D$39)+(S1221*'UNIT VALUES'!$D$40), (O1221*'UNIT VALUES'!$D$28)+(Q1221*'UNIT VALUES'!$D$29)+(S1221*'UNIT VALUES'!$D$30))</f>
        <v>3134260.7780664288</v>
      </c>
      <c r="V1221" s="25">
        <f>IF(C1221="22",(O1221*'UNIT VALUES'!$D$41)+(Q1221*'UNIT VALUES'!$D$42)+(R1221*'UNIT VALUES'!$D$43),IF(C1221="66",(Q1221*'UNIT VALUES'!$D$31)+(T1221*'UNIT VALUES'!$D$33)+(R1221*'UNIT VALUES'!$D$34),(Q1221*'UNIT VALUES'!$D$31)+(T1221*'UNIT VALUES'!$D$32)+(R1221*'UNIT VALUES'!$D$34)))</f>
        <v>1456579.2534079389</v>
      </c>
      <c r="W1221" s="25">
        <f t="shared" si="57"/>
        <v>3134261</v>
      </c>
      <c r="X1221" s="27">
        <f>ROUND(IF(C1221="22", W1221*'UNIT VALUES'!$D$44, W1221*'UNIT VALUES'!$D$36), 0)</f>
        <v>2743131</v>
      </c>
      <c r="Y1221" s="87">
        <f>ROUND(IF(C1221="22", IF(U1221&gt;V1221,O1221*'UNIT VALUES'!$D$38*'UNIT VALUES'!$D$44,O1221*'UNIT VALUES'!$D$41*'UNIT VALUES'!$D$44),IF(U1221&gt;V1221, O1221*'UNIT VALUES'!$D$28*'UNIT VALUES'!$D$36,0)), 0)</f>
        <v>978613</v>
      </c>
      <c r="Z1221" s="87">
        <f>ROUND(IF(C1221="22", IF(U1221&gt;V1221,Q1221*'UNIT VALUES'!$D$39*'UNIT VALUES'!$D$44,Q1221*'UNIT VALUES'!$D$42*'UNIT VALUES'!$D$44), IF(U1221&gt;V1221, Q1221*'UNIT VALUES'!$D$29*'UNIT VALUES'!$D$36, Q1221*'UNIT VALUES'!$D$31*'UNIT VALUES'!$D$36)),0)</f>
        <v>1110381</v>
      </c>
      <c r="AA1221" s="87">
        <f>ROUND(IF(C1221="22", IF(U1221&gt;V1221,0,R1221*'UNIT VALUES'!$D$43*'UNIT VALUES'!$D$44),IF(CALCS!U1221&gt;CALCS!V1221,0,CALCS!R1221*'UNIT VALUES'!$D$34*'UNIT VALUES'!$D$36)), 0)</f>
        <v>0</v>
      </c>
      <c r="AB1221" s="87">
        <f>ROUND(IF(C1221="22",IF(U1221&gt;V1221,S1221*'UNIT VALUES'!$D$40*'UNIT VALUES'!$D$44,0),IF(U1221&gt;V1221,S1221*'UNIT VALUES'!$D$30*'UNIT VALUES'!$D$36)), 0)</f>
        <v>654137</v>
      </c>
      <c r="AC1221" s="87">
        <f>ROUND(IF(U1221&gt;V1221,0,IF(T1221&gt;1, IF(C1221="66", T1221*'UNIT VALUES'!$D$33*'UNIT VALUES'!$D$36,T1221*'UNIT VALUES'!$D$32*'UNIT VALUES'!$D$36),0)),0)</f>
        <v>0</v>
      </c>
      <c r="AD1221" t="str">
        <f t="shared" si="58"/>
        <v>539061</v>
      </c>
      <c r="AE1221">
        <f ca="1">IF(C1221="22",OFFSET('National Reallocations'!$L$1,MATCH(AD1221,'National Reallocations'!$I$2:$I$52,0),),ROUND((X1221/(SUM($X$2:$X$1259)-SUMIF($C$2:$C$1259,"22",$X$2:$X$1259)))*(Reallocations!$F$4+Reallocations!$F$5),0))</f>
        <v>231</v>
      </c>
      <c r="AF1221" s="27">
        <f ca="1">IF(ISERROR(OFFSET('MSA Reallocations'!$I$1,MATCH(AD1221,'MSA Reallocations'!$E$2:$E$37,0),)), 0, (OFFSET('MSA Reallocations'!$I$1,MATCH(AD1221,'MSA Reallocations'!$E$2:$E$37,0),)))</f>
        <v>0</v>
      </c>
      <c r="AG1221" s="181">
        <f ca="1">IF(ISERROR(OFFSET(Reductions!$E$1,MATCH(AD1221,Reductions!$F$2:$F$15,0),)), 0, -OFFSET(Reductions!$E$1,MATCH(AD1221,Reductions!$F$2:$F$15,0),))</f>
        <v>0</v>
      </c>
      <c r="AH1221" s="53">
        <f t="shared" ca="1" si="59"/>
        <v>2743362</v>
      </c>
    </row>
    <row r="1222" spans="1:34" x14ac:dyDescent="0.25">
      <c r="A1222" s="126" t="s">
        <v>5561</v>
      </c>
      <c r="B1222" s="126" t="s">
        <v>3100</v>
      </c>
      <c r="C1222" s="126" t="s">
        <v>99</v>
      </c>
      <c r="D1222" s="126" t="s">
        <v>100</v>
      </c>
      <c r="E1222" s="126" t="s">
        <v>3101</v>
      </c>
      <c r="F1222" s="126" t="s">
        <v>1207</v>
      </c>
      <c r="G1222" s="126" t="s">
        <v>1208</v>
      </c>
      <c r="H1222" s="126" t="s">
        <v>23</v>
      </c>
      <c r="I1222" s="126" t="s">
        <v>23</v>
      </c>
      <c r="J1222" s="126" t="s">
        <v>3149</v>
      </c>
      <c r="K1222" s="126" t="s">
        <v>3361</v>
      </c>
      <c r="L1222" s="127">
        <v>96725</v>
      </c>
      <c r="M1222" s="127">
        <v>170535</v>
      </c>
      <c r="N1222" s="127">
        <v>170535</v>
      </c>
      <c r="O1222" s="127">
        <v>277673</v>
      </c>
      <c r="P1222" s="127">
        <v>0</v>
      </c>
      <c r="Q1222" s="127">
        <v>32765</v>
      </c>
      <c r="R1222" s="127">
        <v>6284</v>
      </c>
      <c r="S1222" s="127">
        <v>1631</v>
      </c>
      <c r="T1222" s="24">
        <f>IF(P1222&gt;0, ROUND(IF(IF(OR(C1222="51", C1222="52", C1222="66"), (L1222*'UNIT VALUES'!$C$26)-CALCS!P1222,0)&gt;0, IF(OR(C1222="51", C1222="52", C1222="66"), (L1222*'UNIT VALUES'!$C$26)-CALCS!P1222,0), 0), 0), ROUND(IF(IF(OR(C1222="51", C1222="52", C1222="66"), (L1222*'UNIT VALUES'!$C$26)-CALCS!O1222,0)&gt;0, IF(OR(C1222="51", C1222="52", C1222="66"), (L1222*'UNIT VALUES'!$C$26)-CALCS!O1222,0), 0), 0))</f>
        <v>0</v>
      </c>
      <c r="U1222" s="25">
        <f>IF(C1222="22", (O1222*'UNIT VALUES'!$D$38)+(Q1222*'UNIT VALUES'!$D$39)+(S1222*'UNIT VALUES'!$D$40), (O1222*'UNIT VALUES'!$D$28)+(Q1222*'UNIT VALUES'!$D$29)+(S1222*'UNIT VALUES'!$D$30))</f>
        <v>1599526.9760062811</v>
      </c>
      <c r="V1222" s="25">
        <f>IF(C1222="22",(O1222*'UNIT VALUES'!$D$41)+(Q1222*'UNIT VALUES'!$D$42)+(R1222*'UNIT VALUES'!$D$43),IF(C1222="66",(Q1222*'UNIT VALUES'!$D$31)+(T1222*'UNIT VALUES'!$D$33)+(R1222*'UNIT VALUES'!$D$34),(Q1222*'UNIT VALUES'!$D$31)+(T1222*'UNIT VALUES'!$D$32)+(R1222*'UNIT VALUES'!$D$34)))</f>
        <v>965702.54356478795</v>
      </c>
      <c r="W1222" s="25">
        <f t="shared" si="57"/>
        <v>1599527</v>
      </c>
      <c r="X1222" s="27">
        <f>ROUND(IF(C1222="22", W1222*'UNIT VALUES'!$D$44, W1222*'UNIT VALUES'!$D$36), 0)</f>
        <v>1399919</v>
      </c>
      <c r="Y1222" s="87">
        <f>ROUND(IF(C1222="22", IF(U1222&gt;V1222,O1222*'UNIT VALUES'!$D$38*'UNIT VALUES'!$D$44,O1222*'UNIT VALUES'!$D$41*'UNIT VALUES'!$D$44),IF(U1222&gt;V1222, O1222*'UNIT VALUES'!$D$28*'UNIT VALUES'!$D$36,0)), 0)</f>
        <v>456823</v>
      </c>
      <c r="Z1222" s="87">
        <f>ROUND(IF(C1222="22", IF(U1222&gt;V1222,Q1222*'UNIT VALUES'!$D$39*'UNIT VALUES'!$D$44,Q1222*'UNIT VALUES'!$D$42*'UNIT VALUES'!$D$44), IF(U1222&gt;V1222, Q1222*'UNIT VALUES'!$D$29*'UNIT VALUES'!$D$36, Q1222*'UNIT VALUES'!$D$31*'UNIT VALUES'!$D$36)),0)</f>
        <v>728989</v>
      </c>
      <c r="AA1222" s="87">
        <f>ROUND(IF(C1222="22", IF(U1222&gt;V1222,0,R1222*'UNIT VALUES'!$D$43*'UNIT VALUES'!$D$44),IF(CALCS!U1222&gt;CALCS!V1222,0,CALCS!R1222*'UNIT VALUES'!$D$34*'UNIT VALUES'!$D$36)), 0)</f>
        <v>0</v>
      </c>
      <c r="AB1222" s="87">
        <f>ROUND(IF(C1222="22",IF(U1222&gt;V1222,S1222*'UNIT VALUES'!$D$40*'UNIT VALUES'!$D$44,0),IF(U1222&gt;V1222,S1222*'UNIT VALUES'!$D$30*'UNIT VALUES'!$D$36)), 0)</f>
        <v>214107</v>
      </c>
      <c r="AC1222" s="87">
        <f>ROUND(IF(U1222&gt;V1222,0,IF(T1222&gt;1, IF(C1222="66", T1222*'UNIT VALUES'!$D$33*'UNIT VALUES'!$D$36,T1222*'UNIT VALUES'!$D$32*'UNIT VALUES'!$D$36),0)),0)</f>
        <v>0</v>
      </c>
      <c r="AD1222" t="str">
        <f t="shared" si="58"/>
        <v>539063</v>
      </c>
      <c r="AE1222">
        <f ca="1">IF(C1222="22",OFFSET('National Reallocations'!$L$1,MATCH(AD1222,'National Reallocations'!$I$2:$I$52,0),),ROUND((X1222/(SUM($X$2:$X$1259)-SUMIF($C$2:$C$1259,"22",$X$2:$X$1259)))*(Reallocations!$F$4+Reallocations!$F$5),0))</f>
        <v>118</v>
      </c>
      <c r="AF1222" s="27">
        <f ca="1">IF(ISERROR(OFFSET('MSA Reallocations'!$I$1,MATCH(AD1222,'MSA Reallocations'!$E$2:$E$37,0),)), 0, (OFFSET('MSA Reallocations'!$I$1,MATCH(AD1222,'MSA Reallocations'!$E$2:$E$37,0),)))</f>
        <v>0</v>
      </c>
      <c r="AG1222" s="181">
        <f ca="1">IF(ISERROR(OFFSET(Reductions!$E$1,MATCH(AD1222,Reductions!$F$2:$F$15,0),)), 0, -OFFSET(Reductions!$E$1,MATCH(AD1222,Reductions!$F$2:$F$15,0),))</f>
        <v>0</v>
      </c>
      <c r="AH1222" s="53">
        <f t="shared" ca="1" si="59"/>
        <v>1400037</v>
      </c>
    </row>
    <row r="1223" spans="1:34" x14ac:dyDescent="0.25">
      <c r="A1223" s="126" t="s">
        <v>5665</v>
      </c>
      <c r="B1223" s="126" t="s">
        <v>3100</v>
      </c>
      <c r="C1223" s="126" t="s">
        <v>99</v>
      </c>
      <c r="D1223" s="126" t="s">
        <v>100</v>
      </c>
      <c r="E1223" s="126" t="s">
        <v>3101</v>
      </c>
      <c r="F1223" s="126" t="s">
        <v>760</v>
      </c>
      <c r="G1223" s="126" t="s">
        <v>294</v>
      </c>
      <c r="H1223" s="126" t="s">
        <v>23</v>
      </c>
      <c r="I1223" s="126" t="s">
        <v>23</v>
      </c>
      <c r="J1223" s="126" t="s">
        <v>3136</v>
      </c>
      <c r="K1223" s="126" t="s">
        <v>3361</v>
      </c>
      <c r="L1223" s="127">
        <v>36776</v>
      </c>
      <c r="M1223" s="127">
        <v>0</v>
      </c>
      <c r="N1223" s="127">
        <v>0</v>
      </c>
      <c r="O1223" s="127">
        <v>218830</v>
      </c>
      <c r="P1223" s="127">
        <v>0</v>
      </c>
      <c r="Q1223" s="127">
        <v>22534</v>
      </c>
      <c r="R1223" s="127">
        <v>3137</v>
      </c>
      <c r="S1223" s="127">
        <v>1584</v>
      </c>
      <c r="T1223" s="24">
        <f>IF(P1223&gt;0, ROUND(IF(IF(OR(C1223="51", C1223="52", C1223="66"), (L1223*'UNIT VALUES'!$C$26)-CALCS!P1223,0)&gt;0, IF(OR(C1223="51", C1223="52", C1223="66"), (L1223*'UNIT VALUES'!$C$26)-CALCS!P1223,0), 0), 0), ROUND(IF(IF(OR(C1223="51", C1223="52", C1223="66"), (L1223*'UNIT VALUES'!$C$26)-CALCS!O1223,0)&gt;0, IF(OR(C1223="51", C1223="52", C1223="66"), (L1223*'UNIT VALUES'!$C$26)-CALCS!O1223,0), 0), 0))</f>
        <v>0</v>
      </c>
      <c r="U1223" s="25">
        <f>IF(C1223="22", (O1223*'UNIT VALUES'!$D$38)+(Q1223*'UNIT VALUES'!$D$39)+(S1223*'UNIT VALUES'!$D$40), (O1223*'UNIT VALUES'!$D$28)+(Q1223*'UNIT VALUES'!$D$29)+(S1223*'UNIT VALUES'!$D$30))</f>
        <v>1221780.3120209803</v>
      </c>
      <c r="V1223" s="25">
        <f>IF(C1223="22",(O1223*'UNIT VALUES'!$D$41)+(Q1223*'UNIT VALUES'!$D$42)+(R1223*'UNIT VALUES'!$D$43),IF(C1223="66",(Q1223*'UNIT VALUES'!$D$31)+(T1223*'UNIT VALUES'!$D$33)+(R1223*'UNIT VALUES'!$D$34),(Q1223*'UNIT VALUES'!$D$31)+(T1223*'UNIT VALUES'!$D$32)+(R1223*'UNIT VALUES'!$D$34)))</f>
        <v>576308.31050901371</v>
      </c>
      <c r="W1223" s="25">
        <f t="shared" si="57"/>
        <v>1221780</v>
      </c>
      <c r="X1223" s="27">
        <f>ROUND(IF(C1223="22", W1223*'UNIT VALUES'!$D$44, W1223*'UNIT VALUES'!$D$36), 0)</f>
        <v>1069312</v>
      </c>
      <c r="Y1223" s="87">
        <f>ROUND(IF(C1223="22", IF(U1223&gt;V1223,O1223*'UNIT VALUES'!$D$38*'UNIT VALUES'!$D$44,O1223*'UNIT VALUES'!$D$41*'UNIT VALUES'!$D$44),IF(U1223&gt;V1223, O1223*'UNIT VALUES'!$D$28*'UNIT VALUES'!$D$36,0)), 0)</f>
        <v>360016</v>
      </c>
      <c r="Z1223" s="87">
        <f>ROUND(IF(C1223="22", IF(U1223&gt;V1223,Q1223*'UNIT VALUES'!$D$39*'UNIT VALUES'!$D$44,Q1223*'UNIT VALUES'!$D$42*'UNIT VALUES'!$D$44), IF(U1223&gt;V1223, Q1223*'UNIT VALUES'!$D$29*'UNIT VALUES'!$D$36, Q1223*'UNIT VALUES'!$D$31*'UNIT VALUES'!$D$36)),0)</f>
        <v>501359</v>
      </c>
      <c r="AA1223" s="87">
        <f>ROUND(IF(C1223="22", IF(U1223&gt;V1223,0,R1223*'UNIT VALUES'!$D$43*'UNIT VALUES'!$D$44),IF(CALCS!U1223&gt;CALCS!V1223,0,CALCS!R1223*'UNIT VALUES'!$D$34*'UNIT VALUES'!$D$36)), 0)</f>
        <v>0</v>
      </c>
      <c r="AB1223" s="87">
        <f>ROUND(IF(C1223="22",IF(U1223&gt;V1223,S1223*'UNIT VALUES'!$D$40*'UNIT VALUES'!$D$44,0),IF(U1223&gt;V1223,S1223*'UNIT VALUES'!$D$30*'UNIT VALUES'!$D$36)), 0)</f>
        <v>207937</v>
      </c>
      <c r="AC1223" s="87">
        <f>ROUND(IF(U1223&gt;V1223,0,IF(T1223&gt;1, IF(C1223="66", T1223*'UNIT VALUES'!$D$33*'UNIT VALUES'!$D$36,T1223*'UNIT VALUES'!$D$32*'UNIT VALUES'!$D$36),0)),0)</f>
        <v>0</v>
      </c>
      <c r="AD1223" t="str">
        <f t="shared" si="58"/>
        <v>539067</v>
      </c>
      <c r="AE1223">
        <f ca="1">IF(C1223="22",OFFSET('National Reallocations'!$L$1,MATCH(AD1223,'National Reallocations'!$I$2:$I$52,0),),ROUND((X1223/(SUM($X$2:$X$1259)-SUMIF($C$2:$C$1259,"22",$X$2:$X$1259)))*(Reallocations!$F$4+Reallocations!$F$5),0))</f>
        <v>90</v>
      </c>
      <c r="AF1223" s="27">
        <f ca="1">IF(ISERROR(OFFSET('MSA Reallocations'!$I$1,MATCH(AD1223,'MSA Reallocations'!$E$2:$E$37,0),)), 0, (OFFSET('MSA Reallocations'!$I$1,MATCH(AD1223,'MSA Reallocations'!$E$2:$E$37,0),)))</f>
        <v>0</v>
      </c>
      <c r="AG1223" s="181">
        <f ca="1">IF(ISERROR(OFFSET(Reductions!$E$1,MATCH(AD1223,Reductions!$F$2:$F$15,0),)), 0, -OFFSET(Reductions!$E$1,MATCH(AD1223,Reductions!$F$2:$F$15,0),))</f>
        <v>0</v>
      </c>
      <c r="AH1223" s="53">
        <f t="shared" ca="1" si="59"/>
        <v>1069402</v>
      </c>
    </row>
    <row r="1224" spans="1:34" x14ac:dyDescent="0.25">
      <c r="A1224" s="126" t="s">
        <v>5505</v>
      </c>
      <c r="B1224" s="126" t="s">
        <v>3166</v>
      </c>
      <c r="C1224" s="126" t="s">
        <v>19</v>
      </c>
      <c r="D1224" s="126" t="s">
        <v>20</v>
      </c>
      <c r="E1224" s="126" t="s">
        <v>3167</v>
      </c>
      <c r="F1224" s="126" t="s">
        <v>4744</v>
      </c>
      <c r="G1224" s="126" t="s">
        <v>22</v>
      </c>
      <c r="H1224" s="126" t="s">
        <v>23</v>
      </c>
      <c r="I1224" s="126" t="s">
        <v>23</v>
      </c>
      <c r="J1224" s="126" t="s">
        <v>24</v>
      </c>
      <c r="K1224" s="126" t="s">
        <v>3362</v>
      </c>
      <c r="L1224" s="127">
        <v>0</v>
      </c>
      <c r="M1224" s="127">
        <v>4706502</v>
      </c>
      <c r="N1224" s="127">
        <v>4705767</v>
      </c>
      <c r="O1224" s="127">
        <v>3077125</v>
      </c>
      <c r="P1224" s="127">
        <v>0</v>
      </c>
      <c r="Q1224" s="127">
        <v>301046</v>
      </c>
      <c r="R1224" s="127">
        <v>277041</v>
      </c>
      <c r="S1224" s="127">
        <v>17209</v>
      </c>
      <c r="T1224" s="24">
        <f>IF(P1224&gt;0, ROUND(IF(IF(OR(C1224="51", C1224="52", C1224="66"), (L1224*'UNIT VALUES'!$C$26)-CALCS!P1224,0)&gt;0, IF(OR(C1224="51", C1224="52", C1224="66"), (L1224*'UNIT VALUES'!$C$26)-CALCS!P1224,0), 0), 0), ROUND(IF(IF(OR(C1224="51", C1224="52", C1224="66"), (L1224*'UNIT VALUES'!$C$26)-CALCS!O1224,0)&gt;0, IF(OR(C1224="51", C1224="52", C1224="66"), (L1224*'UNIT VALUES'!$C$26)-CALCS!O1224,0), 0), 0))</f>
        <v>0</v>
      </c>
      <c r="U1224" s="25">
        <f>IF(C1224="22", (O1224*'UNIT VALUES'!$D$38)+(Q1224*'UNIT VALUES'!$D$39)+(S1224*'UNIT VALUES'!$D$40), (O1224*'UNIT VALUES'!$D$28)+(Q1224*'UNIT VALUES'!$D$29)+(S1224*'UNIT VALUES'!$D$30))</f>
        <v>18985244.013496354</v>
      </c>
      <c r="V1224" s="25">
        <f>IF(C1224="22",(O1224*'UNIT VALUES'!$D$41)+(Q1224*'UNIT VALUES'!$D$42)+(R1224*'UNIT VALUES'!$D$43),IF(C1224="66",(Q1224*'UNIT VALUES'!$D$31)+(T1224*'UNIT VALUES'!$D$33)+(R1224*'UNIT VALUES'!$D$34),(Q1224*'UNIT VALUES'!$D$31)+(T1224*'UNIT VALUES'!$D$32)+(R1224*'UNIT VALUES'!$D$34)))</f>
        <v>29318773.704168946</v>
      </c>
      <c r="W1224" s="25">
        <f t="shared" si="57"/>
        <v>29318774</v>
      </c>
      <c r="X1224" s="219">
        <f>ROUND(IF(C1224="22", W1224*'UNIT VALUES'!$D$44, W1224*'UNIT VALUES'!$D$36), 0)</f>
        <v>24380000</v>
      </c>
      <c r="Y1224" s="87">
        <f>ROUND(IF(C1224="22", IF(U1224&gt;V1224,O1224*'UNIT VALUES'!$D$38*'UNIT VALUES'!$D$44,O1224*'UNIT VALUES'!$D$41*'UNIT VALUES'!$D$44),IF(U1224&gt;V1224, O1224*'UNIT VALUES'!$D$28*'UNIT VALUES'!$D$36,0)), 0)</f>
        <v>4111496</v>
      </c>
      <c r="Z1224" s="87">
        <f>ROUND(IF(C1224="22", IF(U1224&gt;V1224,Q1224*'UNIT VALUES'!$D$39*'UNIT VALUES'!$D$44,Q1224*'UNIT VALUES'!$D$42*'UNIT VALUES'!$D$44), IF(U1224&gt;V1224, Q1224*'UNIT VALUES'!$D$29*'UNIT VALUES'!$D$36, Q1224*'UNIT VALUES'!$D$31*'UNIT VALUES'!$D$36)),0)</f>
        <v>4205105</v>
      </c>
      <c r="AA1224" s="87">
        <f>ROUND(IF(C1224="22", IF(U1224&gt;V1224,0,R1224*'UNIT VALUES'!$D$43*'UNIT VALUES'!$D$44),IF(CALCS!U1224&gt;CALCS!V1224,0,CALCS!R1224*'UNIT VALUES'!$D$34*'UNIT VALUES'!$D$36)), 0)</f>
        <v>16063400</v>
      </c>
      <c r="AB1224" s="87">
        <f>ROUND(IF(C1224="22",IF(U1224&gt;V1224,S1224*'UNIT VALUES'!$D$40*'UNIT VALUES'!$D$44,0),IF(U1224&gt;V1224,S1224*'UNIT VALUES'!$D$30*'UNIT VALUES'!$D$36)), 0)</f>
        <v>0</v>
      </c>
      <c r="AC1224" s="87">
        <f>ROUND(IF(U1224&gt;V1224,0,IF(T1224&gt;1, IF(C1224="66", T1224*'UNIT VALUES'!$D$33*'UNIT VALUES'!$D$36,T1224*'UNIT VALUES'!$D$32*'UNIT VALUES'!$D$36),0)),0)</f>
        <v>0</v>
      </c>
      <c r="AD1224" t="str">
        <f t="shared" si="58"/>
        <v>559999</v>
      </c>
      <c r="AE1224">
        <f ca="1">IF(C1224="22",OFFSET('National Reallocations'!$L$1,MATCH(AD1224,'National Reallocations'!$I$2:$I$52,0),),ROUND((X1224/(SUM($X$2:$X$1259)-SUMIF($C$2:$C$1259,"22",$X$2:$X$1259)))*(Reallocations!$F$4+Reallocations!$F$5),0))</f>
        <v>11621</v>
      </c>
      <c r="AF1224" s="27">
        <f ca="1">IF(ISERROR(OFFSET('MSA Reallocations'!$I$1,MATCH(AD1224,'MSA Reallocations'!$E$2:$E$37,0),)), 0, (OFFSET('MSA Reallocations'!$I$1,MATCH(AD1224,'MSA Reallocations'!$E$2:$E$37,0),)))</f>
        <v>0</v>
      </c>
      <c r="AG1224" s="181">
        <f ca="1">IF(ISERROR(OFFSET(Reductions!$E$1,MATCH(AD1224,Reductions!$F$2:$F$15,0),)), 0, -OFFSET(Reductions!$E$1,MATCH(AD1224,Reductions!$F$2:$F$15,0),))</f>
        <v>0</v>
      </c>
      <c r="AH1224" s="53">
        <f t="shared" ca="1" si="59"/>
        <v>24391621</v>
      </c>
    </row>
    <row r="1225" spans="1:34" x14ac:dyDescent="0.25">
      <c r="A1225" s="126" t="s">
        <v>4976</v>
      </c>
      <c r="B1225" s="126" t="s">
        <v>3166</v>
      </c>
      <c r="C1225" s="126" t="s">
        <v>27</v>
      </c>
      <c r="D1225" s="126" t="s">
        <v>28</v>
      </c>
      <c r="E1225" s="126" t="s">
        <v>3167</v>
      </c>
      <c r="F1225" s="126" t="s">
        <v>49</v>
      </c>
      <c r="G1225" s="126" t="s">
        <v>22</v>
      </c>
      <c r="H1225" s="126" t="s">
        <v>23</v>
      </c>
      <c r="I1225" s="126" t="s">
        <v>3169</v>
      </c>
      <c r="J1225" s="126" t="s">
        <v>4776</v>
      </c>
      <c r="K1225" s="126" t="s">
        <v>3362</v>
      </c>
      <c r="L1225" s="127">
        <v>48411</v>
      </c>
      <c r="M1225" s="127">
        <v>58915</v>
      </c>
      <c r="N1225" s="127">
        <v>59032</v>
      </c>
      <c r="O1225" s="127">
        <v>74139</v>
      </c>
      <c r="P1225" s="127">
        <v>0</v>
      </c>
      <c r="Q1225" s="127">
        <v>8218</v>
      </c>
      <c r="R1225" s="127">
        <v>6497</v>
      </c>
      <c r="S1225" s="127">
        <v>526</v>
      </c>
      <c r="T1225" s="24">
        <f>IF(P1225&gt;0, ROUND(IF(IF(OR(C1225="51", C1225="52", C1225="66"), (L1225*'UNIT VALUES'!$C$26)-CALCS!P1225,0)&gt;0, IF(OR(C1225="51", C1225="52", C1225="66"), (L1225*'UNIT VALUES'!$C$26)-CALCS!P1225,0), 0), 0), ROUND(IF(IF(OR(C1225="51", C1225="52", C1225="66"), (L1225*'UNIT VALUES'!$C$26)-CALCS!O1225,0)&gt;0, IF(OR(C1225="51", C1225="52", C1225="66"), (L1225*'UNIT VALUES'!$C$26)-CALCS!O1225,0), 0), 0))</f>
        <v>1828</v>
      </c>
      <c r="U1225" s="25">
        <f>IF(C1225="22", (O1225*'UNIT VALUES'!$D$38)+(Q1225*'UNIT VALUES'!$D$39)+(S1225*'UNIT VALUES'!$D$40), (O1225*'UNIT VALUES'!$D$28)+(Q1225*'UNIT VALUES'!$D$29)+(S1225*'UNIT VALUES'!$D$30))</f>
        <v>427172.13465759228</v>
      </c>
      <c r="V1225" s="25">
        <f>IF(C1225="22",(O1225*'UNIT VALUES'!$D$41)+(Q1225*'UNIT VALUES'!$D$42)+(R1225*'UNIT VALUES'!$D$43),IF(C1225="66",(Q1225*'UNIT VALUES'!$D$31)+(T1225*'UNIT VALUES'!$D$33)+(R1225*'UNIT VALUES'!$D$34),(Q1225*'UNIT VALUES'!$D$31)+(T1225*'UNIT VALUES'!$D$32)+(R1225*'UNIT VALUES'!$D$34)))</f>
        <v>628412.43141527125</v>
      </c>
      <c r="W1225" s="25">
        <f t="shared" si="57"/>
        <v>628412</v>
      </c>
      <c r="X1225" s="27">
        <f>ROUND(IF(C1225="22", W1225*'UNIT VALUES'!$D$44, W1225*'UNIT VALUES'!$D$36), 0)</f>
        <v>549991</v>
      </c>
      <c r="Y1225" s="87">
        <f>ROUND(IF(C1225="22", IF(U1225&gt;V1225,O1225*'UNIT VALUES'!$D$38*'UNIT VALUES'!$D$44,O1225*'UNIT VALUES'!$D$41*'UNIT VALUES'!$D$44),IF(U1225&gt;V1225, O1225*'UNIT VALUES'!$D$28*'UNIT VALUES'!$D$36,0)), 0)</f>
        <v>0</v>
      </c>
      <c r="Z1225" s="87">
        <f>ROUND(IF(C1225="22", IF(U1225&gt;V1225,Q1225*'UNIT VALUES'!$D$39*'UNIT VALUES'!$D$44,Q1225*'UNIT VALUES'!$D$42*'UNIT VALUES'!$D$44), IF(U1225&gt;V1225, Q1225*'UNIT VALUES'!$D$29*'UNIT VALUES'!$D$36, Q1225*'UNIT VALUES'!$D$31*'UNIT VALUES'!$D$36)),0)</f>
        <v>109705</v>
      </c>
      <c r="AA1225" s="87">
        <f>ROUND(IF(C1225="22", IF(U1225&gt;V1225,0,R1225*'UNIT VALUES'!$D$43*'UNIT VALUES'!$D$44),IF(CALCS!U1225&gt;CALCS!V1225,0,CALCS!R1225*'UNIT VALUES'!$D$34*'UNIT VALUES'!$D$36)), 0)</f>
        <v>421620</v>
      </c>
      <c r="AB1225" s="87">
        <f>ROUND(IF(C1225="22",IF(U1225&gt;V1225,S1225*'UNIT VALUES'!$D$40*'UNIT VALUES'!$D$44,0),IF(U1225&gt;V1225,S1225*'UNIT VALUES'!$D$30*'UNIT VALUES'!$D$36)), 0)</f>
        <v>0</v>
      </c>
      <c r="AC1225" s="87">
        <f>ROUND(IF(U1225&gt;V1225,0,IF(T1225&gt;1, IF(C1225="66", T1225*'UNIT VALUES'!$D$33*'UNIT VALUES'!$D$36,T1225*'UNIT VALUES'!$D$32*'UNIT VALUES'!$D$36),0)),0)</f>
        <v>18666</v>
      </c>
      <c r="AD1225" t="str">
        <f t="shared" si="58"/>
        <v>550216</v>
      </c>
      <c r="AE1225">
        <f ca="1">IF(C1225="22",OFFSET('National Reallocations'!$L$1,MATCH(AD1225,'National Reallocations'!$I$2:$I$52,0),),ROUND((X1225/(SUM($X$2:$X$1259)-SUMIF($C$2:$C$1259,"22",$X$2:$X$1259)))*(Reallocations!$F$4+Reallocations!$F$5),0))</f>
        <v>46</v>
      </c>
      <c r="AF1225" s="27">
        <f ca="1">IF(ISERROR(OFFSET('MSA Reallocations'!$I$1,MATCH(AD1225,'MSA Reallocations'!$E$2:$E$37,0),)), 0, (OFFSET('MSA Reallocations'!$I$1,MATCH(AD1225,'MSA Reallocations'!$E$2:$E$37,0),)))</f>
        <v>0</v>
      </c>
      <c r="AG1225" s="181">
        <f ca="1">IF(ISERROR(OFFSET(Reductions!$E$1,MATCH(AD1225,Reductions!$F$2:$F$15,0),)), 0, -OFFSET(Reductions!$E$1,MATCH(AD1225,Reductions!$F$2:$F$15,0),))</f>
        <v>0</v>
      </c>
      <c r="AH1225" s="53">
        <f t="shared" ca="1" si="59"/>
        <v>550037</v>
      </c>
    </row>
    <row r="1226" spans="1:34" x14ac:dyDescent="0.25">
      <c r="A1226" s="126" t="s">
        <v>5440</v>
      </c>
      <c r="B1226" s="126" t="s">
        <v>3166</v>
      </c>
      <c r="C1226" s="126" t="s">
        <v>27</v>
      </c>
      <c r="D1226" s="126" t="s">
        <v>28</v>
      </c>
      <c r="E1226" s="126" t="s">
        <v>3167</v>
      </c>
      <c r="F1226" s="126" t="s">
        <v>3171</v>
      </c>
      <c r="G1226" s="126" t="s">
        <v>1004</v>
      </c>
      <c r="H1226" s="126" t="s">
        <v>23</v>
      </c>
      <c r="I1226" s="126" t="s">
        <v>3172</v>
      </c>
      <c r="J1226" s="126" t="s">
        <v>3173</v>
      </c>
      <c r="K1226" s="126" t="s">
        <v>3362</v>
      </c>
      <c r="L1226" s="127">
        <v>32846</v>
      </c>
      <c r="M1226" s="127">
        <v>35207</v>
      </c>
      <c r="N1226" s="127">
        <v>35207</v>
      </c>
      <c r="O1226" s="127">
        <v>36891</v>
      </c>
      <c r="P1226" s="127">
        <v>0</v>
      </c>
      <c r="Q1226" s="127">
        <v>8735</v>
      </c>
      <c r="R1226" s="127">
        <v>4788</v>
      </c>
      <c r="S1226" s="127">
        <v>364</v>
      </c>
      <c r="T1226" s="24">
        <f>IF(P1226&gt;0, ROUND(IF(IF(OR(C1226="51", C1226="52", C1226="66"), (L1226*'UNIT VALUES'!$C$26)-CALCS!P1226,0)&gt;0, IF(OR(C1226="51", C1226="52", C1226="66"), (L1226*'UNIT VALUES'!$C$26)-CALCS!P1226,0), 0), 0), ROUND(IF(IF(OR(C1226="51", C1226="52", C1226="66"), (L1226*'UNIT VALUES'!$C$26)-CALCS!O1226,0)&gt;0, IF(OR(C1226="51", C1226="52", C1226="66"), (L1226*'UNIT VALUES'!$C$26)-CALCS!O1226,0), 0), 0))</f>
        <v>14651</v>
      </c>
      <c r="U1226" s="25">
        <f>IF(C1226="22", (O1226*'UNIT VALUES'!$D$38)+(Q1226*'UNIT VALUES'!$D$39)+(S1226*'UNIT VALUES'!$D$40), (O1226*'UNIT VALUES'!$D$28)+(Q1226*'UNIT VALUES'!$D$29)+(S1226*'UNIT VALUES'!$D$30))</f>
        <v>345998.96523347049</v>
      </c>
      <c r="V1226" s="25">
        <f>IF(C1226="22",(O1226*'UNIT VALUES'!$D$41)+(Q1226*'UNIT VALUES'!$D$42)+(R1226*'UNIT VALUES'!$D$43),IF(C1226="66",(Q1226*'UNIT VALUES'!$D$31)+(T1226*'UNIT VALUES'!$D$33)+(R1226*'UNIT VALUES'!$D$34),(Q1226*'UNIT VALUES'!$D$31)+(T1226*'UNIT VALUES'!$D$32)+(R1226*'UNIT VALUES'!$D$34)))</f>
        <v>659188.34076386481</v>
      </c>
      <c r="W1226" s="25">
        <f t="shared" si="57"/>
        <v>659188</v>
      </c>
      <c r="X1226" s="27">
        <f>ROUND(IF(C1226="22", W1226*'UNIT VALUES'!$D$44, W1226*'UNIT VALUES'!$D$36), 0)</f>
        <v>576927</v>
      </c>
      <c r="Y1226" s="87">
        <f>ROUND(IF(C1226="22", IF(U1226&gt;V1226,O1226*'UNIT VALUES'!$D$38*'UNIT VALUES'!$D$44,O1226*'UNIT VALUES'!$D$41*'UNIT VALUES'!$D$44),IF(U1226&gt;V1226, O1226*'UNIT VALUES'!$D$28*'UNIT VALUES'!$D$36,0)), 0)</f>
        <v>0</v>
      </c>
      <c r="Z1226" s="87">
        <f>ROUND(IF(C1226="22", IF(U1226&gt;V1226,Q1226*'UNIT VALUES'!$D$39*'UNIT VALUES'!$D$44,Q1226*'UNIT VALUES'!$D$42*'UNIT VALUES'!$D$44), IF(U1226&gt;V1226, Q1226*'UNIT VALUES'!$D$29*'UNIT VALUES'!$D$36, Q1226*'UNIT VALUES'!$D$31*'UNIT VALUES'!$D$36)),0)</f>
        <v>116607</v>
      </c>
      <c r="AA1226" s="87">
        <f>ROUND(IF(C1226="22", IF(U1226&gt;V1226,0,R1226*'UNIT VALUES'!$D$43*'UNIT VALUES'!$D$44),IF(CALCS!U1226&gt;CALCS!V1226,0,CALCS!R1226*'UNIT VALUES'!$D$34*'UNIT VALUES'!$D$36)), 0)</f>
        <v>310715</v>
      </c>
      <c r="AB1226" s="87">
        <f>ROUND(IF(C1226="22",IF(U1226&gt;V1226,S1226*'UNIT VALUES'!$D$40*'UNIT VALUES'!$D$44,0),IF(U1226&gt;V1226,S1226*'UNIT VALUES'!$D$30*'UNIT VALUES'!$D$36)), 0)</f>
        <v>0</v>
      </c>
      <c r="AC1226" s="87">
        <f>ROUND(IF(U1226&gt;V1226,0,IF(T1226&gt;1, IF(C1226="66", T1226*'UNIT VALUES'!$D$33*'UNIT VALUES'!$D$36,T1226*'UNIT VALUES'!$D$32*'UNIT VALUES'!$D$36),0)),0)</f>
        <v>149605</v>
      </c>
      <c r="AD1226" t="str">
        <f t="shared" si="58"/>
        <v>550568</v>
      </c>
      <c r="AE1226">
        <f ca="1">IF(C1226="22",OFFSET('National Reallocations'!$L$1,MATCH(AD1226,'National Reallocations'!$I$2:$I$52,0),),ROUND((X1226/(SUM($X$2:$X$1259)-SUMIF($C$2:$C$1259,"22",$X$2:$X$1259)))*(Reallocations!$F$4+Reallocations!$F$5),0))</f>
        <v>49</v>
      </c>
      <c r="AF1226" s="27">
        <f ca="1">IF(ISERROR(OFFSET('MSA Reallocations'!$I$1,MATCH(AD1226,'MSA Reallocations'!$E$2:$E$37,0),)), 0, (OFFSET('MSA Reallocations'!$I$1,MATCH(AD1226,'MSA Reallocations'!$E$2:$E$37,0),)))</f>
        <v>0</v>
      </c>
      <c r="AG1226" s="181">
        <f ca="1">IF(ISERROR(OFFSET(Reductions!$E$1,MATCH(AD1226,Reductions!$F$2:$F$15,0),)), 0, -OFFSET(Reductions!$E$1,MATCH(AD1226,Reductions!$F$2:$F$15,0),))</f>
        <v>0</v>
      </c>
      <c r="AH1226" s="53">
        <f t="shared" ca="1" si="59"/>
        <v>576976</v>
      </c>
    </row>
    <row r="1227" spans="1:34" x14ac:dyDescent="0.25">
      <c r="A1227" s="126" t="s">
        <v>5038</v>
      </c>
      <c r="B1227" s="126" t="s">
        <v>3166</v>
      </c>
      <c r="C1227" s="126" t="s">
        <v>27</v>
      </c>
      <c r="D1227" s="126" t="s">
        <v>28</v>
      </c>
      <c r="E1227" s="126" t="s">
        <v>3167</v>
      </c>
      <c r="F1227" s="126" t="s">
        <v>3175</v>
      </c>
      <c r="G1227" s="126" t="s">
        <v>22</v>
      </c>
      <c r="H1227" s="126" t="s">
        <v>23</v>
      </c>
      <c r="I1227" s="126" t="s">
        <v>3176</v>
      </c>
      <c r="J1227" s="126" t="s">
        <v>3177</v>
      </c>
      <c r="K1227" s="126" t="s">
        <v>3362</v>
      </c>
      <c r="L1227" s="127">
        <v>37987</v>
      </c>
      <c r="M1227" s="127">
        <v>51509</v>
      </c>
      <c r="N1227" s="127">
        <v>51509</v>
      </c>
      <c r="O1227" s="127">
        <v>67778</v>
      </c>
      <c r="P1227" s="127">
        <v>0</v>
      </c>
      <c r="Q1227" s="127">
        <v>11631</v>
      </c>
      <c r="R1227" s="127">
        <v>5441</v>
      </c>
      <c r="S1227" s="127">
        <v>328</v>
      </c>
      <c r="T1227" s="24">
        <f>IF(P1227&gt;0, ROUND(IF(IF(OR(C1227="51", C1227="52", C1227="66"), (L1227*'UNIT VALUES'!$C$26)-CALCS!P1227,0)&gt;0, IF(OR(C1227="51", C1227="52", C1227="66"), (L1227*'UNIT VALUES'!$C$26)-CALCS!P1227,0), 0), 0), ROUND(IF(IF(OR(C1227="51", C1227="52", C1227="66"), (L1227*'UNIT VALUES'!$C$26)-CALCS!O1227,0)&gt;0, IF(OR(C1227="51", C1227="52", C1227="66"), (L1227*'UNIT VALUES'!$C$26)-CALCS!O1227,0), 0), 0))</f>
        <v>0</v>
      </c>
      <c r="U1227" s="25">
        <f>IF(C1227="22", (O1227*'UNIT VALUES'!$D$38)+(Q1227*'UNIT VALUES'!$D$39)+(S1227*'UNIT VALUES'!$D$40), (O1227*'UNIT VALUES'!$D$28)+(Q1227*'UNIT VALUES'!$D$29)+(S1227*'UNIT VALUES'!$D$30))</f>
        <v>472279.84977616038</v>
      </c>
      <c r="V1227" s="25">
        <f>IF(C1227="22",(O1227*'UNIT VALUES'!$D$41)+(Q1227*'UNIT VALUES'!$D$42)+(R1227*'UNIT VALUES'!$D$43),IF(C1227="66",(Q1227*'UNIT VALUES'!$D$31)+(T1227*'UNIT VALUES'!$D$33)+(R1227*'UNIT VALUES'!$D$34),(Q1227*'UNIT VALUES'!$D$31)+(T1227*'UNIT VALUES'!$D$32)+(R1227*'UNIT VALUES'!$D$34)))</f>
        <v>580842.81971700653</v>
      </c>
      <c r="W1227" s="25">
        <f t="shared" si="57"/>
        <v>580843</v>
      </c>
      <c r="X1227" s="27">
        <f>ROUND(IF(C1227="22", W1227*'UNIT VALUES'!$D$44, W1227*'UNIT VALUES'!$D$36), 0)</f>
        <v>508359</v>
      </c>
      <c r="Y1227" s="87">
        <f>ROUND(IF(C1227="22", IF(U1227&gt;V1227,O1227*'UNIT VALUES'!$D$38*'UNIT VALUES'!$D$44,O1227*'UNIT VALUES'!$D$41*'UNIT VALUES'!$D$44),IF(U1227&gt;V1227, O1227*'UNIT VALUES'!$D$28*'UNIT VALUES'!$D$36,0)), 0)</f>
        <v>0</v>
      </c>
      <c r="Z1227" s="87">
        <f>ROUND(IF(C1227="22", IF(U1227&gt;V1227,Q1227*'UNIT VALUES'!$D$39*'UNIT VALUES'!$D$44,Q1227*'UNIT VALUES'!$D$42*'UNIT VALUES'!$D$44), IF(U1227&gt;V1227, Q1227*'UNIT VALUES'!$D$29*'UNIT VALUES'!$D$36, Q1227*'UNIT VALUES'!$D$31*'UNIT VALUES'!$D$36)),0)</f>
        <v>155267</v>
      </c>
      <c r="AA1227" s="87">
        <f>ROUND(IF(C1227="22", IF(U1227&gt;V1227,0,R1227*'UNIT VALUES'!$D$43*'UNIT VALUES'!$D$44),IF(CALCS!U1227&gt;CALCS!V1227,0,CALCS!R1227*'UNIT VALUES'!$D$34*'UNIT VALUES'!$D$36)), 0)</f>
        <v>353092</v>
      </c>
      <c r="AB1227" s="87">
        <f>ROUND(IF(C1227="22",IF(U1227&gt;V1227,S1227*'UNIT VALUES'!$D$40*'UNIT VALUES'!$D$44,0),IF(U1227&gt;V1227,S1227*'UNIT VALUES'!$D$30*'UNIT VALUES'!$D$36)), 0)</f>
        <v>0</v>
      </c>
      <c r="AC1227" s="87">
        <f>ROUND(IF(U1227&gt;V1227,0,IF(T1227&gt;1, IF(C1227="66", T1227*'UNIT VALUES'!$D$33*'UNIT VALUES'!$D$36,T1227*'UNIT VALUES'!$D$32*'UNIT VALUES'!$D$36),0)),0)</f>
        <v>0</v>
      </c>
      <c r="AD1227" t="str">
        <f t="shared" si="58"/>
        <v>551920</v>
      </c>
      <c r="AE1227">
        <f ca="1">IF(C1227="22",OFFSET('National Reallocations'!$L$1,MATCH(AD1227,'National Reallocations'!$I$2:$I$52,0),),ROUND((X1227/(SUM($X$2:$X$1259)-SUMIF($C$2:$C$1259,"22",$X$2:$X$1259)))*(Reallocations!$F$4+Reallocations!$F$5),0))</f>
        <v>43</v>
      </c>
      <c r="AF1227" s="27">
        <f ca="1">IF(ISERROR(OFFSET('MSA Reallocations'!$I$1,MATCH(AD1227,'MSA Reallocations'!$E$2:$E$37,0),)), 0, (OFFSET('MSA Reallocations'!$I$1,MATCH(AD1227,'MSA Reallocations'!$E$2:$E$37,0),)))</f>
        <v>0</v>
      </c>
      <c r="AG1227" s="181">
        <f ca="1">IF(ISERROR(OFFSET(Reductions!$E$1,MATCH(AD1227,Reductions!$F$2:$F$15,0),)), 0, -OFFSET(Reductions!$E$1,MATCH(AD1227,Reductions!$F$2:$F$15,0),))</f>
        <v>0</v>
      </c>
      <c r="AH1227" s="53">
        <f t="shared" ca="1" si="59"/>
        <v>508402</v>
      </c>
    </row>
    <row r="1228" spans="1:34" x14ac:dyDescent="0.25">
      <c r="A1228" s="126" t="s">
        <v>5363</v>
      </c>
      <c r="B1228" s="126" t="s">
        <v>3166</v>
      </c>
      <c r="C1228" s="126" t="s">
        <v>27</v>
      </c>
      <c r="D1228" s="126" t="s">
        <v>28</v>
      </c>
      <c r="E1228" s="126" t="s">
        <v>3167</v>
      </c>
      <c r="F1228" s="126" t="s">
        <v>3179</v>
      </c>
      <c r="G1228" s="126" t="s">
        <v>454</v>
      </c>
      <c r="H1228" s="126" t="s">
        <v>23</v>
      </c>
      <c r="I1228" s="126" t="s">
        <v>3180</v>
      </c>
      <c r="J1228" s="126" t="s">
        <v>3181</v>
      </c>
      <c r="K1228" s="126" t="s">
        <v>3362</v>
      </c>
      <c r="L1228" s="127">
        <v>32719</v>
      </c>
      <c r="M1228" s="127">
        <v>0</v>
      </c>
      <c r="N1228" s="127">
        <v>0</v>
      </c>
      <c r="O1228" s="127">
        <v>42933</v>
      </c>
      <c r="P1228" s="127">
        <v>0</v>
      </c>
      <c r="Q1228" s="127">
        <v>5982</v>
      </c>
      <c r="R1228" s="127">
        <v>4940</v>
      </c>
      <c r="S1228" s="127">
        <v>291</v>
      </c>
      <c r="T1228" s="24">
        <f>IF(P1228&gt;0, ROUND(IF(IF(OR(C1228="51", C1228="52", C1228="66"), (L1228*'UNIT VALUES'!$C$26)-CALCS!P1228,0)&gt;0, IF(OR(C1228="51", C1228="52", C1228="66"), (L1228*'UNIT VALUES'!$C$26)-CALCS!P1228,0), 0), 0), ROUND(IF(IF(OR(C1228="51", C1228="52", C1228="66"), (L1228*'UNIT VALUES'!$C$26)-CALCS!O1228,0)&gt;0, IF(OR(C1228="51", C1228="52", C1228="66"), (L1228*'UNIT VALUES'!$C$26)-CALCS!O1228,0), 0), 0))</f>
        <v>8410</v>
      </c>
      <c r="U1228" s="25">
        <f>IF(C1228="22", (O1228*'UNIT VALUES'!$D$38)+(Q1228*'UNIT VALUES'!$D$39)+(S1228*'UNIT VALUES'!$D$40), (O1228*'UNIT VALUES'!$D$28)+(Q1228*'UNIT VALUES'!$D$29)+(S1228*'UNIT VALUES'!$D$30))</f>
        <v>276422.06490566063</v>
      </c>
      <c r="V1228" s="25">
        <f>IF(C1228="22",(O1228*'UNIT VALUES'!$D$41)+(Q1228*'UNIT VALUES'!$D$42)+(R1228*'UNIT VALUES'!$D$43),IF(C1228="66",(Q1228*'UNIT VALUES'!$D$31)+(T1228*'UNIT VALUES'!$D$33)+(R1228*'UNIT VALUES'!$D$34),(Q1228*'UNIT VALUES'!$D$31)+(T1228*'UNIT VALUES'!$D$32)+(R1228*'UNIT VALUES'!$D$34)))</f>
        <v>555652.76283375872</v>
      </c>
      <c r="W1228" s="25">
        <f t="shared" si="57"/>
        <v>555653</v>
      </c>
      <c r="X1228" s="27">
        <f>ROUND(IF(C1228="22", W1228*'UNIT VALUES'!$D$44, W1228*'UNIT VALUES'!$D$36), 0)</f>
        <v>486312</v>
      </c>
      <c r="Y1228" s="87">
        <f>ROUND(IF(C1228="22", IF(U1228&gt;V1228,O1228*'UNIT VALUES'!$D$38*'UNIT VALUES'!$D$44,O1228*'UNIT VALUES'!$D$41*'UNIT VALUES'!$D$44),IF(U1228&gt;V1228, O1228*'UNIT VALUES'!$D$28*'UNIT VALUES'!$D$36,0)), 0)</f>
        <v>0</v>
      </c>
      <c r="Z1228" s="87">
        <f>ROUND(IF(C1228="22", IF(U1228&gt;V1228,Q1228*'UNIT VALUES'!$D$39*'UNIT VALUES'!$D$44,Q1228*'UNIT VALUES'!$D$42*'UNIT VALUES'!$D$44), IF(U1228&gt;V1228, Q1228*'UNIT VALUES'!$D$29*'UNIT VALUES'!$D$36, Q1228*'UNIT VALUES'!$D$31*'UNIT VALUES'!$D$36)),0)</f>
        <v>79856</v>
      </c>
      <c r="AA1228" s="87">
        <f>ROUND(IF(C1228="22", IF(U1228&gt;V1228,0,R1228*'UNIT VALUES'!$D$43*'UNIT VALUES'!$D$44),IF(CALCS!U1228&gt;CALCS!V1228,0,CALCS!R1228*'UNIT VALUES'!$D$34*'UNIT VALUES'!$D$36)), 0)</f>
        <v>320579</v>
      </c>
      <c r="AB1228" s="87">
        <f>ROUND(IF(C1228="22",IF(U1228&gt;V1228,S1228*'UNIT VALUES'!$D$40*'UNIT VALUES'!$D$44,0),IF(U1228&gt;V1228,S1228*'UNIT VALUES'!$D$30*'UNIT VALUES'!$D$36)), 0)</f>
        <v>0</v>
      </c>
      <c r="AC1228" s="87">
        <f>ROUND(IF(U1228&gt;V1228,0,IF(T1228&gt;1, IF(C1228="66", T1228*'UNIT VALUES'!$D$33*'UNIT VALUES'!$D$36,T1228*'UNIT VALUES'!$D$32*'UNIT VALUES'!$D$36),0)),0)</f>
        <v>85876</v>
      </c>
      <c r="AD1228" t="str">
        <f t="shared" si="58"/>
        <v>552264</v>
      </c>
      <c r="AE1228">
        <f ca="1">IF(C1228="22",OFFSET('National Reallocations'!$L$1,MATCH(AD1228,'National Reallocations'!$I$2:$I$52,0),),ROUND((X1228/(SUM($X$2:$X$1259)-SUMIF($C$2:$C$1259,"22",$X$2:$X$1259)))*(Reallocations!$F$4+Reallocations!$F$5),0))</f>
        <v>41</v>
      </c>
      <c r="AF1228" s="27">
        <f ca="1">IF(ISERROR(OFFSET('MSA Reallocations'!$I$1,MATCH(AD1228,'MSA Reallocations'!$E$2:$E$37,0),)), 0, (OFFSET('MSA Reallocations'!$I$1,MATCH(AD1228,'MSA Reallocations'!$E$2:$E$37,0),)))</f>
        <v>0</v>
      </c>
      <c r="AG1228" s="181">
        <f ca="1">IF(ISERROR(OFFSET(Reductions!$E$1,MATCH(AD1228,Reductions!$F$2:$F$15,0),)), 0, -OFFSET(Reductions!$E$1,MATCH(AD1228,Reductions!$F$2:$F$15,0),))</f>
        <v>0</v>
      </c>
      <c r="AH1228" s="53">
        <f t="shared" ca="1" si="59"/>
        <v>486353</v>
      </c>
    </row>
    <row r="1229" spans="1:34" x14ac:dyDescent="0.25">
      <c r="A1229" s="126" t="s">
        <v>5904</v>
      </c>
      <c r="B1229" s="126" t="s">
        <v>3166</v>
      </c>
      <c r="C1229" s="126" t="s">
        <v>27</v>
      </c>
      <c r="D1229" s="126" t="s">
        <v>28</v>
      </c>
      <c r="E1229" s="126" t="s">
        <v>3167</v>
      </c>
      <c r="F1229" s="126" t="s">
        <v>3183</v>
      </c>
      <c r="G1229" s="126" t="s">
        <v>860</v>
      </c>
      <c r="H1229" s="126" t="s">
        <v>23</v>
      </c>
      <c r="I1229" s="126" t="s">
        <v>1470</v>
      </c>
      <c r="J1229" s="126" t="s">
        <v>3184</v>
      </c>
      <c r="K1229" s="126" t="s">
        <v>3362</v>
      </c>
      <c r="L1229" s="127">
        <v>75133</v>
      </c>
      <c r="M1229" s="127">
        <v>87899</v>
      </c>
      <c r="N1229" s="127">
        <v>87899</v>
      </c>
      <c r="O1229" s="127">
        <v>105207</v>
      </c>
      <c r="P1229" s="127">
        <v>0</v>
      </c>
      <c r="Q1229" s="127">
        <v>18333</v>
      </c>
      <c r="R1229" s="127">
        <v>8522</v>
      </c>
      <c r="S1229" s="127">
        <v>1466</v>
      </c>
      <c r="T1229" s="24">
        <f>IF(P1229&gt;0, ROUND(IF(IF(OR(C1229="51", C1229="52", C1229="66"), (L1229*'UNIT VALUES'!$C$26)-CALCS!P1229,0)&gt;0, IF(OR(C1229="51", C1229="52", C1229="66"), (L1229*'UNIT VALUES'!$C$26)-CALCS!P1229,0), 0), 0), ROUND(IF(IF(OR(C1229="51", C1229="52", C1229="66"), (L1229*'UNIT VALUES'!$C$26)-CALCS!O1229,0)&gt;0, IF(OR(C1229="51", C1229="52", C1229="66"), (L1229*'UNIT VALUES'!$C$26)-CALCS!O1229,0), 0), 0))</f>
        <v>12693</v>
      </c>
      <c r="U1229" s="25">
        <f>IF(C1229="22", (O1229*'UNIT VALUES'!$D$38)+(Q1229*'UNIT VALUES'!$D$39)+(S1229*'UNIT VALUES'!$D$40), (O1229*'UNIT VALUES'!$D$28)+(Q1229*'UNIT VALUES'!$D$29)+(S1229*'UNIT VALUES'!$D$30))</f>
        <v>883701.75439784816</v>
      </c>
      <c r="V1229" s="25">
        <f>IF(C1229="22",(O1229*'UNIT VALUES'!$D$41)+(Q1229*'UNIT VALUES'!$D$42)+(R1229*'UNIT VALUES'!$D$43),IF(C1229="66",(Q1229*'UNIT VALUES'!$D$31)+(T1229*'UNIT VALUES'!$D$33)+(R1229*'UNIT VALUES'!$D$34),(Q1229*'UNIT VALUES'!$D$31)+(T1229*'UNIT VALUES'!$D$32)+(R1229*'UNIT VALUES'!$D$34)))</f>
        <v>1059607.8104897819</v>
      </c>
      <c r="W1229" s="25">
        <f t="shared" si="57"/>
        <v>1059608</v>
      </c>
      <c r="X1229" s="27">
        <f>ROUND(IF(C1229="22", W1229*'UNIT VALUES'!$D$44, W1229*'UNIT VALUES'!$D$36), 0)</f>
        <v>927378</v>
      </c>
      <c r="Y1229" s="87">
        <f>ROUND(IF(C1229="22", IF(U1229&gt;V1229,O1229*'UNIT VALUES'!$D$38*'UNIT VALUES'!$D$44,O1229*'UNIT VALUES'!$D$41*'UNIT VALUES'!$D$44),IF(U1229&gt;V1229, O1229*'UNIT VALUES'!$D$28*'UNIT VALUES'!$D$36,0)), 0)</f>
        <v>0</v>
      </c>
      <c r="Z1229" s="87">
        <f>ROUND(IF(C1229="22", IF(U1229&gt;V1229,Q1229*'UNIT VALUES'!$D$39*'UNIT VALUES'!$D$44,Q1229*'UNIT VALUES'!$D$42*'UNIT VALUES'!$D$44), IF(U1229&gt;V1229, Q1229*'UNIT VALUES'!$D$29*'UNIT VALUES'!$D$36, Q1229*'UNIT VALUES'!$D$31*'UNIT VALUES'!$D$36)),0)</f>
        <v>244735</v>
      </c>
      <c r="AA1229" s="87">
        <f>ROUND(IF(C1229="22", IF(U1229&gt;V1229,0,R1229*'UNIT VALUES'!$D$43*'UNIT VALUES'!$D$44),IF(CALCS!U1229&gt;CALCS!V1229,0,CALCS!R1229*'UNIT VALUES'!$D$34*'UNIT VALUES'!$D$36)), 0)</f>
        <v>553032</v>
      </c>
      <c r="AB1229" s="87">
        <f>ROUND(IF(C1229="22",IF(U1229&gt;V1229,S1229*'UNIT VALUES'!$D$40*'UNIT VALUES'!$D$44,0),IF(U1229&gt;V1229,S1229*'UNIT VALUES'!$D$30*'UNIT VALUES'!$D$36)), 0)</f>
        <v>0</v>
      </c>
      <c r="AC1229" s="87">
        <f>ROUND(IF(U1229&gt;V1229,0,IF(T1229&gt;1, IF(C1229="66", T1229*'UNIT VALUES'!$D$33*'UNIT VALUES'!$D$36,T1229*'UNIT VALUES'!$D$32*'UNIT VALUES'!$D$36),0)),0)</f>
        <v>129611</v>
      </c>
      <c r="AD1229" t="str">
        <f t="shared" si="58"/>
        <v>552664</v>
      </c>
      <c r="AE1229">
        <f ca="1">IF(C1229="22",OFFSET('National Reallocations'!$L$1,MATCH(AD1229,'National Reallocations'!$I$2:$I$52,0),),ROUND((X1229/(SUM($X$2:$X$1259)-SUMIF($C$2:$C$1259,"22",$X$2:$X$1259)))*(Reallocations!$F$4+Reallocations!$F$5),0))</f>
        <v>78</v>
      </c>
      <c r="AF1229" s="27">
        <f ca="1">IF(ISERROR(OFFSET('MSA Reallocations'!$I$1,MATCH(AD1229,'MSA Reallocations'!$E$2:$E$37,0),)), 0, (OFFSET('MSA Reallocations'!$I$1,MATCH(AD1229,'MSA Reallocations'!$E$2:$E$37,0),)))</f>
        <v>0</v>
      </c>
      <c r="AG1229" s="181">
        <f ca="1">IF(ISERROR(OFFSET(Reductions!$E$1,MATCH(AD1229,Reductions!$F$2:$F$15,0),)), 0, -OFFSET(Reductions!$E$1,MATCH(AD1229,Reductions!$F$2:$F$15,0),))</f>
        <v>0</v>
      </c>
      <c r="AH1229" s="53">
        <f t="shared" ca="1" si="59"/>
        <v>927456</v>
      </c>
    </row>
    <row r="1230" spans="1:34" x14ac:dyDescent="0.25">
      <c r="A1230" s="126" t="s">
        <v>5086</v>
      </c>
      <c r="B1230" s="126" t="s">
        <v>3166</v>
      </c>
      <c r="C1230" s="126" t="s">
        <v>27</v>
      </c>
      <c r="D1230" s="126" t="s">
        <v>28</v>
      </c>
      <c r="E1230" s="126" t="s">
        <v>3167</v>
      </c>
      <c r="F1230" s="126" t="s">
        <v>3186</v>
      </c>
      <c r="G1230" s="126" t="s">
        <v>1004</v>
      </c>
      <c r="H1230" s="126" t="s">
        <v>23</v>
      </c>
      <c r="I1230" s="126" t="s">
        <v>3187</v>
      </c>
      <c r="J1230" s="126" t="s">
        <v>3173</v>
      </c>
      <c r="K1230" s="126" t="s">
        <v>3362</v>
      </c>
      <c r="L1230" s="127">
        <v>35164</v>
      </c>
      <c r="M1230" s="127">
        <v>51071</v>
      </c>
      <c r="N1230" s="127">
        <v>51071</v>
      </c>
      <c r="O1230" s="127">
        <v>64123</v>
      </c>
      <c r="P1230" s="127">
        <v>0</v>
      </c>
      <c r="Q1230" s="127">
        <v>9400</v>
      </c>
      <c r="R1230" s="127">
        <v>5235</v>
      </c>
      <c r="S1230" s="127">
        <v>362</v>
      </c>
      <c r="T1230" s="24">
        <f>IF(P1230&gt;0, ROUND(IF(IF(OR(C1230="51", C1230="52", C1230="66"), (L1230*'UNIT VALUES'!$C$26)-CALCS!P1230,0)&gt;0, IF(OR(C1230="51", C1230="52", C1230="66"), (L1230*'UNIT VALUES'!$C$26)-CALCS!P1230,0), 0), 0), ROUND(IF(IF(OR(C1230="51", C1230="52", C1230="66"), (L1230*'UNIT VALUES'!$C$26)-CALCS!O1230,0)&gt;0, IF(OR(C1230="51", C1230="52", C1230="66"), (L1230*'UNIT VALUES'!$C$26)-CALCS!O1230,0), 0), 0))</f>
        <v>0</v>
      </c>
      <c r="U1230" s="25">
        <f>IF(C1230="22", (O1230*'UNIT VALUES'!$D$38)+(Q1230*'UNIT VALUES'!$D$39)+(S1230*'UNIT VALUES'!$D$40), (O1230*'UNIT VALUES'!$D$28)+(Q1230*'UNIT VALUES'!$D$29)+(S1230*'UNIT VALUES'!$D$30))</f>
        <v>413793.91802044655</v>
      </c>
      <c r="V1230" s="25">
        <f>IF(C1230="22",(O1230*'UNIT VALUES'!$D$41)+(Q1230*'UNIT VALUES'!$D$42)+(R1230*'UNIT VALUES'!$D$43),IF(C1230="66",(Q1230*'UNIT VALUES'!$D$31)+(T1230*'UNIT VALUES'!$D$33)+(R1230*'UNIT VALUES'!$D$34),(Q1230*'UNIT VALUES'!$D$31)+(T1230*'UNIT VALUES'!$D$32)+(R1230*'UNIT VALUES'!$D$34)))</f>
        <v>531539.35004777147</v>
      </c>
      <c r="W1230" s="25">
        <f t="shared" si="57"/>
        <v>531539</v>
      </c>
      <c r="X1230" s="27">
        <f>ROUND(IF(C1230="22", W1230*'UNIT VALUES'!$D$44, W1230*'UNIT VALUES'!$D$36), 0)</f>
        <v>465207</v>
      </c>
      <c r="Y1230" s="87">
        <f>ROUND(IF(C1230="22", IF(U1230&gt;V1230,O1230*'UNIT VALUES'!$D$38*'UNIT VALUES'!$D$44,O1230*'UNIT VALUES'!$D$41*'UNIT VALUES'!$D$44),IF(U1230&gt;V1230, O1230*'UNIT VALUES'!$D$28*'UNIT VALUES'!$D$36,0)), 0)</f>
        <v>0</v>
      </c>
      <c r="Z1230" s="87">
        <f>ROUND(IF(C1230="22", IF(U1230&gt;V1230,Q1230*'UNIT VALUES'!$D$39*'UNIT VALUES'!$D$44,Q1230*'UNIT VALUES'!$D$42*'UNIT VALUES'!$D$44), IF(U1230&gt;V1230, Q1230*'UNIT VALUES'!$D$29*'UNIT VALUES'!$D$36, Q1230*'UNIT VALUES'!$D$31*'UNIT VALUES'!$D$36)),0)</f>
        <v>125484</v>
      </c>
      <c r="AA1230" s="87">
        <f>ROUND(IF(C1230="22", IF(U1230&gt;V1230,0,R1230*'UNIT VALUES'!$D$43*'UNIT VALUES'!$D$44),IF(CALCS!U1230&gt;CALCS!V1230,0,CALCS!R1230*'UNIT VALUES'!$D$34*'UNIT VALUES'!$D$36)), 0)</f>
        <v>339723</v>
      </c>
      <c r="AB1230" s="87">
        <f>ROUND(IF(C1230="22",IF(U1230&gt;V1230,S1230*'UNIT VALUES'!$D$40*'UNIT VALUES'!$D$44,0),IF(U1230&gt;V1230,S1230*'UNIT VALUES'!$D$30*'UNIT VALUES'!$D$36)), 0)</f>
        <v>0</v>
      </c>
      <c r="AC1230" s="87">
        <f>ROUND(IF(U1230&gt;V1230,0,IF(T1230&gt;1, IF(C1230="66", T1230*'UNIT VALUES'!$D$33*'UNIT VALUES'!$D$36,T1230*'UNIT VALUES'!$D$32*'UNIT VALUES'!$D$36),0)),0)</f>
        <v>0</v>
      </c>
      <c r="AD1230" t="str">
        <f t="shared" si="58"/>
        <v>553224</v>
      </c>
      <c r="AE1230">
        <f ca="1">IF(C1230="22",OFFSET('National Reallocations'!$L$1,MATCH(AD1230,'National Reallocations'!$I$2:$I$52,0),),ROUND((X1230/(SUM($X$2:$X$1259)-SUMIF($C$2:$C$1259,"22",$X$2:$X$1259)))*(Reallocations!$F$4+Reallocations!$F$5),0))</f>
        <v>39</v>
      </c>
      <c r="AF1230" s="27">
        <f ca="1">IF(ISERROR(OFFSET('MSA Reallocations'!$I$1,MATCH(AD1230,'MSA Reallocations'!$E$2:$E$37,0),)), 0, (OFFSET('MSA Reallocations'!$I$1,MATCH(AD1230,'MSA Reallocations'!$E$2:$E$37,0),)))</f>
        <v>0</v>
      </c>
      <c r="AG1230" s="181">
        <f ca="1">IF(ISERROR(OFFSET(Reductions!$E$1,MATCH(AD1230,Reductions!$F$2:$F$15,0),)), 0, -OFFSET(Reductions!$E$1,MATCH(AD1230,Reductions!$F$2:$F$15,0),))</f>
        <v>0</v>
      </c>
      <c r="AH1230" s="53">
        <f t="shared" ca="1" si="59"/>
        <v>465246</v>
      </c>
    </row>
    <row r="1231" spans="1:34" x14ac:dyDescent="0.25">
      <c r="A1231" s="126" t="s">
        <v>4789</v>
      </c>
      <c r="B1231" s="126" t="s">
        <v>3166</v>
      </c>
      <c r="C1231" s="126" t="s">
        <v>47</v>
      </c>
      <c r="D1231" s="126" t="s">
        <v>48</v>
      </c>
      <c r="E1231" s="126" t="s">
        <v>3167</v>
      </c>
      <c r="F1231" s="126" t="s">
        <v>3189</v>
      </c>
      <c r="G1231" s="126" t="s">
        <v>236</v>
      </c>
      <c r="H1231" s="126" t="s">
        <v>23</v>
      </c>
      <c r="I1231" s="126" t="s">
        <v>3190</v>
      </c>
      <c r="J1231" s="126" t="s">
        <v>1375</v>
      </c>
      <c r="K1231" s="126" t="s">
        <v>3362</v>
      </c>
      <c r="L1231" s="127">
        <v>67899</v>
      </c>
      <c r="M1231" s="127">
        <v>77930</v>
      </c>
      <c r="N1231" s="127">
        <v>77685</v>
      </c>
      <c r="O1231" s="127">
        <v>99858</v>
      </c>
      <c r="P1231" s="127">
        <v>99544</v>
      </c>
      <c r="Q1231" s="127">
        <v>19241</v>
      </c>
      <c r="R1231" s="127">
        <v>10073</v>
      </c>
      <c r="S1231" s="127">
        <v>859</v>
      </c>
      <c r="T1231" s="24">
        <f>IF(P1231&gt;0, ROUND(IF(IF(OR(C1231="51", C1231="52", C1231="66"), (L1231*'UNIT VALUES'!$C$26)-CALCS!P1231,0)&gt;0, IF(OR(C1231="51", C1231="52", C1231="66"), (L1231*'UNIT VALUES'!$C$26)-CALCS!P1231,0), 0), 0), ROUND(IF(IF(OR(C1231="51", C1231="52", C1231="66"), (L1231*'UNIT VALUES'!$C$26)-CALCS!O1231,0)&gt;0, IF(OR(C1231="51", C1231="52", C1231="66"), (L1231*'UNIT VALUES'!$C$26)-CALCS!O1231,0), 0), 0))</f>
        <v>7004</v>
      </c>
      <c r="U1231" s="25">
        <f>IF(C1231="22", (O1231*'UNIT VALUES'!$D$38)+(Q1231*'UNIT VALUES'!$D$39)+(S1231*'UNIT VALUES'!$D$40), (O1231*'UNIT VALUES'!$D$28)+(Q1231*'UNIT VALUES'!$D$29)+(S1231*'UNIT VALUES'!$D$30))</f>
        <v>805684.77253071987</v>
      </c>
      <c r="V1231" s="25">
        <f>IF(C1231="22",(O1231*'UNIT VALUES'!$D$41)+(Q1231*'UNIT VALUES'!$D$42)+(R1231*'UNIT VALUES'!$D$43),IF(C1231="66",(Q1231*'UNIT VALUES'!$D$31)+(T1231*'UNIT VALUES'!$D$33)+(R1231*'UNIT VALUES'!$D$34),(Q1231*'UNIT VALUES'!$D$31)+(T1231*'UNIT VALUES'!$D$32)+(R1231*'UNIT VALUES'!$D$34)))</f>
        <v>1122085.6436955002</v>
      </c>
      <c r="W1231" s="25">
        <f t="shared" si="57"/>
        <v>1122086</v>
      </c>
      <c r="X1231" s="27">
        <f>ROUND(IF(C1231="22", W1231*'UNIT VALUES'!$D$44, W1231*'UNIT VALUES'!$D$36), 0)</f>
        <v>982059</v>
      </c>
      <c r="Y1231" s="87">
        <f>ROUND(IF(C1231="22", IF(U1231&gt;V1231,O1231*'UNIT VALUES'!$D$38*'UNIT VALUES'!$D$44,O1231*'UNIT VALUES'!$D$41*'UNIT VALUES'!$D$44),IF(U1231&gt;V1231, O1231*'UNIT VALUES'!$D$28*'UNIT VALUES'!$D$36,0)), 0)</f>
        <v>0</v>
      </c>
      <c r="Z1231" s="87">
        <f>ROUND(IF(C1231="22", IF(U1231&gt;V1231,Q1231*'UNIT VALUES'!$D$39*'UNIT VALUES'!$D$44,Q1231*'UNIT VALUES'!$D$42*'UNIT VALUES'!$D$44), IF(U1231&gt;V1231, Q1231*'UNIT VALUES'!$D$29*'UNIT VALUES'!$D$36, Q1231*'UNIT VALUES'!$D$31*'UNIT VALUES'!$D$36)),0)</f>
        <v>256856</v>
      </c>
      <c r="AA1231" s="87">
        <f>ROUND(IF(C1231="22", IF(U1231&gt;V1231,0,R1231*'UNIT VALUES'!$D$43*'UNIT VALUES'!$D$44),IF(CALCS!U1231&gt;CALCS!V1231,0,CALCS!R1231*'UNIT VALUES'!$D$34*'UNIT VALUES'!$D$36)), 0)</f>
        <v>653683</v>
      </c>
      <c r="AB1231" s="87">
        <f>ROUND(IF(C1231="22",IF(U1231&gt;V1231,S1231*'UNIT VALUES'!$D$40*'UNIT VALUES'!$D$44,0),IF(U1231&gt;V1231,S1231*'UNIT VALUES'!$D$30*'UNIT VALUES'!$D$36)), 0)</f>
        <v>0</v>
      </c>
      <c r="AC1231" s="87">
        <f>ROUND(IF(U1231&gt;V1231,0,IF(T1231&gt;1, IF(C1231="66", T1231*'UNIT VALUES'!$D$33*'UNIT VALUES'!$D$36,T1231*'UNIT VALUES'!$D$32*'UNIT VALUES'!$D$36),0)),0)</f>
        <v>71519</v>
      </c>
      <c r="AD1231" t="str">
        <f t="shared" si="58"/>
        <v>553316</v>
      </c>
      <c r="AE1231">
        <f ca="1">IF(C1231="22",OFFSET('National Reallocations'!$L$1,MATCH(AD1231,'National Reallocations'!$I$2:$I$52,0),),ROUND((X1231/(SUM($X$2:$X$1259)-SUMIF($C$2:$C$1259,"22",$X$2:$X$1259)))*(Reallocations!$F$4+Reallocations!$F$5),0))</f>
        <v>83</v>
      </c>
      <c r="AF1231" s="27">
        <f ca="1">IF(ISERROR(OFFSET('MSA Reallocations'!$I$1,MATCH(AD1231,'MSA Reallocations'!$E$2:$E$37,0),)), 0, (OFFSET('MSA Reallocations'!$I$1,MATCH(AD1231,'MSA Reallocations'!$E$2:$E$37,0),)))</f>
        <v>0</v>
      </c>
      <c r="AG1231" s="181">
        <f ca="1">IF(ISERROR(OFFSET(Reductions!$E$1,MATCH(AD1231,Reductions!$F$2:$F$15,0),)), 0, -OFFSET(Reductions!$E$1,MATCH(AD1231,Reductions!$F$2:$F$15,0),))</f>
        <v>0</v>
      </c>
      <c r="AH1231" s="53">
        <f t="shared" ca="1" si="59"/>
        <v>982142</v>
      </c>
    </row>
    <row r="1232" spans="1:34" x14ac:dyDescent="0.25">
      <c r="A1232" s="126" t="s">
        <v>5249</v>
      </c>
      <c r="B1232" s="126" t="s">
        <v>3166</v>
      </c>
      <c r="C1232" s="126" t="s">
        <v>27</v>
      </c>
      <c r="D1232" s="126" t="s">
        <v>28</v>
      </c>
      <c r="E1232" s="126" t="s">
        <v>3167</v>
      </c>
      <c r="F1232" s="126" t="s">
        <v>3192</v>
      </c>
      <c r="G1232" s="126" t="s">
        <v>1208</v>
      </c>
      <c r="H1232" s="126" t="s">
        <v>23</v>
      </c>
      <c r="I1232" s="126" t="s">
        <v>3193</v>
      </c>
      <c r="J1232" s="126" t="s">
        <v>3194</v>
      </c>
      <c r="K1232" s="126" t="s">
        <v>3362</v>
      </c>
      <c r="L1232" s="127">
        <v>47575</v>
      </c>
      <c r="M1232" s="127">
        <v>48397</v>
      </c>
      <c r="N1232" s="127">
        <v>48347</v>
      </c>
      <c r="O1232" s="127">
        <v>52306</v>
      </c>
      <c r="P1232" s="127">
        <v>0</v>
      </c>
      <c r="Q1232" s="127">
        <v>11080</v>
      </c>
      <c r="R1232" s="127">
        <v>6272</v>
      </c>
      <c r="S1232" s="127">
        <v>278</v>
      </c>
      <c r="T1232" s="24">
        <f>IF(P1232&gt;0, ROUND(IF(IF(OR(C1232="51", C1232="52", C1232="66"), (L1232*'UNIT VALUES'!$C$26)-CALCS!P1232,0)&gt;0, IF(OR(C1232="51", C1232="52", C1232="66"), (L1232*'UNIT VALUES'!$C$26)-CALCS!P1232,0), 0), 0), ROUND(IF(IF(OR(C1232="51", C1232="52", C1232="66"), (L1232*'UNIT VALUES'!$C$26)-CALCS!O1232,0)&gt;0, IF(OR(C1232="51", C1232="52", C1232="66"), (L1232*'UNIT VALUES'!$C$26)-CALCS!O1232,0), 0), 0))</f>
        <v>22349</v>
      </c>
      <c r="U1232" s="25">
        <f>IF(C1232="22", (O1232*'UNIT VALUES'!$D$38)+(Q1232*'UNIT VALUES'!$D$39)+(S1232*'UNIT VALUES'!$D$40), (O1232*'UNIT VALUES'!$D$28)+(Q1232*'UNIT VALUES'!$D$29)+(S1232*'UNIT VALUES'!$D$30))</f>
        <v>421689.40246402769</v>
      </c>
      <c r="V1232" s="25">
        <f>IF(C1232="22",(O1232*'UNIT VALUES'!$D$41)+(Q1232*'UNIT VALUES'!$D$42)+(R1232*'UNIT VALUES'!$D$43),IF(C1232="66",(Q1232*'UNIT VALUES'!$D$31)+(T1232*'UNIT VALUES'!$D$33)+(R1232*'UNIT VALUES'!$D$34),(Q1232*'UNIT VALUES'!$D$31)+(T1232*'UNIT VALUES'!$D$32)+(R1232*'UNIT VALUES'!$D$34)))</f>
        <v>894805.36705909297</v>
      </c>
      <c r="W1232" s="25">
        <f t="shared" si="57"/>
        <v>894805</v>
      </c>
      <c r="X1232" s="27">
        <f>ROUND(IF(C1232="22", W1232*'UNIT VALUES'!$D$44, W1232*'UNIT VALUES'!$D$36), 0)</f>
        <v>783141</v>
      </c>
      <c r="Y1232" s="87">
        <f>ROUND(IF(C1232="22", IF(U1232&gt;V1232,O1232*'UNIT VALUES'!$D$38*'UNIT VALUES'!$D$44,O1232*'UNIT VALUES'!$D$41*'UNIT VALUES'!$D$44),IF(U1232&gt;V1232, O1232*'UNIT VALUES'!$D$28*'UNIT VALUES'!$D$36,0)), 0)</f>
        <v>0</v>
      </c>
      <c r="Z1232" s="87">
        <f>ROUND(IF(C1232="22", IF(U1232&gt;V1232,Q1232*'UNIT VALUES'!$D$39*'UNIT VALUES'!$D$44,Q1232*'UNIT VALUES'!$D$42*'UNIT VALUES'!$D$44), IF(U1232&gt;V1232, Q1232*'UNIT VALUES'!$D$29*'UNIT VALUES'!$D$36, Q1232*'UNIT VALUES'!$D$31*'UNIT VALUES'!$D$36)),0)</f>
        <v>147911</v>
      </c>
      <c r="AA1232" s="87">
        <f>ROUND(IF(C1232="22", IF(U1232&gt;V1232,0,R1232*'UNIT VALUES'!$D$43*'UNIT VALUES'!$D$44),IF(CALCS!U1232&gt;CALCS!V1232,0,CALCS!R1232*'UNIT VALUES'!$D$34*'UNIT VALUES'!$D$36)), 0)</f>
        <v>407019</v>
      </c>
      <c r="AB1232" s="87">
        <f>ROUND(IF(C1232="22",IF(U1232&gt;V1232,S1232*'UNIT VALUES'!$D$40*'UNIT VALUES'!$D$44,0),IF(U1232&gt;V1232,S1232*'UNIT VALUES'!$D$30*'UNIT VALUES'!$D$36)), 0)</f>
        <v>0</v>
      </c>
      <c r="AC1232" s="87">
        <f>ROUND(IF(U1232&gt;V1232,0,IF(T1232&gt;1, IF(C1232="66", T1232*'UNIT VALUES'!$D$33*'UNIT VALUES'!$D$36,T1232*'UNIT VALUES'!$D$32*'UNIT VALUES'!$D$36),0)),0)</f>
        <v>228211</v>
      </c>
      <c r="AD1232" t="str">
        <f t="shared" si="58"/>
        <v>553428</v>
      </c>
      <c r="AE1232">
        <f ca="1">IF(C1232="22",OFFSET('National Reallocations'!$L$1,MATCH(AD1232,'National Reallocations'!$I$2:$I$52,0),),ROUND((X1232/(SUM($X$2:$X$1259)-SUMIF($C$2:$C$1259,"22",$X$2:$X$1259)))*(Reallocations!$F$4+Reallocations!$F$5),0))</f>
        <v>66</v>
      </c>
      <c r="AF1232" s="27">
        <f ca="1">IF(ISERROR(OFFSET('MSA Reallocations'!$I$1,MATCH(AD1232,'MSA Reallocations'!$E$2:$E$37,0),)), 0, (OFFSET('MSA Reallocations'!$I$1,MATCH(AD1232,'MSA Reallocations'!$E$2:$E$37,0),)))</f>
        <v>0</v>
      </c>
      <c r="AG1232" s="181">
        <f ca="1">IF(ISERROR(OFFSET(Reductions!$E$1,MATCH(AD1232,Reductions!$F$2:$F$15,0),)), 0, -OFFSET(Reductions!$E$1,MATCH(AD1232,Reductions!$F$2:$F$15,0),))</f>
        <v>0</v>
      </c>
      <c r="AH1232" s="53">
        <f t="shared" ca="1" si="59"/>
        <v>783207</v>
      </c>
    </row>
    <row r="1233" spans="1:34" x14ac:dyDescent="0.25">
      <c r="A1233" s="126" t="s">
        <v>5616</v>
      </c>
      <c r="B1233" s="126" t="s">
        <v>3166</v>
      </c>
      <c r="C1233" s="126" t="s">
        <v>27</v>
      </c>
      <c r="D1233" s="126" t="s">
        <v>28</v>
      </c>
      <c r="E1233" s="126" t="s">
        <v>3167</v>
      </c>
      <c r="F1233" s="126" t="s">
        <v>3196</v>
      </c>
      <c r="G1233" s="126" t="s">
        <v>196</v>
      </c>
      <c r="H1233" s="126" t="s">
        <v>23</v>
      </c>
      <c r="I1233" s="126" t="s">
        <v>1568</v>
      </c>
      <c r="J1233" s="126" t="s">
        <v>3197</v>
      </c>
      <c r="K1233" s="126" t="s">
        <v>3362</v>
      </c>
      <c r="L1233" s="127">
        <v>126706</v>
      </c>
      <c r="M1233" s="127">
        <v>170704</v>
      </c>
      <c r="N1233" s="127">
        <v>170616</v>
      </c>
      <c r="O1233" s="127">
        <v>248951</v>
      </c>
      <c r="P1233" s="127">
        <v>0</v>
      </c>
      <c r="Q1233" s="127">
        <v>44835</v>
      </c>
      <c r="R1233" s="127">
        <v>15375</v>
      </c>
      <c r="S1233" s="127">
        <v>2330</v>
      </c>
      <c r="T1233" s="24">
        <f>IF(P1233&gt;0, ROUND(IF(IF(OR(C1233="51", C1233="52", C1233="66"), (L1233*'UNIT VALUES'!$C$26)-CALCS!P1233,0)&gt;0, IF(OR(C1233="51", C1233="52", C1233="66"), (L1233*'UNIT VALUES'!$C$26)-CALCS!P1233,0), 0), 0), ROUND(IF(IF(OR(C1233="51", C1233="52", C1233="66"), (L1233*'UNIT VALUES'!$C$26)-CALCS!O1233,0)&gt;0, IF(OR(C1233="51", C1233="52", C1233="66"), (L1233*'UNIT VALUES'!$C$26)-CALCS!O1233,0), 0), 0))</f>
        <v>0</v>
      </c>
      <c r="U1233" s="25">
        <f>IF(C1233="22", (O1233*'UNIT VALUES'!$D$38)+(Q1233*'UNIT VALUES'!$D$39)+(S1233*'UNIT VALUES'!$D$40), (O1233*'UNIT VALUES'!$D$28)+(Q1233*'UNIT VALUES'!$D$29)+(S1233*'UNIT VALUES'!$D$30))</f>
        <v>1957216.4307210555</v>
      </c>
      <c r="V1233" s="25">
        <f>IF(C1233="22",(O1233*'UNIT VALUES'!$D$41)+(Q1233*'UNIT VALUES'!$D$42)+(R1233*'UNIT VALUES'!$D$43),IF(C1233="66",(Q1233*'UNIT VALUES'!$D$31)+(T1233*'UNIT VALUES'!$D$33)+(R1233*'UNIT VALUES'!$D$34),(Q1233*'UNIT VALUES'!$D$31)+(T1233*'UNIT VALUES'!$D$32)+(R1233*'UNIT VALUES'!$D$34)))</f>
        <v>1823880.1458210766</v>
      </c>
      <c r="W1233" s="25">
        <f t="shared" si="57"/>
        <v>1957216</v>
      </c>
      <c r="X1233" s="27">
        <f>ROUND(IF(C1233="22", W1233*'UNIT VALUES'!$D$44, W1233*'UNIT VALUES'!$D$36), 0)</f>
        <v>1712972</v>
      </c>
      <c r="Y1233" s="87">
        <f>ROUND(IF(C1233="22", IF(U1233&gt;V1233,O1233*'UNIT VALUES'!$D$38*'UNIT VALUES'!$D$44,O1233*'UNIT VALUES'!$D$41*'UNIT VALUES'!$D$44),IF(U1233&gt;V1233, O1233*'UNIT VALUES'!$D$28*'UNIT VALUES'!$D$36,0)), 0)</f>
        <v>409570</v>
      </c>
      <c r="Z1233" s="87">
        <f>ROUND(IF(C1233="22", IF(U1233&gt;V1233,Q1233*'UNIT VALUES'!$D$39*'UNIT VALUES'!$D$44,Q1233*'UNIT VALUES'!$D$42*'UNIT VALUES'!$D$44), IF(U1233&gt;V1233, Q1233*'UNIT VALUES'!$D$29*'UNIT VALUES'!$D$36, Q1233*'UNIT VALUES'!$D$31*'UNIT VALUES'!$D$36)),0)</f>
        <v>997534</v>
      </c>
      <c r="AA1233" s="87">
        <f>ROUND(IF(C1233="22", IF(U1233&gt;V1233,0,R1233*'UNIT VALUES'!$D$43*'UNIT VALUES'!$D$44),IF(CALCS!U1233&gt;CALCS!V1233,0,CALCS!R1233*'UNIT VALUES'!$D$34*'UNIT VALUES'!$D$36)), 0)</f>
        <v>0</v>
      </c>
      <c r="AB1233" s="87">
        <f>ROUND(IF(C1233="22",IF(U1233&gt;V1233,S1233*'UNIT VALUES'!$D$40*'UNIT VALUES'!$D$44,0),IF(U1233&gt;V1233,S1233*'UNIT VALUES'!$D$30*'UNIT VALUES'!$D$36)), 0)</f>
        <v>305868</v>
      </c>
      <c r="AC1233" s="87">
        <f>ROUND(IF(U1233&gt;V1233,0,IF(T1233&gt;1, IF(C1233="66", T1233*'UNIT VALUES'!$D$33*'UNIT VALUES'!$D$36,T1233*'UNIT VALUES'!$D$32*'UNIT VALUES'!$D$36),0)),0)</f>
        <v>0</v>
      </c>
      <c r="AD1233" t="str">
        <f t="shared" si="58"/>
        <v>553944</v>
      </c>
      <c r="AE1233">
        <f ca="1">IF(C1233="22",OFFSET('National Reallocations'!$L$1,MATCH(AD1233,'National Reallocations'!$I$2:$I$52,0),),ROUND((X1233/(SUM($X$2:$X$1259)-SUMIF($C$2:$C$1259,"22",$X$2:$X$1259)))*(Reallocations!$F$4+Reallocations!$F$5),0))</f>
        <v>144</v>
      </c>
      <c r="AF1233" s="27">
        <f ca="1">IF(ISERROR(OFFSET('MSA Reallocations'!$I$1,MATCH(AD1233,'MSA Reallocations'!$E$2:$E$37,0),)), 0, (OFFSET('MSA Reallocations'!$I$1,MATCH(AD1233,'MSA Reallocations'!$E$2:$E$37,0),)))</f>
        <v>0</v>
      </c>
      <c r="AG1233" s="181">
        <f ca="1">IF(ISERROR(OFFSET(Reductions!$E$1,MATCH(AD1233,Reductions!$F$2:$F$15,0),)), 0, -OFFSET(Reductions!$E$1,MATCH(AD1233,Reductions!$F$2:$F$15,0),))</f>
        <v>0</v>
      </c>
      <c r="AH1233" s="53">
        <f t="shared" ca="1" si="59"/>
        <v>1713116</v>
      </c>
    </row>
    <row r="1234" spans="1:34" x14ac:dyDescent="0.25">
      <c r="A1234" s="126" t="s">
        <v>5140</v>
      </c>
      <c r="B1234" s="126" t="s">
        <v>3166</v>
      </c>
      <c r="C1234" s="126" t="s">
        <v>27</v>
      </c>
      <c r="D1234" s="126" t="s">
        <v>28</v>
      </c>
      <c r="E1234" s="126" t="s">
        <v>3167</v>
      </c>
      <c r="F1234" s="126" t="s">
        <v>3199</v>
      </c>
      <c r="G1234" s="126" t="s">
        <v>22</v>
      </c>
      <c r="H1234" s="126" t="s">
        <v>23</v>
      </c>
      <c r="I1234" s="126" t="s">
        <v>507</v>
      </c>
      <c r="J1234" s="126" t="s">
        <v>3200</v>
      </c>
      <c r="K1234" s="126" t="s">
        <v>3362</v>
      </c>
      <c r="L1234" s="127">
        <v>741324</v>
      </c>
      <c r="M1234" s="127">
        <v>636438</v>
      </c>
      <c r="N1234" s="127">
        <v>636212</v>
      </c>
      <c r="O1234" s="127">
        <v>600155</v>
      </c>
      <c r="P1234" s="127">
        <v>0</v>
      </c>
      <c r="Q1234" s="127">
        <v>170943</v>
      </c>
      <c r="R1234" s="127">
        <v>99218</v>
      </c>
      <c r="S1234" s="127">
        <v>8310</v>
      </c>
      <c r="T1234" s="24">
        <f>IF(P1234&gt;0, ROUND(IF(IF(OR(C1234="51", C1234="52", C1234="66"), (L1234*'UNIT VALUES'!$C$26)-CALCS!P1234,0)&gt;0, IF(OR(C1234="51", C1234="52", C1234="66"), (L1234*'UNIT VALUES'!$C$26)-CALCS!P1234,0), 0), 0), ROUND(IF(IF(OR(C1234="51", C1234="52", C1234="66"), (L1234*'UNIT VALUES'!$C$26)-CALCS!O1234,0)&gt;0, IF(OR(C1234="51", C1234="52", C1234="66"), (L1234*'UNIT VALUES'!$C$26)-CALCS!O1234,0), 0), 0))</f>
        <v>563143</v>
      </c>
      <c r="U1234" s="25">
        <f>IF(C1234="22", (O1234*'UNIT VALUES'!$D$38)+(Q1234*'UNIT VALUES'!$D$39)+(S1234*'UNIT VALUES'!$D$40), (O1234*'UNIT VALUES'!$D$28)+(Q1234*'UNIT VALUES'!$D$29)+(S1234*'UNIT VALUES'!$D$30))</f>
        <v>6720184.6242149454</v>
      </c>
      <c r="V1234" s="25">
        <f>IF(C1234="22",(O1234*'UNIT VALUES'!$D$41)+(Q1234*'UNIT VALUES'!$D$42)+(R1234*'UNIT VALUES'!$D$43),IF(C1234="66",(Q1234*'UNIT VALUES'!$D$31)+(T1234*'UNIT VALUES'!$D$33)+(R1234*'UNIT VALUES'!$D$34),(Q1234*'UNIT VALUES'!$D$31)+(T1234*'UNIT VALUES'!$D$32)+(R1234*'UNIT VALUES'!$D$34)))</f>
        <v>16534442.679455932</v>
      </c>
      <c r="W1234" s="25">
        <f t="shared" si="57"/>
        <v>16534443</v>
      </c>
      <c r="X1234" s="27">
        <f>ROUND(IF(C1234="22", W1234*'UNIT VALUES'!$D$44, W1234*'UNIT VALUES'!$D$36), 0)</f>
        <v>14471080</v>
      </c>
      <c r="Y1234" s="87">
        <f>ROUND(IF(C1234="22", IF(U1234&gt;V1234,O1234*'UNIT VALUES'!$D$38*'UNIT VALUES'!$D$44,O1234*'UNIT VALUES'!$D$41*'UNIT VALUES'!$D$44),IF(U1234&gt;V1234, O1234*'UNIT VALUES'!$D$28*'UNIT VALUES'!$D$36,0)), 0)</f>
        <v>0</v>
      </c>
      <c r="Z1234" s="87">
        <f>ROUND(IF(C1234="22", IF(U1234&gt;V1234,Q1234*'UNIT VALUES'!$D$39*'UNIT VALUES'!$D$44,Q1234*'UNIT VALUES'!$D$42*'UNIT VALUES'!$D$44), IF(U1234&gt;V1234, Q1234*'UNIT VALUES'!$D$29*'UNIT VALUES'!$D$36, Q1234*'UNIT VALUES'!$D$31*'UNIT VALUES'!$D$36)),0)</f>
        <v>2281987</v>
      </c>
      <c r="AA1234" s="87">
        <f>ROUND(IF(C1234="22", IF(U1234&gt;V1234,0,R1234*'UNIT VALUES'!$D$43*'UNIT VALUES'!$D$44),IF(CALCS!U1234&gt;CALCS!V1234,0,CALCS!R1234*'UNIT VALUES'!$D$34*'UNIT VALUES'!$D$36)), 0)</f>
        <v>6438713</v>
      </c>
      <c r="AB1234" s="87">
        <f>ROUND(IF(C1234="22",IF(U1234&gt;V1234,S1234*'UNIT VALUES'!$D$40*'UNIT VALUES'!$D$44,0),IF(U1234&gt;V1234,S1234*'UNIT VALUES'!$D$30*'UNIT VALUES'!$D$36)), 0)</f>
        <v>0</v>
      </c>
      <c r="AC1234" s="87">
        <f>ROUND(IF(U1234&gt;V1234,0,IF(T1234&gt;1, IF(C1234="66", T1234*'UNIT VALUES'!$D$33*'UNIT VALUES'!$D$36,T1234*'UNIT VALUES'!$D$32*'UNIT VALUES'!$D$36),0)),0)</f>
        <v>5750381</v>
      </c>
      <c r="AD1234" t="str">
        <f t="shared" si="58"/>
        <v>554340</v>
      </c>
      <c r="AE1234">
        <f ca="1">IF(C1234="22",OFFSET('National Reallocations'!$L$1,MATCH(AD1234,'National Reallocations'!$I$2:$I$52,0),),ROUND((X1234/(SUM($X$2:$X$1259)-SUMIF($C$2:$C$1259,"22",$X$2:$X$1259)))*(Reallocations!$F$4+Reallocations!$F$5),0))</f>
        <v>1217</v>
      </c>
      <c r="AF1234" s="27">
        <f ca="1">IF(ISERROR(OFFSET('MSA Reallocations'!$I$1,MATCH(AD1234,'MSA Reallocations'!$E$2:$E$37,0),)), 0, (OFFSET('MSA Reallocations'!$I$1,MATCH(AD1234,'MSA Reallocations'!$E$2:$E$37,0),)))</f>
        <v>0</v>
      </c>
      <c r="AG1234" s="181">
        <f ca="1">IF(ISERROR(OFFSET(Reductions!$E$1,MATCH(AD1234,Reductions!$F$2:$F$15,0),)), 0, -OFFSET(Reductions!$E$1,MATCH(AD1234,Reductions!$F$2:$F$15,0),))</f>
        <v>0</v>
      </c>
      <c r="AH1234" s="53">
        <f t="shared" ca="1" si="59"/>
        <v>14472297</v>
      </c>
    </row>
    <row r="1235" spans="1:34" x14ac:dyDescent="0.25">
      <c r="A1235" s="126" t="s">
        <v>5601</v>
      </c>
      <c r="B1235" s="126" t="s">
        <v>3166</v>
      </c>
      <c r="C1235" s="126" t="s">
        <v>27</v>
      </c>
      <c r="D1235" s="126" t="s">
        <v>28</v>
      </c>
      <c r="E1235" s="126" t="s">
        <v>3167</v>
      </c>
      <c r="F1235" s="126" t="s">
        <v>3202</v>
      </c>
      <c r="G1235" s="126" t="s">
        <v>1169</v>
      </c>
      <c r="H1235" s="126" t="s">
        <v>23</v>
      </c>
      <c r="I1235" s="126" t="s">
        <v>3203</v>
      </c>
      <c r="J1235" s="126" t="s">
        <v>3204</v>
      </c>
      <c r="K1235" s="126" t="s">
        <v>3362</v>
      </c>
      <c r="L1235" s="127">
        <v>18057</v>
      </c>
      <c r="M1235" s="127">
        <v>22432</v>
      </c>
      <c r="N1235" s="127">
        <v>22432</v>
      </c>
      <c r="O1235" s="127">
        <v>25792</v>
      </c>
      <c r="P1235" s="127">
        <v>0</v>
      </c>
      <c r="Q1235" s="127">
        <v>2691</v>
      </c>
      <c r="R1235" s="127">
        <v>2070</v>
      </c>
      <c r="S1235" s="127">
        <v>71</v>
      </c>
      <c r="T1235" s="24">
        <f>IF(P1235&gt;0, ROUND(IF(IF(OR(C1235="51", C1235="52", C1235="66"), (L1235*'UNIT VALUES'!$C$26)-CALCS!P1235,0)&gt;0, IF(OR(C1235="51", C1235="52", C1235="66"), (L1235*'UNIT VALUES'!$C$26)-CALCS!P1235,0), 0), 0), ROUND(IF(IF(OR(C1235="51", C1235="52", C1235="66"), (L1235*'UNIT VALUES'!$C$26)-CALCS!O1235,0)&gt;0, IF(OR(C1235="51", C1235="52", C1235="66"), (L1235*'UNIT VALUES'!$C$26)-CALCS!O1235,0), 0), 0))</f>
        <v>2543</v>
      </c>
      <c r="U1235" s="25">
        <f>IF(C1235="22", (O1235*'UNIT VALUES'!$D$38)+(Q1235*'UNIT VALUES'!$D$39)+(S1235*'UNIT VALUES'!$D$40), (O1235*'UNIT VALUES'!$D$28)+(Q1235*'UNIT VALUES'!$D$29)+(S1235*'UNIT VALUES'!$D$30))</f>
        <v>127541.17994813673</v>
      </c>
      <c r="V1235" s="25">
        <f>IF(C1235="22",(O1235*'UNIT VALUES'!$D$41)+(Q1235*'UNIT VALUES'!$D$42)+(R1235*'UNIT VALUES'!$D$43),IF(C1235="66",(Q1235*'UNIT VALUES'!$D$31)+(T1235*'UNIT VALUES'!$D$33)+(R1235*'UNIT VALUES'!$D$34),(Q1235*'UNIT VALUES'!$D$31)+(T1235*'UNIT VALUES'!$D$32)+(R1235*'UNIT VALUES'!$D$34)))</f>
        <v>224200.60555430281</v>
      </c>
      <c r="W1235" s="25">
        <f t="shared" si="57"/>
        <v>224201</v>
      </c>
      <c r="X1235" s="27">
        <f>ROUND(IF(C1235="22", W1235*'UNIT VALUES'!$D$44, W1235*'UNIT VALUES'!$D$36), 0)</f>
        <v>196223</v>
      </c>
      <c r="Y1235" s="87">
        <f>ROUND(IF(C1235="22", IF(U1235&gt;V1235,O1235*'UNIT VALUES'!$D$38*'UNIT VALUES'!$D$44,O1235*'UNIT VALUES'!$D$41*'UNIT VALUES'!$D$44),IF(U1235&gt;V1235, O1235*'UNIT VALUES'!$D$28*'UNIT VALUES'!$D$36,0)), 0)</f>
        <v>0</v>
      </c>
      <c r="Z1235" s="87">
        <f>ROUND(IF(C1235="22", IF(U1235&gt;V1235,Q1235*'UNIT VALUES'!$D$39*'UNIT VALUES'!$D$44,Q1235*'UNIT VALUES'!$D$42*'UNIT VALUES'!$D$44), IF(U1235&gt;V1235, Q1235*'UNIT VALUES'!$D$29*'UNIT VALUES'!$D$36, Q1235*'UNIT VALUES'!$D$31*'UNIT VALUES'!$D$36)),0)</f>
        <v>35923</v>
      </c>
      <c r="AA1235" s="87">
        <f>ROUND(IF(C1235="22", IF(U1235&gt;V1235,0,R1235*'UNIT VALUES'!$D$43*'UNIT VALUES'!$D$44),IF(CALCS!U1235&gt;CALCS!V1235,0,CALCS!R1235*'UNIT VALUES'!$D$34*'UNIT VALUES'!$D$36)), 0)</f>
        <v>134332</v>
      </c>
      <c r="AB1235" s="87">
        <f>ROUND(IF(C1235="22",IF(U1235&gt;V1235,S1235*'UNIT VALUES'!$D$40*'UNIT VALUES'!$D$44,0),IF(U1235&gt;V1235,S1235*'UNIT VALUES'!$D$30*'UNIT VALUES'!$D$36)), 0)</f>
        <v>0</v>
      </c>
      <c r="AC1235" s="87">
        <f>ROUND(IF(U1235&gt;V1235,0,IF(T1235&gt;1, IF(C1235="66", T1235*'UNIT VALUES'!$D$33*'UNIT VALUES'!$D$36,T1235*'UNIT VALUES'!$D$32*'UNIT VALUES'!$D$36),0)),0)</f>
        <v>25967</v>
      </c>
      <c r="AD1235" t="str">
        <f t="shared" si="58"/>
        <v>554588</v>
      </c>
      <c r="AE1235">
        <f ca="1">IF(C1235="22",OFFSET('National Reallocations'!$L$1,MATCH(AD1235,'National Reallocations'!$I$2:$I$52,0),),ROUND((X1235/(SUM($X$2:$X$1259)-SUMIF($C$2:$C$1259,"22",$X$2:$X$1259)))*(Reallocations!$F$4+Reallocations!$F$5),0))</f>
        <v>17</v>
      </c>
      <c r="AF1235" s="27">
        <f ca="1">IF(ISERROR(OFFSET('MSA Reallocations'!$I$1,MATCH(AD1235,'MSA Reallocations'!$E$2:$E$37,0),)), 0, (OFFSET('MSA Reallocations'!$I$1,MATCH(AD1235,'MSA Reallocations'!$E$2:$E$37,0),)))</f>
        <v>0</v>
      </c>
      <c r="AG1235" s="181">
        <f ca="1">IF(ISERROR(OFFSET(Reductions!$E$1,MATCH(AD1235,Reductions!$F$2:$F$15,0),)), 0, -OFFSET(Reductions!$E$1,MATCH(AD1235,Reductions!$F$2:$F$15,0),))</f>
        <v>0</v>
      </c>
      <c r="AH1235" s="53">
        <f t="shared" ca="1" si="59"/>
        <v>196240</v>
      </c>
    </row>
    <row r="1236" spans="1:34" x14ac:dyDescent="0.25">
      <c r="A1236" s="126" t="s">
        <v>5057</v>
      </c>
      <c r="B1236" s="126" t="s">
        <v>3166</v>
      </c>
      <c r="C1236" s="126" t="s">
        <v>27</v>
      </c>
      <c r="D1236" s="126" t="s">
        <v>28</v>
      </c>
      <c r="E1236" s="126" t="s">
        <v>3167</v>
      </c>
      <c r="F1236" s="126" t="s">
        <v>3206</v>
      </c>
      <c r="G1236" s="126" t="s">
        <v>1169</v>
      </c>
      <c r="H1236" s="126" t="s">
        <v>23</v>
      </c>
      <c r="I1236" s="126" t="s">
        <v>3207</v>
      </c>
      <c r="J1236" s="126" t="s">
        <v>3204</v>
      </c>
      <c r="K1236" s="126" t="s">
        <v>3362</v>
      </c>
      <c r="L1236" s="127">
        <v>45110</v>
      </c>
      <c r="M1236" s="127">
        <v>50016</v>
      </c>
      <c r="N1236" s="127">
        <v>49620</v>
      </c>
      <c r="O1236" s="127">
        <v>66555</v>
      </c>
      <c r="P1236" s="127">
        <v>66028</v>
      </c>
      <c r="Q1236" s="127">
        <v>11090</v>
      </c>
      <c r="R1236" s="127">
        <v>8702</v>
      </c>
      <c r="S1236" s="127">
        <v>172</v>
      </c>
      <c r="T1236" s="24">
        <f>IF(P1236&gt;0, ROUND(IF(IF(OR(C1236="51", C1236="52", C1236="66"), (L1236*'UNIT VALUES'!$C$26)-CALCS!P1236,0)&gt;0, IF(OR(C1236="51", C1236="52", C1236="66"), (L1236*'UNIT VALUES'!$C$26)-CALCS!P1236,0), 0), 0), ROUND(IF(IF(OR(C1236="51", C1236="52", C1236="66"), (L1236*'UNIT VALUES'!$C$26)-CALCS!O1236,0)&gt;0, IF(OR(C1236="51", C1236="52", C1236="66"), (L1236*'UNIT VALUES'!$C$26)-CALCS!O1236,0), 0), 0))</f>
        <v>4759</v>
      </c>
      <c r="U1236" s="25">
        <f>IF(C1236="22", (O1236*'UNIT VALUES'!$D$38)+(Q1236*'UNIT VALUES'!$D$39)+(S1236*'UNIT VALUES'!$D$40), (O1236*'UNIT VALUES'!$D$28)+(Q1236*'UNIT VALUES'!$D$29)+(S1236*'UNIT VALUES'!$D$30))</f>
        <v>432829.28313922358</v>
      </c>
      <c r="V1236" s="25">
        <f>IF(C1236="22",(O1236*'UNIT VALUES'!$D$41)+(Q1236*'UNIT VALUES'!$D$42)+(R1236*'UNIT VALUES'!$D$43),IF(C1236="66",(Q1236*'UNIT VALUES'!$D$31)+(T1236*'UNIT VALUES'!$D$33)+(R1236*'UNIT VALUES'!$D$34),(Q1236*'UNIT VALUES'!$D$31)+(T1236*'UNIT VALUES'!$D$32)+(R1236*'UNIT VALUES'!$D$34)))</f>
        <v>869910.59935991676</v>
      </c>
      <c r="W1236" s="25">
        <f t="shared" si="57"/>
        <v>869911</v>
      </c>
      <c r="X1236" s="27">
        <f>ROUND(IF(C1236="22", W1236*'UNIT VALUES'!$D$44, W1236*'UNIT VALUES'!$D$36), 0)</f>
        <v>761353</v>
      </c>
      <c r="Y1236" s="87">
        <f>ROUND(IF(C1236="22", IF(U1236&gt;V1236,O1236*'UNIT VALUES'!$D$38*'UNIT VALUES'!$D$44,O1236*'UNIT VALUES'!$D$41*'UNIT VALUES'!$D$44),IF(U1236&gt;V1236, O1236*'UNIT VALUES'!$D$28*'UNIT VALUES'!$D$36,0)), 0)</f>
        <v>0</v>
      </c>
      <c r="Z1236" s="87">
        <f>ROUND(IF(C1236="22", IF(U1236&gt;V1236,Q1236*'UNIT VALUES'!$D$39*'UNIT VALUES'!$D$44,Q1236*'UNIT VALUES'!$D$42*'UNIT VALUES'!$D$44), IF(U1236&gt;V1236, Q1236*'UNIT VALUES'!$D$29*'UNIT VALUES'!$D$36, Q1236*'UNIT VALUES'!$D$31*'UNIT VALUES'!$D$36)),0)</f>
        <v>148045</v>
      </c>
      <c r="AA1236" s="87">
        <f>ROUND(IF(C1236="22", IF(U1236&gt;V1236,0,R1236*'UNIT VALUES'!$D$43*'UNIT VALUES'!$D$44),IF(CALCS!U1236&gt;CALCS!V1236,0,CALCS!R1236*'UNIT VALUES'!$D$34*'UNIT VALUES'!$D$36)), 0)</f>
        <v>564713</v>
      </c>
      <c r="AB1236" s="87">
        <f>ROUND(IF(C1236="22",IF(U1236&gt;V1236,S1236*'UNIT VALUES'!$D$40*'UNIT VALUES'!$D$44,0),IF(U1236&gt;V1236,S1236*'UNIT VALUES'!$D$30*'UNIT VALUES'!$D$36)), 0)</f>
        <v>0</v>
      </c>
      <c r="AC1236" s="87">
        <f>ROUND(IF(U1236&gt;V1236,0,IF(T1236&gt;1, IF(C1236="66", T1236*'UNIT VALUES'!$D$33*'UNIT VALUES'!$D$36,T1236*'UNIT VALUES'!$D$32*'UNIT VALUES'!$D$36),0)),0)</f>
        <v>48595</v>
      </c>
      <c r="AD1236" t="str">
        <f t="shared" si="58"/>
        <v>554960</v>
      </c>
      <c r="AE1236">
        <f ca="1">IF(C1236="22",OFFSET('National Reallocations'!$L$1,MATCH(AD1236,'National Reallocations'!$I$2:$I$52,0),),ROUND((X1236/(SUM($X$2:$X$1259)-SUMIF($C$2:$C$1259,"22",$X$2:$X$1259)))*(Reallocations!$F$4+Reallocations!$F$5),0))</f>
        <v>64</v>
      </c>
      <c r="AF1236" s="27">
        <f ca="1">IF(ISERROR(OFFSET('MSA Reallocations'!$I$1,MATCH(AD1236,'MSA Reallocations'!$E$2:$E$37,0),)), 0, (OFFSET('MSA Reallocations'!$I$1,MATCH(AD1236,'MSA Reallocations'!$E$2:$E$37,0),)))</f>
        <v>0</v>
      </c>
      <c r="AG1236" s="181">
        <f ca="1">IF(ISERROR(OFFSET(Reductions!$E$1,MATCH(AD1236,Reductions!$F$2:$F$15,0),)), 0, -OFFSET(Reductions!$E$1,MATCH(AD1236,Reductions!$F$2:$F$15,0),))</f>
        <v>0</v>
      </c>
      <c r="AH1236" s="53">
        <f t="shared" ca="1" si="59"/>
        <v>761417</v>
      </c>
    </row>
    <row r="1237" spans="1:34" x14ac:dyDescent="0.25">
      <c r="A1237" s="126" t="s">
        <v>4944</v>
      </c>
      <c r="B1237" s="126" t="s">
        <v>3166</v>
      </c>
      <c r="C1237" s="126" t="s">
        <v>27</v>
      </c>
      <c r="D1237" s="126" t="s">
        <v>28</v>
      </c>
      <c r="E1237" s="126" t="s">
        <v>3167</v>
      </c>
      <c r="F1237" s="126" t="s">
        <v>3209</v>
      </c>
      <c r="G1237" s="126" t="s">
        <v>87</v>
      </c>
      <c r="H1237" s="126" t="s">
        <v>23</v>
      </c>
      <c r="I1237" s="126" t="s">
        <v>615</v>
      </c>
      <c r="J1237" s="126" t="s">
        <v>3210</v>
      </c>
      <c r="K1237" s="126" t="s">
        <v>3362</v>
      </c>
      <c r="L1237" s="127">
        <v>89144</v>
      </c>
      <c r="M1237" s="127">
        <v>85725</v>
      </c>
      <c r="N1237" s="127">
        <v>85725</v>
      </c>
      <c r="O1237" s="127">
        <v>77742</v>
      </c>
      <c r="P1237" s="127">
        <v>0</v>
      </c>
      <c r="Q1237" s="127">
        <v>17181</v>
      </c>
      <c r="R1237" s="127">
        <v>13565</v>
      </c>
      <c r="S1237" s="127">
        <v>658</v>
      </c>
      <c r="T1237" s="24">
        <f>IF(P1237&gt;0, ROUND(IF(IF(OR(C1237="51", C1237="52", C1237="66"), (L1237*'UNIT VALUES'!$C$26)-CALCS!P1237,0)&gt;0, IF(OR(C1237="51", C1237="52", C1237="66"), (L1237*'UNIT VALUES'!$C$26)-CALCS!P1237,0), 0), 0), ROUND(IF(IF(OR(C1237="51", C1237="52", C1237="66"), (L1237*'UNIT VALUES'!$C$26)-CALCS!O1237,0)&gt;0, IF(OR(C1237="51", C1237="52", C1237="66"), (L1237*'UNIT VALUES'!$C$26)-CALCS!O1237,0), 0), 0))</f>
        <v>62144</v>
      </c>
      <c r="U1237" s="25">
        <f>IF(C1237="22", (O1237*'UNIT VALUES'!$D$38)+(Q1237*'UNIT VALUES'!$D$39)+(S1237*'UNIT VALUES'!$D$40), (O1237*'UNIT VALUES'!$D$28)+(Q1237*'UNIT VALUES'!$D$29)+(S1237*'UNIT VALUES'!$D$30))</f>
        <v>681595.62065543397</v>
      </c>
      <c r="V1237" s="25">
        <f>IF(C1237="22",(O1237*'UNIT VALUES'!$D$41)+(Q1237*'UNIT VALUES'!$D$42)+(R1237*'UNIT VALUES'!$D$43),IF(C1237="66",(Q1237*'UNIT VALUES'!$D$31)+(T1237*'UNIT VALUES'!$D$33)+(R1237*'UNIT VALUES'!$D$34),(Q1237*'UNIT VALUES'!$D$31)+(T1237*'UNIT VALUES'!$D$32)+(R1237*'UNIT VALUES'!$D$34)))</f>
        <v>1992917.5342750682</v>
      </c>
      <c r="W1237" s="25">
        <f t="shared" si="57"/>
        <v>1992918</v>
      </c>
      <c r="X1237" s="27">
        <f>ROUND(IF(C1237="22", W1237*'UNIT VALUES'!$D$44, W1237*'UNIT VALUES'!$D$36), 0)</f>
        <v>1744218</v>
      </c>
      <c r="Y1237" s="87">
        <f>ROUND(IF(C1237="22", IF(U1237&gt;V1237,O1237*'UNIT VALUES'!$D$38*'UNIT VALUES'!$D$44,O1237*'UNIT VALUES'!$D$41*'UNIT VALUES'!$D$44),IF(U1237&gt;V1237, O1237*'UNIT VALUES'!$D$28*'UNIT VALUES'!$D$36,0)), 0)</f>
        <v>0</v>
      </c>
      <c r="Z1237" s="87">
        <f>ROUND(IF(C1237="22", IF(U1237&gt;V1237,Q1237*'UNIT VALUES'!$D$39*'UNIT VALUES'!$D$44,Q1237*'UNIT VALUES'!$D$42*'UNIT VALUES'!$D$44), IF(U1237&gt;V1237, Q1237*'UNIT VALUES'!$D$29*'UNIT VALUES'!$D$36, Q1237*'UNIT VALUES'!$D$31*'UNIT VALUES'!$D$36)),0)</f>
        <v>229356</v>
      </c>
      <c r="AA1237" s="87">
        <f>ROUND(IF(C1237="22", IF(U1237&gt;V1237,0,R1237*'UNIT VALUES'!$D$43*'UNIT VALUES'!$D$44),IF(CALCS!U1237&gt;CALCS!V1237,0,CALCS!R1237*'UNIT VALUES'!$D$34*'UNIT VALUES'!$D$36)), 0)</f>
        <v>880295</v>
      </c>
      <c r="AB1237" s="87">
        <f>ROUND(IF(C1237="22",IF(U1237&gt;V1237,S1237*'UNIT VALUES'!$D$40*'UNIT VALUES'!$D$44,0),IF(U1237&gt;V1237,S1237*'UNIT VALUES'!$D$30*'UNIT VALUES'!$D$36)), 0)</f>
        <v>0</v>
      </c>
      <c r="AC1237" s="87">
        <f>ROUND(IF(U1237&gt;V1237,0,IF(T1237&gt;1, IF(C1237="66", T1237*'UNIT VALUES'!$D$33*'UNIT VALUES'!$D$36,T1237*'UNIT VALUES'!$D$32*'UNIT VALUES'!$D$36),0)),0)</f>
        <v>634566</v>
      </c>
      <c r="AD1237" t="str">
        <f t="shared" si="58"/>
        <v>555424</v>
      </c>
      <c r="AE1237">
        <f ca="1">IF(C1237="22",OFFSET('National Reallocations'!$L$1,MATCH(AD1237,'National Reallocations'!$I$2:$I$52,0),),ROUND((X1237/(SUM($X$2:$X$1259)-SUMIF($C$2:$C$1259,"22",$X$2:$X$1259)))*(Reallocations!$F$4+Reallocations!$F$5),0))</f>
        <v>147</v>
      </c>
      <c r="AF1237" s="27">
        <f ca="1">IF(ISERROR(OFFSET('MSA Reallocations'!$I$1,MATCH(AD1237,'MSA Reallocations'!$E$2:$E$37,0),)), 0, (OFFSET('MSA Reallocations'!$I$1,MATCH(AD1237,'MSA Reallocations'!$E$2:$E$37,0),)))</f>
        <v>0</v>
      </c>
      <c r="AG1237" s="181">
        <f ca="1">IF(ISERROR(OFFSET(Reductions!$E$1,MATCH(AD1237,Reductions!$F$2:$F$15,0),)), 0, -OFFSET(Reductions!$E$1,MATCH(AD1237,Reductions!$F$2:$F$15,0),))</f>
        <v>0</v>
      </c>
      <c r="AH1237" s="53">
        <f t="shared" ca="1" si="59"/>
        <v>1744365</v>
      </c>
    </row>
    <row r="1238" spans="1:34" x14ac:dyDescent="0.25">
      <c r="A1238" s="126" t="s">
        <v>5291</v>
      </c>
      <c r="B1238" s="126" t="s">
        <v>3166</v>
      </c>
      <c r="C1238" s="126" t="s">
        <v>27</v>
      </c>
      <c r="D1238" s="126" t="s">
        <v>28</v>
      </c>
      <c r="E1238" s="126" t="s">
        <v>3167</v>
      </c>
      <c r="F1238" s="126" t="s">
        <v>1396</v>
      </c>
      <c r="G1238" s="126" t="s">
        <v>1077</v>
      </c>
      <c r="H1238" s="126" t="s">
        <v>23</v>
      </c>
      <c r="I1238" s="126" t="s">
        <v>3212</v>
      </c>
      <c r="J1238" s="126" t="s">
        <v>3213</v>
      </c>
      <c r="K1238" s="126" t="s">
        <v>3362</v>
      </c>
      <c r="L1238" s="127">
        <v>45747</v>
      </c>
      <c r="M1238" s="127">
        <v>48085</v>
      </c>
      <c r="N1238" s="127">
        <v>48085</v>
      </c>
      <c r="O1238" s="127">
        <v>48797</v>
      </c>
      <c r="P1238" s="127">
        <v>0</v>
      </c>
      <c r="Q1238" s="127">
        <v>7070</v>
      </c>
      <c r="R1238" s="127">
        <v>7132</v>
      </c>
      <c r="S1238" s="127">
        <v>495</v>
      </c>
      <c r="T1238" s="24">
        <f>IF(P1238&gt;0, ROUND(IF(IF(OR(C1238="51", C1238="52", C1238="66"), (L1238*'UNIT VALUES'!$C$26)-CALCS!P1238,0)&gt;0, IF(OR(C1238="51", C1238="52", C1238="66"), (L1238*'UNIT VALUES'!$C$26)-CALCS!P1238,0), 0), 0), ROUND(IF(IF(OR(C1238="51", C1238="52", C1238="66"), (L1238*'UNIT VALUES'!$C$26)-CALCS!O1238,0)&gt;0, IF(OR(C1238="51", C1238="52", C1238="66"), (L1238*'UNIT VALUES'!$C$26)-CALCS!O1238,0), 0), 0))</f>
        <v>22990</v>
      </c>
      <c r="U1238" s="25">
        <f>IF(C1238="22", (O1238*'UNIT VALUES'!$D$38)+(Q1238*'UNIT VALUES'!$D$39)+(S1238*'UNIT VALUES'!$D$40), (O1238*'UNIT VALUES'!$D$28)+(Q1238*'UNIT VALUES'!$D$29)+(S1238*'UNIT VALUES'!$D$30))</f>
        <v>345701.69331306178</v>
      </c>
      <c r="V1238" s="25">
        <f>IF(C1238="22",(O1238*'UNIT VALUES'!$D$41)+(Q1238*'UNIT VALUES'!$D$42)+(R1238*'UNIT VALUES'!$D$43),IF(C1238="66",(Q1238*'UNIT VALUES'!$D$31)+(T1238*'UNIT VALUES'!$D$33)+(R1238*'UNIT VALUES'!$D$34),(Q1238*'UNIT VALUES'!$D$31)+(T1238*'UNIT VALUES'!$D$32)+(R1238*'UNIT VALUES'!$D$34)))</f>
        <v>904887.14459417923</v>
      </c>
      <c r="W1238" s="25">
        <f t="shared" si="57"/>
        <v>904887</v>
      </c>
      <c r="X1238" s="27">
        <f>ROUND(IF(C1238="22", W1238*'UNIT VALUES'!$D$44, W1238*'UNIT VALUES'!$D$36), 0)</f>
        <v>791965</v>
      </c>
      <c r="Y1238" s="87">
        <f>ROUND(IF(C1238="22", IF(U1238&gt;V1238,O1238*'UNIT VALUES'!$D$38*'UNIT VALUES'!$D$44,O1238*'UNIT VALUES'!$D$41*'UNIT VALUES'!$D$44),IF(U1238&gt;V1238, O1238*'UNIT VALUES'!$D$28*'UNIT VALUES'!$D$36,0)), 0)</f>
        <v>0</v>
      </c>
      <c r="Z1238" s="87">
        <f>ROUND(IF(C1238="22", IF(U1238&gt;V1238,Q1238*'UNIT VALUES'!$D$39*'UNIT VALUES'!$D$44,Q1238*'UNIT VALUES'!$D$42*'UNIT VALUES'!$D$44), IF(U1238&gt;V1238, Q1238*'UNIT VALUES'!$D$29*'UNIT VALUES'!$D$36, Q1238*'UNIT VALUES'!$D$31*'UNIT VALUES'!$D$36)),0)</f>
        <v>94380</v>
      </c>
      <c r="AA1238" s="87">
        <f>ROUND(IF(C1238="22", IF(U1238&gt;V1238,0,R1238*'UNIT VALUES'!$D$43*'UNIT VALUES'!$D$44),IF(CALCS!U1238&gt;CALCS!V1238,0,CALCS!R1238*'UNIT VALUES'!$D$34*'UNIT VALUES'!$D$36)), 0)</f>
        <v>462828</v>
      </c>
      <c r="AB1238" s="87">
        <f>ROUND(IF(C1238="22",IF(U1238&gt;V1238,S1238*'UNIT VALUES'!$D$40*'UNIT VALUES'!$D$44,0),IF(U1238&gt;V1238,S1238*'UNIT VALUES'!$D$30*'UNIT VALUES'!$D$36)), 0)</f>
        <v>0</v>
      </c>
      <c r="AC1238" s="87">
        <f>ROUND(IF(U1238&gt;V1238,0,IF(T1238&gt;1, IF(C1238="66", T1238*'UNIT VALUES'!$D$33*'UNIT VALUES'!$D$36,T1238*'UNIT VALUES'!$D$32*'UNIT VALUES'!$D$36),0)),0)</f>
        <v>234756</v>
      </c>
      <c r="AD1238" t="str">
        <f t="shared" si="58"/>
        <v>556000</v>
      </c>
      <c r="AE1238">
        <f ca="1">IF(C1238="22",OFFSET('National Reallocations'!$L$1,MATCH(AD1238,'National Reallocations'!$I$2:$I$52,0),),ROUND((X1238/(SUM($X$2:$X$1259)-SUMIF($C$2:$C$1259,"22",$X$2:$X$1259)))*(Reallocations!$F$4+Reallocations!$F$5),0))</f>
        <v>67</v>
      </c>
      <c r="AF1238" s="27">
        <f ca="1">IF(ISERROR(OFFSET('MSA Reallocations'!$I$1,MATCH(AD1238,'MSA Reallocations'!$E$2:$E$37,0),)), 0, (OFFSET('MSA Reallocations'!$I$1,MATCH(AD1238,'MSA Reallocations'!$E$2:$E$37,0),)))</f>
        <v>0</v>
      </c>
      <c r="AG1238" s="181">
        <f ca="1">IF(ISERROR(OFFSET(Reductions!$E$1,MATCH(AD1238,Reductions!$F$2:$F$15,0),)), 0, -OFFSET(Reductions!$E$1,MATCH(AD1238,Reductions!$F$2:$F$15,0),))</f>
        <v>0</v>
      </c>
      <c r="AH1238" s="53">
        <f t="shared" ca="1" si="59"/>
        <v>792032</v>
      </c>
    </row>
    <row r="1239" spans="1:34" x14ac:dyDescent="0.25">
      <c r="A1239" s="126" t="s">
        <v>5585</v>
      </c>
      <c r="B1239" s="126" t="s">
        <v>3166</v>
      </c>
      <c r="C1239" s="126" t="s">
        <v>47</v>
      </c>
      <c r="D1239" s="126" t="s">
        <v>48</v>
      </c>
      <c r="E1239" s="126" t="s">
        <v>3167</v>
      </c>
      <c r="F1239" s="126" t="s">
        <v>3215</v>
      </c>
      <c r="G1239" s="126" t="s">
        <v>135</v>
      </c>
      <c r="H1239" s="126" t="s">
        <v>23</v>
      </c>
      <c r="I1239" s="126" t="s">
        <v>3216</v>
      </c>
      <c r="J1239" s="126" t="s">
        <v>1897</v>
      </c>
      <c r="K1239" s="126" t="s">
        <v>3362</v>
      </c>
      <c r="L1239" s="127">
        <v>33563</v>
      </c>
      <c r="M1239" s="127">
        <v>29571</v>
      </c>
      <c r="N1239" s="127">
        <v>29571</v>
      </c>
      <c r="O1239" s="127">
        <v>26579</v>
      </c>
      <c r="P1239" s="127">
        <v>0</v>
      </c>
      <c r="Q1239" s="127">
        <v>5145</v>
      </c>
      <c r="R1239" s="127">
        <v>4735</v>
      </c>
      <c r="S1239" s="127">
        <v>200</v>
      </c>
      <c r="T1239" s="24">
        <f>IF(P1239&gt;0, ROUND(IF(IF(OR(C1239="51", C1239="52", C1239="66"), (L1239*'UNIT VALUES'!$C$26)-CALCS!P1239,0)&gt;0, IF(OR(C1239="51", C1239="52", C1239="66"), (L1239*'UNIT VALUES'!$C$26)-CALCS!P1239,0), 0), 0), ROUND(IF(IF(OR(C1239="51", C1239="52", C1239="66"), (L1239*'UNIT VALUES'!$C$26)-CALCS!O1239,0)&gt;0, IF(OR(C1239="51", C1239="52", C1239="66"), (L1239*'UNIT VALUES'!$C$26)-CALCS!O1239,0), 0), 0))</f>
        <v>26089</v>
      </c>
      <c r="U1239" s="25">
        <f>IF(C1239="22", (O1239*'UNIT VALUES'!$D$38)+(Q1239*'UNIT VALUES'!$D$39)+(S1239*'UNIT VALUES'!$D$40), (O1239*'UNIT VALUES'!$D$28)+(Q1239*'UNIT VALUES'!$D$29)+(S1239*'UNIT VALUES'!$D$30))</f>
        <v>210753.50634886892</v>
      </c>
      <c r="V1239" s="25">
        <f>IF(C1239="22",(O1239*'UNIT VALUES'!$D$41)+(Q1239*'UNIT VALUES'!$D$42)+(R1239*'UNIT VALUES'!$D$43),IF(C1239="66",(Q1239*'UNIT VALUES'!$D$31)+(T1239*'UNIT VALUES'!$D$33)+(R1239*'UNIT VALUES'!$D$34),(Q1239*'UNIT VALUES'!$D$31)+(T1239*'UNIT VALUES'!$D$32)+(R1239*'UNIT VALUES'!$D$34)))</f>
        <v>733950.26248768414</v>
      </c>
      <c r="W1239" s="25">
        <f t="shared" si="57"/>
        <v>733950</v>
      </c>
      <c r="X1239" s="27">
        <f>ROUND(IF(C1239="22", W1239*'UNIT VALUES'!$D$44, W1239*'UNIT VALUES'!$D$36), 0)</f>
        <v>642359</v>
      </c>
      <c r="Y1239" s="87">
        <f>ROUND(IF(C1239="22", IF(U1239&gt;V1239,O1239*'UNIT VALUES'!$D$38*'UNIT VALUES'!$D$44,O1239*'UNIT VALUES'!$D$41*'UNIT VALUES'!$D$44),IF(U1239&gt;V1239, O1239*'UNIT VALUES'!$D$28*'UNIT VALUES'!$D$36,0)), 0)</f>
        <v>0</v>
      </c>
      <c r="Z1239" s="87">
        <f>ROUND(IF(C1239="22", IF(U1239&gt;V1239,Q1239*'UNIT VALUES'!$D$39*'UNIT VALUES'!$D$44,Q1239*'UNIT VALUES'!$D$42*'UNIT VALUES'!$D$44), IF(U1239&gt;V1239, Q1239*'UNIT VALUES'!$D$29*'UNIT VALUES'!$D$36, Q1239*'UNIT VALUES'!$D$31*'UNIT VALUES'!$D$36)),0)</f>
        <v>68683</v>
      </c>
      <c r="AA1239" s="87">
        <f>ROUND(IF(C1239="22", IF(U1239&gt;V1239,0,R1239*'UNIT VALUES'!$D$43*'UNIT VALUES'!$D$44),IF(CALCS!U1239&gt;CALCS!V1239,0,CALCS!R1239*'UNIT VALUES'!$D$34*'UNIT VALUES'!$D$36)), 0)</f>
        <v>307276</v>
      </c>
      <c r="AB1239" s="87">
        <f>ROUND(IF(C1239="22",IF(U1239&gt;V1239,S1239*'UNIT VALUES'!$D$40*'UNIT VALUES'!$D$44,0),IF(U1239&gt;V1239,S1239*'UNIT VALUES'!$D$30*'UNIT VALUES'!$D$36)), 0)</f>
        <v>0</v>
      </c>
      <c r="AC1239" s="87">
        <f>ROUND(IF(U1239&gt;V1239,0,IF(T1239&gt;1, IF(C1239="66", T1239*'UNIT VALUES'!$D$33*'UNIT VALUES'!$D$36,T1239*'UNIT VALUES'!$D$32*'UNIT VALUES'!$D$36),0)),0)</f>
        <v>266401</v>
      </c>
      <c r="AD1239" t="str">
        <f t="shared" si="58"/>
        <v>556492</v>
      </c>
      <c r="AE1239">
        <f ca="1">IF(C1239="22",OFFSET('National Reallocations'!$L$1,MATCH(AD1239,'National Reallocations'!$I$2:$I$52,0),),ROUND((X1239/(SUM($X$2:$X$1259)-SUMIF($C$2:$C$1259,"22",$X$2:$X$1259)))*(Reallocations!$F$4+Reallocations!$F$5),0))</f>
        <v>54</v>
      </c>
      <c r="AF1239" s="27">
        <f ca="1">IF(ISERROR(OFFSET('MSA Reallocations'!$I$1,MATCH(AD1239,'MSA Reallocations'!$E$2:$E$37,0),)), 0, (OFFSET('MSA Reallocations'!$I$1,MATCH(AD1239,'MSA Reallocations'!$E$2:$E$37,0),)))</f>
        <v>0</v>
      </c>
      <c r="AG1239" s="181">
        <f ca="1">IF(ISERROR(OFFSET(Reductions!$E$1,MATCH(AD1239,Reductions!$F$2:$F$15,0),)), 0, -OFFSET(Reductions!$E$1,MATCH(AD1239,Reductions!$F$2:$F$15,0),))</f>
        <v>0</v>
      </c>
      <c r="AH1239" s="53">
        <f t="shared" ca="1" si="59"/>
        <v>642413</v>
      </c>
    </row>
    <row r="1240" spans="1:34" x14ac:dyDescent="0.25">
      <c r="A1240" s="126" t="s">
        <v>4995</v>
      </c>
      <c r="B1240" s="126" t="s">
        <v>3166</v>
      </c>
      <c r="C1240" s="126" t="s">
        <v>27</v>
      </c>
      <c r="D1240" s="126" t="s">
        <v>28</v>
      </c>
      <c r="E1240" s="126" t="s">
        <v>3167</v>
      </c>
      <c r="F1240" s="126" t="s">
        <v>3218</v>
      </c>
      <c r="G1240" s="126" t="s">
        <v>2050</v>
      </c>
      <c r="H1240" s="126" t="s">
        <v>23</v>
      </c>
      <c r="I1240" s="126" t="s">
        <v>3219</v>
      </c>
      <c r="J1240" s="126" t="s">
        <v>3200</v>
      </c>
      <c r="K1240" s="126" t="s">
        <v>3362</v>
      </c>
      <c r="L1240" s="127">
        <v>30004</v>
      </c>
      <c r="M1240" s="127">
        <v>50365</v>
      </c>
      <c r="N1240" s="127">
        <v>50319</v>
      </c>
      <c r="O1240" s="127">
        <v>71970</v>
      </c>
      <c r="P1240" s="127">
        <v>0</v>
      </c>
      <c r="Q1240" s="127">
        <v>8343</v>
      </c>
      <c r="R1240" s="127">
        <v>4260</v>
      </c>
      <c r="S1240" s="127">
        <v>666</v>
      </c>
      <c r="T1240" s="24">
        <f>IF(P1240&gt;0, ROUND(IF(IF(OR(C1240="51", C1240="52", C1240="66"), (L1240*'UNIT VALUES'!$C$26)-CALCS!P1240,0)&gt;0, IF(OR(C1240="51", C1240="52", C1240="66"), (L1240*'UNIT VALUES'!$C$26)-CALCS!P1240,0), 0), 0), ROUND(IF(IF(OR(C1240="51", C1240="52", C1240="66"), (L1240*'UNIT VALUES'!$C$26)-CALCS!O1240,0)&gt;0, IF(OR(C1240="51", C1240="52", C1240="66"), (L1240*'UNIT VALUES'!$C$26)-CALCS!O1240,0), 0), 0))</f>
        <v>0</v>
      </c>
      <c r="U1240" s="25">
        <f>IF(C1240="22", (O1240*'UNIT VALUES'!$D$38)+(Q1240*'UNIT VALUES'!$D$39)+(S1240*'UNIT VALUES'!$D$40), (O1240*'UNIT VALUES'!$D$28)+(Q1240*'UNIT VALUES'!$D$29)+(S1240*'UNIT VALUES'!$D$30))</f>
        <v>447271.38777331251</v>
      </c>
      <c r="V1240" s="25">
        <f>IF(C1240="22",(O1240*'UNIT VALUES'!$D$41)+(Q1240*'UNIT VALUES'!$D$42)+(R1240*'UNIT VALUES'!$D$43),IF(C1240="66",(Q1240*'UNIT VALUES'!$D$31)+(T1240*'UNIT VALUES'!$D$33)+(R1240*'UNIT VALUES'!$D$34),(Q1240*'UNIT VALUES'!$D$31)+(T1240*'UNIT VALUES'!$D$32)+(R1240*'UNIT VALUES'!$D$34)))</f>
        <v>443123.18639794714</v>
      </c>
      <c r="W1240" s="25">
        <f t="shared" si="57"/>
        <v>447271</v>
      </c>
      <c r="X1240" s="27">
        <f>ROUND(IF(C1240="22", W1240*'UNIT VALUES'!$D$44, W1240*'UNIT VALUES'!$D$36), 0)</f>
        <v>391455</v>
      </c>
      <c r="Y1240" s="87">
        <f>ROUND(IF(C1240="22", IF(U1240&gt;V1240,O1240*'UNIT VALUES'!$D$38*'UNIT VALUES'!$D$44,O1240*'UNIT VALUES'!$D$41*'UNIT VALUES'!$D$44),IF(U1240&gt;V1240, O1240*'UNIT VALUES'!$D$28*'UNIT VALUES'!$D$36,0)), 0)</f>
        <v>118404</v>
      </c>
      <c r="Z1240" s="87">
        <f>ROUND(IF(C1240="22", IF(U1240&gt;V1240,Q1240*'UNIT VALUES'!$D$39*'UNIT VALUES'!$D$44,Q1240*'UNIT VALUES'!$D$42*'UNIT VALUES'!$D$44), IF(U1240&gt;V1240, Q1240*'UNIT VALUES'!$D$29*'UNIT VALUES'!$D$36, Q1240*'UNIT VALUES'!$D$31*'UNIT VALUES'!$D$36)),0)</f>
        <v>185623</v>
      </c>
      <c r="AA1240" s="87">
        <f>ROUND(IF(C1240="22", IF(U1240&gt;V1240,0,R1240*'UNIT VALUES'!$D$43*'UNIT VALUES'!$D$44),IF(CALCS!U1240&gt;CALCS!V1240,0,CALCS!R1240*'UNIT VALUES'!$D$34*'UNIT VALUES'!$D$36)), 0)</f>
        <v>0</v>
      </c>
      <c r="AB1240" s="87">
        <f>ROUND(IF(C1240="22",IF(U1240&gt;V1240,S1240*'UNIT VALUES'!$D$40*'UNIT VALUES'!$D$44,0),IF(U1240&gt;V1240,S1240*'UNIT VALUES'!$D$30*'UNIT VALUES'!$D$36)), 0)</f>
        <v>87428</v>
      </c>
      <c r="AC1240" s="87">
        <f>ROUND(IF(U1240&gt;V1240,0,IF(T1240&gt;1, IF(C1240="66", T1240*'UNIT VALUES'!$D$33*'UNIT VALUES'!$D$36,T1240*'UNIT VALUES'!$D$32*'UNIT VALUES'!$D$36),0)),0)</f>
        <v>0</v>
      </c>
      <c r="AD1240" t="str">
        <f t="shared" si="58"/>
        <v>556948</v>
      </c>
      <c r="AE1240">
        <f ca="1">IF(C1240="22",OFFSET('National Reallocations'!$L$1,MATCH(AD1240,'National Reallocations'!$I$2:$I$52,0),),ROUND((X1240/(SUM($X$2:$X$1259)-SUMIF($C$2:$C$1259,"22",$X$2:$X$1259)))*(Reallocations!$F$4+Reallocations!$F$5),0))</f>
        <v>33</v>
      </c>
      <c r="AF1240" s="27">
        <f ca="1">IF(ISERROR(OFFSET('MSA Reallocations'!$I$1,MATCH(AD1240,'MSA Reallocations'!$E$2:$E$37,0),)), 0, (OFFSET('MSA Reallocations'!$I$1,MATCH(AD1240,'MSA Reallocations'!$E$2:$E$37,0),)))</f>
        <v>0</v>
      </c>
      <c r="AG1240" s="181">
        <f ca="1">IF(ISERROR(OFFSET(Reductions!$E$1,MATCH(AD1240,Reductions!$F$2:$F$15,0),)), 0, -OFFSET(Reductions!$E$1,MATCH(AD1240,Reductions!$F$2:$F$15,0),))</f>
        <v>0</v>
      </c>
      <c r="AH1240" s="53">
        <f t="shared" ca="1" si="59"/>
        <v>391488</v>
      </c>
    </row>
    <row r="1241" spans="1:34" x14ac:dyDescent="0.25">
      <c r="A1241" s="126" t="s">
        <v>5413</v>
      </c>
      <c r="B1241" s="126" t="s">
        <v>3166</v>
      </c>
      <c r="C1241" s="126" t="s">
        <v>27</v>
      </c>
      <c r="D1241" s="126" t="s">
        <v>28</v>
      </c>
      <c r="E1241" s="126" t="s">
        <v>3167</v>
      </c>
      <c r="F1241" s="126" t="s">
        <v>3221</v>
      </c>
      <c r="G1241" s="126" t="s">
        <v>50</v>
      </c>
      <c r="H1241" s="126" t="s">
        <v>23</v>
      </c>
      <c r="I1241" s="126" t="s">
        <v>3222</v>
      </c>
      <c r="J1241" s="126" t="s">
        <v>3223</v>
      </c>
      <c r="K1241" s="126" t="s">
        <v>3362</v>
      </c>
      <c r="L1241" s="127">
        <v>31943</v>
      </c>
      <c r="M1241" s="127">
        <v>35204</v>
      </c>
      <c r="N1241" s="127">
        <v>32426</v>
      </c>
      <c r="O1241" s="127">
        <v>39094</v>
      </c>
      <c r="P1241" s="127">
        <v>36009</v>
      </c>
      <c r="Q1241" s="127">
        <v>7660</v>
      </c>
      <c r="R1241" s="127">
        <v>4794</v>
      </c>
      <c r="S1241" s="127">
        <v>400</v>
      </c>
      <c r="T1241" s="24">
        <f>IF(P1241&gt;0, ROUND(IF(IF(OR(C1241="51", C1241="52", C1241="66"), (L1241*'UNIT VALUES'!$C$26)-CALCS!P1241,0)&gt;0, IF(OR(C1241="51", C1241="52", C1241="66"), (L1241*'UNIT VALUES'!$C$26)-CALCS!P1241,0), 0), 0), ROUND(IF(IF(OR(C1241="51", C1241="52", C1241="66"), (L1241*'UNIT VALUES'!$C$26)-CALCS!O1241,0)&gt;0, IF(OR(C1241="51", C1241="52", C1241="66"), (L1241*'UNIT VALUES'!$C$26)-CALCS!O1241,0), 0), 0))</f>
        <v>14116</v>
      </c>
      <c r="U1241" s="25">
        <f>IF(C1241="22", (O1241*'UNIT VALUES'!$D$38)+(Q1241*'UNIT VALUES'!$D$39)+(S1241*'UNIT VALUES'!$D$40), (O1241*'UNIT VALUES'!$D$28)+(Q1241*'UNIT VALUES'!$D$29)+(S1241*'UNIT VALUES'!$D$30))</f>
        <v>328211.78708270035</v>
      </c>
      <c r="V1241" s="25">
        <f>IF(C1241="22",(O1241*'UNIT VALUES'!$D$41)+(Q1241*'UNIT VALUES'!$D$42)+(R1241*'UNIT VALUES'!$D$43),IF(C1241="66",(Q1241*'UNIT VALUES'!$D$31)+(T1241*'UNIT VALUES'!$D$33)+(R1241*'UNIT VALUES'!$D$34),(Q1241*'UNIT VALUES'!$D$31)+(T1241*'UNIT VALUES'!$D$32)+(R1241*'UNIT VALUES'!$D$34)))</f>
        <v>636994.48494082736</v>
      </c>
      <c r="W1241" s="25">
        <f t="shared" si="57"/>
        <v>636994</v>
      </c>
      <c r="X1241" s="27">
        <f>ROUND(IF(C1241="22", W1241*'UNIT VALUES'!$D$44, W1241*'UNIT VALUES'!$D$36), 0)</f>
        <v>557502</v>
      </c>
      <c r="Y1241" s="87">
        <f>ROUND(IF(C1241="22", IF(U1241&gt;V1241,O1241*'UNIT VALUES'!$D$38*'UNIT VALUES'!$D$44,O1241*'UNIT VALUES'!$D$41*'UNIT VALUES'!$D$44),IF(U1241&gt;V1241, O1241*'UNIT VALUES'!$D$28*'UNIT VALUES'!$D$36,0)), 0)</f>
        <v>0</v>
      </c>
      <c r="Z1241" s="87">
        <f>ROUND(IF(C1241="22", IF(U1241&gt;V1241,Q1241*'UNIT VALUES'!$D$39*'UNIT VALUES'!$D$44,Q1241*'UNIT VALUES'!$D$42*'UNIT VALUES'!$D$44), IF(U1241&gt;V1241, Q1241*'UNIT VALUES'!$D$29*'UNIT VALUES'!$D$36, Q1241*'UNIT VALUES'!$D$31*'UNIT VALUES'!$D$36)),0)</f>
        <v>102256</v>
      </c>
      <c r="AA1241" s="87">
        <f>ROUND(IF(C1241="22", IF(U1241&gt;V1241,0,R1241*'UNIT VALUES'!$D$43*'UNIT VALUES'!$D$44),IF(CALCS!U1241&gt;CALCS!V1241,0,CALCS!R1241*'UNIT VALUES'!$D$34*'UNIT VALUES'!$D$36)), 0)</f>
        <v>311105</v>
      </c>
      <c r="AB1241" s="87">
        <f>ROUND(IF(C1241="22",IF(U1241&gt;V1241,S1241*'UNIT VALUES'!$D$40*'UNIT VALUES'!$D$44,0),IF(U1241&gt;V1241,S1241*'UNIT VALUES'!$D$30*'UNIT VALUES'!$D$36)), 0)</f>
        <v>0</v>
      </c>
      <c r="AC1241" s="87">
        <f>ROUND(IF(U1241&gt;V1241,0,IF(T1241&gt;1, IF(C1241="66", T1241*'UNIT VALUES'!$D$33*'UNIT VALUES'!$D$36,T1241*'UNIT VALUES'!$D$32*'UNIT VALUES'!$D$36),0)),0)</f>
        <v>144142</v>
      </c>
      <c r="AD1241" t="str">
        <f t="shared" si="58"/>
        <v>556980</v>
      </c>
      <c r="AE1241">
        <f ca="1">IF(C1241="22",OFFSET('National Reallocations'!$L$1,MATCH(AD1241,'National Reallocations'!$I$2:$I$52,0),),ROUND((X1241/(SUM($X$2:$X$1259)-SUMIF($C$2:$C$1259,"22",$X$2:$X$1259)))*(Reallocations!$F$4+Reallocations!$F$5),0))</f>
        <v>47</v>
      </c>
      <c r="AF1241" s="27">
        <f ca="1">IF(ISERROR(OFFSET('MSA Reallocations'!$I$1,MATCH(AD1241,'MSA Reallocations'!$E$2:$E$37,0),)), 0, (OFFSET('MSA Reallocations'!$I$1,MATCH(AD1241,'MSA Reallocations'!$E$2:$E$37,0),)))</f>
        <v>0</v>
      </c>
      <c r="AG1241" s="181">
        <f ca="1">IF(ISERROR(OFFSET(Reductions!$E$1,MATCH(AD1241,Reductions!$F$2:$F$15,0),)), 0, -OFFSET(Reductions!$E$1,MATCH(AD1241,Reductions!$F$2:$F$15,0),))</f>
        <v>0</v>
      </c>
      <c r="AH1241" s="53">
        <f t="shared" ca="1" si="59"/>
        <v>557549</v>
      </c>
    </row>
    <row r="1242" spans="1:34" x14ac:dyDescent="0.25">
      <c r="A1242" s="126" t="s">
        <v>5308</v>
      </c>
      <c r="B1242" s="126" t="s">
        <v>3166</v>
      </c>
      <c r="C1242" s="126" t="s">
        <v>47</v>
      </c>
      <c r="D1242" s="126" t="s">
        <v>48</v>
      </c>
      <c r="E1242" s="126" t="s">
        <v>3167</v>
      </c>
      <c r="F1242" s="126" t="s">
        <v>3225</v>
      </c>
      <c r="G1242" s="126" t="s">
        <v>768</v>
      </c>
      <c r="H1242" s="126" t="s">
        <v>23</v>
      </c>
      <c r="I1242" s="126" t="s">
        <v>3226</v>
      </c>
      <c r="J1242" s="126" t="s">
        <v>3200</v>
      </c>
      <c r="K1242" s="126" t="s">
        <v>3362</v>
      </c>
      <c r="L1242" s="127">
        <v>56923</v>
      </c>
      <c r="M1242" s="127">
        <v>51308</v>
      </c>
      <c r="N1242" s="127">
        <v>51308</v>
      </c>
      <c r="O1242" s="127">
        <v>47614</v>
      </c>
      <c r="P1242" s="127">
        <v>0</v>
      </c>
      <c r="Q1242" s="127">
        <v>2758</v>
      </c>
      <c r="R1242" s="127">
        <v>6475</v>
      </c>
      <c r="S1242" s="127">
        <v>70</v>
      </c>
      <c r="T1242" s="24">
        <f>IF(P1242&gt;0, ROUND(IF(IF(OR(C1242="51", C1242="52", C1242="66"), (L1242*'UNIT VALUES'!$C$26)-CALCS!P1242,0)&gt;0, IF(OR(C1242="51", C1242="52", C1242="66"), (L1242*'UNIT VALUES'!$C$26)-CALCS!P1242,0), 0), 0), ROUND(IF(IF(OR(C1242="51", C1242="52", C1242="66"), (L1242*'UNIT VALUES'!$C$26)-CALCS!O1242,0)&gt;0, IF(OR(C1242="51", C1242="52", C1242="66"), (L1242*'UNIT VALUES'!$C$26)-CALCS!O1242,0), 0), 0))</f>
        <v>41710</v>
      </c>
      <c r="U1242" s="25">
        <f>IF(C1242="22", (O1242*'UNIT VALUES'!$D$38)+(Q1242*'UNIT VALUES'!$D$39)+(S1242*'UNIT VALUES'!$D$40), (O1242*'UNIT VALUES'!$D$28)+(Q1242*'UNIT VALUES'!$D$29)+(S1242*'UNIT VALUES'!$D$30))</f>
        <v>170114.61799325643</v>
      </c>
      <c r="V1242" s="25">
        <f>IF(C1242="22",(O1242*'UNIT VALUES'!$D$41)+(Q1242*'UNIT VALUES'!$D$42)+(R1242*'UNIT VALUES'!$D$43),IF(C1242="66",(Q1242*'UNIT VALUES'!$D$31)+(T1242*'UNIT VALUES'!$D$33)+(R1242*'UNIT VALUES'!$D$34),(Q1242*'UNIT VALUES'!$D$31)+(T1242*'UNIT VALUES'!$D$32)+(R1242*'UNIT VALUES'!$D$34)))</f>
        <v>1008811.8946737129</v>
      </c>
      <c r="W1242" s="25">
        <f t="shared" si="57"/>
        <v>1008812</v>
      </c>
      <c r="X1242" s="27">
        <f>ROUND(IF(C1242="22", W1242*'UNIT VALUES'!$D$44, W1242*'UNIT VALUES'!$D$36), 0)</f>
        <v>882921</v>
      </c>
      <c r="Y1242" s="87">
        <f>ROUND(IF(C1242="22", IF(U1242&gt;V1242,O1242*'UNIT VALUES'!$D$38*'UNIT VALUES'!$D$44,O1242*'UNIT VALUES'!$D$41*'UNIT VALUES'!$D$44),IF(U1242&gt;V1242, O1242*'UNIT VALUES'!$D$28*'UNIT VALUES'!$D$36,0)), 0)</f>
        <v>0</v>
      </c>
      <c r="Z1242" s="87">
        <f>ROUND(IF(C1242="22", IF(U1242&gt;V1242,Q1242*'UNIT VALUES'!$D$39*'UNIT VALUES'!$D$44,Q1242*'UNIT VALUES'!$D$42*'UNIT VALUES'!$D$44), IF(U1242&gt;V1242, Q1242*'UNIT VALUES'!$D$29*'UNIT VALUES'!$D$36, Q1242*'UNIT VALUES'!$D$31*'UNIT VALUES'!$D$36)),0)</f>
        <v>36818</v>
      </c>
      <c r="AA1242" s="87">
        <f>ROUND(IF(C1242="22", IF(U1242&gt;V1242,0,R1242*'UNIT VALUES'!$D$43*'UNIT VALUES'!$D$44),IF(CALCS!U1242&gt;CALCS!V1242,0,CALCS!R1242*'UNIT VALUES'!$D$34*'UNIT VALUES'!$D$36)), 0)</f>
        <v>420193</v>
      </c>
      <c r="AB1242" s="87">
        <f>ROUND(IF(C1242="22",IF(U1242&gt;V1242,S1242*'UNIT VALUES'!$D$40*'UNIT VALUES'!$D$44,0),IF(U1242&gt;V1242,S1242*'UNIT VALUES'!$D$30*'UNIT VALUES'!$D$36)), 0)</f>
        <v>0</v>
      </c>
      <c r="AC1242" s="87">
        <f>ROUND(IF(U1242&gt;V1242,0,IF(T1242&gt;1, IF(C1242="66", T1242*'UNIT VALUES'!$D$33*'UNIT VALUES'!$D$36,T1242*'UNIT VALUES'!$D$32*'UNIT VALUES'!$D$36),0)),0)</f>
        <v>425910</v>
      </c>
      <c r="AD1242" t="str">
        <f t="shared" si="58"/>
        <v>557008</v>
      </c>
      <c r="AE1242">
        <f ca="1">IF(C1242="22",OFFSET('National Reallocations'!$L$1,MATCH(AD1242,'National Reallocations'!$I$2:$I$52,0),),ROUND((X1242/(SUM($X$2:$X$1259)-SUMIF($C$2:$C$1259,"22",$X$2:$X$1259)))*(Reallocations!$F$4+Reallocations!$F$5),0))</f>
        <v>74</v>
      </c>
      <c r="AF1242" s="27">
        <f ca="1">IF(ISERROR(OFFSET('MSA Reallocations'!$I$1,MATCH(AD1242,'MSA Reallocations'!$E$2:$E$37,0),)), 0, (OFFSET('MSA Reallocations'!$I$1,MATCH(AD1242,'MSA Reallocations'!$E$2:$E$37,0),)))</f>
        <v>0</v>
      </c>
      <c r="AG1242" s="181">
        <f ca="1">IF(ISERROR(OFFSET(Reductions!$E$1,MATCH(AD1242,Reductions!$F$2:$F$15,0),)), 0, -OFFSET(Reductions!$E$1,MATCH(AD1242,Reductions!$F$2:$F$15,0),))</f>
        <v>0</v>
      </c>
      <c r="AH1242" s="53">
        <f t="shared" ca="1" si="59"/>
        <v>882995</v>
      </c>
    </row>
    <row r="1243" spans="1:34" x14ac:dyDescent="0.25">
      <c r="A1243" s="126" t="s">
        <v>5128</v>
      </c>
      <c r="B1243" s="126" t="s">
        <v>3166</v>
      </c>
      <c r="C1243" s="126" t="s">
        <v>27</v>
      </c>
      <c r="D1243" s="126" t="s">
        <v>28</v>
      </c>
      <c r="E1243" s="126" t="s">
        <v>3167</v>
      </c>
      <c r="F1243" s="126" t="s">
        <v>3228</v>
      </c>
      <c r="G1243" s="126" t="s">
        <v>768</v>
      </c>
      <c r="H1243" s="126" t="s">
        <v>23</v>
      </c>
      <c r="I1243" s="126" t="s">
        <v>3229</v>
      </c>
      <c r="J1243" s="126" t="s">
        <v>3200</v>
      </c>
      <c r="K1243" s="126" t="s">
        <v>3362</v>
      </c>
      <c r="L1243" s="127">
        <v>68157</v>
      </c>
      <c r="M1243" s="127">
        <v>63982</v>
      </c>
      <c r="N1243" s="127">
        <v>63982</v>
      </c>
      <c r="O1243" s="127">
        <v>60620</v>
      </c>
      <c r="P1243" s="127">
        <v>0</v>
      </c>
      <c r="Q1243" s="127">
        <v>8329</v>
      </c>
      <c r="R1243" s="127">
        <v>8507</v>
      </c>
      <c r="S1243" s="127">
        <v>458</v>
      </c>
      <c r="T1243" s="24">
        <f>IF(P1243&gt;0, ROUND(IF(IF(OR(C1243="51", C1243="52", C1243="66"), (L1243*'UNIT VALUES'!$C$26)-CALCS!P1243,0)&gt;0, IF(OR(C1243="51", C1243="52", C1243="66"), (L1243*'UNIT VALUES'!$C$26)-CALCS!P1243,0), 0), 0), ROUND(IF(IF(OR(C1243="51", C1243="52", C1243="66"), (L1243*'UNIT VALUES'!$C$26)-CALCS!O1243,0)&gt;0, IF(OR(C1243="51", C1243="52", C1243="66"), (L1243*'UNIT VALUES'!$C$26)-CALCS!O1243,0), 0), 0))</f>
        <v>46333</v>
      </c>
      <c r="U1243" s="25">
        <f>IF(C1243="22", (O1243*'UNIT VALUES'!$D$38)+(Q1243*'UNIT VALUES'!$D$39)+(S1243*'UNIT VALUES'!$D$40), (O1243*'UNIT VALUES'!$D$28)+(Q1243*'UNIT VALUES'!$D$29)+(S1243*'UNIT VALUES'!$D$30))</f>
        <v>394381.97570422519</v>
      </c>
      <c r="V1243" s="25">
        <f>IF(C1243="22",(O1243*'UNIT VALUES'!$D$41)+(Q1243*'UNIT VALUES'!$D$42)+(R1243*'UNIT VALUES'!$D$43),IF(C1243="66",(Q1243*'UNIT VALUES'!$D$31)+(T1243*'UNIT VALUES'!$D$33)+(R1243*'UNIT VALUES'!$D$34),(Q1243*'UNIT VALUES'!$D$31)+(T1243*'UNIT VALUES'!$D$32)+(R1243*'UNIT VALUES'!$D$34)))</f>
        <v>1298390.8081014329</v>
      </c>
      <c r="W1243" s="25">
        <f t="shared" si="57"/>
        <v>1298391</v>
      </c>
      <c r="X1243" s="27">
        <f>ROUND(IF(C1243="22", W1243*'UNIT VALUES'!$D$44, W1243*'UNIT VALUES'!$D$36), 0)</f>
        <v>1136362</v>
      </c>
      <c r="Y1243" s="87">
        <f>ROUND(IF(C1243="22", IF(U1243&gt;V1243,O1243*'UNIT VALUES'!$D$38*'UNIT VALUES'!$D$44,O1243*'UNIT VALUES'!$D$41*'UNIT VALUES'!$D$44),IF(U1243&gt;V1243, O1243*'UNIT VALUES'!$D$28*'UNIT VALUES'!$D$36,0)), 0)</f>
        <v>0</v>
      </c>
      <c r="Z1243" s="87">
        <f>ROUND(IF(C1243="22", IF(U1243&gt;V1243,Q1243*'UNIT VALUES'!$D$39*'UNIT VALUES'!$D$44,Q1243*'UNIT VALUES'!$D$42*'UNIT VALUES'!$D$44), IF(U1243&gt;V1243, Q1243*'UNIT VALUES'!$D$29*'UNIT VALUES'!$D$36, Q1243*'UNIT VALUES'!$D$31*'UNIT VALUES'!$D$36)),0)</f>
        <v>111187</v>
      </c>
      <c r="AA1243" s="87">
        <f>ROUND(IF(C1243="22", IF(U1243&gt;V1243,0,R1243*'UNIT VALUES'!$D$43*'UNIT VALUES'!$D$44),IF(CALCS!U1243&gt;CALCS!V1243,0,CALCS!R1243*'UNIT VALUES'!$D$34*'UNIT VALUES'!$D$36)), 0)</f>
        <v>552058</v>
      </c>
      <c r="AB1243" s="87">
        <f>ROUND(IF(C1243="22",IF(U1243&gt;V1243,S1243*'UNIT VALUES'!$D$40*'UNIT VALUES'!$D$44,0),IF(U1243&gt;V1243,S1243*'UNIT VALUES'!$D$30*'UNIT VALUES'!$D$36)), 0)</f>
        <v>0</v>
      </c>
      <c r="AC1243" s="87">
        <f>ROUND(IF(U1243&gt;V1243,0,IF(T1243&gt;1, IF(C1243="66", T1243*'UNIT VALUES'!$D$33*'UNIT VALUES'!$D$36,T1243*'UNIT VALUES'!$D$32*'UNIT VALUES'!$D$36),0)),0)</f>
        <v>473117</v>
      </c>
      <c r="AD1243" t="str">
        <f t="shared" si="58"/>
        <v>557056</v>
      </c>
      <c r="AE1243">
        <f ca="1">IF(C1243="22",OFFSET('National Reallocations'!$L$1,MATCH(AD1243,'National Reallocations'!$I$2:$I$52,0),),ROUND((X1243/(SUM($X$2:$X$1259)-SUMIF($C$2:$C$1259,"22",$X$2:$X$1259)))*(Reallocations!$F$4+Reallocations!$F$5),0))</f>
        <v>96</v>
      </c>
      <c r="AF1243" s="27">
        <f ca="1">IF(ISERROR(OFFSET('MSA Reallocations'!$I$1,MATCH(AD1243,'MSA Reallocations'!$E$2:$E$37,0),)), 0, (OFFSET('MSA Reallocations'!$I$1,MATCH(AD1243,'MSA Reallocations'!$E$2:$E$37,0),)))</f>
        <v>0</v>
      </c>
      <c r="AG1243" s="181">
        <f ca="1">IF(ISERROR(OFFSET(Reductions!$E$1,MATCH(AD1243,Reductions!$F$2:$F$15,0),)), 0, -OFFSET(Reductions!$E$1,MATCH(AD1243,Reductions!$F$2:$F$15,0),))</f>
        <v>0</v>
      </c>
      <c r="AH1243" s="53">
        <f t="shared" ca="1" si="59"/>
        <v>1136458</v>
      </c>
    </row>
    <row r="1244" spans="1:34" x14ac:dyDescent="0.25">
      <c r="A1244" s="126" t="s">
        <v>5600</v>
      </c>
      <c r="B1244" s="126" t="s">
        <v>3166</v>
      </c>
      <c r="C1244" s="126" t="s">
        <v>99</v>
      </c>
      <c r="D1244" s="126" t="s">
        <v>100</v>
      </c>
      <c r="E1244" s="126" t="s">
        <v>3167</v>
      </c>
      <c r="F1244" s="126" t="s">
        <v>1736</v>
      </c>
      <c r="G1244" s="126" t="s">
        <v>196</v>
      </c>
      <c r="H1244" s="126" t="s">
        <v>23</v>
      </c>
      <c r="I1244" s="126" t="s">
        <v>23</v>
      </c>
      <c r="J1244" s="126" t="s">
        <v>3197</v>
      </c>
      <c r="K1244" s="126" t="s">
        <v>3362</v>
      </c>
      <c r="L1244" s="127">
        <v>92618</v>
      </c>
      <c r="M1244" s="127">
        <v>0</v>
      </c>
      <c r="N1244" s="127">
        <v>0</v>
      </c>
      <c r="O1244" s="127">
        <v>258005</v>
      </c>
      <c r="P1244" s="127">
        <v>0</v>
      </c>
      <c r="Q1244" s="127">
        <v>19118</v>
      </c>
      <c r="R1244" s="127">
        <v>11293</v>
      </c>
      <c r="S1244" s="127">
        <v>1295</v>
      </c>
      <c r="T1244" s="24">
        <f>IF(P1244&gt;0, ROUND(IF(IF(OR(C1244="51", C1244="52", C1244="66"), (L1244*'UNIT VALUES'!$C$26)-CALCS!P1244,0)&gt;0, IF(OR(C1244="51", C1244="52", C1244="66"), (L1244*'UNIT VALUES'!$C$26)-CALCS!P1244,0), 0), 0), ROUND(IF(IF(OR(C1244="51", C1244="52", C1244="66"), (L1244*'UNIT VALUES'!$C$26)-CALCS!O1244,0)&gt;0, IF(OR(C1244="51", C1244="52", C1244="66"), (L1244*'UNIT VALUES'!$C$26)-CALCS!O1244,0), 0), 0))</f>
        <v>0</v>
      </c>
      <c r="U1244" s="25">
        <f>IF(C1244="22", (O1244*'UNIT VALUES'!$D$38)+(Q1244*'UNIT VALUES'!$D$39)+(S1244*'UNIT VALUES'!$D$40), (O1244*'UNIT VALUES'!$D$28)+(Q1244*'UNIT VALUES'!$D$29)+(S1244*'UNIT VALUES'!$D$30))</f>
        <v>1165233.107503087</v>
      </c>
      <c r="V1244" s="25">
        <f>IF(C1244="22",(O1244*'UNIT VALUES'!$D$41)+(Q1244*'UNIT VALUES'!$D$42)+(R1244*'UNIT VALUES'!$D$43),IF(C1244="66",(Q1244*'UNIT VALUES'!$D$31)+(T1244*'UNIT VALUES'!$D$33)+(R1244*'UNIT VALUES'!$D$34),(Q1244*'UNIT VALUES'!$D$31)+(T1244*'UNIT VALUES'!$D$32)+(R1244*'UNIT VALUES'!$D$34)))</f>
        <v>1128952.5859002778</v>
      </c>
      <c r="W1244" s="25">
        <f t="shared" si="57"/>
        <v>1165233</v>
      </c>
      <c r="X1244" s="27">
        <f>ROUND(IF(C1244="22", W1244*'UNIT VALUES'!$D$44, W1244*'UNIT VALUES'!$D$36), 0)</f>
        <v>1019821</v>
      </c>
      <c r="Y1244" s="87">
        <f>ROUND(IF(C1244="22", IF(U1244&gt;V1244,O1244*'UNIT VALUES'!$D$38*'UNIT VALUES'!$D$44,O1244*'UNIT VALUES'!$D$41*'UNIT VALUES'!$D$44),IF(U1244&gt;V1244, O1244*'UNIT VALUES'!$D$28*'UNIT VALUES'!$D$36,0)), 0)</f>
        <v>424466</v>
      </c>
      <c r="Z1244" s="87">
        <f>ROUND(IF(C1244="22", IF(U1244&gt;V1244,Q1244*'UNIT VALUES'!$D$39*'UNIT VALUES'!$D$44,Q1244*'UNIT VALUES'!$D$42*'UNIT VALUES'!$D$44), IF(U1244&gt;V1244, Q1244*'UNIT VALUES'!$D$29*'UNIT VALUES'!$D$36, Q1244*'UNIT VALUES'!$D$31*'UNIT VALUES'!$D$36)),0)</f>
        <v>425356</v>
      </c>
      <c r="AA1244" s="87">
        <f>ROUND(IF(C1244="22", IF(U1244&gt;V1244,0,R1244*'UNIT VALUES'!$D$43*'UNIT VALUES'!$D$44),IF(CALCS!U1244&gt;CALCS!V1244,0,CALCS!R1244*'UNIT VALUES'!$D$34*'UNIT VALUES'!$D$36)), 0)</f>
        <v>0</v>
      </c>
      <c r="AB1244" s="87">
        <f>ROUND(IF(C1244="22",IF(U1244&gt;V1244,S1244*'UNIT VALUES'!$D$40*'UNIT VALUES'!$D$44,0),IF(U1244&gt;V1244,S1244*'UNIT VALUES'!$D$30*'UNIT VALUES'!$D$36)), 0)</f>
        <v>169999</v>
      </c>
      <c r="AC1244" s="87">
        <f>ROUND(IF(U1244&gt;V1244,0,IF(T1244&gt;1, IF(C1244="66", T1244*'UNIT VALUES'!$D$33*'UNIT VALUES'!$D$36,T1244*'UNIT VALUES'!$D$32*'UNIT VALUES'!$D$36),0)),0)</f>
        <v>0</v>
      </c>
      <c r="AD1244" t="str">
        <f t="shared" si="58"/>
        <v>559025</v>
      </c>
      <c r="AE1244">
        <f ca="1">IF(C1244="22",OFFSET('National Reallocations'!$L$1,MATCH(AD1244,'National Reallocations'!$I$2:$I$52,0),),ROUND((X1244/(SUM($X$2:$X$1259)-SUMIF($C$2:$C$1259,"22",$X$2:$X$1259)))*(Reallocations!$F$4+Reallocations!$F$5),0))</f>
        <v>86</v>
      </c>
      <c r="AF1244" s="27">
        <f ca="1">IF(ISERROR(OFFSET('MSA Reallocations'!$I$1,MATCH(AD1244,'MSA Reallocations'!$E$2:$E$37,0),)), 0, (OFFSET('MSA Reallocations'!$I$1,MATCH(AD1244,'MSA Reallocations'!$E$2:$E$37,0),)))</f>
        <v>0</v>
      </c>
      <c r="AG1244" s="181">
        <f ca="1">IF(ISERROR(OFFSET(Reductions!$E$1,MATCH(AD1244,Reductions!$F$2:$F$15,0),)), 0, -OFFSET(Reductions!$E$1,MATCH(AD1244,Reductions!$F$2:$F$15,0),))</f>
        <v>0</v>
      </c>
      <c r="AH1244" s="53">
        <f t="shared" ca="1" si="59"/>
        <v>1019907</v>
      </c>
    </row>
    <row r="1245" spans="1:34" x14ac:dyDescent="0.25">
      <c r="A1245" s="126" t="s">
        <v>5618</v>
      </c>
      <c r="B1245" s="126" t="s">
        <v>3166</v>
      </c>
      <c r="C1245" s="126" t="s">
        <v>99</v>
      </c>
      <c r="D1245" s="126" t="s">
        <v>100</v>
      </c>
      <c r="E1245" s="126" t="s">
        <v>3167</v>
      </c>
      <c r="F1245" s="126" t="s">
        <v>767</v>
      </c>
      <c r="G1245" s="126" t="s">
        <v>768</v>
      </c>
      <c r="H1245" s="126" t="s">
        <v>23</v>
      </c>
      <c r="I1245" s="126" t="s">
        <v>23</v>
      </c>
      <c r="J1245" s="126" t="s">
        <v>3200</v>
      </c>
      <c r="K1245" s="126" t="s">
        <v>3362</v>
      </c>
      <c r="L1245" s="127">
        <v>168483</v>
      </c>
      <c r="M1245" s="127">
        <v>211902</v>
      </c>
      <c r="N1245" s="127">
        <v>211958</v>
      </c>
      <c r="O1245" s="127">
        <v>247828</v>
      </c>
      <c r="P1245" s="127">
        <v>0</v>
      </c>
      <c r="Q1245" s="127">
        <v>21866</v>
      </c>
      <c r="R1245" s="127">
        <v>15734</v>
      </c>
      <c r="S1245" s="127">
        <v>1379</v>
      </c>
      <c r="T1245" s="24">
        <f>IF(P1245&gt;0, ROUND(IF(IF(OR(C1245="51", C1245="52", C1245="66"), (L1245*'UNIT VALUES'!$C$26)-CALCS!P1245,0)&gt;0, IF(OR(C1245="51", C1245="52", C1245="66"), (L1245*'UNIT VALUES'!$C$26)-CALCS!P1245,0), 0), 0), ROUND(IF(IF(OR(C1245="51", C1245="52", C1245="66"), (L1245*'UNIT VALUES'!$C$26)-CALCS!O1245,0)&gt;0, IF(OR(C1245="51", C1245="52", C1245="66"), (L1245*'UNIT VALUES'!$C$26)-CALCS!O1245,0), 0), 0))</f>
        <v>16558</v>
      </c>
      <c r="U1245" s="25">
        <f>IF(C1245="22", (O1245*'UNIT VALUES'!$D$38)+(Q1245*'UNIT VALUES'!$D$39)+(S1245*'UNIT VALUES'!$D$40), (O1245*'UNIT VALUES'!$D$28)+(Q1245*'UNIT VALUES'!$D$29)+(S1245*'UNIT VALUES'!$D$30))</f>
        <v>1228559.9839933144</v>
      </c>
      <c r="V1245" s="25">
        <f>IF(C1245="22",(O1245*'UNIT VALUES'!$D$41)+(Q1245*'UNIT VALUES'!$D$42)+(R1245*'UNIT VALUES'!$D$43),IF(C1245="66",(Q1245*'UNIT VALUES'!$D$31)+(T1245*'UNIT VALUES'!$D$33)+(R1245*'UNIT VALUES'!$D$34),(Q1245*'UNIT VALUES'!$D$31)+(T1245*'UNIT VALUES'!$D$32)+(R1245*'UNIT VALUES'!$D$34)))</f>
        <v>1675765.1214276608</v>
      </c>
      <c r="W1245" s="25">
        <f t="shared" si="57"/>
        <v>1675765</v>
      </c>
      <c r="X1245" s="27">
        <f>ROUND(IF(C1245="22", W1245*'UNIT VALUES'!$D$44, W1245*'UNIT VALUES'!$D$36), 0)</f>
        <v>1466643</v>
      </c>
      <c r="Y1245" s="87">
        <f>ROUND(IF(C1245="22", IF(U1245&gt;V1245,O1245*'UNIT VALUES'!$D$38*'UNIT VALUES'!$D$44,O1245*'UNIT VALUES'!$D$41*'UNIT VALUES'!$D$44),IF(U1245&gt;V1245, O1245*'UNIT VALUES'!$D$28*'UNIT VALUES'!$D$36,0)), 0)</f>
        <v>0</v>
      </c>
      <c r="Z1245" s="87">
        <f>ROUND(IF(C1245="22", IF(U1245&gt;V1245,Q1245*'UNIT VALUES'!$D$39*'UNIT VALUES'!$D$44,Q1245*'UNIT VALUES'!$D$42*'UNIT VALUES'!$D$44), IF(U1245&gt;V1245, Q1245*'UNIT VALUES'!$D$29*'UNIT VALUES'!$D$36, Q1245*'UNIT VALUES'!$D$31*'UNIT VALUES'!$D$36)),0)</f>
        <v>291898</v>
      </c>
      <c r="AA1245" s="87">
        <f>ROUND(IF(C1245="22", IF(U1245&gt;V1245,0,R1245*'UNIT VALUES'!$D$43*'UNIT VALUES'!$D$44),IF(CALCS!U1245&gt;CALCS!V1245,0,CALCS!R1245*'UNIT VALUES'!$D$34*'UNIT VALUES'!$D$36)), 0)</f>
        <v>1021052</v>
      </c>
      <c r="AB1245" s="87">
        <f>ROUND(IF(C1245="22",IF(U1245&gt;V1245,S1245*'UNIT VALUES'!$D$40*'UNIT VALUES'!$D$44,0),IF(U1245&gt;V1245,S1245*'UNIT VALUES'!$D$30*'UNIT VALUES'!$D$36)), 0)</f>
        <v>0</v>
      </c>
      <c r="AC1245" s="87">
        <f>ROUND(IF(U1245&gt;V1245,0,IF(T1245&gt;1, IF(C1245="66", T1245*'UNIT VALUES'!$D$33*'UNIT VALUES'!$D$36,T1245*'UNIT VALUES'!$D$32*'UNIT VALUES'!$D$36),0)),0)</f>
        <v>153694</v>
      </c>
      <c r="AD1245" t="str">
        <f t="shared" si="58"/>
        <v>559079</v>
      </c>
      <c r="AE1245">
        <f ca="1">IF(C1245="22",OFFSET('National Reallocations'!$L$1,MATCH(AD1245,'National Reallocations'!$I$2:$I$52,0),),ROUND((X1245/(SUM($X$2:$X$1259)-SUMIF($C$2:$C$1259,"22",$X$2:$X$1259)))*(Reallocations!$F$4+Reallocations!$F$5),0))</f>
        <v>123</v>
      </c>
      <c r="AF1245" s="27">
        <f ca="1">IF(ISERROR(OFFSET('MSA Reallocations'!$I$1,MATCH(AD1245,'MSA Reallocations'!$E$2:$E$37,0),)), 0, (OFFSET('MSA Reallocations'!$I$1,MATCH(AD1245,'MSA Reallocations'!$E$2:$E$37,0),)))</f>
        <v>0</v>
      </c>
      <c r="AG1245" s="181">
        <f ca="1">IF(ISERROR(OFFSET(Reductions!$E$1,MATCH(AD1245,Reductions!$F$2:$F$15,0),)), 0, -OFFSET(Reductions!$E$1,MATCH(AD1245,Reductions!$F$2:$F$15,0),))</f>
        <v>0</v>
      </c>
      <c r="AH1245" s="53">
        <f t="shared" ca="1" si="59"/>
        <v>1466766</v>
      </c>
    </row>
    <row r="1246" spans="1:34" x14ac:dyDescent="0.25">
      <c r="A1246" s="126" t="s">
        <v>5496</v>
      </c>
      <c r="B1246" s="126" t="s">
        <v>3166</v>
      </c>
      <c r="C1246" s="126" t="s">
        <v>99</v>
      </c>
      <c r="D1246" s="126" t="s">
        <v>100</v>
      </c>
      <c r="E1246" s="126" t="s">
        <v>3167</v>
      </c>
      <c r="F1246" s="126" t="s">
        <v>2647</v>
      </c>
      <c r="G1246" s="126" t="s">
        <v>2050</v>
      </c>
      <c r="H1246" s="126" t="s">
        <v>23</v>
      </c>
      <c r="I1246" s="126" t="s">
        <v>23</v>
      </c>
      <c r="J1246" s="126" t="s">
        <v>3200</v>
      </c>
      <c r="K1246" s="126" t="s">
        <v>3362</v>
      </c>
      <c r="L1246" s="127">
        <v>121589</v>
      </c>
      <c r="M1246" s="127">
        <v>224145</v>
      </c>
      <c r="N1246" s="127">
        <v>224314</v>
      </c>
      <c r="O1246" s="127">
        <v>315200</v>
      </c>
      <c r="P1246" s="127">
        <v>0</v>
      </c>
      <c r="Q1246" s="127">
        <v>12870</v>
      </c>
      <c r="R1246" s="127">
        <v>9567</v>
      </c>
      <c r="S1246" s="127">
        <v>896</v>
      </c>
      <c r="T1246" s="24">
        <f>IF(P1246&gt;0, ROUND(IF(IF(OR(C1246="51", C1246="52", C1246="66"), (L1246*'UNIT VALUES'!$C$26)-CALCS!P1246,0)&gt;0, IF(OR(C1246="51", C1246="52", C1246="66"), (L1246*'UNIT VALUES'!$C$26)-CALCS!P1246,0), 0), 0), ROUND(IF(IF(OR(C1246="51", C1246="52", C1246="66"), (L1246*'UNIT VALUES'!$C$26)-CALCS!O1246,0)&gt;0, IF(OR(C1246="51", C1246="52", C1246="66"), (L1246*'UNIT VALUES'!$C$26)-CALCS!O1246,0), 0), 0))</f>
        <v>0</v>
      </c>
      <c r="U1246" s="25">
        <f>IF(C1246="22", (O1246*'UNIT VALUES'!$D$38)+(Q1246*'UNIT VALUES'!$D$39)+(S1246*'UNIT VALUES'!$D$40), (O1246*'UNIT VALUES'!$D$28)+(Q1246*'UNIT VALUES'!$D$29)+(S1246*'UNIT VALUES'!$D$30))</f>
        <v>1054066.8399940077</v>
      </c>
      <c r="V1246" s="25">
        <f>IF(C1246="22",(O1246*'UNIT VALUES'!$D$41)+(Q1246*'UNIT VALUES'!$D$42)+(R1246*'UNIT VALUES'!$D$43),IF(C1246="66",(Q1246*'UNIT VALUES'!$D$31)+(T1246*'UNIT VALUES'!$D$33)+(R1246*'UNIT VALUES'!$D$34),(Q1246*'UNIT VALUES'!$D$31)+(T1246*'UNIT VALUES'!$D$32)+(R1246*'UNIT VALUES'!$D$34)))</f>
        <v>905674.12955987384</v>
      </c>
      <c r="W1246" s="25">
        <f t="shared" si="57"/>
        <v>1054067</v>
      </c>
      <c r="X1246" s="27">
        <f>ROUND(IF(C1246="22", W1246*'UNIT VALUES'!$D$44, W1246*'UNIT VALUES'!$D$36), 0)</f>
        <v>922528</v>
      </c>
      <c r="Y1246" s="87">
        <f>ROUND(IF(C1246="22", IF(U1246&gt;V1246,O1246*'UNIT VALUES'!$D$38*'UNIT VALUES'!$D$44,O1246*'UNIT VALUES'!$D$41*'UNIT VALUES'!$D$44),IF(U1246&gt;V1246, O1246*'UNIT VALUES'!$D$28*'UNIT VALUES'!$D$36,0)), 0)</f>
        <v>518562</v>
      </c>
      <c r="Z1246" s="87">
        <f>ROUND(IF(C1246="22", IF(U1246&gt;V1246,Q1246*'UNIT VALUES'!$D$39*'UNIT VALUES'!$D$44,Q1246*'UNIT VALUES'!$D$42*'UNIT VALUES'!$D$44), IF(U1246&gt;V1246, Q1246*'UNIT VALUES'!$D$29*'UNIT VALUES'!$D$36, Q1246*'UNIT VALUES'!$D$31*'UNIT VALUES'!$D$36)),0)</f>
        <v>286345</v>
      </c>
      <c r="AA1246" s="87">
        <f>ROUND(IF(C1246="22", IF(U1246&gt;V1246,0,R1246*'UNIT VALUES'!$D$43*'UNIT VALUES'!$D$44),IF(CALCS!U1246&gt;CALCS!V1246,0,CALCS!R1246*'UNIT VALUES'!$D$34*'UNIT VALUES'!$D$36)), 0)</f>
        <v>0</v>
      </c>
      <c r="AB1246" s="87">
        <f>ROUND(IF(C1246="22",IF(U1246&gt;V1246,S1246*'UNIT VALUES'!$D$40*'UNIT VALUES'!$D$44,0),IF(U1246&gt;V1246,S1246*'UNIT VALUES'!$D$30*'UNIT VALUES'!$D$36)), 0)</f>
        <v>117621</v>
      </c>
      <c r="AC1246" s="87">
        <f>ROUND(IF(U1246&gt;V1246,0,IF(T1246&gt;1, IF(C1246="66", T1246*'UNIT VALUES'!$D$33*'UNIT VALUES'!$D$36,T1246*'UNIT VALUES'!$D$32*'UNIT VALUES'!$D$36),0)),0)</f>
        <v>0</v>
      </c>
      <c r="AD1246" t="str">
        <f t="shared" si="58"/>
        <v>559133</v>
      </c>
      <c r="AE1246">
        <f ca="1">IF(C1246="22",OFFSET('National Reallocations'!$L$1,MATCH(AD1246,'National Reallocations'!$I$2:$I$52,0),),ROUND((X1246/(SUM($X$2:$X$1259)-SUMIF($C$2:$C$1259,"22",$X$2:$X$1259)))*(Reallocations!$F$4+Reallocations!$F$5),0))</f>
        <v>78</v>
      </c>
      <c r="AF1246" s="27">
        <f ca="1">IF(ISERROR(OFFSET('MSA Reallocations'!$I$1,MATCH(AD1246,'MSA Reallocations'!$E$2:$E$37,0),)), 0, (OFFSET('MSA Reallocations'!$I$1,MATCH(AD1246,'MSA Reallocations'!$E$2:$E$37,0),)))</f>
        <v>0</v>
      </c>
      <c r="AG1246" s="181">
        <f ca="1">IF(ISERROR(OFFSET(Reductions!$E$1,MATCH(AD1246,Reductions!$F$2:$F$15,0),)), 0, -OFFSET(Reductions!$E$1,MATCH(AD1246,Reductions!$F$2:$F$15,0),))</f>
        <v>0</v>
      </c>
      <c r="AH1246" s="53">
        <f t="shared" ca="1" si="59"/>
        <v>922606</v>
      </c>
    </row>
    <row r="1247" spans="1:34" x14ac:dyDescent="0.25">
      <c r="A1247" s="126" t="s">
        <v>5772</v>
      </c>
      <c r="B1247" s="126" t="s">
        <v>3234</v>
      </c>
      <c r="C1247" s="126" t="s">
        <v>19</v>
      </c>
      <c r="D1247" s="126" t="s">
        <v>20</v>
      </c>
      <c r="E1247" s="126" t="s">
        <v>3235</v>
      </c>
      <c r="F1247" s="126" t="s">
        <v>4744</v>
      </c>
      <c r="G1247" s="126" t="s">
        <v>22</v>
      </c>
      <c r="H1247" s="126" t="s">
        <v>23</v>
      </c>
      <c r="I1247" s="126" t="s">
        <v>23</v>
      </c>
      <c r="J1247" s="126" t="s">
        <v>24</v>
      </c>
      <c r="K1247" s="126" t="s">
        <v>3355</v>
      </c>
      <c r="L1247" s="127">
        <v>0</v>
      </c>
      <c r="M1247" s="127">
        <v>1950183</v>
      </c>
      <c r="N1247" s="127">
        <v>1949644</v>
      </c>
      <c r="O1247" s="127">
        <v>1591903</v>
      </c>
      <c r="P1247" s="127">
        <v>0</v>
      </c>
      <c r="Q1247" s="127">
        <v>268045</v>
      </c>
      <c r="R1247" s="127">
        <v>110278</v>
      </c>
      <c r="S1247" s="127">
        <v>8171</v>
      </c>
      <c r="T1247" s="24">
        <f>IF(P1247&gt;0, ROUND(IF(IF(OR(C1247="51", C1247="52", C1247="66"), (L1247*'UNIT VALUES'!$C$26)-CALCS!P1247,0)&gt;0, IF(OR(C1247="51", C1247="52", C1247="66"), (L1247*'UNIT VALUES'!$C$26)-CALCS!P1247,0), 0), 0), ROUND(IF(IF(OR(C1247="51", C1247="52", C1247="66"), (L1247*'UNIT VALUES'!$C$26)-CALCS!O1247,0)&gt;0, IF(OR(C1247="51", C1247="52", C1247="66"), (L1247*'UNIT VALUES'!$C$26)-CALCS!O1247,0), 0), 0))</f>
        <v>0</v>
      </c>
      <c r="U1247" s="25">
        <f>IF(C1247="22", (O1247*'UNIT VALUES'!$D$38)+(Q1247*'UNIT VALUES'!$D$39)+(S1247*'UNIT VALUES'!$D$40), (O1247*'UNIT VALUES'!$D$28)+(Q1247*'UNIT VALUES'!$D$29)+(S1247*'UNIT VALUES'!$D$30))</f>
        <v>12779724.613974793</v>
      </c>
      <c r="V1247" s="25">
        <f>IF(C1247="22",(O1247*'UNIT VALUES'!$D$41)+(Q1247*'UNIT VALUES'!$D$42)+(R1247*'UNIT VALUES'!$D$43),IF(C1247="66",(Q1247*'UNIT VALUES'!$D$31)+(T1247*'UNIT VALUES'!$D$33)+(R1247*'UNIT VALUES'!$D$34),(Q1247*'UNIT VALUES'!$D$31)+(T1247*'UNIT VALUES'!$D$32)+(R1247*'UNIT VALUES'!$D$34)))</f>
        <v>14749937.583921369</v>
      </c>
      <c r="W1247" s="25">
        <f t="shared" si="57"/>
        <v>14749938</v>
      </c>
      <c r="X1247" s="219">
        <f>ROUND(IF(C1247="22", W1247*'UNIT VALUES'!$D$44, W1247*'UNIT VALUES'!$D$36), 0)</f>
        <v>12265298</v>
      </c>
      <c r="Y1247" s="87">
        <f>ROUND(IF(C1247="22", IF(U1247&gt;V1247,O1247*'UNIT VALUES'!$D$38*'UNIT VALUES'!$D$44,O1247*'UNIT VALUES'!$D$41*'UNIT VALUES'!$D$44),IF(U1247&gt;V1247, O1247*'UNIT VALUES'!$D$28*'UNIT VALUES'!$D$36,0)), 0)</f>
        <v>2127019</v>
      </c>
      <c r="Z1247" s="87">
        <f>ROUND(IF(C1247="22", IF(U1247&gt;V1247,Q1247*'UNIT VALUES'!$D$39*'UNIT VALUES'!$D$44,Q1247*'UNIT VALUES'!$D$42*'UNIT VALUES'!$D$44), IF(U1247&gt;V1247, Q1247*'UNIT VALUES'!$D$29*'UNIT VALUES'!$D$36, Q1247*'UNIT VALUES'!$D$31*'UNIT VALUES'!$D$36)),0)</f>
        <v>3744136</v>
      </c>
      <c r="AA1247" s="87">
        <f>ROUND(IF(C1247="22", IF(U1247&gt;V1247,0,R1247*'UNIT VALUES'!$D$43*'UNIT VALUES'!$D$44),IF(CALCS!U1247&gt;CALCS!V1247,0,CALCS!R1247*'UNIT VALUES'!$D$34*'UNIT VALUES'!$D$36)), 0)</f>
        <v>6394142</v>
      </c>
      <c r="AB1247" s="87">
        <f>ROUND(IF(C1247="22",IF(U1247&gt;V1247,S1247*'UNIT VALUES'!$D$40*'UNIT VALUES'!$D$44,0),IF(U1247&gt;V1247,S1247*'UNIT VALUES'!$D$30*'UNIT VALUES'!$D$36)), 0)</f>
        <v>0</v>
      </c>
      <c r="AC1247" s="87">
        <f>ROUND(IF(U1247&gt;V1247,0,IF(T1247&gt;1, IF(C1247="66", T1247*'UNIT VALUES'!$D$33*'UNIT VALUES'!$D$36,T1247*'UNIT VALUES'!$D$32*'UNIT VALUES'!$D$36),0)),0)</f>
        <v>0</v>
      </c>
      <c r="AD1247" t="str">
        <f t="shared" si="58"/>
        <v>549999</v>
      </c>
      <c r="AE1247">
        <f ca="1">IF(C1247="22",OFFSET('National Reallocations'!$L$1,MATCH(AD1247,'National Reallocations'!$I$2:$I$52,0),),ROUND((X1247/(SUM($X$2:$X$1259)-SUMIF($C$2:$C$1259,"22",$X$2:$X$1259)))*(Reallocations!$F$4+Reallocations!$F$5),0))</f>
        <v>23468</v>
      </c>
      <c r="AF1247" s="27">
        <f ca="1">IF(ISERROR(OFFSET('MSA Reallocations'!$I$1,MATCH(AD1247,'MSA Reallocations'!$E$2:$E$37,0),)), 0, (OFFSET('MSA Reallocations'!$I$1,MATCH(AD1247,'MSA Reallocations'!$E$2:$E$37,0),)))</f>
        <v>0</v>
      </c>
      <c r="AG1247" s="181">
        <f ca="1">IF(ISERROR(OFFSET(Reductions!$E$1,MATCH(AD1247,Reductions!$F$2:$F$15,0),)), 0, -OFFSET(Reductions!$E$1,MATCH(AD1247,Reductions!$F$2:$F$15,0),))</f>
        <v>0</v>
      </c>
      <c r="AH1247" s="53">
        <f t="shared" ca="1" si="59"/>
        <v>12288766</v>
      </c>
    </row>
    <row r="1248" spans="1:34" x14ac:dyDescent="0.25">
      <c r="A1248" s="126" t="s">
        <v>5755</v>
      </c>
      <c r="B1248" s="126" t="s">
        <v>3234</v>
      </c>
      <c r="C1248" s="126" t="s">
        <v>27</v>
      </c>
      <c r="D1248" s="126" t="s">
        <v>28</v>
      </c>
      <c r="E1248" s="126" t="s">
        <v>3235</v>
      </c>
      <c r="F1248" s="126" t="s">
        <v>919</v>
      </c>
      <c r="G1248" s="126" t="s">
        <v>43</v>
      </c>
      <c r="H1248" s="126" t="s">
        <v>23</v>
      </c>
      <c r="I1248" s="126" t="s">
        <v>4685</v>
      </c>
      <c r="J1248" s="126" t="s">
        <v>4686</v>
      </c>
      <c r="K1248" s="126" t="s">
        <v>3355</v>
      </c>
      <c r="L1248" s="127">
        <v>18642</v>
      </c>
      <c r="M1248" s="127">
        <v>0</v>
      </c>
      <c r="N1248" s="127">
        <v>0</v>
      </c>
      <c r="O1248" s="127">
        <v>17056</v>
      </c>
      <c r="P1248" s="127">
        <v>0</v>
      </c>
      <c r="Q1248" s="127">
        <v>4206</v>
      </c>
      <c r="R1248" s="127">
        <v>1674</v>
      </c>
      <c r="S1248" s="127">
        <v>57</v>
      </c>
      <c r="T1248" s="24">
        <f>IF(P1248&gt;0, ROUND(IF(IF(OR(C1248="51", C1248="52", C1248="66"), (L1248*'UNIT VALUES'!$C$26)-CALCS!P1248,0)&gt;0, IF(OR(C1248="51", C1248="52", C1248="66"), (L1248*'UNIT VALUES'!$C$26)-CALCS!P1248,0), 0), 0), ROUND(IF(IF(OR(C1248="51", C1248="52", C1248="66"), (L1248*'UNIT VALUES'!$C$26)-CALCS!O1248,0)&gt;0, IF(OR(C1248="51", C1248="52", C1248="66"), (L1248*'UNIT VALUES'!$C$26)-CALCS!O1248,0), 0), 0))</f>
        <v>12197</v>
      </c>
      <c r="U1248" s="25">
        <f>IF(C1248="22", (O1248*'UNIT VALUES'!$D$38)+(Q1248*'UNIT VALUES'!$D$39)+(S1248*'UNIT VALUES'!$D$40), (O1248*'UNIT VALUES'!$D$28)+(Q1248*'UNIT VALUES'!$D$29)+(S1248*'UNIT VALUES'!$D$30))</f>
        <v>147533.08109519311</v>
      </c>
      <c r="V1248" s="25">
        <f>IF(C1248="22",(O1248*'UNIT VALUES'!$D$41)+(Q1248*'UNIT VALUES'!$D$42)+(R1248*'UNIT VALUES'!$D$43),IF(C1248="66",(Q1248*'UNIT VALUES'!$D$31)+(T1248*'UNIT VALUES'!$D$33)+(R1248*'UNIT VALUES'!$D$34),(Q1248*'UNIT VALUES'!$D$31)+(T1248*'UNIT VALUES'!$D$32)+(R1248*'UNIT VALUES'!$D$34)))</f>
        <v>330581.30739979615</v>
      </c>
      <c r="W1248" s="25">
        <f t="shared" si="57"/>
        <v>330581</v>
      </c>
      <c r="X1248" s="27">
        <f>ROUND(IF(C1248="22", W1248*'UNIT VALUES'!$D$44, W1248*'UNIT VALUES'!$D$36), 0)</f>
        <v>289327</v>
      </c>
      <c r="Y1248" s="87">
        <f>ROUND(IF(C1248="22", IF(U1248&gt;V1248,O1248*'UNIT VALUES'!$D$38*'UNIT VALUES'!$D$44,O1248*'UNIT VALUES'!$D$41*'UNIT VALUES'!$D$44),IF(U1248&gt;V1248, O1248*'UNIT VALUES'!$D$28*'UNIT VALUES'!$D$36,0)), 0)</f>
        <v>0</v>
      </c>
      <c r="Z1248" s="87">
        <f>ROUND(IF(C1248="22", IF(U1248&gt;V1248,Q1248*'UNIT VALUES'!$D$39*'UNIT VALUES'!$D$44,Q1248*'UNIT VALUES'!$D$42*'UNIT VALUES'!$D$44), IF(U1248&gt;V1248, Q1248*'UNIT VALUES'!$D$29*'UNIT VALUES'!$D$36, Q1248*'UNIT VALUES'!$D$31*'UNIT VALUES'!$D$36)),0)</f>
        <v>56148</v>
      </c>
      <c r="AA1248" s="87">
        <f>ROUND(IF(C1248="22", IF(U1248&gt;V1248,0,R1248*'UNIT VALUES'!$D$43*'UNIT VALUES'!$D$44),IF(CALCS!U1248&gt;CALCS!V1248,0,CALCS!R1248*'UNIT VALUES'!$D$34*'UNIT VALUES'!$D$36)), 0)</f>
        <v>108634</v>
      </c>
      <c r="AB1248" s="87">
        <f>ROUND(IF(C1248="22",IF(U1248&gt;V1248,S1248*'UNIT VALUES'!$D$40*'UNIT VALUES'!$D$44,0),IF(U1248&gt;V1248,S1248*'UNIT VALUES'!$D$30*'UNIT VALUES'!$D$36)), 0)</f>
        <v>0</v>
      </c>
      <c r="AC1248" s="87">
        <f>ROUND(IF(U1248&gt;V1248,0,IF(T1248&gt;1, IF(C1248="66", T1248*'UNIT VALUES'!$D$33*'UNIT VALUES'!$D$36,T1248*'UNIT VALUES'!$D$32*'UNIT VALUES'!$D$36),0)),0)</f>
        <v>124546</v>
      </c>
      <c r="AD1248" t="str">
        <f t="shared" si="58"/>
        <v>540090</v>
      </c>
      <c r="AE1248">
        <f ca="1">IF(C1248="22",OFFSET('National Reallocations'!$L$1,MATCH(AD1248,'National Reallocations'!$I$2:$I$52,0),),ROUND((X1248/(SUM($X$2:$X$1259)-SUMIF($C$2:$C$1259,"22",$X$2:$X$1259)))*(Reallocations!$F$4+Reallocations!$F$5),0))</f>
        <v>24</v>
      </c>
      <c r="AF1248" s="27">
        <f ca="1">IF(ISERROR(OFFSET('MSA Reallocations'!$I$1,MATCH(AD1248,'MSA Reallocations'!$E$2:$E$37,0),)), 0, (OFFSET('MSA Reallocations'!$I$1,MATCH(AD1248,'MSA Reallocations'!$E$2:$E$37,0),)))</f>
        <v>0</v>
      </c>
      <c r="AG1248" s="181">
        <f ca="1">IF(ISERROR(OFFSET(Reductions!$E$1,MATCH(AD1248,Reductions!$F$2:$F$15,0),)), 0, -OFFSET(Reductions!$E$1,MATCH(AD1248,Reductions!$F$2:$F$15,0),))</f>
        <v>0</v>
      </c>
      <c r="AH1248" s="53">
        <f t="shared" ca="1" si="59"/>
        <v>289351</v>
      </c>
    </row>
    <row r="1249" spans="1:34" x14ac:dyDescent="0.25">
      <c r="A1249" s="126" t="s">
        <v>5276</v>
      </c>
      <c r="B1249" s="126" t="s">
        <v>3234</v>
      </c>
      <c r="C1249" s="126" t="s">
        <v>27</v>
      </c>
      <c r="D1249" s="126" t="s">
        <v>28</v>
      </c>
      <c r="E1249" s="126" t="s">
        <v>3235</v>
      </c>
      <c r="F1249" s="126" t="s">
        <v>934</v>
      </c>
      <c r="G1249" s="126" t="s">
        <v>454</v>
      </c>
      <c r="H1249" s="126" t="s">
        <v>23</v>
      </c>
      <c r="I1249" s="126" t="s">
        <v>3236</v>
      </c>
      <c r="J1249" s="126" t="s">
        <v>3237</v>
      </c>
      <c r="K1249" s="126" t="s">
        <v>3355</v>
      </c>
      <c r="L1249" s="127">
        <v>85796</v>
      </c>
      <c r="M1249" s="127">
        <v>63968</v>
      </c>
      <c r="N1249" s="127">
        <v>63968</v>
      </c>
      <c r="O1249" s="127">
        <v>49736</v>
      </c>
      <c r="P1249" s="127">
        <v>0</v>
      </c>
      <c r="Q1249" s="127">
        <v>9341</v>
      </c>
      <c r="R1249" s="127">
        <v>5748</v>
      </c>
      <c r="S1249" s="127">
        <v>244</v>
      </c>
      <c r="T1249" s="24">
        <f>IF(P1249&gt;0, ROUND(IF(IF(OR(C1249="51", C1249="52", C1249="66"), (L1249*'UNIT VALUES'!$C$26)-CALCS!P1249,0)&gt;0, IF(OR(C1249="51", C1249="52", C1249="66"), (L1249*'UNIT VALUES'!$C$26)-CALCS!P1249,0), 0), 0), ROUND(IF(IF(OR(C1249="51", C1249="52", C1249="66"), (L1249*'UNIT VALUES'!$C$26)-CALCS!O1249,0)&gt;0, IF(OR(C1249="51", C1249="52", C1249="66"), (L1249*'UNIT VALUES'!$C$26)-CALCS!O1249,0), 0), 0))</f>
        <v>84896</v>
      </c>
      <c r="U1249" s="25">
        <f>IF(C1249="22", (O1249*'UNIT VALUES'!$D$38)+(Q1249*'UNIT VALUES'!$D$39)+(S1249*'UNIT VALUES'!$D$40), (O1249*'UNIT VALUES'!$D$28)+(Q1249*'UNIT VALUES'!$D$29)+(S1249*'UNIT VALUES'!$D$30))</f>
        <v>367550.92272136884</v>
      </c>
      <c r="V1249" s="25">
        <f>IF(C1249="22",(O1249*'UNIT VALUES'!$D$41)+(Q1249*'UNIT VALUES'!$D$42)+(R1249*'UNIT VALUES'!$D$43),IF(C1249="66",(Q1249*'UNIT VALUES'!$D$31)+(T1249*'UNIT VALUES'!$D$33)+(R1249*'UNIT VALUES'!$D$34),(Q1249*'UNIT VALUES'!$D$31)+(T1249*'UNIT VALUES'!$D$32)+(R1249*'UNIT VALUES'!$D$34)))</f>
        <v>1559175.5275872992</v>
      </c>
      <c r="W1249" s="25">
        <f t="shared" si="57"/>
        <v>1559176</v>
      </c>
      <c r="X1249" s="27">
        <f>ROUND(IF(C1249="22", W1249*'UNIT VALUES'!$D$44, W1249*'UNIT VALUES'!$D$36), 0)</f>
        <v>1364604</v>
      </c>
      <c r="Y1249" s="87">
        <f>ROUND(IF(C1249="22", IF(U1249&gt;V1249,O1249*'UNIT VALUES'!$D$38*'UNIT VALUES'!$D$44,O1249*'UNIT VALUES'!$D$41*'UNIT VALUES'!$D$44),IF(U1249&gt;V1249, O1249*'UNIT VALUES'!$D$28*'UNIT VALUES'!$D$36,0)), 0)</f>
        <v>0</v>
      </c>
      <c r="Z1249" s="87">
        <f>ROUND(IF(C1249="22", IF(U1249&gt;V1249,Q1249*'UNIT VALUES'!$D$39*'UNIT VALUES'!$D$44,Q1249*'UNIT VALUES'!$D$42*'UNIT VALUES'!$D$44), IF(U1249&gt;V1249, Q1249*'UNIT VALUES'!$D$29*'UNIT VALUES'!$D$36, Q1249*'UNIT VALUES'!$D$31*'UNIT VALUES'!$D$36)),0)</f>
        <v>124697</v>
      </c>
      <c r="AA1249" s="87">
        <f>ROUND(IF(C1249="22", IF(U1249&gt;V1249,0,R1249*'UNIT VALUES'!$D$43*'UNIT VALUES'!$D$44),IF(CALCS!U1249&gt;CALCS!V1249,0,CALCS!R1249*'UNIT VALUES'!$D$34*'UNIT VALUES'!$D$36)), 0)</f>
        <v>373014</v>
      </c>
      <c r="AB1249" s="87">
        <f>ROUND(IF(C1249="22",IF(U1249&gt;V1249,S1249*'UNIT VALUES'!$D$40*'UNIT VALUES'!$D$44,0),IF(U1249&gt;V1249,S1249*'UNIT VALUES'!$D$30*'UNIT VALUES'!$D$36)), 0)</f>
        <v>0</v>
      </c>
      <c r="AC1249" s="87">
        <f>ROUND(IF(U1249&gt;V1249,0,IF(T1249&gt;1, IF(C1249="66", T1249*'UNIT VALUES'!$D$33*'UNIT VALUES'!$D$36,T1249*'UNIT VALUES'!$D$32*'UNIT VALUES'!$D$36),0)),0)</f>
        <v>866892</v>
      </c>
      <c r="AD1249" t="str">
        <f t="shared" si="58"/>
        <v>540264</v>
      </c>
      <c r="AE1249">
        <f ca="1">IF(C1249="22",OFFSET('National Reallocations'!$L$1,MATCH(AD1249,'National Reallocations'!$I$2:$I$52,0),),ROUND((X1249/(SUM($X$2:$X$1259)-SUMIF($C$2:$C$1259,"22",$X$2:$X$1259)))*(Reallocations!$F$4+Reallocations!$F$5),0))</f>
        <v>115</v>
      </c>
      <c r="AF1249" s="27">
        <f ca="1">IF(ISERROR(OFFSET('MSA Reallocations'!$I$1,MATCH(AD1249,'MSA Reallocations'!$E$2:$E$37,0),)), 0, (OFFSET('MSA Reallocations'!$I$1,MATCH(AD1249,'MSA Reallocations'!$E$2:$E$37,0),)))</f>
        <v>0</v>
      </c>
      <c r="AG1249" s="181">
        <f ca="1">IF(ISERROR(OFFSET(Reductions!$E$1,MATCH(AD1249,Reductions!$F$2:$F$15,0),)), 0, -OFFSET(Reductions!$E$1,MATCH(AD1249,Reductions!$F$2:$F$15,0),))</f>
        <v>0</v>
      </c>
      <c r="AH1249" s="53">
        <f t="shared" ca="1" si="59"/>
        <v>1364719</v>
      </c>
    </row>
    <row r="1250" spans="1:34" x14ac:dyDescent="0.25">
      <c r="A1250" s="126" t="s">
        <v>5292</v>
      </c>
      <c r="B1250" s="126" t="s">
        <v>3234</v>
      </c>
      <c r="C1250" s="126" t="s">
        <v>27</v>
      </c>
      <c r="D1250" s="126" t="s">
        <v>28</v>
      </c>
      <c r="E1250" s="126" t="s">
        <v>3235</v>
      </c>
      <c r="F1250" s="126" t="s">
        <v>3239</v>
      </c>
      <c r="G1250" s="126" t="s">
        <v>22</v>
      </c>
      <c r="H1250" s="126" t="s">
        <v>23</v>
      </c>
      <c r="I1250" s="126" t="s">
        <v>1073</v>
      </c>
      <c r="J1250" s="126" t="s">
        <v>1547</v>
      </c>
      <c r="K1250" s="126" t="s">
        <v>3355</v>
      </c>
      <c r="L1250" s="127">
        <v>83627</v>
      </c>
      <c r="M1250" s="127">
        <v>63684</v>
      </c>
      <c r="N1250" s="127">
        <v>63684</v>
      </c>
      <c r="O1250" s="127">
        <v>48638</v>
      </c>
      <c r="P1250" s="127">
        <v>0</v>
      </c>
      <c r="Q1250" s="127">
        <v>14345</v>
      </c>
      <c r="R1250" s="127">
        <v>8646</v>
      </c>
      <c r="S1250" s="127">
        <v>134</v>
      </c>
      <c r="T1250" s="24">
        <f>IF(P1250&gt;0, ROUND(IF(IF(OR(C1250="51", C1250="52", C1250="66"), (L1250*'UNIT VALUES'!$C$26)-CALCS!P1250,0)&gt;0, IF(OR(C1250="51", C1250="52", C1250="66"), (L1250*'UNIT VALUES'!$C$26)-CALCS!P1250,0), 0), 0), ROUND(IF(IF(OR(C1250="51", C1250="52", C1250="66"), (L1250*'UNIT VALUES'!$C$26)-CALCS!O1250,0)&gt;0, IF(OR(C1250="51", C1250="52", C1250="66"), (L1250*'UNIT VALUES'!$C$26)-CALCS!O1250,0), 0), 0))</f>
        <v>82591</v>
      </c>
      <c r="U1250" s="25">
        <f>IF(C1250="22", (O1250*'UNIT VALUES'!$D$38)+(Q1250*'UNIT VALUES'!$D$39)+(S1250*'UNIT VALUES'!$D$40), (O1250*'UNIT VALUES'!$D$28)+(Q1250*'UNIT VALUES'!$D$29)+(S1250*'UNIT VALUES'!$D$30))</f>
        <v>476196.48817425233</v>
      </c>
      <c r="V1250" s="25">
        <f>IF(C1250="22",(O1250*'UNIT VALUES'!$D$41)+(Q1250*'UNIT VALUES'!$D$42)+(R1250*'UNIT VALUES'!$D$43),IF(C1250="66",(Q1250*'UNIT VALUES'!$D$31)+(T1250*'UNIT VALUES'!$D$33)+(R1250*'UNIT VALUES'!$D$34),(Q1250*'UNIT VALUES'!$D$31)+(T1250*'UNIT VALUES'!$D$32)+(R1250*'UNIT VALUES'!$D$34)))</f>
        <v>1823487.5788702786</v>
      </c>
      <c r="W1250" s="25">
        <f t="shared" si="57"/>
        <v>1823488</v>
      </c>
      <c r="X1250" s="27">
        <f>ROUND(IF(C1250="22", W1250*'UNIT VALUES'!$D$44, W1250*'UNIT VALUES'!$D$36), 0)</f>
        <v>1595932</v>
      </c>
      <c r="Y1250" s="87">
        <f>ROUND(IF(C1250="22", IF(U1250&gt;V1250,O1250*'UNIT VALUES'!$D$38*'UNIT VALUES'!$D$44,O1250*'UNIT VALUES'!$D$41*'UNIT VALUES'!$D$44),IF(U1250&gt;V1250, O1250*'UNIT VALUES'!$D$28*'UNIT VALUES'!$D$36,0)), 0)</f>
        <v>0</v>
      </c>
      <c r="Z1250" s="87">
        <f>ROUND(IF(C1250="22", IF(U1250&gt;V1250,Q1250*'UNIT VALUES'!$D$39*'UNIT VALUES'!$D$44,Q1250*'UNIT VALUES'!$D$42*'UNIT VALUES'!$D$44), IF(U1250&gt;V1250, Q1250*'UNIT VALUES'!$D$29*'UNIT VALUES'!$D$36, Q1250*'UNIT VALUES'!$D$31*'UNIT VALUES'!$D$36)),0)</f>
        <v>191497</v>
      </c>
      <c r="AA1250" s="87">
        <f>ROUND(IF(C1250="22", IF(U1250&gt;V1250,0,R1250*'UNIT VALUES'!$D$43*'UNIT VALUES'!$D$44),IF(CALCS!U1250&gt;CALCS!V1250,0,CALCS!R1250*'UNIT VALUES'!$D$34*'UNIT VALUES'!$D$36)), 0)</f>
        <v>561079</v>
      </c>
      <c r="AB1250" s="87">
        <f>ROUND(IF(C1250="22",IF(U1250&gt;V1250,S1250*'UNIT VALUES'!$D$40*'UNIT VALUES'!$D$44,0),IF(U1250&gt;V1250,S1250*'UNIT VALUES'!$D$30*'UNIT VALUES'!$D$36)), 0)</f>
        <v>0</v>
      </c>
      <c r="AC1250" s="87">
        <f>ROUND(IF(U1250&gt;V1250,0,IF(T1250&gt;1, IF(C1250="66", T1250*'UNIT VALUES'!$D$33*'UNIT VALUES'!$D$36,T1250*'UNIT VALUES'!$D$32*'UNIT VALUES'!$D$36),0)),0)</f>
        <v>843355</v>
      </c>
      <c r="AD1250" t="str">
        <f t="shared" si="58"/>
        <v>540666</v>
      </c>
      <c r="AE1250">
        <f ca="1">IF(C1250="22",OFFSET('National Reallocations'!$L$1,MATCH(AD1250,'National Reallocations'!$I$2:$I$52,0),),ROUND((X1250/(SUM($X$2:$X$1259)-SUMIF($C$2:$C$1259,"22",$X$2:$X$1259)))*(Reallocations!$F$4+Reallocations!$F$5),0))</f>
        <v>134</v>
      </c>
      <c r="AF1250" s="27">
        <f ca="1">IF(ISERROR(OFFSET('MSA Reallocations'!$I$1,MATCH(AD1250,'MSA Reallocations'!$E$2:$E$37,0),)), 0, (OFFSET('MSA Reallocations'!$I$1,MATCH(AD1250,'MSA Reallocations'!$E$2:$E$37,0),)))</f>
        <v>0</v>
      </c>
      <c r="AG1250" s="181">
        <f ca="1">IF(ISERROR(OFFSET(Reductions!$E$1,MATCH(AD1250,Reductions!$F$2:$F$15,0),)), 0, -OFFSET(Reductions!$E$1,MATCH(AD1250,Reductions!$F$2:$F$15,0),))</f>
        <v>0</v>
      </c>
      <c r="AH1250" s="53">
        <f t="shared" ca="1" si="59"/>
        <v>1596066</v>
      </c>
    </row>
    <row r="1251" spans="1:34" x14ac:dyDescent="0.25">
      <c r="A1251" s="126" t="s">
        <v>5739</v>
      </c>
      <c r="B1251" s="126" t="s">
        <v>3234</v>
      </c>
      <c r="C1251" s="126" t="s">
        <v>27</v>
      </c>
      <c r="D1251" s="126" t="s">
        <v>28</v>
      </c>
      <c r="E1251" s="126" t="s">
        <v>3235</v>
      </c>
      <c r="F1251" s="126" t="s">
        <v>310</v>
      </c>
      <c r="G1251" s="126" t="s">
        <v>844</v>
      </c>
      <c r="H1251" s="126" t="s">
        <v>23</v>
      </c>
      <c r="I1251" s="126" t="s">
        <v>3241</v>
      </c>
      <c r="J1251" s="126" t="s">
        <v>1729</v>
      </c>
      <c r="K1251" s="126" t="s">
        <v>3355</v>
      </c>
      <c r="L1251" s="127">
        <v>15179</v>
      </c>
      <c r="M1251" s="127">
        <v>0</v>
      </c>
      <c r="N1251" s="127">
        <v>0</v>
      </c>
      <c r="O1251" s="127">
        <v>17700</v>
      </c>
      <c r="P1251" s="127">
        <v>0</v>
      </c>
      <c r="Q1251" s="127">
        <v>4569</v>
      </c>
      <c r="R1251" s="127">
        <v>2332</v>
      </c>
      <c r="S1251" s="127">
        <v>333</v>
      </c>
      <c r="T1251" s="24">
        <f>IF(P1251&gt;0, ROUND(IF(IF(OR(C1251="51", C1251="52", C1251="66"), (L1251*'UNIT VALUES'!$C$26)-CALCS!P1251,0)&gt;0, IF(OR(C1251="51", C1251="52", C1251="66"), (L1251*'UNIT VALUES'!$C$26)-CALCS!P1251,0), 0), 0), ROUND(IF(IF(OR(C1251="51", C1251="52", C1251="66"), (L1251*'UNIT VALUES'!$C$26)-CALCS!O1251,0)&gt;0, IF(OR(C1251="51", C1251="52", C1251="66"), (L1251*'UNIT VALUES'!$C$26)-CALCS!O1251,0), 0), 0))</f>
        <v>6119</v>
      </c>
      <c r="U1251" s="25">
        <f>IF(C1251="22", (O1251*'UNIT VALUES'!$D$38)+(Q1251*'UNIT VALUES'!$D$39)+(S1251*'UNIT VALUES'!$D$40), (O1251*'UNIT VALUES'!$D$28)+(Q1251*'UNIT VALUES'!$D$29)+(S1251*'UNIT VALUES'!$D$30))</f>
        <v>199369.21931921446</v>
      </c>
      <c r="V1251" s="25">
        <f>IF(C1251="22",(O1251*'UNIT VALUES'!$D$41)+(Q1251*'UNIT VALUES'!$D$42)+(R1251*'UNIT VALUES'!$D$43),IF(C1251="66",(Q1251*'UNIT VALUES'!$D$31)+(T1251*'UNIT VALUES'!$D$33)+(R1251*'UNIT VALUES'!$D$34),(Q1251*'UNIT VALUES'!$D$31)+(T1251*'UNIT VALUES'!$D$32)+(R1251*'UNIT VALUES'!$D$34)))</f>
        <v>313993.98998751584</v>
      </c>
      <c r="W1251" s="25">
        <f t="shared" si="57"/>
        <v>313994</v>
      </c>
      <c r="X1251" s="27">
        <f>ROUND(IF(C1251="22", W1251*'UNIT VALUES'!$D$44, W1251*'UNIT VALUES'!$D$36), 0)</f>
        <v>274810</v>
      </c>
      <c r="Y1251" s="87">
        <f>ROUND(IF(C1251="22", IF(U1251&gt;V1251,O1251*'UNIT VALUES'!$D$38*'UNIT VALUES'!$D$44,O1251*'UNIT VALUES'!$D$41*'UNIT VALUES'!$D$44),IF(U1251&gt;V1251, O1251*'UNIT VALUES'!$D$28*'UNIT VALUES'!$D$36,0)), 0)</f>
        <v>0</v>
      </c>
      <c r="Z1251" s="87">
        <f>ROUND(IF(C1251="22", IF(U1251&gt;V1251,Q1251*'UNIT VALUES'!$D$39*'UNIT VALUES'!$D$44,Q1251*'UNIT VALUES'!$D$42*'UNIT VALUES'!$D$44), IF(U1251&gt;V1251, Q1251*'UNIT VALUES'!$D$29*'UNIT VALUES'!$D$36, Q1251*'UNIT VALUES'!$D$31*'UNIT VALUES'!$D$36)),0)</f>
        <v>60993</v>
      </c>
      <c r="AA1251" s="87">
        <f>ROUND(IF(C1251="22", IF(U1251&gt;V1251,0,R1251*'UNIT VALUES'!$D$43*'UNIT VALUES'!$D$44),IF(CALCS!U1251&gt;CALCS!V1251,0,CALCS!R1251*'UNIT VALUES'!$D$34*'UNIT VALUES'!$D$36)), 0)</f>
        <v>151334</v>
      </c>
      <c r="AB1251" s="87">
        <f>ROUND(IF(C1251="22",IF(U1251&gt;V1251,S1251*'UNIT VALUES'!$D$40*'UNIT VALUES'!$D$44,0),IF(U1251&gt;V1251,S1251*'UNIT VALUES'!$D$30*'UNIT VALUES'!$D$36)), 0)</f>
        <v>0</v>
      </c>
      <c r="AC1251" s="87">
        <f>ROUND(IF(U1251&gt;V1251,0,IF(T1251&gt;1, IF(C1251="66", T1251*'UNIT VALUES'!$D$33*'UNIT VALUES'!$D$36,T1251*'UNIT VALUES'!$D$32*'UNIT VALUES'!$D$36),0)),0)</f>
        <v>62482</v>
      </c>
      <c r="AD1251" t="str">
        <f t="shared" si="58"/>
        <v>540846</v>
      </c>
      <c r="AE1251">
        <f ca="1">IF(C1251="22",OFFSET('National Reallocations'!$L$1,MATCH(AD1251,'National Reallocations'!$I$2:$I$52,0),),ROUND((X1251/(SUM($X$2:$X$1259)-SUMIF($C$2:$C$1259,"22",$X$2:$X$1259)))*(Reallocations!$F$4+Reallocations!$F$5),0))</f>
        <v>23</v>
      </c>
      <c r="AF1251" s="27">
        <f ca="1">IF(ISERROR(OFFSET('MSA Reallocations'!$I$1,MATCH(AD1251,'MSA Reallocations'!$E$2:$E$37,0),)), 0, (OFFSET('MSA Reallocations'!$I$1,MATCH(AD1251,'MSA Reallocations'!$E$2:$E$37,0),)))</f>
        <v>0</v>
      </c>
      <c r="AG1251" s="181">
        <f ca="1">IF(ISERROR(OFFSET(Reductions!$E$1,MATCH(AD1251,Reductions!$F$2:$F$15,0),)), 0, -OFFSET(Reductions!$E$1,MATCH(AD1251,Reductions!$F$2:$F$15,0),))</f>
        <v>0</v>
      </c>
      <c r="AH1251" s="53">
        <f t="shared" ca="1" si="59"/>
        <v>274833</v>
      </c>
    </row>
    <row r="1252" spans="1:34" x14ac:dyDescent="0.25">
      <c r="A1252" s="126" t="s">
        <v>5507</v>
      </c>
      <c r="B1252" s="126" t="s">
        <v>3234</v>
      </c>
      <c r="C1252" s="126" t="s">
        <v>27</v>
      </c>
      <c r="D1252" s="126" t="s">
        <v>28</v>
      </c>
      <c r="E1252" s="126" t="s">
        <v>3235</v>
      </c>
      <c r="F1252" s="126" t="s">
        <v>120</v>
      </c>
      <c r="G1252" s="126" t="s">
        <v>594</v>
      </c>
      <c r="H1252" s="126" t="s">
        <v>23</v>
      </c>
      <c r="I1252" s="126" t="s">
        <v>3243</v>
      </c>
      <c r="J1252" s="126" t="s">
        <v>3244</v>
      </c>
      <c r="K1252" s="126" t="s">
        <v>3355</v>
      </c>
      <c r="L1252" s="127">
        <v>22487</v>
      </c>
      <c r="M1252" s="127">
        <v>0</v>
      </c>
      <c r="N1252" s="127">
        <v>0</v>
      </c>
      <c r="O1252" s="127">
        <v>30708</v>
      </c>
      <c r="P1252" s="127">
        <v>0</v>
      </c>
      <c r="Q1252" s="127">
        <v>8830</v>
      </c>
      <c r="R1252" s="127">
        <v>3226</v>
      </c>
      <c r="S1252" s="127">
        <v>133</v>
      </c>
      <c r="T1252" s="24">
        <f>IF(P1252&gt;0, ROUND(IF(IF(OR(C1252="51", C1252="52", C1252="66"), (L1252*'UNIT VALUES'!$C$26)-CALCS!P1252,0)&gt;0, IF(OR(C1252="51", C1252="52", C1252="66"), (L1252*'UNIT VALUES'!$C$26)-CALCS!P1252,0), 0), 0), ROUND(IF(IF(OR(C1252="51", C1252="52", C1252="66"), (L1252*'UNIT VALUES'!$C$26)-CALCS!O1252,0)&gt;0, IF(OR(C1252="51", C1252="52", C1252="66"), (L1252*'UNIT VALUES'!$C$26)-CALCS!O1252,0), 0), 0))</f>
        <v>4579</v>
      </c>
      <c r="U1252" s="25">
        <f>IF(C1252="22", (O1252*'UNIT VALUES'!$D$38)+(Q1252*'UNIT VALUES'!$D$39)+(S1252*'UNIT VALUES'!$D$40), (O1252*'UNIT VALUES'!$D$28)+(Q1252*'UNIT VALUES'!$D$29)+(S1252*'UNIT VALUES'!$D$30))</f>
        <v>302143.42044824647</v>
      </c>
      <c r="V1252" s="25">
        <f>IF(C1252="22",(O1252*'UNIT VALUES'!$D$41)+(Q1252*'UNIT VALUES'!$D$42)+(R1252*'UNIT VALUES'!$D$43),IF(C1252="66",(Q1252*'UNIT VALUES'!$D$31)+(T1252*'UNIT VALUES'!$D$33)+(R1252*'UNIT VALUES'!$D$34),(Q1252*'UNIT VALUES'!$D$31)+(T1252*'UNIT VALUES'!$D$32)+(R1252*'UNIT VALUES'!$D$34)))</f>
        <v>427306.77701576584</v>
      </c>
      <c r="W1252" s="25">
        <f t="shared" si="57"/>
        <v>427307</v>
      </c>
      <c r="X1252" s="27">
        <f>ROUND(IF(C1252="22", W1252*'UNIT VALUES'!$D$44, W1252*'UNIT VALUES'!$D$36), 0)</f>
        <v>373983</v>
      </c>
      <c r="Y1252" s="87">
        <f>ROUND(IF(C1252="22", IF(U1252&gt;V1252,O1252*'UNIT VALUES'!$D$38*'UNIT VALUES'!$D$44,O1252*'UNIT VALUES'!$D$41*'UNIT VALUES'!$D$44),IF(U1252&gt;V1252, O1252*'UNIT VALUES'!$D$28*'UNIT VALUES'!$D$36,0)), 0)</f>
        <v>0</v>
      </c>
      <c r="Z1252" s="87">
        <f>ROUND(IF(C1252="22", IF(U1252&gt;V1252,Q1252*'UNIT VALUES'!$D$39*'UNIT VALUES'!$D$44,Q1252*'UNIT VALUES'!$D$42*'UNIT VALUES'!$D$44), IF(U1252&gt;V1252, Q1252*'UNIT VALUES'!$D$29*'UNIT VALUES'!$D$36, Q1252*'UNIT VALUES'!$D$31*'UNIT VALUES'!$D$36)),0)</f>
        <v>117875</v>
      </c>
      <c r="AA1252" s="87">
        <f>ROUND(IF(C1252="22", IF(U1252&gt;V1252,0,R1252*'UNIT VALUES'!$D$43*'UNIT VALUES'!$D$44),IF(CALCS!U1252&gt;CALCS!V1252,0,CALCS!R1252*'UNIT VALUES'!$D$34*'UNIT VALUES'!$D$36)), 0)</f>
        <v>209350</v>
      </c>
      <c r="AB1252" s="87">
        <f>ROUND(IF(C1252="22",IF(U1252&gt;V1252,S1252*'UNIT VALUES'!$D$40*'UNIT VALUES'!$D$44,0),IF(U1252&gt;V1252,S1252*'UNIT VALUES'!$D$30*'UNIT VALUES'!$D$36)), 0)</f>
        <v>0</v>
      </c>
      <c r="AC1252" s="87">
        <f>ROUND(IF(U1252&gt;V1252,0,IF(T1252&gt;1, IF(C1252="66", T1252*'UNIT VALUES'!$D$33*'UNIT VALUES'!$D$36,T1252*'UNIT VALUES'!$D$32*'UNIT VALUES'!$D$36),0)),0)</f>
        <v>46757</v>
      </c>
      <c r="AD1252" t="str">
        <f t="shared" si="58"/>
        <v>540930</v>
      </c>
      <c r="AE1252">
        <f ca="1">IF(C1252="22",OFFSET('National Reallocations'!$L$1,MATCH(AD1252,'National Reallocations'!$I$2:$I$52,0),),ROUND((X1252/(SUM($X$2:$X$1259)-SUMIF($C$2:$C$1259,"22",$X$2:$X$1259)))*(Reallocations!$F$4+Reallocations!$F$5),0))</f>
        <v>31</v>
      </c>
      <c r="AF1252" s="27">
        <f ca="1">IF(ISERROR(OFFSET('MSA Reallocations'!$I$1,MATCH(AD1252,'MSA Reallocations'!$E$2:$E$37,0),)), 0, (OFFSET('MSA Reallocations'!$I$1,MATCH(AD1252,'MSA Reallocations'!$E$2:$E$37,0),)))</f>
        <v>0</v>
      </c>
      <c r="AG1252" s="181">
        <f ca="1">IF(ISERROR(OFFSET(Reductions!$E$1,MATCH(AD1252,Reductions!$F$2:$F$15,0),)), 0, -OFFSET(Reductions!$E$1,MATCH(AD1252,Reductions!$F$2:$F$15,0),))</f>
        <v>0</v>
      </c>
      <c r="AH1252" s="53">
        <f t="shared" ca="1" si="59"/>
        <v>374014</v>
      </c>
    </row>
    <row r="1253" spans="1:34" x14ac:dyDescent="0.25">
      <c r="A1253" s="126" t="s">
        <v>5501</v>
      </c>
      <c r="B1253" s="126" t="s">
        <v>3234</v>
      </c>
      <c r="C1253" s="126" t="s">
        <v>27</v>
      </c>
      <c r="D1253" s="126" t="s">
        <v>28</v>
      </c>
      <c r="E1253" s="126" t="s">
        <v>3235</v>
      </c>
      <c r="F1253" s="126" t="s">
        <v>984</v>
      </c>
      <c r="G1253" s="126" t="s">
        <v>560</v>
      </c>
      <c r="H1253" s="126" t="s">
        <v>23</v>
      </c>
      <c r="I1253" s="126" t="s">
        <v>3246</v>
      </c>
      <c r="J1253" s="126" t="s">
        <v>2441</v>
      </c>
      <c r="K1253" s="126" t="s">
        <v>3355</v>
      </c>
      <c r="L1253" s="127">
        <v>44797</v>
      </c>
      <c r="M1253" s="127">
        <v>39942</v>
      </c>
      <c r="N1253" s="127">
        <v>39967</v>
      </c>
      <c r="O1253" s="127">
        <v>30991</v>
      </c>
      <c r="P1253" s="127">
        <v>0</v>
      </c>
      <c r="Q1253" s="127">
        <v>7216</v>
      </c>
      <c r="R1253" s="127">
        <v>3996</v>
      </c>
      <c r="S1253" s="127">
        <v>57</v>
      </c>
      <c r="T1253" s="24">
        <f>IF(P1253&gt;0, ROUND(IF(IF(OR(C1253="51", C1253="52", C1253="66"), (L1253*'UNIT VALUES'!$C$26)-CALCS!P1253,0)&gt;0, IF(OR(C1253="51", C1253="52", C1253="66"), (L1253*'UNIT VALUES'!$C$26)-CALCS!P1253,0), 0), 0), ROUND(IF(IF(OR(C1253="51", C1253="52", C1253="66"), (L1253*'UNIT VALUES'!$C$26)-CALCS!O1253,0)&gt;0, IF(OR(C1253="51", C1253="52", C1253="66"), (L1253*'UNIT VALUES'!$C$26)-CALCS!O1253,0), 0), 0))</f>
        <v>39305</v>
      </c>
      <c r="U1253" s="25">
        <f>IF(C1253="22", (O1253*'UNIT VALUES'!$D$38)+(Q1253*'UNIT VALUES'!$D$39)+(S1253*'UNIT VALUES'!$D$40), (O1253*'UNIT VALUES'!$D$28)+(Q1253*'UNIT VALUES'!$D$29)+(S1253*'UNIT VALUES'!$D$30))</f>
        <v>250245.94218338776</v>
      </c>
      <c r="V1253" s="25">
        <f>IF(C1253="22",(O1253*'UNIT VALUES'!$D$41)+(Q1253*'UNIT VALUES'!$D$42)+(R1253*'UNIT VALUES'!$D$43),IF(C1253="66",(Q1253*'UNIT VALUES'!$D$31)+(T1253*'UNIT VALUES'!$D$33)+(R1253*'UNIT VALUES'!$D$34),(Q1253*'UNIT VALUES'!$D$31)+(T1253*'UNIT VALUES'!$D$32)+(R1253*'UNIT VALUES'!$D$34)))</f>
        <v>864937.46184186358</v>
      </c>
      <c r="W1253" s="25">
        <f t="shared" si="57"/>
        <v>864937</v>
      </c>
      <c r="X1253" s="27">
        <f>ROUND(IF(C1253="22", W1253*'UNIT VALUES'!$D$44, W1253*'UNIT VALUES'!$D$36), 0)</f>
        <v>757000</v>
      </c>
      <c r="Y1253" s="87">
        <f>ROUND(IF(C1253="22", IF(U1253&gt;V1253,O1253*'UNIT VALUES'!$D$38*'UNIT VALUES'!$D$44,O1253*'UNIT VALUES'!$D$41*'UNIT VALUES'!$D$44),IF(U1253&gt;V1253, O1253*'UNIT VALUES'!$D$28*'UNIT VALUES'!$D$36,0)), 0)</f>
        <v>0</v>
      </c>
      <c r="Z1253" s="87">
        <f>ROUND(IF(C1253="22", IF(U1253&gt;V1253,Q1253*'UNIT VALUES'!$D$39*'UNIT VALUES'!$D$44,Q1253*'UNIT VALUES'!$D$42*'UNIT VALUES'!$D$44), IF(U1253&gt;V1253, Q1253*'UNIT VALUES'!$D$29*'UNIT VALUES'!$D$36, Q1253*'UNIT VALUES'!$D$31*'UNIT VALUES'!$D$36)),0)</f>
        <v>96329</v>
      </c>
      <c r="AA1253" s="87">
        <f>ROUND(IF(C1253="22", IF(U1253&gt;V1253,0,R1253*'UNIT VALUES'!$D$43*'UNIT VALUES'!$D$44),IF(CALCS!U1253&gt;CALCS!V1253,0,CALCS!R1253*'UNIT VALUES'!$D$34*'UNIT VALUES'!$D$36)), 0)</f>
        <v>259319</v>
      </c>
      <c r="AB1253" s="87">
        <f>ROUND(IF(C1253="22",IF(U1253&gt;V1253,S1253*'UNIT VALUES'!$D$40*'UNIT VALUES'!$D$44,0),IF(U1253&gt;V1253,S1253*'UNIT VALUES'!$D$30*'UNIT VALUES'!$D$36)), 0)</f>
        <v>0</v>
      </c>
      <c r="AC1253" s="87">
        <f>ROUND(IF(U1253&gt;V1253,0,IF(T1253&gt;1, IF(C1253="66", T1253*'UNIT VALUES'!$D$33*'UNIT VALUES'!$D$36,T1253*'UNIT VALUES'!$D$32*'UNIT VALUES'!$D$36),0)),0)</f>
        <v>401352</v>
      </c>
      <c r="AD1253" t="str">
        <f t="shared" si="58"/>
        <v>541038</v>
      </c>
      <c r="AE1253">
        <f ca="1">IF(C1253="22",OFFSET('National Reallocations'!$L$1,MATCH(AD1253,'National Reallocations'!$I$2:$I$52,0),),ROUND((X1253/(SUM($X$2:$X$1259)-SUMIF($C$2:$C$1259,"22",$X$2:$X$1259)))*(Reallocations!$F$4+Reallocations!$F$5),0))</f>
        <v>64</v>
      </c>
      <c r="AF1253" s="27">
        <f ca="1">IF(ISERROR(OFFSET('MSA Reallocations'!$I$1,MATCH(AD1253,'MSA Reallocations'!$E$2:$E$37,0),)), 0, (OFFSET('MSA Reallocations'!$I$1,MATCH(AD1253,'MSA Reallocations'!$E$2:$E$37,0),)))</f>
        <v>0</v>
      </c>
      <c r="AG1253" s="181">
        <f ca="1">IF(ISERROR(OFFSET(Reductions!$E$1,MATCH(AD1253,Reductions!$F$2:$F$15,0),)), 0, -OFFSET(Reductions!$E$1,MATCH(AD1253,Reductions!$F$2:$F$15,0),))</f>
        <v>0</v>
      </c>
      <c r="AH1253" s="53">
        <f t="shared" ca="1" si="59"/>
        <v>757064</v>
      </c>
    </row>
    <row r="1254" spans="1:34" x14ac:dyDescent="0.25">
      <c r="A1254" s="126" t="s">
        <v>5901</v>
      </c>
      <c r="B1254" s="126" t="s">
        <v>3234</v>
      </c>
      <c r="C1254" s="126" t="s">
        <v>27</v>
      </c>
      <c r="D1254" s="126" t="s">
        <v>28</v>
      </c>
      <c r="E1254" s="126" t="s">
        <v>3235</v>
      </c>
      <c r="F1254" s="126" t="s">
        <v>2782</v>
      </c>
      <c r="G1254" s="126" t="s">
        <v>560</v>
      </c>
      <c r="H1254" s="126" t="s">
        <v>23</v>
      </c>
      <c r="I1254" s="126" t="s">
        <v>3248</v>
      </c>
      <c r="J1254" s="126" t="s">
        <v>2441</v>
      </c>
      <c r="K1254" s="126" t="s">
        <v>3355</v>
      </c>
      <c r="L1254" s="127">
        <v>9381</v>
      </c>
      <c r="M1254" s="127">
        <v>0</v>
      </c>
      <c r="N1254" s="127">
        <v>0</v>
      </c>
      <c r="O1254" s="127">
        <v>10573</v>
      </c>
      <c r="P1254" s="127">
        <v>0</v>
      </c>
      <c r="Q1254" s="127">
        <v>1119</v>
      </c>
      <c r="R1254" s="127">
        <v>547</v>
      </c>
      <c r="S1254" s="127">
        <v>97</v>
      </c>
      <c r="T1254" s="24">
        <f>IF(P1254&gt;0, ROUND(IF(IF(OR(C1254="51", C1254="52", C1254="66"), (L1254*'UNIT VALUES'!$C$26)-CALCS!P1254,0)&gt;0, IF(OR(C1254="51", C1254="52", C1254="66"), (L1254*'UNIT VALUES'!$C$26)-CALCS!P1254,0), 0), 0), ROUND(IF(IF(OR(C1254="51", C1254="52", C1254="66"), (L1254*'UNIT VALUES'!$C$26)-CALCS!O1254,0)&gt;0, IF(OR(C1254="51", C1254="52", C1254="66"), (L1254*'UNIT VALUES'!$C$26)-CALCS!O1254,0), 0), 0))</f>
        <v>4148</v>
      </c>
      <c r="U1254" s="25">
        <f>IF(C1254="22", (O1254*'UNIT VALUES'!$D$38)+(Q1254*'UNIT VALUES'!$D$39)+(S1254*'UNIT VALUES'!$D$40), (O1254*'UNIT VALUES'!$D$28)+(Q1254*'UNIT VALUES'!$D$29)+(S1254*'UNIT VALUES'!$D$30))</f>
        <v>62870.42395873167</v>
      </c>
      <c r="V1254" s="25">
        <f>IF(C1254="22",(O1254*'UNIT VALUES'!$D$41)+(Q1254*'UNIT VALUES'!$D$42)+(R1254*'UNIT VALUES'!$D$43),IF(C1254="66",(Q1254*'UNIT VALUES'!$D$31)+(T1254*'UNIT VALUES'!$D$33)+(R1254*'UNIT VALUES'!$D$34),(Q1254*'UNIT VALUES'!$D$31)+(T1254*'UNIT VALUES'!$D$32)+(R1254*'UNIT VALUES'!$D$34)))</f>
        <v>106022.19404157778</v>
      </c>
      <c r="W1254" s="25">
        <f t="shared" si="57"/>
        <v>106022</v>
      </c>
      <c r="X1254" s="27">
        <f>ROUND(IF(C1254="22", W1254*'UNIT VALUES'!$D$44, W1254*'UNIT VALUES'!$D$36), 0)</f>
        <v>92791</v>
      </c>
      <c r="Y1254" s="87">
        <f>ROUND(IF(C1254="22", IF(U1254&gt;V1254,O1254*'UNIT VALUES'!$D$38*'UNIT VALUES'!$D$44,O1254*'UNIT VALUES'!$D$41*'UNIT VALUES'!$D$44),IF(U1254&gt;V1254, O1254*'UNIT VALUES'!$D$28*'UNIT VALUES'!$D$36,0)), 0)</f>
        <v>0</v>
      </c>
      <c r="Z1254" s="87">
        <f>ROUND(IF(C1254="22", IF(U1254&gt;V1254,Q1254*'UNIT VALUES'!$D$39*'UNIT VALUES'!$D$44,Q1254*'UNIT VALUES'!$D$42*'UNIT VALUES'!$D$44), IF(U1254&gt;V1254, Q1254*'UNIT VALUES'!$D$29*'UNIT VALUES'!$D$36, Q1254*'UNIT VALUES'!$D$31*'UNIT VALUES'!$D$36)),0)</f>
        <v>14938</v>
      </c>
      <c r="AA1254" s="87">
        <f>ROUND(IF(C1254="22", IF(U1254&gt;V1254,0,R1254*'UNIT VALUES'!$D$43*'UNIT VALUES'!$D$44),IF(CALCS!U1254&gt;CALCS!V1254,0,CALCS!R1254*'UNIT VALUES'!$D$34*'UNIT VALUES'!$D$36)), 0)</f>
        <v>35497</v>
      </c>
      <c r="AB1254" s="87">
        <f>ROUND(IF(C1254="22",IF(U1254&gt;V1254,S1254*'UNIT VALUES'!$D$40*'UNIT VALUES'!$D$44,0),IF(U1254&gt;V1254,S1254*'UNIT VALUES'!$D$30*'UNIT VALUES'!$D$36)), 0)</f>
        <v>0</v>
      </c>
      <c r="AC1254" s="87">
        <f>ROUND(IF(U1254&gt;V1254,0,IF(T1254&gt;1, IF(C1254="66", T1254*'UNIT VALUES'!$D$33*'UNIT VALUES'!$D$36,T1254*'UNIT VALUES'!$D$32*'UNIT VALUES'!$D$36),0)),0)</f>
        <v>42356</v>
      </c>
      <c r="AD1254" t="str">
        <f t="shared" si="58"/>
        <v>541368</v>
      </c>
      <c r="AE1254">
        <f ca="1">IF(C1254="22",OFFSET('National Reallocations'!$L$1,MATCH(AD1254,'National Reallocations'!$I$2:$I$52,0),),ROUND((X1254/(SUM($X$2:$X$1259)-SUMIF($C$2:$C$1259,"22",$X$2:$X$1259)))*(Reallocations!$F$4+Reallocations!$F$5),0))</f>
        <v>8</v>
      </c>
      <c r="AF1254" s="27">
        <f ca="1">IF(ISERROR(OFFSET('MSA Reallocations'!$I$1,MATCH(AD1254,'MSA Reallocations'!$E$2:$E$37,0),)), 0, (OFFSET('MSA Reallocations'!$I$1,MATCH(AD1254,'MSA Reallocations'!$E$2:$E$37,0),)))</f>
        <v>0</v>
      </c>
      <c r="AG1254" s="181">
        <f ca="1">IF(ISERROR(OFFSET(Reductions!$E$1,MATCH(AD1254,Reductions!$F$2:$F$15,0),)), 0, -OFFSET(Reductions!$E$1,MATCH(AD1254,Reductions!$F$2:$F$15,0),))</f>
        <v>0</v>
      </c>
      <c r="AH1254" s="53">
        <f t="shared" ca="1" si="59"/>
        <v>92799</v>
      </c>
    </row>
    <row r="1255" spans="1:34" x14ac:dyDescent="0.25">
      <c r="A1255" s="126" t="s">
        <v>5717</v>
      </c>
      <c r="B1255" s="126" t="s">
        <v>3234</v>
      </c>
      <c r="C1255" s="126" t="s">
        <v>27</v>
      </c>
      <c r="D1255" s="126" t="s">
        <v>28</v>
      </c>
      <c r="E1255" s="126" t="s">
        <v>3235</v>
      </c>
      <c r="F1255" s="126" t="s">
        <v>2742</v>
      </c>
      <c r="G1255" s="126" t="s">
        <v>22</v>
      </c>
      <c r="H1255" s="126" t="s">
        <v>23</v>
      </c>
      <c r="I1255" s="126" t="s">
        <v>3250</v>
      </c>
      <c r="J1255" s="126" t="s">
        <v>4664</v>
      </c>
      <c r="K1255" s="126" t="s">
        <v>3355</v>
      </c>
      <c r="L1255" s="127">
        <v>28201</v>
      </c>
      <c r="M1255" s="127">
        <v>25371</v>
      </c>
      <c r="N1255" s="127">
        <v>24736</v>
      </c>
      <c r="O1255" s="127">
        <v>19175</v>
      </c>
      <c r="P1255" s="127">
        <v>18695</v>
      </c>
      <c r="Q1255" s="127">
        <v>3207</v>
      </c>
      <c r="R1255" s="127">
        <v>1107</v>
      </c>
      <c r="S1255" s="127">
        <v>78</v>
      </c>
      <c r="T1255" s="24">
        <f>IF(P1255&gt;0, ROUND(IF(IF(OR(C1255="51", C1255="52", C1255="66"), (L1255*'UNIT VALUES'!$C$26)-CALCS!P1255,0)&gt;0, IF(OR(C1255="51", C1255="52", C1255="66"), (L1255*'UNIT VALUES'!$C$26)-CALCS!P1255,0), 0), 0), ROUND(IF(IF(OR(C1255="51", C1255="52", C1255="66"), (L1255*'UNIT VALUES'!$C$26)-CALCS!O1255,0)&gt;0, IF(OR(C1255="51", C1255="52", C1255="66"), (L1255*'UNIT VALUES'!$C$26)-CALCS!O1255,0), 0), 0))</f>
        <v>25558</v>
      </c>
      <c r="U1255" s="25">
        <f>IF(C1255="22", (O1255*'UNIT VALUES'!$D$38)+(Q1255*'UNIT VALUES'!$D$39)+(S1255*'UNIT VALUES'!$D$40), (O1255*'UNIT VALUES'!$D$28)+(Q1255*'UNIT VALUES'!$D$29)+(S1255*'UNIT VALUES'!$D$30))</f>
        <v>129270.15774797313</v>
      </c>
      <c r="V1255" s="25">
        <f>IF(C1255="22",(O1255*'UNIT VALUES'!$D$41)+(Q1255*'UNIT VALUES'!$D$42)+(R1255*'UNIT VALUES'!$D$43),IF(C1255="66",(Q1255*'UNIT VALUES'!$D$31)+(T1255*'UNIT VALUES'!$D$33)+(R1255*'UNIT VALUES'!$D$34),(Q1255*'UNIT VALUES'!$D$31)+(T1255*'UNIT VALUES'!$D$32)+(R1255*'UNIT VALUES'!$D$34)))</f>
        <v>429187.45529499144</v>
      </c>
      <c r="W1255" s="25">
        <f t="shared" si="57"/>
        <v>429187</v>
      </c>
      <c r="X1255" s="27">
        <f>ROUND(IF(C1255="22", W1255*'UNIT VALUES'!$D$44, W1255*'UNIT VALUES'!$D$36), 0)</f>
        <v>375628</v>
      </c>
      <c r="Y1255" s="87">
        <f>ROUND(IF(C1255="22", IF(U1255&gt;V1255,O1255*'UNIT VALUES'!$D$38*'UNIT VALUES'!$D$44,O1255*'UNIT VALUES'!$D$41*'UNIT VALUES'!$D$44),IF(U1255&gt;V1255, O1255*'UNIT VALUES'!$D$28*'UNIT VALUES'!$D$36,0)), 0)</f>
        <v>0</v>
      </c>
      <c r="Z1255" s="87">
        <f>ROUND(IF(C1255="22", IF(U1255&gt;V1255,Q1255*'UNIT VALUES'!$D$39*'UNIT VALUES'!$D$44,Q1255*'UNIT VALUES'!$D$42*'UNIT VALUES'!$D$44), IF(U1255&gt;V1255, Q1255*'UNIT VALUES'!$D$29*'UNIT VALUES'!$D$36, Q1255*'UNIT VALUES'!$D$31*'UNIT VALUES'!$D$36)),0)</f>
        <v>42812</v>
      </c>
      <c r="AA1255" s="87">
        <f>ROUND(IF(C1255="22", IF(U1255&gt;V1255,0,R1255*'UNIT VALUES'!$D$43*'UNIT VALUES'!$D$44),IF(CALCS!U1255&gt;CALCS!V1255,0,CALCS!R1255*'UNIT VALUES'!$D$34*'UNIT VALUES'!$D$36)), 0)</f>
        <v>71838</v>
      </c>
      <c r="AB1255" s="87">
        <f>ROUND(IF(C1255="22",IF(U1255&gt;V1255,S1255*'UNIT VALUES'!$D$40*'UNIT VALUES'!$D$44,0),IF(U1255&gt;V1255,S1255*'UNIT VALUES'!$D$30*'UNIT VALUES'!$D$36)), 0)</f>
        <v>0</v>
      </c>
      <c r="AC1255" s="87">
        <f>ROUND(IF(U1255&gt;V1255,0,IF(T1255&gt;1, IF(C1255="66", T1255*'UNIT VALUES'!$D$33*'UNIT VALUES'!$D$36,T1255*'UNIT VALUES'!$D$32*'UNIT VALUES'!$D$36),0)),0)</f>
        <v>260979</v>
      </c>
      <c r="AD1255" t="str">
        <f t="shared" si="58"/>
        <v>541392</v>
      </c>
      <c r="AE1255">
        <f ca="1">IF(C1255="22",OFFSET('National Reallocations'!$L$1,MATCH(AD1255,'National Reallocations'!$I$2:$I$52,0),),ROUND((X1255/(SUM($X$2:$X$1259)-SUMIF($C$2:$C$1259,"22",$X$2:$X$1259)))*(Reallocations!$F$4+Reallocations!$F$5),0))</f>
        <v>32</v>
      </c>
      <c r="AF1255" s="27">
        <f ca="1">IF(ISERROR(OFFSET('MSA Reallocations'!$I$1,MATCH(AD1255,'MSA Reallocations'!$E$2:$E$37,0),)), 0, (OFFSET('MSA Reallocations'!$I$1,MATCH(AD1255,'MSA Reallocations'!$E$2:$E$37,0),)))</f>
        <v>0</v>
      </c>
      <c r="AG1255" s="181">
        <f ca="1">IF(ISERROR(OFFSET(Reductions!$E$1,MATCH(AD1255,Reductions!$F$2:$F$15,0),)), 0, -OFFSET(Reductions!$E$1,MATCH(AD1255,Reductions!$F$2:$F$15,0),))</f>
        <v>0</v>
      </c>
      <c r="AH1255" s="53">
        <f t="shared" ca="1" si="59"/>
        <v>375660</v>
      </c>
    </row>
    <row r="1256" spans="1:34" x14ac:dyDescent="0.25">
      <c r="A1256" s="126" t="s">
        <v>5565</v>
      </c>
      <c r="B1256" s="126" t="s">
        <v>3234</v>
      </c>
      <c r="C1256" s="126" t="s">
        <v>27</v>
      </c>
      <c r="D1256" s="126" t="s">
        <v>28</v>
      </c>
      <c r="E1256" s="126" t="s">
        <v>3235</v>
      </c>
      <c r="F1256" s="126" t="s">
        <v>2162</v>
      </c>
      <c r="G1256" s="126" t="s">
        <v>22</v>
      </c>
      <c r="H1256" s="126" t="s">
        <v>23</v>
      </c>
      <c r="I1256" s="126" t="s">
        <v>3252</v>
      </c>
      <c r="J1256" s="126" t="s">
        <v>3253</v>
      </c>
      <c r="K1256" s="126" t="s">
        <v>3355</v>
      </c>
      <c r="L1256" s="127">
        <v>53400</v>
      </c>
      <c r="M1256" s="127">
        <v>43070</v>
      </c>
      <c r="N1256" s="127">
        <v>43070</v>
      </c>
      <c r="O1256" s="127">
        <v>27648</v>
      </c>
      <c r="P1256" s="127">
        <v>0</v>
      </c>
      <c r="Q1256" s="127">
        <v>5347</v>
      </c>
      <c r="R1256" s="127">
        <v>6590</v>
      </c>
      <c r="S1256" s="127">
        <v>119</v>
      </c>
      <c r="T1256" s="24">
        <f>IF(P1256&gt;0, ROUND(IF(IF(OR(C1256="51", C1256="52", C1256="66"), (L1256*'UNIT VALUES'!$C$26)-CALCS!P1256,0)&gt;0, IF(OR(C1256="51", C1256="52", C1256="66"), (L1256*'UNIT VALUES'!$C$26)-CALCS!P1256,0), 0), 0), ROUND(IF(IF(OR(C1256="51", C1256="52", C1256="66"), (L1256*'UNIT VALUES'!$C$26)-CALCS!O1256,0)&gt;0, IF(OR(C1256="51", C1256="52", C1256="66"), (L1256*'UNIT VALUES'!$C$26)-CALCS!O1256,0), 0), 0))</f>
        <v>56148</v>
      </c>
      <c r="U1256" s="25">
        <f>IF(C1256="22", (O1256*'UNIT VALUES'!$D$38)+(Q1256*'UNIT VALUES'!$D$39)+(S1256*'UNIT VALUES'!$D$40), (O1256*'UNIT VALUES'!$D$28)+(Q1256*'UNIT VALUES'!$D$29)+(S1256*'UNIT VALUES'!$D$30))</f>
        <v>205748.79414033386</v>
      </c>
      <c r="V1256" s="25">
        <f>IF(C1256="22",(O1256*'UNIT VALUES'!$D$41)+(Q1256*'UNIT VALUES'!$D$42)+(R1256*'UNIT VALUES'!$D$43),IF(C1256="66",(Q1256*'UNIT VALUES'!$D$31)+(T1256*'UNIT VALUES'!$D$33)+(R1256*'UNIT VALUES'!$D$34),(Q1256*'UNIT VALUES'!$D$31)+(T1256*'UNIT VALUES'!$D$32)+(R1256*'UNIT VALUES'!$D$34)))</f>
        <v>1225279.4365438793</v>
      </c>
      <c r="W1256" s="25">
        <f t="shared" si="57"/>
        <v>1225279</v>
      </c>
      <c r="X1256" s="27">
        <f>ROUND(IF(C1256="22", W1256*'UNIT VALUES'!$D$44, W1256*'UNIT VALUES'!$D$36), 0)</f>
        <v>1072374</v>
      </c>
      <c r="Y1256" s="87">
        <f>ROUND(IF(C1256="22", IF(U1256&gt;V1256,O1256*'UNIT VALUES'!$D$38*'UNIT VALUES'!$D$44,O1256*'UNIT VALUES'!$D$41*'UNIT VALUES'!$D$44),IF(U1256&gt;V1256, O1256*'UNIT VALUES'!$D$28*'UNIT VALUES'!$D$36,0)), 0)</f>
        <v>0</v>
      </c>
      <c r="Z1256" s="87">
        <f>ROUND(IF(C1256="22", IF(U1256&gt;V1256,Q1256*'UNIT VALUES'!$D$39*'UNIT VALUES'!$D$44,Q1256*'UNIT VALUES'!$D$42*'UNIT VALUES'!$D$44), IF(U1256&gt;V1256, Q1256*'UNIT VALUES'!$D$29*'UNIT VALUES'!$D$36, Q1256*'UNIT VALUES'!$D$31*'UNIT VALUES'!$D$36)),0)</f>
        <v>71379</v>
      </c>
      <c r="AA1256" s="87">
        <f>ROUND(IF(C1256="22", IF(U1256&gt;V1256,0,R1256*'UNIT VALUES'!$D$43*'UNIT VALUES'!$D$44),IF(CALCS!U1256&gt;CALCS!V1256,0,CALCS!R1256*'UNIT VALUES'!$D$34*'UNIT VALUES'!$D$36)), 0)</f>
        <v>427655</v>
      </c>
      <c r="AB1256" s="87">
        <f>ROUND(IF(C1256="22",IF(U1256&gt;V1256,S1256*'UNIT VALUES'!$D$40*'UNIT VALUES'!$D$44,0),IF(U1256&gt;V1256,S1256*'UNIT VALUES'!$D$30*'UNIT VALUES'!$D$36)), 0)</f>
        <v>0</v>
      </c>
      <c r="AC1256" s="87">
        <f>ROUND(IF(U1256&gt;V1256,0,IF(T1256&gt;1, IF(C1256="66", T1256*'UNIT VALUES'!$D$33*'UNIT VALUES'!$D$36,T1256*'UNIT VALUES'!$D$32*'UNIT VALUES'!$D$36),0)),0)</f>
        <v>573340</v>
      </c>
      <c r="AD1256" t="str">
        <f t="shared" si="58"/>
        <v>541446</v>
      </c>
      <c r="AE1256">
        <f ca="1">IF(C1256="22",OFFSET('National Reallocations'!$L$1,MATCH(AD1256,'National Reallocations'!$I$2:$I$52,0),),ROUND((X1256/(SUM($X$2:$X$1259)-SUMIF($C$2:$C$1259,"22",$X$2:$X$1259)))*(Reallocations!$F$4+Reallocations!$F$5),0))</f>
        <v>90</v>
      </c>
      <c r="AF1256" s="27">
        <f ca="1">IF(ISERROR(OFFSET('MSA Reallocations'!$I$1,MATCH(AD1256,'MSA Reallocations'!$E$2:$E$37,0),)), 0, (OFFSET('MSA Reallocations'!$I$1,MATCH(AD1256,'MSA Reallocations'!$E$2:$E$37,0),)))</f>
        <v>0</v>
      </c>
      <c r="AG1256" s="181">
        <f ca="1">IF(ISERROR(OFFSET(Reductions!$E$1,MATCH(AD1256,Reductions!$F$2:$F$15,0),)), 0, -OFFSET(Reductions!$E$1,MATCH(AD1256,Reductions!$F$2:$F$15,0),))</f>
        <v>0</v>
      </c>
      <c r="AH1256" s="53">
        <f t="shared" ca="1" si="59"/>
        <v>1072464</v>
      </c>
    </row>
    <row r="1257" spans="1:34" x14ac:dyDescent="0.25">
      <c r="A1257" s="126" t="s">
        <v>4961</v>
      </c>
      <c r="B1257" s="126" t="s">
        <v>3254</v>
      </c>
      <c r="C1257" s="126" t="s">
        <v>19</v>
      </c>
      <c r="D1257" s="126" t="s">
        <v>20</v>
      </c>
      <c r="E1257" s="126" t="s">
        <v>3255</v>
      </c>
      <c r="F1257" s="126" t="s">
        <v>4744</v>
      </c>
      <c r="G1257" s="126" t="s">
        <v>22</v>
      </c>
      <c r="H1257" s="126" t="s">
        <v>23</v>
      </c>
      <c r="I1257" s="126" t="s">
        <v>23</v>
      </c>
      <c r="J1257" s="126" t="s">
        <v>24</v>
      </c>
      <c r="K1257" s="126" t="s">
        <v>3335</v>
      </c>
      <c r="L1257" s="127">
        <v>0</v>
      </c>
      <c r="M1257" s="127">
        <v>469557</v>
      </c>
      <c r="N1257" s="127">
        <v>469557</v>
      </c>
      <c r="O1257" s="127">
        <v>454042</v>
      </c>
      <c r="P1257" s="127">
        <v>0</v>
      </c>
      <c r="Q1257" s="127">
        <v>50954</v>
      </c>
      <c r="R1257" s="127">
        <v>23575</v>
      </c>
      <c r="S1257" s="127">
        <v>3939</v>
      </c>
      <c r="T1257" s="24">
        <f>IF(P1257&gt;0, ROUND(IF(IF(OR(C1257="51", C1257="52", C1257="66"), (L1257*'UNIT VALUES'!$C$26)-CALCS!P1257,0)&gt;0, IF(OR(C1257="51", C1257="52", C1257="66"), (L1257*'UNIT VALUES'!$C$26)-CALCS!P1257,0), 0), 0), ROUND(IF(IF(OR(C1257="51", C1257="52", C1257="66"), (L1257*'UNIT VALUES'!$C$26)-CALCS!O1257,0)&gt;0, IF(OR(C1257="51", C1257="52", C1257="66"), (L1257*'UNIT VALUES'!$C$26)-CALCS!O1257,0), 0), 0))</f>
        <v>0</v>
      </c>
      <c r="U1257" s="25">
        <f>IF(C1257="22", (O1257*'UNIT VALUES'!$D$38)+(Q1257*'UNIT VALUES'!$D$39)+(S1257*'UNIT VALUES'!$D$40), (O1257*'UNIT VALUES'!$D$28)+(Q1257*'UNIT VALUES'!$D$29)+(S1257*'UNIT VALUES'!$D$30))</f>
        <v>3340239.0856020381</v>
      </c>
      <c r="V1257" s="25">
        <f>IF(C1257="22",(O1257*'UNIT VALUES'!$D$41)+(Q1257*'UNIT VALUES'!$D$42)+(R1257*'UNIT VALUES'!$D$43),IF(C1257="66",(Q1257*'UNIT VALUES'!$D$31)+(T1257*'UNIT VALUES'!$D$33)+(R1257*'UNIT VALUES'!$D$34),(Q1257*'UNIT VALUES'!$D$31)+(T1257*'UNIT VALUES'!$D$32)+(R1257*'UNIT VALUES'!$D$34)))</f>
        <v>3229316.5293530971</v>
      </c>
      <c r="W1257" s="25">
        <f t="shared" si="57"/>
        <v>3340239</v>
      </c>
      <c r="X1257" s="219">
        <f>ROUND(IF(C1257="22", W1257*'UNIT VALUES'!$D$44, W1257*'UNIT VALUES'!$D$36), 0)</f>
        <v>2777573</v>
      </c>
      <c r="Y1257" s="87">
        <f>ROUND(IF(C1257="22", IF(U1257&gt;V1257,O1257*'UNIT VALUES'!$D$38*'UNIT VALUES'!$D$44,O1257*'UNIT VALUES'!$D$41*'UNIT VALUES'!$D$44),IF(U1257&gt;V1257, O1257*'UNIT VALUES'!$D$28*'UNIT VALUES'!$D$36,0)), 0)</f>
        <v>758334</v>
      </c>
      <c r="Z1257" s="87">
        <f>ROUND(IF(C1257="22", IF(U1257&gt;V1257,Q1257*'UNIT VALUES'!$D$39*'UNIT VALUES'!$D$44,Q1257*'UNIT VALUES'!$D$42*'UNIT VALUES'!$D$44), IF(U1257&gt;V1257, Q1257*'UNIT VALUES'!$D$29*'UNIT VALUES'!$D$36, Q1257*'UNIT VALUES'!$D$31*'UNIT VALUES'!$D$36)),0)</f>
        <v>1186236</v>
      </c>
      <c r="AA1257" s="87">
        <f>ROUND(IF(C1257="22", IF(U1257&gt;V1257,0,R1257*'UNIT VALUES'!$D$43*'UNIT VALUES'!$D$44),IF(CALCS!U1257&gt;CALCS!V1257,0,CALCS!R1257*'UNIT VALUES'!$D$34*'UNIT VALUES'!$D$36)), 0)</f>
        <v>0</v>
      </c>
      <c r="AB1257" s="87">
        <f>ROUND(IF(C1257="22",IF(U1257&gt;V1257,S1257*'UNIT VALUES'!$D$40*'UNIT VALUES'!$D$44,0),IF(U1257&gt;V1257,S1257*'UNIT VALUES'!$D$30*'UNIT VALUES'!$D$36)), 0)</f>
        <v>833003</v>
      </c>
      <c r="AC1257" s="87">
        <f>ROUND(IF(U1257&gt;V1257,0,IF(T1257&gt;1, IF(C1257="66", T1257*'UNIT VALUES'!$D$33*'UNIT VALUES'!$D$36,T1257*'UNIT VALUES'!$D$32*'UNIT VALUES'!$D$36),0)),0)</f>
        <v>0</v>
      </c>
      <c r="AD1257" t="str">
        <f t="shared" si="58"/>
        <v>569999</v>
      </c>
      <c r="AE1257">
        <f ca="1">IF(C1257="22",OFFSET('National Reallocations'!$L$1,MATCH(AD1257,'National Reallocations'!$I$2:$I$52,0),),ROUND((X1257/(SUM($X$2:$X$1259)-SUMIF($C$2:$C$1259,"22",$X$2:$X$1259)))*(Reallocations!$F$4+Reallocations!$F$5),0))</f>
        <v>9517.3200000000652</v>
      </c>
      <c r="AF1257" s="27">
        <f ca="1">IF(ISERROR(OFFSET('MSA Reallocations'!$I$1,MATCH(AD1257,'MSA Reallocations'!$E$2:$E$37,0),)), 0, (OFFSET('MSA Reallocations'!$I$1,MATCH(AD1257,'MSA Reallocations'!$E$2:$E$37,0),)))</f>
        <v>0</v>
      </c>
      <c r="AG1257" s="181">
        <f ca="1">IF(ISERROR(OFFSET(Reductions!$E$1,MATCH(AD1257,Reductions!$F$2:$F$15,0),)), 0, -OFFSET(Reductions!$E$1,MATCH(AD1257,Reductions!$F$2:$F$15,0),))</f>
        <v>0</v>
      </c>
      <c r="AH1257" s="53">
        <f t="shared" ca="1" si="59"/>
        <v>2787090.3200000003</v>
      </c>
    </row>
    <row r="1258" spans="1:34" x14ac:dyDescent="0.25">
      <c r="A1258" s="126" t="s">
        <v>5137</v>
      </c>
      <c r="B1258" s="126" t="s">
        <v>3254</v>
      </c>
      <c r="C1258" s="126" t="s">
        <v>27</v>
      </c>
      <c r="D1258" s="126" t="s">
        <v>28</v>
      </c>
      <c r="E1258" s="126" t="s">
        <v>3255</v>
      </c>
      <c r="F1258" s="126" t="s">
        <v>784</v>
      </c>
      <c r="G1258" s="126" t="s">
        <v>196</v>
      </c>
      <c r="H1258" s="126" t="s">
        <v>23</v>
      </c>
      <c r="I1258" s="126" t="s">
        <v>948</v>
      </c>
      <c r="J1258" s="126" t="s">
        <v>3257</v>
      </c>
      <c r="K1258" s="126" t="s">
        <v>3335</v>
      </c>
      <c r="L1258" s="127">
        <v>38930</v>
      </c>
      <c r="M1258" s="127">
        <v>52253</v>
      </c>
      <c r="N1258" s="127">
        <v>51016</v>
      </c>
      <c r="O1258" s="127">
        <v>60285</v>
      </c>
      <c r="P1258" s="127">
        <v>58858</v>
      </c>
      <c r="Q1258" s="127">
        <v>5507</v>
      </c>
      <c r="R1258" s="127">
        <v>3240</v>
      </c>
      <c r="S1258" s="127">
        <v>250</v>
      </c>
      <c r="T1258" s="24">
        <f>IF(P1258&gt;0, ROUND(IF(IF(OR(C1258="51", C1258="52", C1258="66"), (L1258*'UNIT VALUES'!$C$26)-CALCS!P1258,0)&gt;0, IF(OR(C1258="51", C1258="52", C1258="66"), (L1258*'UNIT VALUES'!$C$26)-CALCS!P1258,0), 0), 0), ROUND(IF(IF(OR(C1258="51", C1258="52", C1258="66"), (L1258*'UNIT VALUES'!$C$26)-CALCS!O1258,0)&gt;0, IF(OR(C1258="51", C1258="52", C1258="66"), (L1258*'UNIT VALUES'!$C$26)-CALCS!O1258,0), 0), 0))</f>
        <v>2232</v>
      </c>
      <c r="U1258" s="25">
        <f>IF(C1258="22", (O1258*'UNIT VALUES'!$D$38)+(Q1258*'UNIT VALUES'!$D$39)+(S1258*'UNIT VALUES'!$D$40), (O1258*'UNIT VALUES'!$D$28)+(Q1258*'UNIT VALUES'!$D$29)+(S1258*'UNIT VALUES'!$D$30))</f>
        <v>290814.91832770279</v>
      </c>
      <c r="V1258" s="25">
        <f>IF(C1258="22",(O1258*'UNIT VALUES'!$D$41)+(Q1258*'UNIT VALUES'!$D$42)+(R1258*'UNIT VALUES'!$D$43),IF(C1258="66",(Q1258*'UNIT VALUES'!$D$31)+(T1258*'UNIT VALUES'!$D$33)+(R1258*'UNIT VALUES'!$D$34),(Q1258*'UNIT VALUES'!$D$31)+(T1258*'UNIT VALUES'!$D$32)+(R1258*'UNIT VALUES'!$D$34)))</f>
        <v>350276.7815828661</v>
      </c>
      <c r="W1258" s="25">
        <f t="shared" si="57"/>
        <v>350277</v>
      </c>
      <c r="X1258" s="27">
        <f>ROUND(IF(C1258="22", W1258*'UNIT VALUES'!$D$44, W1258*'UNIT VALUES'!$D$36), 0)</f>
        <v>306565</v>
      </c>
      <c r="Y1258" s="87">
        <f>ROUND(IF(C1258="22", IF(U1258&gt;V1258,O1258*'UNIT VALUES'!$D$38*'UNIT VALUES'!$D$44,O1258*'UNIT VALUES'!$D$41*'UNIT VALUES'!$D$44),IF(U1258&gt;V1258, O1258*'UNIT VALUES'!$D$28*'UNIT VALUES'!$D$36,0)), 0)</f>
        <v>0</v>
      </c>
      <c r="Z1258" s="87">
        <f>ROUND(IF(C1258="22", IF(U1258&gt;V1258,Q1258*'UNIT VALUES'!$D$39*'UNIT VALUES'!$D$44,Q1258*'UNIT VALUES'!$D$42*'UNIT VALUES'!$D$44), IF(U1258&gt;V1258, Q1258*'UNIT VALUES'!$D$29*'UNIT VALUES'!$D$36, Q1258*'UNIT VALUES'!$D$31*'UNIT VALUES'!$D$36)),0)</f>
        <v>73515</v>
      </c>
      <c r="AA1258" s="87">
        <f>ROUND(IF(C1258="22", IF(U1258&gt;V1258,0,R1258*'UNIT VALUES'!$D$43*'UNIT VALUES'!$D$44),IF(CALCS!U1258&gt;CALCS!V1258,0,CALCS!R1258*'UNIT VALUES'!$D$34*'UNIT VALUES'!$D$36)), 0)</f>
        <v>210259</v>
      </c>
      <c r="AB1258" s="87">
        <f>ROUND(IF(C1258="22",IF(U1258&gt;V1258,S1258*'UNIT VALUES'!$D$40*'UNIT VALUES'!$D$44,0),IF(U1258&gt;V1258,S1258*'UNIT VALUES'!$D$30*'UNIT VALUES'!$D$36)), 0)</f>
        <v>0</v>
      </c>
      <c r="AC1258" s="87">
        <f>ROUND(IF(U1258&gt;V1258,0,IF(T1258&gt;1, IF(C1258="66", T1258*'UNIT VALUES'!$D$33*'UNIT VALUES'!$D$36,T1258*'UNIT VALUES'!$D$32*'UNIT VALUES'!$D$36),0)),0)</f>
        <v>22791</v>
      </c>
      <c r="AD1258" t="str">
        <f t="shared" si="58"/>
        <v>560054</v>
      </c>
      <c r="AE1258">
        <f ca="1">IF(C1258="22",OFFSET('National Reallocations'!$L$1,MATCH(AD1258,'National Reallocations'!$I$2:$I$52,0),),ROUND((X1258/(SUM($X$2:$X$1259)-SUMIF($C$2:$C$1259,"22",$X$2:$X$1259)))*(Reallocations!$F$4+Reallocations!$F$5),0))</f>
        <v>26</v>
      </c>
      <c r="AF1258" s="27">
        <f ca="1">IF(ISERROR(OFFSET('MSA Reallocations'!$I$1,MATCH(AD1258,'MSA Reallocations'!$E$2:$E$37,0),)), 0, (OFFSET('MSA Reallocations'!$I$1,MATCH(AD1258,'MSA Reallocations'!$E$2:$E$37,0),)))</f>
        <v>0</v>
      </c>
      <c r="AG1258" s="181">
        <f ca="1">IF(ISERROR(OFFSET(Reductions!$E$1,MATCH(AD1258,Reductions!$F$2:$F$15,0),)), 0, -OFFSET(Reductions!$E$1,MATCH(AD1258,Reductions!$F$2:$F$15,0),))</f>
        <v>0</v>
      </c>
      <c r="AH1258" s="53">
        <f t="shared" ca="1" si="59"/>
        <v>306591</v>
      </c>
    </row>
    <row r="1259" spans="1:34" x14ac:dyDescent="0.25">
      <c r="A1259" s="126" t="s">
        <v>5094</v>
      </c>
      <c r="B1259" s="126" t="s">
        <v>3254</v>
      </c>
      <c r="C1259" s="126" t="s">
        <v>27</v>
      </c>
      <c r="D1259" s="126" t="s">
        <v>28</v>
      </c>
      <c r="E1259" s="126" t="s">
        <v>3255</v>
      </c>
      <c r="F1259" s="126" t="s">
        <v>3259</v>
      </c>
      <c r="G1259" s="126" t="s">
        <v>1014</v>
      </c>
      <c r="H1259" s="126" t="s">
        <v>23</v>
      </c>
      <c r="I1259" s="126" t="s">
        <v>2079</v>
      </c>
      <c r="J1259" s="126" t="s">
        <v>3260</v>
      </c>
      <c r="K1259" s="126" t="s">
        <v>3335</v>
      </c>
      <c r="L1259" s="127">
        <v>43505</v>
      </c>
      <c r="M1259" s="127">
        <v>48390</v>
      </c>
      <c r="N1259" s="127">
        <v>47283</v>
      </c>
      <c r="O1259" s="127">
        <v>63335</v>
      </c>
      <c r="P1259" s="127">
        <v>61886</v>
      </c>
      <c r="Q1259" s="127">
        <v>7047</v>
      </c>
      <c r="R1259" s="127">
        <v>3685</v>
      </c>
      <c r="S1259" s="127">
        <v>258</v>
      </c>
      <c r="T1259" s="24">
        <f>IF(P1259&gt;0, ROUND(IF(IF(OR(C1259="51", C1259="52", C1259="66"), (L1259*'UNIT VALUES'!$C$26)-CALCS!P1259,0)&gt;0, IF(OR(C1259="51", C1259="52", C1259="66"), (L1259*'UNIT VALUES'!$C$26)-CALCS!P1259,0), 0), 0), ROUND(IF(IF(OR(C1259="51", C1259="52", C1259="66"), (L1259*'UNIT VALUES'!$C$26)-CALCS!O1259,0)&gt;0, IF(OR(C1259="51", C1259="52", C1259="66"), (L1259*'UNIT VALUES'!$C$26)-CALCS!O1259,0), 0), 0))</f>
        <v>6383</v>
      </c>
      <c r="U1259" s="25">
        <f>IF(C1259="22", (O1259*'UNIT VALUES'!$D$38)+(Q1259*'UNIT VALUES'!$D$39)+(S1259*'UNIT VALUES'!$D$40), (O1259*'UNIT VALUES'!$D$28)+(Q1259*'UNIT VALUES'!$D$29)+(S1259*'UNIT VALUES'!$D$30))</f>
        <v>336897.05481856223</v>
      </c>
      <c r="V1259" s="25">
        <f>IF(C1259="22",(O1259*'UNIT VALUES'!$D$41)+(Q1259*'UNIT VALUES'!$D$42)+(R1259*'UNIT VALUES'!$D$43),IF(C1259="66",(Q1259*'UNIT VALUES'!$D$31)+(T1259*'UNIT VALUES'!$D$33)+(R1259*'UNIT VALUES'!$D$34),(Q1259*'UNIT VALUES'!$D$31)+(T1259*'UNIT VALUES'!$D$32)+(R1259*'UNIT VALUES'!$D$34)))</f>
        <v>455192.36155444093</v>
      </c>
      <c r="W1259" s="25">
        <f t="shared" si="57"/>
        <v>455192</v>
      </c>
      <c r="X1259" s="27">
        <f>ROUND(IF(C1259="22", W1259*'UNIT VALUES'!$D$44, W1259*'UNIT VALUES'!$D$36), 0)</f>
        <v>398388</v>
      </c>
      <c r="Y1259" s="87">
        <f>ROUND(IF(C1259="22", IF(U1259&gt;V1259,O1259*'UNIT VALUES'!$D$38*'UNIT VALUES'!$D$44,O1259*'UNIT VALUES'!$D$41*'UNIT VALUES'!$D$44),IF(U1259&gt;V1259, O1259*'UNIT VALUES'!$D$28*'UNIT VALUES'!$D$36,0)), 0)</f>
        <v>0</v>
      </c>
      <c r="Z1259" s="87">
        <f>ROUND(IF(C1259="22", IF(U1259&gt;V1259,Q1259*'UNIT VALUES'!$D$39*'UNIT VALUES'!$D$44,Q1259*'UNIT VALUES'!$D$42*'UNIT VALUES'!$D$44), IF(U1259&gt;V1259, Q1259*'UNIT VALUES'!$D$29*'UNIT VALUES'!$D$36, Q1259*'UNIT VALUES'!$D$31*'UNIT VALUES'!$D$36)),0)</f>
        <v>94073</v>
      </c>
      <c r="AA1259" s="87">
        <f>ROUND(IF(C1259="22", IF(U1259&gt;V1259,0,R1259*'UNIT VALUES'!$D$43*'UNIT VALUES'!$D$44),IF(CALCS!U1259&gt;CALCS!V1259,0,CALCS!R1259*'UNIT VALUES'!$D$34*'UNIT VALUES'!$D$36)), 0)</f>
        <v>239137</v>
      </c>
      <c r="AB1259" s="87">
        <f>ROUND(IF(C1259="22",IF(U1259&gt;V1259,S1259*'UNIT VALUES'!$D$40*'UNIT VALUES'!$D$44,0),IF(U1259&gt;V1259,S1259*'UNIT VALUES'!$D$30*'UNIT VALUES'!$D$36)), 0)</f>
        <v>0</v>
      </c>
      <c r="AC1259" s="87">
        <f>ROUND(IF(U1259&gt;V1259,0,IF(T1259&gt;1, IF(C1259="66", T1259*'UNIT VALUES'!$D$33*'UNIT VALUES'!$D$36,T1259*'UNIT VALUES'!$D$32*'UNIT VALUES'!$D$36),0)),0)</f>
        <v>65178</v>
      </c>
      <c r="AD1259" t="str">
        <f t="shared" si="58"/>
        <v>560060</v>
      </c>
      <c r="AE1259">
        <f ca="1">IF(C1259="22",OFFSET('National Reallocations'!$L$1,MATCH(AD1259,'National Reallocations'!$I$2:$I$52,0),),ROUND((X1259/(SUM($X$2:$X$1259)-SUMIF($C$2:$C$1259,"22",$X$2:$X$1259)))*(Reallocations!$F$4+Reallocations!$F$5),0))</f>
        <v>34</v>
      </c>
      <c r="AF1259" s="27">
        <f ca="1">IF(ISERROR(OFFSET('MSA Reallocations'!$I$1,MATCH(AD1259,'MSA Reallocations'!$E$2:$E$37,0),)), 0, (OFFSET('MSA Reallocations'!$I$1,MATCH(AD1259,'MSA Reallocations'!$E$2:$E$37,0),)))</f>
        <v>0</v>
      </c>
      <c r="AG1259" s="181">
        <f ca="1">IF(ISERROR(OFFSET(Reductions!$E$1,MATCH(AD1259,Reductions!$F$2:$F$15,0),)), 0, -OFFSET(Reductions!$E$1,MATCH(AD1259,Reductions!$F$2:$F$15,0),))</f>
        <v>0</v>
      </c>
      <c r="AH1259" s="53">
        <f t="shared" ca="1" si="59"/>
        <v>398422</v>
      </c>
    </row>
    <row r="1260" spans="1:34" x14ac:dyDescent="0.25">
      <c r="Q1260" s="100"/>
      <c r="R1260" s="100"/>
      <c r="S1260" s="100"/>
    </row>
  </sheetData>
  <autoFilter ref="A1:AH1259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E30" sqref="E30"/>
    </sheetView>
  </sheetViews>
  <sheetFormatPr defaultColWidth="24.85546875" defaultRowHeight="15" x14ac:dyDescent="0.25"/>
  <cols>
    <col min="1" max="1" width="17.42578125" bestFit="1" customWidth="1"/>
    <col min="2" max="2" width="5.5703125" bestFit="1" customWidth="1"/>
    <col min="3" max="3" width="9.85546875" style="234" bestFit="1" customWidth="1"/>
    <col min="4" max="4" width="60.140625" bestFit="1" customWidth="1"/>
    <col min="5" max="5" width="11.5703125" bestFit="1" customWidth="1"/>
    <col min="6" max="6" width="9.42578125" customWidth="1"/>
  </cols>
  <sheetData>
    <row r="1" spans="1:7" x14ac:dyDescent="0.25">
      <c r="A1" s="221" t="s">
        <v>3373</v>
      </c>
      <c r="B1" s="221" t="s">
        <v>6047</v>
      </c>
      <c r="C1" s="230" t="s">
        <v>6044</v>
      </c>
      <c r="D1" s="221" t="s">
        <v>6045</v>
      </c>
      <c r="E1" s="221" t="s">
        <v>6046</v>
      </c>
      <c r="F1" s="221" t="s">
        <v>6049</v>
      </c>
      <c r="G1" s="285" t="s">
        <v>3303</v>
      </c>
    </row>
    <row r="2" spans="1:7" x14ac:dyDescent="0.25">
      <c r="A2" s="220" t="s">
        <v>5775</v>
      </c>
      <c r="B2" s="220" t="s">
        <v>223</v>
      </c>
      <c r="C2" s="231">
        <v>2017</v>
      </c>
      <c r="D2" s="222" t="s">
        <v>6028</v>
      </c>
      <c r="E2" s="223">
        <v>146000</v>
      </c>
      <c r="F2" s="222" t="s">
        <v>3497</v>
      </c>
    </row>
    <row r="3" spans="1:7" x14ac:dyDescent="0.25">
      <c r="A3" s="220" t="s">
        <v>4898</v>
      </c>
      <c r="B3" s="220" t="s">
        <v>2110</v>
      </c>
      <c r="C3" s="231">
        <v>2017</v>
      </c>
      <c r="D3" s="222" t="s">
        <v>6028</v>
      </c>
      <c r="E3" s="223">
        <v>1107438</v>
      </c>
      <c r="F3" s="222" t="s">
        <v>4152</v>
      </c>
    </row>
    <row r="4" spans="1:7" x14ac:dyDescent="0.25">
      <c r="A4" s="220" t="s">
        <v>5895</v>
      </c>
      <c r="B4" s="220" t="s">
        <v>928</v>
      </c>
      <c r="C4" s="231">
        <v>2017</v>
      </c>
      <c r="D4" s="224" t="s">
        <v>6043</v>
      </c>
      <c r="E4" s="223">
        <v>0</v>
      </c>
      <c r="F4" s="222" t="s">
        <v>3719</v>
      </c>
      <c r="G4" t="s">
        <v>7725</v>
      </c>
    </row>
    <row r="5" spans="1:7" x14ac:dyDescent="0.25">
      <c r="A5" s="220" t="s">
        <v>4950</v>
      </c>
      <c r="B5" s="220" t="s">
        <v>3100</v>
      </c>
      <c r="C5" s="231">
        <v>2017</v>
      </c>
      <c r="D5" s="224" t="s">
        <v>6043</v>
      </c>
      <c r="E5" s="223">
        <v>131317</v>
      </c>
      <c r="F5" s="222" t="s">
        <v>4558</v>
      </c>
    </row>
    <row r="6" spans="1:7" x14ac:dyDescent="0.25">
      <c r="A6" s="220" t="s">
        <v>5776</v>
      </c>
      <c r="B6" s="220" t="s">
        <v>2110</v>
      </c>
      <c r="C6" s="231">
        <v>2017</v>
      </c>
      <c r="D6" s="222" t="s">
        <v>6028</v>
      </c>
      <c r="E6" s="223">
        <v>68557</v>
      </c>
      <c r="F6" s="32" t="s">
        <v>4117</v>
      </c>
    </row>
    <row r="7" spans="1:7" x14ac:dyDescent="0.25">
      <c r="A7" s="32" t="s">
        <v>4854</v>
      </c>
      <c r="B7" s="32" t="s">
        <v>2649</v>
      </c>
      <c r="C7" s="231">
        <v>2017</v>
      </c>
      <c r="D7" s="222" t="s">
        <v>6028</v>
      </c>
      <c r="E7" s="223">
        <v>307857</v>
      </c>
      <c r="F7" s="32" t="s">
        <v>4358</v>
      </c>
    </row>
    <row r="8" spans="1:7" x14ac:dyDescent="0.25">
      <c r="A8" s="229" t="s">
        <v>5524</v>
      </c>
      <c r="B8" s="229" t="s">
        <v>223</v>
      </c>
      <c r="C8" s="232">
        <v>2017</v>
      </c>
      <c r="D8" s="225" t="s">
        <v>6028</v>
      </c>
      <c r="E8" s="226">
        <v>1425661.29</v>
      </c>
      <c r="F8" s="227" t="s">
        <v>5948</v>
      </c>
    </row>
    <row r="9" spans="1:7" x14ac:dyDescent="0.25">
      <c r="A9" s="32"/>
      <c r="B9" s="32"/>
      <c r="C9" s="233"/>
      <c r="D9" s="49" t="s">
        <v>3377</v>
      </c>
      <c r="E9" s="228">
        <f>SUM(E2:E8)</f>
        <v>3186830.29</v>
      </c>
      <c r="F9" s="3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0"/>
  <sheetViews>
    <sheetView workbookViewId="0">
      <selection activeCell="D21" sqref="D21"/>
    </sheetView>
  </sheetViews>
  <sheetFormatPr defaultColWidth="8.85546875" defaultRowHeight="15" x14ac:dyDescent="0.25"/>
  <cols>
    <col min="1" max="1" width="5.42578125" style="32" customWidth="1"/>
    <col min="2" max="2" width="53.140625" style="32" customWidth="1"/>
    <col min="3" max="3" width="6" style="32" bestFit="1" customWidth="1"/>
    <col min="4" max="4" width="18" style="63" customWidth="1"/>
    <col min="5" max="16384" width="8.85546875" style="32"/>
  </cols>
  <sheetData>
    <row r="2" spans="2:4" x14ac:dyDescent="0.25">
      <c r="B2" s="238" t="s">
        <v>6060</v>
      </c>
      <c r="C2" s="238"/>
      <c r="D2" s="238"/>
    </row>
    <row r="3" spans="2:4" x14ac:dyDescent="0.25">
      <c r="B3" s="238" t="s">
        <v>6061</v>
      </c>
      <c r="C3" s="238"/>
      <c r="D3" s="238"/>
    </row>
    <row r="4" spans="2:4" x14ac:dyDescent="0.25">
      <c r="B4" s="238" t="s">
        <v>6062</v>
      </c>
      <c r="C4" s="238"/>
      <c r="D4" s="238"/>
    </row>
    <row r="6" spans="2:4" x14ac:dyDescent="0.25">
      <c r="B6" s="191" t="s">
        <v>6057</v>
      </c>
      <c r="C6" s="191" t="s">
        <v>6064</v>
      </c>
      <c r="D6" s="194">
        <f ca="1">SUM(D9:D13)</f>
        <v>263146</v>
      </c>
    </row>
    <row r="8" spans="2:4" x14ac:dyDescent="0.25">
      <c r="B8" s="32" t="s">
        <v>6063</v>
      </c>
      <c r="D8" s="63" t="s">
        <v>6065</v>
      </c>
    </row>
    <row r="9" spans="2:4" x14ac:dyDescent="0.25">
      <c r="B9" s="192" t="str">
        <f>'MSA Reallocations'!A32</f>
        <v>Lakeland</v>
      </c>
      <c r="D9" s="195">
        <f ca="1">'MSA Reallocations'!I32</f>
        <v>60045</v>
      </c>
    </row>
    <row r="10" spans="2:4" x14ac:dyDescent="0.25">
      <c r="B10" s="192" t="str">
        <f>'MSA Reallocations'!A33</f>
        <v>Polk County</v>
      </c>
      <c r="D10" s="195">
        <f ca="1">'MSA Reallocations'!I33</f>
        <v>203101</v>
      </c>
    </row>
    <row r="11" spans="2:4" x14ac:dyDescent="0.25">
      <c r="B11" s="192" t="str">
        <f>'MSA Reallocations'!A34</f>
        <v>Winter Haven</v>
      </c>
      <c r="D11" s="195">
        <f ca="1">'MSA Reallocations'!I34</f>
        <v>0</v>
      </c>
    </row>
    <row r="12" spans="2:4" x14ac:dyDescent="0.25">
      <c r="B12" s="192"/>
      <c r="D12" s="195"/>
    </row>
    <row r="14" spans="2:4" x14ac:dyDescent="0.25">
      <c r="B14" s="238" t="s">
        <v>6060</v>
      </c>
      <c r="C14" s="238"/>
      <c r="D14" s="238"/>
    </row>
    <row r="15" spans="2:4" x14ac:dyDescent="0.25">
      <c r="B15" s="238" t="s">
        <v>6061</v>
      </c>
      <c r="C15" s="238"/>
      <c r="D15" s="238"/>
    </row>
    <row r="16" spans="2:4" x14ac:dyDescent="0.25">
      <c r="B16" s="238" t="s">
        <v>6062</v>
      </c>
      <c r="C16" s="238"/>
      <c r="D16" s="238"/>
    </row>
    <row r="18" spans="2:4" x14ac:dyDescent="0.25">
      <c r="B18" s="191" t="s">
        <v>6058</v>
      </c>
      <c r="C18" s="191" t="s">
        <v>6064</v>
      </c>
      <c r="D18" s="194">
        <f ca="1">SUM(D21:D25)</f>
        <v>71558</v>
      </c>
    </row>
    <row r="20" spans="2:4" x14ac:dyDescent="0.25">
      <c r="B20" s="32" t="s">
        <v>6063</v>
      </c>
      <c r="D20" s="63" t="s">
        <v>6065</v>
      </c>
    </row>
    <row r="21" spans="2:4" x14ac:dyDescent="0.25">
      <c r="B21" s="192" t="str">
        <f>'MSA Reallocations'!A35</f>
        <v>Collier County</v>
      </c>
      <c r="D21" s="195">
        <f ca="1">'MSA Reallocations'!I35</f>
        <v>68872</v>
      </c>
    </row>
    <row r="22" spans="2:4" x14ac:dyDescent="0.25">
      <c r="B22" s="192" t="str">
        <f>'MSA Reallocations'!A36</f>
        <v>Marco Island City</v>
      </c>
      <c r="D22" s="195">
        <f ca="1">'MSA Reallocations'!I36</f>
        <v>0</v>
      </c>
    </row>
    <row r="23" spans="2:4" x14ac:dyDescent="0.25">
      <c r="B23" s="192" t="str">
        <f>'MSA Reallocations'!A37</f>
        <v>Naples</v>
      </c>
      <c r="D23" s="195">
        <f ca="1">'MSA Reallocations'!I37</f>
        <v>2686</v>
      </c>
    </row>
    <row r="26" spans="2:4" x14ac:dyDescent="0.25">
      <c r="B26" s="238" t="s">
        <v>6060</v>
      </c>
      <c r="C26" s="238"/>
      <c r="D26" s="238"/>
    </row>
    <row r="27" spans="2:4" x14ac:dyDescent="0.25">
      <c r="B27" s="238" t="s">
        <v>6061</v>
      </c>
      <c r="C27" s="238"/>
      <c r="D27" s="238"/>
    </row>
    <row r="28" spans="2:4" x14ac:dyDescent="0.25">
      <c r="B28" s="238" t="s">
        <v>6062</v>
      </c>
      <c r="C28" s="238"/>
      <c r="D28" s="238"/>
    </row>
    <row r="30" spans="2:4" x14ac:dyDescent="0.25">
      <c r="B30" s="193" t="s">
        <v>6059</v>
      </c>
      <c r="C30" s="191" t="s">
        <v>6064</v>
      </c>
      <c r="D30" s="194">
        <f ca="1">SUM(D33:D36)</f>
        <v>91825</v>
      </c>
    </row>
    <row r="31" spans="2:4" x14ac:dyDescent="0.25">
      <c r="C31" s="191"/>
      <c r="D31" s="194"/>
    </row>
    <row r="32" spans="2:4" x14ac:dyDescent="0.25">
      <c r="B32" s="32" t="s">
        <v>6063</v>
      </c>
      <c r="D32" s="63" t="s">
        <v>6065</v>
      </c>
    </row>
    <row r="33" spans="2:4" x14ac:dyDescent="0.25">
      <c r="B33" s="192" t="str">
        <f>'MSA Reallocations'!A14</f>
        <v>Biloxi</v>
      </c>
      <c r="D33" s="63">
        <f ca="1">'MSA Reallocations'!I14</f>
        <v>31498</v>
      </c>
    </row>
    <row r="34" spans="2:4" x14ac:dyDescent="0.25">
      <c r="B34" s="192" t="str">
        <f>'MSA Reallocations'!A15</f>
        <v>Gulfport</v>
      </c>
      <c r="D34" s="63">
        <f ca="1">'MSA Reallocations'!I15</f>
        <v>46567</v>
      </c>
    </row>
    <row r="35" spans="2:4" x14ac:dyDescent="0.25">
      <c r="B35" s="192" t="str">
        <f>'MSA Reallocations'!A16</f>
        <v>Moss Point</v>
      </c>
      <c r="D35" s="63">
        <f ca="1">'MSA Reallocations'!I16</f>
        <v>0</v>
      </c>
    </row>
    <row r="36" spans="2:4" x14ac:dyDescent="0.25">
      <c r="B36" s="192" t="str">
        <f>'MSA Reallocations'!A17</f>
        <v>Pascagoula</v>
      </c>
      <c r="D36" s="63">
        <f ca="1">'MSA Reallocations'!I17</f>
        <v>13760</v>
      </c>
    </row>
    <row r="39" spans="2:4" x14ac:dyDescent="0.25">
      <c r="B39" s="238" t="s">
        <v>6060</v>
      </c>
      <c r="C39" s="238"/>
      <c r="D39" s="238"/>
    </row>
    <row r="40" spans="2:4" x14ac:dyDescent="0.25">
      <c r="B40" s="238" t="s">
        <v>6061</v>
      </c>
      <c r="C40" s="238"/>
      <c r="D40" s="238"/>
    </row>
    <row r="41" spans="2:4" x14ac:dyDescent="0.25">
      <c r="B41" s="238" t="s">
        <v>6062</v>
      </c>
      <c r="C41" s="238"/>
      <c r="D41" s="238"/>
    </row>
    <row r="43" spans="2:4" x14ac:dyDescent="0.25">
      <c r="B43" s="193" t="s">
        <v>6068</v>
      </c>
      <c r="C43" s="191" t="s">
        <v>6064</v>
      </c>
      <c r="D43" s="194">
        <f ca="1">SUM(D46:D59)</f>
        <v>336590</v>
      </c>
    </row>
    <row r="45" spans="2:4" x14ac:dyDescent="0.25">
      <c r="B45" s="32" t="s">
        <v>6063</v>
      </c>
      <c r="D45" s="63" t="s">
        <v>6065</v>
      </c>
    </row>
    <row r="46" spans="2:4" x14ac:dyDescent="0.25">
      <c r="B46" s="192" t="str">
        <f>'MSA Reallocations'!A18</f>
        <v>Baytown City</v>
      </c>
      <c r="D46" s="63">
        <f ca="1">'MSA Reallocations'!I18</f>
        <v>4845</v>
      </c>
    </row>
    <row r="47" spans="2:4" x14ac:dyDescent="0.25">
      <c r="B47" s="192" t="str">
        <f>'MSA Reallocations'!A19</f>
        <v>Brazoria County</v>
      </c>
      <c r="D47" s="63">
        <f ca="1">'MSA Reallocations'!I19</f>
        <v>11840</v>
      </c>
    </row>
    <row r="48" spans="2:4" x14ac:dyDescent="0.25">
      <c r="B48" s="192" t="str">
        <f>'MSA Reallocations'!A20</f>
        <v>Conroe</v>
      </c>
      <c r="D48" s="63">
        <f ca="1">'MSA Reallocations'!I20</f>
        <v>4226</v>
      </c>
    </row>
    <row r="49" spans="2:4" x14ac:dyDescent="0.25">
      <c r="B49" s="192" t="str">
        <f>'MSA Reallocations'!A21</f>
        <v>Fort Bend County</v>
      </c>
      <c r="D49" s="63">
        <f ca="1">'MSA Reallocations'!I21</f>
        <v>17511</v>
      </c>
    </row>
    <row r="50" spans="2:4" x14ac:dyDescent="0.25">
      <c r="B50" s="192" t="str">
        <f>'MSA Reallocations'!A22</f>
        <v>Galveston</v>
      </c>
      <c r="D50" s="63">
        <f ca="1">'MSA Reallocations'!I22</f>
        <v>8278</v>
      </c>
    </row>
    <row r="51" spans="2:4" x14ac:dyDescent="0.25">
      <c r="B51" s="192" t="str">
        <f>'MSA Reallocations'!A23</f>
        <v>Harris County</v>
      </c>
      <c r="D51" s="63">
        <f ca="1">'MSA Reallocations'!I23</f>
        <v>90437</v>
      </c>
    </row>
    <row r="52" spans="2:4" x14ac:dyDescent="0.25">
      <c r="B52" s="192" t="str">
        <f>'MSA Reallocations'!A24</f>
        <v>Houston</v>
      </c>
      <c r="D52" s="63">
        <f ca="1">'MSA Reallocations'!I24</f>
        <v>161180</v>
      </c>
    </row>
    <row r="53" spans="2:4" x14ac:dyDescent="0.25">
      <c r="B53" s="192" t="str">
        <f>'MSA Reallocations'!A25</f>
        <v>League City</v>
      </c>
      <c r="D53" s="63">
        <f ca="1">'MSA Reallocations'!I25</f>
        <v>2437</v>
      </c>
    </row>
    <row r="54" spans="2:4" x14ac:dyDescent="0.25">
      <c r="B54" s="192" t="str">
        <f>'MSA Reallocations'!A26</f>
        <v>Missouri City</v>
      </c>
      <c r="D54" s="63">
        <f ca="1">'MSA Reallocations'!I26</f>
        <v>1946</v>
      </c>
    </row>
    <row r="55" spans="2:4" x14ac:dyDescent="0.25">
      <c r="B55" s="192" t="str">
        <f>'MSA Reallocations'!A27</f>
        <v>Montgomery County</v>
      </c>
      <c r="D55" s="63">
        <f ca="1">'MSA Reallocations'!I27</f>
        <v>18008</v>
      </c>
    </row>
    <row r="56" spans="2:4" x14ac:dyDescent="0.25">
      <c r="B56" s="192" t="str">
        <f>'MSA Reallocations'!A28</f>
        <v>Pasadena</v>
      </c>
      <c r="D56" s="63">
        <f ca="1">'MSA Reallocations'!I28</f>
        <v>11331</v>
      </c>
    </row>
    <row r="57" spans="2:4" x14ac:dyDescent="0.25">
      <c r="B57" s="192" t="str">
        <f>'MSA Reallocations'!A29</f>
        <v>Pearland</v>
      </c>
      <c r="D57" s="63">
        <f ca="1">'MSA Reallocations'!I29</f>
        <v>2476</v>
      </c>
    </row>
    <row r="58" spans="2:4" x14ac:dyDescent="0.25">
      <c r="B58" s="192" t="str">
        <f>'MSA Reallocations'!A30</f>
        <v>Sugar Land</v>
      </c>
      <c r="D58" s="63">
        <f ca="1">'MSA Reallocations'!I30</f>
        <v>2075</v>
      </c>
    </row>
    <row r="59" spans="2:4" x14ac:dyDescent="0.25">
      <c r="B59" s="192" t="str">
        <f>'MSA Reallocations'!A31</f>
        <v>Texas City</v>
      </c>
      <c r="D59" s="63">
        <f ca="1">'MSA Reallocations'!I31</f>
        <v>0</v>
      </c>
    </row>
    <row r="61" spans="2:4" x14ac:dyDescent="0.25">
      <c r="B61" s="238" t="s">
        <v>6060</v>
      </c>
      <c r="C61" s="238"/>
      <c r="D61" s="238"/>
    </row>
    <row r="62" spans="2:4" x14ac:dyDescent="0.25">
      <c r="B62" s="238" t="s">
        <v>6061</v>
      </c>
      <c r="C62" s="238"/>
      <c r="D62" s="238"/>
    </row>
    <row r="63" spans="2:4" x14ac:dyDescent="0.25">
      <c r="B63" s="238" t="s">
        <v>6062</v>
      </c>
      <c r="C63" s="238"/>
      <c r="D63" s="238"/>
    </row>
    <row r="65" spans="2:4" x14ac:dyDescent="0.25">
      <c r="B65" s="193" t="s">
        <v>6056</v>
      </c>
      <c r="C65" s="191" t="s">
        <v>6064</v>
      </c>
      <c r="D65" s="194">
        <f ca="1">SUM(D68:D79)</f>
        <v>677982</v>
      </c>
    </row>
    <row r="67" spans="2:4" x14ac:dyDescent="0.25">
      <c r="B67" s="32" t="s">
        <v>6063</v>
      </c>
      <c r="D67" s="63" t="s">
        <v>6065</v>
      </c>
    </row>
    <row r="68" spans="2:4" x14ac:dyDescent="0.25">
      <c r="B68" s="192" t="str">
        <f>'MSA Reallocations'!A2</f>
        <v>Adams County</v>
      </c>
      <c r="D68" s="63">
        <f ca="1">'MSA Reallocations'!I2</f>
        <v>49161</v>
      </c>
    </row>
    <row r="69" spans="2:4" x14ac:dyDescent="0.25">
      <c r="B69" s="192" t="str">
        <f>'MSA Reallocations'!A3</f>
        <v>Arapahoe County</v>
      </c>
      <c r="D69" s="63">
        <f ca="1">'MSA Reallocations'!I3</f>
        <v>45928</v>
      </c>
    </row>
    <row r="70" spans="2:4" x14ac:dyDescent="0.25">
      <c r="B70" s="192" t="str">
        <f>'MSA Reallocations'!A4</f>
        <v>Arvada</v>
      </c>
      <c r="D70" s="63">
        <f ca="1">'MSA Reallocations'!I4</f>
        <v>19340</v>
      </c>
    </row>
    <row r="71" spans="2:4" x14ac:dyDescent="0.25">
      <c r="B71" s="192" t="str">
        <f>'MSA Reallocations'!A5</f>
        <v>Aurora</v>
      </c>
      <c r="D71" s="63">
        <f ca="1">'MSA Reallocations'!I5</f>
        <v>116055</v>
      </c>
    </row>
    <row r="72" spans="2:4" x14ac:dyDescent="0.25">
      <c r="B72" s="192" t="str">
        <f>'MSA Reallocations'!A6</f>
        <v>Broomfield City/County</v>
      </c>
      <c r="D72" s="63">
        <f ca="1">'MSA Reallocations'!I6</f>
        <v>10353</v>
      </c>
    </row>
    <row r="73" spans="2:4" x14ac:dyDescent="0.25">
      <c r="B73" s="192" t="str">
        <f>'MSA Reallocations'!A7</f>
        <v>Centennial</v>
      </c>
      <c r="D73" s="63">
        <f ca="1">'MSA Reallocations'!I7</f>
        <v>14401</v>
      </c>
    </row>
    <row r="74" spans="2:4" x14ac:dyDescent="0.25">
      <c r="B74" s="192" t="str">
        <f>'MSA Reallocations'!A8</f>
        <v>Commerce City</v>
      </c>
      <c r="D74" s="63">
        <f ca="1">'MSA Reallocations'!I8</f>
        <v>17276</v>
      </c>
    </row>
    <row r="75" spans="2:4" x14ac:dyDescent="0.25">
      <c r="B75" s="192" t="str">
        <f>'MSA Reallocations'!A9</f>
        <v>Denver</v>
      </c>
      <c r="D75" s="63">
        <f ca="1">'MSA Reallocations'!I9</f>
        <v>274264</v>
      </c>
    </row>
    <row r="76" spans="2:4" x14ac:dyDescent="0.25">
      <c r="B76" s="192" t="str">
        <f>'MSA Reallocations'!A10</f>
        <v>Jefferson County</v>
      </c>
      <c r="D76" s="63">
        <f ca="1">'MSA Reallocations'!I10</f>
        <v>40176</v>
      </c>
    </row>
    <row r="77" spans="2:4" x14ac:dyDescent="0.25">
      <c r="B77" s="192" t="str">
        <f>'MSA Reallocations'!A11</f>
        <v>Lakewood</v>
      </c>
      <c r="D77" s="63">
        <f ca="1">'MSA Reallocations'!I11</f>
        <v>36726</v>
      </c>
    </row>
    <row r="78" spans="2:4" x14ac:dyDescent="0.25">
      <c r="B78" s="192" t="str">
        <f>'MSA Reallocations'!A12</f>
        <v>Thornton</v>
      </c>
      <c r="D78" s="63">
        <f ca="1">'MSA Reallocations'!I12</f>
        <v>28977</v>
      </c>
    </row>
    <row r="79" spans="2:4" x14ac:dyDescent="0.25">
      <c r="B79" s="192" t="str">
        <f>'MSA Reallocations'!A13</f>
        <v>Westminster</v>
      </c>
      <c r="D79" s="63">
        <f ca="1">'MSA Reallocations'!I13</f>
        <v>25325</v>
      </c>
    </row>
    <row r="80" spans="2:4" x14ac:dyDescent="0.25">
      <c r="B80" s="192"/>
    </row>
  </sheetData>
  <mergeCells count="15">
    <mergeCell ref="B61:D61"/>
    <mergeCell ref="B62:D62"/>
    <mergeCell ref="B63:D63"/>
    <mergeCell ref="B26:D26"/>
    <mergeCell ref="B27:D27"/>
    <mergeCell ref="B28:D28"/>
    <mergeCell ref="B39:D39"/>
    <mergeCell ref="B40:D40"/>
    <mergeCell ref="B41:D41"/>
    <mergeCell ref="B16:D16"/>
    <mergeCell ref="B2:D2"/>
    <mergeCell ref="B3:D3"/>
    <mergeCell ref="B4:D4"/>
    <mergeCell ref="B14:D14"/>
    <mergeCell ref="B15:D1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55"/>
  <sheetViews>
    <sheetView showGridLines="0" zoomScale="85" zoomScaleNormal="85" zoomScalePageLayoutView="85" workbookViewId="0">
      <selection sqref="A1:J1"/>
    </sheetView>
  </sheetViews>
  <sheetFormatPr defaultColWidth="8.85546875" defaultRowHeight="15" x14ac:dyDescent="0.25"/>
  <cols>
    <col min="1" max="1" width="4.28515625" bestFit="1" customWidth="1"/>
    <col min="2" max="2" width="31" customWidth="1"/>
    <col min="3" max="3" width="15.140625" bestFit="1" customWidth="1"/>
    <col min="4" max="4" width="17.7109375" bestFit="1" customWidth="1"/>
    <col min="5" max="5" width="14.85546875" customWidth="1"/>
    <col min="6" max="6" width="13.85546875" bestFit="1" customWidth="1"/>
    <col min="7" max="7" width="11.42578125" bestFit="1" customWidth="1"/>
    <col min="8" max="8" width="19" bestFit="1" customWidth="1"/>
    <col min="9" max="9" width="18" bestFit="1" customWidth="1"/>
    <col min="10" max="10" width="44.140625" customWidth="1"/>
    <col min="11" max="11" width="10.28515625" bestFit="1" customWidth="1"/>
    <col min="12" max="14" width="9.28515625" bestFit="1" customWidth="1"/>
    <col min="15" max="15" width="7" bestFit="1" customWidth="1"/>
    <col min="16" max="16" width="4.140625" bestFit="1" customWidth="1"/>
    <col min="17" max="18" width="7.42578125" bestFit="1" customWidth="1"/>
    <col min="19" max="19" width="9.28515625" bestFit="1" customWidth="1"/>
  </cols>
  <sheetData>
    <row r="1" spans="1:10" ht="21" x14ac:dyDescent="0.25">
      <c r="A1" s="268" t="s">
        <v>4780</v>
      </c>
      <c r="B1" s="269"/>
      <c r="C1" s="269"/>
      <c r="D1" s="269"/>
      <c r="E1" s="269"/>
      <c r="F1" s="269"/>
      <c r="G1" s="269"/>
      <c r="H1" s="269"/>
      <c r="I1" s="269"/>
      <c r="J1" s="270"/>
    </row>
    <row r="2" spans="1:10" ht="21" x14ac:dyDescent="0.25">
      <c r="A2" s="271" t="s">
        <v>4785</v>
      </c>
      <c r="B2" s="272"/>
      <c r="C2" s="272"/>
      <c r="D2" s="272"/>
      <c r="E2" s="272"/>
      <c r="F2" s="272"/>
      <c r="G2" s="272"/>
      <c r="H2" s="272"/>
      <c r="I2" s="272"/>
      <c r="J2" s="273"/>
    </row>
    <row r="3" spans="1:10" ht="21" x14ac:dyDescent="0.25">
      <c r="A3" s="271" t="s">
        <v>4783</v>
      </c>
      <c r="B3" s="272"/>
      <c r="C3" s="272"/>
      <c r="D3" s="272"/>
      <c r="E3" s="272"/>
      <c r="F3" s="272" t="s">
        <v>4782</v>
      </c>
      <c r="G3" s="272"/>
      <c r="H3" s="272"/>
      <c r="I3" s="272"/>
      <c r="J3" s="273"/>
    </row>
    <row r="4" spans="1:10" ht="21.75" customHeight="1" x14ac:dyDescent="0.25">
      <c r="A4" s="271" t="s">
        <v>4784</v>
      </c>
      <c r="B4" s="272"/>
      <c r="C4" s="272"/>
      <c r="D4" s="272"/>
      <c r="E4" s="272"/>
      <c r="F4" s="272"/>
      <c r="G4" s="272"/>
      <c r="H4" s="272"/>
      <c r="I4" s="272"/>
      <c r="J4" s="273"/>
    </row>
    <row r="5" spans="1:10" ht="21.75" customHeight="1" x14ac:dyDescent="0.25">
      <c r="A5" s="271" t="s">
        <v>4781</v>
      </c>
      <c r="B5" s="272"/>
      <c r="C5" s="272"/>
      <c r="D5" s="272"/>
      <c r="E5" s="272"/>
      <c r="F5" s="272"/>
      <c r="G5" s="272"/>
      <c r="H5" s="272"/>
      <c r="I5" s="272"/>
      <c r="J5" s="273"/>
    </row>
    <row r="6" spans="1:10" ht="15.75" thickBot="1" x14ac:dyDescent="0.3">
      <c r="A6" s="117" t="s">
        <v>2</v>
      </c>
      <c r="B6" s="118" t="s">
        <v>0</v>
      </c>
      <c r="C6" s="119" t="s">
        <v>12</v>
      </c>
      <c r="D6" s="119" t="s">
        <v>13</v>
      </c>
      <c r="E6" s="119" t="s">
        <v>15</v>
      </c>
      <c r="F6" s="119" t="s">
        <v>3270</v>
      </c>
      <c r="G6" s="119" t="s">
        <v>16</v>
      </c>
      <c r="H6" s="120" t="s">
        <v>1141</v>
      </c>
      <c r="I6" s="121" t="s">
        <v>11</v>
      </c>
      <c r="J6" s="122" t="s">
        <v>3303</v>
      </c>
    </row>
    <row r="7" spans="1:10" ht="15.75" thickBot="1" x14ac:dyDescent="0.3">
      <c r="A7" s="123" t="s">
        <v>2</v>
      </c>
      <c r="B7" s="123" t="s">
        <v>0</v>
      </c>
      <c r="C7" s="123" t="s">
        <v>12</v>
      </c>
      <c r="D7" s="123" t="s">
        <v>13</v>
      </c>
      <c r="E7" s="123" t="s">
        <v>15</v>
      </c>
      <c r="F7" s="123" t="s">
        <v>14</v>
      </c>
      <c r="G7" s="14" t="s">
        <v>16</v>
      </c>
      <c r="H7" s="14" t="s">
        <v>1141</v>
      </c>
      <c r="I7" s="123" t="s">
        <v>11</v>
      </c>
      <c r="J7" s="96"/>
    </row>
    <row r="8" spans="1:10" ht="15.75" thickBot="1" x14ac:dyDescent="0.3">
      <c r="A8" s="197" t="s">
        <v>35</v>
      </c>
      <c r="B8" s="197" t="s">
        <v>3263</v>
      </c>
      <c r="C8" s="124">
        <v>325144609</v>
      </c>
      <c r="D8" s="124">
        <v>49386571</v>
      </c>
      <c r="E8" s="124">
        <v>3907355</v>
      </c>
      <c r="F8" s="124">
        <v>17705074</v>
      </c>
      <c r="G8" s="22">
        <v>0</v>
      </c>
      <c r="H8" s="18">
        <f>3000000000-7000000</f>
        <v>2993000000</v>
      </c>
      <c r="I8" s="124">
        <v>0</v>
      </c>
      <c r="J8" s="15" t="s">
        <v>3296</v>
      </c>
    </row>
    <row r="9" spans="1:10" ht="15.75" thickBot="1" x14ac:dyDescent="0.3">
      <c r="A9" s="197" t="s">
        <v>21</v>
      </c>
      <c r="B9" s="197" t="s">
        <v>3264</v>
      </c>
      <c r="C9" s="124">
        <v>278638791</v>
      </c>
      <c r="D9" s="124">
        <v>41207438</v>
      </c>
      <c r="E9" s="124">
        <v>3492035</v>
      </c>
      <c r="F9" s="124">
        <v>14127899</v>
      </c>
      <c r="G9" s="23"/>
      <c r="H9" s="28">
        <f>ROUND(H8*0.7, 0)</f>
        <v>2095100000</v>
      </c>
      <c r="I9" s="125"/>
      <c r="J9" s="15" t="s">
        <v>3297</v>
      </c>
    </row>
    <row r="10" spans="1:10" x14ac:dyDescent="0.25">
      <c r="A10" s="197" t="s">
        <v>3265</v>
      </c>
      <c r="B10" s="197" t="s">
        <v>3266</v>
      </c>
      <c r="C10" s="124">
        <v>133197096</v>
      </c>
      <c r="D10" s="124">
        <v>24569045</v>
      </c>
      <c r="E10" s="124">
        <v>2241351</v>
      </c>
      <c r="F10" s="124">
        <v>9074737</v>
      </c>
      <c r="G10" s="12">
        <f>SUMIF(CALCS!C2:C1397, "51",CALCS!T2:T1397)+SUMIF(CALCS!C2:C1397, "52",CALCS!T2:T1397)</f>
        <v>35914367</v>
      </c>
      <c r="H10" s="29"/>
      <c r="I10" s="124">
        <v>81335319</v>
      </c>
      <c r="J10" s="16" t="s">
        <v>3298</v>
      </c>
    </row>
    <row r="11" spans="1:10" ht="15.75" thickBot="1" x14ac:dyDescent="0.3">
      <c r="A11" s="197" t="s">
        <v>166</v>
      </c>
      <c r="B11" s="197" t="s">
        <v>3267</v>
      </c>
      <c r="C11" s="124">
        <v>79197359</v>
      </c>
      <c r="D11" s="124">
        <v>8501472</v>
      </c>
      <c r="E11" s="124">
        <v>752266</v>
      </c>
      <c r="F11" s="124">
        <v>2172117</v>
      </c>
      <c r="G11" s="13">
        <f>SUMIF(CALCS!C2:C1397, "66",CALCS!T2:T1397)</f>
        <v>3594795</v>
      </c>
      <c r="H11" s="29"/>
      <c r="I11" s="124">
        <v>32348194</v>
      </c>
      <c r="J11" s="16" t="s">
        <v>3299</v>
      </c>
    </row>
    <row r="12" spans="1:10" x14ac:dyDescent="0.25">
      <c r="A12" s="197" t="s">
        <v>106</v>
      </c>
      <c r="B12" s="197" t="s">
        <v>3268</v>
      </c>
      <c r="C12" s="124">
        <v>127632606</v>
      </c>
      <c r="D12" s="125"/>
      <c r="E12" s="125"/>
      <c r="F12" s="125"/>
      <c r="G12" s="5"/>
      <c r="H12" s="29"/>
      <c r="I12" s="124">
        <v>81335260</v>
      </c>
      <c r="J12" s="16" t="s">
        <v>3300</v>
      </c>
    </row>
    <row r="13" spans="1:10" ht="15.75" thickBot="1" x14ac:dyDescent="0.3">
      <c r="A13" s="197" t="s">
        <v>917</v>
      </c>
      <c r="B13" s="197" t="s">
        <v>3269</v>
      </c>
      <c r="C13" s="124">
        <v>111761229</v>
      </c>
      <c r="D13" s="124">
        <v>16035894</v>
      </c>
      <c r="E13" s="124">
        <v>882664</v>
      </c>
      <c r="F13" s="124">
        <v>6438615</v>
      </c>
      <c r="G13" s="5"/>
      <c r="H13" s="28">
        <f>H8-H9</f>
        <v>897900000</v>
      </c>
      <c r="I13" s="125"/>
      <c r="J13" s="17" t="s">
        <v>3301</v>
      </c>
    </row>
    <row r="14" spans="1:10" x14ac:dyDescent="0.25">
      <c r="A14" s="97" t="s">
        <v>3271</v>
      </c>
      <c r="B14" s="98"/>
      <c r="C14" s="88">
        <v>0.25</v>
      </c>
      <c r="D14" s="89">
        <v>0.5</v>
      </c>
      <c r="E14" s="88">
        <v>0.25</v>
      </c>
      <c r="F14" s="90"/>
      <c r="G14" s="90"/>
      <c r="H14" s="1"/>
    </row>
    <row r="15" spans="1:10" x14ac:dyDescent="0.25">
      <c r="A15" s="244" t="s">
        <v>3272</v>
      </c>
      <c r="B15" s="245"/>
      <c r="C15" s="91">
        <v>0.25</v>
      </c>
      <c r="D15" s="92">
        <v>0.5</v>
      </c>
      <c r="E15" s="91">
        <v>0.25</v>
      </c>
      <c r="F15" s="93"/>
      <c r="G15" s="93"/>
      <c r="H15" s="1"/>
    </row>
    <row r="16" spans="1:10" ht="15.75" thickBot="1" x14ac:dyDescent="0.3">
      <c r="A16" s="246" t="s">
        <v>3273</v>
      </c>
      <c r="B16" s="247"/>
      <c r="C16" s="94">
        <v>0.25</v>
      </c>
      <c r="D16" s="95">
        <v>0.5</v>
      </c>
      <c r="E16" s="94">
        <v>0.25</v>
      </c>
      <c r="F16" s="93"/>
      <c r="G16" s="93"/>
      <c r="H16" s="1"/>
      <c r="I16" s="19"/>
    </row>
    <row r="17" spans="1:9" x14ac:dyDescent="0.25">
      <c r="A17" s="274" t="s">
        <v>3274</v>
      </c>
      <c r="B17" s="275"/>
      <c r="C17" s="20"/>
      <c r="D17" s="7">
        <v>0.3</v>
      </c>
      <c r="E17" s="9"/>
      <c r="F17" s="6">
        <v>0.5</v>
      </c>
      <c r="G17" s="6">
        <v>0.2</v>
      </c>
      <c r="H17" s="1"/>
    </row>
    <row r="18" spans="1:9" x14ac:dyDescent="0.25">
      <c r="A18" s="276" t="s">
        <v>3275</v>
      </c>
      <c r="B18" s="277"/>
      <c r="C18" s="9"/>
      <c r="D18" s="9">
        <v>0.3</v>
      </c>
      <c r="E18" s="9"/>
      <c r="F18" s="8">
        <v>0.5</v>
      </c>
      <c r="G18" s="8">
        <v>0.2</v>
      </c>
      <c r="H18" s="1"/>
    </row>
    <row r="19" spans="1:9" ht="15.75" thickBot="1" x14ac:dyDescent="0.3">
      <c r="A19" s="240" t="s">
        <v>3276</v>
      </c>
      <c r="B19" s="241"/>
      <c r="C19" s="10">
        <v>0.2</v>
      </c>
      <c r="D19" s="11">
        <v>0.3</v>
      </c>
      <c r="E19" s="21"/>
      <c r="F19" s="10">
        <v>0.5</v>
      </c>
      <c r="G19" s="10"/>
      <c r="H19" s="1"/>
    </row>
    <row r="20" spans="1:9" x14ac:dyDescent="0.25">
      <c r="A20" s="242" t="s">
        <v>3277</v>
      </c>
      <c r="B20" s="243"/>
      <c r="C20" s="101">
        <f>+($H$9/C$9)*C14</f>
        <v>1.8797633959013267</v>
      </c>
      <c r="D20" s="102">
        <f t="shared" ref="D20:E21" si="0">+($H$9/D$9)*D14</f>
        <v>25.421381450601224</v>
      </c>
      <c r="E20" s="101">
        <f t="shared" si="0"/>
        <v>149.99133742932131</v>
      </c>
      <c r="F20" s="103"/>
      <c r="G20" s="103"/>
      <c r="H20" s="2"/>
    </row>
    <row r="21" spans="1:9" x14ac:dyDescent="0.25">
      <c r="A21" s="244" t="s">
        <v>3278</v>
      </c>
      <c r="B21" s="245"/>
      <c r="C21" s="104">
        <f>+($H$9/C$9)*C15</f>
        <v>1.8797633959013267</v>
      </c>
      <c r="D21" s="105">
        <f t="shared" si="0"/>
        <v>25.421381450601224</v>
      </c>
      <c r="E21" s="104">
        <f t="shared" si="0"/>
        <v>149.99133742932131</v>
      </c>
      <c r="F21" s="106"/>
      <c r="G21" s="106"/>
      <c r="H21" s="3"/>
    </row>
    <row r="22" spans="1:9" ht="15.75" thickBot="1" x14ac:dyDescent="0.3">
      <c r="A22" s="246" t="s">
        <v>3279</v>
      </c>
      <c r="B22" s="247"/>
      <c r="C22" s="106">
        <f>(H13/C13)*C16</f>
        <v>2.0085230093523756</v>
      </c>
      <c r="D22" s="107">
        <f>(H13/D13)*D16</f>
        <v>27.996568198816981</v>
      </c>
      <c r="E22" s="106">
        <f>(H13/E13)*E16</f>
        <v>254.31534536358117</v>
      </c>
      <c r="F22" s="106"/>
      <c r="G22" s="106"/>
      <c r="H22" s="3"/>
    </row>
    <row r="23" spans="1:9" x14ac:dyDescent="0.25">
      <c r="A23" s="256" t="s">
        <v>3280</v>
      </c>
      <c r="B23" s="257"/>
      <c r="C23" s="108"/>
      <c r="D23" s="108">
        <f>+($H$9/D$9)*D17</f>
        <v>15.252828870360734</v>
      </c>
      <c r="E23" s="108"/>
      <c r="F23" s="109">
        <f>+($H$9/F$9)*F17</f>
        <v>74.147613880874999</v>
      </c>
      <c r="G23" s="109">
        <f>+($H$9/G$10)*G17</f>
        <v>11.667197141467092</v>
      </c>
      <c r="H23" s="2"/>
    </row>
    <row r="24" spans="1:9" x14ac:dyDescent="0.25">
      <c r="A24" s="250" t="s">
        <v>3281</v>
      </c>
      <c r="B24" s="251"/>
      <c r="C24" s="110"/>
      <c r="D24" s="110">
        <f>+($H$9/D$9)*D18</f>
        <v>15.252828870360734</v>
      </c>
      <c r="E24" s="110"/>
      <c r="F24" s="111">
        <f>+($H$9/F$9)*F18</f>
        <v>74.147613880874999</v>
      </c>
      <c r="G24" s="111">
        <f>+($H$9/(G$10+G11))*G18</f>
        <v>10.605641294037063</v>
      </c>
      <c r="H24" s="2"/>
    </row>
    <row r="25" spans="1:9" ht="15.75" thickBot="1" x14ac:dyDescent="0.3">
      <c r="A25" s="252" t="s">
        <v>3282</v>
      </c>
      <c r="B25" s="253"/>
      <c r="C25" s="112">
        <f>(H13/C13)*C19</f>
        <v>1.6068184074819005</v>
      </c>
      <c r="D25" s="112">
        <f>(H13/D13)*D19</f>
        <v>16.797940919290188</v>
      </c>
      <c r="E25" s="112"/>
      <c r="F25" s="113">
        <f>(H13/F13)*F19</f>
        <v>69.727728711842531</v>
      </c>
      <c r="G25" s="113"/>
      <c r="H25" s="2"/>
    </row>
    <row r="26" spans="1:9" ht="15.75" thickBot="1" x14ac:dyDescent="0.3">
      <c r="A26" s="254" t="s">
        <v>3304</v>
      </c>
      <c r="B26" s="255"/>
      <c r="C26" s="114">
        <f>+C12/I12</f>
        <v>1.5692161800429483</v>
      </c>
      <c r="D26" s="265"/>
      <c r="E26" s="266"/>
      <c r="F26" s="266"/>
      <c r="G26" s="267"/>
      <c r="H26" s="2"/>
    </row>
    <row r="27" spans="1:9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x14ac:dyDescent="0.25">
      <c r="A28" s="258" t="s">
        <v>3283</v>
      </c>
      <c r="B28" s="248" t="s">
        <v>3284</v>
      </c>
      <c r="C28" s="249"/>
      <c r="D28" s="115">
        <f>+C20</f>
        <v>1.8797633959013267</v>
      </c>
      <c r="E28" s="85"/>
      <c r="F28" s="85"/>
      <c r="G28" s="2"/>
      <c r="H28" s="2"/>
      <c r="I28" s="2"/>
    </row>
    <row r="29" spans="1:9" x14ac:dyDescent="0.25">
      <c r="A29" s="258"/>
      <c r="B29" s="248" t="s">
        <v>3285</v>
      </c>
      <c r="C29" s="249"/>
      <c r="D29" s="115">
        <f>+D20</f>
        <v>25.421381450601224</v>
      </c>
      <c r="E29" s="85"/>
      <c r="F29" s="85"/>
      <c r="G29" s="2"/>
      <c r="H29" s="2"/>
      <c r="I29" s="2"/>
    </row>
    <row r="30" spans="1:9" x14ac:dyDescent="0.25">
      <c r="A30" s="258"/>
      <c r="B30" s="248" t="s">
        <v>3286</v>
      </c>
      <c r="C30" s="249"/>
      <c r="D30" s="115">
        <f>+E20</f>
        <v>149.99133742932131</v>
      </c>
      <c r="E30" s="85"/>
      <c r="F30" s="85"/>
      <c r="G30" s="2"/>
    </row>
    <row r="31" spans="1:9" x14ac:dyDescent="0.25">
      <c r="A31" s="258"/>
      <c r="B31" s="248" t="s">
        <v>3287</v>
      </c>
      <c r="C31" s="249"/>
      <c r="D31" s="115">
        <f>+D23</f>
        <v>15.252828870360734</v>
      </c>
      <c r="E31" s="85"/>
      <c r="F31" s="85"/>
      <c r="G31" s="2"/>
    </row>
    <row r="32" spans="1:9" x14ac:dyDescent="0.25">
      <c r="A32" s="258"/>
      <c r="B32" s="248" t="s">
        <v>3288</v>
      </c>
      <c r="C32" s="249"/>
      <c r="D32" s="115">
        <f>+G23</f>
        <v>11.667197141467092</v>
      </c>
      <c r="E32" s="85"/>
      <c r="F32" s="85"/>
      <c r="G32" s="2"/>
    </row>
    <row r="33" spans="1:9" x14ac:dyDescent="0.25">
      <c r="A33" s="258"/>
      <c r="B33" s="248" t="s">
        <v>3289</v>
      </c>
      <c r="C33" s="249"/>
      <c r="D33" s="115">
        <f>+G24</f>
        <v>10.605641294037063</v>
      </c>
      <c r="E33" s="85"/>
      <c r="F33" s="85"/>
      <c r="G33" s="2"/>
      <c r="H33" s="2"/>
    </row>
    <row r="34" spans="1:9" x14ac:dyDescent="0.25">
      <c r="A34" s="258"/>
      <c r="B34" s="248" t="s">
        <v>3290</v>
      </c>
      <c r="C34" s="249"/>
      <c r="D34" s="115">
        <f>+F23</f>
        <v>74.147613880874999</v>
      </c>
      <c r="E34" s="85"/>
      <c r="F34" s="85"/>
      <c r="G34" s="2"/>
      <c r="H34" s="2"/>
    </row>
    <row r="35" spans="1:9" ht="15.75" thickBot="1" x14ac:dyDescent="0.3">
      <c r="A35" s="258"/>
      <c r="B35" s="248" t="s">
        <v>3291</v>
      </c>
      <c r="C35" s="249"/>
      <c r="D35" s="4">
        <f>+C12/I12</f>
        <v>1.5692161800429483</v>
      </c>
      <c r="E35" s="85"/>
      <c r="F35" s="85"/>
      <c r="G35" s="2"/>
      <c r="H35" s="2"/>
    </row>
    <row r="36" spans="1:9" ht="15.75" thickBot="1" x14ac:dyDescent="0.3">
      <c r="A36" s="258"/>
      <c r="B36" s="248" t="s">
        <v>3292</v>
      </c>
      <c r="C36" s="249"/>
      <c r="D36" s="30">
        <f>H9/(SUM(CALCS!W2:W1397)-SUMIF(CALCS!C2:C1397,"22",CALCS!W2:W1397))</f>
        <v>0.87520821504626889</v>
      </c>
      <c r="E36" s="85"/>
      <c r="F36" s="85"/>
      <c r="G36" s="2"/>
      <c r="H36" s="2"/>
    </row>
    <row r="37" spans="1:9" x14ac:dyDescent="0.25">
      <c r="A37" s="2"/>
      <c r="B37" s="2"/>
      <c r="C37" s="2"/>
      <c r="D37" s="2"/>
      <c r="E37" s="86"/>
      <c r="F37" s="86"/>
      <c r="G37" s="2"/>
      <c r="H37" s="2"/>
      <c r="I37" s="2"/>
    </row>
    <row r="38" spans="1:9" x14ac:dyDescent="0.25">
      <c r="A38" s="239" t="s">
        <v>3293</v>
      </c>
      <c r="B38" s="248" t="s">
        <v>3284</v>
      </c>
      <c r="C38" s="249"/>
      <c r="D38" s="115">
        <f>C22</f>
        <v>2.0085230093523756</v>
      </c>
      <c r="E38" s="85"/>
      <c r="F38" s="85"/>
      <c r="G38" s="2"/>
      <c r="H38" s="2"/>
      <c r="I38" s="2"/>
    </row>
    <row r="39" spans="1:9" x14ac:dyDescent="0.25">
      <c r="A39" s="239"/>
      <c r="B39" s="248" t="s">
        <v>3285</v>
      </c>
      <c r="C39" s="249"/>
      <c r="D39" s="115">
        <f>D22</f>
        <v>27.996568198816981</v>
      </c>
      <c r="E39" s="85"/>
      <c r="F39" s="85"/>
      <c r="G39" s="2"/>
      <c r="H39" s="2"/>
      <c r="I39" s="2"/>
    </row>
    <row r="40" spans="1:9" x14ac:dyDescent="0.25">
      <c r="A40" s="239"/>
      <c r="B40" s="248" t="s">
        <v>3286</v>
      </c>
      <c r="C40" s="249"/>
      <c r="D40" s="115">
        <f>E22</f>
        <v>254.31534536358117</v>
      </c>
      <c r="E40" s="85"/>
      <c r="F40" s="85"/>
      <c r="G40" s="2"/>
      <c r="H40" s="2"/>
      <c r="I40" s="2"/>
    </row>
    <row r="41" spans="1:9" x14ac:dyDescent="0.25">
      <c r="A41" s="239"/>
      <c r="B41" s="248" t="s">
        <v>3294</v>
      </c>
      <c r="C41" s="249"/>
      <c r="D41" s="115">
        <f>C25</f>
        <v>1.6068184074819005</v>
      </c>
      <c r="E41" s="85"/>
      <c r="F41" s="85"/>
      <c r="G41" s="2"/>
      <c r="H41" s="2"/>
      <c r="I41" s="2"/>
    </row>
    <row r="42" spans="1:9" x14ac:dyDescent="0.25">
      <c r="A42" s="239"/>
      <c r="B42" s="248" t="s">
        <v>3287</v>
      </c>
      <c r="C42" s="249"/>
      <c r="D42" s="115">
        <f>D25</f>
        <v>16.797940919290188</v>
      </c>
      <c r="E42" s="85"/>
      <c r="F42" s="85"/>
      <c r="G42" s="2"/>
      <c r="H42" s="2"/>
      <c r="I42" s="2"/>
    </row>
    <row r="43" spans="1:9" ht="15.75" thickBot="1" x14ac:dyDescent="0.3">
      <c r="A43" s="239"/>
      <c r="B43" s="248" t="s">
        <v>3290</v>
      </c>
      <c r="C43" s="249"/>
      <c r="D43" s="115">
        <f>F25</f>
        <v>69.727728711842531</v>
      </c>
      <c r="E43" s="85"/>
      <c r="F43" s="85"/>
      <c r="G43" s="2"/>
      <c r="H43" s="2"/>
      <c r="I43" s="2"/>
    </row>
    <row r="44" spans="1:9" ht="15.75" thickBot="1" x14ac:dyDescent="0.3">
      <c r="A44" s="239"/>
      <c r="B44" s="248" t="s">
        <v>3295</v>
      </c>
      <c r="C44" s="249"/>
      <c r="D44" s="30">
        <f>H13/SUMIF(CALCS!C2:C1397, "22", CALCS!W2:W1397)</f>
        <v>0.83154910453279329</v>
      </c>
      <c r="E44" s="85"/>
      <c r="F44" s="85"/>
      <c r="G44" s="2"/>
      <c r="H44" s="2"/>
      <c r="I44" s="2"/>
    </row>
    <row r="45" spans="1:9" x14ac:dyDescent="0.25">
      <c r="F45" s="84"/>
    </row>
    <row r="46" spans="1:9" ht="15.75" thickBot="1" x14ac:dyDescent="0.3">
      <c r="F46" s="84"/>
    </row>
    <row r="47" spans="1:9" ht="18.75" x14ac:dyDescent="0.3">
      <c r="B47" s="262" t="s">
        <v>3305</v>
      </c>
      <c r="C47" s="263"/>
      <c r="D47" s="263"/>
      <c r="E47" s="264"/>
    </row>
    <row r="48" spans="1:9" ht="19.5" thickBot="1" x14ac:dyDescent="0.35">
      <c r="B48" s="259" t="s">
        <v>4779</v>
      </c>
      <c r="C48" s="260"/>
      <c r="D48" s="260"/>
      <c r="E48" s="261"/>
    </row>
    <row r="55" spans="2:2" x14ac:dyDescent="0.25">
      <c r="B55" s="31"/>
    </row>
  </sheetData>
  <mergeCells count="38">
    <mergeCell ref="D26:G26"/>
    <mergeCell ref="A1:J1"/>
    <mergeCell ref="A2:J2"/>
    <mergeCell ref="A4:J4"/>
    <mergeCell ref="A5:J5"/>
    <mergeCell ref="A3:J3"/>
    <mergeCell ref="A15:B15"/>
    <mergeCell ref="A16:B16"/>
    <mergeCell ref="A17:B17"/>
    <mergeCell ref="A18:B18"/>
    <mergeCell ref="B48:E48"/>
    <mergeCell ref="B47:E47"/>
    <mergeCell ref="B44:C44"/>
    <mergeCell ref="B34:C34"/>
    <mergeCell ref="B35:C35"/>
    <mergeCell ref="B36:C36"/>
    <mergeCell ref="B38:C38"/>
    <mergeCell ref="B39:C39"/>
    <mergeCell ref="B40:C40"/>
    <mergeCell ref="B41:C41"/>
    <mergeCell ref="B42:C42"/>
    <mergeCell ref="B43:C43"/>
    <mergeCell ref="A38:A44"/>
    <mergeCell ref="A19:B19"/>
    <mergeCell ref="A20:B20"/>
    <mergeCell ref="A21:B21"/>
    <mergeCell ref="A22:B22"/>
    <mergeCell ref="B33:C33"/>
    <mergeCell ref="A24:B24"/>
    <mergeCell ref="A25:B25"/>
    <mergeCell ref="A26:B26"/>
    <mergeCell ref="A23:B23"/>
    <mergeCell ref="A28:A36"/>
    <mergeCell ref="B28:C28"/>
    <mergeCell ref="B29:C29"/>
    <mergeCell ref="B30:C30"/>
    <mergeCell ref="B31:C31"/>
    <mergeCell ref="B32:C3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/>
  </sheetViews>
  <sheetFormatPr defaultColWidth="8.85546875" defaultRowHeight="15" x14ac:dyDescent="0.25"/>
  <cols>
    <col min="1" max="1" width="14.28515625" bestFit="1" customWidth="1"/>
    <col min="2" max="2" width="3.7109375" bestFit="1" customWidth="1"/>
    <col min="3" max="3" width="15.42578125" bestFit="1" customWidth="1"/>
    <col min="4" max="4" width="8.7109375" bestFit="1" customWidth="1"/>
    <col min="5" max="5" width="23.28515625" bestFit="1" customWidth="1"/>
    <col min="6" max="6" width="17.42578125" bestFit="1" customWidth="1"/>
    <col min="7" max="7" width="31.85546875" bestFit="1" customWidth="1"/>
    <col min="8" max="8" width="29.7109375" customWidth="1"/>
  </cols>
  <sheetData>
    <row r="1" spans="1:8" ht="39" thickBot="1" x14ac:dyDescent="0.3">
      <c r="A1" s="162" t="s">
        <v>8</v>
      </c>
      <c r="B1" s="163" t="s">
        <v>4</v>
      </c>
      <c r="C1" s="163" t="s">
        <v>6022</v>
      </c>
      <c r="D1" s="164" t="s">
        <v>6023</v>
      </c>
      <c r="E1" s="164" t="s">
        <v>6024</v>
      </c>
      <c r="F1" s="163" t="s">
        <v>6025</v>
      </c>
      <c r="G1" s="164" t="s">
        <v>6026</v>
      </c>
      <c r="H1" s="164" t="s">
        <v>6042</v>
      </c>
    </row>
    <row r="2" spans="1:8" ht="15.75" thickBot="1" x14ac:dyDescent="0.3">
      <c r="A2" s="165" t="s">
        <v>5524</v>
      </c>
      <c r="B2" s="165" t="s">
        <v>223</v>
      </c>
      <c r="C2" s="165" t="s">
        <v>6027</v>
      </c>
      <c r="D2" s="166">
        <v>2016</v>
      </c>
      <c r="E2" s="167" t="s">
        <v>6028</v>
      </c>
      <c r="F2" s="216">
        <v>1425661.29</v>
      </c>
      <c r="G2" s="278" t="s">
        <v>6029</v>
      </c>
      <c r="H2" s="171" t="s">
        <v>23</v>
      </c>
    </row>
    <row r="3" spans="1:8" ht="15.75" thickBot="1" x14ac:dyDescent="0.3">
      <c r="A3" s="167" t="s">
        <v>5401</v>
      </c>
      <c r="B3" s="168" t="s">
        <v>1761</v>
      </c>
      <c r="C3" s="168" t="s">
        <v>6030</v>
      </c>
      <c r="D3" s="169">
        <v>2016</v>
      </c>
      <c r="E3" s="168" t="s">
        <v>6028</v>
      </c>
      <c r="F3" s="216">
        <v>548886.03</v>
      </c>
      <c r="G3" s="279"/>
      <c r="H3" s="171" t="s">
        <v>23</v>
      </c>
    </row>
    <row r="4" spans="1:8" ht="15.75" thickBot="1" x14ac:dyDescent="0.3">
      <c r="A4" s="167" t="s">
        <v>4718</v>
      </c>
      <c r="B4" s="168" t="s">
        <v>34</v>
      </c>
      <c r="C4" s="168" t="s">
        <v>6031</v>
      </c>
      <c r="D4" s="169">
        <v>2016</v>
      </c>
      <c r="E4" s="168" t="s">
        <v>6032</v>
      </c>
      <c r="F4" s="216">
        <v>66961</v>
      </c>
      <c r="G4" s="279"/>
      <c r="H4" s="171" t="s">
        <v>23</v>
      </c>
    </row>
    <row r="5" spans="1:8" ht="15.75" thickBot="1" x14ac:dyDescent="0.3">
      <c r="A5" s="167" t="s">
        <v>5633</v>
      </c>
      <c r="B5" s="168" t="s">
        <v>928</v>
      </c>
      <c r="C5" s="168" t="s">
        <v>6033</v>
      </c>
      <c r="D5" s="169">
        <v>2016</v>
      </c>
      <c r="E5" s="168" t="s">
        <v>6032</v>
      </c>
      <c r="F5" s="216">
        <v>109242</v>
      </c>
      <c r="G5" s="280"/>
      <c r="H5" s="171" t="s">
        <v>23</v>
      </c>
    </row>
    <row r="6" spans="1:8" ht="15.75" thickBot="1" x14ac:dyDescent="0.3">
      <c r="A6" s="217" t="s">
        <v>5584</v>
      </c>
      <c r="B6" s="168" t="s">
        <v>6</v>
      </c>
      <c r="C6" s="168" t="s">
        <v>6034</v>
      </c>
      <c r="D6" s="169">
        <v>2016</v>
      </c>
      <c r="E6" s="168" t="s">
        <v>6032</v>
      </c>
      <c r="F6" s="182">
        <v>677982</v>
      </c>
      <c r="G6" s="281" t="s">
        <v>6035</v>
      </c>
      <c r="H6" s="170" t="s">
        <v>786</v>
      </c>
    </row>
    <row r="7" spans="1:8" ht="15.75" thickBot="1" x14ac:dyDescent="0.3">
      <c r="A7" s="217" t="s">
        <v>5430</v>
      </c>
      <c r="B7" s="168" t="s">
        <v>928</v>
      </c>
      <c r="C7" s="168" t="s">
        <v>6036</v>
      </c>
      <c r="D7" s="169">
        <v>2016</v>
      </c>
      <c r="E7" s="168" t="s">
        <v>6032</v>
      </c>
      <c r="F7" s="182">
        <v>263146</v>
      </c>
      <c r="G7" s="279"/>
      <c r="H7" s="170" t="s">
        <v>1006</v>
      </c>
    </row>
    <row r="8" spans="1:8" ht="15.75" thickBot="1" x14ac:dyDescent="0.3">
      <c r="A8" s="217" t="s">
        <v>6041</v>
      </c>
      <c r="B8" s="168" t="s">
        <v>928</v>
      </c>
      <c r="C8" s="168" t="s">
        <v>6037</v>
      </c>
      <c r="D8" s="169">
        <v>2016</v>
      </c>
      <c r="E8" s="168" t="s">
        <v>6032</v>
      </c>
      <c r="F8" s="182">
        <v>71558</v>
      </c>
      <c r="G8" s="279"/>
      <c r="H8" s="170" t="s">
        <v>1016</v>
      </c>
    </row>
    <row r="9" spans="1:8" ht="15.75" thickBot="1" x14ac:dyDescent="0.3">
      <c r="A9" s="217" t="s">
        <v>5814</v>
      </c>
      <c r="B9" s="168" t="s">
        <v>1980</v>
      </c>
      <c r="C9" s="168" t="s">
        <v>6038</v>
      </c>
      <c r="D9" s="169">
        <v>2016</v>
      </c>
      <c r="E9" s="168" t="s">
        <v>6032</v>
      </c>
      <c r="F9" s="182">
        <v>91825</v>
      </c>
      <c r="G9" s="279"/>
      <c r="H9" s="170" t="s">
        <v>1985</v>
      </c>
    </row>
    <row r="10" spans="1:8" ht="15.75" thickBot="1" x14ac:dyDescent="0.3">
      <c r="A10" s="217" t="s">
        <v>5307</v>
      </c>
      <c r="B10" s="168" t="s">
        <v>2791</v>
      </c>
      <c r="C10" s="168" t="s">
        <v>6039</v>
      </c>
      <c r="D10" s="169">
        <v>2016</v>
      </c>
      <c r="E10" s="168" t="s">
        <v>6032</v>
      </c>
      <c r="F10" s="182">
        <v>336590</v>
      </c>
      <c r="G10" s="280"/>
      <c r="H10" s="170" t="s">
        <v>2807</v>
      </c>
    </row>
    <row r="11" spans="1:8" x14ac:dyDescent="0.25">
      <c r="F11" s="172">
        <f>SUM(F2:F10)</f>
        <v>3591851.3200000003</v>
      </c>
    </row>
  </sheetData>
  <mergeCells count="2">
    <mergeCell ref="G2:G5"/>
    <mergeCell ref="G6:G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pane ySplit="1" topLeftCell="A2" activePane="bottomLeft" state="frozen"/>
      <selection pane="bottomLeft" activeCell="L1" sqref="L1"/>
    </sheetView>
  </sheetViews>
  <sheetFormatPr defaultColWidth="8.85546875" defaultRowHeight="15" x14ac:dyDescent="0.25"/>
  <cols>
    <col min="1" max="1" width="22.42578125" bestFit="1" customWidth="1"/>
    <col min="2" max="2" width="4.28515625" bestFit="1" customWidth="1"/>
    <col min="3" max="3" width="3.140625" bestFit="1" customWidth="1"/>
    <col min="4" max="4" width="9.85546875" bestFit="1" customWidth="1"/>
    <col min="5" max="5" width="8.85546875" bestFit="1" customWidth="1"/>
    <col min="6" max="6" width="8.7109375" bestFit="1" customWidth="1"/>
    <col min="7" max="7" width="10.42578125" bestFit="1" customWidth="1"/>
    <col min="8" max="8" width="11.140625" bestFit="1" customWidth="1"/>
    <col min="9" max="9" width="18.28515625" bestFit="1" customWidth="1"/>
    <col min="10" max="10" width="30.85546875" bestFit="1" customWidth="1"/>
    <col min="11" max="11" width="17.28515625" bestFit="1" customWidth="1"/>
    <col min="12" max="12" width="13.140625" bestFit="1" customWidth="1"/>
  </cols>
  <sheetData>
    <row r="1" spans="1:12" x14ac:dyDescent="0.25">
      <c r="A1" t="str">
        <f>CALCS!A1</f>
        <v>NAME</v>
      </c>
      <c r="B1" t="str">
        <f>CALCS!B1</f>
        <v>STA</v>
      </c>
      <c r="C1" t="str">
        <f>CALCS!C1</f>
        <v>TY</v>
      </c>
      <c r="D1" t="str">
        <f>CALCS!D1</f>
        <v>TYPE</v>
      </c>
      <c r="E1" t="str">
        <f>CALCS!AD1</f>
        <v>Key</v>
      </c>
      <c r="F1" t="str">
        <f>CALCS!J1</f>
        <v>MA</v>
      </c>
      <c r="G1" t="str">
        <f>CALCS!K1</f>
        <v>ROFO</v>
      </c>
      <c r="H1" t="str">
        <f>CALCS!X1</f>
        <v>GA</v>
      </c>
      <c r="I1" s="187" t="s">
        <v>6040</v>
      </c>
      <c r="J1" s="188" t="s">
        <v>6054</v>
      </c>
      <c r="K1" s="185" t="s">
        <v>6055</v>
      </c>
      <c r="L1" s="185" t="s">
        <v>7724</v>
      </c>
    </row>
    <row r="2" spans="1:12" x14ac:dyDescent="0.25">
      <c r="A2" t="str">
        <f>CALCS!A261</f>
        <v>Adams County</v>
      </c>
      <c r="B2" t="str">
        <f>CALCS!B261</f>
        <v>CO</v>
      </c>
      <c r="C2" t="str">
        <f>CALCS!C261</f>
        <v>66</v>
      </c>
      <c r="D2" t="str">
        <f>CALCS!D261</f>
        <v>UC</v>
      </c>
      <c r="E2" t="str">
        <f>CALCS!AD261</f>
        <v>089001</v>
      </c>
      <c r="F2" t="str">
        <f>CALCS!J261</f>
        <v>19740</v>
      </c>
      <c r="G2" t="str">
        <f>CALCS!K261</f>
        <v>0801</v>
      </c>
      <c r="H2">
        <f>CALCS!X261</f>
        <v>1134167</v>
      </c>
      <c r="I2" s="189">
        <f ca="1">ROUND(IF(ISERROR(H2/SUMIF($F$2:$F$1247,F2,$H$2:$H$1247)*OFFSET(Reallocations!$F$1,MATCH(F2,Reallocations!$H$2:$H$10,0),)), 0, H2/SUMIF($F$2:$F$1247,F2,$H$2:$H$1247)*OFFSET(Reallocations!$F$1,MATCH(F2,Reallocations!$H$2:$H$10,0),)),0)</f>
        <v>49161</v>
      </c>
      <c r="J2" s="186" t="str">
        <f ca="1">OFFSET(MSACounties!$C$1,MATCH(F2,MSACounties!A$2:A$800,0),)</f>
        <v>Denver-Aurora-Lakewood, CO</v>
      </c>
      <c r="K2" s="186" t="str">
        <f ca="1">OFFSET('Office Codes'!$G$1,MATCH(G2,'Office Codes'!$B$2:$B$44,0),)</f>
        <v>Denver</v>
      </c>
      <c r="L2" s="186" t="b">
        <f ca="1">(0.25*H2)&gt;I2</f>
        <v>1</v>
      </c>
    </row>
    <row r="3" spans="1:12" x14ac:dyDescent="0.25">
      <c r="A3" t="str">
        <f>CALCS!A262</f>
        <v>Arapahoe County</v>
      </c>
      <c r="B3" t="str">
        <f>CALCS!B262</f>
        <v>CO</v>
      </c>
      <c r="C3" t="str">
        <f>CALCS!C262</f>
        <v>66</v>
      </c>
      <c r="D3" t="str">
        <f>CALCS!D262</f>
        <v>UC</v>
      </c>
      <c r="E3" t="str">
        <f>CALCS!AD262</f>
        <v>089005</v>
      </c>
      <c r="F3" t="str">
        <f>CALCS!J262</f>
        <v>19740</v>
      </c>
      <c r="G3" t="str">
        <f>CALCS!K262</f>
        <v>0801</v>
      </c>
      <c r="H3">
        <f>CALCS!X262</f>
        <v>1059595</v>
      </c>
      <c r="I3" s="189">
        <f ca="1">ROUND(IF(ISERROR(H3/SUMIF($F$2:$F$1247,F3,$H$2:$H$1247)*OFFSET(Reallocations!$F$1,MATCH(F3,Reallocations!$H$2:$H$10,0),)), 0, H3/SUMIF($F$2:$F$1247,F3,$H$2:$H$1247)*OFFSET(Reallocations!$F$1,MATCH(F3,Reallocations!$H$2:$H$10,0),)),0)</f>
        <v>45928</v>
      </c>
      <c r="J3" s="186" t="str">
        <f ca="1">OFFSET(MSACounties!$C$1,MATCH(F3,MSACounties!A$2:A$800,0),)</f>
        <v>Denver-Aurora-Lakewood, CO</v>
      </c>
      <c r="K3" s="186" t="str">
        <f ca="1">OFFSET('Office Codes'!$G$1,MATCH(G3,'Office Codes'!$B$2:$B$44,0),)</f>
        <v>Denver</v>
      </c>
      <c r="L3" s="186" t="b">
        <f t="shared" ref="L3:L37" ca="1" si="0">(0.25*H3)&gt;I3</f>
        <v>1</v>
      </c>
    </row>
    <row r="4" spans="1:12" x14ac:dyDescent="0.25">
      <c r="A4" t="str">
        <f>CALCS!A244</f>
        <v>Arvada</v>
      </c>
      <c r="B4" t="str">
        <f>CALCS!B244</f>
        <v>CO</v>
      </c>
      <c r="C4" t="str">
        <f>CALCS!C244</f>
        <v>52</v>
      </c>
      <c r="D4" t="str">
        <f>CALCS!D244</f>
        <v>MC</v>
      </c>
      <c r="E4" t="str">
        <f>CALCS!AD244</f>
        <v>080054</v>
      </c>
      <c r="F4" t="str">
        <f>CALCS!J244</f>
        <v>19740</v>
      </c>
      <c r="G4" t="str">
        <f>CALCS!K244</f>
        <v>0801</v>
      </c>
      <c r="H4">
        <f>CALCS!X244</f>
        <v>446190</v>
      </c>
      <c r="I4" s="189">
        <f ca="1">ROUND(IF(ISERROR(H4/SUMIF($F$2:$F$1247,F4,$H$2:$H$1247)*OFFSET(Reallocations!$F$1,MATCH(F4,Reallocations!$H$2:$H$10,0),)), 0, H4/SUMIF($F$2:$F$1247,F4,$H$2:$H$1247)*OFFSET(Reallocations!$F$1,MATCH(F4,Reallocations!$H$2:$H$10,0),)),0)</f>
        <v>19340</v>
      </c>
      <c r="J4" s="186" t="str">
        <f ca="1">OFFSET(MSACounties!$C$1,MATCH(F4,MSACounties!A$2:A$800,0),)</f>
        <v>Denver-Aurora-Lakewood, CO</v>
      </c>
      <c r="K4" s="186" t="str">
        <f ca="1">OFFSET('Office Codes'!$G$1,MATCH(G4,'Office Codes'!$B$2:$B$44,0),)</f>
        <v>Denver</v>
      </c>
      <c r="L4" s="186" t="b">
        <f t="shared" ca="1" si="0"/>
        <v>1</v>
      </c>
    </row>
    <row r="5" spans="1:12" x14ac:dyDescent="0.25">
      <c r="A5" t="str">
        <f>CALCS!A245</f>
        <v>Aurora</v>
      </c>
      <c r="B5" t="str">
        <f>CALCS!B245</f>
        <v>CO</v>
      </c>
      <c r="C5" t="str">
        <f>CALCS!C245</f>
        <v>51</v>
      </c>
      <c r="D5" t="str">
        <f>CALCS!D245</f>
        <v>PC</v>
      </c>
      <c r="E5" t="str">
        <f>CALCS!AD245</f>
        <v>080072</v>
      </c>
      <c r="F5" t="str">
        <f>CALCS!J245</f>
        <v>19740</v>
      </c>
      <c r="G5" t="str">
        <f>CALCS!K245</f>
        <v>0801</v>
      </c>
      <c r="H5">
        <f>CALCS!X245</f>
        <v>2677456</v>
      </c>
      <c r="I5" s="189">
        <f ca="1">ROUND(IF(ISERROR(H5/SUMIF($F$2:$F$1247,F5,$H$2:$H$1247)*OFFSET(Reallocations!$F$1,MATCH(F5,Reallocations!$H$2:$H$10,0),)), 0, H5/SUMIF($F$2:$F$1247,F5,$H$2:$H$1247)*OFFSET(Reallocations!$F$1,MATCH(F5,Reallocations!$H$2:$H$10,0),)),0)</f>
        <v>116055</v>
      </c>
      <c r="J5" s="186" t="str">
        <f ca="1">OFFSET(MSACounties!$C$1,MATCH(F5,MSACounties!A$2:A$800,0),)</f>
        <v>Denver-Aurora-Lakewood, CO</v>
      </c>
      <c r="K5" s="186" t="str">
        <f ca="1">OFFSET('Office Codes'!$G$1,MATCH(G5,'Office Codes'!$B$2:$B$44,0),)</f>
        <v>Denver</v>
      </c>
      <c r="L5" s="186" t="b">
        <f t="shared" ca="1" si="0"/>
        <v>1</v>
      </c>
    </row>
    <row r="6" spans="1:12" x14ac:dyDescent="0.25">
      <c r="A6" t="str">
        <f>CALCS!A247</f>
        <v>Broomfield City/County</v>
      </c>
      <c r="B6" t="str">
        <f>CALCS!B247</f>
        <v>CO</v>
      </c>
      <c r="C6" t="str">
        <f>CALCS!C247</f>
        <v>51</v>
      </c>
      <c r="D6" t="str">
        <f>CALCS!D247</f>
        <v>PC</v>
      </c>
      <c r="E6" t="str">
        <f>CALCS!AD247</f>
        <v>080180</v>
      </c>
      <c r="F6" t="str">
        <f>CALCS!J247</f>
        <v>19740</v>
      </c>
      <c r="G6" t="str">
        <f>CALCS!K247</f>
        <v>0801</v>
      </c>
      <c r="H6">
        <f>CALCS!X247</f>
        <v>238840</v>
      </c>
      <c r="I6" s="189">
        <f ca="1">ROUND(IF(ISERROR(H6/SUMIF($F$2:$F$1247,F6,$H$2:$H$1247)*OFFSET(Reallocations!$F$1,MATCH(F6,Reallocations!$H$2:$H$10,0),)), 0, H6/SUMIF($F$2:$F$1247,F6,$H$2:$H$1247)*OFFSET(Reallocations!$F$1,MATCH(F6,Reallocations!$H$2:$H$10,0),)),0)</f>
        <v>10353</v>
      </c>
      <c r="J6" s="186" t="str">
        <f ca="1">OFFSET(MSACounties!$C$1,MATCH(F6,MSACounties!A$2:A$800,0),)</f>
        <v>Denver-Aurora-Lakewood, CO</v>
      </c>
      <c r="K6" s="186" t="str">
        <f ca="1">OFFSET('Office Codes'!$G$1,MATCH(G6,'Office Codes'!$B$2:$B$44,0),)</f>
        <v>Denver</v>
      </c>
      <c r="L6" s="186" t="b">
        <f t="shared" ca="1" si="0"/>
        <v>1</v>
      </c>
    </row>
    <row r="7" spans="1:12" x14ac:dyDescent="0.25">
      <c r="A7" t="str">
        <f>CALCS!A248</f>
        <v>Centennial</v>
      </c>
      <c r="B7" t="str">
        <f>CALCS!B248</f>
        <v>CO</v>
      </c>
      <c r="C7" t="str">
        <f>CALCS!C248</f>
        <v>52</v>
      </c>
      <c r="D7" t="str">
        <f>CALCS!D248</f>
        <v>MC</v>
      </c>
      <c r="E7" t="str">
        <f>CALCS!AD248</f>
        <v>080238</v>
      </c>
      <c r="F7" t="str">
        <f>CALCS!J248</f>
        <v>19740</v>
      </c>
      <c r="G7" t="str">
        <f>CALCS!K248</f>
        <v>0801</v>
      </c>
      <c r="H7">
        <f>CALCS!X248</f>
        <v>332243</v>
      </c>
      <c r="I7" s="189">
        <f ca="1">ROUND(IF(ISERROR(H7/SUMIF($F$2:$F$1247,F7,$H$2:$H$1247)*OFFSET(Reallocations!$F$1,MATCH(F7,Reallocations!$H$2:$H$10,0),)), 0, H7/SUMIF($F$2:$F$1247,F7,$H$2:$H$1247)*OFFSET(Reallocations!$F$1,MATCH(F7,Reallocations!$H$2:$H$10,0),)),0)</f>
        <v>14401</v>
      </c>
      <c r="J7" s="186" t="str">
        <f ca="1">OFFSET(MSACounties!$C$1,MATCH(F7,MSACounties!A$2:A$800,0),)</f>
        <v>Denver-Aurora-Lakewood, CO</v>
      </c>
      <c r="K7" s="186" t="str">
        <f ca="1">OFFSET('Office Codes'!$G$1,MATCH(G7,'Office Codes'!$B$2:$B$44,0),)</f>
        <v>Denver</v>
      </c>
      <c r="L7" s="186" t="b">
        <f t="shared" ca="1" si="0"/>
        <v>1</v>
      </c>
    </row>
    <row r="8" spans="1:12" x14ac:dyDescent="0.25">
      <c r="A8" t="str">
        <f>CALCS!A250</f>
        <v>Commerce City</v>
      </c>
      <c r="B8" t="str">
        <f>CALCS!B250</f>
        <v>CO</v>
      </c>
      <c r="C8" t="str">
        <f>CALCS!C250</f>
        <v>52</v>
      </c>
      <c r="D8" t="str">
        <f>CALCS!D250</f>
        <v>MC</v>
      </c>
      <c r="E8" t="str">
        <f>CALCS!AD250</f>
        <v>080300</v>
      </c>
      <c r="F8" t="str">
        <f>CALCS!J250</f>
        <v>19740</v>
      </c>
      <c r="G8" t="str">
        <f>CALCS!K250</f>
        <v>0801</v>
      </c>
      <c r="H8">
        <f>CALCS!X250</f>
        <v>398567</v>
      </c>
      <c r="I8" s="189">
        <f ca="1">ROUND(IF(ISERROR(H8/SUMIF($F$2:$F$1247,F8,$H$2:$H$1247)*OFFSET(Reallocations!$F$1,MATCH(F8,Reallocations!$H$2:$H$10,0),)), 0, H8/SUMIF($F$2:$F$1247,F8,$H$2:$H$1247)*OFFSET(Reallocations!$F$1,MATCH(F8,Reallocations!$H$2:$H$10,0),)),0)</f>
        <v>17276</v>
      </c>
      <c r="J8" s="186" t="str">
        <f ca="1">OFFSET(MSACounties!$C$1,MATCH(F8,MSACounties!A$2:A$800,0),)</f>
        <v>Denver-Aurora-Lakewood, CO</v>
      </c>
      <c r="K8" s="186" t="str">
        <f ca="1">OFFSET('Office Codes'!$G$1,MATCH(G8,'Office Codes'!$B$2:$B$44,0),)</f>
        <v>Denver</v>
      </c>
      <c r="L8" s="186" t="b">
        <f t="shared" ca="1" si="0"/>
        <v>1</v>
      </c>
    </row>
    <row r="9" spans="1:12" x14ac:dyDescent="0.25">
      <c r="A9" t="str">
        <f>CALCS!A251</f>
        <v>Denver</v>
      </c>
      <c r="B9" t="str">
        <f>CALCS!B251</f>
        <v>CO</v>
      </c>
      <c r="C9" t="str">
        <f>CALCS!C251</f>
        <v>51</v>
      </c>
      <c r="D9" t="str">
        <f>CALCS!D251</f>
        <v>PC</v>
      </c>
      <c r="E9" t="str">
        <f>CALCS!AD251</f>
        <v>080390</v>
      </c>
      <c r="F9" t="str">
        <f>CALCS!J251</f>
        <v>19740</v>
      </c>
      <c r="G9" t="str">
        <f>CALCS!K251</f>
        <v>0801</v>
      </c>
      <c r="H9">
        <f>CALCS!X251</f>
        <v>6327461</v>
      </c>
      <c r="I9" s="189">
        <f ca="1">ROUND(IF(ISERROR(H9/SUMIF($F$2:$F$1247,F9,$H$2:$H$1247)*OFFSET(Reallocations!$F$1,MATCH(F9,Reallocations!$H$2:$H$10,0),)), 0, H9/SUMIF($F$2:$F$1247,F9,$H$2:$H$1247)*OFFSET(Reallocations!$F$1,MATCH(F9,Reallocations!$H$2:$H$10,0),)),0)</f>
        <v>274264</v>
      </c>
      <c r="J9" s="186" t="str">
        <f ca="1">OFFSET(MSACounties!$C$1,MATCH(F9,MSACounties!A$2:A$800,0),)</f>
        <v>Denver-Aurora-Lakewood, CO</v>
      </c>
      <c r="K9" s="186" t="str">
        <f ca="1">OFFSET('Office Codes'!$G$1,MATCH(G9,'Office Codes'!$B$2:$B$44,0),)</f>
        <v>Denver</v>
      </c>
      <c r="L9" s="186" t="b">
        <f t="shared" ca="1" si="0"/>
        <v>1</v>
      </c>
    </row>
    <row r="10" spans="1:12" x14ac:dyDescent="0.25">
      <c r="A10" t="str">
        <f>CALCS!A264</f>
        <v>Jefferson County</v>
      </c>
      <c r="B10" t="str">
        <f>CALCS!B264</f>
        <v>CO</v>
      </c>
      <c r="C10" t="str">
        <f>CALCS!C264</f>
        <v>66</v>
      </c>
      <c r="D10" t="str">
        <f>CALCS!D264</f>
        <v>UC</v>
      </c>
      <c r="E10" t="str">
        <f>CALCS!AD264</f>
        <v>089059</v>
      </c>
      <c r="F10" t="str">
        <f>CALCS!J264</f>
        <v>19740</v>
      </c>
      <c r="G10" t="str">
        <f>CALCS!K264</f>
        <v>0801</v>
      </c>
      <c r="H10">
        <f>CALCS!X264</f>
        <v>926892</v>
      </c>
      <c r="I10" s="189">
        <f ca="1">ROUND(IF(ISERROR(H10/SUMIF($F$2:$F$1247,F10,$H$2:$H$1247)*OFFSET(Reallocations!$F$1,MATCH(F10,Reallocations!$H$2:$H$10,0),)), 0, H10/SUMIF($F$2:$F$1247,F10,$H$2:$H$1247)*OFFSET(Reallocations!$F$1,MATCH(F10,Reallocations!$H$2:$H$10,0),)),0)</f>
        <v>40176</v>
      </c>
      <c r="J10" s="186" t="str">
        <f ca="1">OFFSET(MSACounties!$C$1,MATCH(F10,MSACounties!A$2:A$800,0),)</f>
        <v>Denver-Aurora-Lakewood, CO</v>
      </c>
      <c r="K10" s="186" t="str">
        <f ca="1">OFFSET('Office Codes'!$G$1,MATCH(G10,'Office Codes'!$B$2:$B$44,0),)</f>
        <v>Denver</v>
      </c>
      <c r="L10" s="186" t="b">
        <f t="shared" ca="1" si="0"/>
        <v>1</v>
      </c>
    </row>
    <row r="11" spans="1:12" x14ac:dyDescent="0.25">
      <c r="A11" t="str">
        <f>CALCS!A255</f>
        <v>Lakewood</v>
      </c>
      <c r="B11" t="str">
        <f>CALCS!B255</f>
        <v>CO</v>
      </c>
      <c r="C11" t="str">
        <f>CALCS!C255</f>
        <v>51</v>
      </c>
      <c r="D11" t="str">
        <f>CALCS!D255</f>
        <v>PC</v>
      </c>
      <c r="E11" t="str">
        <f>CALCS!AD255</f>
        <v>080906</v>
      </c>
      <c r="F11" t="str">
        <f>CALCS!J255</f>
        <v>19740</v>
      </c>
      <c r="G11" t="str">
        <f>CALCS!K255</f>
        <v>0801</v>
      </c>
      <c r="H11">
        <f>CALCS!X255</f>
        <v>847299</v>
      </c>
      <c r="I11" s="189">
        <f ca="1">ROUND(IF(ISERROR(H11/SUMIF($F$2:$F$1247,F11,$H$2:$H$1247)*OFFSET(Reallocations!$F$1,MATCH(F11,Reallocations!$H$2:$H$10,0),)), 0, H11/SUMIF($F$2:$F$1247,F11,$H$2:$H$1247)*OFFSET(Reallocations!$F$1,MATCH(F11,Reallocations!$H$2:$H$10,0),)),0)</f>
        <v>36726</v>
      </c>
      <c r="J11" s="186" t="str">
        <f ca="1">OFFSET(MSACounties!$C$1,MATCH(F11,MSACounties!A$2:A$800,0),)</f>
        <v>Denver-Aurora-Lakewood, CO</v>
      </c>
      <c r="K11" s="186" t="str">
        <f ca="1">OFFSET('Office Codes'!$G$1,MATCH(G11,'Office Codes'!$B$2:$B$44,0),)</f>
        <v>Denver</v>
      </c>
      <c r="L11" s="186" t="b">
        <f t="shared" ca="1" si="0"/>
        <v>1</v>
      </c>
    </row>
    <row r="12" spans="1:12" x14ac:dyDescent="0.25">
      <c r="A12" t="str">
        <f>CALCS!A259</f>
        <v>Thornton</v>
      </c>
      <c r="B12" t="str">
        <f>CALCS!B259</f>
        <v>CO</v>
      </c>
      <c r="C12" t="str">
        <f>CALCS!C259</f>
        <v>52</v>
      </c>
      <c r="D12" t="str">
        <f>CALCS!D259</f>
        <v>MC</v>
      </c>
      <c r="E12" t="str">
        <f>CALCS!AD259</f>
        <v>081524</v>
      </c>
      <c r="F12" t="str">
        <f>CALCS!J259</f>
        <v>19740</v>
      </c>
      <c r="G12" t="str">
        <f>CALCS!K259</f>
        <v>0801</v>
      </c>
      <c r="H12">
        <f>CALCS!X259</f>
        <v>668523</v>
      </c>
      <c r="I12" s="189">
        <f ca="1">ROUND(IF(ISERROR(H12/SUMIF($F$2:$F$1247,F12,$H$2:$H$1247)*OFFSET(Reallocations!$F$1,MATCH(F12,Reallocations!$H$2:$H$10,0),)), 0, H12/SUMIF($F$2:$F$1247,F12,$H$2:$H$1247)*OFFSET(Reallocations!$F$1,MATCH(F12,Reallocations!$H$2:$H$10,0),)),0)</f>
        <v>28977</v>
      </c>
      <c r="J12" s="186" t="str">
        <f ca="1">OFFSET(MSACounties!$C$1,MATCH(F12,MSACounties!A$2:A$800,0),)</f>
        <v>Denver-Aurora-Lakewood, CO</v>
      </c>
      <c r="K12" s="186" t="str">
        <f ca="1">OFFSET('Office Codes'!$G$1,MATCH(G12,'Office Codes'!$B$2:$B$44,0),)</f>
        <v>Denver</v>
      </c>
      <c r="L12" s="186" t="b">
        <f t="shared" ca="1" si="0"/>
        <v>1</v>
      </c>
    </row>
    <row r="13" spans="1:12" x14ac:dyDescent="0.25">
      <c r="A13" t="str">
        <f>CALCS!A260</f>
        <v>Westminster</v>
      </c>
      <c r="B13" t="str">
        <f>CALCS!B260</f>
        <v>CO</v>
      </c>
      <c r="C13" t="str">
        <f>CALCS!C260</f>
        <v>52</v>
      </c>
      <c r="D13" t="str">
        <f>CALCS!D260</f>
        <v>MC</v>
      </c>
      <c r="E13" t="str">
        <f>CALCS!AD260</f>
        <v>081614</v>
      </c>
      <c r="F13" t="str">
        <f>CALCS!J260</f>
        <v>19740</v>
      </c>
      <c r="G13" t="str">
        <f>CALCS!K260</f>
        <v>0801</v>
      </c>
      <c r="H13">
        <f>CALCS!X260</f>
        <v>584262</v>
      </c>
      <c r="I13" s="189">
        <f ca="1">ROUND(IF(ISERROR(H13/SUMIF($F$2:$F$1247,F13,$H$2:$H$1247)*OFFSET(Reallocations!$F$1,MATCH(F13,Reallocations!$H$2:$H$10,0),)), 0, H13/SUMIF($F$2:$F$1247,F13,$H$2:$H$1247)*OFFSET(Reallocations!$F$1,MATCH(F13,Reallocations!$H$2:$H$10,0),)),0)</f>
        <v>25325</v>
      </c>
      <c r="J13" s="186" t="str">
        <f ca="1">OFFSET(MSACounties!$C$1,MATCH(F13,MSACounties!A$2:A$800,0),)</f>
        <v>Denver-Aurora-Lakewood, CO</v>
      </c>
      <c r="K13" s="186" t="str">
        <f ca="1">OFFSET('Office Codes'!$G$1,MATCH(G13,'Office Codes'!$B$2:$B$44,0),)</f>
        <v>Denver</v>
      </c>
      <c r="L13" s="186" t="b">
        <f t="shared" ca="1" si="0"/>
        <v>1</v>
      </c>
    </row>
    <row r="14" spans="1:12" x14ac:dyDescent="0.25">
      <c r="A14" t="str">
        <f>CALCS!A683</f>
        <v>Biloxi</v>
      </c>
      <c r="B14" t="str">
        <f>CALCS!B683</f>
        <v>MS</v>
      </c>
      <c r="C14" t="str">
        <f>CALCS!C683</f>
        <v>51</v>
      </c>
      <c r="D14" t="str">
        <f>CALCS!D683</f>
        <v>PC</v>
      </c>
      <c r="E14" t="str">
        <f>CALCS!AD683</f>
        <v>280132</v>
      </c>
      <c r="F14" t="str">
        <f>CALCS!J683</f>
        <v>25060</v>
      </c>
      <c r="G14" t="str">
        <f>CALCS!K683</f>
        <v>0426</v>
      </c>
      <c r="H14">
        <f>CALCS!X683</f>
        <v>411896</v>
      </c>
      <c r="I14" s="189">
        <f ca="1">ROUND(IF(ISERROR(H14/SUMIF($F$2:$F$1247,F14,$H$2:$H$1247)*OFFSET(Reallocations!$F$1,MATCH(F14,Reallocations!$H$2:$H$10,0),)), 0, H14/SUMIF($F$2:$F$1247,F14,$H$2:$H$1247)*OFFSET(Reallocations!$F$1,MATCH(F14,Reallocations!$H$2:$H$10,0),)),0)</f>
        <v>31498</v>
      </c>
      <c r="J14" s="186" t="str">
        <f ca="1">OFFSET(MSACounties!$C$1,MATCH(F14,MSACounties!A$2:A$800,0),)</f>
        <v>Gulfport-Biloxi-Pascagoula, MS</v>
      </c>
      <c r="K14" s="186" t="str">
        <f ca="1">OFFSET('Office Codes'!$G$1,MATCH(G14,'Office Codes'!$B$2:$B$44,0),)</f>
        <v>Jackson</v>
      </c>
      <c r="L14" s="186" t="b">
        <f t="shared" ca="1" si="0"/>
        <v>1</v>
      </c>
    </row>
    <row r="15" spans="1:12" x14ac:dyDescent="0.25">
      <c r="A15" t="str">
        <f>CALCS!A684</f>
        <v>Gulfport</v>
      </c>
      <c r="B15" t="str">
        <f>CALCS!B684</f>
        <v>MS</v>
      </c>
      <c r="C15" t="str">
        <f>CALCS!C684</f>
        <v>51</v>
      </c>
      <c r="D15" t="str">
        <f>CALCS!D684</f>
        <v>PC</v>
      </c>
      <c r="E15" t="str">
        <f>CALCS!AD684</f>
        <v>280612</v>
      </c>
      <c r="F15" t="str">
        <f>CALCS!J684</f>
        <v>25060</v>
      </c>
      <c r="G15" t="str">
        <f>CALCS!K684</f>
        <v>0426</v>
      </c>
      <c r="H15">
        <f>CALCS!X684</f>
        <v>608953</v>
      </c>
      <c r="I15" s="189">
        <f ca="1">ROUND(IF(ISERROR(H15/SUMIF($F$2:$F$1247,F15,$H$2:$H$1247)*OFFSET(Reallocations!$F$1,MATCH(F15,Reallocations!$H$2:$H$10,0),)), 0, H15/SUMIF($F$2:$F$1247,F15,$H$2:$H$1247)*OFFSET(Reallocations!$F$1,MATCH(F15,Reallocations!$H$2:$H$10,0),)),0)</f>
        <v>46567</v>
      </c>
      <c r="J15" s="186" t="str">
        <f ca="1">OFFSET(MSACounties!$C$1,MATCH(F15,MSACounties!A$2:A$800,0),)</f>
        <v>Gulfport-Biloxi-Pascagoula, MS</v>
      </c>
      <c r="K15" s="186" t="str">
        <f ca="1">OFFSET('Office Codes'!$G$1,MATCH(G15,'Office Codes'!$B$2:$B$44,0),)</f>
        <v>Jackson</v>
      </c>
      <c r="L15" s="186" t="b">
        <f t="shared" ca="1" si="0"/>
        <v>1</v>
      </c>
    </row>
    <row r="16" spans="1:12" x14ac:dyDescent="0.25">
      <c r="A16" t="str">
        <f>CALCS!A687</f>
        <v>Moss Point</v>
      </c>
      <c r="B16" t="str">
        <f>CALCS!B687</f>
        <v>MS</v>
      </c>
      <c r="C16" t="str">
        <f>CALCS!C687</f>
        <v>52</v>
      </c>
      <c r="D16" t="str">
        <f>CALCS!D687</f>
        <v>MC</v>
      </c>
      <c r="E16" t="str">
        <f>CALCS!AD687</f>
        <v>281002</v>
      </c>
      <c r="F16" t="str">
        <f>CALCS!J687</f>
        <v>25060</v>
      </c>
      <c r="G16" t="str">
        <f>CALCS!K687</f>
        <v>0426</v>
      </c>
      <c r="I16" s="189">
        <f ca="1">ROUND(IF(ISERROR(H16/SUMIF($F$2:$F$1247,F16,$H$2:$H$1247)*OFFSET(Reallocations!$F$1,MATCH(F16,Reallocations!$H$2:$H$10,0),)), 0, H16/SUMIF($F$2:$F$1247,F16,$H$2:$H$1247)*OFFSET(Reallocations!$F$1,MATCH(F16,Reallocations!$H$2:$H$10,0),)),0)</f>
        <v>0</v>
      </c>
      <c r="J16" s="186" t="str">
        <f ca="1">OFFSET(MSACounties!$C$1,MATCH(F16,MSACounties!A$2:A$800,0),)</f>
        <v>Gulfport-Biloxi-Pascagoula, MS</v>
      </c>
      <c r="K16" s="186" t="str">
        <f ca="1">OFFSET('Office Codes'!$G$1,MATCH(G16,'Office Codes'!$B$2:$B$44,0),)</f>
        <v>Jackson</v>
      </c>
      <c r="L16" s="186" t="b">
        <f t="shared" ca="1" si="0"/>
        <v>0</v>
      </c>
    </row>
    <row r="17" spans="1:12" x14ac:dyDescent="0.25">
      <c r="A17" t="str">
        <f>CALCS!A688</f>
        <v>Pascagoula</v>
      </c>
      <c r="B17" t="str">
        <f>CALCS!B688</f>
        <v>MS</v>
      </c>
      <c r="C17" t="str">
        <f>CALCS!C688</f>
        <v>51</v>
      </c>
      <c r="D17" t="str">
        <f>CALCS!D688</f>
        <v>PC</v>
      </c>
      <c r="E17" t="str">
        <f>CALCS!AD688</f>
        <v>281134</v>
      </c>
      <c r="F17" t="str">
        <f>CALCS!J688</f>
        <v>25060</v>
      </c>
      <c r="G17" t="str">
        <f>CALCS!K688</f>
        <v>0426</v>
      </c>
      <c r="H17">
        <f>CALCS!X688</f>
        <v>179951</v>
      </c>
      <c r="I17" s="189">
        <f ca="1">ROUND(IF(ISERROR(H17/SUMIF($F$2:$F$1247,F17,$H$2:$H$1247)*OFFSET(Reallocations!$F$1,MATCH(F17,Reallocations!$H$2:$H$10,0),)), 0, H17/SUMIF($F$2:$F$1247,F17,$H$2:$H$1247)*OFFSET(Reallocations!$F$1,MATCH(F17,Reallocations!$H$2:$H$10,0),)),0)-1</f>
        <v>13760</v>
      </c>
      <c r="J17" s="186" t="str">
        <f ca="1">OFFSET(MSACounties!$C$1,MATCH(F17,MSACounties!A$2:A$800,0),)</f>
        <v>Gulfport-Biloxi-Pascagoula, MS</v>
      </c>
      <c r="K17" s="186" t="str">
        <f ca="1">OFFSET('Office Codes'!$G$1,MATCH(G17,'Office Codes'!$B$2:$B$44,0),)</f>
        <v>Jackson</v>
      </c>
      <c r="L17" s="186" t="b">
        <f t="shared" ca="1" si="0"/>
        <v>1</v>
      </c>
    </row>
    <row r="18" spans="1:12" x14ac:dyDescent="0.25">
      <c r="A18" t="str">
        <f>CALCS!A1063</f>
        <v>Baytown City</v>
      </c>
      <c r="B18" t="str">
        <f>CALCS!B1063</f>
        <v>TX</v>
      </c>
      <c r="C18" t="str">
        <f>CALCS!C1063</f>
        <v>51</v>
      </c>
      <c r="D18" t="str">
        <f>CALCS!D1063</f>
        <v>PC</v>
      </c>
      <c r="E18" t="str">
        <f>CALCS!AD1063</f>
        <v>480390</v>
      </c>
      <c r="F18" t="str">
        <f>CALCS!J1063</f>
        <v>26420</v>
      </c>
      <c r="G18" t="str">
        <f>CALCS!K1063</f>
        <v>0624</v>
      </c>
      <c r="H18">
        <f>CALCS!X1063</f>
        <v>657410</v>
      </c>
      <c r="I18" s="189">
        <f ca="1">ROUND(IF(ISERROR(H18/SUMIF($F$2:$F$1247,F18,$H$2:$H$1247)*OFFSET(Reallocations!$F$1,MATCH(F18,Reallocations!$H$2:$H$10,0),)), 0, H18/SUMIF($F$2:$F$1247,F18,$H$2:$H$1247)*OFFSET(Reallocations!$F$1,MATCH(F18,Reallocations!$H$2:$H$10,0),)),0)</f>
        <v>4845</v>
      </c>
      <c r="J18" s="186" t="str">
        <f ca="1">OFFSET(MSACounties!$C$1,MATCH(F18,MSACounties!A$2:A$800,0),)</f>
        <v>Houston-The Woodlands-Sugar Land, TX</v>
      </c>
      <c r="K18" s="186" t="str">
        <f ca="1">OFFSET('Office Codes'!$G$1,MATCH(G18,'Office Codes'!$B$2:$B$44,0),)</f>
        <v>Houston</v>
      </c>
      <c r="L18" s="186" t="b">
        <f t="shared" ca="1" si="0"/>
        <v>1</v>
      </c>
    </row>
    <row r="19" spans="1:12" x14ac:dyDescent="0.25">
      <c r="A19" t="str">
        <f>CALCS!A1128</f>
        <v>Brazoria County</v>
      </c>
      <c r="B19" t="str">
        <f>CALCS!B1128</f>
        <v>TX</v>
      </c>
      <c r="C19" t="str">
        <f>CALCS!C1128</f>
        <v>66</v>
      </c>
      <c r="D19" t="str">
        <f>CALCS!D1128</f>
        <v>UC</v>
      </c>
      <c r="E19" t="str">
        <f>CALCS!AD1128</f>
        <v>489039</v>
      </c>
      <c r="F19" t="str">
        <f>CALCS!J1128</f>
        <v>26420</v>
      </c>
      <c r="G19" t="str">
        <f>CALCS!K1128</f>
        <v>0624</v>
      </c>
      <c r="H19">
        <f>CALCS!X1128</f>
        <v>1606602</v>
      </c>
      <c r="I19" s="189">
        <f ca="1">ROUND(IF(ISERROR(H19/SUMIF($F$2:$F$1247,F19,$H$2:$H$1247)*OFFSET(Reallocations!$F$1,MATCH(F19,Reallocations!$H$2:$H$10,0),)), 0, H19/SUMIF($F$2:$F$1247,F19,$H$2:$H$1247)*OFFSET(Reallocations!$F$1,MATCH(F19,Reallocations!$H$2:$H$10,0),)),0)</f>
        <v>11840</v>
      </c>
      <c r="J19" s="186" t="str">
        <f ca="1">OFFSET(MSACounties!$C$1,MATCH(F19,MSACounties!A$2:A$800,0),)</f>
        <v>Houston-The Woodlands-Sugar Land, TX</v>
      </c>
      <c r="K19" s="186" t="str">
        <f ca="1">OFFSET('Office Codes'!$G$1,MATCH(G19,'Office Codes'!$B$2:$B$44,0),)</f>
        <v>Houston</v>
      </c>
      <c r="L19" s="186" t="b">
        <f t="shared" ca="1" si="0"/>
        <v>1</v>
      </c>
    </row>
    <row r="20" spans="1:12" x14ac:dyDescent="0.25">
      <c r="A20" t="str">
        <f>CALCS!A1069</f>
        <v>Conroe</v>
      </c>
      <c r="B20" t="str">
        <f>CALCS!B1069</f>
        <v>TX</v>
      </c>
      <c r="C20" t="str">
        <f>CALCS!C1069</f>
        <v>51</v>
      </c>
      <c r="D20" t="str">
        <f>CALCS!D1069</f>
        <v>PC</v>
      </c>
      <c r="E20" t="str">
        <f>CALCS!AD1069</f>
        <v>481158</v>
      </c>
      <c r="F20" t="str">
        <f>CALCS!J1069</f>
        <v>26420</v>
      </c>
      <c r="G20" t="str">
        <f>CALCS!K1069</f>
        <v>0624</v>
      </c>
      <c r="H20">
        <f>CALCS!X1069</f>
        <v>573498</v>
      </c>
      <c r="I20" s="189">
        <f ca="1">ROUND(IF(ISERROR(H20/SUMIF($F$2:$F$1247,F20,$H$2:$H$1247)*OFFSET(Reallocations!$F$1,MATCH(F20,Reallocations!$H$2:$H$10,0),)), 0, H20/SUMIF($F$2:$F$1247,F20,$H$2:$H$1247)*OFFSET(Reallocations!$F$1,MATCH(F20,Reallocations!$H$2:$H$10,0),)),0)</f>
        <v>4226</v>
      </c>
      <c r="J20" s="186" t="str">
        <f ca="1">OFFSET(MSACounties!$C$1,MATCH(F20,MSACounties!A$2:A$800,0),)</f>
        <v>Houston-The Woodlands-Sugar Land, TX</v>
      </c>
      <c r="K20" s="186" t="str">
        <f ca="1">OFFSET('Office Codes'!$G$1,MATCH(G20,'Office Codes'!$B$2:$B$44,0),)</f>
        <v>Houston</v>
      </c>
      <c r="L20" s="186" t="b">
        <f t="shared" ca="1" si="0"/>
        <v>1</v>
      </c>
    </row>
    <row r="21" spans="1:12" x14ac:dyDescent="0.25">
      <c r="A21" t="str">
        <f>CALCS!A1130</f>
        <v>Fort Bend County</v>
      </c>
      <c r="B21" t="str">
        <f>CALCS!B1130</f>
        <v>TX</v>
      </c>
      <c r="C21" t="str">
        <f>CALCS!C1130</f>
        <v>66</v>
      </c>
      <c r="D21" t="str">
        <f>CALCS!D1130</f>
        <v>UC</v>
      </c>
      <c r="E21" t="str">
        <f>CALCS!AD1130</f>
        <v>489157</v>
      </c>
      <c r="F21" t="str">
        <f>CALCS!J1130</f>
        <v>26420</v>
      </c>
      <c r="G21" t="str">
        <f>CALCS!K1130</f>
        <v>0624</v>
      </c>
      <c r="H21">
        <f>CALCS!X1130</f>
        <v>2376061</v>
      </c>
      <c r="I21" s="189">
        <f ca="1">ROUND(IF(ISERROR(H21/SUMIF($F$2:$F$1247,F21,$H$2:$H$1247)*OFFSET(Reallocations!$F$1,MATCH(F21,Reallocations!$H$2:$H$10,0),)), 0, H21/SUMIF($F$2:$F$1247,F21,$H$2:$H$1247)*OFFSET(Reallocations!$F$1,MATCH(F21,Reallocations!$H$2:$H$10,0),)),0)</f>
        <v>17511</v>
      </c>
      <c r="J21" s="186" t="str">
        <f ca="1">OFFSET(MSACounties!$C$1,MATCH(F21,MSACounties!A$2:A$800,0),)</f>
        <v>Houston-The Woodlands-Sugar Land, TX</v>
      </c>
      <c r="K21" s="186" t="str">
        <f ca="1">OFFSET('Office Codes'!$G$1,MATCH(G21,'Office Codes'!$B$2:$B$44,0),)</f>
        <v>Houston</v>
      </c>
      <c r="L21" s="186" t="b">
        <f t="shared" ca="1" si="0"/>
        <v>1</v>
      </c>
    </row>
    <row r="22" spans="1:12" x14ac:dyDescent="0.25">
      <c r="A22" t="str">
        <f>CALCS!A1081</f>
        <v>Galveston</v>
      </c>
      <c r="B22" t="str">
        <f>CALCS!B1081</f>
        <v>TX</v>
      </c>
      <c r="C22" t="str">
        <f>CALCS!C1081</f>
        <v>52</v>
      </c>
      <c r="D22" t="str">
        <f>CALCS!D1081</f>
        <v>MC</v>
      </c>
      <c r="E22" t="str">
        <f>CALCS!AD1081</f>
        <v>481986</v>
      </c>
      <c r="F22" t="str">
        <f>CALCS!J1081</f>
        <v>26420</v>
      </c>
      <c r="G22" t="str">
        <f>CALCS!K1081</f>
        <v>0624</v>
      </c>
      <c r="H22">
        <f>CALCS!X1081</f>
        <v>1123245</v>
      </c>
      <c r="I22" s="189">
        <f ca="1">ROUND(IF(ISERROR(H22/SUMIF($F$2:$F$1247,F22,$H$2:$H$1247)*OFFSET(Reallocations!$F$1,MATCH(F22,Reallocations!$H$2:$H$10,0),)), 0, H22/SUMIF($F$2:$F$1247,F22,$H$2:$H$1247)*OFFSET(Reallocations!$F$1,MATCH(F22,Reallocations!$H$2:$H$10,0),)),0)</f>
        <v>8278</v>
      </c>
      <c r="J22" s="186" t="str">
        <f ca="1">OFFSET(MSACounties!$C$1,MATCH(F22,MSACounties!A$2:A$800,0),)</f>
        <v>Houston-The Woodlands-Sugar Land, TX</v>
      </c>
      <c r="K22" s="186" t="str">
        <f ca="1">OFFSET('Office Codes'!$G$1,MATCH(G22,'Office Codes'!$B$2:$B$44,0),)</f>
        <v>Houston</v>
      </c>
      <c r="L22" s="186" t="b">
        <f t="shared" ca="1" si="0"/>
        <v>1</v>
      </c>
    </row>
    <row r="23" spans="1:12" x14ac:dyDescent="0.25">
      <c r="A23" t="str">
        <f>CALCS!A1131</f>
        <v>Harris County</v>
      </c>
      <c r="B23" t="str">
        <f>CALCS!B1131</f>
        <v>TX</v>
      </c>
      <c r="C23" t="str">
        <f>CALCS!C1131</f>
        <v>66</v>
      </c>
      <c r="D23" t="str">
        <f>CALCS!D1131</f>
        <v>UC</v>
      </c>
      <c r="E23" t="str">
        <f>CALCS!AD1131</f>
        <v>489201</v>
      </c>
      <c r="F23" t="str">
        <f>CALCS!J1131</f>
        <v>26420</v>
      </c>
      <c r="G23" t="str">
        <f>CALCS!K1131</f>
        <v>0624</v>
      </c>
      <c r="H23">
        <f>CALCS!X1131</f>
        <v>12271499</v>
      </c>
      <c r="I23" s="189">
        <f ca="1">ROUND(IF(ISERROR(H23/SUMIF($F$2:$F$1247,F23,$H$2:$H$1247)*OFFSET(Reallocations!$F$1,MATCH(F23,Reallocations!$H$2:$H$10,0),)), 0, H23/SUMIF($F$2:$F$1247,F23,$H$2:$H$1247)*OFFSET(Reallocations!$F$1,MATCH(F23,Reallocations!$H$2:$H$10,0),)),0)</f>
        <v>90437</v>
      </c>
      <c r="J23" s="186" t="str">
        <f ca="1">OFFSET(MSACounties!$C$1,MATCH(F23,MSACounties!A$2:A$800,0),)</f>
        <v>Houston-The Woodlands-Sugar Land, TX</v>
      </c>
      <c r="K23" s="186" t="str">
        <f ca="1">OFFSET('Office Codes'!$G$1,MATCH(G23,'Office Codes'!$B$2:$B$44,0),)</f>
        <v>Houston</v>
      </c>
      <c r="L23" s="186" t="b">
        <f t="shared" ca="1" si="0"/>
        <v>1</v>
      </c>
    </row>
    <row r="24" spans="1:12" x14ac:dyDescent="0.25">
      <c r="A24" t="str">
        <f>CALCS!A1086</f>
        <v>Houston</v>
      </c>
      <c r="B24" t="str">
        <f>CALCS!B1086</f>
        <v>TX</v>
      </c>
      <c r="C24" t="str">
        <f>CALCS!C1086</f>
        <v>51</v>
      </c>
      <c r="D24" t="str">
        <f>CALCS!D1086</f>
        <v>PC</v>
      </c>
      <c r="E24" t="str">
        <f>CALCS!AD1086</f>
        <v>482514</v>
      </c>
      <c r="F24" t="str">
        <f>CALCS!J1086</f>
        <v>26420</v>
      </c>
      <c r="G24" t="str">
        <f>CALCS!K1086</f>
        <v>0624</v>
      </c>
      <c r="H24">
        <f>CALCS!X1086</f>
        <v>21870427</v>
      </c>
      <c r="I24" s="189">
        <f ca="1">ROUND(IF(ISERROR(H24/SUMIF($F$2:$F$1247,F24,$H$2:$H$1247)*OFFSET(Reallocations!$F$1,MATCH(F24,Reallocations!$H$2:$H$10,0),)), 0, H24/SUMIF($F$2:$F$1247,F24,$H$2:$H$1247)*OFFSET(Reallocations!$F$1,MATCH(F24,Reallocations!$H$2:$H$10,0),)),0)+2</f>
        <v>161180</v>
      </c>
      <c r="J24" s="186" t="str">
        <f ca="1">OFFSET(MSACounties!$C$1,MATCH(F24,MSACounties!A$2:A$800,0),)</f>
        <v>Houston-The Woodlands-Sugar Land, TX</v>
      </c>
      <c r="K24" s="186" t="str">
        <f ca="1">OFFSET('Office Codes'!$G$1,MATCH(G24,'Office Codes'!$B$2:$B$44,0),)</f>
        <v>Houston</v>
      </c>
      <c r="L24" s="186" t="b">
        <f t="shared" ca="1" si="0"/>
        <v>1</v>
      </c>
    </row>
    <row r="25" spans="1:12" x14ac:dyDescent="0.25">
      <c r="A25" t="str">
        <f>CALCS!A1090</f>
        <v>League City</v>
      </c>
      <c r="B25" t="str">
        <f>CALCS!B1090</f>
        <v>TX</v>
      </c>
      <c r="C25" t="str">
        <f>CALCS!C1090</f>
        <v>52</v>
      </c>
      <c r="D25" t="str">
        <f>CALCS!D1090</f>
        <v>MC</v>
      </c>
      <c r="E25" t="str">
        <f>CALCS!AD1090</f>
        <v>483084</v>
      </c>
      <c r="F25" t="str">
        <f>CALCS!J1090</f>
        <v>26420</v>
      </c>
      <c r="G25" t="str">
        <f>CALCS!K1090</f>
        <v>0624</v>
      </c>
      <c r="H25">
        <f>CALCS!X1090</f>
        <v>330730</v>
      </c>
      <c r="I25" s="189">
        <f ca="1">ROUND(IF(ISERROR(H25/SUMIF($F$2:$F$1247,F25,$H$2:$H$1247)*OFFSET(Reallocations!$F$1,MATCH(F25,Reallocations!$H$2:$H$10,0),)), 0, H25/SUMIF($F$2:$F$1247,F25,$H$2:$H$1247)*OFFSET(Reallocations!$F$1,MATCH(F25,Reallocations!$H$2:$H$10,0),)),0)</f>
        <v>2437</v>
      </c>
      <c r="J25" s="186" t="str">
        <f ca="1">OFFSET(MSACounties!$C$1,MATCH(F25,MSACounties!A$2:A$800,0),)</f>
        <v>Houston-The Woodlands-Sugar Land, TX</v>
      </c>
      <c r="K25" s="186" t="str">
        <f ca="1">OFFSET('Office Codes'!$G$1,MATCH(G25,'Office Codes'!$B$2:$B$44,0),)</f>
        <v>Houston</v>
      </c>
      <c r="L25" s="186" t="b">
        <f t="shared" ca="1" si="0"/>
        <v>1</v>
      </c>
    </row>
    <row r="26" spans="1:12" x14ac:dyDescent="0.25">
      <c r="A26" t="str">
        <f>CALCS!A1101</f>
        <v>Missouri City</v>
      </c>
      <c r="B26" t="str">
        <f>CALCS!B1101</f>
        <v>TX</v>
      </c>
      <c r="C26" t="str">
        <f>CALCS!C1101</f>
        <v>52</v>
      </c>
      <c r="D26" t="str">
        <f>CALCS!D1101</f>
        <v>MC</v>
      </c>
      <c r="E26" t="str">
        <f>CALCS!AD1101</f>
        <v>483612</v>
      </c>
      <c r="F26" t="str">
        <f>CALCS!J1101</f>
        <v>26420</v>
      </c>
      <c r="G26" t="str">
        <f>CALCS!K1101</f>
        <v>0624</v>
      </c>
      <c r="H26">
        <f>CALCS!X1101</f>
        <v>264047</v>
      </c>
      <c r="I26" s="189">
        <f ca="1">ROUND(IF(ISERROR(H26/SUMIF($F$2:$F$1247,F26,$H$2:$H$1247)*OFFSET(Reallocations!$F$1,MATCH(F26,Reallocations!$H$2:$H$10,0),)), 0, H26/SUMIF($F$2:$F$1247,F26,$H$2:$H$1247)*OFFSET(Reallocations!$F$1,MATCH(F26,Reallocations!$H$2:$H$10,0),)),0)</f>
        <v>1946</v>
      </c>
      <c r="J26" s="186" t="str">
        <f ca="1">OFFSET(MSACounties!$C$1,MATCH(F26,MSACounties!A$2:A$800,0),)</f>
        <v>Houston-The Woodlands-Sugar Land, TX</v>
      </c>
      <c r="K26" s="186" t="str">
        <f ca="1">OFFSET('Office Codes'!$G$1,MATCH(G26,'Office Codes'!$B$2:$B$44,0),)</f>
        <v>Houston</v>
      </c>
      <c r="L26" s="186" t="b">
        <f t="shared" ca="1" si="0"/>
        <v>1</v>
      </c>
    </row>
    <row r="27" spans="1:12" x14ac:dyDescent="0.25">
      <c r="A27" t="str">
        <f>CALCS!A1133</f>
        <v>Montgomery County</v>
      </c>
      <c r="B27" t="str">
        <f>CALCS!B1133</f>
        <v>TX</v>
      </c>
      <c r="C27" t="str">
        <f>CALCS!C1133</f>
        <v>66</v>
      </c>
      <c r="D27" t="str">
        <f>CALCS!D1133</f>
        <v>UC</v>
      </c>
      <c r="E27" t="str">
        <f>CALCS!AD1133</f>
        <v>489339</v>
      </c>
      <c r="F27" t="str">
        <f>CALCS!J1133</f>
        <v>26420</v>
      </c>
      <c r="G27" t="str">
        <f>CALCS!K1133</f>
        <v>0624</v>
      </c>
      <c r="H27">
        <f>CALCS!X1133</f>
        <v>2443593</v>
      </c>
      <c r="I27" s="189">
        <f ca="1">ROUND(IF(ISERROR(H27/SUMIF($F$2:$F$1247,F27,$H$2:$H$1247)*OFFSET(Reallocations!$F$1,MATCH(F27,Reallocations!$H$2:$H$10,0),)), 0, H27/SUMIF($F$2:$F$1247,F27,$H$2:$H$1247)*OFFSET(Reallocations!$F$1,MATCH(F27,Reallocations!$H$2:$H$10,0),)),0)</f>
        <v>18008</v>
      </c>
      <c r="J27" s="186" t="str">
        <f ca="1">OFFSET(MSACounties!$C$1,MATCH(F27,MSACounties!A$2:A$800,0),)</f>
        <v>Houston-The Woodlands-Sugar Land, TX</v>
      </c>
      <c r="K27" s="186" t="str">
        <f ca="1">OFFSET('Office Codes'!$G$1,MATCH(G27,'Office Codes'!$B$2:$B$44,0),)</f>
        <v>Houston</v>
      </c>
      <c r="L27" s="186" t="b">
        <f t="shared" ca="1" si="0"/>
        <v>1</v>
      </c>
    </row>
    <row r="28" spans="1:12" x14ac:dyDescent="0.25">
      <c r="A28" t="str">
        <f>CALCS!A1106</f>
        <v>Pasadena</v>
      </c>
      <c r="B28" t="str">
        <f>CALCS!B1106</f>
        <v>TX</v>
      </c>
      <c r="C28" t="str">
        <f>CALCS!C1106</f>
        <v>52</v>
      </c>
      <c r="D28" t="str">
        <f>CALCS!D1106</f>
        <v>MC</v>
      </c>
      <c r="E28" t="str">
        <f>CALCS!AD1106</f>
        <v>484068</v>
      </c>
      <c r="F28" t="str">
        <f>CALCS!J1106</f>
        <v>26420</v>
      </c>
      <c r="G28" t="str">
        <f>CALCS!K1106</f>
        <v>0624</v>
      </c>
      <c r="H28">
        <f>CALCS!X1106</f>
        <v>1537582</v>
      </c>
      <c r="I28" s="189">
        <f ca="1">ROUND(IF(ISERROR(H28/SUMIF($F$2:$F$1247,F28,$H$2:$H$1247)*OFFSET(Reallocations!$F$1,MATCH(F28,Reallocations!$H$2:$H$10,0),)), 0, H28/SUMIF($F$2:$F$1247,F28,$H$2:$H$1247)*OFFSET(Reallocations!$F$1,MATCH(F28,Reallocations!$H$2:$H$10,0),)),0)</f>
        <v>11331</v>
      </c>
      <c r="J28" s="186" t="str">
        <f ca="1">OFFSET(MSACounties!$C$1,MATCH(F28,MSACounties!A$2:A$800,0),)</f>
        <v>Houston-The Woodlands-Sugar Land, TX</v>
      </c>
      <c r="K28" s="186" t="str">
        <f ca="1">OFFSET('Office Codes'!$G$1,MATCH(G28,'Office Codes'!$B$2:$B$44,0),)</f>
        <v>Houston</v>
      </c>
      <c r="L28" s="186" t="b">
        <f t="shared" ca="1" si="0"/>
        <v>1</v>
      </c>
    </row>
    <row r="29" spans="1:12" x14ac:dyDescent="0.25">
      <c r="A29" t="str">
        <f>CALCS!A1107</f>
        <v>Pearland</v>
      </c>
      <c r="B29" t="str">
        <f>CALCS!B1107</f>
        <v>TX</v>
      </c>
      <c r="C29" t="str">
        <f>CALCS!C1107</f>
        <v>52</v>
      </c>
      <c r="D29" t="str">
        <f>CALCS!D1107</f>
        <v>MC</v>
      </c>
      <c r="E29" t="str">
        <f>CALCS!AD1107</f>
        <v>484080</v>
      </c>
      <c r="F29" t="str">
        <f>CALCS!J1107</f>
        <v>26420</v>
      </c>
      <c r="G29" t="str">
        <f>CALCS!K1107</f>
        <v>0624</v>
      </c>
      <c r="H29">
        <f>CALCS!X1107</f>
        <v>336030</v>
      </c>
      <c r="I29" s="189">
        <f ca="1">ROUND(IF(ISERROR(H29/SUMIF($F$2:$F$1247,F29,$H$2:$H$1247)*OFFSET(Reallocations!$F$1,MATCH(F29,Reallocations!$H$2:$H$10,0),)), 0, H29/SUMIF($F$2:$F$1247,F29,$H$2:$H$1247)*OFFSET(Reallocations!$F$1,MATCH(F29,Reallocations!$H$2:$H$10,0),)),0)</f>
        <v>2476</v>
      </c>
      <c r="J29" s="186" t="str">
        <f ca="1">OFFSET(MSACounties!$C$1,MATCH(F29,MSACounties!A$2:A$800,0),)</f>
        <v>Houston-The Woodlands-Sugar Land, TX</v>
      </c>
      <c r="K29" s="186" t="str">
        <f ca="1">OFFSET('Office Codes'!$G$1,MATCH(G29,'Office Codes'!$B$2:$B$44,0),)</f>
        <v>Houston</v>
      </c>
      <c r="L29" s="186" t="b">
        <f t="shared" ca="1" si="0"/>
        <v>1</v>
      </c>
    </row>
    <row r="30" spans="1:12" x14ac:dyDescent="0.25">
      <c r="A30" t="str">
        <f>CALCS!A1119</f>
        <v>Sugar Land</v>
      </c>
      <c r="B30" t="str">
        <f>CALCS!B1119</f>
        <v>TX</v>
      </c>
      <c r="C30" t="str">
        <f>CALCS!C1119</f>
        <v>51</v>
      </c>
      <c r="D30" t="str">
        <f>CALCS!D1119</f>
        <v>PC</v>
      </c>
      <c r="E30" t="str">
        <f>CALCS!AD1119</f>
        <v>485202</v>
      </c>
      <c r="F30" t="str">
        <f>CALCS!J1119</f>
        <v>26420</v>
      </c>
      <c r="G30" t="str">
        <f>CALCS!K1119</f>
        <v>0624</v>
      </c>
      <c r="H30">
        <f>CALCS!X1119</f>
        <v>281588</v>
      </c>
      <c r="I30" s="189">
        <f ca="1">ROUND(IF(ISERROR(H30/SUMIF($F$2:$F$1247,F30,$H$2:$H$1247)*OFFSET(Reallocations!$F$1,MATCH(F30,Reallocations!$H$2:$H$10,0),)), 0, H30/SUMIF($F$2:$F$1247,F30,$H$2:$H$1247)*OFFSET(Reallocations!$F$1,MATCH(F30,Reallocations!$H$2:$H$10,0),)),0)</f>
        <v>2075</v>
      </c>
      <c r="J30" s="186" t="str">
        <f ca="1">OFFSET(MSACounties!$C$1,MATCH(F30,MSACounties!A$2:A$800,0),)</f>
        <v>Houston-The Woodlands-Sugar Land, TX</v>
      </c>
      <c r="K30" s="186" t="str">
        <f ca="1">OFFSET('Office Codes'!$G$1,MATCH(G30,'Office Codes'!$B$2:$B$44,0),)</f>
        <v>Houston</v>
      </c>
      <c r="L30" s="186" t="b">
        <f t="shared" ca="1" si="0"/>
        <v>1</v>
      </c>
    </row>
    <row r="31" spans="1:12" x14ac:dyDescent="0.25">
      <c r="A31" t="str">
        <f>CALCS!A1122</f>
        <v>Texas City</v>
      </c>
      <c r="B31" t="str">
        <f>CALCS!B1122</f>
        <v>TX</v>
      </c>
      <c r="C31" t="str">
        <f>CALCS!C1122</f>
        <v>52</v>
      </c>
      <c r="D31" t="str">
        <f>CALCS!D1122</f>
        <v>MC</v>
      </c>
      <c r="E31" t="str">
        <f>CALCS!AD1122</f>
        <v>485346</v>
      </c>
      <c r="F31" t="str">
        <f>CALCS!J1122</f>
        <v>26420</v>
      </c>
      <c r="G31" t="str">
        <f>CALCS!K1122</f>
        <v>0624</v>
      </c>
      <c r="I31" s="189">
        <f ca="1">ROUND(IF(ISERROR(H31/SUMIF($F$2:$F$1247,F31,$H$2:$H$1247)*OFFSET(Reallocations!$F$1,MATCH(F31,Reallocations!$H$2:$H$10,0),)), 0, H31/SUMIF($F$2:$F$1247,F31,$H$2:$H$1247)*OFFSET(Reallocations!$F$1,MATCH(F31,Reallocations!$H$2:$H$10,0),)),0)</f>
        <v>0</v>
      </c>
      <c r="J31" s="186" t="str">
        <f ca="1">OFFSET(MSACounties!$C$1,MATCH(F31,MSACounties!A$2:A$800,0),)</f>
        <v>Houston-The Woodlands-Sugar Land, TX</v>
      </c>
      <c r="K31" s="186" t="str">
        <f ca="1">OFFSET('Office Codes'!$G$1,MATCH(G31,'Office Codes'!$B$2:$B$44,0),)</f>
        <v>Houston</v>
      </c>
      <c r="L31" s="186" t="b">
        <f t="shared" ca="1" si="0"/>
        <v>0</v>
      </c>
    </row>
    <row r="32" spans="1:12" x14ac:dyDescent="0.25">
      <c r="A32" t="str">
        <f>CALCS!A318</f>
        <v>Lakeland</v>
      </c>
      <c r="B32" t="str">
        <f>CALCS!B318</f>
        <v>FL</v>
      </c>
      <c r="C32" t="str">
        <f>CALCS!C318</f>
        <v>51</v>
      </c>
      <c r="D32" t="str">
        <f>CALCS!D318</f>
        <v>PC</v>
      </c>
      <c r="E32" t="str">
        <f>CALCS!AD318</f>
        <v>121662</v>
      </c>
      <c r="F32" t="str">
        <f>CALCS!J318</f>
        <v>29460</v>
      </c>
      <c r="G32" t="str">
        <f>CALCS!K318</f>
        <v>0429</v>
      </c>
      <c r="H32">
        <f>CALCS!X318</f>
        <v>871936</v>
      </c>
      <c r="I32" s="189">
        <f ca="1">ROUND(IF(ISERROR(H32/SUMIF($F$2:$F$1247,F32,$H$2:$H$1247)*OFFSET(Reallocations!$F$1,MATCH(F32,Reallocations!$H$2:$H$10,0),)), 0, H32/SUMIF($F$2:$F$1247,F32,$H$2:$H$1247)*OFFSET(Reallocations!$F$1,MATCH(F32,Reallocations!$H$2:$H$10,0),)),0)</f>
        <v>60045</v>
      </c>
      <c r="J32" s="186" t="str">
        <f ca="1">OFFSET(MSACounties!$C$1,MATCH(F32,MSACounties!A$2:A$800,0),)</f>
        <v>Lakeland-Winter Haven, FL</v>
      </c>
      <c r="K32" s="186" t="str">
        <f ca="1">OFFSET('Office Codes'!$G$1,MATCH(G32,'Office Codes'!$B$2:$B$44,0),)</f>
        <v>Jacksonville</v>
      </c>
      <c r="L32" s="186" t="b">
        <f t="shared" ca="1" si="0"/>
        <v>1</v>
      </c>
    </row>
    <row r="33" spans="1:12" x14ac:dyDescent="0.25">
      <c r="A33" t="str">
        <f>CALCS!A371</f>
        <v>Polk County</v>
      </c>
      <c r="B33" t="str">
        <f>CALCS!B371</f>
        <v>FL</v>
      </c>
      <c r="C33" t="str">
        <f>CALCS!C371</f>
        <v>66</v>
      </c>
      <c r="D33" t="str">
        <f>CALCS!D371</f>
        <v>UC</v>
      </c>
      <c r="E33" t="str">
        <f>CALCS!AD371</f>
        <v>129105</v>
      </c>
      <c r="F33" t="str">
        <f>CALCS!J371</f>
        <v>29460</v>
      </c>
      <c r="G33" t="str">
        <f>CALCS!K371</f>
        <v>0429</v>
      </c>
      <c r="H33">
        <f>CALCS!X371</f>
        <v>2949278</v>
      </c>
      <c r="I33" s="189">
        <f ca="1">ROUND(IF(ISERROR(H33/SUMIF($F$2:$F$1247,F33,$H$2:$H$1247)*OFFSET(Reallocations!$F$1,MATCH(F33,Reallocations!$H$2:$H$10,0),)), 0, H33/SUMIF($F$2:$F$1247,F33,$H$2:$H$1247)*OFFSET(Reallocations!$F$1,MATCH(F33,Reallocations!$H$2:$H$10,0),)),0)</f>
        <v>203101</v>
      </c>
      <c r="J33" s="186" t="str">
        <f ca="1">OFFSET(MSACounties!$C$1,MATCH(F33,MSACounties!A$2:A$800,0),)</f>
        <v>Lakeland-Winter Haven, FL</v>
      </c>
      <c r="K33" s="186" t="str">
        <f ca="1">OFFSET('Office Codes'!$G$1,MATCH(G33,'Office Codes'!$B$2:$B$44,0),)</f>
        <v>Jacksonville</v>
      </c>
      <c r="L33" s="186" t="b">
        <f t="shared" ca="1" si="0"/>
        <v>1</v>
      </c>
    </row>
    <row r="34" spans="1:12" x14ac:dyDescent="0.25">
      <c r="A34" t="str">
        <f>CALCS!A354</f>
        <v>Winter Haven</v>
      </c>
      <c r="B34" t="str">
        <f>CALCS!B354</f>
        <v>FL</v>
      </c>
      <c r="C34" t="str">
        <f>CALCS!C354</f>
        <v>51</v>
      </c>
      <c r="D34" t="str">
        <f>CALCS!D354</f>
        <v>PC</v>
      </c>
      <c r="E34" t="str">
        <f>CALCS!AD354</f>
        <v>123342</v>
      </c>
      <c r="F34" t="str">
        <f>CALCS!J354</f>
        <v>29460</v>
      </c>
      <c r="G34" t="str">
        <f>CALCS!K354</f>
        <v>0429</v>
      </c>
      <c r="I34" s="189">
        <f ca="1">ROUND(IF(ISERROR(H34/SUMIF($F$2:$F$1247,F34,$H$2:$H$1247)*OFFSET(Reallocations!$F$1,MATCH(F34,Reallocations!$H$2:$H$10,0),)), 0, H34/SUMIF($F$2:$F$1247,F34,$H$2:$H$1247)*OFFSET(Reallocations!$F$1,MATCH(F34,Reallocations!$H$2:$H$10,0),)),0)</f>
        <v>0</v>
      </c>
      <c r="J34" s="186" t="str">
        <f ca="1">OFFSET(MSACounties!$C$1,MATCH(F34,MSACounties!A$2:A$800,0),)</f>
        <v>Lakeland-Winter Haven, FL</v>
      </c>
      <c r="K34" s="186" t="str">
        <f ca="1">OFFSET('Office Codes'!$G$1,MATCH(G34,'Office Codes'!$B$2:$B$44,0),)</f>
        <v>Jacksonville</v>
      </c>
      <c r="L34" s="186" t="b">
        <f t="shared" ca="1" si="0"/>
        <v>0</v>
      </c>
    </row>
    <row r="35" spans="1:12" x14ac:dyDescent="0.25">
      <c r="A35" t="str">
        <f>CALCS!A357</f>
        <v>Collier County</v>
      </c>
      <c r="B35" t="str">
        <f>CALCS!B357</f>
        <v>FL</v>
      </c>
      <c r="C35" t="str">
        <f>CALCS!C357</f>
        <v>66</v>
      </c>
      <c r="D35" t="str">
        <f>CALCS!D357</f>
        <v>UC</v>
      </c>
      <c r="E35" t="str">
        <f>CALCS!AD357</f>
        <v>129021</v>
      </c>
      <c r="F35" t="str">
        <f>CALCS!J357</f>
        <v>34940</v>
      </c>
      <c r="G35" t="str">
        <f>CALCS!K357</f>
        <v>0414</v>
      </c>
      <c r="H35">
        <f>CALCS!X357</f>
        <v>2129321</v>
      </c>
      <c r="I35" s="189">
        <f ca="1">ROUND(IF(ISERROR(H35/SUMIF($F$2:$F$1247,F35,$H$2:$H$1247)*OFFSET(Reallocations!$F$1,MATCH(F35,Reallocations!$H$2:$H$10,0),)), 0, H35/SUMIF($F$2:$F$1247,F35,$H$2:$H$1247)*OFFSET(Reallocations!$F$1,MATCH(F35,Reallocations!$H$2:$H$10,0),)),0)</f>
        <v>68872</v>
      </c>
      <c r="J35" s="186" t="str">
        <f ca="1">OFFSET(MSACounties!$C$1,MATCH(F35,MSACounties!A$2:A$800,0),)</f>
        <v>Naples-Immokalee-Marco Island, FL</v>
      </c>
      <c r="K35" s="186" t="str">
        <f ca="1">OFFSET('Office Codes'!$G$1,MATCH(G35,'Office Codes'!$B$2:$B$44,0),)</f>
        <v>Miami</v>
      </c>
      <c r="L35" s="186" t="b">
        <f t="shared" ca="1" si="0"/>
        <v>1</v>
      </c>
    </row>
    <row r="36" spans="1:12" x14ac:dyDescent="0.25">
      <c r="A36" t="str">
        <f>CALCS!A321</f>
        <v>Marco Island City</v>
      </c>
      <c r="B36" t="str">
        <f>CALCS!B321</f>
        <v>FL</v>
      </c>
      <c r="C36" t="str">
        <f>CALCS!C321</f>
        <v>51</v>
      </c>
      <c r="D36" t="str">
        <f>CALCS!D321</f>
        <v>PC</v>
      </c>
      <c r="E36" t="str">
        <f>CALCS!AD321</f>
        <v>121874</v>
      </c>
      <c r="F36" t="str">
        <f>CALCS!J321</f>
        <v>34940</v>
      </c>
      <c r="G36" t="str">
        <f>CALCS!K321</f>
        <v>0414</v>
      </c>
      <c r="I36" s="189">
        <f ca="1">ROUND(IF(ISERROR(H36/SUMIF($F$2:$F$1247,F36,$H$2:$H$1247)*OFFSET(Reallocations!$F$1,MATCH(F36,Reallocations!$H$2:$H$10,0),)), 0, H36/SUMIF($F$2:$F$1247,F36,$H$2:$H$1247)*OFFSET(Reallocations!$F$1,MATCH(F36,Reallocations!$H$2:$H$10,0),)),0)</f>
        <v>0</v>
      </c>
      <c r="J36" s="186" t="str">
        <f ca="1">OFFSET(MSACounties!$C$1,MATCH(F36,MSACounties!A$2:A$800,0),)</f>
        <v>Naples-Immokalee-Marco Island, FL</v>
      </c>
      <c r="K36" s="186" t="str">
        <f ca="1">OFFSET('Office Codes'!$G$1,MATCH(G36,'Office Codes'!$B$2:$B$44,0),)</f>
        <v>Miami</v>
      </c>
      <c r="L36" s="186" t="b">
        <f t="shared" ca="1" si="0"/>
        <v>0</v>
      </c>
    </row>
    <row r="37" spans="1:12" x14ac:dyDescent="0.25">
      <c r="A37" t="str">
        <f>CALCS!A328</f>
        <v>Naples</v>
      </c>
      <c r="B37" t="str">
        <f>CALCS!B328</f>
        <v>FL</v>
      </c>
      <c r="C37" t="str">
        <f>CALCS!C328</f>
        <v>51</v>
      </c>
      <c r="D37" t="str">
        <f>CALCS!D328</f>
        <v>PC</v>
      </c>
      <c r="E37" t="str">
        <f>CALCS!AD328</f>
        <v>122064</v>
      </c>
      <c r="F37" t="str">
        <f>CALCS!J328</f>
        <v>34940</v>
      </c>
      <c r="G37" t="str">
        <f>CALCS!K328</f>
        <v>0414</v>
      </c>
      <c r="H37">
        <f>CALCS!X328</f>
        <v>83047</v>
      </c>
      <c r="I37" s="189">
        <f ca="1">ROUND(IF(ISERROR(H37/SUMIF($F$2:$F$1247,F37,$H$2:$H$1247)*OFFSET(Reallocations!$F$1,MATCH(F37,Reallocations!$H$2:$H$10,0),)), 0, H37/SUMIF($F$2:$F$1247,F37,$H$2:$H$1247)*OFFSET(Reallocations!$F$1,MATCH(F37,Reallocations!$H$2:$H$10,0),)),0)</f>
        <v>2686</v>
      </c>
      <c r="J37" s="186" t="str">
        <f ca="1">OFFSET(MSACounties!$C$1,MATCH(F37,MSACounties!A$2:A$800,0),)</f>
        <v>Naples-Immokalee-Marco Island, FL</v>
      </c>
      <c r="K37" s="186" t="str">
        <f ca="1">OFFSET('Office Codes'!$G$1,MATCH(G37,'Office Codes'!$B$2:$B$44,0),)</f>
        <v>Miami</v>
      </c>
      <c r="L37" s="186" t="b">
        <f t="shared" ca="1" si="0"/>
        <v>1</v>
      </c>
    </row>
  </sheetData>
  <autoFilter ref="A1:L37"/>
  <sortState ref="A2:K37">
    <sortCondition ref="F2:F37"/>
    <sortCondition ref="G2:G37"/>
    <sortCondition ref="A2:A3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workbookViewId="0"/>
  </sheetViews>
  <sheetFormatPr defaultColWidth="19" defaultRowHeight="15" x14ac:dyDescent="0.25"/>
  <cols>
    <col min="2" max="2" width="4.28515625" bestFit="1" customWidth="1"/>
    <col min="3" max="3" width="3.140625" bestFit="1" customWidth="1"/>
    <col min="4" max="4" width="12.85546875" bestFit="1" customWidth="1"/>
    <col min="5" max="5" width="3" bestFit="1" customWidth="1"/>
    <col min="6" max="6" width="5" bestFit="1" customWidth="1"/>
    <col min="7" max="7" width="6" bestFit="1" customWidth="1"/>
    <col min="8" max="8" width="11.140625" bestFit="1" customWidth="1"/>
    <col min="9" max="9" width="7" bestFit="1" customWidth="1"/>
    <col min="10" max="10" width="22.7109375" bestFit="1" customWidth="1"/>
    <col min="11" max="11" width="18.28515625" bestFit="1" customWidth="1"/>
    <col min="12" max="12" width="13.85546875" bestFit="1" customWidth="1"/>
  </cols>
  <sheetData>
    <row r="1" spans="1:12" ht="15.75" thickBot="1" x14ac:dyDescent="0.3">
      <c r="A1" s="173" t="str">
        <f>CALCS!A1</f>
        <v>NAME</v>
      </c>
      <c r="B1" s="173" t="str">
        <f>CALCS!B1</f>
        <v>STA</v>
      </c>
      <c r="C1" s="173" t="str">
        <f>CALCS!C1</f>
        <v>TY</v>
      </c>
      <c r="D1" s="173" t="str">
        <f>CALCS!D1</f>
        <v>TYPE</v>
      </c>
      <c r="E1" s="173" t="str">
        <f>CALCS!E1</f>
        <v>ST</v>
      </c>
      <c r="F1" s="173" t="str">
        <f>CALCS!F1</f>
        <v>HPL</v>
      </c>
      <c r="G1" s="173" t="str">
        <f>CALCS!K1</f>
        <v>ROFO</v>
      </c>
      <c r="H1" s="136" t="str">
        <f>CALCS!X1</f>
        <v>GA</v>
      </c>
      <c r="I1" s="176" t="str">
        <f>CALCS!AD1</f>
        <v>Key</v>
      </c>
      <c r="J1" s="165" t="s">
        <v>5524</v>
      </c>
      <c r="K1" s="167" t="s">
        <v>5401</v>
      </c>
      <c r="L1" s="177" t="str">
        <f>CALCS!AH1</f>
        <v>Total</v>
      </c>
    </row>
    <row r="2" spans="1:12" x14ac:dyDescent="0.25">
      <c r="A2" s="126" t="str">
        <f>CALCS!A2</f>
        <v>Alaska</v>
      </c>
      <c r="B2" s="126" t="str">
        <f>CALCS!B2</f>
        <v>AK</v>
      </c>
      <c r="C2" s="126" t="str">
        <f>CALCS!C2</f>
        <v>22</v>
      </c>
      <c r="D2" s="126" t="str">
        <f>CALCS!D2</f>
        <v>State Balance</v>
      </c>
      <c r="E2" s="126" t="str">
        <f>CALCS!E2</f>
        <v>02</v>
      </c>
      <c r="F2" s="126" t="str">
        <f>CALCS!F2</f>
        <v>9999</v>
      </c>
      <c r="G2" s="126" t="str">
        <f>CALCS!K2</f>
        <v>1006</v>
      </c>
      <c r="H2" s="27">
        <f>CALCS!X18</f>
        <v>702990</v>
      </c>
      <c r="I2" t="str">
        <f>CALCS!AD2</f>
        <v>029999</v>
      </c>
      <c r="J2" s="184">
        <f>ROUND((H2/SUMIF($B$2:$B$52,"&lt;&gt;XX", $H$2:$H$52))*Reallocations!$F$2, 0)</f>
        <v>12129</v>
      </c>
      <c r="K2" s="184">
        <f>ROUND((H2/SUMIF($B$2:$B$52,"&lt;&gt;XX", $H$2:$H$52))*Reallocations!$F$3, 0)</f>
        <v>4670</v>
      </c>
      <c r="L2" s="53">
        <f>J2+K2</f>
        <v>16799</v>
      </c>
    </row>
    <row r="3" spans="1:12" x14ac:dyDescent="0.25">
      <c r="A3" s="126" t="str">
        <f>CALCS!A4</f>
        <v>Alabama</v>
      </c>
      <c r="B3" s="126" t="str">
        <f>CALCS!B4</f>
        <v>AL</v>
      </c>
      <c r="C3" s="126" t="str">
        <f>CALCS!C4</f>
        <v>22</v>
      </c>
      <c r="D3" s="126" t="str">
        <f>CALCS!D4</f>
        <v>State Balance</v>
      </c>
      <c r="E3" s="126" t="str">
        <f>CALCS!E4</f>
        <v>01</v>
      </c>
      <c r="F3" s="126" t="str">
        <f>CALCS!$F$4</f>
        <v>9999</v>
      </c>
      <c r="G3" s="126" t="str">
        <f>CALCS!$K$4</f>
        <v>0409</v>
      </c>
      <c r="H3" s="27">
        <f>CALCS!X20</f>
        <v>1384674</v>
      </c>
      <c r="I3" t="str">
        <f>CALCS!$AD$4</f>
        <v>019999</v>
      </c>
      <c r="J3" s="184">
        <f>ROUND((H3/SUMIF($B$2:$B$52,"&lt;&gt;XX", $H$2:$H$52))*Reallocations!$F$2, 0)</f>
        <v>23891</v>
      </c>
      <c r="K3" s="184">
        <f>ROUND((H3/SUMIF($B$2:$B$52,"&lt;&gt;XX", $H$2:$H$52))*Reallocations!$F$3, 0)</f>
        <v>9198</v>
      </c>
      <c r="L3" s="53">
        <f t="shared" ref="L3:L52" si="0">J3+K3</f>
        <v>33089</v>
      </c>
    </row>
    <row r="4" spans="1:12" x14ac:dyDescent="0.25">
      <c r="A4" s="126" t="str">
        <f>CALCS!A21</f>
        <v>Arkansas</v>
      </c>
      <c r="B4" s="126" t="str">
        <f>CALCS!B21</f>
        <v>AR</v>
      </c>
      <c r="C4" s="126" t="str">
        <f>CALCS!C21</f>
        <v>22</v>
      </c>
      <c r="D4" s="126" t="str">
        <f>CALCS!D21</f>
        <v>State Balance</v>
      </c>
      <c r="E4" s="126" t="str">
        <f>CALCS!E21</f>
        <v>05</v>
      </c>
      <c r="F4" s="126" t="str">
        <f>CALCS!$F$21</f>
        <v>9999</v>
      </c>
      <c r="G4" s="126" t="str">
        <f>CALCS!$K$21</f>
        <v>0637</v>
      </c>
      <c r="H4" s="27">
        <f>CALCS!X40</f>
        <v>598992</v>
      </c>
      <c r="I4" t="str">
        <f>CALCS!$AD$21</f>
        <v>059999</v>
      </c>
      <c r="J4" s="184">
        <f>ROUND((H4/SUMIF($B$2:$B$52,"&lt;&gt;XX", $H$2:$H$52))*Reallocations!$F$2, 0)</f>
        <v>10335</v>
      </c>
      <c r="K4" s="184">
        <f>ROUND((H4/SUMIF($B$2:$B$52,"&lt;&gt;XX", $H$2:$H$52))*Reallocations!$F$3, 0)</f>
        <v>3979</v>
      </c>
      <c r="L4" s="53">
        <f t="shared" si="0"/>
        <v>14314</v>
      </c>
    </row>
    <row r="5" spans="1:12" x14ac:dyDescent="0.25">
      <c r="A5" s="126" t="str">
        <f>CALCS!A35</f>
        <v>Arizona</v>
      </c>
      <c r="B5" s="126" t="str">
        <f>CALCS!B35</f>
        <v>AZ</v>
      </c>
      <c r="C5" s="126" t="str">
        <f>CALCS!C35</f>
        <v>22</v>
      </c>
      <c r="D5" s="126" t="str">
        <f>CALCS!D35</f>
        <v>State Balance</v>
      </c>
      <c r="E5" s="126" t="str">
        <f>CALCS!E35</f>
        <v>04</v>
      </c>
      <c r="F5" s="126" t="str">
        <f>CALCS!$F$35</f>
        <v>9999</v>
      </c>
      <c r="G5" s="126" t="str">
        <f>CALCS!$K$35</f>
        <v>0901</v>
      </c>
      <c r="H5" s="27">
        <f>CALCS!X54</f>
        <v>2588863</v>
      </c>
      <c r="I5" t="str">
        <f>CALCS!$AD$35</f>
        <v>049999</v>
      </c>
      <c r="J5" s="184">
        <f>ROUND((H5/SUMIF($B$2:$B$52,"&lt;&gt;XX", $H$2:$H$52))*Reallocations!$F$2, 0)</f>
        <v>44668</v>
      </c>
      <c r="K5" s="184">
        <f>ROUND((H5/SUMIF($B$2:$B$52,"&lt;&gt;XX", $H$2:$H$52))*Reallocations!$F$3, 0)</f>
        <v>17197</v>
      </c>
      <c r="L5" s="53">
        <f t="shared" si="0"/>
        <v>61865</v>
      </c>
    </row>
    <row r="6" spans="1:12" x14ac:dyDescent="0.25">
      <c r="A6" s="126" t="str">
        <f>CALCS!A55</f>
        <v>California</v>
      </c>
      <c r="B6" s="126" t="str">
        <f>CALCS!B55</f>
        <v>CA</v>
      </c>
      <c r="C6" s="126" t="str">
        <f>CALCS!C55</f>
        <v>22</v>
      </c>
      <c r="D6" s="126" t="str">
        <f>CALCS!D55</f>
        <v>State Balance</v>
      </c>
      <c r="E6" s="126" t="str">
        <f>CALCS!E55</f>
        <v>06</v>
      </c>
      <c r="F6" s="126" t="str">
        <f>CALCS!$F$55</f>
        <v>9999</v>
      </c>
      <c r="G6" s="126" t="str">
        <f>CALCS!$K$55</f>
        <v>0901</v>
      </c>
      <c r="H6" s="27">
        <f>CALCS!X242</f>
        <v>1620263</v>
      </c>
      <c r="I6" t="str">
        <f>CALCS!$AD$55</f>
        <v>069999</v>
      </c>
      <c r="J6" s="184">
        <f>ROUND((H6/SUMIF($B$2:$B$52,"&lt;&gt;XX", $H$2:$H$52))*Reallocations!$F$2, 0)</f>
        <v>27956</v>
      </c>
      <c r="K6" s="184">
        <f>ROUND((H6/SUMIF($B$2:$B$52,"&lt;&gt;XX", $H$2:$H$52))*Reallocations!$F$3, 0)</f>
        <v>10763</v>
      </c>
      <c r="L6" s="53">
        <f t="shared" si="0"/>
        <v>38719</v>
      </c>
    </row>
    <row r="7" spans="1:12" x14ac:dyDescent="0.25">
      <c r="A7" s="126" t="str">
        <f>CALCS!A243</f>
        <v>Colorado</v>
      </c>
      <c r="B7" s="126" t="str">
        <f>CALCS!B243</f>
        <v>CO</v>
      </c>
      <c r="C7" s="126" t="str">
        <f>CALCS!C243</f>
        <v>22</v>
      </c>
      <c r="D7" s="126" t="str">
        <f>CALCS!D243</f>
        <v>State Balance</v>
      </c>
      <c r="E7" s="126" t="str">
        <f>CALCS!E243</f>
        <v>08</v>
      </c>
      <c r="F7" s="126" t="str">
        <f>CALCS!$F$243</f>
        <v>9999</v>
      </c>
      <c r="G7" s="126" t="str">
        <f>CALCS!$K$243</f>
        <v>0801</v>
      </c>
      <c r="H7" s="27">
        <f>CALCS!X264</f>
        <v>926892</v>
      </c>
      <c r="I7" t="str">
        <f>CALCS!$AD$243</f>
        <v>089999</v>
      </c>
      <c r="J7" s="184">
        <f>ROUND((H7/SUMIF($B$2:$B$52,"&lt;&gt;XX", $H$2:$H$52))*Reallocations!$F$2, 0)</f>
        <v>15992</v>
      </c>
      <c r="K7" s="184">
        <f>ROUND((H7/SUMIF($B$2:$B$52,"&lt;&gt;XX", $H$2:$H$52))*Reallocations!$F$3, 0)</f>
        <v>6157</v>
      </c>
      <c r="L7" s="53">
        <f t="shared" si="0"/>
        <v>22149</v>
      </c>
    </row>
    <row r="8" spans="1:12" x14ac:dyDescent="0.25">
      <c r="A8" s="126" t="str">
        <f>CALCS!A265</f>
        <v>Connecticut</v>
      </c>
      <c r="B8" s="126" t="str">
        <f>CALCS!B265</f>
        <v>CT</v>
      </c>
      <c r="C8" s="126" t="str">
        <f>CALCS!C265</f>
        <v>22</v>
      </c>
      <c r="D8" s="126" t="str">
        <f>CALCS!D265</f>
        <v>State Balance</v>
      </c>
      <c r="E8" s="126" t="str">
        <f>CALCS!E265</f>
        <v>09</v>
      </c>
      <c r="F8" s="126" t="str">
        <f>CALCS!$F$265</f>
        <v>9999</v>
      </c>
      <c r="G8" s="126" t="str">
        <f>CALCS!$K$265</f>
        <v>0126</v>
      </c>
      <c r="H8" s="27">
        <f>CALCS!X287</f>
        <v>608126</v>
      </c>
      <c r="I8" t="str">
        <f>CALCS!$AD$265</f>
        <v>099999</v>
      </c>
      <c r="J8" s="184">
        <f>ROUND((H8/SUMIF($B$2:$B$52,"&lt;&gt;XX", $H$2:$H$52))*Reallocations!$F$2, 0)</f>
        <v>10492</v>
      </c>
      <c r="K8" s="184">
        <f>ROUND((H8/SUMIF($B$2:$B$52,"&lt;&gt;XX", $H$2:$H$52))*Reallocations!$F$3, 0)</f>
        <v>4040</v>
      </c>
      <c r="L8" s="53">
        <f t="shared" si="0"/>
        <v>14532</v>
      </c>
    </row>
    <row r="9" spans="1:12" x14ac:dyDescent="0.25">
      <c r="A9" s="126" t="str">
        <f>CALCS!A290</f>
        <v>Delaware</v>
      </c>
      <c r="B9" s="126" t="str">
        <f>CALCS!B290</f>
        <v>DE</v>
      </c>
      <c r="C9" s="126" t="str">
        <f>CALCS!C290</f>
        <v>22</v>
      </c>
      <c r="D9" s="126" t="str">
        <f>CALCS!D290</f>
        <v>State Balance</v>
      </c>
      <c r="E9" s="126" t="str">
        <f>CALCS!E290</f>
        <v>10</v>
      </c>
      <c r="F9" s="126" t="str">
        <f>CALCS!$F$290</f>
        <v>9999</v>
      </c>
      <c r="G9" s="126" t="str">
        <f>CALCS!$K$290</f>
        <v>0301</v>
      </c>
      <c r="H9" s="27">
        <f>CALCS!X291</f>
        <v>230270</v>
      </c>
      <c r="I9" t="str">
        <f>CALCS!$AD$290</f>
        <v>109999</v>
      </c>
      <c r="J9" s="184">
        <f>ROUND((H9/SUMIF($B$2:$B$52,"&lt;&gt;XX", $H$2:$H$52))*Reallocations!$F$2, 0)</f>
        <v>3973</v>
      </c>
      <c r="K9" s="184">
        <f>ROUND((H9/SUMIF($B$2:$B$52,"&lt;&gt;XX", $H$2:$H$52))*Reallocations!$F$3, 0)</f>
        <v>1530</v>
      </c>
      <c r="L9" s="53">
        <f t="shared" si="0"/>
        <v>5503</v>
      </c>
    </row>
    <row r="10" spans="1:12" x14ac:dyDescent="0.25">
      <c r="A10" s="126" t="str">
        <f>CALCS!A294</f>
        <v>Florida</v>
      </c>
      <c r="B10" s="126" t="str">
        <f>CALCS!B294</f>
        <v>FL</v>
      </c>
      <c r="C10" s="126" t="str">
        <f>CALCS!C294</f>
        <v>22</v>
      </c>
      <c r="D10" s="126" t="str">
        <f>CALCS!D294</f>
        <v>State Balance</v>
      </c>
      <c r="E10" s="126" t="str">
        <f>CALCS!E294</f>
        <v>12</v>
      </c>
      <c r="F10" s="126" t="str">
        <f>CALCS!$F$294</f>
        <v>9999</v>
      </c>
      <c r="G10" s="126" t="str">
        <f>CALCS!$K$294</f>
        <v>0414</v>
      </c>
      <c r="H10" s="27">
        <f>CALCS!X375</f>
        <v>1731533</v>
      </c>
      <c r="I10" t="str">
        <f>CALCS!$AD$294</f>
        <v>129999</v>
      </c>
      <c r="J10" s="184">
        <f>ROUND((H10/SUMIF($B$2:$B$52,"&lt;&gt;XX", $H$2:$H$52))*Reallocations!$F$2, 0)</f>
        <v>29875</v>
      </c>
      <c r="K10" s="184">
        <f>ROUND((H10/SUMIF($B$2:$B$52,"&lt;&gt;XX", $H$2:$H$52))*Reallocations!$F$3, 0)</f>
        <v>11502</v>
      </c>
      <c r="L10" s="53">
        <f t="shared" si="0"/>
        <v>41377</v>
      </c>
    </row>
    <row r="11" spans="1:12" x14ac:dyDescent="0.25">
      <c r="A11" s="126" t="str">
        <f>CALCS!A376</f>
        <v>Georgia</v>
      </c>
      <c r="B11" s="126" t="str">
        <f>CALCS!B376</f>
        <v>GA</v>
      </c>
      <c r="C11" s="126" t="str">
        <f>CALCS!C376</f>
        <v>22</v>
      </c>
      <c r="D11" s="126" t="str">
        <f>CALCS!D376</f>
        <v>State Balance</v>
      </c>
      <c r="E11" s="126" t="str">
        <f>CALCS!E376</f>
        <v>13</v>
      </c>
      <c r="F11" s="126" t="str">
        <f>CALCS!$F$376</f>
        <v>9999</v>
      </c>
      <c r="G11" s="126" t="str">
        <f>CALCS!$K$376</f>
        <v>0401</v>
      </c>
      <c r="H11" s="27">
        <f>CALCS!X401</f>
        <v>1066028</v>
      </c>
      <c r="I11" t="str">
        <f>CALCS!$AD$376</f>
        <v>139999</v>
      </c>
      <c r="J11" s="184">
        <f>ROUND((H11/SUMIF($B$2:$B$52,"&lt;&gt;XX", $H$2:$H$52))*Reallocations!$F$2, 0)</f>
        <v>18393</v>
      </c>
      <c r="K11" s="184">
        <f>ROUND((H11/SUMIF($B$2:$B$52,"&lt;&gt;XX", $H$2:$H$52))*Reallocations!$F$3, 0)</f>
        <v>7081</v>
      </c>
      <c r="L11" s="53">
        <f t="shared" si="0"/>
        <v>25474</v>
      </c>
    </row>
    <row r="12" spans="1:12" x14ac:dyDescent="0.25">
      <c r="A12" s="126" t="str">
        <f>CALCS!A402</f>
        <v>Hawaii</v>
      </c>
      <c r="B12" s="126" t="str">
        <f>CALCS!B402</f>
        <v>HI</v>
      </c>
      <c r="C12" s="126" t="str">
        <f>CALCS!C402</f>
        <v>22</v>
      </c>
      <c r="D12" s="126" t="str">
        <f>CALCS!D402</f>
        <v>State Balance</v>
      </c>
      <c r="E12" s="126" t="str">
        <f>CALCS!E402</f>
        <v>15</v>
      </c>
      <c r="F12" s="126" t="str">
        <f>CALCS!$F$402</f>
        <v>9999</v>
      </c>
      <c r="G12" s="126" t="str">
        <f>CALCS!$K$402</f>
        <v>0908</v>
      </c>
      <c r="H12" s="27">
        <f>CALCS!X403</f>
        <v>7208617</v>
      </c>
      <c r="I12" t="str">
        <f>CALCS!$AD$402</f>
        <v>159999</v>
      </c>
      <c r="J12" s="184">
        <f>ROUND((H12/SUMIF($B$2:$B$52,"&lt;&gt;XX", $H$2:$H$52))*Reallocations!$F$2, 0)</f>
        <v>124376</v>
      </c>
      <c r="K12" s="184">
        <f>ROUND((H12/SUMIF($B$2:$B$52,"&lt;&gt;XX", $H$2:$H$52))*Reallocations!$F$3, 0)</f>
        <v>47885</v>
      </c>
      <c r="L12" s="53">
        <f t="shared" si="0"/>
        <v>172261</v>
      </c>
    </row>
    <row r="13" spans="1:12" x14ac:dyDescent="0.25">
      <c r="A13" s="126" t="str">
        <f>CALCS!A404</f>
        <v>Iowa</v>
      </c>
      <c r="B13" s="126" t="str">
        <f>CALCS!B404</f>
        <v>IA</v>
      </c>
      <c r="C13" s="126" t="str">
        <f>CALCS!C404</f>
        <v>22</v>
      </c>
      <c r="D13" s="126" t="str">
        <f>CALCS!D404</f>
        <v>State Balance</v>
      </c>
      <c r="E13" s="126" t="str">
        <f>CALCS!E404</f>
        <v>19</v>
      </c>
      <c r="F13" s="126" t="str">
        <f>CALCS!$F$404</f>
        <v>9999</v>
      </c>
      <c r="G13" s="126" t="str">
        <f>CALCS!$K$404</f>
        <v>0726</v>
      </c>
      <c r="H13" s="27">
        <f>CALCS!X412</f>
        <v>567459</v>
      </c>
      <c r="I13" t="str">
        <f>CALCS!$AD$404</f>
        <v>199999</v>
      </c>
      <c r="J13" s="184">
        <f>ROUND((H13/SUMIF($B$2:$B$52,"&lt;&gt;XX", $H$2:$H$52))*Reallocations!$F$2, 0)</f>
        <v>9791</v>
      </c>
      <c r="K13" s="184">
        <f>ROUND((H13/SUMIF($B$2:$B$52,"&lt;&gt;XX", $H$2:$H$52))*Reallocations!$F$3, 0)</f>
        <v>3770</v>
      </c>
      <c r="L13" s="53">
        <f t="shared" si="0"/>
        <v>13561</v>
      </c>
    </row>
    <row r="14" spans="1:12" x14ac:dyDescent="0.25">
      <c r="A14" s="126" t="str">
        <f>CALCS!A416</f>
        <v>Idaho</v>
      </c>
      <c r="B14" s="126" t="str">
        <f>CALCS!B416</f>
        <v>ID</v>
      </c>
      <c r="C14" s="126" t="str">
        <f>CALCS!C416</f>
        <v>22</v>
      </c>
      <c r="D14" s="126" t="str">
        <f>CALCS!D416</f>
        <v>State Balance</v>
      </c>
      <c r="E14" s="126" t="str">
        <f>CALCS!E416</f>
        <v>16</v>
      </c>
      <c r="F14" s="126" t="str">
        <f>CALCS!$F$416</f>
        <v>9999</v>
      </c>
      <c r="G14" s="126" t="str">
        <f>CALCS!$K$416</f>
        <v>1016</v>
      </c>
      <c r="H14" s="27">
        <f>CALCS!X463</f>
        <v>518668</v>
      </c>
      <c r="I14" t="str">
        <f>CALCS!$AD$416</f>
        <v>169999</v>
      </c>
      <c r="J14" s="184">
        <f>ROUND((H14/SUMIF($B$2:$B$52,"&lt;&gt;XX", $H$2:$H$52))*Reallocations!$F$2, 0)</f>
        <v>8949</v>
      </c>
      <c r="K14" s="184">
        <f>ROUND((H14/SUMIF($B$2:$B$52,"&lt;&gt;XX", $H$2:$H$52))*Reallocations!$F$3, 0)</f>
        <v>3445</v>
      </c>
      <c r="L14" s="53">
        <f t="shared" si="0"/>
        <v>12394</v>
      </c>
    </row>
    <row r="15" spans="1:12" x14ac:dyDescent="0.25">
      <c r="A15" s="126" t="str">
        <f>CALCS!A425</f>
        <v>Illinois</v>
      </c>
      <c r="B15" s="126" t="str">
        <f>CALCS!B425</f>
        <v>IL</v>
      </c>
      <c r="C15" s="126" t="str">
        <f>CALCS!C425</f>
        <v>22</v>
      </c>
      <c r="D15" s="126" t="str">
        <f>CALCS!D425</f>
        <v>State Balance</v>
      </c>
      <c r="E15" s="126" t="str">
        <f>CALCS!E425</f>
        <v>17</v>
      </c>
      <c r="F15" s="126" t="str">
        <f>CALCS!$F$425</f>
        <v>9999</v>
      </c>
      <c r="G15" s="126" t="str">
        <f>CALCS!$K$425</f>
        <v>0501</v>
      </c>
      <c r="H15" s="27">
        <f>CALCS!X488</f>
        <v>8261085</v>
      </c>
      <c r="I15" t="str">
        <f>CALCS!$AD$425</f>
        <v>179999</v>
      </c>
      <c r="J15" s="184">
        <f>ROUND((H15/SUMIF($B$2:$B$52,"&lt;&gt;XX", $H$2:$H$52))*Reallocations!$F$2, 0)</f>
        <v>142535</v>
      </c>
      <c r="K15" s="184">
        <f>ROUND((H15/SUMIF($B$2:$B$52,"&lt;&gt;XX", $H$2:$H$52))*Reallocations!$F$3, 0)</f>
        <v>54877</v>
      </c>
      <c r="L15" s="53">
        <f t="shared" si="0"/>
        <v>197412</v>
      </c>
    </row>
    <row r="16" spans="1:12" x14ac:dyDescent="0.25">
      <c r="A16" s="126" t="str">
        <f>CALCS!A476</f>
        <v>Indiana</v>
      </c>
      <c r="B16" s="126" t="str">
        <f>CALCS!B476</f>
        <v>IN</v>
      </c>
      <c r="C16" s="126" t="str">
        <f>CALCS!C476</f>
        <v>22</v>
      </c>
      <c r="D16" s="126" t="str">
        <f>CALCS!D476</f>
        <v>State Balance</v>
      </c>
      <c r="E16" s="126" t="str">
        <f>CALCS!E476</f>
        <v>18</v>
      </c>
      <c r="F16" s="126" t="str">
        <f>CALCS!$F$476</f>
        <v>9999</v>
      </c>
      <c r="G16" s="126" t="str">
        <f>CALCS!$K$476</f>
        <v>0536</v>
      </c>
      <c r="H16" s="27">
        <f>CALCS!X500</f>
        <v>1394650</v>
      </c>
      <c r="I16" t="str">
        <f>CALCS!$AD$476</f>
        <v>189999</v>
      </c>
      <c r="J16" s="184">
        <f>ROUND((H16/SUMIF($B$2:$B$52,"&lt;&gt;XX", $H$2:$H$52))*Reallocations!$F$2, 0)</f>
        <v>24063</v>
      </c>
      <c r="K16" s="184">
        <f>ROUND((H16/SUMIF($B$2:$B$52,"&lt;&gt;XX", $H$2:$H$52))*Reallocations!$F$3, 0)</f>
        <v>9264</v>
      </c>
      <c r="L16" s="53">
        <f t="shared" si="0"/>
        <v>33327</v>
      </c>
    </row>
    <row r="17" spans="1:12" x14ac:dyDescent="0.25">
      <c r="A17" s="126" t="str">
        <f>CALCS!A501</f>
        <v>Kansas</v>
      </c>
      <c r="B17" s="126" t="str">
        <f>CALCS!B501</f>
        <v>KS</v>
      </c>
      <c r="C17" s="126" t="str">
        <f>CALCS!C501</f>
        <v>22</v>
      </c>
      <c r="D17" s="126" t="str">
        <f>CALCS!D501</f>
        <v>State Balance</v>
      </c>
      <c r="E17" s="126" t="str">
        <f>CALCS!E501</f>
        <v>20</v>
      </c>
      <c r="F17" s="126" t="str">
        <f>CALCS!$F$501</f>
        <v>9999</v>
      </c>
      <c r="G17" s="126" t="str">
        <f>CALCS!$K$501</f>
        <v>0701</v>
      </c>
      <c r="H17" s="27">
        <f>CALCS!X511</f>
        <v>993066</v>
      </c>
      <c r="I17" t="str">
        <f>CALCS!$AD$501</f>
        <v>209999</v>
      </c>
      <c r="J17" s="184">
        <f>ROUND((H17/SUMIF($B$2:$B$52,"&lt;&gt;XX", $H$2:$H$52))*Reallocations!$F$2, 0)</f>
        <v>17134</v>
      </c>
      <c r="K17" s="184">
        <f>ROUND((H17/SUMIF($B$2:$B$52,"&lt;&gt;XX", $H$2:$H$52))*Reallocations!$F$3, 0)</f>
        <v>6597</v>
      </c>
      <c r="L17" s="53">
        <f t="shared" si="0"/>
        <v>23731</v>
      </c>
    </row>
    <row r="18" spans="1:12" x14ac:dyDescent="0.25">
      <c r="A18" s="126" t="str">
        <f>CALCS!A512</f>
        <v>Kentucky</v>
      </c>
      <c r="B18" s="126" t="str">
        <f>CALCS!B512</f>
        <v>KY</v>
      </c>
      <c r="C18" s="126" t="str">
        <f>CALCS!C512</f>
        <v>22</v>
      </c>
      <c r="D18" s="126" t="str">
        <f>CALCS!D512</f>
        <v>State Balance</v>
      </c>
      <c r="E18" s="126" t="str">
        <f>CALCS!E512</f>
        <v>21</v>
      </c>
      <c r="F18" s="126" t="str">
        <f>CALCS!$F$512</f>
        <v>9999</v>
      </c>
      <c r="G18" s="126" t="str">
        <f>CALCS!$K$512</f>
        <v>0436</v>
      </c>
      <c r="H18" s="27">
        <f>CALCS!X522</f>
        <v>2503927</v>
      </c>
      <c r="I18" t="str">
        <f>CALCS!$AD$512</f>
        <v>219999</v>
      </c>
      <c r="J18" s="184">
        <f>ROUND((H18/SUMIF($B$2:$B$52,"&lt;&gt;XX", $H$2:$H$52))*Reallocations!$F$2, 0)</f>
        <v>43202</v>
      </c>
      <c r="K18" s="184">
        <f>ROUND((H18/SUMIF($B$2:$B$52,"&lt;&gt;XX", $H$2:$H$52))*Reallocations!$F$3, 0)</f>
        <v>16633</v>
      </c>
      <c r="L18" s="53">
        <f t="shared" si="0"/>
        <v>59835</v>
      </c>
    </row>
    <row r="19" spans="1:12" x14ac:dyDescent="0.25">
      <c r="A19" s="126" t="str">
        <f>CALCS!A523</f>
        <v>Louisiana</v>
      </c>
      <c r="B19" s="126" t="str">
        <f>CALCS!B523</f>
        <v>LA</v>
      </c>
      <c r="C19" s="126" t="str">
        <f>CALCS!C523</f>
        <v>22</v>
      </c>
      <c r="D19" s="126" t="str">
        <f>CALCS!D523</f>
        <v>State Balance</v>
      </c>
      <c r="E19" s="126" t="str">
        <f>CALCS!E523</f>
        <v>22</v>
      </c>
      <c r="F19" s="126" t="str">
        <f>CALCS!$F$523</f>
        <v>9999</v>
      </c>
      <c r="G19" s="126" t="str">
        <f>CALCS!$K$523</f>
        <v>0648</v>
      </c>
      <c r="H19" s="27">
        <f>CALCS!X537</f>
        <v>980240</v>
      </c>
      <c r="I19" t="str">
        <f>CALCS!$AD$523</f>
        <v>229999</v>
      </c>
      <c r="J19" s="184">
        <f>ROUND((H19/SUMIF($B$2:$B$52,"&lt;&gt;XX", $H$2:$H$52))*Reallocations!$F$2, 0)</f>
        <v>16913</v>
      </c>
      <c r="K19" s="184">
        <f>ROUND((H19/SUMIF($B$2:$B$52,"&lt;&gt;XX", $H$2:$H$52))*Reallocations!$F$3, 0)</f>
        <v>6512</v>
      </c>
      <c r="L19" s="53">
        <f t="shared" si="0"/>
        <v>23425</v>
      </c>
    </row>
    <row r="20" spans="1:12" x14ac:dyDescent="0.25">
      <c r="A20" s="126" t="str">
        <f>CALCS!A538</f>
        <v>Massachusetts</v>
      </c>
      <c r="B20" s="126" t="str">
        <f>CALCS!B538</f>
        <v>MA</v>
      </c>
      <c r="C20" s="126" t="str">
        <f>CALCS!C538</f>
        <v>22</v>
      </c>
      <c r="D20" s="126" t="str">
        <f>CALCS!D538</f>
        <v>State Balance</v>
      </c>
      <c r="E20" s="126" t="str">
        <f>CALCS!E538</f>
        <v>25</v>
      </c>
      <c r="F20" s="126" t="str">
        <f>CALCS!$F$538</f>
        <v>9999</v>
      </c>
      <c r="G20" s="126" t="str">
        <f>CALCS!$K$538</f>
        <v>0101</v>
      </c>
      <c r="H20" s="27">
        <f>CALCS!X544</f>
        <v>1326965</v>
      </c>
      <c r="I20" t="str">
        <f>CALCS!$AD$538</f>
        <v>259999</v>
      </c>
      <c r="J20" s="184">
        <f>ROUND((H20/SUMIF($B$2:$B$52,"&lt;&gt;XX", $H$2:$H$52))*Reallocations!$F$2, 0)</f>
        <v>22895</v>
      </c>
      <c r="K20" s="184">
        <f>ROUND((H20/SUMIF($B$2:$B$52,"&lt;&gt;XX", $H$2:$H$52))*Reallocations!$F$3, 0)</f>
        <v>8815</v>
      </c>
      <c r="L20" s="53">
        <f t="shared" si="0"/>
        <v>31710</v>
      </c>
    </row>
    <row r="21" spans="1:12" x14ac:dyDescent="0.25">
      <c r="A21" s="126" t="str">
        <f>CALCS!A576</f>
        <v>Maryland</v>
      </c>
      <c r="B21" s="126" t="str">
        <f>CALCS!B576</f>
        <v>MD</v>
      </c>
      <c r="C21" s="126" t="str">
        <f>CALCS!C576</f>
        <v>22</v>
      </c>
      <c r="D21" s="126" t="str">
        <f>CALCS!D576</f>
        <v>State Balance</v>
      </c>
      <c r="E21" s="126" t="str">
        <f>CALCS!E576</f>
        <v>24</v>
      </c>
      <c r="F21" s="126" t="str">
        <f>CALCS!$F$576</f>
        <v>9999</v>
      </c>
      <c r="G21" s="126" t="str">
        <f>CALCS!$K$576</f>
        <v>0306</v>
      </c>
      <c r="H21" s="27">
        <f>CALCS!X559</f>
        <v>2425326</v>
      </c>
      <c r="I21" t="str">
        <f>CALCS!$AD$576</f>
        <v>249999</v>
      </c>
      <c r="J21" s="184">
        <f>ROUND((H21/SUMIF($B$2:$B$52,"&lt;&gt;XX", $H$2:$H$52))*Reallocations!$F$2, 0)</f>
        <v>41846</v>
      </c>
      <c r="K21" s="184">
        <f>ROUND((H21/SUMIF($B$2:$B$52,"&lt;&gt;XX", $H$2:$H$52))*Reallocations!$F$3, 0)</f>
        <v>16111</v>
      </c>
      <c r="L21" s="53">
        <f t="shared" si="0"/>
        <v>57957</v>
      </c>
    </row>
    <row r="22" spans="1:12" x14ac:dyDescent="0.25">
      <c r="A22" s="126" t="str">
        <f>CALCS!A591</f>
        <v>Maine</v>
      </c>
      <c r="B22" s="126" t="str">
        <f>CALCS!B591</f>
        <v>ME</v>
      </c>
      <c r="C22" s="126" t="str">
        <f>CALCS!C591</f>
        <v>22</v>
      </c>
      <c r="D22" s="126" t="str">
        <f>CALCS!D591</f>
        <v>State Balance</v>
      </c>
      <c r="E22" s="126" t="str">
        <f>CALCS!E591</f>
        <v>23</v>
      </c>
      <c r="F22" s="126" t="str">
        <f>CALCS!$F$591</f>
        <v>9999</v>
      </c>
      <c r="G22" s="126" t="str">
        <f>CALCS!$K$591</f>
        <v>0101</v>
      </c>
      <c r="H22" s="27">
        <f>CALCS!X597</f>
        <v>1390179</v>
      </c>
      <c r="I22" t="str">
        <f>CALCS!$AD$591</f>
        <v>239999</v>
      </c>
      <c r="J22" s="184">
        <f>ROUND((H22/SUMIF($B$2:$B$52,"&lt;&gt;XX", $H$2:$H$52))*Reallocations!$F$2, 0)</f>
        <v>23986</v>
      </c>
      <c r="K22" s="184">
        <f>ROUND((H22/SUMIF($B$2:$B$52,"&lt;&gt;XX", $H$2:$H$52))*Reallocations!$F$3, 0)</f>
        <v>9235</v>
      </c>
      <c r="L22" s="53">
        <f t="shared" si="0"/>
        <v>33221</v>
      </c>
    </row>
    <row r="23" spans="1:12" x14ac:dyDescent="0.25">
      <c r="A23" s="126" t="str">
        <f>CALCS!A598</f>
        <v>Michigan</v>
      </c>
      <c r="B23" s="126" t="str">
        <f>CALCS!B598</f>
        <v>MI</v>
      </c>
      <c r="C23" s="126" t="str">
        <f>CALCS!C598</f>
        <v>22</v>
      </c>
      <c r="D23" s="126" t="str">
        <f>CALCS!D598</f>
        <v>State Balance</v>
      </c>
      <c r="E23" s="126" t="str">
        <f>CALCS!E598</f>
        <v>26</v>
      </c>
      <c r="F23" s="126" t="str">
        <f>CALCS!$F$598</f>
        <v>9999</v>
      </c>
      <c r="G23" s="126" t="str">
        <f>CALCS!$K$598</f>
        <v>0528</v>
      </c>
      <c r="H23" s="27">
        <f>CALCS!X643</f>
        <v>4930934</v>
      </c>
      <c r="I23" t="str">
        <f>CALCS!$AD$598</f>
        <v>269999</v>
      </c>
      <c r="J23" s="184">
        <f>ROUND((H23/SUMIF($B$2:$B$52,"&lt;&gt;XX", $H$2:$H$52))*Reallocations!$F$2, 0)</f>
        <v>85077</v>
      </c>
      <c r="K23" s="184">
        <f>ROUND((H23/SUMIF($B$2:$B$52,"&lt;&gt;XX", $H$2:$H$52))*Reallocations!$F$3, 0)</f>
        <v>32755</v>
      </c>
      <c r="L23" s="53">
        <f t="shared" si="0"/>
        <v>117832</v>
      </c>
    </row>
    <row r="24" spans="1:12" x14ac:dyDescent="0.25">
      <c r="A24" s="126" t="str">
        <f>CALCS!A644</f>
        <v>Minnesota</v>
      </c>
      <c r="B24" s="126" t="str">
        <f>CALCS!B644</f>
        <v>MN</v>
      </c>
      <c r="C24" s="126" t="str">
        <f>CALCS!C644</f>
        <v>22</v>
      </c>
      <c r="D24" s="126" t="str">
        <f>CALCS!D644</f>
        <v>State Balance</v>
      </c>
      <c r="E24" s="126" t="str">
        <f>CALCS!E644</f>
        <v>27</v>
      </c>
      <c r="F24" s="126" t="str">
        <f>CALCS!$F$644</f>
        <v>9999</v>
      </c>
      <c r="G24" s="126" t="str">
        <f>CALCS!$K$644</f>
        <v>0546</v>
      </c>
      <c r="H24" s="27">
        <f>CALCS!X664</f>
        <v>683198</v>
      </c>
      <c r="I24" t="str">
        <f>CALCS!$AD$644</f>
        <v>279999</v>
      </c>
      <c r="J24" s="184">
        <f>ROUND((H24/SUMIF($B$2:$B$52,"&lt;&gt;XX", $H$2:$H$52))*Reallocations!$F$2, 0)</f>
        <v>11788</v>
      </c>
      <c r="K24" s="184">
        <f>ROUND((H24/SUMIF($B$2:$B$52,"&lt;&gt;XX", $H$2:$H$52))*Reallocations!$F$3, 0)</f>
        <v>4538</v>
      </c>
      <c r="L24" s="53">
        <f t="shared" si="0"/>
        <v>16326</v>
      </c>
    </row>
    <row r="25" spans="1:12" x14ac:dyDescent="0.25">
      <c r="A25" s="126" t="str">
        <f>CALCS!A665</f>
        <v>Missouri</v>
      </c>
      <c r="B25" s="126" t="str">
        <f>CALCS!B665</f>
        <v>MO</v>
      </c>
      <c r="C25" s="126" t="str">
        <f>CALCS!C665</f>
        <v>22</v>
      </c>
      <c r="D25" s="126" t="str">
        <f>CALCS!D665</f>
        <v>State Balance</v>
      </c>
      <c r="E25" s="126" t="str">
        <f>CALCS!E665</f>
        <v>29</v>
      </c>
      <c r="F25" s="126" t="str">
        <f>CALCS!$F$665</f>
        <v>9999</v>
      </c>
      <c r="G25" s="126" t="str">
        <f>CALCS!$K$665</f>
        <v>0701</v>
      </c>
      <c r="H25" s="27">
        <f>CALCS!X671</f>
        <v>491274</v>
      </c>
      <c r="I25" t="str">
        <f>CALCS!$AD$665</f>
        <v>299999</v>
      </c>
      <c r="J25" s="184">
        <f>ROUND((H25/SUMIF($B$2:$B$52,"&lt;&gt;XX", $H$2:$H$52))*Reallocations!$F$2, 0)</f>
        <v>8476</v>
      </c>
      <c r="K25" s="184">
        <f>ROUND((H25/SUMIF($B$2:$B$52,"&lt;&gt;XX", $H$2:$H$52))*Reallocations!$F$3, 0)</f>
        <v>3263</v>
      </c>
      <c r="L25" s="53">
        <f t="shared" si="0"/>
        <v>11739</v>
      </c>
    </row>
    <row r="26" spans="1:12" x14ac:dyDescent="0.25">
      <c r="A26" s="126" t="str">
        <f>CALCS!A682</f>
        <v>Mississippi</v>
      </c>
      <c r="B26" s="126" t="str">
        <f>CALCS!B682</f>
        <v>MS</v>
      </c>
      <c r="C26" s="126" t="str">
        <f>CALCS!C682</f>
        <v>22</v>
      </c>
      <c r="D26" s="126" t="str">
        <f>CALCS!D682</f>
        <v>State Balance</v>
      </c>
      <c r="E26" s="126" t="str">
        <f>CALCS!E682</f>
        <v>28</v>
      </c>
      <c r="F26" s="126" t="str">
        <f>CALCS!$F$682</f>
        <v>9999</v>
      </c>
      <c r="G26" s="126" t="str">
        <f>CALCS!$K$682</f>
        <v>0426</v>
      </c>
      <c r="H26" s="27">
        <f>CALCS!X688</f>
        <v>179951</v>
      </c>
      <c r="I26" t="str">
        <f>CALCS!$AD$682</f>
        <v>289999</v>
      </c>
      <c r="J26" s="184">
        <f>ROUND((H26/SUMIF($B$2:$B$52,"&lt;&gt;XX", $H$2:$H$52))*Reallocations!$F$2, 0)</f>
        <v>3105</v>
      </c>
      <c r="K26" s="184">
        <f>ROUND((H26/SUMIF($B$2:$B$52,"&lt;&gt;XX", $H$2:$H$52))*Reallocations!$F$3, 0)</f>
        <v>1195</v>
      </c>
      <c r="L26" s="53">
        <f t="shared" si="0"/>
        <v>4300</v>
      </c>
    </row>
    <row r="27" spans="1:12" x14ac:dyDescent="0.25">
      <c r="A27" s="126" t="str">
        <f>CALCS!A689</f>
        <v>Montana</v>
      </c>
      <c r="B27" s="126" t="str">
        <f>CALCS!B689</f>
        <v>MT</v>
      </c>
      <c r="C27" s="126" t="str">
        <f>CALCS!C689</f>
        <v>22</v>
      </c>
      <c r="D27" s="126" t="str">
        <f>CALCS!D689</f>
        <v>State Balance</v>
      </c>
      <c r="E27" s="126" t="str">
        <f>CALCS!E689</f>
        <v>30</v>
      </c>
      <c r="F27" s="126" t="str">
        <f>CALCS!$F$689</f>
        <v>9999</v>
      </c>
      <c r="G27" s="126" t="str">
        <f>CALCS!$K$689</f>
        <v>0801</v>
      </c>
      <c r="H27" s="27">
        <f>CALCS!X692</f>
        <v>519916</v>
      </c>
      <c r="I27" t="str">
        <f>CALCS!$AD$689</f>
        <v>309999</v>
      </c>
      <c r="J27" s="184">
        <f>ROUND((H27/SUMIF($B$2:$B$52,"&lt;&gt;XX", $H$2:$H$52))*Reallocations!$F$2, 0)</f>
        <v>8971</v>
      </c>
      <c r="K27" s="184">
        <f>ROUND((H27/SUMIF($B$2:$B$52,"&lt;&gt;XX", $H$2:$H$52))*Reallocations!$F$3, 0)</f>
        <v>3454</v>
      </c>
      <c r="L27" s="53">
        <f t="shared" si="0"/>
        <v>12425</v>
      </c>
    </row>
    <row r="28" spans="1:12" x14ac:dyDescent="0.25">
      <c r="A28" s="126" t="str">
        <f>CALCS!A693</f>
        <v>North Carolina</v>
      </c>
      <c r="B28" s="126" t="str">
        <f>CALCS!B693</f>
        <v>NC</v>
      </c>
      <c r="C28" s="126" t="str">
        <f>CALCS!C693</f>
        <v>22</v>
      </c>
      <c r="D28" s="126" t="str">
        <f>CALCS!D693</f>
        <v>State Balance</v>
      </c>
      <c r="E28" s="126" t="str">
        <f>CALCS!E693</f>
        <v>37</v>
      </c>
      <c r="F28" s="126" t="str">
        <f>CALCS!$F$693</f>
        <v>9999</v>
      </c>
      <c r="G28" s="126" t="str">
        <f>CALCS!$K$693</f>
        <v>0419</v>
      </c>
      <c r="H28" s="27">
        <f>CALCS!X697</f>
        <v>380793</v>
      </c>
      <c r="I28" t="str">
        <f>CALCS!$AD$693</f>
        <v>379999</v>
      </c>
      <c r="J28" s="184">
        <f>ROUND((H28/SUMIF($B$2:$B$52,"&lt;&gt;XX", $H$2:$H$52))*Reallocations!$F$2, 0)</f>
        <v>6570</v>
      </c>
      <c r="K28" s="184">
        <f>ROUND((H28/SUMIF($B$2:$B$52,"&lt;&gt;XX", $H$2:$H$52))*Reallocations!$F$3, 0)</f>
        <v>2530</v>
      </c>
      <c r="L28" s="53">
        <f t="shared" si="0"/>
        <v>9100</v>
      </c>
    </row>
    <row r="29" spans="1:12" x14ac:dyDescent="0.25">
      <c r="A29" s="126" t="str">
        <f>CALCS!A722</f>
        <v>North Dakota</v>
      </c>
      <c r="B29" s="126" t="str">
        <f>CALCS!B722</f>
        <v>ND</v>
      </c>
      <c r="C29" s="126" t="str">
        <f>CALCS!C722</f>
        <v>22</v>
      </c>
      <c r="D29" s="126" t="str">
        <f>CALCS!D722</f>
        <v>State Balance</v>
      </c>
      <c r="E29" s="126" t="str">
        <f>CALCS!E722</f>
        <v>38</v>
      </c>
      <c r="F29" s="126" t="str">
        <f>CALCS!$F$722</f>
        <v>9999</v>
      </c>
      <c r="G29" s="126" t="str">
        <f>CALCS!$K$722</f>
        <v>0801</v>
      </c>
      <c r="H29" s="27">
        <f>CALCS!X704</f>
        <v>1972276</v>
      </c>
      <c r="I29" t="str">
        <f>CALCS!$AD$722</f>
        <v>389999</v>
      </c>
      <c r="J29" s="184">
        <f>ROUND((H29/SUMIF($B$2:$B$52,"&lt;&gt;XX", $H$2:$H$52))*Reallocations!$F$2, 0)</f>
        <v>34029</v>
      </c>
      <c r="K29" s="184">
        <f>ROUND((H29/SUMIF($B$2:$B$52,"&lt;&gt;XX", $H$2:$H$52))*Reallocations!$F$3, 0)</f>
        <v>13101</v>
      </c>
      <c r="L29" s="53">
        <f t="shared" si="0"/>
        <v>47130</v>
      </c>
    </row>
    <row r="30" spans="1:12" x14ac:dyDescent="0.25">
      <c r="A30" s="126" t="str">
        <f>CALCS!A726</f>
        <v>Nebraska</v>
      </c>
      <c r="B30" s="126" t="str">
        <f>CALCS!B726</f>
        <v>NE</v>
      </c>
      <c r="C30" s="126" t="str">
        <f>CALCS!C726</f>
        <v>22</v>
      </c>
      <c r="D30" s="126" t="str">
        <f>CALCS!D726</f>
        <v>State Balance</v>
      </c>
      <c r="E30" s="126" t="str">
        <f>CALCS!E726</f>
        <v>31</v>
      </c>
      <c r="F30" s="126" t="str">
        <f>CALCS!$F$726</f>
        <v>9999</v>
      </c>
      <c r="G30" s="126" t="str">
        <f>CALCS!$K$726</f>
        <v>0726</v>
      </c>
      <c r="H30" s="27">
        <f>CALCS!X710</f>
        <v>131672</v>
      </c>
      <c r="I30" t="str">
        <f>CALCS!$AD$726</f>
        <v>319999</v>
      </c>
      <c r="J30" s="184">
        <f>ROUND((H30/SUMIF($B$2:$B$52,"&lt;&gt;XX", $H$2:$H$52))*Reallocations!$F$2, 0)</f>
        <v>2272</v>
      </c>
      <c r="K30" s="184">
        <f>ROUND((H30/SUMIF($B$2:$B$52,"&lt;&gt;XX", $H$2:$H$52))*Reallocations!$F$3, 0)</f>
        <v>875</v>
      </c>
      <c r="L30" s="53">
        <f t="shared" si="0"/>
        <v>3147</v>
      </c>
    </row>
    <row r="31" spans="1:12" x14ac:dyDescent="0.25">
      <c r="A31" s="126" t="str">
        <f>CALCS!A731</f>
        <v>New Hampshire</v>
      </c>
      <c r="B31" s="126" t="str">
        <f>CALCS!B731</f>
        <v>NH</v>
      </c>
      <c r="C31" s="126" t="str">
        <f>CALCS!C731</f>
        <v>22</v>
      </c>
      <c r="D31" s="126" t="str">
        <f>CALCS!D731</f>
        <v>State Balance</v>
      </c>
      <c r="E31" s="126" t="str">
        <f>CALCS!E731</f>
        <v>33</v>
      </c>
      <c r="F31" s="126" t="str">
        <f>CALCS!$F$731</f>
        <v>9999</v>
      </c>
      <c r="G31" s="126" t="str">
        <f>CALCS!$K$731</f>
        <v>0101</v>
      </c>
      <c r="H31" s="27">
        <f>CALCS!X768</f>
        <v>239971</v>
      </c>
      <c r="I31" t="str">
        <f>CALCS!$AD$731</f>
        <v>339999</v>
      </c>
      <c r="J31" s="184">
        <f>ROUND((H31/SUMIF($B$2:$B$52,"&lt;&gt;XX", $H$2:$H$52))*Reallocations!$F$2, 0)</f>
        <v>4140</v>
      </c>
      <c r="K31" s="184">
        <f>ROUND((H31/SUMIF($B$2:$B$52,"&lt;&gt;XX", $H$2:$H$52))*Reallocations!$F$3, 0)</f>
        <v>1594</v>
      </c>
      <c r="L31" s="53">
        <f t="shared" si="0"/>
        <v>5734</v>
      </c>
    </row>
    <row r="32" spans="1:12" x14ac:dyDescent="0.25">
      <c r="A32" s="126" t="str">
        <f>CALCS!A737</f>
        <v>New Jersey</v>
      </c>
      <c r="B32" s="126" t="str">
        <f>CALCS!B737</f>
        <v>NJ</v>
      </c>
      <c r="C32" s="126" t="str">
        <f>CALCS!C737</f>
        <v>22</v>
      </c>
      <c r="D32" s="126" t="str">
        <f>CALCS!D737</f>
        <v>State Balance</v>
      </c>
      <c r="E32" s="126" t="str">
        <f>CALCS!E737</f>
        <v>34</v>
      </c>
      <c r="F32" s="126" t="str">
        <f>CALCS!$F$737</f>
        <v>9999</v>
      </c>
      <c r="G32" s="126" t="str">
        <f>CALCS!$K$737</f>
        <v>0239</v>
      </c>
      <c r="H32" s="27">
        <f>CALCS!X774</f>
        <v>2334304</v>
      </c>
      <c r="I32" t="str">
        <f>CALCS!$AD$737</f>
        <v>349999</v>
      </c>
      <c r="J32" s="184">
        <f>ROUND((H32/SUMIF($B$2:$B$52,"&lt;&gt;XX", $H$2:$H$52))*Reallocations!$F$2, 0)</f>
        <v>40276</v>
      </c>
      <c r="K32" s="184">
        <f>ROUND((H32/SUMIF($B$2:$B$52,"&lt;&gt;XX", $H$2:$H$52))*Reallocations!$F$3, 0)</f>
        <v>15506</v>
      </c>
      <c r="L32" s="53">
        <f t="shared" si="0"/>
        <v>55782</v>
      </c>
    </row>
    <row r="33" spans="1:12" x14ac:dyDescent="0.25">
      <c r="A33" s="126" t="str">
        <f>CALCS!A795</f>
        <v>New Mexico</v>
      </c>
      <c r="B33" s="126" t="str">
        <f>CALCS!B795</f>
        <v>NM</v>
      </c>
      <c r="C33" s="126" t="str">
        <f>CALCS!C795</f>
        <v>22</v>
      </c>
      <c r="D33" s="126" t="str">
        <f>CALCS!D795</f>
        <v>State Balance</v>
      </c>
      <c r="E33" s="126" t="str">
        <f>CALCS!E795</f>
        <v>35</v>
      </c>
      <c r="F33" s="126" t="str">
        <f>CALCS!$F$795</f>
        <v>9999</v>
      </c>
      <c r="G33" s="126" t="str">
        <f>CALCS!$K$795</f>
        <v>0602</v>
      </c>
      <c r="H33" s="27">
        <f>CALCS!X823</f>
        <v>738486</v>
      </c>
      <c r="I33" t="str">
        <f>CALCS!$AD$795</f>
        <v>359999</v>
      </c>
      <c r="J33" s="184">
        <f>ROUND((H33/SUMIF($B$2:$B$52,"&lt;&gt;XX", $H$2:$H$52))*Reallocations!$F$2, 0)</f>
        <v>12742</v>
      </c>
      <c r="K33" s="184">
        <f>ROUND((H33/SUMIF($B$2:$B$52,"&lt;&gt;XX", $H$2:$H$52))*Reallocations!$F$3, 0)</f>
        <v>4906</v>
      </c>
      <c r="L33" s="53">
        <f t="shared" si="0"/>
        <v>17648</v>
      </c>
    </row>
    <row r="34" spans="1:12" x14ac:dyDescent="0.25">
      <c r="A34" s="126" t="str">
        <f>CALCS!A801</f>
        <v>Nevada</v>
      </c>
      <c r="B34" s="126" t="str">
        <f>CALCS!B801</f>
        <v>NV</v>
      </c>
      <c r="C34" s="126" t="str">
        <f>CALCS!C801</f>
        <v>22</v>
      </c>
      <c r="D34" s="126" t="str">
        <f>CALCS!D801</f>
        <v>State Balance</v>
      </c>
      <c r="E34" s="126" t="str">
        <f>CALCS!E801</f>
        <v>32</v>
      </c>
      <c r="F34" s="126" t="str">
        <f>CALCS!$F$801</f>
        <v>9999</v>
      </c>
      <c r="G34" s="126" t="str">
        <f>CALCS!$K$801</f>
        <v>0901</v>
      </c>
      <c r="H34" s="27">
        <f>CALCS!X852</f>
        <v>13040721</v>
      </c>
      <c r="I34" t="str">
        <f>CALCS!$AD$801</f>
        <v>329999</v>
      </c>
      <c r="J34" s="184">
        <f>ROUND((H34/SUMIF($B$2:$B$52,"&lt;&gt;XX", $H$2:$H$52))*Reallocations!$F$2, 0)</f>
        <v>225002</v>
      </c>
      <c r="K34" s="184">
        <f>ROUND((H34/SUMIF($B$2:$B$52,"&lt;&gt;XX", $H$2:$H$52))*Reallocations!$F$3, 0)</f>
        <v>86627</v>
      </c>
      <c r="L34" s="53">
        <f t="shared" si="0"/>
        <v>311629</v>
      </c>
    </row>
    <row r="35" spans="1:12" x14ac:dyDescent="0.25">
      <c r="A35" s="126" t="str">
        <f>CALCS!A808</f>
        <v>New York</v>
      </c>
      <c r="B35" s="126" t="str">
        <f>CALCS!B808</f>
        <v>NY</v>
      </c>
      <c r="C35" s="126" t="str">
        <f>CALCS!C808</f>
        <v>22</v>
      </c>
      <c r="D35" s="126" t="str">
        <f>CALCS!D808</f>
        <v>State Balance</v>
      </c>
      <c r="E35" s="126" t="str">
        <f>CALCS!E808</f>
        <v>36</v>
      </c>
      <c r="F35" s="126" t="str">
        <f>CALCS!$F$808</f>
        <v>9999</v>
      </c>
      <c r="G35" s="126" t="str">
        <f>CALCS!$K$808</f>
        <v>0201</v>
      </c>
      <c r="H35" s="27">
        <f>CALCS!X856</f>
        <v>2920332</v>
      </c>
      <c r="I35" t="str">
        <f>CALCS!$AD$808</f>
        <v>369999</v>
      </c>
      <c r="J35" s="184">
        <f>ROUND((H35/SUMIF($B$2:$B$52,"&lt;&gt;XX", $H$2:$H$52))*Reallocations!$F$2, 0)</f>
        <v>50387</v>
      </c>
      <c r="K35" s="184">
        <f>ROUND((H35/SUMIF($B$2:$B$52,"&lt;&gt;XX", $H$2:$H$52))*Reallocations!$F$3, 0)</f>
        <v>19399</v>
      </c>
      <c r="L35" s="53">
        <f t="shared" si="0"/>
        <v>69786</v>
      </c>
    </row>
    <row r="36" spans="1:12" x14ac:dyDescent="0.25">
      <c r="A36" s="126" t="str">
        <f>CALCS!A857</f>
        <v>Ohio</v>
      </c>
      <c r="B36" s="126" t="str">
        <f>CALCS!B857</f>
        <v>OH</v>
      </c>
      <c r="C36" s="126" t="str">
        <f>CALCS!C857</f>
        <v>22</v>
      </c>
      <c r="D36" s="126" t="str">
        <f>CALCS!D857</f>
        <v>State Balance</v>
      </c>
      <c r="E36" s="126" t="str">
        <f>CALCS!E857</f>
        <v>39</v>
      </c>
      <c r="F36" s="126" t="str">
        <f>CALCS!$F$857</f>
        <v>9999</v>
      </c>
      <c r="G36" s="126" t="str">
        <f>CALCS!$K$857</f>
        <v>0516</v>
      </c>
      <c r="H36" s="27">
        <f>CALCS!X902</f>
        <v>682340</v>
      </c>
      <c r="I36" t="str">
        <f>CALCS!$AD$857</f>
        <v>399999</v>
      </c>
      <c r="J36" s="184">
        <f>ROUND((H36/SUMIF($B$2:$B$52,"&lt;&gt;XX", $H$2:$H$52))*Reallocations!$F$2, 0)</f>
        <v>11773</v>
      </c>
      <c r="K36" s="184">
        <f>ROUND((H36/SUMIF($B$2:$B$52,"&lt;&gt;XX", $H$2:$H$52))*Reallocations!$F$3, 0)</f>
        <v>4533</v>
      </c>
      <c r="L36" s="53">
        <f t="shared" si="0"/>
        <v>16306</v>
      </c>
    </row>
    <row r="37" spans="1:12" x14ac:dyDescent="0.25">
      <c r="A37" s="126" t="str">
        <f>CALCS!A903</f>
        <v>Oklahoma</v>
      </c>
      <c r="B37" s="126" t="str">
        <f>CALCS!B903</f>
        <v>OK</v>
      </c>
      <c r="C37" s="126" t="str">
        <f>CALCS!C903</f>
        <v>22</v>
      </c>
      <c r="D37" s="126" t="str">
        <f>CALCS!D903</f>
        <v>State Balance</v>
      </c>
      <c r="E37" s="126" t="str">
        <f>CALCS!E903</f>
        <v>40</v>
      </c>
      <c r="F37" s="126" t="str">
        <f>CALCS!$F$903</f>
        <v>9999</v>
      </c>
      <c r="G37" s="126" t="str">
        <f>CALCS!$K$903</f>
        <v>0656</v>
      </c>
      <c r="H37" s="27">
        <f>CALCS!X913</f>
        <v>1212309</v>
      </c>
      <c r="I37" t="str">
        <f>CALCS!$AD$903</f>
        <v>409999</v>
      </c>
      <c r="J37" s="184">
        <f>ROUND((H37/SUMIF($B$2:$B$52,"&lt;&gt;XX", $H$2:$H$52))*Reallocations!$F$2, 0)</f>
        <v>20917</v>
      </c>
      <c r="K37" s="184">
        <f>ROUND((H37/SUMIF($B$2:$B$52,"&lt;&gt;XX", $H$2:$H$52))*Reallocations!$F$3, 0)</f>
        <v>8053</v>
      </c>
      <c r="L37" s="53">
        <f t="shared" si="0"/>
        <v>28970</v>
      </c>
    </row>
    <row r="38" spans="1:12" x14ac:dyDescent="0.25">
      <c r="A38" s="126" t="str">
        <f>CALCS!A914</f>
        <v>Oregon</v>
      </c>
      <c r="B38" s="126" t="str">
        <f>CALCS!B914</f>
        <v>OR</v>
      </c>
      <c r="C38" s="126" t="str">
        <f>CALCS!C914</f>
        <v>22</v>
      </c>
      <c r="D38" s="126" t="str">
        <f>CALCS!D914</f>
        <v>State Balance</v>
      </c>
      <c r="E38" s="126" t="str">
        <f>CALCS!E914</f>
        <v>41</v>
      </c>
      <c r="F38" s="126" t="str">
        <f>CALCS!$F$914</f>
        <v>9999</v>
      </c>
      <c r="G38" s="126" t="str">
        <f>CALCS!$K$914</f>
        <v>1016</v>
      </c>
      <c r="H38" s="27">
        <f>CALCS!X931</f>
        <v>1877428</v>
      </c>
      <c r="I38" t="str">
        <f>CALCS!$AD$914</f>
        <v>419999</v>
      </c>
      <c r="J38" s="184">
        <f>ROUND((H38/SUMIF($B$2:$B$52,"&lt;&gt;XX", $H$2:$H$52))*Reallocations!$F$2, 0)</f>
        <v>32393</v>
      </c>
      <c r="K38" s="184">
        <f>ROUND((H38/SUMIF($B$2:$B$52,"&lt;&gt;XX", $H$2:$H$52))*Reallocations!$F$3, 0)</f>
        <v>12471</v>
      </c>
      <c r="L38" s="53">
        <f t="shared" si="0"/>
        <v>44864</v>
      </c>
    </row>
    <row r="39" spans="1:12" x14ac:dyDescent="0.25">
      <c r="A39" s="126" t="str">
        <f>CALCS!A932</f>
        <v>Pennsylvania</v>
      </c>
      <c r="B39" s="126" t="str">
        <f>CALCS!B932</f>
        <v>PA</v>
      </c>
      <c r="C39" s="126" t="str">
        <f>CALCS!C932</f>
        <v>22</v>
      </c>
      <c r="D39" s="126" t="str">
        <f>CALCS!D932</f>
        <v>State Balance</v>
      </c>
      <c r="E39" s="126" t="str">
        <f>CALCS!E932</f>
        <v>42</v>
      </c>
      <c r="F39" s="126" t="str">
        <f>CALCS!$F$932</f>
        <v>9999</v>
      </c>
      <c r="G39" s="126" t="str">
        <f>CALCS!$K$932</f>
        <v>0301</v>
      </c>
      <c r="H39" s="27">
        <f>CALCS!X982</f>
        <v>1942245</v>
      </c>
      <c r="I39" t="str">
        <f>CALCS!$AD$932</f>
        <v>429999</v>
      </c>
      <c r="J39" s="184">
        <f>ROUND((H39/SUMIF($B$2:$B$52,"&lt;&gt;XX", $H$2:$H$52))*Reallocations!$F$2, 0)</f>
        <v>33511</v>
      </c>
      <c r="K39" s="184">
        <f>ROUND((H39/SUMIF($B$2:$B$52,"&lt;&gt;XX", $H$2:$H$52))*Reallocations!$F$3, 0)</f>
        <v>12902</v>
      </c>
      <c r="L39" s="53">
        <f t="shared" si="0"/>
        <v>46413</v>
      </c>
    </row>
    <row r="40" spans="1:12" x14ac:dyDescent="0.25">
      <c r="A40" s="126" t="str">
        <f>CALCS!A983</f>
        <v>Puerto Rico</v>
      </c>
      <c r="B40" s="126" t="str">
        <f>CALCS!B983</f>
        <v>PR</v>
      </c>
      <c r="C40" s="126" t="str">
        <f>CALCS!C983</f>
        <v>22</v>
      </c>
      <c r="D40" s="126" t="str">
        <f>CALCS!D983</f>
        <v>State Balance</v>
      </c>
      <c r="E40" s="126" t="str">
        <f>CALCS!E983</f>
        <v>72</v>
      </c>
      <c r="F40" s="126" t="str">
        <f>CALCS!$F$983</f>
        <v>9999</v>
      </c>
      <c r="G40" s="126" t="str">
        <f>CALCS!$K$983</f>
        <v>0446</v>
      </c>
      <c r="H40" s="27">
        <f>CALCS!X989</f>
        <v>693220</v>
      </c>
      <c r="I40" t="str">
        <f>CALCS!$AD$983</f>
        <v>729999</v>
      </c>
      <c r="J40" s="184">
        <f>ROUND((H40/SUMIF($B$2:$B$52,"&lt;&gt;XX", $H$2:$H$52))*Reallocations!$F$2, 0)</f>
        <v>11961</v>
      </c>
      <c r="K40" s="184">
        <f>ROUND((H40/SUMIF($B$2:$B$52,"&lt;&gt;XX", $H$2:$H$52))*Reallocations!$F$3, 0)</f>
        <v>4605</v>
      </c>
      <c r="L40" s="53">
        <f t="shared" si="0"/>
        <v>16566</v>
      </c>
    </row>
    <row r="41" spans="1:12" x14ac:dyDescent="0.25">
      <c r="A41" s="126" t="str">
        <f>CALCS!A1011</f>
        <v>Rhode Island</v>
      </c>
      <c r="B41" s="126" t="str">
        <f>CALCS!B1011</f>
        <v>RI</v>
      </c>
      <c r="C41" s="126" t="str">
        <f>CALCS!C1011</f>
        <v>22</v>
      </c>
      <c r="D41" s="126" t="str">
        <f>CALCS!D1011</f>
        <v>State Balance</v>
      </c>
      <c r="E41" s="126" t="str">
        <f>CALCS!E1011</f>
        <v>44</v>
      </c>
      <c r="F41" s="126" t="str">
        <f>CALCS!$F$1011</f>
        <v>9999</v>
      </c>
      <c r="G41" s="126" t="str">
        <f>CALCS!$K$1011</f>
        <v>0101</v>
      </c>
      <c r="H41" s="27">
        <f>CALCS!X1007</f>
        <v>1079647</v>
      </c>
      <c r="I41" t="str">
        <f>CALCS!$AD$1011</f>
        <v>449999</v>
      </c>
      <c r="J41" s="184">
        <f>ROUND((H41/SUMIF($B$2:$B$52,"&lt;&gt;XX", $H$2:$H$52))*Reallocations!$F$2, 0)</f>
        <v>18628</v>
      </c>
      <c r="K41" s="184">
        <f>ROUND((H41/SUMIF($B$2:$B$52,"&lt;&gt;XX", $H$2:$H$52))*Reallocations!$F$3, 0)</f>
        <v>7172</v>
      </c>
      <c r="L41" s="53">
        <f t="shared" si="0"/>
        <v>25800</v>
      </c>
    </row>
    <row r="42" spans="1:12" x14ac:dyDescent="0.25">
      <c r="A42" s="126" t="str">
        <f>CALCS!A1018</f>
        <v>South Carolina</v>
      </c>
      <c r="B42" s="126" t="str">
        <f>CALCS!B1018</f>
        <v>SC</v>
      </c>
      <c r="C42" s="126" t="str">
        <f>CALCS!C1018</f>
        <v>22</v>
      </c>
      <c r="D42" s="126" t="str">
        <f>CALCS!D1018</f>
        <v>State Balance</v>
      </c>
      <c r="E42" s="126" t="str">
        <f>CALCS!E1018</f>
        <v>45</v>
      </c>
      <c r="F42" s="126" t="str">
        <f>CALCS!$F$1018</f>
        <v>9999</v>
      </c>
      <c r="G42" s="126" t="str">
        <f>CALCS!$K$1018</f>
        <v>0416</v>
      </c>
      <c r="H42" s="27">
        <f>CALCS!X1010</f>
        <v>565641</v>
      </c>
      <c r="I42" t="str">
        <f>CALCS!$AD$1018</f>
        <v>459999</v>
      </c>
      <c r="J42" s="184">
        <f>ROUND((H42/SUMIF($B$2:$B$52,"&lt;&gt;XX", $H$2:$H$52))*Reallocations!$F$2, 0)</f>
        <v>9759</v>
      </c>
      <c r="K42" s="184">
        <f>ROUND((H42/SUMIF($B$2:$B$52,"&lt;&gt;XX", $H$2:$H$52))*Reallocations!$F$3, 0)</f>
        <v>3757</v>
      </c>
      <c r="L42" s="53">
        <f t="shared" si="0"/>
        <v>13516</v>
      </c>
    </row>
    <row r="43" spans="1:12" x14ac:dyDescent="0.25">
      <c r="A43" s="126" t="str">
        <f>CALCS!A1036</f>
        <v>South Dakota</v>
      </c>
      <c r="B43" s="126" t="str">
        <f>CALCS!B1036</f>
        <v>SD</v>
      </c>
      <c r="C43" s="126" t="str">
        <f>CALCS!C1036</f>
        <v>22</v>
      </c>
      <c r="D43" s="126" t="str">
        <f>CALCS!D1036</f>
        <v>State Balance</v>
      </c>
      <c r="E43" s="126" t="str">
        <f>CALCS!E1036</f>
        <v>46</v>
      </c>
      <c r="F43" s="126" t="str">
        <f>CALCS!$F$1036</f>
        <v>9999</v>
      </c>
      <c r="G43" s="126" t="str">
        <f>CALCS!$K$1036</f>
        <v>0801</v>
      </c>
      <c r="H43" s="27">
        <f>CALCS!X1028</f>
        <v>229980</v>
      </c>
      <c r="I43" t="str">
        <f>CALCS!$AD$1036</f>
        <v>469999</v>
      </c>
      <c r="J43" s="184">
        <f>ROUND((H43/SUMIF($B$2:$B$52,"&lt;&gt;XX", $H$2:$H$52))*Reallocations!$F$2, 0)</f>
        <v>3968</v>
      </c>
      <c r="K43" s="184">
        <f>ROUND((H43/SUMIF($B$2:$B$52,"&lt;&gt;XX", $H$2:$H$52))*Reallocations!$F$3, 0)</f>
        <v>1528</v>
      </c>
      <c r="L43" s="53">
        <f t="shared" si="0"/>
        <v>5496</v>
      </c>
    </row>
    <row r="44" spans="1:12" x14ac:dyDescent="0.25">
      <c r="A44" s="126" t="str">
        <f>CALCS!A1039</f>
        <v>Tennessee</v>
      </c>
      <c r="B44" s="126" t="str">
        <f>CALCS!B1039</f>
        <v>TN</v>
      </c>
      <c r="C44" s="126" t="str">
        <f>CALCS!C1039</f>
        <v>22</v>
      </c>
      <c r="D44" s="126" t="str">
        <f>CALCS!D1039</f>
        <v>State Balance</v>
      </c>
      <c r="E44" s="126" t="str">
        <f>CALCS!E1039</f>
        <v>47</v>
      </c>
      <c r="F44" s="126" t="str">
        <f>CALCS!$F$1039</f>
        <v>9999</v>
      </c>
      <c r="G44" s="126" t="str">
        <f>CALCS!$K$1039</f>
        <v>0437</v>
      </c>
      <c r="H44" s="27">
        <f>CALCS!X1108</f>
        <v>260440</v>
      </c>
      <c r="I44" t="str">
        <f>CALCS!$AD$1039</f>
        <v>479999</v>
      </c>
      <c r="J44" s="184">
        <f>ROUND((H44/SUMIF($B$2:$B$52,"&lt;&gt;XX", $H$2:$H$52))*Reallocations!$F$2, 0)</f>
        <v>4494</v>
      </c>
      <c r="K44" s="184">
        <f>ROUND((H44/SUMIF($B$2:$B$52,"&lt;&gt;XX", $H$2:$H$52))*Reallocations!$F$3, 0)</f>
        <v>1730</v>
      </c>
      <c r="L44" s="53">
        <f t="shared" si="0"/>
        <v>6224</v>
      </c>
    </row>
    <row r="45" spans="1:12" x14ac:dyDescent="0.25">
      <c r="A45" s="126" t="str">
        <f>CALCS!A1057</f>
        <v>Texas</v>
      </c>
      <c r="B45" s="126" t="str">
        <f>CALCS!B1057</f>
        <v>TX</v>
      </c>
      <c r="C45" s="126" t="str">
        <f>CALCS!C1057</f>
        <v>22</v>
      </c>
      <c r="D45" s="126" t="str">
        <f>CALCS!D1057</f>
        <v>State Balance</v>
      </c>
      <c r="E45" s="126" t="str">
        <f>CALCS!E1057</f>
        <v>48</v>
      </c>
      <c r="F45" s="126" t="str">
        <f>CALCS!$F$1057</f>
        <v>9999</v>
      </c>
      <c r="G45" s="126" t="str">
        <f>CALCS!$K$1057</f>
        <v>0601</v>
      </c>
      <c r="H45" s="27">
        <f>CALCS!X1126</f>
        <v>1122133</v>
      </c>
      <c r="I45" t="str">
        <f>CALCS!$AD$1057</f>
        <v>489999</v>
      </c>
      <c r="J45" s="184">
        <f>ROUND((H45/SUMIF($B$2:$B$52,"&lt;&gt;XX", $H$2:$H$52))*Reallocations!$F$2, 0)</f>
        <v>19361</v>
      </c>
      <c r="K45" s="184">
        <f>ROUND((H45/SUMIF($B$2:$B$52,"&lt;&gt;XX", $H$2:$H$52))*Reallocations!$F$3, 0)</f>
        <v>7454</v>
      </c>
      <c r="L45" s="53">
        <f t="shared" si="0"/>
        <v>26815</v>
      </c>
    </row>
    <row r="46" spans="1:12" x14ac:dyDescent="0.25">
      <c r="A46" s="126" t="str">
        <f>CALCS!A1137</f>
        <v>Utah</v>
      </c>
      <c r="B46" s="126" t="str">
        <f>CALCS!B1137</f>
        <v>UT</v>
      </c>
      <c r="C46" s="126" t="str">
        <f>CALCS!C1137</f>
        <v>22</v>
      </c>
      <c r="D46" s="126" t="str">
        <f>CALCS!D1137</f>
        <v>State Balance</v>
      </c>
      <c r="E46" s="126" t="str">
        <f>CALCS!E1137</f>
        <v>49</v>
      </c>
      <c r="F46" s="126" t="str">
        <f>CALCS!$F$1137</f>
        <v>9999</v>
      </c>
      <c r="G46" s="126" t="str">
        <f>CALCS!$K$1137</f>
        <v>0801</v>
      </c>
      <c r="H46" s="27">
        <f>CALCS!X1128</f>
        <v>1606602</v>
      </c>
      <c r="I46" t="str">
        <f>CALCS!$AD$1137</f>
        <v>499999</v>
      </c>
      <c r="J46" s="184">
        <f>ROUND((H46/SUMIF($B$2:$B$52,"&lt;&gt;XX", $H$2:$H$52))*Reallocations!$F$2, 0)</f>
        <v>27720</v>
      </c>
      <c r="K46" s="184">
        <f>ROUND((H46/SUMIF($B$2:$B$52,"&lt;&gt;XX", $H$2:$H$52))*Reallocations!$F$3, 0)</f>
        <v>10672</v>
      </c>
      <c r="L46" s="53">
        <f t="shared" si="0"/>
        <v>38392</v>
      </c>
    </row>
    <row r="47" spans="1:12" x14ac:dyDescent="0.25">
      <c r="A47" s="126" t="str">
        <f>CALCS!A1155</f>
        <v>Virginia</v>
      </c>
      <c r="B47" s="126" t="str">
        <f>CALCS!B1155</f>
        <v>VA</v>
      </c>
      <c r="C47" s="126" t="str">
        <f>CALCS!C1155</f>
        <v>22</v>
      </c>
      <c r="D47" s="126" t="str">
        <f>CALCS!D1155</f>
        <v>State Balance</v>
      </c>
      <c r="E47" s="126" t="str">
        <f>CALCS!E1155</f>
        <v>51</v>
      </c>
      <c r="F47" s="126" t="str">
        <f>CALCS!$F$1155</f>
        <v>9999</v>
      </c>
      <c r="G47" s="126" t="str">
        <f>CALCS!$K$1155</f>
        <v>0336</v>
      </c>
      <c r="H47" s="27">
        <f>CALCS!X1159</f>
        <v>388015</v>
      </c>
      <c r="I47" t="str">
        <f>CALCS!$AD$1155</f>
        <v>519999</v>
      </c>
      <c r="J47" s="184">
        <f>ROUND((H47/SUMIF($B$2:$B$52,"&lt;&gt;XX", $H$2:$H$52))*Reallocations!$F$2, 0)</f>
        <v>6695</v>
      </c>
      <c r="K47" s="184">
        <f>ROUND((H47/SUMIF($B$2:$B$52,"&lt;&gt;XX", $H$2:$H$52))*Reallocations!$F$3, 0)</f>
        <v>2577</v>
      </c>
      <c r="L47" s="53">
        <f t="shared" si="0"/>
        <v>9272</v>
      </c>
    </row>
    <row r="48" spans="1:12" x14ac:dyDescent="0.25">
      <c r="A48" s="126" t="str">
        <f>CALCS!A1186</f>
        <v>Vermont</v>
      </c>
      <c r="B48" s="126" t="str">
        <f>CALCS!B1186</f>
        <v>VT</v>
      </c>
      <c r="C48" s="126" t="str">
        <f>CALCS!C1186</f>
        <v>22</v>
      </c>
      <c r="D48" s="126" t="str">
        <f>CALCS!D1186</f>
        <v>State Balance</v>
      </c>
      <c r="E48" s="126" t="str">
        <f>CALCS!E1186</f>
        <v>50</v>
      </c>
      <c r="F48" s="126" t="str">
        <f>CALCS!$F$1186</f>
        <v>9999</v>
      </c>
      <c r="G48" s="126" t="str">
        <f>CALCS!$K$1186</f>
        <v>0101</v>
      </c>
      <c r="H48" s="27">
        <f>CALCS!X1195</f>
        <v>813899</v>
      </c>
      <c r="I48" t="str">
        <f>CALCS!$AD$1186</f>
        <v>509999</v>
      </c>
      <c r="J48" s="184">
        <f>ROUND((H48/SUMIF($B$2:$B$52,"&lt;&gt;XX", $H$2:$H$52))*Reallocations!$F$2, 0)</f>
        <v>14043</v>
      </c>
      <c r="K48" s="184">
        <f>ROUND((H48/SUMIF($B$2:$B$52,"&lt;&gt;XX", $H$2:$H$52))*Reallocations!$F$3, 0)</f>
        <v>5407</v>
      </c>
      <c r="L48" s="53">
        <f t="shared" si="0"/>
        <v>19450</v>
      </c>
    </row>
    <row r="49" spans="1:12" x14ac:dyDescent="0.25">
      <c r="A49" s="126" t="str">
        <f>CALCS!A1188</f>
        <v>Washington</v>
      </c>
      <c r="B49" s="126" t="str">
        <f>CALCS!B1188</f>
        <v>WA</v>
      </c>
      <c r="C49" s="126" t="str">
        <f>CALCS!C1188</f>
        <v>22</v>
      </c>
      <c r="D49" s="126" t="str">
        <f>CALCS!D1188</f>
        <v>State Balance</v>
      </c>
      <c r="E49" s="126" t="str">
        <f>CALCS!E1188</f>
        <v>53</v>
      </c>
      <c r="F49" s="126" t="str">
        <f>CALCS!$F$1188</f>
        <v>9999</v>
      </c>
      <c r="G49" s="126" t="str">
        <f>CALCS!$K$1188</f>
        <v>1001</v>
      </c>
      <c r="H49" s="27">
        <f>CALCS!X1205</f>
        <v>695650</v>
      </c>
      <c r="I49" t="str">
        <f>CALCS!$AD$1188</f>
        <v>539999</v>
      </c>
      <c r="J49" s="184">
        <f>ROUND((H49/SUMIF($B$2:$B$52,"&lt;&gt;XX", $H$2:$H$52))*Reallocations!$F$2, 0)</f>
        <v>12003</v>
      </c>
      <c r="K49" s="184">
        <f>ROUND((H49/SUMIF($B$2:$B$52,"&lt;&gt;XX", $H$2:$H$52))*Reallocations!$F$3, 0)</f>
        <v>4621</v>
      </c>
      <c r="L49" s="53">
        <f t="shared" si="0"/>
        <v>16624</v>
      </c>
    </row>
    <row r="50" spans="1:12" x14ac:dyDescent="0.25">
      <c r="A50" s="126" t="str">
        <f>CALCS!A1224</f>
        <v>Wisconsin</v>
      </c>
      <c r="B50" s="126" t="str">
        <f>CALCS!B1224</f>
        <v>WI</v>
      </c>
      <c r="C50" s="126" t="str">
        <f>CALCS!C1224</f>
        <v>22</v>
      </c>
      <c r="D50" s="126" t="str">
        <f>CALCS!D1224</f>
        <v>State Balance</v>
      </c>
      <c r="E50" s="126" t="str">
        <f>CALCS!E1224</f>
        <v>55</v>
      </c>
      <c r="F50" s="126" t="str">
        <f>CALCS!$F$1224</f>
        <v>9999</v>
      </c>
      <c r="G50" s="126" t="str">
        <f>CALCS!$K$1224</f>
        <v>0539</v>
      </c>
      <c r="H50" s="27">
        <f>CALCS!X1228</f>
        <v>486312</v>
      </c>
      <c r="I50" t="str">
        <f>CALCS!$AD$1224</f>
        <v>559999</v>
      </c>
      <c r="J50" s="184">
        <f>ROUND((H50/SUMIF($B$2:$B$52,"&lt;&gt;XX", $H$2:$H$52))*Reallocations!$F$2, 0)</f>
        <v>8391</v>
      </c>
      <c r="K50" s="184">
        <f>ROUND((H50/SUMIF($B$2:$B$52,"&lt;&gt;XX", $H$2:$H$52))*Reallocations!$F$3, 0)</f>
        <v>3230</v>
      </c>
      <c r="L50" s="53">
        <f t="shared" si="0"/>
        <v>11621</v>
      </c>
    </row>
    <row r="51" spans="1:12" x14ac:dyDescent="0.25">
      <c r="A51" s="126" t="str">
        <f>CALCS!A1247</f>
        <v>West Virginia</v>
      </c>
      <c r="B51" s="126" t="str">
        <f>CALCS!B1247</f>
        <v>WV</v>
      </c>
      <c r="C51" s="126" t="str">
        <f>CALCS!C1247</f>
        <v>22</v>
      </c>
      <c r="D51" s="126" t="str">
        <f>CALCS!D1247</f>
        <v>State Balance</v>
      </c>
      <c r="E51" s="126" t="str">
        <f>CALCS!E1247</f>
        <v>54</v>
      </c>
      <c r="F51" s="126" t="str">
        <f>CALCS!$F$1247</f>
        <v>9999</v>
      </c>
      <c r="G51" s="126" t="str">
        <f>CALCS!$K$1247</f>
        <v>0328</v>
      </c>
      <c r="H51" s="27">
        <f>CALCS!X1231</f>
        <v>982059</v>
      </c>
      <c r="I51" t="str">
        <f>CALCS!$AD$1247</f>
        <v>549999</v>
      </c>
      <c r="J51" s="184">
        <f>ROUND((H51/SUMIF($B$2:$B$52,"&lt;&gt;XX", $H$2:$H$52))*Reallocations!$F$2, 0)</f>
        <v>16944</v>
      </c>
      <c r="K51" s="184">
        <f>ROUND((H51/SUMIF($B$2:$B$52,"&lt;&gt;XX", $H$2:$H$52))*Reallocations!$F$3, 0)</f>
        <v>6524</v>
      </c>
      <c r="L51" s="53">
        <f t="shared" si="0"/>
        <v>23468</v>
      </c>
    </row>
    <row r="52" spans="1:12" x14ac:dyDescent="0.25">
      <c r="A52" s="126" t="str">
        <f>CALCS!A1257</f>
        <v>Wyoming</v>
      </c>
      <c r="B52" s="126" t="str">
        <f>CALCS!B1257</f>
        <v>WY</v>
      </c>
      <c r="C52" s="126" t="str">
        <f>CALCS!C1257</f>
        <v>22</v>
      </c>
      <c r="D52" s="126" t="str">
        <f>CALCS!D1257</f>
        <v>State Balance</v>
      </c>
      <c r="E52" s="126" t="str">
        <f>CALCS!E1257</f>
        <v>56</v>
      </c>
      <c r="F52" s="126" t="str">
        <f>CALCS!$F$1257</f>
        <v>9999</v>
      </c>
      <c r="G52" s="126" t="str">
        <f>CALCS!$K$1257</f>
        <v>0801</v>
      </c>
      <c r="H52" s="27">
        <f>CALCS!X1259</f>
        <v>398388</v>
      </c>
      <c r="I52" t="str">
        <f>CALCS!$AD$1257</f>
        <v>569999</v>
      </c>
      <c r="J52" s="183">
        <f>Reallocations!$F$2-SUM($J$2:$J$51)</f>
        <v>6871.2900000000373</v>
      </c>
      <c r="K52" s="183">
        <f>Reallocations!$F$3-SUM($K$2:$K$51)</f>
        <v>2646.0300000000279</v>
      </c>
      <c r="L52" s="53">
        <f t="shared" si="0"/>
        <v>9517.3200000000652</v>
      </c>
    </row>
    <row r="53" spans="1:12" x14ac:dyDescent="0.25">
      <c r="J53" s="183">
        <f>SUM(J2:J52)</f>
        <v>1425661.29</v>
      </c>
      <c r="K53" s="183">
        <f>SUM(K2:K52)</f>
        <v>548886.03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8"/>
  <dimension ref="B1:L13"/>
  <sheetViews>
    <sheetView showGridLines="0" zoomScale="75" workbookViewId="0"/>
  </sheetViews>
  <sheetFormatPr defaultColWidth="16.28515625" defaultRowHeight="15.75" x14ac:dyDescent="0.25"/>
  <cols>
    <col min="1" max="1" width="4.42578125" style="33" customWidth="1"/>
    <col min="2" max="2" width="31.42578125" style="33" customWidth="1"/>
    <col min="3" max="3" width="14" style="33" bestFit="1" customWidth="1"/>
    <col min="4" max="4" width="13.140625" style="33" customWidth="1"/>
    <col min="5" max="5" width="3.42578125" style="33" bestFit="1" customWidth="1"/>
    <col min="6" max="6" width="5.85546875" style="33" bestFit="1" customWidth="1"/>
    <col min="7" max="7" width="13.140625" style="33" hidden="1" customWidth="1"/>
    <col min="8" max="8" width="10.28515625" style="33" customWidth="1"/>
    <col min="9" max="9" width="12.7109375" style="33" bestFit="1" customWidth="1"/>
    <col min="10" max="10" width="13.140625" style="33" bestFit="1" customWidth="1"/>
    <col min="11" max="11" width="13.85546875" style="33" bestFit="1" customWidth="1"/>
    <col min="12" max="12" width="8.85546875" style="33" bestFit="1" customWidth="1"/>
    <col min="13" max="13" width="20.28515625" style="33" customWidth="1"/>
    <col min="14" max="14" width="13.85546875" style="33" customWidth="1"/>
    <col min="15" max="15" width="13.85546875" style="33" bestFit="1" customWidth="1"/>
    <col min="16" max="18" width="16.28515625" style="33"/>
    <col min="19" max="19" width="13.85546875" style="33" bestFit="1" customWidth="1"/>
    <col min="20" max="20" width="7.42578125" style="33" customWidth="1"/>
    <col min="21" max="21" width="16.42578125" style="33" customWidth="1"/>
    <col min="22" max="22" width="3.42578125" style="33" customWidth="1"/>
    <col min="23" max="23" width="16.42578125" style="33" customWidth="1"/>
    <col min="24" max="24" width="3.42578125" style="33" customWidth="1"/>
    <col min="25" max="25" width="16.42578125" style="33" customWidth="1"/>
    <col min="26" max="26" width="16.28515625" style="33"/>
    <col min="27" max="27" width="17.7109375" style="33" customWidth="1"/>
    <col min="28" max="28" width="14.140625" style="33" bestFit="1" customWidth="1"/>
    <col min="29" max="257" width="16.28515625" style="33"/>
    <col min="258" max="258" width="4.42578125" style="33" customWidth="1"/>
    <col min="259" max="259" width="31.42578125" style="33" customWidth="1"/>
    <col min="260" max="260" width="13.140625" style="33" bestFit="1" customWidth="1"/>
    <col min="261" max="261" width="3.42578125" style="33" bestFit="1" customWidth="1"/>
    <col min="262" max="262" width="5.85546875" style="33" bestFit="1" customWidth="1"/>
    <col min="263" max="263" width="0" style="33" hidden="1" customWidth="1"/>
    <col min="264" max="264" width="10.28515625" style="33" customWidth="1"/>
    <col min="265" max="265" width="12" style="33" bestFit="1" customWidth="1"/>
    <col min="266" max="266" width="13.140625" style="33" bestFit="1" customWidth="1"/>
    <col min="267" max="267" width="13.85546875" style="33" bestFit="1" customWidth="1"/>
    <col min="268" max="268" width="19" style="33" customWidth="1"/>
    <col min="269" max="269" width="20.28515625" style="33" customWidth="1"/>
    <col min="270" max="270" width="13.85546875" style="33" customWidth="1"/>
    <col min="271" max="271" width="13.85546875" style="33" bestFit="1" customWidth="1"/>
    <col min="272" max="274" width="16.28515625" style="33"/>
    <col min="275" max="275" width="13.85546875" style="33" bestFit="1" customWidth="1"/>
    <col min="276" max="276" width="7.42578125" style="33" customWidth="1"/>
    <col min="277" max="277" width="16.42578125" style="33" customWidth="1"/>
    <col min="278" max="278" width="3.42578125" style="33" customWidth="1"/>
    <col min="279" max="279" width="16.42578125" style="33" customWidth="1"/>
    <col min="280" max="280" width="3.42578125" style="33" customWidth="1"/>
    <col min="281" max="281" width="16.42578125" style="33" customWidth="1"/>
    <col min="282" max="282" width="16.28515625" style="33"/>
    <col min="283" max="283" width="17.7109375" style="33" customWidth="1"/>
    <col min="284" max="284" width="14.140625" style="33" bestFit="1" customWidth="1"/>
    <col min="285" max="513" width="16.28515625" style="33"/>
    <col min="514" max="514" width="4.42578125" style="33" customWidth="1"/>
    <col min="515" max="515" width="31.42578125" style="33" customWidth="1"/>
    <col min="516" max="516" width="13.140625" style="33" bestFit="1" customWidth="1"/>
    <col min="517" max="517" width="3.42578125" style="33" bestFit="1" customWidth="1"/>
    <col min="518" max="518" width="5.85546875" style="33" bestFit="1" customWidth="1"/>
    <col min="519" max="519" width="0" style="33" hidden="1" customWidth="1"/>
    <col min="520" max="520" width="10.28515625" style="33" customWidth="1"/>
    <col min="521" max="521" width="12" style="33" bestFit="1" customWidth="1"/>
    <col min="522" max="522" width="13.140625" style="33" bestFit="1" customWidth="1"/>
    <col min="523" max="523" width="13.85546875" style="33" bestFit="1" customWidth="1"/>
    <col min="524" max="524" width="19" style="33" customWidth="1"/>
    <col min="525" max="525" width="20.28515625" style="33" customWidth="1"/>
    <col min="526" max="526" width="13.85546875" style="33" customWidth="1"/>
    <col min="527" max="527" width="13.85546875" style="33" bestFit="1" customWidth="1"/>
    <col min="528" max="530" width="16.28515625" style="33"/>
    <col min="531" max="531" width="13.85546875" style="33" bestFit="1" customWidth="1"/>
    <col min="532" max="532" width="7.42578125" style="33" customWidth="1"/>
    <col min="533" max="533" width="16.42578125" style="33" customWidth="1"/>
    <col min="534" max="534" width="3.42578125" style="33" customWidth="1"/>
    <col min="535" max="535" width="16.42578125" style="33" customWidth="1"/>
    <col min="536" max="536" width="3.42578125" style="33" customWidth="1"/>
    <col min="537" max="537" width="16.42578125" style="33" customWidth="1"/>
    <col min="538" max="538" width="16.28515625" style="33"/>
    <col min="539" max="539" width="17.7109375" style="33" customWidth="1"/>
    <col min="540" max="540" width="14.140625" style="33" bestFit="1" customWidth="1"/>
    <col min="541" max="769" width="16.28515625" style="33"/>
    <col min="770" max="770" width="4.42578125" style="33" customWidth="1"/>
    <col min="771" max="771" width="31.42578125" style="33" customWidth="1"/>
    <col min="772" max="772" width="13.140625" style="33" bestFit="1" customWidth="1"/>
    <col min="773" max="773" width="3.42578125" style="33" bestFit="1" customWidth="1"/>
    <col min="774" max="774" width="5.85546875" style="33" bestFit="1" customWidth="1"/>
    <col min="775" max="775" width="0" style="33" hidden="1" customWidth="1"/>
    <col min="776" max="776" width="10.28515625" style="33" customWidth="1"/>
    <col min="777" max="777" width="12" style="33" bestFit="1" customWidth="1"/>
    <col min="778" max="778" width="13.140625" style="33" bestFit="1" customWidth="1"/>
    <col min="779" max="779" width="13.85546875" style="33" bestFit="1" customWidth="1"/>
    <col min="780" max="780" width="19" style="33" customWidth="1"/>
    <col min="781" max="781" width="20.28515625" style="33" customWidth="1"/>
    <col min="782" max="782" width="13.85546875" style="33" customWidth="1"/>
    <col min="783" max="783" width="13.85546875" style="33" bestFit="1" customWidth="1"/>
    <col min="784" max="786" width="16.28515625" style="33"/>
    <col min="787" max="787" width="13.85546875" style="33" bestFit="1" customWidth="1"/>
    <col min="788" max="788" width="7.42578125" style="33" customWidth="1"/>
    <col min="789" max="789" width="16.42578125" style="33" customWidth="1"/>
    <col min="790" max="790" width="3.42578125" style="33" customWidth="1"/>
    <col min="791" max="791" width="16.42578125" style="33" customWidth="1"/>
    <col min="792" max="792" width="3.42578125" style="33" customWidth="1"/>
    <col min="793" max="793" width="16.42578125" style="33" customWidth="1"/>
    <col min="794" max="794" width="16.28515625" style="33"/>
    <col min="795" max="795" width="17.7109375" style="33" customWidth="1"/>
    <col min="796" max="796" width="14.140625" style="33" bestFit="1" customWidth="1"/>
    <col min="797" max="1025" width="16.28515625" style="33"/>
    <col min="1026" max="1026" width="4.42578125" style="33" customWidth="1"/>
    <col min="1027" max="1027" width="31.42578125" style="33" customWidth="1"/>
    <col min="1028" max="1028" width="13.140625" style="33" bestFit="1" customWidth="1"/>
    <col min="1029" max="1029" width="3.42578125" style="33" bestFit="1" customWidth="1"/>
    <col min="1030" max="1030" width="5.85546875" style="33" bestFit="1" customWidth="1"/>
    <col min="1031" max="1031" width="0" style="33" hidden="1" customWidth="1"/>
    <col min="1032" max="1032" width="10.28515625" style="33" customWidth="1"/>
    <col min="1033" max="1033" width="12" style="33" bestFit="1" customWidth="1"/>
    <col min="1034" max="1034" width="13.140625" style="33" bestFit="1" customWidth="1"/>
    <col min="1035" max="1035" width="13.85546875" style="33" bestFit="1" customWidth="1"/>
    <col min="1036" max="1036" width="19" style="33" customWidth="1"/>
    <col min="1037" max="1037" width="20.28515625" style="33" customWidth="1"/>
    <col min="1038" max="1038" width="13.85546875" style="33" customWidth="1"/>
    <col min="1039" max="1039" width="13.85546875" style="33" bestFit="1" customWidth="1"/>
    <col min="1040" max="1042" width="16.28515625" style="33"/>
    <col min="1043" max="1043" width="13.85546875" style="33" bestFit="1" customWidth="1"/>
    <col min="1044" max="1044" width="7.42578125" style="33" customWidth="1"/>
    <col min="1045" max="1045" width="16.42578125" style="33" customWidth="1"/>
    <col min="1046" max="1046" width="3.42578125" style="33" customWidth="1"/>
    <col min="1047" max="1047" width="16.42578125" style="33" customWidth="1"/>
    <col min="1048" max="1048" width="3.42578125" style="33" customWidth="1"/>
    <col min="1049" max="1049" width="16.42578125" style="33" customWidth="1"/>
    <col min="1050" max="1050" width="16.28515625" style="33"/>
    <col min="1051" max="1051" width="17.7109375" style="33" customWidth="1"/>
    <col min="1052" max="1052" width="14.140625" style="33" bestFit="1" customWidth="1"/>
    <col min="1053" max="1281" width="16.28515625" style="33"/>
    <col min="1282" max="1282" width="4.42578125" style="33" customWidth="1"/>
    <col min="1283" max="1283" width="31.42578125" style="33" customWidth="1"/>
    <col min="1284" max="1284" width="13.140625" style="33" bestFit="1" customWidth="1"/>
    <col min="1285" max="1285" width="3.42578125" style="33" bestFit="1" customWidth="1"/>
    <col min="1286" max="1286" width="5.85546875" style="33" bestFit="1" customWidth="1"/>
    <col min="1287" max="1287" width="0" style="33" hidden="1" customWidth="1"/>
    <col min="1288" max="1288" width="10.28515625" style="33" customWidth="1"/>
    <col min="1289" max="1289" width="12" style="33" bestFit="1" customWidth="1"/>
    <col min="1290" max="1290" width="13.140625" style="33" bestFit="1" customWidth="1"/>
    <col min="1291" max="1291" width="13.85546875" style="33" bestFit="1" customWidth="1"/>
    <col min="1292" max="1292" width="19" style="33" customWidth="1"/>
    <col min="1293" max="1293" width="20.28515625" style="33" customWidth="1"/>
    <col min="1294" max="1294" width="13.85546875" style="33" customWidth="1"/>
    <col min="1295" max="1295" width="13.85546875" style="33" bestFit="1" customWidth="1"/>
    <col min="1296" max="1298" width="16.28515625" style="33"/>
    <col min="1299" max="1299" width="13.85546875" style="33" bestFit="1" customWidth="1"/>
    <col min="1300" max="1300" width="7.42578125" style="33" customWidth="1"/>
    <col min="1301" max="1301" width="16.42578125" style="33" customWidth="1"/>
    <col min="1302" max="1302" width="3.42578125" style="33" customWidth="1"/>
    <col min="1303" max="1303" width="16.42578125" style="33" customWidth="1"/>
    <col min="1304" max="1304" width="3.42578125" style="33" customWidth="1"/>
    <col min="1305" max="1305" width="16.42578125" style="33" customWidth="1"/>
    <col min="1306" max="1306" width="16.28515625" style="33"/>
    <col min="1307" max="1307" width="17.7109375" style="33" customWidth="1"/>
    <col min="1308" max="1308" width="14.140625" style="33" bestFit="1" customWidth="1"/>
    <col min="1309" max="1537" width="16.28515625" style="33"/>
    <col min="1538" max="1538" width="4.42578125" style="33" customWidth="1"/>
    <col min="1539" max="1539" width="31.42578125" style="33" customWidth="1"/>
    <col min="1540" max="1540" width="13.140625" style="33" bestFit="1" customWidth="1"/>
    <col min="1541" max="1541" width="3.42578125" style="33" bestFit="1" customWidth="1"/>
    <col min="1542" max="1542" width="5.85546875" style="33" bestFit="1" customWidth="1"/>
    <col min="1543" max="1543" width="0" style="33" hidden="1" customWidth="1"/>
    <col min="1544" max="1544" width="10.28515625" style="33" customWidth="1"/>
    <col min="1545" max="1545" width="12" style="33" bestFit="1" customWidth="1"/>
    <col min="1546" max="1546" width="13.140625" style="33" bestFit="1" customWidth="1"/>
    <col min="1547" max="1547" width="13.85546875" style="33" bestFit="1" customWidth="1"/>
    <col min="1548" max="1548" width="19" style="33" customWidth="1"/>
    <col min="1549" max="1549" width="20.28515625" style="33" customWidth="1"/>
    <col min="1550" max="1550" width="13.85546875" style="33" customWidth="1"/>
    <col min="1551" max="1551" width="13.85546875" style="33" bestFit="1" customWidth="1"/>
    <col min="1552" max="1554" width="16.28515625" style="33"/>
    <col min="1555" max="1555" width="13.85546875" style="33" bestFit="1" customWidth="1"/>
    <col min="1556" max="1556" width="7.42578125" style="33" customWidth="1"/>
    <col min="1557" max="1557" width="16.42578125" style="33" customWidth="1"/>
    <col min="1558" max="1558" width="3.42578125" style="33" customWidth="1"/>
    <col min="1559" max="1559" width="16.42578125" style="33" customWidth="1"/>
    <col min="1560" max="1560" width="3.42578125" style="33" customWidth="1"/>
    <col min="1561" max="1561" width="16.42578125" style="33" customWidth="1"/>
    <col min="1562" max="1562" width="16.28515625" style="33"/>
    <col min="1563" max="1563" width="17.7109375" style="33" customWidth="1"/>
    <col min="1564" max="1564" width="14.140625" style="33" bestFit="1" customWidth="1"/>
    <col min="1565" max="1793" width="16.28515625" style="33"/>
    <col min="1794" max="1794" width="4.42578125" style="33" customWidth="1"/>
    <col min="1795" max="1795" width="31.42578125" style="33" customWidth="1"/>
    <col min="1796" max="1796" width="13.140625" style="33" bestFit="1" customWidth="1"/>
    <col min="1797" max="1797" width="3.42578125" style="33" bestFit="1" customWidth="1"/>
    <col min="1798" max="1798" width="5.85546875" style="33" bestFit="1" customWidth="1"/>
    <col min="1799" max="1799" width="0" style="33" hidden="1" customWidth="1"/>
    <col min="1800" max="1800" width="10.28515625" style="33" customWidth="1"/>
    <col min="1801" max="1801" width="12" style="33" bestFit="1" customWidth="1"/>
    <col min="1802" max="1802" width="13.140625" style="33" bestFit="1" customWidth="1"/>
    <col min="1803" max="1803" width="13.85546875" style="33" bestFit="1" customWidth="1"/>
    <col min="1804" max="1804" width="19" style="33" customWidth="1"/>
    <col min="1805" max="1805" width="20.28515625" style="33" customWidth="1"/>
    <col min="1806" max="1806" width="13.85546875" style="33" customWidth="1"/>
    <col min="1807" max="1807" width="13.85546875" style="33" bestFit="1" customWidth="1"/>
    <col min="1808" max="1810" width="16.28515625" style="33"/>
    <col min="1811" max="1811" width="13.85546875" style="33" bestFit="1" customWidth="1"/>
    <col min="1812" max="1812" width="7.42578125" style="33" customWidth="1"/>
    <col min="1813" max="1813" width="16.42578125" style="33" customWidth="1"/>
    <col min="1814" max="1814" width="3.42578125" style="33" customWidth="1"/>
    <col min="1815" max="1815" width="16.42578125" style="33" customWidth="1"/>
    <col min="1816" max="1816" width="3.42578125" style="33" customWidth="1"/>
    <col min="1817" max="1817" width="16.42578125" style="33" customWidth="1"/>
    <col min="1818" max="1818" width="16.28515625" style="33"/>
    <col min="1819" max="1819" width="17.7109375" style="33" customWidth="1"/>
    <col min="1820" max="1820" width="14.140625" style="33" bestFit="1" customWidth="1"/>
    <col min="1821" max="2049" width="16.28515625" style="33"/>
    <col min="2050" max="2050" width="4.42578125" style="33" customWidth="1"/>
    <col min="2051" max="2051" width="31.42578125" style="33" customWidth="1"/>
    <col min="2052" max="2052" width="13.140625" style="33" bestFit="1" customWidth="1"/>
    <col min="2053" max="2053" width="3.42578125" style="33" bestFit="1" customWidth="1"/>
    <col min="2054" max="2054" width="5.85546875" style="33" bestFit="1" customWidth="1"/>
    <col min="2055" max="2055" width="0" style="33" hidden="1" customWidth="1"/>
    <col min="2056" max="2056" width="10.28515625" style="33" customWidth="1"/>
    <col min="2057" max="2057" width="12" style="33" bestFit="1" customWidth="1"/>
    <col min="2058" max="2058" width="13.140625" style="33" bestFit="1" customWidth="1"/>
    <col min="2059" max="2059" width="13.85546875" style="33" bestFit="1" customWidth="1"/>
    <col min="2060" max="2060" width="19" style="33" customWidth="1"/>
    <col min="2061" max="2061" width="20.28515625" style="33" customWidth="1"/>
    <col min="2062" max="2062" width="13.85546875" style="33" customWidth="1"/>
    <col min="2063" max="2063" width="13.85546875" style="33" bestFit="1" customWidth="1"/>
    <col min="2064" max="2066" width="16.28515625" style="33"/>
    <col min="2067" max="2067" width="13.85546875" style="33" bestFit="1" customWidth="1"/>
    <col min="2068" max="2068" width="7.42578125" style="33" customWidth="1"/>
    <col min="2069" max="2069" width="16.42578125" style="33" customWidth="1"/>
    <col min="2070" max="2070" width="3.42578125" style="33" customWidth="1"/>
    <col min="2071" max="2071" width="16.42578125" style="33" customWidth="1"/>
    <col min="2072" max="2072" width="3.42578125" style="33" customWidth="1"/>
    <col min="2073" max="2073" width="16.42578125" style="33" customWidth="1"/>
    <col min="2074" max="2074" width="16.28515625" style="33"/>
    <col min="2075" max="2075" width="17.7109375" style="33" customWidth="1"/>
    <col min="2076" max="2076" width="14.140625" style="33" bestFit="1" customWidth="1"/>
    <col min="2077" max="2305" width="16.28515625" style="33"/>
    <col min="2306" max="2306" width="4.42578125" style="33" customWidth="1"/>
    <col min="2307" max="2307" width="31.42578125" style="33" customWidth="1"/>
    <col min="2308" max="2308" width="13.140625" style="33" bestFit="1" customWidth="1"/>
    <col min="2309" max="2309" width="3.42578125" style="33" bestFit="1" customWidth="1"/>
    <col min="2310" max="2310" width="5.85546875" style="33" bestFit="1" customWidth="1"/>
    <col min="2311" max="2311" width="0" style="33" hidden="1" customWidth="1"/>
    <col min="2312" max="2312" width="10.28515625" style="33" customWidth="1"/>
    <col min="2313" max="2313" width="12" style="33" bestFit="1" customWidth="1"/>
    <col min="2314" max="2314" width="13.140625" style="33" bestFit="1" customWidth="1"/>
    <col min="2315" max="2315" width="13.85546875" style="33" bestFit="1" customWidth="1"/>
    <col min="2316" max="2316" width="19" style="33" customWidth="1"/>
    <col min="2317" max="2317" width="20.28515625" style="33" customWidth="1"/>
    <col min="2318" max="2318" width="13.85546875" style="33" customWidth="1"/>
    <col min="2319" max="2319" width="13.85546875" style="33" bestFit="1" customWidth="1"/>
    <col min="2320" max="2322" width="16.28515625" style="33"/>
    <col min="2323" max="2323" width="13.85546875" style="33" bestFit="1" customWidth="1"/>
    <col min="2324" max="2324" width="7.42578125" style="33" customWidth="1"/>
    <col min="2325" max="2325" width="16.42578125" style="33" customWidth="1"/>
    <col min="2326" max="2326" width="3.42578125" style="33" customWidth="1"/>
    <col min="2327" max="2327" width="16.42578125" style="33" customWidth="1"/>
    <col min="2328" max="2328" width="3.42578125" style="33" customWidth="1"/>
    <col min="2329" max="2329" width="16.42578125" style="33" customWidth="1"/>
    <col min="2330" max="2330" width="16.28515625" style="33"/>
    <col min="2331" max="2331" width="17.7109375" style="33" customWidth="1"/>
    <col min="2332" max="2332" width="14.140625" style="33" bestFit="1" customWidth="1"/>
    <col min="2333" max="2561" width="16.28515625" style="33"/>
    <col min="2562" max="2562" width="4.42578125" style="33" customWidth="1"/>
    <col min="2563" max="2563" width="31.42578125" style="33" customWidth="1"/>
    <col min="2564" max="2564" width="13.140625" style="33" bestFit="1" customWidth="1"/>
    <col min="2565" max="2565" width="3.42578125" style="33" bestFit="1" customWidth="1"/>
    <col min="2566" max="2566" width="5.85546875" style="33" bestFit="1" customWidth="1"/>
    <col min="2567" max="2567" width="0" style="33" hidden="1" customWidth="1"/>
    <col min="2568" max="2568" width="10.28515625" style="33" customWidth="1"/>
    <col min="2569" max="2569" width="12" style="33" bestFit="1" customWidth="1"/>
    <col min="2570" max="2570" width="13.140625" style="33" bestFit="1" customWidth="1"/>
    <col min="2571" max="2571" width="13.85546875" style="33" bestFit="1" customWidth="1"/>
    <col min="2572" max="2572" width="19" style="33" customWidth="1"/>
    <col min="2573" max="2573" width="20.28515625" style="33" customWidth="1"/>
    <col min="2574" max="2574" width="13.85546875" style="33" customWidth="1"/>
    <col min="2575" max="2575" width="13.85546875" style="33" bestFit="1" customWidth="1"/>
    <col min="2576" max="2578" width="16.28515625" style="33"/>
    <col min="2579" max="2579" width="13.85546875" style="33" bestFit="1" customWidth="1"/>
    <col min="2580" max="2580" width="7.42578125" style="33" customWidth="1"/>
    <col min="2581" max="2581" width="16.42578125" style="33" customWidth="1"/>
    <col min="2582" max="2582" width="3.42578125" style="33" customWidth="1"/>
    <col min="2583" max="2583" width="16.42578125" style="33" customWidth="1"/>
    <col min="2584" max="2584" width="3.42578125" style="33" customWidth="1"/>
    <col min="2585" max="2585" width="16.42578125" style="33" customWidth="1"/>
    <col min="2586" max="2586" width="16.28515625" style="33"/>
    <col min="2587" max="2587" width="17.7109375" style="33" customWidth="1"/>
    <col min="2588" max="2588" width="14.140625" style="33" bestFit="1" customWidth="1"/>
    <col min="2589" max="2817" width="16.28515625" style="33"/>
    <col min="2818" max="2818" width="4.42578125" style="33" customWidth="1"/>
    <col min="2819" max="2819" width="31.42578125" style="33" customWidth="1"/>
    <col min="2820" max="2820" width="13.140625" style="33" bestFit="1" customWidth="1"/>
    <col min="2821" max="2821" width="3.42578125" style="33" bestFit="1" customWidth="1"/>
    <col min="2822" max="2822" width="5.85546875" style="33" bestFit="1" customWidth="1"/>
    <col min="2823" max="2823" width="0" style="33" hidden="1" customWidth="1"/>
    <col min="2824" max="2824" width="10.28515625" style="33" customWidth="1"/>
    <col min="2825" max="2825" width="12" style="33" bestFit="1" customWidth="1"/>
    <col min="2826" max="2826" width="13.140625" style="33" bestFit="1" customWidth="1"/>
    <col min="2827" max="2827" width="13.85546875" style="33" bestFit="1" customWidth="1"/>
    <col min="2828" max="2828" width="19" style="33" customWidth="1"/>
    <col min="2829" max="2829" width="20.28515625" style="33" customWidth="1"/>
    <col min="2830" max="2830" width="13.85546875" style="33" customWidth="1"/>
    <col min="2831" max="2831" width="13.85546875" style="33" bestFit="1" customWidth="1"/>
    <col min="2832" max="2834" width="16.28515625" style="33"/>
    <col min="2835" max="2835" width="13.85546875" style="33" bestFit="1" customWidth="1"/>
    <col min="2836" max="2836" width="7.42578125" style="33" customWidth="1"/>
    <col min="2837" max="2837" width="16.42578125" style="33" customWidth="1"/>
    <col min="2838" max="2838" width="3.42578125" style="33" customWidth="1"/>
    <col min="2839" max="2839" width="16.42578125" style="33" customWidth="1"/>
    <col min="2840" max="2840" width="3.42578125" style="33" customWidth="1"/>
    <col min="2841" max="2841" width="16.42578125" style="33" customWidth="1"/>
    <col min="2842" max="2842" width="16.28515625" style="33"/>
    <col min="2843" max="2843" width="17.7109375" style="33" customWidth="1"/>
    <col min="2844" max="2844" width="14.140625" style="33" bestFit="1" customWidth="1"/>
    <col min="2845" max="3073" width="16.28515625" style="33"/>
    <col min="3074" max="3074" width="4.42578125" style="33" customWidth="1"/>
    <col min="3075" max="3075" width="31.42578125" style="33" customWidth="1"/>
    <col min="3076" max="3076" width="13.140625" style="33" bestFit="1" customWidth="1"/>
    <col min="3077" max="3077" width="3.42578125" style="33" bestFit="1" customWidth="1"/>
    <col min="3078" max="3078" width="5.85546875" style="33" bestFit="1" customWidth="1"/>
    <col min="3079" max="3079" width="0" style="33" hidden="1" customWidth="1"/>
    <col min="3080" max="3080" width="10.28515625" style="33" customWidth="1"/>
    <col min="3081" max="3081" width="12" style="33" bestFit="1" customWidth="1"/>
    <col min="3082" max="3082" width="13.140625" style="33" bestFit="1" customWidth="1"/>
    <col min="3083" max="3083" width="13.85546875" style="33" bestFit="1" customWidth="1"/>
    <col min="3084" max="3084" width="19" style="33" customWidth="1"/>
    <col min="3085" max="3085" width="20.28515625" style="33" customWidth="1"/>
    <col min="3086" max="3086" width="13.85546875" style="33" customWidth="1"/>
    <col min="3087" max="3087" width="13.85546875" style="33" bestFit="1" customWidth="1"/>
    <col min="3088" max="3090" width="16.28515625" style="33"/>
    <col min="3091" max="3091" width="13.85546875" style="33" bestFit="1" customWidth="1"/>
    <col min="3092" max="3092" width="7.42578125" style="33" customWidth="1"/>
    <col min="3093" max="3093" width="16.42578125" style="33" customWidth="1"/>
    <col min="3094" max="3094" width="3.42578125" style="33" customWidth="1"/>
    <col min="3095" max="3095" width="16.42578125" style="33" customWidth="1"/>
    <col min="3096" max="3096" width="3.42578125" style="33" customWidth="1"/>
    <col min="3097" max="3097" width="16.42578125" style="33" customWidth="1"/>
    <col min="3098" max="3098" width="16.28515625" style="33"/>
    <col min="3099" max="3099" width="17.7109375" style="33" customWidth="1"/>
    <col min="3100" max="3100" width="14.140625" style="33" bestFit="1" customWidth="1"/>
    <col min="3101" max="3329" width="16.28515625" style="33"/>
    <col min="3330" max="3330" width="4.42578125" style="33" customWidth="1"/>
    <col min="3331" max="3331" width="31.42578125" style="33" customWidth="1"/>
    <col min="3332" max="3332" width="13.140625" style="33" bestFit="1" customWidth="1"/>
    <col min="3333" max="3333" width="3.42578125" style="33" bestFit="1" customWidth="1"/>
    <col min="3334" max="3334" width="5.85546875" style="33" bestFit="1" customWidth="1"/>
    <col min="3335" max="3335" width="0" style="33" hidden="1" customWidth="1"/>
    <col min="3336" max="3336" width="10.28515625" style="33" customWidth="1"/>
    <col min="3337" max="3337" width="12" style="33" bestFit="1" customWidth="1"/>
    <col min="3338" max="3338" width="13.140625" style="33" bestFit="1" customWidth="1"/>
    <col min="3339" max="3339" width="13.85546875" style="33" bestFit="1" customWidth="1"/>
    <col min="3340" max="3340" width="19" style="33" customWidth="1"/>
    <col min="3341" max="3341" width="20.28515625" style="33" customWidth="1"/>
    <col min="3342" max="3342" width="13.85546875" style="33" customWidth="1"/>
    <col min="3343" max="3343" width="13.85546875" style="33" bestFit="1" customWidth="1"/>
    <col min="3344" max="3346" width="16.28515625" style="33"/>
    <col min="3347" max="3347" width="13.85546875" style="33" bestFit="1" customWidth="1"/>
    <col min="3348" max="3348" width="7.42578125" style="33" customWidth="1"/>
    <col min="3349" max="3349" width="16.42578125" style="33" customWidth="1"/>
    <col min="3350" max="3350" width="3.42578125" style="33" customWidth="1"/>
    <col min="3351" max="3351" width="16.42578125" style="33" customWidth="1"/>
    <col min="3352" max="3352" width="3.42578125" style="33" customWidth="1"/>
    <col min="3353" max="3353" width="16.42578125" style="33" customWidth="1"/>
    <col min="3354" max="3354" width="16.28515625" style="33"/>
    <col min="3355" max="3355" width="17.7109375" style="33" customWidth="1"/>
    <col min="3356" max="3356" width="14.140625" style="33" bestFit="1" customWidth="1"/>
    <col min="3357" max="3585" width="16.28515625" style="33"/>
    <col min="3586" max="3586" width="4.42578125" style="33" customWidth="1"/>
    <col min="3587" max="3587" width="31.42578125" style="33" customWidth="1"/>
    <col min="3588" max="3588" width="13.140625" style="33" bestFit="1" customWidth="1"/>
    <col min="3589" max="3589" width="3.42578125" style="33" bestFit="1" customWidth="1"/>
    <col min="3590" max="3590" width="5.85546875" style="33" bestFit="1" customWidth="1"/>
    <col min="3591" max="3591" width="0" style="33" hidden="1" customWidth="1"/>
    <col min="3592" max="3592" width="10.28515625" style="33" customWidth="1"/>
    <col min="3593" max="3593" width="12" style="33" bestFit="1" customWidth="1"/>
    <col min="3594" max="3594" width="13.140625" style="33" bestFit="1" customWidth="1"/>
    <col min="3595" max="3595" width="13.85546875" style="33" bestFit="1" customWidth="1"/>
    <col min="3596" max="3596" width="19" style="33" customWidth="1"/>
    <col min="3597" max="3597" width="20.28515625" style="33" customWidth="1"/>
    <col min="3598" max="3598" width="13.85546875" style="33" customWidth="1"/>
    <col min="3599" max="3599" width="13.85546875" style="33" bestFit="1" customWidth="1"/>
    <col min="3600" max="3602" width="16.28515625" style="33"/>
    <col min="3603" max="3603" width="13.85546875" style="33" bestFit="1" customWidth="1"/>
    <col min="3604" max="3604" width="7.42578125" style="33" customWidth="1"/>
    <col min="3605" max="3605" width="16.42578125" style="33" customWidth="1"/>
    <col min="3606" max="3606" width="3.42578125" style="33" customWidth="1"/>
    <col min="3607" max="3607" width="16.42578125" style="33" customWidth="1"/>
    <col min="3608" max="3608" width="3.42578125" style="33" customWidth="1"/>
    <col min="3609" max="3609" width="16.42578125" style="33" customWidth="1"/>
    <col min="3610" max="3610" width="16.28515625" style="33"/>
    <col min="3611" max="3611" width="17.7109375" style="33" customWidth="1"/>
    <col min="3612" max="3612" width="14.140625" style="33" bestFit="1" customWidth="1"/>
    <col min="3613" max="3841" width="16.28515625" style="33"/>
    <col min="3842" max="3842" width="4.42578125" style="33" customWidth="1"/>
    <col min="3843" max="3843" width="31.42578125" style="33" customWidth="1"/>
    <col min="3844" max="3844" width="13.140625" style="33" bestFit="1" customWidth="1"/>
    <col min="3845" max="3845" width="3.42578125" style="33" bestFit="1" customWidth="1"/>
    <col min="3846" max="3846" width="5.85546875" style="33" bestFit="1" customWidth="1"/>
    <col min="3847" max="3847" width="0" style="33" hidden="1" customWidth="1"/>
    <col min="3848" max="3848" width="10.28515625" style="33" customWidth="1"/>
    <col min="3849" max="3849" width="12" style="33" bestFit="1" customWidth="1"/>
    <col min="3850" max="3850" width="13.140625" style="33" bestFit="1" customWidth="1"/>
    <col min="3851" max="3851" width="13.85546875" style="33" bestFit="1" customWidth="1"/>
    <col min="3852" max="3852" width="19" style="33" customWidth="1"/>
    <col min="3853" max="3853" width="20.28515625" style="33" customWidth="1"/>
    <col min="3854" max="3854" width="13.85546875" style="33" customWidth="1"/>
    <col min="3855" max="3855" width="13.85546875" style="33" bestFit="1" customWidth="1"/>
    <col min="3856" max="3858" width="16.28515625" style="33"/>
    <col min="3859" max="3859" width="13.85546875" style="33" bestFit="1" customWidth="1"/>
    <col min="3860" max="3860" width="7.42578125" style="33" customWidth="1"/>
    <col min="3861" max="3861" width="16.42578125" style="33" customWidth="1"/>
    <col min="3862" max="3862" width="3.42578125" style="33" customWidth="1"/>
    <col min="3863" max="3863" width="16.42578125" style="33" customWidth="1"/>
    <col min="3864" max="3864" width="3.42578125" style="33" customWidth="1"/>
    <col min="3865" max="3865" width="16.42578125" style="33" customWidth="1"/>
    <col min="3866" max="3866" width="16.28515625" style="33"/>
    <col min="3867" max="3867" width="17.7109375" style="33" customWidth="1"/>
    <col min="3868" max="3868" width="14.140625" style="33" bestFit="1" customWidth="1"/>
    <col min="3869" max="4097" width="16.28515625" style="33"/>
    <col min="4098" max="4098" width="4.42578125" style="33" customWidth="1"/>
    <col min="4099" max="4099" width="31.42578125" style="33" customWidth="1"/>
    <col min="4100" max="4100" width="13.140625" style="33" bestFit="1" customWidth="1"/>
    <col min="4101" max="4101" width="3.42578125" style="33" bestFit="1" customWidth="1"/>
    <col min="4102" max="4102" width="5.85546875" style="33" bestFit="1" customWidth="1"/>
    <col min="4103" max="4103" width="0" style="33" hidden="1" customWidth="1"/>
    <col min="4104" max="4104" width="10.28515625" style="33" customWidth="1"/>
    <col min="4105" max="4105" width="12" style="33" bestFit="1" customWidth="1"/>
    <col min="4106" max="4106" width="13.140625" style="33" bestFit="1" customWidth="1"/>
    <col min="4107" max="4107" width="13.85546875" style="33" bestFit="1" customWidth="1"/>
    <col min="4108" max="4108" width="19" style="33" customWidth="1"/>
    <col min="4109" max="4109" width="20.28515625" style="33" customWidth="1"/>
    <col min="4110" max="4110" width="13.85546875" style="33" customWidth="1"/>
    <col min="4111" max="4111" width="13.85546875" style="33" bestFit="1" customWidth="1"/>
    <col min="4112" max="4114" width="16.28515625" style="33"/>
    <col min="4115" max="4115" width="13.85546875" style="33" bestFit="1" customWidth="1"/>
    <col min="4116" max="4116" width="7.42578125" style="33" customWidth="1"/>
    <col min="4117" max="4117" width="16.42578125" style="33" customWidth="1"/>
    <col min="4118" max="4118" width="3.42578125" style="33" customWidth="1"/>
    <col min="4119" max="4119" width="16.42578125" style="33" customWidth="1"/>
    <col min="4120" max="4120" width="3.42578125" style="33" customWidth="1"/>
    <col min="4121" max="4121" width="16.42578125" style="33" customWidth="1"/>
    <col min="4122" max="4122" width="16.28515625" style="33"/>
    <col min="4123" max="4123" width="17.7109375" style="33" customWidth="1"/>
    <col min="4124" max="4124" width="14.140625" style="33" bestFit="1" customWidth="1"/>
    <col min="4125" max="4353" width="16.28515625" style="33"/>
    <col min="4354" max="4354" width="4.42578125" style="33" customWidth="1"/>
    <col min="4355" max="4355" width="31.42578125" style="33" customWidth="1"/>
    <col min="4356" max="4356" width="13.140625" style="33" bestFit="1" customWidth="1"/>
    <col min="4357" max="4357" width="3.42578125" style="33" bestFit="1" customWidth="1"/>
    <col min="4358" max="4358" width="5.85546875" style="33" bestFit="1" customWidth="1"/>
    <col min="4359" max="4359" width="0" style="33" hidden="1" customWidth="1"/>
    <col min="4360" max="4360" width="10.28515625" style="33" customWidth="1"/>
    <col min="4361" max="4361" width="12" style="33" bestFit="1" customWidth="1"/>
    <col min="4362" max="4362" width="13.140625" style="33" bestFit="1" customWidth="1"/>
    <col min="4363" max="4363" width="13.85546875" style="33" bestFit="1" customWidth="1"/>
    <col min="4364" max="4364" width="19" style="33" customWidth="1"/>
    <col min="4365" max="4365" width="20.28515625" style="33" customWidth="1"/>
    <col min="4366" max="4366" width="13.85546875" style="33" customWidth="1"/>
    <col min="4367" max="4367" width="13.85546875" style="33" bestFit="1" customWidth="1"/>
    <col min="4368" max="4370" width="16.28515625" style="33"/>
    <col min="4371" max="4371" width="13.85546875" style="33" bestFit="1" customWidth="1"/>
    <col min="4372" max="4372" width="7.42578125" style="33" customWidth="1"/>
    <col min="4373" max="4373" width="16.42578125" style="33" customWidth="1"/>
    <col min="4374" max="4374" width="3.42578125" style="33" customWidth="1"/>
    <col min="4375" max="4375" width="16.42578125" style="33" customWidth="1"/>
    <col min="4376" max="4376" width="3.42578125" style="33" customWidth="1"/>
    <col min="4377" max="4377" width="16.42578125" style="33" customWidth="1"/>
    <col min="4378" max="4378" width="16.28515625" style="33"/>
    <col min="4379" max="4379" width="17.7109375" style="33" customWidth="1"/>
    <col min="4380" max="4380" width="14.140625" style="33" bestFit="1" customWidth="1"/>
    <col min="4381" max="4609" width="16.28515625" style="33"/>
    <col min="4610" max="4610" width="4.42578125" style="33" customWidth="1"/>
    <col min="4611" max="4611" width="31.42578125" style="33" customWidth="1"/>
    <col min="4612" max="4612" width="13.140625" style="33" bestFit="1" customWidth="1"/>
    <col min="4613" max="4613" width="3.42578125" style="33" bestFit="1" customWidth="1"/>
    <col min="4614" max="4614" width="5.85546875" style="33" bestFit="1" customWidth="1"/>
    <col min="4615" max="4615" width="0" style="33" hidden="1" customWidth="1"/>
    <col min="4616" max="4616" width="10.28515625" style="33" customWidth="1"/>
    <col min="4617" max="4617" width="12" style="33" bestFit="1" customWidth="1"/>
    <col min="4618" max="4618" width="13.140625" style="33" bestFit="1" customWidth="1"/>
    <col min="4619" max="4619" width="13.85546875" style="33" bestFit="1" customWidth="1"/>
    <col min="4620" max="4620" width="19" style="33" customWidth="1"/>
    <col min="4621" max="4621" width="20.28515625" style="33" customWidth="1"/>
    <col min="4622" max="4622" width="13.85546875" style="33" customWidth="1"/>
    <col min="4623" max="4623" width="13.85546875" style="33" bestFit="1" customWidth="1"/>
    <col min="4624" max="4626" width="16.28515625" style="33"/>
    <col min="4627" max="4627" width="13.85546875" style="33" bestFit="1" customWidth="1"/>
    <col min="4628" max="4628" width="7.42578125" style="33" customWidth="1"/>
    <col min="4629" max="4629" width="16.42578125" style="33" customWidth="1"/>
    <col min="4630" max="4630" width="3.42578125" style="33" customWidth="1"/>
    <col min="4631" max="4631" width="16.42578125" style="33" customWidth="1"/>
    <col min="4632" max="4632" width="3.42578125" style="33" customWidth="1"/>
    <col min="4633" max="4633" width="16.42578125" style="33" customWidth="1"/>
    <col min="4634" max="4634" width="16.28515625" style="33"/>
    <col min="4635" max="4635" width="17.7109375" style="33" customWidth="1"/>
    <col min="4636" max="4636" width="14.140625" style="33" bestFit="1" customWidth="1"/>
    <col min="4637" max="4865" width="16.28515625" style="33"/>
    <col min="4866" max="4866" width="4.42578125" style="33" customWidth="1"/>
    <col min="4867" max="4867" width="31.42578125" style="33" customWidth="1"/>
    <col min="4868" max="4868" width="13.140625" style="33" bestFit="1" customWidth="1"/>
    <col min="4869" max="4869" width="3.42578125" style="33" bestFit="1" customWidth="1"/>
    <col min="4870" max="4870" width="5.85546875" style="33" bestFit="1" customWidth="1"/>
    <col min="4871" max="4871" width="0" style="33" hidden="1" customWidth="1"/>
    <col min="4872" max="4872" width="10.28515625" style="33" customWidth="1"/>
    <col min="4873" max="4873" width="12" style="33" bestFit="1" customWidth="1"/>
    <col min="4874" max="4874" width="13.140625" style="33" bestFit="1" customWidth="1"/>
    <col min="4875" max="4875" width="13.85546875" style="33" bestFit="1" customWidth="1"/>
    <col min="4876" max="4876" width="19" style="33" customWidth="1"/>
    <col min="4877" max="4877" width="20.28515625" style="33" customWidth="1"/>
    <col min="4878" max="4878" width="13.85546875" style="33" customWidth="1"/>
    <col min="4879" max="4879" width="13.85546875" style="33" bestFit="1" customWidth="1"/>
    <col min="4880" max="4882" width="16.28515625" style="33"/>
    <col min="4883" max="4883" width="13.85546875" style="33" bestFit="1" customWidth="1"/>
    <col min="4884" max="4884" width="7.42578125" style="33" customWidth="1"/>
    <col min="4885" max="4885" width="16.42578125" style="33" customWidth="1"/>
    <col min="4886" max="4886" width="3.42578125" style="33" customWidth="1"/>
    <col min="4887" max="4887" width="16.42578125" style="33" customWidth="1"/>
    <col min="4888" max="4888" width="3.42578125" style="33" customWidth="1"/>
    <col min="4889" max="4889" width="16.42578125" style="33" customWidth="1"/>
    <col min="4890" max="4890" width="16.28515625" style="33"/>
    <col min="4891" max="4891" width="17.7109375" style="33" customWidth="1"/>
    <col min="4892" max="4892" width="14.140625" style="33" bestFit="1" customWidth="1"/>
    <col min="4893" max="5121" width="16.28515625" style="33"/>
    <col min="5122" max="5122" width="4.42578125" style="33" customWidth="1"/>
    <col min="5123" max="5123" width="31.42578125" style="33" customWidth="1"/>
    <col min="5124" max="5124" width="13.140625" style="33" bestFit="1" customWidth="1"/>
    <col min="5125" max="5125" width="3.42578125" style="33" bestFit="1" customWidth="1"/>
    <col min="5126" max="5126" width="5.85546875" style="33" bestFit="1" customWidth="1"/>
    <col min="5127" max="5127" width="0" style="33" hidden="1" customWidth="1"/>
    <col min="5128" max="5128" width="10.28515625" style="33" customWidth="1"/>
    <col min="5129" max="5129" width="12" style="33" bestFit="1" customWidth="1"/>
    <col min="5130" max="5130" width="13.140625" style="33" bestFit="1" customWidth="1"/>
    <col min="5131" max="5131" width="13.85546875" style="33" bestFit="1" customWidth="1"/>
    <col min="5132" max="5132" width="19" style="33" customWidth="1"/>
    <col min="5133" max="5133" width="20.28515625" style="33" customWidth="1"/>
    <col min="5134" max="5134" width="13.85546875" style="33" customWidth="1"/>
    <col min="5135" max="5135" width="13.85546875" style="33" bestFit="1" customWidth="1"/>
    <col min="5136" max="5138" width="16.28515625" style="33"/>
    <col min="5139" max="5139" width="13.85546875" style="33" bestFit="1" customWidth="1"/>
    <col min="5140" max="5140" width="7.42578125" style="33" customWidth="1"/>
    <col min="5141" max="5141" width="16.42578125" style="33" customWidth="1"/>
    <col min="5142" max="5142" width="3.42578125" style="33" customWidth="1"/>
    <col min="5143" max="5143" width="16.42578125" style="33" customWidth="1"/>
    <col min="5144" max="5144" width="3.42578125" style="33" customWidth="1"/>
    <col min="5145" max="5145" width="16.42578125" style="33" customWidth="1"/>
    <col min="5146" max="5146" width="16.28515625" style="33"/>
    <col min="5147" max="5147" width="17.7109375" style="33" customWidth="1"/>
    <col min="5148" max="5148" width="14.140625" style="33" bestFit="1" customWidth="1"/>
    <col min="5149" max="5377" width="16.28515625" style="33"/>
    <col min="5378" max="5378" width="4.42578125" style="33" customWidth="1"/>
    <col min="5379" max="5379" width="31.42578125" style="33" customWidth="1"/>
    <col min="5380" max="5380" width="13.140625" style="33" bestFit="1" customWidth="1"/>
    <col min="5381" max="5381" width="3.42578125" style="33" bestFit="1" customWidth="1"/>
    <col min="5382" max="5382" width="5.85546875" style="33" bestFit="1" customWidth="1"/>
    <col min="5383" max="5383" width="0" style="33" hidden="1" customWidth="1"/>
    <col min="5384" max="5384" width="10.28515625" style="33" customWidth="1"/>
    <col min="5385" max="5385" width="12" style="33" bestFit="1" customWidth="1"/>
    <col min="5386" max="5386" width="13.140625" style="33" bestFit="1" customWidth="1"/>
    <col min="5387" max="5387" width="13.85546875" style="33" bestFit="1" customWidth="1"/>
    <col min="5388" max="5388" width="19" style="33" customWidth="1"/>
    <col min="5389" max="5389" width="20.28515625" style="33" customWidth="1"/>
    <col min="5390" max="5390" width="13.85546875" style="33" customWidth="1"/>
    <col min="5391" max="5391" width="13.85546875" style="33" bestFit="1" customWidth="1"/>
    <col min="5392" max="5394" width="16.28515625" style="33"/>
    <col min="5395" max="5395" width="13.85546875" style="33" bestFit="1" customWidth="1"/>
    <col min="5396" max="5396" width="7.42578125" style="33" customWidth="1"/>
    <col min="5397" max="5397" width="16.42578125" style="33" customWidth="1"/>
    <col min="5398" max="5398" width="3.42578125" style="33" customWidth="1"/>
    <col min="5399" max="5399" width="16.42578125" style="33" customWidth="1"/>
    <col min="5400" max="5400" width="3.42578125" style="33" customWidth="1"/>
    <col min="5401" max="5401" width="16.42578125" style="33" customWidth="1"/>
    <col min="5402" max="5402" width="16.28515625" style="33"/>
    <col min="5403" max="5403" width="17.7109375" style="33" customWidth="1"/>
    <col min="5404" max="5404" width="14.140625" style="33" bestFit="1" customWidth="1"/>
    <col min="5405" max="5633" width="16.28515625" style="33"/>
    <col min="5634" max="5634" width="4.42578125" style="33" customWidth="1"/>
    <col min="5635" max="5635" width="31.42578125" style="33" customWidth="1"/>
    <col min="5636" max="5636" width="13.140625" style="33" bestFit="1" customWidth="1"/>
    <col min="5637" max="5637" width="3.42578125" style="33" bestFit="1" customWidth="1"/>
    <col min="5638" max="5638" width="5.85546875" style="33" bestFit="1" customWidth="1"/>
    <col min="5639" max="5639" width="0" style="33" hidden="1" customWidth="1"/>
    <col min="5640" max="5640" width="10.28515625" style="33" customWidth="1"/>
    <col min="5641" max="5641" width="12" style="33" bestFit="1" customWidth="1"/>
    <col min="5642" max="5642" width="13.140625" style="33" bestFit="1" customWidth="1"/>
    <col min="5643" max="5643" width="13.85546875" style="33" bestFit="1" customWidth="1"/>
    <col min="5644" max="5644" width="19" style="33" customWidth="1"/>
    <col min="5645" max="5645" width="20.28515625" style="33" customWidth="1"/>
    <col min="5646" max="5646" width="13.85546875" style="33" customWidth="1"/>
    <col min="5647" max="5647" width="13.85546875" style="33" bestFit="1" customWidth="1"/>
    <col min="5648" max="5650" width="16.28515625" style="33"/>
    <col min="5651" max="5651" width="13.85546875" style="33" bestFit="1" customWidth="1"/>
    <col min="5652" max="5652" width="7.42578125" style="33" customWidth="1"/>
    <col min="5653" max="5653" width="16.42578125" style="33" customWidth="1"/>
    <col min="5654" max="5654" width="3.42578125" style="33" customWidth="1"/>
    <col min="5655" max="5655" width="16.42578125" style="33" customWidth="1"/>
    <col min="5656" max="5656" width="3.42578125" style="33" customWidth="1"/>
    <col min="5657" max="5657" width="16.42578125" style="33" customWidth="1"/>
    <col min="5658" max="5658" width="16.28515625" style="33"/>
    <col min="5659" max="5659" width="17.7109375" style="33" customWidth="1"/>
    <col min="5660" max="5660" width="14.140625" style="33" bestFit="1" customWidth="1"/>
    <col min="5661" max="5889" width="16.28515625" style="33"/>
    <col min="5890" max="5890" width="4.42578125" style="33" customWidth="1"/>
    <col min="5891" max="5891" width="31.42578125" style="33" customWidth="1"/>
    <col min="5892" max="5892" width="13.140625" style="33" bestFit="1" customWidth="1"/>
    <col min="5893" max="5893" width="3.42578125" style="33" bestFit="1" customWidth="1"/>
    <col min="5894" max="5894" width="5.85546875" style="33" bestFit="1" customWidth="1"/>
    <col min="5895" max="5895" width="0" style="33" hidden="1" customWidth="1"/>
    <col min="5896" max="5896" width="10.28515625" style="33" customWidth="1"/>
    <col min="5897" max="5897" width="12" style="33" bestFit="1" customWidth="1"/>
    <col min="5898" max="5898" width="13.140625" style="33" bestFit="1" customWidth="1"/>
    <col min="5899" max="5899" width="13.85546875" style="33" bestFit="1" customWidth="1"/>
    <col min="5900" max="5900" width="19" style="33" customWidth="1"/>
    <col min="5901" max="5901" width="20.28515625" style="33" customWidth="1"/>
    <col min="5902" max="5902" width="13.85546875" style="33" customWidth="1"/>
    <col min="5903" max="5903" width="13.85546875" style="33" bestFit="1" customWidth="1"/>
    <col min="5904" max="5906" width="16.28515625" style="33"/>
    <col min="5907" max="5907" width="13.85546875" style="33" bestFit="1" customWidth="1"/>
    <col min="5908" max="5908" width="7.42578125" style="33" customWidth="1"/>
    <col min="5909" max="5909" width="16.42578125" style="33" customWidth="1"/>
    <col min="5910" max="5910" width="3.42578125" style="33" customWidth="1"/>
    <col min="5911" max="5911" width="16.42578125" style="33" customWidth="1"/>
    <col min="5912" max="5912" width="3.42578125" style="33" customWidth="1"/>
    <col min="5913" max="5913" width="16.42578125" style="33" customWidth="1"/>
    <col min="5914" max="5914" width="16.28515625" style="33"/>
    <col min="5915" max="5915" width="17.7109375" style="33" customWidth="1"/>
    <col min="5916" max="5916" width="14.140625" style="33" bestFit="1" customWidth="1"/>
    <col min="5917" max="6145" width="16.28515625" style="33"/>
    <col min="6146" max="6146" width="4.42578125" style="33" customWidth="1"/>
    <col min="6147" max="6147" width="31.42578125" style="33" customWidth="1"/>
    <col min="6148" max="6148" width="13.140625" style="33" bestFit="1" customWidth="1"/>
    <col min="6149" max="6149" width="3.42578125" style="33" bestFit="1" customWidth="1"/>
    <col min="6150" max="6150" width="5.85546875" style="33" bestFit="1" customWidth="1"/>
    <col min="6151" max="6151" width="0" style="33" hidden="1" customWidth="1"/>
    <col min="6152" max="6152" width="10.28515625" style="33" customWidth="1"/>
    <col min="6153" max="6153" width="12" style="33" bestFit="1" customWidth="1"/>
    <col min="6154" max="6154" width="13.140625" style="33" bestFit="1" customWidth="1"/>
    <col min="6155" max="6155" width="13.85546875" style="33" bestFit="1" customWidth="1"/>
    <col min="6156" max="6156" width="19" style="33" customWidth="1"/>
    <col min="6157" max="6157" width="20.28515625" style="33" customWidth="1"/>
    <col min="6158" max="6158" width="13.85546875" style="33" customWidth="1"/>
    <col min="6159" max="6159" width="13.85546875" style="33" bestFit="1" customWidth="1"/>
    <col min="6160" max="6162" width="16.28515625" style="33"/>
    <col min="6163" max="6163" width="13.85546875" style="33" bestFit="1" customWidth="1"/>
    <col min="6164" max="6164" width="7.42578125" style="33" customWidth="1"/>
    <col min="6165" max="6165" width="16.42578125" style="33" customWidth="1"/>
    <col min="6166" max="6166" width="3.42578125" style="33" customWidth="1"/>
    <col min="6167" max="6167" width="16.42578125" style="33" customWidth="1"/>
    <col min="6168" max="6168" width="3.42578125" style="33" customWidth="1"/>
    <col min="6169" max="6169" width="16.42578125" style="33" customWidth="1"/>
    <col min="6170" max="6170" width="16.28515625" style="33"/>
    <col min="6171" max="6171" width="17.7109375" style="33" customWidth="1"/>
    <col min="6172" max="6172" width="14.140625" style="33" bestFit="1" customWidth="1"/>
    <col min="6173" max="6401" width="16.28515625" style="33"/>
    <col min="6402" max="6402" width="4.42578125" style="33" customWidth="1"/>
    <col min="6403" max="6403" width="31.42578125" style="33" customWidth="1"/>
    <col min="6404" max="6404" width="13.140625" style="33" bestFit="1" customWidth="1"/>
    <col min="6405" max="6405" width="3.42578125" style="33" bestFit="1" customWidth="1"/>
    <col min="6406" max="6406" width="5.85546875" style="33" bestFit="1" customWidth="1"/>
    <col min="6407" max="6407" width="0" style="33" hidden="1" customWidth="1"/>
    <col min="6408" max="6408" width="10.28515625" style="33" customWidth="1"/>
    <col min="6409" max="6409" width="12" style="33" bestFit="1" customWidth="1"/>
    <col min="6410" max="6410" width="13.140625" style="33" bestFit="1" customWidth="1"/>
    <col min="6411" max="6411" width="13.85546875" style="33" bestFit="1" customWidth="1"/>
    <col min="6412" max="6412" width="19" style="33" customWidth="1"/>
    <col min="6413" max="6413" width="20.28515625" style="33" customWidth="1"/>
    <col min="6414" max="6414" width="13.85546875" style="33" customWidth="1"/>
    <col min="6415" max="6415" width="13.85546875" style="33" bestFit="1" customWidth="1"/>
    <col min="6416" max="6418" width="16.28515625" style="33"/>
    <col min="6419" max="6419" width="13.85546875" style="33" bestFit="1" customWidth="1"/>
    <col min="6420" max="6420" width="7.42578125" style="33" customWidth="1"/>
    <col min="6421" max="6421" width="16.42578125" style="33" customWidth="1"/>
    <col min="6422" max="6422" width="3.42578125" style="33" customWidth="1"/>
    <col min="6423" max="6423" width="16.42578125" style="33" customWidth="1"/>
    <col min="6424" max="6424" width="3.42578125" style="33" customWidth="1"/>
    <col min="6425" max="6425" width="16.42578125" style="33" customWidth="1"/>
    <col min="6426" max="6426" width="16.28515625" style="33"/>
    <col min="6427" max="6427" width="17.7109375" style="33" customWidth="1"/>
    <col min="6428" max="6428" width="14.140625" style="33" bestFit="1" customWidth="1"/>
    <col min="6429" max="6657" width="16.28515625" style="33"/>
    <col min="6658" max="6658" width="4.42578125" style="33" customWidth="1"/>
    <col min="6659" max="6659" width="31.42578125" style="33" customWidth="1"/>
    <col min="6660" max="6660" width="13.140625" style="33" bestFit="1" customWidth="1"/>
    <col min="6661" max="6661" width="3.42578125" style="33" bestFit="1" customWidth="1"/>
    <col min="6662" max="6662" width="5.85546875" style="33" bestFit="1" customWidth="1"/>
    <col min="6663" max="6663" width="0" style="33" hidden="1" customWidth="1"/>
    <col min="6664" max="6664" width="10.28515625" style="33" customWidth="1"/>
    <col min="6665" max="6665" width="12" style="33" bestFit="1" customWidth="1"/>
    <col min="6666" max="6666" width="13.140625" style="33" bestFit="1" customWidth="1"/>
    <col min="6667" max="6667" width="13.85546875" style="33" bestFit="1" customWidth="1"/>
    <col min="6668" max="6668" width="19" style="33" customWidth="1"/>
    <col min="6669" max="6669" width="20.28515625" style="33" customWidth="1"/>
    <col min="6670" max="6670" width="13.85546875" style="33" customWidth="1"/>
    <col min="6671" max="6671" width="13.85546875" style="33" bestFit="1" customWidth="1"/>
    <col min="6672" max="6674" width="16.28515625" style="33"/>
    <col min="6675" max="6675" width="13.85546875" style="33" bestFit="1" customWidth="1"/>
    <col min="6676" max="6676" width="7.42578125" style="33" customWidth="1"/>
    <col min="6677" max="6677" width="16.42578125" style="33" customWidth="1"/>
    <col min="6678" max="6678" width="3.42578125" style="33" customWidth="1"/>
    <col min="6679" max="6679" width="16.42578125" style="33" customWidth="1"/>
    <col min="6680" max="6680" width="3.42578125" style="33" customWidth="1"/>
    <col min="6681" max="6681" width="16.42578125" style="33" customWidth="1"/>
    <col min="6682" max="6682" width="16.28515625" style="33"/>
    <col min="6683" max="6683" width="17.7109375" style="33" customWidth="1"/>
    <col min="6684" max="6684" width="14.140625" style="33" bestFit="1" customWidth="1"/>
    <col min="6685" max="6913" width="16.28515625" style="33"/>
    <col min="6914" max="6914" width="4.42578125" style="33" customWidth="1"/>
    <col min="6915" max="6915" width="31.42578125" style="33" customWidth="1"/>
    <col min="6916" max="6916" width="13.140625" style="33" bestFit="1" customWidth="1"/>
    <col min="6917" max="6917" width="3.42578125" style="33" bestFit="1" customWidth="1"/>
    <col min="6918" max="6918" width="5.85546875" style="33" bestFit="1" customWidth="1"/>
    <col min="6919" max="6919" width="0" style="33" hidden="1" customWidth="1"/>
    <col min="6920" max="6920" width="10.28515625" style="33" customWidth="1"/>
    <col min="6921" max="6921" width="12" style="33" bestFit="1" customWidth="1"/>
    <col min="6922" max="6922" width="13.140625" style="33" bestFit="1" customWidth="1"/>
    <col min="6923" max="6923" width="13.85546875" style="33" bestFit="1" customWidth="1"/>
    <col min="6924" max="6924" width="19" style="33" customWidth="1"/>
    <col min="6925" max="6925" width="20.28515625" style="33" customWidth="1"/>
    <col min="6926" max="6926" width="13.85546875" style="33" customWidth="1"/>
    <col min="6927" max="6927" width="13.85546875" style="33" bestFit="1" customWidth="1"/>
    <col min="6928" max="6930" width="16.28515625" style="33"/>
    <col min="6931" max="6931" width="13.85546875" style="33" bestFit="1" customWidth="1"/>
    <col min="6932" max="6932" width="7.42578125" style="33" customWidth="1"/>
    <col min="6933" max="6933" width="16.42578125" style="33" customWidth="1"/>
    <col min="6934" max="6934" width="3.42578125" style="33" customWidth="1"/>
    <col min="6935" max="6935" width="16.42578125" style="33" customWidth="1"/>
    <col min="6936" max="6936" width="3.42578125" style="33" customWidth="1"/>
    <col min="6937" max="6937" width="16.42578125" style="33" customWidth="1"/>
    <col min="6938" max="6938" width="16.28515625" style="33"/>
    <col min="6939" max="6939" width="17.7109375" style="33" customWidth="1"/>
    <col min="6940" max="6940" width="14.140625" style="33" bestFit="1" customWidth="1"/>
    <col min="6941" max="7169" width="16.28515625" style="33"/>
    <col min="7170" max="7170" width="4.42578125" style="33" customWidth="1"/>
    <col min="7171" max="7171" width="31.42578125" style="33" customWidth="1"/>
    <col min="7172" max="7172" width="13.140625" style="33" bestFit="1" customWidth="1"/>
    <col min="7173" max="7173" width="3.42578125" style="33" bestFit="1" customWidth="1"/>
    <col min="7174" max="7174" width="5.85546875" style="33" bestFit="1" customWidth="1"/>
    <col min="7175" max="7175" width="0" style="33" hidden="1" customWidth="1"/>
    <col min="7176" max="7176" width="10.28515625" style="33" customWidth="1"/>
    <col min="7177" max="7177" width="12" style="33" bestFit="1" customWidth="1"/>
    <col min="7178" max="7178" width="13.140625" style="33" bestFit="1" customWidth="1"/>
    <col min="7179" max="7179" width="13.85546875" style="33" bestFit="1" customWidth="1"/>
    <col min="7180" max="7180" width="19" style="33" customWidth="1"/>
    <col min="7181" max="7181" width="20.28515625" style="33" customWidth="1"/>
    <col min="7182" max="7182" width="13.85546875" style="33" customWidth="1"/>
    <col min="7183" max="7183" width="13.85546875" style="33" bestFit="1" customWidth="1"/>
    <col min="7184" max="7186" width="16.28515625" style="33"/>
    <col min="7187" max="7187" width="13.85546875" style="33" bestFit="1" customWidth="1"/>
    <col min="7188" max="7188" width="7.42578125" style="33" customWidth="1"/>
    <col min="7189" max="7189" width="16.42578125" style="33" customWidth="1"/>
    <col min="7190" max="7190" width="3.42578125" style="33" customWidth="1"/>
    <col min="7191" max="7191" width="16.42578125" style="33" customWidth="1"/>
    <col min="7192" max="7192" width="3.42578125" style="33" customWidth="1"/>
    <col min="7193" max="7193" width="16.42578125" style="33" customWidth="1"/>
    <col min="7194" max="7194" width="16.28515625" style="33"/>
    <col min="7195" max="7195" width="17.7109375" style="33" customWidth="1"/>
    <col min="7196" max="7196" width="14.140625" style="33" bestFit="1" customWidth="1"/>
    <col min="7197" max="7425" width="16.28515625" style="33"/>
    <col min="7426" max="7426" width="4.42578125" style="33" customWidth="1"/>
    <col min="7427" max="7427" width="31.42578125" style="33" customWidth="1"/>
    <col min="7428" max="7428" width="13.140625" style="33" bestFit="1" customWidth="1"/>
    <col min="7429" max="7429" width="3.42578125" style="33" bestFit="1" customWidth="1"/>
    <col min="7430" max="7430" width="5.85546875" style="33" bestFit="1" customWidth="1"/>
    <col min="7431" max="7431" width="0" style="33" hidden="1" customWidth="1"/>
    <col min="7432" max="7432" width="10.28515625" style="33" customWidth="1"/>
    <col min="7433" max="7433" width="12" style="33" bestFit="1" customWidth="1"/>
    <col min="7434" max="7434" width="13.140625" style="33" bestFit="1" customWidth="1"/>
    <col min="7435" max="7435" width="13.85546875" style="33" bestFit="1" customWidth="1"/>
    <col min="7436" max="7436" width="19" style="33" customWidth="1"/>
    <col min="7437" max="7437" width="20.28515625" style="33" customWidth="1"/>
    <col min="7438" max="7438" width="13.85546875" style="33" customWidth="1"/>
    <col min="7439" max="7439" width="13.85546875" style="33" bestFit="1" customWidth="1"/>
    <col min="7440" max="7442" width="16.28515625" style="33"/>
    <col min="7443" max="7443" width="13.85546875" style="33" bestFit="1" customWidth="1"/>
    <col min="7444" max="7444" width="7.42578125" style="33" customWidth="1"/>
    <col min="7445" max="7445" width="16.42578125" style="33" customWidth="1"/>
    <col min="7446" max="7446" width="3.42578125" style="33" customWidth="1"/>
    <col min="7447" max="7447" width="16.42578125" style="33" customWidth="1"/>
    <col min="7448" max="7448" width="3.42578125" style="33" customWidth="1"/>
    <col min="7449" max="7449" width="16.42578125" style="33" customWidth="1"/>
    <col min="7450" max="7450" width="16.28515625" style="33"/>
    <col min="7451" max="7451" width="17.7109375" style="33" customWidth="1"/>
    <col min="7452" max="7452" width="14.140625" style="33" bestFit="1" customWidth="1"/>
    <col min="7453" max="7681" width="16.28515625" style="33"/>
    <col min="7682" max="7682" width="4.42578125" style="33" customWidth="1"/>
    <col min="7683" max="7683" width="31.42578125" style="33" customWidth="1"/>
    <col min="7684" max="7684" width="13.140625" style="33" bestFit="1" customWidth="1"/>
    <col min="7685" max="7685" width="3.42578125" style="33" bestFit="1" customWidth="1"/>
    <col min="7686" max="7686" width="5.85546875" style="33" bestFit="1" customWidth="1"/>
    <col min="7687" max="7687" width="0" style="33" hidden="1" customWidth="1"/>
    <col min="7688" max="7688" width="10.28515625" style="33" customWidth="1"/>
    <col min="7689" max="7689" width="12" style="33" bestFit="1" customWidth="1"/>
    <col min="7690" max="7690" width="13.140625" style="33" bestFit="1" customWidth="1"/>
    <col min="7691" max="7691" width="13.85546875" style="33" bestFit="1" customWidth="1"/>
    <col min="7692" max="7692" width="19" style="33" customWidth="1"/>
    <col min="7693" max="7693" width="20.28515625" style="33" customWidth="1"/>
    <col min="7694" max="7694" width="13.85546875" style="33" customWidth="1"/>
    <col min="7695" max="7695" width="13.85546875" style="33" bestFit="1" customWidth="1"/>
    <col min="7696" max="7698" width="16.28515625" style="33"/>
    <col min="7699" max="7699" width="13.85546875" style="33" bestFit="1" customWidth="1"/>
    <col min="7700" max="7700" width="7.42578125" style="33" customWidth="1"/>
    <col min="7701" max="7701" width="16.42578125" style="33" customWidth="1"/>
    <col min="7702" max="7702" width="3.42578125" style="33" customWidth="1"/>
    <col min="7703" max="7703" width="16.42578125" style="33" customWidth="1"/>
    <col min="7704" max="7704" width="3.42578125" style="33" customWidth="1"/>
    <col min="7705" max="7705" width="16.42578125" style="33" customWidth="1"/>
    <col min="7706" max="7706" width="16.28515625" style="33"/>
    <col min="7707" max="7707" width="17.7109375" style="33" customWidth="1"/>
    <col min="7708" max="7708" width="14.140625" style="33" bestFit="1" customWidth="1"/>
    <col min="7709" max="7937" width="16.28515625" style="33"/>
    <col min="7938" max="7938" width="4.42578125" style="33" customWidth="1"/>
    <col min="7939" max="7939" width="31.42578125" style="33" customWidth="1"/>
    <col min="7940" max="7940" width="13.140625" style="33" bestFit="1" customWidth="1"/>
    <col min="7941" max="7941" width="3.42578125" style="33" bestFit="1" customWidth="1"/>
    <col min="7942" max="7942" width="5.85546875" style="33" bestFit="1" customWidth="1"/>
    <col min="7943" max="7943" width="0" style="33" hidden="1" customWidth="1"/>
    <col min="7944" max="7944" width="10.28515625" style="33" customWidth="1"/>
    <col min="7945" max="7945" width="12" style="33" bestFit="1" customWidth="1"/>
    <col min="7946" max="7946" width="13.140625" style="33" bestFit="1" customWidth="1"/>
    <col min="7947" max="7947" width="13.85546875" style="33" bestFit="1" customWidth="1"/>
    <col min="7948" max="7948" width="19" style="33" customWidth="1"/>
    <col min="7949" max="7949" width="20.28515625" style="33" customWidth="1"/>
    <col min="7950" max="7950" width="13.85546875" style="33" customWidth="1"/>
    <col min="7951" max="7951" width="13.85546875" style="33" bestFit="1" customWidth="1"/>
    <col min="7952" max="7954" width="16.28515625" style="33"/>
    <col min="7955" max="7955" width="13.85546875" style="33" bestFit="1" customWidth="1"/>
    <col min="7956" max="7956" width="7.42578125" style="33" customWidth="1"/>
    <col min="7957" max="7957" width="16.42578125" style="33" customWidth="1"/>
    <col min="7958" max="7958" width="3.42578125" style="33" customWidth="1"/>
    <col min="7959" max="7959" width="16.42578125" style="33" customWidth="1"/>
    <col min="7960" max="7960" width="3.42578125" style="33" customWidth="1"/>
    <col min="7961" max="7961" width="16.42578125" style="33" customWidth="1"/>
    <col min="7962" max="7962" width="16.28515625" style="33"/>
    <col min="7963" max="7963" width="17.7109375" style="33" customWidth="1"/>
    <col min="7964" max="7964" width="14.140625" style="33" bestFit="1" customWidth="1"/>
    <col min="7965" max="8193" width="16.28515625" style="33"/>
    <col min="8194" max="8194" width="4.42578125" style="33" customWidth="1"/>
    <col min="8195" max="8195" width="31.42578125" style="33" customWidth="1"/>
    <col min="8196" max="8196" width="13.140625" style="33" bestFit="1" customWidth="1"/>
    <col min="8197" max="8197" width="3.42578125" style="33" bestFit="1" customWidth="1"/>
    <col min="8198" max="8198" width="5.85546875" style="33" bestFit="1" customWidth="1"/>
    <col min="8199" max="8199" width="0" style="33" hidden="1" customWidth="1"/>
    <col min="8200" max="8200" width="10.28515625" style="33" customWidth="1"/>
    <col min="8201" max="8201" width="12" style="33" bestFit="1" customWidth="1"/>
    <col min="8202" max="8202" width="13.140625" style="33" bestFit="1" customWidth="1"/>
    <col min="8203" max="8203" width="13.85546875" style="33" bestFit="1" customWidth="1"/>
    <col min="8204" max="8204" width="19" style="33" customWidth="1"/>
    <col min="8205" max="8205" width="20.28515625" style="33" customWidth="1"/>
    <col min="8206" max="8206" width="13.85546875" style="33" customWidth="1"/>
    <col min="8207" max="8207" width="13.85546875" style="33" bestFit="1" customWidth="1"/>
    <col min="8208" max="8210" width="16.28515625" style="33"/>
    <col min="8211" max="8211" width="13.85546875" style="33" bestFit="1" customWidth="1"/>
    <col min="8212" max="8212" width="7.42578125" style="33" customWidth="1"/>
    <col min="8213" max="8213" width="16.42578125" style="33" customWidth="1"/>
    <col min="8214" max="8214" width="3.42578125" style="33" customWidth="1"/>
    <col min="8215" max="8215" width="16.42578125" style="33" customWidth="1"/>
    <col min="8216" max="8216" width="3.42578125" style="33" customWidth="1"/>
    <col min="8217" max="8217" width="16.42578125" style="33" customWidth="1"/>
    <col min="8218" max="8218" width="16.28515625" style="33"/>
    <col min="8219" max="8219" width="17.7109375" style="33" customWidth="1"/>
    <col min="8220" max="8220" width="14.140625" style="33" bestFit="1" customWidth="1"/>
    <col min="8221" max="8449" width="16.28515625" style="33"/>
    <col min="8450" max="8450" width="4.42578125" style="33" customWidth="1"/>
    <col min="8451" max="8451" width="31.42578125" style="33" customWidth="1"/>
    <col min="8452" max="8452" width="13.140625" style="33" bestFit="1" customWidth="1"/>
    <col min="8453" max="8453" width="3.42578125" style="33" bestFit="1" customWidth="1"/>
    <col min="8454" max="8454" width="5.85546875" style="33" bestFit="1" customWidth="1"/>
    <col min="8455" max="8455" width="0" style="33" hidden="1" customWidth="1"/>
    <col min="8456" max="8456" width="10.28515625" style="33" customWidth="1"/>
    <col min="8457" max="8457" width="12" style="33" bestFit="1" customWidth="1"/>
    <col min="8458" max="8458" width="13.140625" style="33" bestFit="1" customWidth="1"/>
    <col min="8459" max="8459" width="13.85546875" style="33" bestFit="1" customWidth="1"/>
    <col min="8460" max="8460" width="19" style="33" customWidth="1"/>
    <col min="8461" max="8461" width="20.28515625" style="33" customWidth="1"/>
    <col min="8462" max="8462" width="13.85546875" style="33" customWidth="1"/>
    <col min="8463" max="8463" width="13.85546875" style="33" bestFit="1" customWidth="1"/>
    <col min="8464" max="8466" width="16.28515625" style="33"/>
    <col min="8467" max="8467" width="13.85546875" style="33" bestFit="1" customWidth="1"/>
    <col min="8468" max="8468" width="7.42578125" style="33" customWidth="1"/>
    <col min="8469" max="8469" width="16.42578125" style="33" customWidth="1"/>
    <col min="8470" max="8470" width="3.42578125" style="33" customWidth="1"/>
    <col min="8471" max="8471" width="16.42578125" style="33" customWidth="1"/>
    <col min="8472" max="8472" width="3.42578125" style="33" customWidth="1"/>
    <col min="8473" max="8473" width="16.42578125" style="33" customWidth="1"/>
    <col min="8474" max="8474" width="16.28515625" style="33"/>
    <col min="8475" max="8475" width="17.7109375" style="33" customWidth="1"/>
    <col min="8476" max="8476" width="14.140625" style="33" bestFit="1" customWidth="1"/>
    <col min="8477" max="8705" width="16.28515625" style="33"/>
    <col min="8706" max="8706" width="4.42578125" style="33" customWidth="1"/>
    <col min="8707" max="8707" width="31.42578125" style="33" customWidth="1"/>
    <col min="8708" max="8708" width="13.140625" style="33" bestFit="1" customWidth="1"/>
    <col min="8709" max="8709" width="3.42578125" style="33" bestFit="1" customWidth="1"/>
    <col min="8710" max="8710" width="5.85546875" style="33" bestFit="1" customWidth="1"/>
    <col min="8711" max="8711" width="0" style="33" hidden="1" customWidth="1"/>
    <col min="8712" max="8712" width="10.28515625" style="33" customWidth="1"/>
    <col min="8713" max="8713" width="12" style="33" bestFit="1" customWidth="1"/>
    <col min="8714" max="8714" width="13.140625" style="33" bestFit="1" customWidth="1"/>
    <col min="8715" max="8715" width="13.85546875" style="33" bestFit="1" customWidth="1"/>
    <col min="8716" max="8716" width="19" style="33" customWidth="1"/>
    <col min="8717" max="8717" width="20.28515625" style="33" customWidth="1"/>
    <col min="8718" max="8718" width="13.85546875" style="33" customWidth="1"/>
    <col min="8719" max="8719" width="13.85546875" style="33" bestFit="1" customWidth="1"/>
    <col min="8720" max="8722" width="16.28515625" style="33"/>
    <col min="8723" max="8723" width="13.85546875" style="33" bestFit="1" customWidth="1"/>
    <col min="8724" max="8724" width="7.42578125" style="33" customWidth="1"/>
    <col min="8725" max="8725" width="16.42578125" style="33" customWidth="1"/>
    <col min="8726" max="8726" width="3.42578125" style="33" customWidth="1"/>
    <col min="8727" max="8727" width="16.42578125" style="33" customWidth="1"/>
    <col min="8728" max="8728" width="3.42578125" style="33" customWidth="1"/>
    <col min="8729" max="8729" width="16.42578125" style="33" customWidth="1"/>
    <col min="8730" max="8730" width="16.28515625" style="33"/>
    <col min="8731" max="8731" width="17.7109375" style="33" customWidth="1"/>
    <col min="8732" max="8732" width="14.140625" style="33" bestFit="1" customWidth="1"/>
    <col min="8733" max="8961" width="16.28515625" style="33"/>
    <col min="8962" max="8962" width="4.42578125" style="33" customWidth="1"/>
    <col min="8963" max="8963" width="31.42578125" style="33" customWidth="1"/>
    <col min="8964" max="8964" width="13.140625" style="33" bestFit="1" customWidth="1"/>
    <col min="8965" max="8965" width="3.42578125" style="33" bestFit="1" customWidth="1"/>
    <col min="8966" max="8966" width="5.85546875" style="33" bestFit="1" customWidth="1"/>
    <col min="8967" max="8967" width="0" style="33" hidden="1" customWidth="1"/>
    <col min="8968" max="8968" width="10.28515625" style="33" customWidth="1"/>
    <col min="8969" max="8969" width="12" style="33" bestFit="1" customWidth="1"/>
    <col min="8970" max="8970" width="13.140625" style="33" bestFit="1" customWidth="1"/>
    <col min="8971" max="8971" width="13.85546875" style="33" bestFit="1" customWidth="1"/>
    <col min="8972" max="8972" width="19" style="33" customWidth="1"/>
    <col min="8973" max="8973" width="20.28515625" style="33" customWidth="1"/>
    <col min="8974" max="8974" width="13.85546875" style="33" customWidth="1"/>
    <col min="8975" max="8975" width="13.85546875" style="33" bestFit="1" customWidth="1"/>
    <col min="8976" max="8978" width="16.28515625" style="33"/>
    <col min="8979" max="8979" width="13.85546875" style="33" bestFit="1" customWidth="1"/>
    <col min="8980" max="8980" width="7.42578125" style="33" customWidth="1"/>
    <col min="8981" max="8981" width="16.42578125" style="33" customWidth="1"/>
    <col min="8982" max="8982" width="3.42578125" style="33" customWidth="1"/>
    <col min="8983" max="8983" width="16.42578125" style="33" customWidth="1"/>
    <col min="8984" max="8984" width="3.42578125" style="33" customWidth="1"/>
    <col min="8985" max="8985" width="16.42578125" style="33" customWidth="1"/>
    <col min="8986" max="8986" width="16.28515625" style="33"/>
    <col min="8987" max="8987" width="17.7109375" style="33" customWidth="1"/>
    <col min="8988" max="8988" width="14.140625" style="33" bestFit="1" customWidth="1"/>
    <col min="8989" max="9217" width="16.28515625" style="33"/>
    <col min="9218" max="9218" width="4.42578125" style="33" customWidth="1"/>
    <col min="9219" max="9219" width="31.42578125" style="33" customWidth="1"/>
    <col min="9220" max="9220" width="13.140625" style="33" bestFit="1" customWidth="1"/>
    <col min="9221" max="9221" width="3.42578125" style="33" bestFit="1" customWidth="1"/>
    <col min="9222" max="9222" width="5.85546875" style="33" bestFit="1" customWidth="1"/>
    <col min="9223" max="9223" width="0" style="33" hidden="1" customWidth="1"/>
    <col min="9224" max="9224" width="10.28515625" style="33" customWidth="1"/>
    <col min="9225" max="9225" width="12" style="33" bestFit="1" customWidth="1"/>
    <col min="9226" max="9226" width="13.140625" style="33" bestFit="1" customWidth="1"/>
    <col min="9227" max="9227" width="13.85546875" style="33" bestFit="1" customWidth="1"/>
    <col min="9228" max="9228" width="19" style="33" customWidth="1"/>
    <col min="9229" max="9229" width="20.28515625" style="33" customWidth="1"/>
    <col min="9230" max="9230" width="13.85546875" style="33" customWidth="1"/>
    <col min="9231" max="9231" width="13.85546875" style="33" bestFit="1" customWidth="1"/>
    <col min="9232" max="9234" width="16.28515625" style="33"/>
    <col min="9235" max="9235" width="13.85546875" style="33" bestFit="1" customWidth="1"/>
    <col min="9236" max="9236" width="7.42578125" style="33" customWidth="1"/>
    <col min="9237" max="9237" width="16.42578125" style="33" customWidth="1"/>
    <col min="9238" max="9238" width="3.42578125" style="33" customWidth="1"/>
    <col min="9239" max="9239" width="16.42578125" style="33" customWidth="1"/>
    <col min="9240" max="9240" width="3.42578125" style="33" customWidth="1"/>
    <col min="9241" max="9241" width="16.42578125" style="33" customWidth="1"/>
    <col min="9242" max="9242" width="16.28515625" style="33"/>
    <col min="9243" max="9243" width="17.7109375" style="33" customWidth="1"/>
    <col min="9244" max="9244" width="14.140625" style="33" bestFit="1" customWidth="1"/>
    <col min="9245" max="9473" width="16.28515625" style="33"/>
    <col min="9474" max="9474" width="4.42578125" style="33" customWidth="1"/>
    <col min="9475" max="9475" width="31.42578125" style="33" customWidth="1"/>
    <col min="9476" max="9476" width="13.140625" style="33" bestFit="1" customWidth="1"/>
    <col min="9477" max="9477" width="3.42578125" style="33" bestFit="1" customWidth="1"/>
    <col min="9478" max="9478" width="5.85546875" style="33" bestFit="1" customWidth="1"/>
    <col min="9479" max="9479" width="0" style="33" hidden="1" customWidth="1"/>
    <col min="9480" max="9480" width="10.28515625" style="33" customWidth="1"/>
    <col min="9481" max="9481" width="12" style="33" bestFit="1" customWidth="1"/>
    <col min="9482" max="9482" width="13.140625" style="33" bestFit="1" customWidth="1"/>
    <col min="9483" max="9483" width="13.85546875" style="33" bestFit="1" customWidth="1"/>
    <col min="9484" max="9484" width="19" style="33" customWidth="1"/>
    <col min="9485" max="9485" width="20.28515625" style="33" customWidth="1"/>
    <col min="9486" max="9486" width="13.85546875" style="33" customWidth="1"/>
    <col min="9487" max="9487" width="13.85546875" style="33" bestFit="1" customWidth="1"/>
    <col min="9488" max="9490" width="16.28515625" style="33"/>
    <col min="9491" max="9491" width="13.85546875" style="33" bestFit="1" customWidth="1"/>
    <col min="9492" max="9492" width="7.42578125" style="33" customWidth="1"/>
    <col min="9493" max="9493" width="16.42578125" style="33" customWidth="1"/>
    <col min="9494" max="9494" width="3.42578125" style="33" customWidth="1"/>
    <col min="9495" max="9495" width="16.42578125" style="33" customWidth="1"/>
    <col min="9496" max="9496" width="3.42578125" style="33" customWidth="1"/>
    <col min="9497" max="9497" width="16.42578125" style="33" customWidth="1"/>
    <col min="9498" max="9498" width="16.28515625" style="33"/>
    <col min="9499" max="9499" width="17.7109375" style="33" customWidth="1"/>
    <col min="9500" max="9500" width="14.140625" style="33" bestFit="1" customWidth="1"/>
    <col min="9501" max="9729" width="16.28515625" style="33"/>
    <col min="9730" max="9730" width="4.42578125" style="33" customWidth="1"/>
    <col min="9731" max="9731" width="31.42578125" style="33" customWidth="1"/>
    <col min="9732" max="9732" width="13.140625" style="33" bestFit="1" customWidth="1"/>
    <col min="9733" max="9733" width="3.42578125" style="33" bestFit="1" customWidth="1"/>
    <col min="9734" max="9734" width="5.85546875" style="33" bestFit="1" customWidth="1"/>
    <col min="9735" max="9735" width="0" style="33" hidden="1" customWidth="1"/>
    <col min="9736" max="9736" width="10.28515625" style="33" customWidth="1"/>
    <col min="9737" max="9737" width="12" style="33" bestFit="1" customWidth="1"/>
    <col min="9738" max="9738" width="13.140625" style="33" bestFit="1" customWidth="1"/>
    <col min="9739" max="9739" width="13.85546875" style="33" bestFit="1" customWidth="1"/>
    <col min="9740" max="9740" width="19" style="33" customWidth="1"/>
    <col min="9741" max="9741" width="20.28515625" style="33" customWidth="1"/>
    <col min="9742" max="9742" width="13.85546875" style="33" customWidth="1"/>
    <col min="9743" max="9743" width="13.85546875" style="33" bestFit="1" customWidth="1"/>
    <col min="9744" max="9746" width="16.28515625" style="33"/>
    <col min="9747" max="9747" width="13.85546875" style="33" bestFit="1" customWidth="1"/>
    <col min="9748" max="9748" width="7.42578125" style="33" customWidth="1"/>
    <col min="9749" max="9749" width="16.42578125" style="33" customWidth="1"/>
    <col min="9750" max="9750" width="3.42578125" style="33" customWidth="1"/>
    <col min="9751" max="9751" width="16.42578125" style="33" customWidth="1"/>
    <col min="9752" max="9752" width="3.42578125" style="33" customWidth="1"/>
    <col min="9753" max="9753" width="16.42578125" style="33" customWidth="1"/>
    <col min="9754" max="9754" width="16.28515625" style="33"/>
    <col min="9755" max="9755" width="17.7109375" style="33" customWidth="1"/>
    <col min="9756" max="9756" width="14.140625" style="33" bestFit="1" customWidth="1"/>
    <col min="9757" max="9985" width="16.28515625" style="33"/>
    <col min="9986" max="9986" width="4.42578125" style="33" customWidth="1"/>
    <col min="9987" max="9987" width="31.42578125" style="33" customWidth="1"/>
    <col min="9988" max="9988" width="13.140625" style="33" bestFit="1" customWidth="1"/>
    <col min="9989" max="9989" width="3.42578125" style="33" bestFit="1" customWidth="1"/>
    <col min="9990" max="9990" width="5.85546875" style="33" bestFit="1" customWidth="1"/>
    <col min="9991" max="9991" width="0" style="33" hidden="1" customWidth="1"/>
    <col min="9992" max="9992" width="10.28515625" style="33" customWidth="1"/>
    <col min="9993" max="9993" width="12" style="33" bestFit="1" customWidth="1"/>
    <col min="9994" max="9994" width="13.140625" style="33" bestFit="1" customWidth="1"/>
    <col min="9995" max="9995" width="13.85546875" style="33" bestFit="1" customWidth="1"/>
    <col min="9996" max="9996" width="19" style="33" customWidth="1"/>
    <col min="9997" max="9997" width="20.28515625" style="33" customWidth="1"/>
    <col min="9998" max="9998" width="13.85546875" style="33" customWidth="1"/>
    <col min="9999" max="9999" width="13.85546875" style="33" bestFit="1" customWidth="1"/>
    <col min="10000" max="10002" width="16.28515625" style="33"/>
    <col min="10003" max="10003" width="13.85546875" style="33" bestFit="1" customWidth="1"/>
    <col min="10004" max="10004" width="7.42578125" style="33" customWidth="1"/>
    <col min="10005" max="10005" width="16.42578125" style="33" customWidth="1"/>
    <col min="10006" max="10006" width="3.42578125" style="33" customWidth="1"/>
    <col min="10007" max="10007" width="16.42578125" style="33" customWidth="1"/>
    <col min="10008" max="10008" width="3.42578125" style="33" customWidth="1"/>
    <col min="10009" max="10009" width="16.42578125" style="33" customWidth="1"/>
    <col min="10010" max="10010" width="16.28515625" style="33"/>
    <col min="10011" max="10011" width="17.7109375" style="33" customWidth="1"/>
    <col min="10012" max="10012" width="14.140625" style="33" bestFit="1" customWidth="1"/>
    <col min="10013" max="10241" width="16.28515625" style="33"/>
    <col min="10242" max="10242" width="4.42578125" style="33" customWidth="1"/>
    <col min="10243" max="10243" width="31.42578125" style="33" customWidth="1"/>
    <col min="10244" max="10244" width="13.140625" style="33" bestFit="1" customWidth="1"/>
    <col min="10245" max="10245" width="3.42578125" style="33" bestFit="1" customWidth="1"/>
    <col min="10246" max="10246" width="5.85546875" style="33" bestFit="1" customWidth="1"/>
    <col min="10247" max="10247" width="0" style="33" hidden="1" customWidth="1"/>
    <col min="10248" max="10248" width="10.28515625" style="33" customWidth="1"/>
    <col min="10249" max="10249" width="12" style="33" bestFit="1" customWidth="1"/>
    <col min="10250" max="10250" width="13.140625" style="33" bestFit="1" customWidth="1"/>
    <col min="10251" max="10251" width="13.85546875" style="33" bestFit="1" customWidth="1"/>
    <col min="10252" max="10252" width="19" style="33" customWidth="1"/>
    <col min="10253" max="10253" width="20.28515625" style="33" customWidth="1"/>
    <col min="10254" max="10254" width="13.85546875" style="33" customWidth="1"/>
    <col min="10255" max="10255" width="13.85546875" style="33" bestFit="1" customWidth="1"/>
    <col min="10256" max="10258" width="16.28515625" style="33"/>
    <col min="10259" max="10259" width="13.85546875" style="33" bestFit="1" customWidth="1"/>
    <col min="10260" max="10260" width="7.42578125" style="33" customWidth="1"/>
    <col min="10261" max="10261" width="16.42578125" style="33" customWidth="1"/>
    <col min="10262" max="10262" width="3.42578125" style="33" customWidth="1"/>
    <col min="10263" max="10263" width="16.42578125" style="33" customWidth="1"/>
    <col min="10264" max="10264" width="3.42578125" style="33" customWidth="1"/>
    <col min="10265" max="10265" width="16.42578125" style="33" customWidth="1"/>
    <col min="10266" max="10266" width="16.28515625" style="33"/>
    <col min="10267" max="10267" width="17.7109375" style="33" customWidth="1"/>
    <col min="10268" max="10268" width="14.140625" style="33" bestFit="1" customWidth="1"/>
    <col min="10269" max="10497" width="16.28515625" style="33"/>
    <col min="10498" max="10498" width="4.42578125" style="33" customWidth="1"/>
    <col min="10499" max="10499" width="31.42578125" style="33" customWidth="1"/>
    <col min="10500" max="10500" width="13.140625" style="33" bestFit="1" customWidth="1"/>
    <col min="10501" max="10501" width="3.42578125" style="33" bestFit="1" customWidth="1"/>
    <col min="10502" max="10502" width="5.85546875" style="33" bestFit="1" customWidth="1"/>
    <col min="10503" max="10503" width="0" style="33" hidden="1" customWidth="1"/>
    <col min="10504" max="10504" width="10.28515625" style="33" customWidth="1"/>
    <col min="10505" max="10505" width="12" style="33" bestFit="1" customWidth="1"/>
    <col min="10506" max="10506" width="13.140625" style="33" bestFit="1" customWidth="1"/>
    <col min="10507" max="10507" width="13.85546875" style="33" bestFit="1" customWidth="1"/>
    <col min="10508" max="10508" width="19" style="33" customWidth="1"/>
    <col min="10509" max="10509" width="20.28515625" style="33" customWidth="1"/>
    <col min="10510" max="10510" width="13.85546875" style="33" customWidth="1"/>
    <col min="10511" max="10511" width="13.85546875" style="33" bestFit="1" customWidth="1"/>
    <col min="10512" max="10514" width="16.28515625" style="33"/>
    <col min="10515" max="10515" width="13.85546875" style="33" bestFit="1" customWidth="1"/>
    <col min="10516" max="10516" width="7.42578125" style="33" customWidth="1"/>
    <col min="10517" max="10517" width="16.42578125" style="33" customWidth="1"/>
    <col min="10518" max="10518" width="3.42578125" style="33" customWidth="1"/>
    <col min="10519" max="10519" width="16.42578125" style="33" customWidth="1"/>
    <col min="10520" max="10520" width="3.42578125" style="33" customWidth="1"/>
    <col min="10521" max="10521" width="16.42578125" style="33" customWidth="1"/>
    <col min="10522" max="10522" width="16.28515625" style="33"/>
    <col min="10523" max="10523" width="17.7109375" style="33" customWidth="1"/>
    <col min="10524" max="10524" width="14.140625" style="33" bestFit="1" customWidth="1"/>
    <col min="10525" max="10753" width="16.28515625" style="33"/>
    <col min="10754" max="10754" width="4.42578125" style="33" customWidth="1"/>
    <col min="10755" max="10755" width="31.42578125" style="33" customWidth="1"/>
    <col min="10756" max="10756" width="13.140625" style="33" bestFit="1" customWidth="1"/>
    <col min="10757" max="10757" width="3.42578125" style="33" bestFit="1" customWidth="1"/>
    <col min="10758" max="10758" width="5.85546875" style="33" bestFit="1" customWidth="1"/>
    <col min="10759" max="10759" width="0" style="33" hidden="1" customWidth="1"/>
    <col min="10760" max="10760" width="10.28515625" style="33" customWidth="1"/>
    <col min="10761" max="10761" width="12" style="33" bestFit="1" customWidth="1"/>
    <col min="10762" max="10762" width="13.140625" style="33" bestFit="1" customWidth="1"/>
    <col min="10763" max="10763" width="13.85546875" style="33" bestFit="1" customWidth="1"/>
    <col min="10764" max="10764" width="19" style="33" customWidth="1"/>
    <col min="10765" max="10765" width="20.28515625" style="33" customWidth="1"/>
    <col min="10766" max="10766" width="13.85546875" style="33" customWidth="1"/>
    <col min="10767" max="10767" width="13.85546875" style="33" bestFit="1" customWidth="1"/>
    <col min="10768" max="10770" width="16.28515625" style="33"/>
    <col min="10771" max="10771" width="13.85546875" style="33" bestFit="1" customWidth="1"/>
    <col min="10772" max="10772" width="7.42578125" style="33" customWidth="1"/>
    <col min="10773" max="10773" width="16.42578125" style="33" customWidth="1"/>
    <col min="10774" max="10774" width="3.42578125" style="33" customWidth="1"/>
    <col min="10775" max="10775" width="16.42578125" style="33" customWidth="1"/>
    <col min="10776" max="10776" width="3.42578125" style="33" customWidth="1"/>
    <col min="10777" max="10777" width="16.42578125" style="33" customWidth="1"/>
    <col min="10778" max="10778" width="16.28515625" style="33"/>
    <col min="10779" max="10779" width="17.7109375" style="33" customWidth="1"/>
    <col min="10780" max="10780" width="14.140625" style="33" bestFit="1" customWidth="1"/>
    <col min="10781" max="11009" width="16.28515625" style="33"/>
    <col min="11010" max="11010" width="4.42578125" style="33" customWidth="1"/>
    <col min="11011" max="11011" width="31.42578125" style="33" customWidth="1"/>
    <col min="11012" max="11012" width="13.140625" style="33" bestFit="1" customWidth="1"/>
    <col min="11013" max="11013" width="3.42578125" style="33" bestFit="1" customWidth="1"/>
    <col min="11014" max="11014" width="5.85546875" style="33" bestFit="1" customWidth="1"/>
    <col min="11015" max="11015" width="0" style="33" hidden="1" customWidth="1"/>
    <col min="11016" max="11016" width="10.28515625" style="33" customWidth="1"/>
    <col min="11017" max="11017" width="12" style="33" bestFit="1" customWidth="1"/>
    <col min="11018" max="11018" width="13.140625" style="33" bestFit="1" customWidth="1"/>
    <col min="11019" max="11019" width="13.85546875" style="33" bestFit="1" customWidth="1"/>
    <col min="11020" max="11020" width="19" style="33" customWidth="1"/>
    <col min="11021" max="11021" width="20.28515625" style="33" customWidth="1"/>
    <col min="11022" max="11022" width="13.85546875" style="33" customWidth="1"/>
    <col min="11023" max="11023" width="13.85546875" style="33" bestFit="1" customWidth="1"/>
    <col min="11024" max="11026" width="16.28515625" style="33"/>
    <col min="11027" max="11027" width="13.85546875" style="33" bestFit="1" customWidth="1"/>
    <col min="11028" max="11028" width="7.42578125" style="33" customWidth="1"/>
    <col min="11029" max="11029" width="16.42578125" style="33" customWidth="1"/>
    <col min="11030" max="11030" width="3.42578125" style="33" customWidth="1"/>
    <col min="11031" max="11031" width="16.42578125" style="33" customWidth="1"/>
    <col min="11032" max="11032" width="3.42578125" style="33" customWidth="1"/>
    <col min="11033" max="11033" width="16.42578125" style="33" customWidth="1"/>
    <col min="11034" max="11034" width="16.28515625" style="33"/>
    <col min="11035" max="11035" width="17.7109375" style="33" customWidth="1"/>
    <col min="11036" max="11036" width="14.140625" style="33" bestFit="1" customWidth="1"/>
    <col min="11037" max="11265" width="16.28515625" style="33"/>
    <col min="11266" max="11266" width="4.42578125" style="33" customWidth="1"/>
    <col min="11267" max="11267" width="31.42578125" style="33" customWidth="1"/>
    <col min="11268" max="11268" width="13.140625" style="33" bestFit="1" customWidth="1"/>
    <col min="11269" max="11269" width="3.42578125" style="33" bestFit="1" customWidth="1"/>
    <col min="11270" max="11270" width="5.85546875" style="33" bestFit="1" customWidth="1"/>
    <col min="11271" max="11271" width="0" style="33" hidden="1" customWidth="1"/>
    <col min="11272" max="11272" width="10.28515625" style="33" customWidth="1"/>
    <col min="11273" max="11273" width="12" style="33" bestFit="1" customWidth="1"/>
    <col min="11274" max="11274" width="13.140625" style="33" bestFit="1" customWidth="1"/>
    <col min="11275" max="11275" width="13.85546875" style="33" bestFit="1" customWidth="1"/>
    <col min="11276" max="11276" width="19" style="33" customWidth="1"/>
    <col min="11277" max="11277" width="20.28515625" style="33" customWidth="1"/>
    <col min="11278" max="11278" width="13.85546875" style="33" customWidth="1"/>
    <col min="11279" max="11279" width="13.85546875" style="33" bestFit="1" customWidth="1"/>
    <col min="11280" max="11282" width="16.28515625" style="33"/>
    <col min="11283" max="11283" width="13.85546875" style="33" bestFit="1" customWidth="1"/>
    <col min="11284" max="11284" width="7.42578125" style="33" customWidth="1"/>
    <col min="11285" max="11285" width="16.42578125" style="33" customWidth="1"/>
    <col min="11286" max="11286" width="3.42578125" style="33" customWidth="1"/>
    <col min="11287" max="11287" width="16.42578125" style="33" customWidth="1"/>
    <col min="11288" max="11288" width="3.42578125" style="33" customWidth="1"/>
    <col min="11289" max="11289" width="16.42578125" style="33" customWidth="1"/>
    <col min="11290" max="11290" width="16.28515625" style="33"/>
    <col min="11291" max="11291" width="17.7109375" style="33" customWidth="1"/>
    <col min="11292" max="11292" width="14.140625" style="33" bestFit="1" customWidth="1"/>
    <col min="11293" max="11521" width="16.28515625" style="33"/>
    <col min="11522" max="11522" width="4.42578125" style="33" customWidth="1"/>
    <col min="11523" max="11523" width="31.42578125" style="33" customWidth="1"/>
    <col min="11524" max="11524" width="13.140625" style="33" bestFit="1" customWidth="1"/>
    <col min="11525" max="11525" width="3.42578125" style="33" bestFit="1" customWidth="1"/>
    <col min="11526" max="11526" width="5.85546875" style="33" bestFit="1" customWidth="1"/>
    <col min="11527" max="11527" width="0" style="33" hidden="1" customWidth="1"/>
    <col min="11528" max="11528" width="10.28515625" style="33" customWidth="1"/>
    <col min="11529" max="11529" width="12" style="33" bestFit="1" customWidth="1"/>
    <col min="11530" max="11530" width="13.140625" style="33" bestFit="1" customWidth="1"/>
    <col min="11531" max="11531" width="13.85546875" style="33" bestFit="1" customWidth="1"/>
    <col min="11532" max="11532" width="19" style="33" customWidth="1"/>
    <col min="11533" max="11533" width="20.28515625" style="33" customWidth="1"/>
    <col min="11534" max="11534" width="13.85546875" style="33" customWidth="1"/>
    <col min="11535" max="11535" width="13.85546875" style="33" bestFit="1" customWidth="1"/>
    <col min="11536" max="11538" width="16.28515625" style="33"/>
    <col min="11539" max="11539" width="13.85546875" style="33" bestFit="1" customWidth="1"/>
    <col min="11540" max="11540" width="7.42578125" style="33" customWidth="1"/>
    <col min="11541" max="11541" width="16.42578125" style="33" customWidth="1"/>
    <col min="11542" max="11542" width="3.42578125" style="33" customWidth="1"/>
    <col min="11543" max="11543" width="16.42578125" style="33" customWidth="1"/>
    <col min="11544" max="11544" width="3.42578125" style="33" customWidth="1"/>
    <col min="11545" max="11545" width="16.42578125" style="33" customWidth="1"/>
    <col min="11546" max="11546" width="16.28515625" style="33"/>
    <col min="11547" max="11547" width="17.7109375" style="33" customWidth="1"/>
    <col min="11548" max="11548" width="14.140625" style="33" bestFit="1" customWidth="1"/>
    <col min="11549" max="11777" width="16.28515625" style="33"/>
    <col min="11778" max="11778" width="4.42578125" style="33" customWidth="1"/>
    <col min="11779" max="11779" width="31.42578125" style="33" customWidth="1"/>
    <col min="11780" max="11780" width="13.140625" style="33" bestFit="1" customWidth="1"/>
    <col min="11781" max="11781" width="3.42578125" style="33" bestFit="1" customWidth="1"/>
    <col min="11782" max="11782" width="5.85546875" style="33" bestFit="1" customWidth="1"/>
    <col min="11783" max="11783" width="0" style="33" hidden="1" customWidth="1"/>
    <col min="11784" max="11784" width="10.28515625" style="33" customWidth="1"/>
    <col min="11785" max="11785" width="12" style="33" bestFit="1" customWidth="1"/>
    <col min="11786" max="11786" width="13.140625" style="33" bestFit="1" customWidth="1"/>
    <col min="11787" max="11787" width="13.85546875" style="33" bestFit="1" customWidth="1"/>
    <col min="11788" max="11788" width="19" style="33" customWidth="1"/>
    <col min="11789" max="11789" width="20.28515625" style="33" customWidth="1"/>
    <col min="11790" max="11790" width="13.85546875" style="33" customWidth="1"/>
    <col min="11791" max="11791" width="13.85546875" style="33" bestFit="1" customWidth="1"/>
    <col min="11792" max="11794" width="16.28515625" style="33"/>
    <col min="11795" max="11795" width="13.85546875" style="33" bestFit="1" customWidth="1"/>
    <col min="11796" max="11796" width="7.42578125" style="33" customWidth="1"/>
    <col min="11797" max="11797" width="16.42578125" style="33" customWidth="1"/>
    <col min="11798" max="11798" width="3.42578125" style="33" customWidth="1"/>
    <col min="11799" max="11799" width="16.42578125" style="33" customWidth="1"/>
    <col min="11800" max="11800" width="3.42578125" style="33" customWidth="1"/>
    <col min="11801" max="11801" width="16.42578125" style="33" customWidth="1"/>
    <col min="11802" max="11802" width="16.28515625" style="33"/>
    <col min="11803" max="11803" width="17.7109375" style="33" customWidth="1"/>
    <col min="11804" max="11804" width="14.140625" style="33" bestFit="1" customWidth="1"/>
    <col min="11805" max="12033" width="16.28515625" style="33"/>
    <col min="12034" max="12034" width="4.42578125" style="33" customWidth="1"/>
    <col min="12035" max="12035" width="31.42578125" style="33" customWidth="1"/>
    <col min="12036" max="12036" width="13.140625" style="33" bestFit="1" customWidth="1"/>
    <col min="12037" max="12037" width="3.42578125" style="33" bestFit="1" customWidth="1"/>
    <col min="12038" max="12038" width="5.85546875" style="33" bestFit="1" customWidth="1"/>
    <col min="12039" max="12039" width="0" style="33" hidden="1" customWidth="1"/>
    <col min="12040" max="12040" width="10.28515625" style="33" customWidth="1"/>
    <col min="12041" max="12041" width="12" style="33" bestFit="1" customWidth="1"/>
    <col min="12042" max="12042" width="13.140625" style="33" bestFit="1" customWidth="1"/>
    <col min="12043" max="12043" width="13.85546875" style="33" bestFit="1" customWidth="1"/>
    <col min="12044" max="12044" width="19" style="33" customWidth="1"/>
    <col min="12045" max="12045" width="20.28515625" style="33" customWidth="1"/>
    <col min="12046" max="12046" width="13.85546875" style="33" customWidth="1"/>
    <col min="12047" max="12047" width="13.85546875" style="33" bestFit="1" customWidth="1"/>
    <col min="12048" max="12050" width="16.28515625" style="33"/>
    <col min="12051" max="12051" width="13.85546875" style="33" bestFit="1" customWidth="1"/>
    <col min="12052" max="12052" width="7.42578125" style="33" customWidth="1"/>
    <col min="12053" max="12053" width="16.42578125" style="33" customWidth="1"/>
    <col min="12054" max="12054" width="3.42578125" style="33" customWidth="1"/>
    <col min="12055" max="12055" width="16.42578125" style="33" customWidth="1"/>
    <col min="12056" max="12056" width="3.42578125" style="33" customWidth="1"/>
    <col min="12057" max="12057" width="16.42578125" style="33" customWidth="1"/>
    <col min="12058" max="12058" width="16.28515625" style="33"/>
    <col min="12059" max="12059" width="17.7109375" style="33" customWidth="1"/>
    <col min="12060" max="12060" width="14.140625" style="33" bestFit="1" customWidth="1"/>
    <col min="12061" max="12289" width="16.28515625" style="33"/>
    <col min="12290" max="12290" width="4.42578125" style="33" customWidth="1"/>
    <col min="12291" max="12291" width="31.42578125" style="33" customWidth="1"/>
    <col min="12292" max="12292" width="13.140625" style="33" bestFit="1" customWidth="1"/>
    <col min="12293" max="12293" width="3.42578125" style="33" bestFit="1" customWidth="1"/>
    <col min="12294" max="12294" width="5.85546875" style="33" bestFit="1" customWidth="1"/>
    <col min="12295" max="12295" width="0" style="33" hidden="1" customWidth="1"/>
    <col min="12296" max="12296" width="10.28515625" style="33" customWidth="1"/>
    <col min="12297" max="12297" width="12" style="33" bestFit="1" customWidth="1"/>
    <col min="12298" max="12298" width="13.140625" style="33" bestFit="1" customWidth="1"/>
    <col min="12299" max="12299" width="13.85546875" style="33" bestFit="1" customWidth="1"/>
    <col min="12300" max="12300" width="19" style="33" customWidth="1"/>
    <col min="12301" max="12301" width="20.28515625" style="33" customWidth="1"/>
    <col min="12302" max="12302" width="13.85546875" style="33" customWidth="1"/>
    <col min="12303" max="12303" width="13.85546875" style="33" bestFit="1" customWidth="1"/>
    <col min="12304" max="12306" width="16.28515625" style="33"/>
    <col min="12307" max="12307" width="13.85546875" style="33" bestFit="1" customWidth="1"/>
    <col min="12308" max="12308" width="7.42578125" style="33" customWidth="1"/>
    <col min="12309" max="12309" width="16.42578125" style="33" customWidth="1"/>
    <col min="12310" max="12310" width="3.42578125" style="33" customWidth="1"/>
    <col min="12311" max="12311" width="16.42578125" style="33" customWidth="1"/>
    <col min="12312" max="12312" width="3.42578125" style="33" customWidth="1"/>
    <col min="12313" max="12313" width="16.42578125" style="33" customWidth="1"/>
    <col min="12314" max="12314" width="16.28515625" style="33"/>
    <col min="12315" max="12315" width="17.7109375" style="33" customWidth="1"/>
    <col min="12316" max="12316" width="14.140625" style="33" bestFit="1" customWidth="1"/>
    <col min="12317" max="12545" width="16.28515625" style="33"/>
    <col min="12546" max="12546" width="4.42578125" style="33" customWidth="1"/>
    <col min="12547" max="12547" width="31.42578125" style="33" customWidth="1"/>
    <col min="12548" max="12548" width="13.140625" style="33" bestFit="1" customWidth="1"/>
    <col min="12549" max="12549" width="3.42578125" style="33" bestFit="1" customWidth="1"/>
    <col min="12550" max="12550" width="5.85546875" style="33" bestFit="1" customWidth="1"/>
    <col min="12551" max="12551" width="0" style="33" hidden="1" customWidth="1"/>
    <col min="12552" max="12552" width="10.28515625" style="33" customWidth="1"/>
    <col min="12553" max="12553" width="12" style="33" bestFit="1" customWidth="1"/>
    <col min="12554" max="12554" width="13.140625" style="33" bestFit="1" customWidth="1"/>
    <col min="12555" max="12555" width="13.85546875" style="33" bestFit="1" customWidth="1"/>
    <col min="12556" max="12556" width="19" style="33" customWidth="1"/>
    <col min="12557" max="12557" width="20.28515625" style="33" customWidth="1"/>
    <col min="12558" max="12558" width="13.85546875" style="33" customWidth="1"/>
    <col min="12559" max="12559" width="13.85546875" style="33" bestFit="1" customWidth="1"/>
    <col min="12560" max="12562" width="16.28515625" style="33"/>
    <col min="12563" max="12563" width="13.85546875" style="33" bestFit="1" customWidth="1"/>
    <col min="12564" max="12564" width="7.42578125" style="33" customWidth="1"/>
    <col min="12565" max="12565" width="16.42578125" style="33" customWidth="1"/>
    <col min="12566" max="12566" width="3.42578125" style="33" customWidth="1"/>
    <col min="12567" max="12567" width="16.42578125" style="33" customWidth="1"/>
    <col min="12568" max="12568" width="3.42578125" style="33" customWidth="1"/>
    <col min="12569" max="12569" width="16.42578125" style="33" customWidth="1"/>
    <col min="12570" max="12570" width="16.28515625" style="33"/>
    <col min="12571" max="12571" width="17.7109375" style="33" customWidth="1"/>
    <col min="12572" max="12572" width="14.140625" style="33" bestFit="1" customWidth="1"/>
    <col min="12573" max="12801" width="16.28515625" style="33"/>
    <col min="12802" max="12802" width="4.42578125" style="33" customWidth="1"/>
    <col min="12803" max="12803" width="31.42578125" style="33" customWidth="1"/>
    <col min="12804" max="12804" width="13.140625" style="33" bestFit="1" customWidth="1"/>
    <col min="12805" max="12805" width="3.42578125" style="33" bestFit="1" customWidth="1"/>
    <col min="12806" max="12806" width="5.85546875" style="33" bestFit="1" customWidth="1"/>
    <col min="12807" max="12807" width="0" style="33" hidden="1" customWidth="1"/>
    <col min="12808" max="12808" width="10.28515625" style="33" customWidth="1"/>
    <col min="12809" max="12809" width="12" style="33" bestFit="1" customWidth="1"/>
    <col min="12810" max="12810" width="13.140625" style="33" bestFit="1" customWidth="1"/>
    <col min="12811" max="12811" width="13.85546875" style="33" bestFit="1" customWidth="1"/>
    <col min="12812" max="12812" width="19" style="33" customWidth="1"/>
    <col min="12813" max="12813" width="20.28515625" style="33" customWidth="1"/>
    <col min="12814" max="12814" width="13.85546875" style="33" customWidth="1"/>
    <col min="12815" max="12815" width="13.85546875" style="33" bestFit="1" customWidth="1"/>
    <col min="12816" max="12818" width="16.28515625" style="33"/>
    <col min="12819" max="12819" width="13.85546875" style="33" bestFit="1" customWidth="1"/>
    <col min="12820" max="12820" width="7.42578125" style="33" customWidth="1"/>
    <col min="12821" max="12821" width="16.42578125" style="33" customWidth="1"/>
    <col min="12822" max="12822" width="3.42578125" style="33" customWidth="1"/>
    <col min="12823" max="12823" width="16.42578125" style="33" customWidth="1"/>
    <col min="12824" max="12824" width="3.42578125" style="33" customWidth="1"/>
    <col min="12825" max="12825" width="16.42578125" style="33" customWidth="1"/>
    <col min="12826" max="12826" width="16.28515625" style="33"/>
    <col min="12827" max="12827" width="17.7109375" style="33" customWidth="1"/>
    <col min="12828" max="12828" width="14.140625" style="33" bestFit="1" customWidth="1"/>
    <col min="12829" max="13057" width="16.28515625" style="33"/>
    <col min="13058" max="13058" width="4.42578125" style="33" customWidth="1"/>
    <col min="13059" max="13059" width="31.42578125" style="33" customWidth="1"/>
    <col min="13060" max="13060" width="13.140625" style="33" bestFit="1" customWidth="1"/>
    <col min="13061" max="13061" width="3.42578125" style="33" bestFit="1" customWidth="1"/>
    <col min="13062" max="13062" width="5.85546875" style="33" bestFit="1" customWidth="1"/>
    <col min="13063" max="13063" width="0" style="33" hidden="1" customWidth="1"/>
    <col min="13064" max="13064" width="10.28515625" style="33" customWidth="1"/>
    <col min="13065" max="13065" width="12" style="33" bestFit="1" customWidth="1"/>
    <col min="13066" max="13066" width="13.140625" style="33" bestFit="1" customWidth="1"/>
    <col min="13067" max="13067" width="13.85546875" style="33" bestFit="1" customWidth="1"/>
    <col min="13068" max="13068" width="19" style="33" customWidth="1"/>
    <col min="13069" max="13069" width="20.28515625" style="33" customWidth="1"/>
    <col min="13070" max="13070" width="13.85546875" style="33" customWidth="1"/>
    <col min="13071" max="13071" width="13.85546875" style="33" bestFit="1" customWidth="1"/>
    <col min="13072" max="13074" width="16.28515625" style="33"/>
    <col min="13075" max="13075" width="13.85546875" style="33" bestFit="1" customWidth="1"/>
    <col min="13076" max="13076" width="7.42578125" style="33" customWidth="1"/>
    <col min="13077" max="13077" width="16.42578125" style="33" customWidth="1"/>
    <col min="13078" max="13078" width="3.42578125" style="33" customWidth="1"/>
    <col min="13079" max="13079" width="16.42578125" style="33" customWidth="1"/>
    <col min="13080" max="13080" width="3.42578125" style="33" customWidth="1"/>
    <col min="13081" max="13081" width="16.42578125" style="33" customWidth="1"/>
    <col min="13082" max="13082" width="16.28515625" style="33"/>
    <col min="13083" max="13083" width="17.7109375" style="33" customWidth="1"/>
    <col min="13084" max="13084" width="14.140625" style="33" bestFit="1" customWidth="1"/>
    <col min="13085" max="13313" width="16.28515625" style="33"/>
    <col min="13314" max="13314" width="4.42578125" style="33" customWidth="1"/>
    <col min="13315" max="13315" width="31.42578125" style="33" customWidth="1"/>
    <col min="13316" max="13316" width="13.140625" style="33" bestFit="1" customWidth="1"/>
    <col min="13317" max="13317" width="3.42578125" style="33" bestFit="1" customWidth="1"/>
    <col min="13318" max="13318" width="5.85546875" style="33" bestFit="1" customWidth="1"/>
    <col min="13319" max="13319" width="0" style="33" hidden="1" customWidth="1"/>
    <col min="13320" max="13320" width="10.28515625" style="33" customWidth="1"/>
    <col min="13321" max="13321" width="12" style="33" bestFit="1" customWidth="1"/>
    <col min="13322" max="13322" width="13.140625" style="33" bestFit="1" customWidth="1"/>
    <col min="13323" max="13323" width="13.85546875" style="33" bestFit="1" customWidth="1"/>
    <col min="13324" max="13324" width="19" style="33" customWidth="1"/>
    <col min="13325" max="13325" width="20.28515625" style="33" customWidth="1"/>
    <col min="13326" max="13326" width="13.85546875" style="33" customWidth="1"/>
    <col min="13327" max="13327" width="13.85546875" style="33" bestFit="1" customWidth="1"/>
    <col min="13328" max="13330" width="16.28515625" style="33"/>
    <col min="13331" max="13331" width="13.85546875" style="33" bestFit="1" customWidth="1"/>
    <col min="13332" max="13332" width="7.42578125" style="33" customWidth="1"/>
    <col min="13333" max="13333" width="16.42578125" style="33" customWidth="1"/>
    <col min="13334" max="13334" width="3.42578125" style="33" customWidth="1"/>
    <col min="13335" max="13335" width="16.42578125" style="33" customWidth="1"/>
    <col min="13336" max="13336" width="3.42578125" style="33" customWidth="1"/>
    <col min="13337" max="13337" width="16.42578125" style="33" customWidth="1"/>
    <col min="13338" max="13338" width="16.28515625" style="33"/>
    <col min="13339" max="13339" width="17.7109375" style="33" customWidth="1"/>
    <col min="13340" max="13340" width="14.140625" style="33" bestFit="1" customWidth="1"/>
    <col min="13341" max="13569" width="16.28515625" style="33"/>
    <col min="13570" max="13570" width="4.42578125" style="33" customWidth="1"/>
    <col min="13571" max="13571" width="31.42578125" style="33" customWidth="1"/>
    <col min="13572" max="13572" width="13.140625" style="33" bestFit="1" customWidth="1"/>
    <col min="13573" max="13573" width="3.42578125" style="33" bestFit="1" customWidth="1"/>
    <col min="13574" max="13574" width="5.85546875" style="33" bestFit="1" customWidth="1"/>
    <col min="13575" max="13575" width="0" style="33" hidden="1" customWidth="1"/>
    <col min="13576" max="13576" width="10.28515625" style="33" customWidth="1"/>
    <col min="13577" max="13577" width="12" style="33" bestFit="1" customWidth="1"/>
    <col min="13578" max="13578" width="13.140625" style="33" bestFit="1" customWidth="1"/>
    <col min="13579" max="13579" width="13.85546875" style="33" bestFit="1" customWidth="1"/>
    <col min="13580" max="13580" width="19" style="33" customWidth="1"/>
    <col min="13581" max="13581" width="20.28515625" style="33" customWidth="1"/>
    <col min="13582" max="13582" width="13.85546875" style="33" customWidth="1"/>
    <col min="13583" max="13583" width="13.85546875" style="33" bestFit="1" customWidth="1"/>
    <col min="13584" max="13586" width="16.28515625" style="33"/>
    <col min="13587" max="13587" width="13.85546875" style="33" bestFit="1" customWidth="1"/>
    <col min="13588" max="13588" width="7.42578125" style="33" customWidth="1"/>
    <col min="13589" max="13589" width="16.42578125" style="33" customWidth="1"/>
    <col min="13590" max="13590" width="3.42578125" style="33" customWidth="1"/>
    <col min="13591" max="13591" width="16.42578125" style="33" customWidth="1"/>
    <col min="13592" max="13592" width="3.42578125" style="33" customWidth="1"/>
    <col min="13593" max="13593" width="16.42578125" style="33" customWidth="1"/>
    <col min="13594" max="13594" width="16.28515625" style="33"/>
    <col min="13595" max="13595" width="17.7109375" style="33" customWidth="1"/>
    <col min="13596" max="13596" width="14.140625" style="33" bestFit="1" customWidth="1"/>
    <col min="13597" max="13825" width="16.28515625" style="33"/>
    <col min="13826" max="13826" width="4.42578125" style="33" customWidth="1"/>
    <col min="13827" max="13827" width="31.42578125" style="33" customWidth="1"/>
    <col min="13828" max="13828" width="13.140625" style="33" bestFit="1" customWidth="1"/>
    <col min="13829" max="13829" width="3.42578125" style="33" bestFit="1" customWidth="1"/>
    <col min="13830" max="13830" width="5.85546875" style="33" bestFit="1" customWidth="1"/>
    <col min="13831" max="13831" width="0" style="33" hidden="1" customWidth="1"/>
    <col min="13832" max="13832" width="10.28515625" style="33" customWidth="1"/>
    <col min="13833" max="13833" width="12" style="33" bestFit="1" customWidth="1"/>
    <col min="13834" max="13834" width="13.140625" style="33" bestFit="1" customWidth="1"/>
    <col min="13835" max="13835" width="13.85546875" style="33" bestFit="1" customWidth="1"/>
    <col min="13836" max="13836" width="19" style="33" customWidth="1"/>
    <col min="13837" max="13837" width="20.28515625" style="33" customWidth="1"/>
    <col min="13838" max="13838" width="13.85546875" style="33" customWidth="1"/>
    <col min="13839" max="13839" width="13.85546875" style="33" bestFit="1" customWidth="1"/>
    <col min="13840" max="13842" width="16.28515625" style="33"/>
    <col min="13843" max="13843" width="13.85546875" style="33" bestFit="1" customWidth="1"/>
    <col min="13844" max="13844" width="7.42578125" style="33" customWidth="1"/>
    <col min="13845" max="13845" width="16.42578125" style="33" customWidth="1"/>
    <col min="13846" max="13846" width="3.42578125" style="33" customWidth="1"/>
    <col min="13847" max="13847" width="16.42578125" style="33" customWidth="1"/>
    <col min="13848" max="13848" width="3.42578125" style="33" customWidth="1"/>
    <col min="13849" max="13849" width="16.42578125" style="33" customWidth="1"/>
    <col min="13850" max="13850" width="16.28515625" style="33"/>
    <col min="13851" max="13851" width="17.7109375" style="33" customWidth="1"/>
    <col min="13852" max="13852" width="14.140625" style="33" bestFit="1" customWidth="1"/>
    <col min="13853" max="14081" width="16.28515625" style="33"/>
    <col min="14082" max="14082" width="4.42578125" style="33" customWidth="1"/>
    <col min="14083" max="14083" width="31.42578125" style="33" customWidth="1"/>
    <col min="14084" max="14084" width="13.140625" style="33" bestFit="1" customWidth="1"/>
    <col min="14085" max="14085" width="3.42578125" style="33" bestFit="1" customWidth="1"/>
    <col min="14086" max="14086" width="5.85546875" style="33" bestFit="1" customWidth="1"/>
    <col min="14087" max="14087" width="0" style="33" hidden="1" customWidth="1"/>
    <col min="14088" max="14088" width="10.28515625" style="33" customWidth="1"/>
    <col min="14089" max="14089" width="12" style="33" bestFit="1" customWidth="1"/>
    <col min="14090" max="14090" width="13.140625" style="33" bestFit="1" customWidth="1"/>
    <col min="14091" max="14091" width="13.85546875" style="33" bestFit="1" customWidth="1"/>
    <col min="14092" max="14092" width="19" style="33" customWidth="1"/>
    <col min="14093" max="14093" width="20.28515625" style="33" customWidth="1"/>
    <col min="14094" max="14094" width="13.85546875" style="33" customWidth="1"/>
    <col min="14095" max="14095" width="13.85546875" style="33" bestFit="1" customWidth="1"/>
    <col min="14096" max="14098" width="16.28515625" style="33"/>
    <col min="14099" max="14099" width="13.85546875" style="33" bestFit="1" customWidth="1"/>
    <col min="14100" max="14100" width="7.42578125" style="33" customWidth="1"/>
    <col min="14101" max="14101" width="16.42578125" style="33" customWidth="1"/>
    <col min="14102" max="14102" width="3.42578125" style="33" customWidth="1"/>
    <col min="14103" max="14103" width="16.42578125" style="33" customWidth="1"/>
    <col min="14104" max="14104" width="3.42578125" style="33" customWidth="1"/>
    <col min="14105" max="14105" width="16.42578125" style="33" customWidth="1"/>
    <col min="14106" max="14106" width="16.28515625" style="33"/>
    <col min="14107" max="14107" width="17.7109375" style="33" customWidth="1"/>
    <col min="14108" max="14108" width="14.140625" style="33" bestFit="1" customWidth="1"/>
    <col min="14109" max="14337" width="16.28515625" style="33"/>
    <col min="14338" max="14338" width="4.42578125" style="33" customWidth="1"/>
    <col min="14339" max="14339" width="31.42578125" style="33" customWidth="1"/>
    <col min="14340" max="14340" width="13.140625" style="33" bestFit="1" customWidth="1"/>
    <col min="14341" max="14341" width="3.42578125" style="33" bestFit="1" customWidth="1"/>
    <col min="14342" max="14342" width="5.85546875" style="33" bestFit="1" customWidth="1"/>
    <col min="14343" max="14343" width="0" style="33" hidden="1" customWidth="1"/>
    <col min="14344" max="14344" width="10.28515625" style="33" customWidth="1"/>
    <col min="14345" max="14345" width="12" style="33" bestFit="1" customWidth="1"/>
    <col min="14346" max="14346" width="13.140625" style="33" bestFit="1" customWidth="1"/>
    <col min="14347" max="14347" width="13.85546875" style="33" bestFit="1" customWidth="1"/>
    <col min="14348" max="14348" width="19" style="33" customWidth="1"/>
    <col min="14349" max="14349" width="20.28515625" style="33" customWidth="1"/>
    <col min="14350" max="14350" width="13.85546875" style="33" customWidth="1"/>
    <col min="14351" max="14351" width="13.85546875" style="33" bestFit="1" customWidth="1"/>
    <col min="14352" max="14354" width="16.28515625" style="33"/>
    <col min="14355" max="14355" width="13.85546875" style="33" bestFit="1" customWidth="1"/>
    <col min="14356" max="14356" width="7.42578125" style="33" customWidth="1"/>
    <col min="14357" max="14357" width="16.42578125" style="33" customWidth="1"/>
    <col min="14358" max="14358" width="3.42578125" style="33" customWidth="1"/>
    <col min="14359" max="14359" width="16.42578125" style="33" customWidth="1"/>
    <col min="14360" max="14360" width="3.42578125" style="33" customWidth="1"/>
    <col min="14361" max="14361" width="16.42578125" style="33" customWidth="1"/>
    <col min="14362" max="14362" width="16.28515625" style="33"/>
    <col min="14363" max="14363" width="17.7109375" style="33" customWidth="1"/>
    <col min="14364" max="14364" width="14.140625" style="33" bestFit="1" customWidth="1"/>
    <col min="14365" max="14593" width="16.28515625" style="33"/>
    <col min="14594" max="14594" width="4.42578125" style="33" customWidth="1"/>
    <col min="14595" max="14595" width="31.42578125" style="33" customWidth="1"/>
    <col min="14596" max="14596" width="13.140625" style="33" bestFit="1" customWidth="1"/>
    <col min="14597" max="14597" width="3.42578125" style="33" bestFit="1" customWidth="1"/>
    <col min="14598" max="14598" width="5.85546875" style="33" bestFit="1" customWidth="1"/>
    <col min="14599" max="14599" width="0" style="33" hidden="1" customWidth="1"/>
    <col min="14600" max="14600" width="10.28515625" style="33" customWidth="1"/>
    <col min="14601" max="14601" width="12" style="33" bestFit="1" customWidth="1"/>
    <col min="14602" max="14602" width="13.140625" style="33" bestFit="1" customWidth="1"/>
    <col min="14603" max="14603" width="13.85546875" style="33" bestFit="1" customWidth="1"/>
    <col min="14604" max="14604" width="19" style="33" customWidth="1"/>
    <col min="14605" max="14605" width="20.28515625" style="33" customWidth="1"/>
    <col min="14606" max="14606" width="13.85546875" style="33" customWidth="1"/>
    <col min="14607" max="14607" width="13.85546875" style="33" bestFit="1" customWidth="1"/>
    <col min="14608" max="14610" width="16.28515625" style="33"/>
    <col min="14611" max="14611" width="13.85546875" style="33" bestFit="1" customWidth="1"/>
    <col min="14612" max="14612" width="7.42578125" style="33" customWidth="1"/>
    <col min="14613" max="14613" width="16.42578125" style="33" customWidth="1"/>
    <col min="14614" max="14614" width="3.42578125" style="33" customWidth="1"/>
    <col min="14615" max="14615" width="16.42578125" style="33" customWidth="1"/>
    <col min="14616" max="14616" width="3.42578125" style="33" customWidth="1"/>
    <col min="14617" max="14617" width="16.42578125" style="33" customWidth="1"/>
    <col min="14618" max="14618" width="16.28515625" style="33"/>
    <col min="14619" max="14619" width="17.7109375" style="33" customWidth="1"/>
    <col min="14620" max="14620" width="14.140625" style="33" bestFit="1" customWidth="1"/>
    <col min="14621" max="14849" width="16.28515625" style="33"/>
    <col min="14850" max="14850" width="4.42578125" style="33" customWidth="1"/>
    <col min="14851" max="14851" width="31.42578125" style="33" customWidth="1"/>
    <col min="14852" max="14852" width="13.140625" style="33" bestFit="1" customWidth="1"/>
    <col min="14853" max="14853" width="3.42578125" style="33" bestFit="1" customWidth="1"/>
    <col min="14854" max="14854" width="5.85546875" style="33" bestFit="1" customWidth="1"/>
    <col min="14855" max="14855" width="0" style="33" hidden="1" customWidth="1"/>
    <col min="14856" max="14856" width="10.28515625" style="33" customWidth="1"/>
    <col min="14857" max="14857" width="12" style="33" bestFit="1" customWidth="1"/>
    <col min="14858" max="14858" width="13.140625" style="33" bestFit="1" customWidth="1"/>
    <col min="14859" max="14859" width="13.85546875" style="33" bestFit="1" customWidth="1"/>
    <col min="14860" max="14860" width="19" style="33" customWidth="1"/>
    <col min="14861" max="14861" width="20.28515625" style="33" customWidth="1"/>
    <col min="14862" max="14862" width="13.85546875" style="33" customWidth="1"/>
    <col min="14863" max="14863" width="13.85546875" style="33" bestFit="1" customWidth="1"/>
    <col min="14864" max="14866" width="16.28515625" style="33"/>
    <col min="14867" max="14867" width="13.85546875" style="33" bestFit="1" customWidth="1"/>
    <col min="14868" max="14868" width="7.42578125" style="33" customWidth="1"/>
    <col min="14869" max="14869" width="16.42578125" style="33" customWidth="1"/>
    <col min="14870" max="14870" width="3.42578125" style="33" customWidth="1"/>
    <col min="14871" max="14871" width="16.42578125" style="33" customWidth="1"/>
    <col min="14872" max="14872" width="3.42578125" style="33" customWidth="1"/>
    <col min="14873" max="14873" width="16.42578125" style="33" customWidth="1"/>
    <col min="14874" max="14874" width="16.28515625" style="33"/>
    <col min="14875" max="14875" width="17.7109375" style="33" customWidth="1"/>
    <col min="14876" max="14876" width="14.140625" style="33" bestFit="1" customWidth="1"/>
    <col min="14877" max="15105" width="16.28515625" style="33"/>
    <col min="15106" max="15106" width="4.42578125" style="33" customWidth="1"/>
    <col min="15107" max="15107" width="31.42578125" style="33" customWidth="1"/>
    <col min="15108" max="15108" width="13.140625" style="33" bestFit="1" customWidth="1"/>
    <col min="15109" max="15109" width="3.42578125" style="33" bestFit="1" customWidth="1"/>
    <col min="15110" max="15110" width="5.85546875" style="33" bestFit="1" customWidth="1"/>
    <col min="15111" max="15111" width="0" style="33" hidden="1" customWidth="1"/>
    <col min="15112" max="15112" width="10.28515625" style="33" customWidth="1"/>
    <col min="15113" max="15113" width="12" style="33" bestFit="1" customWidth="1"/>
    <col min="15114" max="15114" width="13.140625" style="33" bestFit="1" customWidth="1"/>
    <col min="15115" max="15115" width="13.85546875" style="33" bestFit="1" customWidth="1"/>
    <col min="15116" max="15116" width="19" style="33" customWidth="1"/>
    <col min="15117" max="15117" width="20.28515625" style="33" customWidth="1"/>
    <col min="15118" max="15118" width="13.85546875" style="33" customWidth="1"/>
    <col min="15119" max="15119" width="13.85546875" style="33" bestFit="1" customWidth="1"/>
    <col min="15120" max="15122" width="16.28515625" style="33"/>
    <col min="15123" max="15123" width="13.85546875" style="33" bestFit="1" customWidth="1"/>
    <col min="15124" max="15124" width="7.42578125" style="33" customWidth="1"/>
    <col min="15125" max="15125" width="16.42578125" style="33" customWidth="1"/>
    <col min="15126" max="15126" width="3.42578125" style="33" customWidth="1"/>
    <col min="15127" max="15127" width="16.42578125" style="33" customWidth="1"/>
    <col min="15128" max="15128" width="3.42578125" style="33" customWidth="1"/>
    <col min="15129" max="15129" width="16.42578125" style="33" customWidth="1"/>
    <col min="15130" max="15130" width="16.28515625" style="33"/>
    <col min="15131" max="15131" width="17.7109375" style="33" customWidth="1"/>
    <col min="15132" max="15132" width="14.140625" style="33" bestFit="1" customWidth="1"/>
    <col min="15133" max="15361" width="16.28515625" style="33"/>
    <col min="15362" max="15362" width="4.42578125" style="33" customWidth="1"/>
    <col min="15363" max="15363" width="31.42578125" style="33" customWidth="1"/>
    <col min="15364" max="15364" width="13.140625" style="33" bestFit="1" customWidth="1"/>
    <col min="15365" max="15365" width="3.42578125" style="33" bestFit="1" customWidth="1"/>
    <col min="15366" max="15366" width="5.85546875" style="33" bestFit="1" customWidth="1"/>
    <col min="15367" max="15367" width="0" style="33" hidden="1" customWidth="1"/>
    <col min="15368" max="15368" width="10.28515625" style="33" customWidth="1"/>
    <col min="15369" max="15369" width="12" style="33" bestFit="1" customWidth="1"/>
    <col min="15370" max="15370" width="13.140625" style="33" bestFit="1" customWidth="1"/>
    <col min="15371" max="15371" width="13.85546875" style="33" bestFit="1" customWidth="1"/>
    <col min="15372" max="15372" width="19" style="33" customWidth="1"/>
    <col min="15373" max="15373" width="20.28515625" style="33" customWidth="1"/>
    <col min="15374" max="15374" width="13.85546875" style="33" customWidth="1"/>
    <col min="15375" max="15375" width="13.85546875" style="33" bestFit="1" customWidth="1"/>
    <col min="15376" max="15378" width="16.28515625" style="33"/>
    <col min="15379" max="15379" width="13.85546875" style="33" bestFit="1" customWidth="1"/>
    <col min="15380" max="15380" width="7.42578125" style="33" customWidth="1"/>
    <col min="15381" max="15381" width="16.42578125" style="33" customWidth="1"/>
    <col min="15382" max="15382" width="3.42578125" style="33" customWidth="1"/>
    <col min="15383" max="15383" width="16.42578125" style="33" customWidth="1"/>
    <col min="15384" max="15384" width="3.42578125" style="33" customWidth="1"/>
    <col min="15385" max="15385" width="16.42578125" style="33" customWidth="1"/>
    <col min="15386" max="15386" width="16.28515625" style="33"/>
    <col min="15387" max="15387" width="17.7109375" style="33" customWidth="1"/>
    <col min="15388" max="15388" width="14.140625" style="33" bestFit="1" customWidth="1"/>
    <col min="15389" max="15617" width="16.28515625" style="33"/>
    <col min="15618" max="15618" width="4.42578125" style="33" customWidth="1"/>
    <col min="15619" max="15619" width="31.42578125" style="33" customWidth="1"/>
    <col min="15620" max="15620" width="13.140625" style="33" bestFit="1" customWidth="1"/>
    <col min="15621" max="15621" width="3.42578125" style="33" bestFit="1" customWidth="1"/>
    <col min="15622" max="15622" width="5.85546875" style="33" bestFit="1" customWidth="1"/>
    <col min="15623" max="15623" width="0" style="33" hidden="1" customWidth="1"/>
    <col min="15624" max="15624" width="10.28515625" style="33" customWidth="1"/>
    <col min="15625" max="15625" width="12" style="33" bestFit="1" customWidth="1"/>
    <col min="15626" max="15626" width="13.140625" style="33" bestFit="1" customWidth="1"/>
    <col min="15627" max="15627" width="13.85546875" style="33" bestFit="1" customWidth="1"/>
    <col min="15628" max="15628" width="19" style="33" customWidth="1"/>
    <col min="15629" max="15629" width="20.28515625" style="33" customWidth="1"/>
    <col min="15630" max="15630" width="13.85546875" style="33" customWidth="1"/>
    <col min="15631" max="15631" width="13.85546875" style="33" bestFit="1" customWidth="1"/>
    <col min="15632" max="15634" width="16.28515625" style="33"/>
    <col min="15635" max="15635" width="13.85546875" style="33" bestFit="1" customWidth="1"/>
    <col min="15636" max="15636" width="7.42578125" style="33" customWidth="1"/>
    <col min="15637" max="15637" width="16.42578125" style="33" customWidth="1"/>
    <col min="15638" max="15638" width="3.42578125" style="33" customWidth="1"/>
    <col min="15639" max="15639" width="16.42578125" style="33" customWidth="1"/>
    <col min="15640" max="15640" width="3.42578125" style="33" customWidth="1"/>
    <col min="15641" max="15641" width="16.42578125" style="33" customWidth="1"/>
    <col min="15642" max="15642" width="16.28515625" style="33"/>
    <col min="15643" max="15643" width="17.7109375" style="33" customWidth="1"/>
    <col min="15644" max="15644" width="14.140625" style="33" bestFit="1" customWidth="1"/>
    <col min="15645" max="15873" width="16.28515625" style="33"/>
    <col min="15874" max="15874" width="4.42578125" style="33" customWidth="1"/>
    <col min="15875" max="15875" width="31.42578125" style="33" customWidth="1"/>
    <col min="15876" max="15876" width="13.140625" style="33" bestFit="1" customWidth="1"/>
    <col min="15877" max="15877" width="3.42578125" style="33" bestFit="1" customWidth="1"/>
    <col min="15878" max="15878" width="5.85546875" style="33" bestFit="1" customWidth="1"/>
    <col min="15879" max="15879" width="0" style="33" hidden="1" customWidth="1"/>
    <col min="15880" max="15880" width="10.28515625" style="33" customWidth="1"/>
    <col min="15881" max="15881" width="12" style="33" bestFit="1" customWidth="1"/>
    <col min="15882" max="15882" width="13.140625" style="33" bestFit="1" customWidth="1"/>
    <col min="15883" max="15883" width="13.85546875" style="33" bestFit="1" customWidth="1"/>
    <col min="15884" max="15884" width="19" style="33" customWidth="1"/>
    <col min="15885" max="15885" width="20.28515625" style="33" customWidth="1"/>
    <col min="15886" max="15886" width="13.85546875" style="33" customWidth="1"/>
    <col min="15887" max="15887" width="13.85546875" style="33" bestFit="1" customWidth="1"/>
    <col min="15888" max="15890" width="16.28515625" style="33"/>
    <col min="15891" max="15891" width="13.85546875" style="33" bestFit="1" customWidth="1"/>
    <col min="15892" max="15892" width="7.42578125" style="33" customWidth="1"/>
    <col min="15893" max="15893" width="16.42578125" style="33" customWidth="1"/>
    <col min="15894" max="15894" width="3.42578125" style="33" customWidth="1"/>
    <col min="15895" max="15895" width="16.42578125" style="33" customWidth="1"/>
    <col min="15896" max="15896" width="3.42578125" style="33" customWidth="1"/>
    <col min="15897" max="15897" width="16.42578125" style="33" customWidth="1"/>
    <col min="15898" max="15898" width="16.28515625" style="33"/>
    <col min="15899" max="15899" width="17.7109375" style="33" customWidth="1"/>
    <col min="15900" max="15900" width="14.140625" style="33" bestFit="1" customWidth="1"/>
    <col min="15901" max="16129" width="16.28515625" style="33"/>
    <col min="16130" max="16130" width="4.42578125" style="33" customWidth="1"/>
    <col min="16131" max="16131" width="31.42578125" style="33" customWidth="1"/>
    <col min="16132" max="16132" width="13.140625" style="33" bestFit="1" customWidth="1"/>
    <col min="16133" max="16133" width="3.42578125" style="33" bestFit="1" customWidth="1"/>
    <col min="16134" max="16134" width="5.85546875" style="33" bestFit="1" customWidth="1"/>
    <col min="16135" max="16135" width="0" style="33" hidden="1" customWidth="1"/>
    <col min="16136" max="16136" width="10.28515625" style="33" customWidth="1"/>
    <col min="16137" max="16137" width="12" style="33" bestFit="1" customWidth="1"/>
    <col min="16138" max="16138" width="13.140625" style="33" bestFit="1" customWidth="1"/>
    <col min="16139" max="16139" width="13.85546875" style="33" bestFit="1" customWidth="1"/>
    <col min="16140" max="16140" width="19" style="33" customWidth="1"/>
    <col min="16141" max="16141" width="20.28515625" style="33" customWidth="1"/>
    <col min="16142" max="16142" width="13.85546875" style="33" customWidth="1"/>
    <col min="16143" max="16143" width="13.85546875" style="33" bestFit="1" customWidth="1"/>
    <col min="16144" max="16146" width="16.28515625" style="33"/>
    <col min="16147" max="16147" width="13.85546875" style="33" bestFit="1" customWidth="1"/>
    <col min="16148" max="16148" width="7.42578125" style="33" customWidth="1"/>
    <col min="16149" max="16149" width="16.42578125" style="33" customWidth="1"/>
    <col min="16150" max="16150" width="3.42578125" style="33" customWidth="1"/>
    <col min="16151" max="16151" width="16.42578125" style="33" customWidth="1"/>
    <col min="16152" max="16152" width="3.42578125" style="33" customWidth="1"/>
    <col min="16153" max="16153" width="16.42578125" style="33" customWidth="1"/>
    <col min="16154" max="16154" width="16.28515625" style="33"/>
    <col min="16155" max="16155" width="17.7109375" style="33" customWidth="1"/>
    <col min="16156" max="16156" width="14.140625" style="33" bestFit="1" customWidth="1"/>
    <col min="16157" max="16384" width="16.28515625" style="33"/>
  </cols>
  <sheetData>
    <row r="1" spans="2:12" ht="16.5" thickBot="1" x14ac:dyDescent="0.3"/>
    <row r="2" spans="2:12" ht="16.5" thickBot="1" x14ac:dyDescent="0.3">
      <c r="B2" s="282" t="s">
        <v>5932</v>
      </c>
      <c r="C2" s="283"/>
      <c r="D2" s="283"/>
      <c r="E2" s="283"/>
      <c r="F2" s="283"/>
      <c r="G2" s="283"/>
      <c r="H2" s="283"/>
      <c r="I2" s="283"/>
      <c r="J2" s="283"/>
      <c r="K2" s="283"/>
      <c r="L2" s="284"/>
    </row>
    <row r="3" spans="2:12" ht="16.5" thickBot="1" x14ac:dyDescent="0.3"/>
    <row r="4" spans="2:12" ht="16.5" thickBot="1" x14ac:dyDescent="0.3">
      <c r="B4" s="33" t="s">
        <v>6021</v>
      </c>
      <c r="C4" s="160">
        <v>7000000</v>
      </c>
      <c r="D4" s="34"/>
      <c r="E4" s="34"/>
      <c r="F4" s="34"/>
    </row>
    <row r="6" spans="2:12" x14ac:dyDescent="0.25">
      <c r="B6" s="35" t="s">
        <v>3373</v>
      </c>
      <c r="C6" s="35" t="s">
        <v>1</v>
      </c>
      <c r="D6" s="35" t="s">
        <v>5</v>
      </c>
      <c r="E6" s="35" t="s">
        <v>4</v>
      </c>
      <c r="F6" s="35" t="s">
        <v>5</v>
      </c>
      <c r="G6" s="36" t="s">
        <v>3374</v>
      </c>
      <c r="H6" s="36" t="s">
        <v>6018</v>
      </c>
      <c r="I6" s="68" t="s">
        <v>4777</v>
      </c>
      <c r="J6" s="36" t="s">
        <v>6017</v>
      </c>
      <c r="K6" s="36" t="s">
        <v>3375</v>
      </c>
      <c r="L6" s="36" t="s">
        <v>5931</v>
      </c>
    </row>
    <row r="7" spans="2:12" x14ac:dyDescent="0.25">
      <c r="B7" s="37" t="s">
        <v>3365</v>
      </c>
      <c r="C7" s="33" t="s">
        <v>3369</v>
      </c>
      <c r="D7" s="33" t="s">
        <v>4625</v>
      </c>
      <c r="E7" s="76" t="s">
        <v>4711</v>
      </c>
      <c r="F7" s="33" t="s">
        <v>3376</v>
      </c>
      <c r="G7" s="38">
        <v>55519</v>
      </c>
      <c r="H7" s="81">
        <v>54194</v>
      </c>
      <c r="I7" s="69">
        <v>1022457</v>
      </c>
      <c r="J7" s="39">
        <f>ROUND(+(H7/$H$11)*$C$4, 0)</f>
        <v>1016081</v>
      </c>
      <c r="K7" s="39">
        <f>+J7-I7</f>
        <v>-6376</v>
      </c>
      <c r="L7" s="129">
        <f>K7/I7</f>
        <v>-6.2359590672272768E-3</v>
      </c>
    </row>
    <row r="8" spans="2:12" x14ac:dyDescent="0.25">
      <c r="B8" s="37" t="s">
        <v>3366</v>
      </c>
      <c r="C8" s="33" t="s">
        <v>3370</v>
      </c>
      <c r="D8" s="33" t="s">
        <v>4626</v>
      </c>
      <c r="E8" s="76" t="s">
        <v>99</v>
      </c>
      <c r="F8" s="33" t="s">
        <v>3376</v>
      </c>
      <c r="G8" s="38">
        <v>159358</v>
      </c>
      <c r="H8" s="128">
        <v>162742</v>
      </c>
      <c r="I8" s="69">
        <v>3043965</v>
      </c>
      <c r="J8" s="39">
        <f>ROUND(+(H8/$H$11)*$C$4, 0)</f>
        <v>3051244</v>
      </c>
      <c r="K8" s="39">
        <f>+J8-I8</f>
        <v>7279</v>
      </c>
      <c r="L8" s="129">
        <f t="shared" ref="L8:L10" si="0">K8/I8</f>
        <v>2.3912889931388829E-3</v>
      </c>
    </row>
    <row r="9" spans="2:12" x14ac:dyDescent="0.25">
      <c r="B9" s="37" t="s">
        <v>3367</v>
      </c>
      <c r="C9" s="33" t="s">
        <v>3371</v>
      </c>
      <c r="D9" s="33" t="s">
        <v>4627</v>
      </c>
      <c r="E9" s="76" t="s">
        <v>4712</v>
      </c>
      <c r="F9" s="33" t="s">
        <v>3376</v>
      </c>
      <c r="G9" s="38">
        <v>53883</v>
      </c>
      <c r="H9" s="81">
        <v>53467</v>
      </c>
      <c r="I9" s="69">
        <v>984846</v>
      </c>
      <c r="J9" s="39">
        <f>ROUND(+(H9/$H$11)*$C$4, 0)</f>
        <v>1002451</v>
      </c>
      <c r="K9" s="39">
        <f>+J9-I9</f>
        <v>17605</v>
      </c>
      <c r="L9" s="129">
        <f t="shared" si="0"/>
        <v>1.7875891256094862E-2</v>
      </c>
    </row>
    <row r="10" spans="2:12" x14ac:dyDescent="0.25">
      <c r="B10" s="40" t="s">
        <v>3368</v>
      </c>
      <c r="C10" s="41" t="s">
        <v>3372</v>
      </c>
      <c r="D10" s="41" t="s">
        <v>4628</v>
      </c>
      <c r="E10" s="77" t="s">
        <v>4713</v>
      </c>
      <c r="F10" s="41" t="s">
        <v>3376</v>
      </c>
      <c r="G10" s="42">
        <v>106405</v>
      </c>
      <c r="H10" s="99">
        <v>102951</v>
      </c>
      <c r="I10" s="70">
        <v>1948732</v>
      </c>
      <c r="J10" s="43">
        <f>ROUND(+(H10/$H$11)*$C$4, 0)</f>
        <v>1930224</v>
      </c>
      <c r="K10" s="43">
        <f>+J10-I10</f>
        <v>-18508</v>
      </c>
      <c r="L10" s="130">
        <f t="shared" si="0"/>
        <v>-9.4974578341198278E-3</v>
      </c>
    </row>
    <row r="11" spans="2:12" x14ac:dyDescent="0.25">
      <c r="B11" s="33" t="s">
        <v>3377</v>
      </c>
      <c r="G11" s="44">
        <f>+SUM(G7:G10)</f>
        <v>375165</v>
      </c>
      <c r="H11" s="72">
        <f>+SUM(H7:H10)</f>
        <v>373354</v>
      </c>
      <c r="I11" s="71">
        <v>7000000</v>
      </c>
      <c r="J11" s="44">
        <f>SUM(J7:J10)</f>
        <v>7000000</v>
      </c>
      <c r="K11" s="44"/>
      <c r="L11" s="44"/>
    </row>
    <row r="13" spans="2:12" x14ac:dyDescent="0.25">
      <c r="B13" s="33" t="s">
        <v>5930</v>
      </c>
    </row>
  </sheetData>
  <mergeCells count="1">
    <mergeCell ref="B2:L2"/>
  </mergeCells>
  <pageMargins left="2" right="0.5" top="2" bottom="0.55000000000000004" header="0.5" footer="0.5"/>
  <pageSetup orientation="landscape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1252"/>
  <sheetViews>
    <sheetView topLeftCell="A251" workbookViewId="0">
      <selection activeCell="A392" sqref="A392"/>
    </sheetView>
  </sheetViews>
  <sheetFormatPr defaultColWidth="8.8554687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4688</v>
      </c>
      <c r="F1" t="s">
        <v>4687</v>
      </c>
      <c r="G1" t="s">
        <v>4632</v>
      </c>
    </row>
    <row r="2" spans="1:7" x14ac:dyDescent="0.25">
      <c r="A2" t="s">
        <v>17</v>
      </c>
      <c r="B2" t="s">
        <v>18</v>
      </c>
      <c r="C2" t="s">
        <v>19</v>
      </c>
      <c r="D2" t="s">
        <v>20</v>
      </c>
      <c r="E2" t="s">
        <v>3394</v>
      </c>
      <c r="F2">
        <v>2440509</v>
      </c>
      <c r="G2">
        <v>2422174</v>
      </c>
    </row>
    <row r="3" spans="1:7" x14ac:dyDescent="0.25">
      <c r="A3" t="s">
        <v>26</v>
      </c>
      <c r="B3" t="s">
        <v>18</v>
      </c>
      <c r="C3" t="s">
        <v>27</v>
      </c>
      <c r="D3" t="s">
        <v>28</v>
      </c>
      <c r="E3" t="s">
        <v>3395</v>
      </c>
      <c r="F3">
        <v>1772393</v>
      </c>
      <c r="G3">
        <v>1689951</v>
      </c>
    </row>
    <row r="4" spans="1:7" x14ac:dyDescent="0.25">
      <c r="A4" t="s">
        <v>33</v>
      </c>
      <c r="B4" t="s">
        <v>34</v>
      </c>
      <c r="C4" t="s">
        <v>19</v>
      </c>
      <c r="D4" t="s">
        <v>20</v>
      </c>
      <c r="E4" t="s">
        <v>3396</v>
      </c>
      <c r="F4">
        <v>22273294</v>
      </c>
      <c r="G4">
        <v>22243078</v>
      </c>
    </row>
    <row r="5" spans="1:7" x14ac:dyDescent="0.25">
      <c r="A5" t="s">
        <v>36</v>
      </c>
      <c r="B5" t="s">
        <v>34</v>
      </c>
      <c r="C5" t="s">
        <v>27</v>
      </c>
      <c r="D5" t="s">
        <v>28</v>
      </c>
      <c r="E5" t="s">
        <v>3397</v>
      </c>
      <c r="F5">
        <v>538763</v>
      </c>
      <c r="G5">
        <v>528150</v>
      </c>
    </row>
    <row r="6" spans="1:7" x14ac:dyDescent="0.25">
      <c r="A6" t="s">
        <v>41</v>
      </c>
      <c r="B6" t="s">
        <v>34</v>
      </c>
      <c r="C6" t="s">
        <v>27</v>
      </c>
      <c r="D6" t="s">
        <v>28</v>
      </c>
      <c r="E6" t="s">
        <v>3398</v>
      </c>
      <c r="F6">
        <v>450095</v>
      </c>
      <c r="G6">
        <v>456436</v>
      </c>
    </row>
    <row r="7" spans="1:7" x14ac:dyDescent="0.25">
      <c r="A7" t="s">
        <v>46</v>
      </c>
      <c r="B7" t="s">
        <v>34</v>
      </c>
      <c r="C7" t="s">
        <v>47</v>
      </c>
      <c r="D7" t="s">
        <v>48</v>
      </c>
      <c r="E7" t="s">
        <v>3399</v>
      </c>
      <c r="F7">
        <v>508154</v>
      </c>
      <c r="G7">
        <v>497677</v>
      </c>
    </row>
    <row r="8" spans="1:7" x14ac:dyDescent="0.25">
      <c r="A8" t="s">
        <v>53</v>
      </c>
      <c r="B8" t="s">
        <v>34</v>
      </c>
      <c r="C8" t="s">
        <v>27</v>
      </c>
      <c r="D8" t="s">
        <v>28</v>
      </c>
      <c r="E8" t="s">
        <v>3400</v>
      </c>
      <c r="F8">
        <v>5587695</v>
      </c>
      <c r="G8">
        <v>5465393</v>
      </c>
    </row>
    <row r="9" spans="1:7" x14ac:dyDescent="0.25">
      <c r="A9" t="s">
        <v>56</v>
      </c>
      <c r="B9" t="s">
        <v>34</v>
      </c>
      <c r="C9" t="s">
        <v>27</v>
      </c>
      <c r="D9" t="s">
        <v>28</v>
      </c>
      <c r="E9" t="s">
        <v>3401</v>
      </c>
      <c r="F9">
        <v>432666</v>
      </c>
      <c r="G9">
        <v>421698</v>
      </c>
    </row>
    <row r="10" spans="1:7" x14ac:dyDescent="0.25">
      <c r="A10" t="s">
        <v>60</v>
      </c>
      <c r="B10" t="s">
        <v>34</v>
      </c>
      <c r="C10" t="s">
        <v>27</v>
      </c>
      <c r="D10" t="s">
        <v>28</v>
      </c>
      <c r="E10" t="s">
        <v>3402</v>
      </c>
      <c r="F10">
        <v>466487</v>
      </c>
      <c r="G10">
        <v>447394</v>
      </c>
    </row>
    <row r="11" spans="1:7" x14ac:dyDescent="0.25">
      <c r="A11" t="s">
        <v>64</v>
      </c>
      <c r="B11" t="s">
        <v>34</v>
      </c>
      <c r="C11" t="s">
        <v>27</v>
      </c>
      <c r="D11" t="s">
        <v>28</v>
      </c>
      <c r="E11" t="s">
        <v>3403</v>
      </c>
      <c r="F11">
        <v>353415</v>
      </c>
      <c r="G11">
        <v>334480</v>
      </c>
    </row>
    <row r="12" spans="1:7" x14ac:dyDescent="0.25">
      <c r="A12" t="s">
        <v>69</v>
      </c>
      <c r="B12" t="s">
        <v>34</v>
      </c>
      <c r="C12" t="s">
        <v>27</v>
      </c>
      <c r="D12" t="s">
        <v>28</v>
      </c>
      <c r="E12" t="s">
        <v>3404</v>
      </c>
      <c r="F12">
        <v>888772</v>
      </c>
      <c r="G12">
        <v>903155</v>
      </c>
    </row>
    <row r="13" spans="1:7" x14ac:dyDescent="0.25">
      <c r="A13" t="s">
        <v>74</v>
      </c>
      <c r="B13" t="s">
        <v>34</v>
      </c>
      <c r="C13" t="s">
        <v>27</v>
      </c>
      <c r="D13" t="s">
        <v>28</v>
      </c>
      <c r="E13" t="s">
        <v>3405</v>
      </c>
      <c r="F13">
        <v>301287</v>
      </c>
      <c r="G13">
        <v>303532</v>
      </c>
    </row>
    <row r="14" spans="1:7" x14ac:dyDescent="0.25">
      <c r="A14" t="s">
        <v>76</v>
      </c>
      <c r="B14" t="s">
        <v>34</v>
      </c>
      <c r="C14" t="s">
        <v>27</v>
      </c>
      <c r="D14" t="s">
        <v>28</v>
      </c>
      <c r="E14" t="s">
        <v>3406</v>
      </c>
      <c r="F14">
        <v>1189911</v>
      </c>
      <c r="G14">
        <v>1171708</v>
      </c>
    </row>
    <row r="15" spans="1:7" x14ac:dyDescent="0.25">
      <c r="A15" t="s">
        <v>80</v>
      </c>
      <c r="B15" t="s">
        <v>34</v>
      </c>
      <c r="C15" t="s">
        <v>27</v>
      </c>
      <c r="D15" t="s">
        <v>28</v>
      </c>
      <c r="E15" t="s">
        <v>3407</v>
      </c>
      <c r="F15">
        <v>2262346</v>
      </c>
      <c r="G15">
        <v>2228795</v>
      </c>
    </row>
    <row r="16" spans="1:7" x14ac:dyDescent="0.25">
      <c r="A16" t="s">
        <v>85</v>
      </c>
      <c r="B16" t="s">
        <v>34</v>
      </c>
      <c r="C16" t="s">
        <v>27</v>
      </c>
      <c r="D16" t="s">
        <v>28</v>
      </c>
      <c r="E16" t="s">
        <v>3408</v>
      </c>
      <c r="F16">
        <v>1666077</v>
      </c>
      <c r="G16">
        <v>1621789</v>
      </c>
    </row>
    <row r="17" spans="1:7" x14ac:dyDescent="0.25">
      <c r="A17" t="s">
        <v>90</v>
      </c>
      <c r="B17" t="s">
        <v>34</v>
      </c>
      <c r="C17" t="s">
        <v>27</v>
      </c>
      <c r="D17" t="s">
        <v>28</v>
      </c>
      <c r="E17" t="s">
        <v>3409</v>
      </c>
      <c r="F17">
        <v>225410</v>
      </c>
      <c r="G17">
        <v>207587</v>
      </c>
    </row>
    <row r="18" spans="1:7" x14ac:dyDescent="0.25">
      <c r="A18" t="s">
        <v>93</v>
      </c>
      <c r="B18" t="s">
        <v>34</v>
      </c>
      <c r="C18" t="s">
        <v>27</v>
      </c>
      <c r="D18" t="s">
        <v>28</v>
      </c>
      <c r="E18" t="s">
        <v>3410</v>
      </c>
      <c r="F18">
        <v>879229</v>
      </c>
      <c r="G18">
        <v>832355</v>
      </c>
    </row>
    <row r="19" spans="1:7" x14ac:dyDescent="0.25">
      <c r="A19" t="s">
        <v>98</v>
      </c>
      <c r="B19" t="s">
        <v>34</v>
      </c>
      <c r="C19" t="s">
        <v>99</v>
      </c>
      <c r="D19" t="s">
        <v>100</v>
      </c>
      <c r="E19" t="s">
        <v>3411</v>
      </c>
      <c r="F19">
        <v>1766008</v>
      </c>
      <c r="G19">
        <v>1745395</v>
      </c>
    </row>
    <row r="20" spans="1:7" x14ac:dyDescent="0.25">
      <c r="A20" t="s">
        <v>102</v>
      </c>
      <c r="B20" t="s">
        <v>34</v>
      </c>
      <c r="C20" t="s">
        <v>99</v>
      </c>
      <c r="D20" t="s">
        <v>100</v>
      </c>
      <c r="E20" t="s">
        <v>3412</v>
      </c>
      <c r="F20">
        <v>1652536</v>
      </c>
      <c r="G20">
        <v>1576160</v>
      </c>
    </row>
    <row r="21" spans="1:7" x14ac:dyDescent="0.25">
      <c r="A21" t="s">
        <v>104</v>
      </c>
      <c r="B21" t="s">
        <v>105</v>
      </c>
      <c r="C21" t="s">
        <v>19</v>
      </c>
      <c r="D21" t="s">
        <v>20</v>
      </c>
      <c r="E21" t="s">
        <v>3413</v>
      </c>
      <c r="F21">
        <v>16595930</v>
      </c>
      <c r="G21">
        <v>16404373</v>
      </c>
    </row>
    <row r="22" spans="1:7" x14ac:dyDescent="0.25">
      <c r="A22" t="s">
        <v>107</v>
      </c>
      <c r="B22" t="s">
        <v>105</v>
      </c>
      <c r="C22" t="s">
        <v>27</v>
      </c>
      <c r="D22" t="s">
        <v>28</v>
      </c>
      <c r="E22" t="s">
        <v>3414</v>
      </c>
      <c r="F22">
        <v>178362</v>
      </c>
      <c r="G22">
        <v>168062</v>
      </c>
    </row>
    <row r="23" spans="1:7" x14ac:dyDescent="0.25">
      <c r="A23" t="s">
        <v>110</v>
      </c>
      <c r="B23" t="s">
        <v>105</v>
      </c>
      <c r="C23" t="s">
        <v>27</v>
      </c>
      <c r="D23" t="s">
        <v>28</v>
      </c>
      <c r="E23" t="s">
        <v>3415</v>
      </c>
      <c r="F23">
        <v>417514</v>
      </c>
      <c r="G23">
        <v>405731</v>
      </c>
    </row>
    <row r="24" spans="1:7" x14ac:dyDescent="0.25">
      <c r="A24" t="s">
        <v>115</v>
      </c>
      <c r="B24" t="s">
        <v>105</v>
      </c>
      <c r="C24" t="s">
        <v>27</v>
      </c>
      <c r="D24" t="s">
        <v>28</v>
      </c>
      <c r="E24" t="s">
        <v>3416</v>
      </c>
      <c r="F24">
        <v>586996</v>
      </c>
      <c r="G24">
        <v>585082</v>
      </c>
    </row>
    <row r="25" spans="1:7" x14ac:dyDescent="0.25">
      <c r="A25" t="s">
        <v>119</v>
      </c>
      <c r="B25" t="s">
        <v>105</v>
      </c>
      <c r="C25" t="s">
        <v>27</v>
      </c>
      <c r="D25" t="s">
        <v>28</v>
      </c>
      <c r="E25" t="s">
        <v>3417</v>
      </c>
      <c r="F25">
        <v>823768</v>
      </c>
      <c r="G25">
        <v>801149</v>
      </c>
    </row>
    <row r="26" spans="1:7" x14ac:dyDescent="0.25">
      <c r="A26" t="s">
        <v>124</v>
      </c>
      <c r="B26" t="s">
        <v>105</v>
      </c>
      <c r="C26" t="s">
        <v>27</v>
      </c>
      <c r="D26" t="s">
        <v>28</v>
      </c>
      <c r="E26" t="s">
        <v>3418</v>
      </c>
      <c r="F26">
        <v>340318</v>
      </c>
      <c r="G26">
        <v>355424</v>
      </c>
    </row>
    <row r="27" spans="1:7" x14ac:dyDescent="0.25">
      <c r="A27" t="s">
        <v>129</v>
      </c>
      <c r="B27" t="s">
        <v>105</v>
      </c>
      <c r="C27" t="s">
        <v>47</v>
      </c>
      <c r="D27" t="s">
        <v>48</v>
      </c>
      <c r="E27" t="s">
        <v>3419</v>
      </c>
      <c r="F27">
        <v>204006</v>
      </c>
      <c r="G27">
        <v>207946</v>
      </c>
    </row>
    <row r="28" spans="1:7" x14ac:dyDescent="0.25">
      <c r="A28" t="s">
        <v>133</v>
      </c>
      <c r="B28" t="s">
        <v>105</v>
      </c>
      <c r="C28" t="s">
        <v>27</v>
      </c>
      <c r="D28" t="s">
        <v>28</v>
      </c>
      <c r="E28" t="s">
        <v>3420</v>
      </c>
      <c r="F28">
        <v>583680</v>
      </c>
      <c r="G28">
        <v>572756</v>
      </c>
    </row>
    <row r="29" spans="1:7" x14ac:dyDescent="0.25">
      <c r="A29" t="s">
        <v>138</v>
      </c>
      <c r="B29" t="s">
        <v>105</v>
      </c>
      <c r="C29" t="s">
        <v>27</v>
      </c>
      <c r="D29" t="s">
        <v>28</v>
      </c>
      <c r="E29" t="s">
        <v>3421</v>
      </c>
      <c r="F29">
        <v>1487082</v>
      </c>
      <c r="G29">
        <v>1409616</v>
      </c>
    </row>
    <row r="30" spans="1:7" x14ac:dyDescent="0.25">
      <c r="A30" t="s">
        <v>140</v>
      </c>
      <c r="B30" t="s">
        <v>105</v>
      </c>
      <c r="C30" t="s">
        <v>27</v>
      </c>
      <c r="D30" t="s">
        <v>28</v>
      </c>
      <c r="E30" t="s">
        <v>3422</v>
      </c>
      <c r="F30">
        <v>618278</v>
      </c>
      <c r="G30">
        <v>574462</v>
      </c>
    </row>
    <row r="31" spans="1:7" x14ac:dyDescent="0.25">
      <c r="A31" t="s">
        <v>143</v>
      </c>
      <c r="B31" t="s">
        <v>105</v>
      </c>
      <c r="C31" t="s">
        <v>27</v>
      </c>
      <c r="D31" t="s">
        <v>28</v>
      </c>
      <c r="E31" t="s">
        <v>3423</v>
      </c>
      <c r="F31">
        <v>550759</v>
      </c>
      <c r="G31">
        <v>544177</v>
      </c>
    </row>
    <row r="32" spans="1:7" x14ac:dyDescent="0.25">
      <c r="A32" t="s">
        <v>148</v>
      </c>
      <c r="B32" t="s">
        <v>105</v>
      </c>
      <c r="C32" t="s">
        <v>27</v>
      </c>
      <c r="D32" t="s">
        <v>28</v>
      </c>
      <c r="E32" t="s">
        <v>3424</v>
      </c>
      <c r="F32">
        <v>419761</v>
      </c>
      <c r="G32">
        <v>387469</v>
      </c>
    </row>
    <row r="33" spans="1:7" x14ac:dyDescent="0.25">
      <c r="A33" t="s">
        <v>151</v>
      </c>
      <c r="B33" t="s">
        <v>105</v>
      </c>
      <c r="C33" t="s">
        <v>27</v>
      </c>
      <c r="D33" t="s">
        <v>28</v>
      </c>
      <c r="E33" t="s">
        <v>3425</v>
      </c>
      <c r="F33">
        <v>796728</v>
      </c>
      <c r="G33">
        <v>799924</v>
      </c>
    </row>
    <row r="34" spans="1:7" x14ac:dyDescent="0.25">
      <c r="A34" t="s">
        <v>154</v>
      </c>
      <c r="B34" t="s">
        <v>105</v>
      </c>
      <c r="C34" t="s">
        <v>27</v>
      </c>
      <c r="D34" t="s">
        <v>28</v>
      </c>
      <c r="E34" t="s">
        <v>3426</v>
      </c>
      <c r="F34">
        <v>242280</v>
      </c>
      <c r="G34">
        <v>248810</v>
      </c>
    </row>
    <row r="35" spans="1:7" x14ac:dyDescent="0.25">
      <c r="A35" t="s">
        <v>159</v>
      </c>
      <c r="B35" t="s">
        <v>105</v>
      </c>
      <c r="C35" t="s">
        <v>47</v>
      </c>
      <c r="D35" t="s">
        <v>48</v>
      </c>
      <c r="E35" t="s">
        <v>3427</v>
      </c>
      <c r="F35">
        <v>367911</v>
      </c>
      <c r="G35">
        <v>330807</v>
      </c>
    </row>
    <row r="36" spans="1:7" x14ac:dyDescent="0.25">
      <c r="A36" t="s">
        <v>164</v>
      </c>
      <c r="B36" t="s">
        <v>165</v>
      </c>
      <c r="C36" t="s">
        <v>19</v>
      </c>
      <c r="D36" t="s">
        <v>20</v>
      </c>
      <c r="E36" t="s">
        <v>3428</v>
      </c>
      <c r="F36">
        <v>9560059</v>
      </c>
      <c r="G36">
        <v>9159419</v>
      </c>
    </row>
    <row r="37" spans="1:7" x14ac:dyDescent="0.25">
      <c r="A37" t="s">
        <v>168</v>
      </c>
      <c r="B37" t="s">
        <v>165</v>
      </c>
      <c r="C37" t="s">
        <v>47</v>
      </c>
      <c r="D37" t="s">
        <v>48</v>
      </c>
      <c r="E37" t="s">
        <v>3429</v>
      </c>
      <c r="F37">
        <v>572513</v>
      </c>
      <c r="G37">
        <v>601547</v>
      </c>
    </row>
    <row r="38" spans="1:7" x14ac:dyDescent="0.25">
      <c r="A38" t="s">
        <v>173</v>
      </c>
      <c r="B38" t="s">
        <v>165</v>
      </c>
      <c r="C38" t="s">
        <v>47</v>
      </c>
      <c r="D38" t="s">
        <v>48</v>
      </c>
      <c r="E38" t="s">
        <v>3430</v>
      </c>
      <c r="F38">
        <v>1201662</v>
      </c>
      <c r="G38">
        <v>1190245</v>
      </c>
    </row>
    <row r="39" spans="1:7" x14ac:dyDescent="0.25">
      <c r="A39" t="s">
        <v>4635</v>
      </c>
      <c r="B39" t="s">
        <v>165</v>
      </c>
      <c r="C39" t="s">
        <v>27</v>
      </c>
      <c r="D39" t="s">
        <v>28</v>
      </c>
      <c r="E39" t="s">
        <v>4691</v>
      </c>
      <c r="F39">
        <v>0</v>
      </c>
      <c r="G39">
        <v>191466</v>
      </c>
    </row>
    <row r="40" spans="1:7" x14ac:dyDescent="0.25">
      <c r="A40" t="s">
        <v>175</v>
      </c>
      <c r="B40" t="s">
        <v>165</v>
      </c>
      <c r="C40" t="s">
        <v>27</v>
      </c>
      <c r="D40" t="s">
        <v>28</v>
      </c>
      <c r="E40" t="s">
        <v>3431</v>
      </c>
      <c r="F40">
        <v>565772</v>
      </c>
      <c r="G40">
        <v>570548</v>
      </c>
    </row>
    <row r="41" spans="1:7" x14ac:dyDescent="0.25">
      <c r="A41" t="s">
        <v>179</v>
      </c>
      <c r="B41" t="s">
        <v>165</v>
      </c>
      <c r="C41" t="s">
        <v>47</v>
      </c>
      <c r="D41" t="s">
        <v>48</v>
      </c>
      <c r="E41" t="s">
        <v>3432</v>
      </c>
      <c r="F41">
        <v>799911</v>
      </c>
      <c r="G41">
        <v>814065</v>
      </c>
    </row>
    <row r="42" spans="1:7" x14ac:dyDescent="0.25">
      <c r="A42" t="s">
        <v>182</v>
      </c>
      <c r="B42" t="s">
        <v>165</v>
      </c>
      <c r="C42" t="s">
        <v>27</v>
      </c>
      <c r="D42" t="s">
        <v>28</v>
      </c>
      <c r="E42" t="s">
        <v>3433</v>
      </c>
      <c r="F42">
        <v>2090571</v>
      </c>
      <c r="G42">
        <v>2079068</v>
      </c>
    </row>
    <row r="43" spans="1:7" x14ac:dyDescent="0.25">
      <c r="A43" t="s">
        <v>185</v>
      </c>
      <c r="B43" t="s">
        <v>165</v>
      </c>
      <c r="C43" t="s">
        <v>27</v>
      </c>
      <c r="D43" t="s">
        <v>28</v>
      </c>
      <c r="E43" t="s">
        <v>3434</v>
      </c>
      <c r="F43">
        <v>3164427</v>
      </c>
      <c r="G43">
        <v>3170755</v>
      </c>
    </row>
    <row r="44" spans="1:7" x14ac:dyDescent="0.25">
      <c r="A44" t="s">
        <v>188</v>
      </c>
      <c r="B44" t="s">
        <v>165</v>
      </c>
      <c r="C44" t="s">
        <v>47</v>
      </c>
      <c r="D44" t="s">
        <v>48</v>
      </c>
      <c r="E44" t="s">
        <v>3435</v>
      </c>
      <c r="F44">
        <v>695381</v>
      </c>
      <c r="G44">
        <v>695307</v>
      </c>
    </row>
    <row r="45" spans="1:7" x14ac:dyDescent="0.25">
      <c r="A45" t="s">
        <v>191</v>
      </c>
      <c r="B45" t="s">
        <v>165</v>
      </c>
      <c r="C45" t="s">
        <v>27</v>
      </c>
      <c r="D45" t="s">
        <v>28</v>
      </c>
      <c r="E45" t="s">
        <v>3436</v>
      </c>
      <c r="F45">
        <v>14793217</v>
      </c>
      <c r="G45">
        <v>14634705</v>
      </c>
    </row>
    <row r="46" spans="1:7" x14ac:dyDescent="0.25">
      <c r="A46" t="s">
        <v>194</v>
      </c>
      <c r="B46" t="s">
        <v>165</v>
      </c>
      <c r="C46" t="s">
        <v>27</v>
      </c>
      <c r="D46" t="s">
        <v>28</v>
      </c>
      <c r="E46" t="s">
        <v>3437</v>
      </c>
      <c r="F46">
        <v>224169</v>
      </c>
      <c r="G46">
        <v>238491</v>
      </c>
    </row>
    <row r="47" spans="1:7" x14ac:dyDescent="0.25">
      <c r="A47" t="s">
        <v>199</v>
      </c>
      <c r="B47" t="s">
        <v>165</v>
      </c>
      <c r="C47" t="s">
        <v>27</v>
      </c>
      <c r="D47" t="s">
        <v>28</v>
      </c>
      <c r="E47" t="s">
        <v>3438</v>
      </c>
      <c r="F47">
        <v>908128</v>
      </c>
      <c r="G47">
        <v>894457</v>
      </c>
    </row>
    <row r="48" spans="1:7" x14ac:dyDescent="0.25">
      <c r="A48" t="s">
        <v>4638</v>
      </c>
      <c r="B48" t="s">
        <v>165</v>
      </c>
      <c r="C48" t="s">
        <v>27</v>
      </c>
      <c r="D48" t="s">
        <v>28</v>
      </c>
      <c r="E48" t="s">
        <v>4692</v>
      </c>
      <c r="F48">
        <v>0</v>
      </c>
      <c r="G48">
        <v>206188</v>
      </c>
    </row>
    <row r="49" spans="1:7" x14ac:dyDescent="0.25">
      <c r="A49" t="s">
        <v>202</v>
      </c>
      <c r="B49" t="s">
        <v>165</v>
      </c>
      <c r="C49" t="s">
        <v>47</v>
      </c>
      <c r="D49" t="s">
        <v>48</v>
      </c>
      <c r="E49" t="s">
        <v>3439</v>
      </c>
      <c r="F49">
        <v>512181</v>
      </c>
      <c r="G49">
        <v>541574</v>
      </c>
    </row>
    <row r="50" spans="1:7" x14ac:dyDescent="0.25">
      <c r="A50" t="s">
        <v>205</v>
      </c>
      <c r="B50" t="s">
        <v>165</v>
      </c>
      <c r="C50" t="s">
        <v>27</v>
      </c>
      <c r="D50" t="s">
        <v>28</v>
      </c>
      <c r="E50" t="s">
        <v>3440</v>
      </c>
      <c r="F50">
        <v>1445943</v>
      </c>
      <c r="G50">
        <v>1379888</v>
      </c>
    </row>
    <row r="51" spans="1:7" x14ac:dyDescent="0.25">
      <c r="A51" t="s">
        <v>208</v>
      </c>
      <c r="B51" t="s">
        <v>165</v>
      </c>
      <c r="C51" t="s">
        <v>27</v>
      </c>
      <c r="D51" t="s">
        <v>28</v>
      </c>
      <c r="E51" t="s">
        <v>3441</v>
      </c>
      <c r="F51">
        <v>5231416</v>
      </c>
      <c r="G51">
        <v>5110360</v>
      </c>
    </row>
    <row r="52" spans="1:7" x14ac:dyDescent="0.25">
      <c r="A52" t="s">
        <v>213</v>
      </c>
      <c r="B52" t="s">
        <v>165</v>
      </c>
      <c r="C52" t="s">
        <v>27</v>
      </c>
      <c r="D52" t="s">
        <v>28</v>
      </c>
      <c r="E52" t="s">
        <v>3442</v>
      </c>
      <c r="F52">
        <v>922860</v>
      </c>
      <c r="G52">
        <v>867734</v>
      </c>
    </row>
    <row r="53" spans="1:7" x14ac:dyDescent="0.25">
      <c r="A53" t="s">
        <v>218</v>
      </c>
      <c r="B53" t="s">
        <v>165</v>
      </c>
      <c r="C53" t="s">
        <v>99</v>
      </c>
      <c r="D53" t="s">
        <v>100</v>
      </c>
      <c r="E53" t="s">
        <v>3443</v>
      </c>
      <c r="F53">
        <v>2589851</v>
      </c>
      <c r="G53">
        <v>2646562</v>
      </c>
    </row>
    <row r="54" spans="1:7" x14ac:dyDescent="0.25">
      <c r="A54" t="s">
        <v>220</v>
      </c>
      <c r="B54" t="s">
        <v>165</v>
      </c>
      <c r="C54" t="s">
        <v>99</v>
      </c>
      <c r="D54" t="s">
        <v>100</v>
      </c>
      <c r="E54" t="s">
        <v>3444</v>
      </c>
      <c r="F54">
        <v>2516935</v>
      </c>
      <c r="G54">
        <v>2497132</v>
      </c>
    </row>
    <row r="55" spans="1:7" x14ac:dyDescent="0.25">
      <c r="A55" t="s">
        <v>222</v>
      </c>
      <c r="B55" t="s">
        <v>223</v>
      </c>
      <c r="C55" t="s">
        <v>19</v>
      </c>
      <c r="D55" t="s">
        <v>20</v>
      </c>
      <c r="E55" t="s">
        <v>3445</v>
      </c>
      <c r="F55">
        <v>30042398</v>
      </c>
      <c r="G55">
        <v>29567056</v>
      </c>
    </row>
    <row r="56" spans="1:7" x14ac:dyDescent="0.25">
      <c r="A56" t="s">
        <v>225</v>
      </c>
      <c r="B56" t="s">
        <v>223</v>
      </c>
      <c r="C56" t="s">
        <v>47</v>
      </c>
      <c r="D56" t="s">
        <v>48</v>
      </c>
      <c r="E56" t="s">
        <v>3446</v>
      </c>
      <c r="F56">
        <v>1092103</v>
      </c>
      <c r="G56">
        <v>1073591</v>
      </c>
    </row>
    <row r="57" spans="1:7" x14ac:dyDescent="0.25">
      <c r="A57" t="s">
        <v>230</v>
      </c>
      <c r="B57" t="s">
        <v>223</v>
      </c>
      <c r="C57" t="s">
        <v>47</v>
      </c>
      <c r="D57" t="s">
        <v>48</v>
      </c>
      <c r="E57" t="s">
        <v>3447</v>
      </c>
      <c r="F57">
        <v>807904</v>
      </c>
      <c r="G57">
        <v>776767</v>
      </c>
    </row>
    <row r="58" spans="1:7" x14ac:dyDescent="0.25">
      <c r="A58" t="s">
        <v>235</v>
      </c>
      <c r="B58" t="s">
        <v>223</v>
      </c>
      <c r="C58" t="s">
        <v>27</v>
      </c>
      <c r="D58" t="s">
        <v>28</v>
      </c>
      <c r="E58" t="s">
        <v>3448</v>
      </c>
      <c r="F58">
        <v>4310871</v>
      </c>
      <c r="G58">
        <v>4233259</v>
      </c>
    </row>
    <row r="59" spans="1:7" x14ac:dyDescent="0.25">
      <c r="A59" t="s">
        <v>238</v>
      </c>
      <c r="B59" t="s">
        <v>223</v>
      </c>
      <c r="C59" t="s">
        <v>47</v>
      </c>
      <c r="D59" t="s">
        <v>48</v>
      </c>
      <c r="E59" t="s">
        <v>3449</v>
      </c>
      <c r="F59">
        <v>737881</v>
      </c>
      <c r="G59">
        <v>743906</v>
      </c>
    </row>
    <row r="60" spans="1:7" x14ac:dyDescent="0.25">
      <c r="A60" t="s">
        <v>241</v>
      </c>
      <c r="B60" t="s">
        <v>223</v>
      </c>
      <c r="C60" t="s">
        <v>47</v>
      </c>
      <c r="D60" t="s">
        <v>48</v>
      </c>
      <c r="E60" t="s">
        <v>3450</v>
      </c>
      <c r="F60">
        <v>578801</v>
      </c>
      <c r="G60">
        <v>530691</v>
      </c>
    </row>
    <row r="61" spans="1:7" x14ac:dyDescent="0.25">
      <c r="A61" t="s">
        <v>246</v>
      </c>
      <c r="B61" t="s">
        <v>223</v>
      </c>
      <c r="C61" t="s">
        <v>27</v>
      </c>
      <c r="D61" t="s">
        <v>28</v>
      </c>
      <c r="E61" t="s">
        <v>3451</v>
      </c>
      <c r="F61">
        <v>3206980</v>
      </c>
      <c r="G61">
        <v>3199048</v>
      </c>
    </row>
    <row r="62" spans="1:7" x14ac:dyDescent="0.25">
      <c r="A62" t="s">
        <v>250</v>
      </c>
      <c r="B62" t="s">
        <v>223</v>
      </c>
      <c r="C62" t="s">
        <v>47</v>
      </c>
      <c r="D62" t="s">
        <v>48</v>
      </c>
      <c r="E62" t="s">
        <v>3452</v>
      </c>
      <c r="F62">
        <v>1004061</v>
      </c>
      <c r="G62">
        <v>973989</v>
      </c>
    </row>
    <row r="63" spans="1:7" x14ac:dyDescent="0.25">
      <c r="A63" t="s">
        <v>253</v>
      </c>
      <c r="B63" t="s">
        <v>223</v>
      </c>
      <c r="C63" t="s">
        <v>47</v>
      </c>
      <c r="D63" t="s">
        <v>48</v>
      </c>
      <c r="E63" t="s">
        <v>3453</v>
      </c>
      <c r="F63">
        <v>876572</v>
      </c>
      <c r="G63">
        <v>881876</v>
      </c>
    </row>
    <row r="64" spans="1:7" x14ac:dyDescent="0.25">
      <c r="A64" t="s">
        <v>256</v>
      </c>
      <c r="B64" t="s">
        <v>223</v>
      </c>
      <c r="C64" t="s">
        <v>27</v>
      </c>
      <c r="D64" t="s">
        <v>28</v>
      </c>
      <c r="E64" t="s">
        <v>3454</v>
      </c>
      <c r="F64">
        <v>2502381</v>
      </c>
      <c r="G64">
        <v>2496052</v>
      </c>
    </row>
    <row r="65" spans="1:7" x14ac:dyDescent="0.25">
      <c r="A65" t="s">
        <v>258</v>
      </c>
      <c r="B65" t="s">
        <v>223</v>
      </c>
      <c r="C65" t="s">
        <v>47</v>
      </c>
      <c r="D65" t="s">
        <v>48</v>
      </c>
      <c r="E65" t="s">
        <v>3455</v>
      </c>
      <c r="F65">
        <v>723384</v>
      </c>
      <c r="G65">
        <v>720159</v>
      </c>
    </row>
    <row r="66" spans="1:7" x14ac:dyDescent="0.25">
      <c r="A66" t="s">
        <v>261</v>
      </c>
      <c r="B66" t="s">
        <v>223</v>
      </c>
      <c r="C66" t="s">
        <v>27</v>
      </c>
      <c r="D66" t="s">
        <v>28</v>
      </c>
      <c r="E66" t="s">
        <v>3456</v>
      </c>
      <c r="F66">
        <v>921848</v>
      </c>
      <c r="G66">
        <v>898331</v>
      </c>
    </row>
    <row r="67" spans="1:7" x14ac:dyDescent="0.25">
      <c r="A67" t="s">
        <v>263</v>
      </c>
      <c r="B67" t="s">
        <v>223</v>
      </c>
      <c r="C67" t="s">
        <v>27</v>
      </c>
      <c r="D67" t="s">
        <v>28</v>
      </c>
      <c r="E67" t="s">
        <v>3457</v>
      </c>
      <c r="F67">
        <v>279930</v>
      </c>
      <c r="G67">
        <v>299700</v>
      </c>
    </row>
    <row r="68" spans="1:7" x14ac:dyDescent="0.25">
      <c r="A68" t="s">
        <v>268</v>
      </c>
      <c r="B68" t="s">
        <v>223</v>
      </c>
      <c r="C68" t="s">
        <v>27</v>
      </c>
      <c r="D68" t="s">
        <v>28</v>
      </c>
      <c r="E68" t="s">
        <v>3458</v>
      </c>
      <c r="F68">
        <v>470769</v>
      </c>
      <c r="G68">
        <v>483971</v>
      </c>
    </row>
    <row r="69" spans="1:7" x14ac:dyDescent="0.25">
      <c r="A69" t="s">
        <v>272</v>
      </c>
      <c r="B69" t="s">
        <v>223</v>
      </c>
      <c r="C69" t="s">
        <v>27</v>
      </c>
      <c r="D69" t="s">
        <v>28</v>
      </c>
      <c r="E69" t="s">
        <v>3459</v>
      </c>
      <c r="F69">
        <v>734063</v>
      </c>
      <c r="G69">
        <v>655086</v>
      </c>
    </row>
    <row r="70" spans="1:7" x14ac:dyDescent="0.25">
      <c r="A70" t="s">
        <v>3312</v>
      </c>
      <c r="B70" t="s">
        <v>223</v>
      </c>
      <c r="C70" t="s">
        <v>47</v>
      </c>
      <c r="D70" t="s">
        <v>48</v>
      </c>
      <c r="E70" t="s">
        <v>3460</v>
      </c>
      <c r="F70">
        <v>504334</v>
      </c>
      <c r="G70">
        <v>511168</v>
      </c>
    </row>
    <row r="71" spans="1:7" x14ac:dyDescent="0.25">
      <c r="A71" t="s">
        <v>276</v>
      </c>
      <c r="B71" t="s">
        <v>223</v>
      </c>
      <c r="C71" t="s">
        <v>27</v>
      </c>
      <c r="D71" t="s">
        <v>28</v>
      </c>
      <c r="E71" t="s">
        <v>3461</v>
      </c>
      <c r="F71">
        <v>240702</v>
      </c>
      <c r="G71">
        <v>229007</v>
      </c>
    </row>
    <row r="72" spans="1:7" x14ac:dyDescent="0.25">
      <c r="A72" t="s">
        <v>279</v>
      </c>
      <c r="B72" t="s">
        <v>223</v>
      </c>
      <c r="C72" t="s">
        <v>27</v>
      </c>
      <c r="D72" t="s">
        <v>28</v>
      </c>
      <c r="E72" t="s">
        <v>3462</v>
      </c>
      <c r="F72">
        <v>764374</v>
      </c>
      <c r="G72">
        <v>738720</v>
      </c>
    </row>
    <row r="73" spans="1:7" x14ac:dyDescent="0.25">
      <c r="A73" t="s">
        <v>283</v>
      </c>
      <c r="B73" t="s">
        <v>223</v>
      </c>
      <c r="C73" t="s">
        <v>27</v>
      </c>
      <c r="D73" t="s">
        <v>28</v>
      </c>
      <c r="E73" t="s">
        <v>3463</v>
      </c>
      <c r="F73">
        <v>487492</v>
      </c>
      <c r="G73">
        <v>480641</v>
      </c>
    </row>
    <row r="74" spans="1:7" x14ac:dyDescent="0.25">
      <c r="A74" t="s">
        <v>286</v>
      </c>
      <c r="B74" t="s">
        <v>223</v>
      </c>
      <c r="C74" t="s">
        <v>47</v>
      </c>
      <c r="D74" t="s">
        <v>48</v>
      </c>
      <c r="E74" t="s">
        <v>3464</v>
      </c>
      <c r="F74">
        <v>307984</v>
      </c>
      <c r="G74">
        <v>311516</v>
      </c>
    </row>
    <row r="75" spans="1:7" x14ac:dyDescent="0.25">
      <c r="A75" t="s">
        <v>289</v>
      </c>
      <c r="B75" t="s">
        <v>223</v>
      </c>
      <c r="C75" t="s">
        <v>47</v>
      </c>
      <c r="D75" t="s">
        <v>48</v>
      </c>
      <c r="E75" t="s">
        <v>3465</v>
      </c>
      <c r="F75">
        <v>1746692</v>
      </c>
      <c r="G75">
        <v>1718317</v>
      </c>
    </row>
    <row r="76" spans="1:7" x14ac:dyDescent="0.25">
      <c r="A76" t="s">
        <v>292</v>
      </c>
      <c r="B76" t="s">
        <v>223</v>
      </c>
      <c r="C76" t="s">
        <v>47</v>
      </c>
      <c r="D76" t="s">
        <v>48</v>
      </c>
      <c r="E76" t="s">
        <v>3466</v>
      </c>
      <c r="F76">
        <v>566574</v>
      </c>
      <c r="G76">
        <v>556836</v>
      </c>
    </row>
    <row r="77" spans="1:7" x14ac:dyDescent="0.25">
      <c r="A77" t="s">
        <v>297</v>
      </c>
      <c r="B77" t="s">
        <v>223</v>
      </c>
      <c r="C77" t="s">
        <v>47</v>
      </c>
      <c r="D77" t="s">
        <v>48</v>
      </c>
      <c r="E77" t="s">
        <v>3467</v>
      </c>
      <c r="F77">
        <v>573961</v>
      </c>
      <c r="G77">
        <v>578308</v>
      </c>
    </row>
    <row r="78" spans="1:7" x14ac:dyDescent="0.25">
      <c r="A78" t="s">
        <v>301</v>
      </c>
      <c r="B78" t="s">
        <v>223</v>
      </c>
      <c r="C78" t="s">
        <v>27</v>
      </c>
      <c r="D78" t="s">
        <v>28</v>
      </c>
      <c r="E78" t="s">
        <v>3468</v>
      </c>
      <c r="F78">
        <v>1598996</v>
      </c>
      <c r="G78">
        <v>1534402</v>
      </c>
    </row>
    <row r="79" spans="1:7" x14ac:dyDescent="0.25">
      <c r="A79" t="s">
        <v>304</v>
      </c>
      <c r="B79" t="s">
        <v>223</v>
      </c>
      <c r="C79" t="s">
        <v>47</v>
      </c>
      <c r="D79" t="s">
        <v>48</v>
      </c>
      <c r="E79" t="s">
        <v>3469</v>
      </c>
      <c r="F79">
        <v>871573</v>
      </c>
      <c r="G79">
        <v>907237</v>
      </c>
    </row>
    <row r="80" spans="1:7" x14ac:dyDescent="0.25">
      <c r="A80" t="s">
        <v>306</v>
      </c>
      <c r="B80" t="s">
        <v>223</v>
      </c>
      <c r="C80" t="s">
        <v>47</v>
      </c>
      <c r="D80" t="s">
        <v>48</v>
      </c>
      <c r="E80" t="s">
        <v>3470</v>
      </c>
      <c r="F80">
        <v>1159381</v>
      </c>
      <c r="G80">
        <v>1091355</v>
      </c>
    </row>
    <row r="81" spans="1:7" x14ac:dyDescent="0.25">
      <c r="A81" t="s">
        <v>309</v>
      </c>
      <c r="B81" t="s">
        <v>223</v>
      </c>
      <c r="C81" t="s">
        <v>27</v>
      </c>
      <c r="D81" t="s">
        <v>28</v>
      </c>
      <c r="E81" t="s">
        <v>3471</v>
      </c>
      <c r="F81">
        <v>1056094</v>
      </c>
      <c r="G81">
        <v>1031048</v>
      </c>
    </row>
    <row r="82" spans="1:7" x14ac:dyDescent="0.25">
      <c r="A82" t="s">
        <v>312</v>
      </c>
      <c r="B82" t="s">
        <v>223</v>
      </c>
      <c r="C82" t="s">
        <v>27</v>
      </c>
      <c r="D82" t="s">
        <v>28</v>
      </c>
      <c r="E82" t="s">
        <v>3472</v>
      </c>
      <c r="F82">
        <v>342702</v>
      </c>
      <c r="G82">
        <v>310729</v>
      </c>
    </row>
    <row r="83" spans="1:7" x14ac:dyDescent="0.25">
      <c r="A83" t="s">
        <v>317</v>
      </c>
      <c r="B83" t="s">
        <v>223</v>
      </c>
      <c r="C83" t="s">
        <v>47</v>
      </c>
      <c r="D83" t="s">
        <v>48</v>
      </c>
      <c r="E83" t="s">
        <v>3473</v>
      </c>
      <c r="F83">
        <v>971597</v>
      </c>
      <c r="G83">
        <v>955735</v>
      </c>
    </row>
    <row r="84" spans="1:7" x14ac:dyDescent="0.25">
      <c r="A84" t="s">
        <v>320</v>
      </c>
      <c r="B84" t="s">
        <v>223</v>
      </c>
      <c r="C84" t="s">
        <v>47</v>
      </c>
      <c r="D84" t="s">
        <v>48</v>
      </c>
      <c r="E84" t="s">
        <v>3474</v>
      </c>
      <c r="F84">
        <v>595811</v>
      </c>
      <c r="G84">
        <v>612559</v>
      </c>
    </row>
    <row r="85" spans="1:7" x14ac:dyDescent="0.25">
      <c r="A85" t="s">
        <v>324</v>
      </c>
      <c r="B85" t="s">
        <v>223</v>
      </c>
      <c r="C85" t="s">
        <v>27</v>
      </c>
      <c r="D85" t="s">
        <v>28</v>
      </c>
      <c r="E85" t="s">
        <v>3475</v>
      </c>
      <c r="F85">
        <v>636903</v>
      </c>
      <c r="G85">
        <v>625227</v>
      </c>
    </row>
    <row r="86" spans="1:7" x14ac:dyDescent="0.25">
      <c r="A86" t="s">
        <v>327</v>
      </c>
      <c r="B86" t="s">
        <v>223</v>
      </c>
      <c r="C86" t="s">
        <v>47</v>
      </c>
      <c r="D86" t="s">
        <v>48</v>
      </c>
      <c r="E86" t="s">
        <v>3476</v>
      </c>
      <c r="F86">
        <v>1075671</v>
      </c>
      <c r="G86">
        <v>1089677</v>
      </c>
    </row>
    <row r="87" spans="1:7" x14ac:dyDescent="0.25">
      <c r="A87" t="s">
        <v>330</v>
      </c>
      <c r="B87" t="s">
        <v>223</v>
      </c>
      <c r="C87" t="s">
        <v>47</v>
      </c>
      <c r="D87" t="s">
        <v>48</v>
      </c>
      <c r="E87" t="s">
        <v>3477</v>
      </c>
      <c r="F87">
        <v>1177181</v>
      </c>
      <c r="G87">
        <v>1156803</v>
      </c>
    </row>
    <row r="88" spans="1:7" x14ac:dyDescent="0.25">
      <c r="A88" t="s">
        <v>333</v>
      </c>
      <c r="B88" t="s">
        <v>223</v>
      </c>
      <c r="C88" t="s">
        <v>27</v>
      </c>
      <c r="D88" t="s">
        <v>28</v>
      </c>
      <c r="E88" t="s">
        <v>3478</v>
      </c>
      <c r="F88">
        <v>506337</v>
      </c>
      <c r="G88">
        <v>539293</v>
      </c>
    </row>
    <row r="89" spans="1:7" x14ac:dyDescent="0.25">
      <c r="A89" t="s">
        <v>337</v>
      </c>
      <c r="B89" t="s">
        <v>223</v>
      </c>
      <c r="C89" t="s">
        <v>47</v>
      </c>
      <c r="D89" t="s">
        <v>48</v>
      </c>
      <c r="E89" t="s">
        <v>3479</v>
      </c>
      <c r="F89">
        <v>762299</v>
      </c>
      <c r="G89">
        <v>794118</v>
      </c>
    </row>
    <row r="90" spans="1:7" x14ac:dyDescent="0.25">
      <c r="A90" t="s">
        <v>340</v>
      </c>
      <c r="B90" t="s">
        <v>223</v>
      </c>
      <c r="C90" t="s">
        <v>47</v>
      </c>
      <c r="D90" t="s">
        <v>48</v>
      </c>
      <c r="E90" t="s">
        <v>3480</v>
      </c>
      <c r="F90">
        <v>1857563</v>
      </c>
      <c r="G90">
        <v>1808944</v>
      </c>
    </row>
    <row r="91" spans="1:7" x14ac:dyDescent="0.25">
      <c r="A91" t="s">
        <v>343</v>
      </c>
      <c r="B91" t="s">
        <v>223</v>
      </c>
      <c r="C91" t="s">
        <v>47</v>
      </c>
      <c r="D91" t="s">
        <v>48</v>
      </c>
      <c r="E91" t="s">
        <v>3481</v>
      </c>
      <c r="F91">
        <v>305694</v>
      </c>
      <c r="G91">
        <v>278106</v>
      </c>
    </row>
    <row r="92" spans="1:7" x14ac:dyDescent="0.25">
      <c r="A92" t="s">
        <v>346</v>
      </c>
      <c r="B92" t="s">
        <v>223</v>
      </c>
      <c r="C92" t="s">
        <v>47</v>
      </c>
      <c r="D92" t="s">
        <v>48</v>
      </c>
      <c r="E92" t="s">
        <v>3482</v>
      </c>
      <c r="F92">
        <v>1482973</v>
      </c>
      <c r="G92">
        <v>1451350</v>
      </c>
    </row>
    <row r="93" spans="1:7" x14ac:dyDescent="0.25">
      <c r="A93" t="s">
        <v>349</v>
      </c>
      <c r="B93" t="s">
        <v>223</v>
      </c>
      <c r="C93" t="s">
        <v>27</v>
      </c>
      <c r="D93" t="s">
        <v>28</v>
      </c>
      <c r="E93" t="s">
        <v>3483</v>
      </c>
      <c r="F93">
        <v>723180</v>
      </c>
      <c r="G93">
        <v>699355</v>
      </c>
    </row>
    <row r="94" spans="1:7" x14ac:dyDescent="0.25">
      <c r="A94" t="s">
        <v>354</v>
      </c>
      <c r="B94" t="s">
        <v>223</v>
      </c>
      <c r="C94" t="s">
        <v>47</v>
      </c>
      <c r="D94" t="s">
        <v>48</v>
      </c>
      <c r="E94" t="s">
        <v>3484</v>
      </c>
      <c r="F94">
        <v>1840795</v>
      </c>
      <c r="G94">
        <v>1863695</v>
      </c>
    </row>
    <row r="95" spans="1:7" x14ac:dyDescent="0.25">
      <c r="A95" t="s">
        <v>357</v>
      </c>
      <c r="B95" t="s">
        <v>223</v>
      </c>
      <c r="C95" t="s">
        <v>27</v>
      </c>
      <c r="D95" t="s">
        <v>28</v>
      </c>
      <c r="E95" t="s">
        <v>3485</v>
      </c>
      <c r="F95">
        <v>279382</v>
      </c>
      <c r="G95">
        <v>269859</v>
      </c>
    </row>
    <row r="96" spans="1:7" x14ac:dyDescent="0.25">
      <c r="A96" t="s">
        <v>360</v>
      </c>
      <c r="B96" t="s">
        <v>223</v>
      </c>
      <c r="C96" t="s">
        <v>27</v>
      </c>
      <c r="D96" t="s">
        <v>28</v>
      </c>
      <c r="E96" t="s">
        <v>3486</v>
      </c>
      <c r="F96">
        <v>1137766</v>
      </c>
      <c r="G96">
        <v>1079993</v>
      </c>
    </row>
    <row r="97" spans="1:7" x14ac:dyDescent="0.25">
      <c r="A97" t="s">
        <v>363</v>
      </c>
      <c r="B97" t="s">
        <v>223</v>
      </c>
      <c r="C97" t="s">
        <v>27</v>
      </c>
      <c r="D97" t="s">
        <v>28</v>
      </c>
      <c r="E97" t="s">
        <v>3487</v>
      </c>
      <c r="F97">
        <v>6371149</v>
      </c>
      <c r="G97">
        <v>6276495</v>
      </c>
    </row>
    <row r="98" spans="1:7" x14ac:dyDescent="0.25">
      <c r="A98" t="s">
        <v>365</v>
      </c>
      <c r="B98" t="s">
        <v>223</v>
      </c>
      <c r="C98" t="s">
        <v>27</v>
      </c>
      <c r="D98" t="s">
        <v>28</v>
      </c>
      <c r="E98" t="s">
        <v>3488</v>
      </c>
      <c r="F98">
        <v>1303988</v>
      </c>
      <c r="G98">
        <v>1316194</v>
      </c>
    </row>
    <row r="99" spans="1:7" x14ac:dyDescent="0.25">
      <c r="A99" t="s">
        <v>368</v>
      </c>
      <c r="B99" t="s">
        <v>223</v>
      </c>
      <c r="C99" t="s">
        <v>27</v>
      </c>
      <c r="D99" t="s">
        <v>28</v>
      </c>
      <c r="E99" t="s">
        <v>3489</v>
      </c>
      <c r="F99">
        <v>673837</v>
      </c>
      <c r="G99">
        <v>655993</v>
      </c>
    </row>
    <row r="100" spans="1:7" x14ac:dyDescent="0.25">
      <c r="A100" t="s">
        <v>371</v>
      </c>
      <c r="B100" t="s">
        <v>223</v>
      </c>
      <c r="C100" t="s">
        <v>47</v>
      </c>
      <c r="D100" t="s">
        <v>48</v>
      </c>
      <c r="E100" t="s">
        <v>3490</v>
      </c>
      <c r="F100">
        <v>1964040</v>
      </c>
      <c r="G100">
        <v>1971792</v>
      </c>
    </row>
    <row r="101" spans="1:7" x14ac:dyDescent="0.25">
      <c r="A101" t="s">
        <v>374</v>
      </c>
      <c r="B101" t="s">
        <v>223</v>
      </c>
      <c r="C101" t="s">
        <v>47</v>
      </c>
      <c r="D101" t="s">
        <v>48</v>
      </c>
      <c r="E101" t="s">
        <v>3491</v>
      </c>
      <c r="F101">
        <v>336294</v>
      </c>
      <c r="G101">
        <v>364256</v>
      </c>
    </row>
    <row r="102" spans="1:7" x14ac:dyDescent="0.25">
      <c r="A102" t="s">
        <v>182</v>
      </c>
      <c r="B102" t="s">
        <v>223</v>
      </c>
      <c r="C102" t="s">
        <v>27</v>
      </c>
      <c r="D102" t="s">
        <v>28</v>
      </c>
      <c r="E102" t="s">
        <v>3492</v>
      </c>
      <c r="F102">
        <v>1933676</v>
      </c>
      <c r="G102">
        <v>1746665</v>
      </c>
    </row>
    <row r="103" spans="1:7" x14ac:dyDescent="0.25">
      <c r="A103" t="s">
        <v>379</v>
      </c>
      <c r="B103" t="s">
        <v>223</v>
      </c>
      <c r="C103" t="s">
        <v>47</v>
      </c>
      <c r="D103" t="s">
        <v>48</v>
      </c>
      <c r="E103" t="s">
        <v>3493</v>
      </c>
      <c r="F103">
        <v>232004</v>
      </c>
      <c r="G103">
        <v>226526</v>
      </c>
    </row>
    <row r="104" spans="1:7" x14ac:dyDescent="0.25">
      <c r="A104" t="s">
        <v>382</v>
      </c>
      <c r="B104" t="s">
        <v>223</v>
      </c>
      <c r="C104" t="s">
        <v>27</v>
      </c>
      <c r="D104" t="s">
        <v>28</v>
      </c>
      <c r="E104" t="s">
        <v>3494</v>
      </c>
      <c r="F104">
        <v>217108</v>
      </c>
      <c r="G104">
        <v>183999</v>
      </c>
    </row>
    <row r="105" spans="1:7" x14ac:dyDescent="0.25">
      <c r="A105" t="s">
        <v>386</v>
      </c>
      <c r="B105" t="s">
        <v>223</v>
      </c>
      <c r="C105" t="s">
        <v>27</v>
      </c>
      <c r="D105" t="s">
        <v>28</v>
      </c>
      <c r="E105" t="s">
        <v>3495</v>
      </c>
      <c r="F105">
        <v>479714</v>
      </c>
      <c r="G105">
        <v>456241</v>
      </c>
    </row>
    <row r="106" spans="1:7" x14ac:dyDescent="0.25">
      <c r="A106" t="s">
        <v>390</v>
      </c>
      <c r="B106" t="s">
        <v>223</v>
      </c>
      <c r="C106" t="s">
        <v>47</v>
      </c>
      <c r="D106" t="s">
        <v>48</v>
      </c>
      <c r="E106" t="s">
        <v>3496</v>
      </c>
      <c r="F106">
        <v>1167298</v>
      </c>
      <c r="G106">
        <v>1154017</v>
      </c>
    </row>
    <row r="107" spans="1:7" x14ac:dyDescent="0.25">
      <c r="A107" t="s">
        <v>393</v>
      </c>
      <c r="B107" t="s">
        <v>223</v>
      </c>
      <c r="C107" t="s">
        <v>27</v>
      </c>
      <c r="D107" t="s">
        <v>28</v>
      </c>
      <c r="E107" t="s">
        <v>3497</v>
      </c>
      <c r="F107">
        <v>1356206</v>
      </c>
      <c r="G107">
        <v>1409302</v>
      </c>
    </row>
    <row r="108" spans="1:7" x14ac:dyDescent="0.25">
      <c r="A108" t="s">
        <v>396</v>
      </c>
      <c r="B108" t="s">
        <v>223</v>
      </c>
      <c r="C108" t="s">
        <v>27</v>
      </c>
      <c r="D108" t="s">
        <v>28</v>
      </c>
      <c r="E108" t="s">
        <v>3498</v>
      </c>
      <c r="F108">
        <v>763730</v>
      </c>
      <c r="G108">
        <v>752236</v>
      </c>
    </row>
    <row r="109" spans="1:7" x14ac:dyDescent="0.25">
      <c r="A109" t="s">
        <v>399</v>
      </c>
      <c r="B109" t="s">
        <v>223</v>
      </c>
      <c r="C109" t="s">
        <v>47</v>
      </c>
      <c r="D109" t="s">
        <v>48</v>
      </c>
      <c r="E109" t="s">
        <v>3499</v>
      </c>
      <c r="F109">
        <v>913452</v>
      </c>
      <c r="G109">
        <v>894873</v>
      </c>
    </row>
    <row r="110" spans="1:7" x14ac:dyDescent="0.25">
      <c r="A110" t="s">
        <v>402</v>
      </c>
      <c r="B110" t="s">
        <v>223</v>
      </c>
      <c r="C110" t="s">
        <v>47</v>
      </c>
      <c r="D110" t="s">
        <v>48</v>
      </c>
      <c r="E110" t="s">
        <v>3500</v>
      </c>
      <c r="F110">
        <v>996679</v>
      </c>
      <c r="G110">
        <v>963239</v>
      </c>
    </row>
    <row r="111" spans="1:7" x14ac:dyDescent="0.25">
      <c r="A111" t="s">
        <v>405</v>
      </c>
      <c r="B111" t="s">
        <v>223</v>
      </c>
      <c r="C111" t="s">
        <v>47</v>
      </c>
      <c r="D111" t="s">
        <v>48</v>
      </c>
      <c r="E111" t="s">
        <v>3501</v>
      </c>
      <c r="F111">
        <v>1319058</v>
      </c>
      <c r="G111">
        <v>1307913</v>
      </c>
    </row>
    <row r="112" spans="1:7" x14ac:dyDescent="0.25">
      <c r="A112" t="s">
        <v>408</v>
      </c>
      <c r="B112" t="s">
        <v>223</v>
      </c>
      <c r="C112" t="s">
        <v>47</v>
      </c>
      <c r="D112" t="s">
        <v>48</v>
      </c>
      <c r="E112" t="s">
        <v>3502</v>
      </c>
      <c r="F112">
        <v>869671</v>
      </c>
      <c r="G112">
        <v>869932</v>
      </c>
    </row>
    <row r="113" spans="1:7" x14ac:dyDescent="0.25">
      <c r="A113" t="s">
        <v>411</v>
      </c>
      <c r="B113" t="s">
        <v>223</v>
      </c>
      <c r="C113" t="s">
        <v>47</v>
      </c>
      <c r="D113" t="s">
        <v>48</v>
      </c>
      <c r="E113" t="s">
        <v>3503</v>
      </c>
      <c r="F113">
        <v>1522849</v>
      </c>
      <c r="G113">
        <v>1463411</v>
      </c>
    </row>
    <row r="114" spans="1:7" x14ac:dyDescent="0.25">
      <c r="A114" t="s">
        <v>413</v>
      </c>
      <c r="B114" t="s">
        <v>223</v>
      </c>
      <c r="C114" t="s">
        <v>27</v>
      </c>
      <c r="D114" t="s">
        <v>28</v>
      </c>
      <c r="E114" t="s">
        <v>3504</v>
      </c>
      <c r="F114">
        <v>1213624</v>
      </c>
      <c r="G114">
        <v>1236849</v>
      </c>
    </row>
    <row r="115" spans="1:7" x14ac:dyDescent="0.25">
      <c r="A115" t="s">
        <v>416</v>
      </c>
      <c r="B115" t="s">
        <v>223</v>
      </c>
      <c r="C115" t="s">
        <v>47</v>
      </c>
      <c r="D115" t="s">
        <v>48</v>
      </c>
      <c r="E115" t="s">
        <v>3505</v>
      </c>
      <c r="F115">
        <v>257779</v>
      </c>
      <c r="G115">
        <v>269211</v>
      </c>
    </row>
    <row r="116" spans="1:7" x14ac:dyDescent="0.25">
      <c r="A116" t="s">
        <v>419</v>
      </c>
      <c r="B116" t="s">
        <v>223</v>
      </c>
      <c r="C116" t="s">
        <v>47</v>
      </c>
      <c r="D116" t="s">
        <v>48</v>
      </c>
      <c r="E116" t="s">
        <v>3506</v>
      </c>
      <c r="F116">
        <v>736457</v>
      </c>
      <c r="G116">
        <v>792361</v>
      </c>
    </row>
    <row r="117" spans="1:7" x14ac:dyDescent="0.25">
      <c r="A117" t="s">
        <v>422</v>
      </c>
      <c r="B117" t="s">
        <v>223</v>
      </c>
      <c r="C117" t="s">
        <v>47</v>
      </c>
      <c r="D117" t="s">
        <v>48</v>
      </c>
      <c r="E117" t="s">
        <v>3507</v>
      </c>
      <c r="F117">
        <v>441041</v>
      </c>
      <c r="G117">
        <v>419931</v>
      </c>
    </row>
    <row r="118" spans="1:7" x14ac:dyDescent="0.25">
      <c r="A118" t="s">
        <v>3313</v>
      </c>
      <c r="B118" t="s">
        <v>223</v>
      </c>
      <c r="C118" t="s">
        <v>47</v>
      </c>
      <c r="D118" t="s">
        <v>48</v>
      </c>
      <c r="E118" t="s">
        <v>3508</v>
      </c>
      <c r="F118">
        <v>382565</v>
      </c>
      <c r="G118">
        <v>386549</v>
      </c>
    </row>
    <row r="119" spans="1:7" x14ac:dyDescent="0.25">
      <c r="A119" t="s">
        <v>427</v>
      </c>
      <c r="B119" t="s">
        <v>223</v>
      </c>
      <c r="C119" t="s">
        <v>47</v>
      </c>
      <c r="D119" t="s">
        <v>48</v>
      </c>
      <c r="E119" t="s">
        <v>3509</v>
      </c>
      <c r="F119">
        <v>475961</v>
      </c>
      <c r="G119">
        <v>483883</v>
      </c>
    </row>
    <row r="120" spans="1:7" x14ac:dyDescent="0.25">
      <c r="A120" t="s">
        <v>430</v>
      </c>
      <c r="B120" t="s">
        <v>223</v>
      </c>
      <c r="C120" t="s">
        <v>47</v>
      </c>
      <c r="D120" t="s">
        <v>48</v>
      </c>
      <c r="E120" t="s">
        <v>3510</v>
      </c>
      <c r="F120">
        <v>374398</v>
      </c>
      <c r="G120">
        <v>379135</v>
      </c>
    </row>
    <row r="121" spans="1:7" x14ac:dyDescent="0.25">
      <c r="A121" t="s">
        <v>433</v>
      </c>
      <c r="B121" t="s">
        <v>223</v>
      </c>
      <c r="C121" t="s">
        <v>47</v>
      </c>
      <c r="D121" t="s">
        <v>48</v>
      </c>
      <c r="E121" t="s">
        <v>3511</v>
      </c>
      <c r="F121">
        <v>1418375</v>
      </c>
      <c r="G121">
        <v>1326799</v>
      </c>
    </row>
    <row r="122" spans="1:7" x14ac:dyDescent="0.25">
      <c r="A122" t="s">
        <v>436</v>
      </c>
      <c r="B122" t="s">
        <v>223</v>
      </c>
      <c r="C122" t="s">
        <v>47</v>
      </c>
      <c r="D122" t="s">
        <v>48</v>
      </c>
      <c r="E122" t="s">
        <v>3512</v>
      </c>
      <c r="F122">
        <v>384708</v>
      </c>
      <c r="G122">
        <v>391038</v>
      </c>
    </row>
    <row r="123" spans="1:7" x14ac:dyDescent="0.25">
      <c r="A123" t="s">
        <v>439</v>
      </c>
      <c r="B123" t="s">
        <v>223</v>
      </c>
      <c r="C123" t="s">
        <v>47</v>
      </c>
      <c r="D123" t="s">
        <v>48</v>
      </c>
      <c r="E123" t="s">
        <v>3513</v>
      </c>
      <c r="F123">
        <v>649980</v>
      </c>
      <c r="G123">
        <v>601968</v>
      </c>
    </row>
    <row r="124" spans="1:7" x14ac:dyDescent="0.25">
      <c r="A124" t="s">
        <v>443</v>
      </c>
      <c r="B124" t="s">
        <v>223</v>
      </c>
      <c r="C124" t="s">
        <v>27</v>
      </c>
      <c r="D124" t="s">
        <v>28</v>
      </c>
      <c r="E124" t="s">
        <v>3514</v>
      </c>
      <c r="F124">
        <v>6066024</v>
      </c>
      <c r="G124">
        <v>5707113</v>
      </c>
    </row>
    <row r="125" spans="1:7" x14ac:dyDescent="0.25">
      <c r="A125" t="s">
        <v>446</v>
      </c>
      <c r="B125" t="s">
        <v>223</v>
      </c>
      <c r="C125" t="s">
        <v>27</v>
      </c>
      <c r="D125" t="s">
        <v>28</v>
      </c>
      <c r="E125" t="s">
        <v>3515</v>
      </c>
      <c r="F125">
        <v>53304104</v>
      </c>
      <c r="G125">
        <v>51055830</v>
      </c>
    </row>
    <row r="126" spans="1:7" x14ac:dyDescent="0.25">
      <c r="A126" t="s">
        <v>449</v>
      </c>
      <c r="B126" t="s">
        <v>223</v>
      </c>
      <c r="C126" t="s">
        <v>47</v>
      </c>
      <c r="D126" t="s">
        <v>48</v>
      </c>
      <c r="E126" t="s">
        <v>3516</v>
      </c>
      <c r="F126">
        <v>1115144</v>
      </c>
      <c r="G126">
        <v>1125842</v>
      </c>
    </row>
    <row r="127" spans="1:7" x14ac:dyDescent="0.25">
      <c r="A127" t="s">
        <v>452</v>
      </c>
      <c r="B127" t="s">
        <v>223</v>
      </c>
      <c r="C127" t="s">
        <v>27</v>
      </c>
      <c r="D127" t="s">
        <v>28</v>
      </c>
      <c r="E127" t="s">
        <v>3517</v>
      </c>
      <c r="F127">
        <v>919667</v>
      </c>
      <c r="G127">
        <v>893678</v>
      </c>
    </row>
    <row r="128" spans="1:7" x14ac:dyDescent="0.25">
      <c r="A128" t="s">
        <v>3314</v>
      </c>
      <c r="B128" t="s">
        <v>223</v>
      </c>
      <c r="C128" t="s">
        <v>47</v>
      </c>
      <c r="D128" t="s">
        <v>48</v>
      </c>
      <c r="E128" t="s">
        <v>3518</v>
      </c>
      <c r="F128">
        <v>445280</v>
      </c>
      <c r="G128">
        <v>438074</v>
      </c>
    </row>
    <row r="129" spans="1:7" x14ac:dyDescent="0.25">
      <c r="A129" t="s">
        <v>459</v>
      </c>
      <c r="B129" t="s">
        <v>223</v>
      </c>
      <c r="C129" t="s">
        <v>27</v>
      </c>
      <c r="D129" t="s">
        <v>28</v>
      </c>
      <c r="E129" t="s">
        <v>3519</v>
      </c>
      <c r="F129">
        <v>940877</v>
      </c>
      <c r="G129">
        <v>948941</v>
      </c>
    </row>
    <row r="130" spans="1:7" x14ac:dyDescent="0.25">
      <c r="A130" t="s">
        <v>464</v>
      </c>
      <c r="B130" t="s">
        <v>223</v>
      </c>
      <c r="C130" t="s">
        <v>27</v>
      </c>
      <c r="D130" t="s">
        <v>28</v>
      </c>
      <c r="E130" t="s">
        <v>3520</v>
      </c>
      <c r="F130">
        <v>375646</v>
      </c>
      <c r="G130">
        <v>395184</v>
      </c>
    </row>
    <row r="131" spans="1:7" x14ac:dyDescent="0.25">
      <c r="A131" t="s">
        <v>467</v>
      </c>
      <c r="B131" t="s">
        <v>223</v>
      </c>
      <c r="C131" t="s">
        <v>47</v>
      </c>
      <c r="D131" t="s">
        <v>48</v>
      </c>
      <c r="E131" t="s">
        <v>3521</v>
      </c>
      <c r="F131">
        <v>401522</v>
      </c>
      <c r="G131">
        <v>417721</v>
      </c>
    </row>
    <row r="132" spans="1:7" x14ac:dyDescent="0.25">
      <c r="A132" t="s">
        <v>470</v>
      </c>
      <c r="B132" t="s">
        <v>223</v>
      </c>
      <c r="C132" t="s">
        <v>27</v>
      </c>
      <c r="D132" t="s">
        <v>28</v>
      </c>
      <c r="E132" t="s">
        <v>3522</v>
      </c>
      <c r="F132">
        <v>1867649</v>
      </c>
      <c r="G132">
        <v>1882434</v>
      </c>
    </row>
    <row r="133" spans="1:7" x14ac:dyDescent="0.25">
      <c r="A133" t="s">
        <v>475</v>
      </c>
      <c r="B133" t="s">
        <v>223</v>
      </c>
      <c r="C133" t="s">
        <v>27</v>
      </c>
      <c r="D133" t="s">
        <v>28</v>
      </c>
      <c r="E133" t="s">
        <v>3523</v>
      </c>
      <c r="F133">
        <v>756147</v>
      </c>
      <c r="G133">
        <v>686653</v>
      </c>
    </row>
    <row r="134" spans="1:7" x14ac:dyDescent="0.25">
      <c r="A134" t="s">
        <v>478</v>
      </c>
      <c r="B134" t="s">
        <v>223</v>
      </c>
      <c r="C134" t="s">
        <v>47</v>
      </c>
      <c r="D134" t="s">
        <v>48</v>
      </c>
      <c r="E134" t="s">
        <v>3524</v>
      </c>
      <c r="F134">
        <v>195976</v>
      </c>
      <c r="G134">
        <v>183970</v>
      </c>
    </row>
    <row r="135" spans="1:7" x14ac:dyDescent="0.25">
      <c r="A135" t="s">
        <v>483</v>
      </c>
      <c r="B135" t="s">
        <v>223</v>
      </c>
      <c r="C135" t="s">
        <v>27</v>
      </c>
      <c r="D135" t="s">
        <v>28</v>
      </c>
      <c r="E135" t="s">
        <v>3525</v>
      </c>
      <c r="F135">
        <v>570771</v>
      </c>
      <c r="G135">
        <v>598987</v>
      </c>
    </row>
    <row r="136" spans="1:7" x14ac:dyDescent="0.25">
      <c r="A136" t="s">
        <v>486</v>
      </c>
      <c r="B136" t="s">
        <v>223</v>
      </c>
      <c r="C136" t="s">
        <v>47</v>
      </c>
      <c r="D136" t="s">
        <v>48</v>
      </c>
      <c r="E136" t="s">
        <v>3526</v>
      </c>
      <c r="F136">
        <v>1915206</v>
      </c>
      <c r="G136">
        <v>1968931</v>
      </c>
    </row>
    <row r="137" spans="1:7" x14ac:dyDescent="0.25">
      <c r="A137" t="s">
        <v>489</v>
      </c>
      <c r="B137" t="s">
        <v>223</v>
      </c>
      <c r="C137" t="s">
        <v>27</v>
      </c>
      <c r="D137" t="s">
        <v>28</v>
      </c>
      <c r="E137" t="s">
        <v>3527</v>
      </c>
      <c r="F137">
        <v>565424</v>
      </c>
      <c r="G137">
        <v>540225</v>
      </c>
    </row>
    <row r="138" spans="1:7" x14ac:dyDescent="0.25">
      <c r="A138" t="s">
        <v>492</v>
      </c>
      <c r="B138" t="s">
        <v>223</v>
      </c>
      <c r="C138" t="s">
        <v>27</v>
      </c>
      <c r="D138" t="s">
        <v>28</v>
      </c>
      <c r="E138" t="s">
        <v>3528</v>
      </c>
      <c r="F138">
        <v>694568</v>
      </c>
      <c r="G138">
        <v>637209</v>
      </c>
    </row>
    <row r="139" spans="1:7" x14ac:dyDescent="0.25">
      <c r="A139" t="s">
        <v>496</v>
      </c>
      <c r="B139" t="s">
        <v>223</v>
      </c>
      <c r="C139" t="s">
        <v>27</v>
      </c>
      <c r="D139" t="s">
        <v>28</v>
      </c>
      <c r="E139" t="s">
        <v>3529</v>
      </c>
      <c r="F139">
        <v>808047</v>
      </c>
      <c r="G139">
        <v>774034</v>
      </c>
    </row>
    <row r="140" spans="1:7" x14ac:dyDescent="0.25">
      <c r="A140" t="s">
        <v>499</v>
      </c>
      <c r="B140" t="s">
        <v>223</v>
      </c>
      <c r="C140" t="s">
        <v>27</v>
      </c>
      <c r="D140" t="s">
        <v>28</v>
      </c>
      <c r="E140" t="s">
        <v>3530</v>
      </c>
      <c r="F140">
        <v>367271</v>
      </c>
      <c r="G140">
        <v>366578</v>
      </c>
    </row>
    <row r="141" spans="1:7" x14ac:dyDescent="0.25">
      <c r="A141" t="s">
        <v>502</v>
      </c>
      <c r="B141" t="s">
        <v>223</v>
      </c>
      <c r="C141" t="s">
        <v>47</v>
      </c>
      <c r="D141" t="s">
        <v>48</v>
      </c>
      <c r="E141" t="s">
        <v>3531</v>
      </c>
      <c r="F141">
        <v>1181803</v>
      </c>
      <c r="G141">
        <v>1157782</v>
      </c>
    </row>
    <row r="142" spans="1:7" x14ac:dyDescent="0.25">
      <c r="A142" t="s">
        <v>505</v>
      </c>
      <c r="B142" t="s">
        <v>223</v>
      </c>
      <c r="C142" t="s">
        <v>27</v>
      </c>
      <c r="D142" t="s">
        <v>28</v>
      </c>
      <c r="E142" t="s">
        <v>3532</v>
      </c>
      <c r="F142">
        <v>7427578</v>
      </c>
      <c r="G142">
        <v>7293798</v>
      </c>
    </row>
    <row r="143" spans="1:7" x14ac:dyDescent="0.25">
      <c r="A143" t="s">
        <v>508</v>
      </c>
      <c r="B143" t="s">
        <v>223</v>
      </c>
      <c r="C143" t="s">
        <v>47</v>
      </c>
      <c r="D143" t="s">
        <v>48</v>
      </c>
      <c r="E143" t="s">
        <v>3533</v>
      </c>
      <c r="F143">
        <v>1260686</v>
      </c>
      <c r="G143">
        <v>1199820</v>
      </c>
    </row>
    <row r="144" spans="1:7" x14ac:dyDescent="0.25">
      <c r="A144" t="s">
        <v>511</v>
      </c>
      <c r="B144" t="s">
        <v>223</v>
      </c>
      <c r="C144" t="s">
        <v>27</v>
      </c>
      <c r="D144" t="s">
        <v>28</v>
      </c>
      <c r="E144" t="s">
        <v>3534</v>
      </c>
      <c r="F144">
        <v>1725456</v>
      </c>
      <c r="G144">
        <v>1801308</v>
      </c>
    </row>
    <row r="145" spans="1:7" x14ac:dyDescent="0.25">
      <c r="A145" t="s">
        <v>513</v>
      </c>
      <c r="B145" t="s">
        <v>223</v>
      </c>
      <c r="C145" t="s">
        <v>27</v>
      </c>
      <c r="D145" t="s">
        <v>28</v>
      </c>
      <c r="E145" t="s">
        <v>3535</v>
      </c>
      <c r="F145">
        <v>1204054</v>
      </c>
      <c r="G145">
        <v>1155162</v>
      </c>
    </row>
    <row r="146" spans="1:7" x14ac:dyDescent="0.25">
      <c r="A146" t="s">
        <v>516</v>
      </c>
      <c r="B146" t="s">
        <v>223</v>
      </c>
      <c r="C146" t="s">
        <v>27</v>
      </c>
      <c r="D146" t="s">
        <v>28</v>
      </c>
      <c r="E146" t="s">
        <v>3536</v>
      </c>
      <c r="F146">
        <v>2185785</v>
      </c>
      <c r="G146">
        <v>2143758</v>
      </c>
    </row>
    <row r="147" spans="1:7" x14ac:dyDescent="0.25">
      <c r="A147" t="s">
        <v>519</v>
      </c>
      <c r="B147" t="s">
        <v>223</v>
      </c>
      <c r="C147" t="s">
        <v>47</v>
      </c>
      <c r="D147" t="s">
        <v>48</v>
      </c>
      <c r="E147" t="s">
        <v>3537</v>
      </c>
      <c r="F147">
        <v>1395259</v>
      </c>
      <c r="G147">
        <v>1370267</v>
      </c>
    </row>
    <row r="148" spans="1:7" x14ac:dyDescent="0.25">
      <c r="A148" t="s">
        <v>522</v>
      </c>
      <c r="B148" t="s">
        <v>223</v>
      </c>
      <c r="C148" t="s">
        <v>27</v>
      </c>
      <c r="D148" t="s">
        <v>28</v>
      </c>
      <c r="E148" t="s">
        <v>3538</v>
      </c>
      <c r="F148">
        <v>290224</v>
      </c>
      <c r="G148">
        <v>280033</v>
      </c>
    </row>
    <row r="149" spans="1:7" x14ac:dyDescent="0.25">
      <c r="A149" t="s">
        <v>525</v>
      </c>
      <c r="B149" t="s">
        <v>223</v>
      </c>
      <c r="C149" t="s">
        <v>47</v>
      </c>
      <c r="D149" t="s">
        <v>48</v>
      </c>
      <c r="E149" t="s">
        <v>3539</v>
      </c>
      <c r="F149">
        <v>317336</v>
      </c>
      <c r="G149">
        <v>328007</v>
      </c>
    </row>
    <row r="150" spans="1:7" x14ac:dyDescent="0.25">
      <c r="A150" t="s">
        <v>528</v>
      </c>
      <c r="B150" t="s">
        <v>223</v>
      </c>
      <c r="C150" t="s">
        <v>27</v>
      </c>
      <c r="D150" t="s">
        <v>28</v>
      </c>
      <c r="E150" t="s">
        <v>3540</v>
      </c>
      <c r="F150">
        <v>467192</v>
      </c>
      <c r="G150">
        <v>434188</v>
      </c>
    </row>
    <row r="151" spans="1:7" x14ac:dyDescent="0.25">
      <c r="A151" t="s">
        <v>531</v>
      </c>
      <c r="B151" t="s">
        <v>223</v>
      </c>
      <c r="C151" t="s">
        <v>47</v>
      </c>
      <c r="D151" t="s">
        <v>48</v>
      </c>
      <c r="E151" t="s">
        <v>3541</v>
      </c>
      <c r="F151">
        <v>159159</v>
      </c>
      <c r="G151">
        <v>173506</v>
      </c>
    </row>
    <row r="152" spans="1:7" x14ac:dyDescent="0.25">
      <c r="A152" t="s">
        <v>534</v>
      </c>
      <c r="B152" t="s">
        <v>223</v>
      </c>
      <c r="C152" t="s">
        <v>27</v>
      </c>
      <c r="D152" t="s">
        <v>28</v>
      </c>
      <c r="E152" t="s">
        <v>3542</v>
      </c>
      <c r="F152">
        <v>826026</v>
      </c>
      <c r="G152">
        <v>867605</v>
      </c>
    </row>
    <row r="153" spans="1:7" x14ac:dyDescent="0.25">
      <c r="A153" t="s">
        <v>537</v>
      </c>
      <c r="B153" t="s">
        <v>223</v>
      </c>
      <c r="C153" t="s">
        <v>27</v>
      </c>
      <c r="D153" t="s">
        <v>28</v>
      </c>
      <c r="E153" t="s">
        <v>3543</v>
      </c>
      <c r="F153">
        <v>1775309</v>
      </c>
      <c r="G153">
        <v>1795249</v>
      </c>
    </row>
    <row r="154" spans="1:7" x14ac:dyDescent="0.25">
      <c r="A154" t="s">
        <v>540</v>
      </c>
      <c r="B154" t="s">
        <v>223</v>
      </c>
      <c r="C154" t="s">
        <v>47</v>
      </c>
      <c r="D154" t="s">
        <v>48</v>
      </c>
      <c r="E154" t="s">
        <v>3544</v>
      </c>
      <c r="F154">
        <v>813368</v>
      </c>
      <c r="G154">
        <v>861297</v>
      </c>
    </row>
    <row r="155" spans="1:7" x14ac:dyDescent="0.25">
      <c r="A155" t="s">
        <v>542</v>
      </c>
      <c r="B155" t="s">
        <v>223</v>
      </c>
      <c r="C155" t="s">
        <v>27</v>
      </c>
      <c r="D155" t="s">
        <v>28</v>
      </c>
      <c r="E155" t="s">
        <v>3545</v>
      </c>
      <c r="F155">
        <v>322092</v>
      </c>
      <c r="G155">
        <v>328117</v>
      </c>
    </row>
    <row r="156" spans="1:7" x14ac:dyDescent="0.25">
      <c r="A156" t="s">
        <v>546</v>
      </c>
      <c r="B156" t="s">
        <v>223</v>
      </c>
      <c r="C156" t="s">
        <v>47</v>
      </c>
      <c r="D156" t="s">
        <v>48</v>
      </c>
      <c r="E156" t="s">
        <v>3546</v>
      </c>
      <c r="F156">
        <v>675535</v>
      </c>
      <c r="G156">
        <v>652913</v>
      </c>
    </row>
    <row r="157" spans="1:7" x14ac:dyDescent="0.25">
      <c r="A157" t="s">
        <v>549</v>
      </c>
      <c r="B157" t="s">
        <v>223</v>
      </c>
      <c r="C157" t="s">
        <v>47</v>
      </c>
      <c r="D157" t="s">
        <v>48</v>
      </c>
      <c r="E157" t="s">
        <v>3547</v>
      </c>
      <c r="F157">
        <v>539436</v>
      </c>
      <c r="G157">
        <v>592222</v>
      </c>
    </row>
    <row r="158" spans="1:7" x14ac:dyDescent="0.25">
      <c r="A158" t="s">
        <v>552</v>
      </c>
      <c r="B158" t="s">
        <v>223</v>
      </c>
      <c r="C158" t="s">
        <v>27</v>
      </c>
      <c r="D158" t="s">
        <v>28</v>
      </c>
      <c r="E158" t="s">
        <v>3548</v>
      </c>
      <c r="F158">
        <v>272444</v>
      </c>
      <c r="G158">
        <v>266083</v>
      </c>
    </row>
    <row r="159" spans="1:7" x14ac:dyDescent="0.25">
      <c r="A159" t="s">
        <v>555</v>
      </c>
      <c r="B159" t="s">
        <v>223</v>
      </c>
      <c r="C159" t="s">
        <v>27</v>
      </c>
      <c r="D159" t="s">
        <v>28</v>
      </c>
      <c r="E159" t="s">
        <v>3549</v>
      </c>
      <c r="F159">
        <v>2124323</v>
      </c>
      <c r="G159">
        <v>2024042</v>
      </c>
    </row>
    <row r="160" spans="1:7" x14ac:dyDescent="0.25">
      <c r="A160" t="s">
        <v>558</v>
      </c>
      <c r="B160" t="s">
        <v>223</v>
      </c>
      <c r="C160" t="s">
        <v>27</v>
      </c>
      <c r="D160" t="s">
        <v>28</v>
      </c>
      <c r="E160" t="s">
        <v>3550</v>
      </c>
      <c r="F160">
        <v>717586</v>
      </c>
      <c r="G160">
        <v>667162</v>
      </c>
    </row>
    <row r="161" spans="1:7" x14ac:dyDescent="0.25">
      <c r="A161" t="s">
        <v>563</v>
      </c>
      <c r="B161" t="s">
        <v>223</v>
      </c>
      <c r="C161" t="s">
        <v>27</v>
      </c>
      <c r="D161" t="s">
        <v>28</v>
      </c>
      <c r="E161" t="s">
        <v>3551</v>
      </c>
      <c r="F161">
        <v>591889</v>
      </c>
      <c r="G161">
        <v>563792</v>
      </c>
    </row>
    <row r="162" spans="1:7" x14ac:dyDescent="0.25">
      <c r="A162" t="s">
        <v>566</v>
      </c>
      <c r="B162" t="s">
        <v>223</v>
      </c>
      <c r="C162" t="s">
        <v>47</v>
      </c>
      <c r="D162" t="s">
        <v>48</v>
      </c>
      <c r="E162" t="s">
        <v>3552</v>
      </c>
      <c r="F162">
        <v>807488</v>
      </c>
      <c r="G162">
        <v>802153</v>
      </c>
    </row>
    <row r="163" spans="1:7" x14ac:dyDescent="0.25">
      <c r="A163" t="s">
        <v>569</v>
      </c>
      <c r="B163" t="s">
        <v>223</v>
      </c>
      <c r="C163" t="s">
        <v>47</v>
      </c>
      <c r="D163" t="s">
        <v>48</v>
      </c>
      <c r="E163" t="s">
        <v>3553</v>
      </c>
      <c r="F163">
        <v>220140</v>
      </c>
      <c r="G163">
        <v>204672</v>
      </c>
    </row>
    <row r="164" spans="1:7" x14ac:dyDescent="0.25">
      <c r="A164" t="s">
        <v>572</v>
      </c>
      <c r="B164" t="s">
        <v>223</v>
      </c>
      <c r="C164" t="s">
        <v>27</v>
      </c>
      <c r="D164" t="s">
        <v>28</v>
      </c>
      <c r="E164" t="s">
        <v>3554</v>
      </c>
      <c r="F164">
        <v>723852</v>
      </c>
      <c r="G164">
        <v>727056</v>
      </c>
    </row>
    <row r="165" spans="1:7" x14ac:dyDescent="0.25">
      <c r="A165" t="s">
        <v>577</v>
      </c>
      <c r="B165" t="s">
        <v>223</v>
      </c>
      <c r="C165" t="s">
        <v>27</v>
      </c>
      <c r="D165" t="s">
        <v>28</v>
      </c>
      <c r="E165" t="s">
        <v>3555</v>
      </c>
      <c r="F165">
        <v>437105</v>
      </c>
      <c r="G165">
        <v>432752</v>
      </c>
    </row>
    <row r="166" spans="1:7" x14ac:dyDescent="0.25">
      <c r="A166" t="s">
        <v>578</v>
      </c>
      <c r="B166" t="s">
        <v>223</v>
      </c>
      <c r="C166" t="s">
        <v>47</v>
      </c>
      <c r="D166" t="s">
        <v>48</v>
      </c>
      <c r="E166" t="s">
        <v>3556</v>
      </c>
      <c r="F166">
        <v>287842</v>
      </c>
      <c r="G166">
        <v>274336</v>
      </c>
    </row>
    <row r="167" spans="1:7" x14ac:dyDescent="0.25">
      <c r="A167" t="s">
        <v>581</v>
      </c>
      <c r="B167" t="s">
        <v>223</v>
      </c>
      <c r="C167" t="s">
        <v>27</v>
      </c>
      <c r="D167" t="s">
        <v>28</v>
      </c>
      <c r="E167" t="s">
        <v>3557</v>
      </c>
      <c r="F167">
        <v>700166</v>
      </c>
      <c r="G167">
        <v>691896</v>
      </c>
    </row>
    <row r="168" spans="1:7" x14ac:dyDescent="0.25">
      <c r="A168" t="s">
        <v>584</v>
      </c>
      <c r="B168" t="s">
        <v>223</v>
      </c>
      <c r="C168" t="s">
        <v>47</v>
      </c>
      <c r="D168" t="s">
        <v>48</v>
      </c>
      <c r="E168" t="s">
        <v>3558</v>
      </c>
      <c r="F168">
        <v>1076348</v>
      </c>
      <c r="G168">
        <v>1097545</v>
      </c>
    </row>
    <row r="169" spans="1:7" x14ac:dyDescent="0.25">
      <c r="A169" t="s">
        <v>587</v>
      </c>
      <c r="B169" t="s">
        <v>223</v>
      </c>
      <c r="C169" t="s">
        <v>47</v>
      </c>
      <c r="D169" t="s">
        <v>48</v>
      </c>
      <c r="E169" t="s">
        <v>3559</v>
      </c>
      <c r="F169">
        <v>1077675</v>
      </c>
      <c r="G169">
        <v>1091573</v>
      </c>
    </row>
    <row r="170" spans="1:7" x14ac:dyDescent="0.25">
      <c r="A170" t="s">
        <v>589</v>
      </c>
      <c r="B170" t="s">
        <v>223</v>
      </c>
      <c r="C170" t="s">
        <v>27</v>
      </c>
      <c r="D170" t="s">
        <v>28</v>
      </c>
      <c r="E170" t="s">
        <v>3560</v>
      </c>
      <c r="F170">
        <v>3015388</v>
      </c>
      <c r="G170">
        <v>2978975</v>
      </c>
    </row>
    <row r="171" spans="1:7" x14ac:dyDescent="0.25">
      <c r="A171" t="s">
        <v>592</v>
      </c>
      <c r="B171" t="s">
        <v>223</v>
      </c>
      <c r="C171" t="s">
        <v>47</v>
      </c>
      <c r="D171" t="s">
        <v>48</v>
      </c>
      <c r="E171" t="s">
        <v>3561</v>
      </c>
      <c r="F171">
        <v>192092</v>
      </c>
      <c r="G171">
        <v>211277</v>
      </c>
    </row>
    <row r="172" spans="1:7" x14ac:dyDescent="0.25">
      <c r="A172" t="s">
        <v>596</v>
      </c>
      <c r="B172" t="s">
        <v>223</v>
      </c>
      <c r="C172" t="s">
        <v>47</v>
      </c>
      <c r="D172" t="s">
        <v>48</v>
      </c>
      <c r="E172" t="s">
        <v>3562</v>
      </c>
      <c r="F172">
        <v>675126</v>
      </c>
      <c r="G172">
        <v>634284</v>
      </c>
    </row>
    <row r="173" spans="1:7" x14ac:dyDescent="0.25">
      <c r="A173" t="s">
        <v>599</v>
      </c>
      <c r="B173" t="s">
        <v>223</v>
      </c>
      <c r="C173" t="s">
        <v>27</v>
      </c>
      <c r="D173" t="s">
        <v>28</v>
      </c>
      <c r="E173" t="s">
        <v>3563</v>
      </c>
      <c r="F173">
        <v>555028</v>
      </c>
      <c r="G173">
        <v>573747</v>
      </c>
    </row>
    <row r="174" spans="1:7" x14ac:dyDescent="0.25">
      <c r="A174" t="s">
        <v>602</v>
      </c>
      <c r="B174" t="s">
        <v>223</v>
      </c>
      <c r="C174" t="s">
        <v>27</v>
      </c>
      <c r="D174" t="s">
        <v>28</v>
      </c>
      <c r="E174" t="s">
        <v>3564</v>
      </c>
      <c r="F174">
        <v>4285920</v>
      </c>
      <c r="G174">
        <v>4266826</v>
      </c>
    </row>
    <row r="175" spans="1:7" x14ac:dyDescent="0.25">
      <c r="A175" t="s">
        <v>605</v>
      </c>
      <c r="B175" t="s">
        <v>223</v>
      </c>
      <c r="C175" t="s">
        <v>27</v>
      </c>
      <c r="D175" t="s">
        <v>28</v>
      </c>
      <c r="E175" t="s">
        <v>3565</v>
      </c>
      <c r="F175">
        <v>1964458</v>
      </c>
      <c r="G175">
        <v>1993797</v>
      </c>
    </row>
    <row r="176" spans="1:7" x14ac:dyDescent="0.25">
      <c r="A176" t="s">
        <v>608</v>
      </c>
      <c r="B176" t="s">
        <v>223</v>
      </c>
      <c r="C176" t="s">
        <v>27</v>
      </c>
      <c r="D176" t="s">
        <v>28</v>
      </c>
      <c r="E176" t="s">
        <v>3566</v>
      </c>
      <c r="F176">
        <v>3226732</v>
      </c>
      <c r="G176">
        <v>3149959</v>
      </c>
    </row>
    <row r="177" spans="1:7" x14ac:dyDescent="0.25">
      <c r="A177" t="s">
        <v>610</v>
      </c>
      <c r="B177" t="s">
        <v>223</v>
      </c>
      <c r="C177" t="s">
        <v>47</v>
      </c>
      <c r="D177" t="s">
        <v>48</v>
      </c>
      <c r="E177" t="s">
        <v>3567</v>
      </c>
      <c r="F177">
        <v>341371</v>
      </c>
      <c r="G177">
        <v>324595</v>
      </c>
    </row>
    <row r="178" spans="1:7" x14ac:dyDescent="0.25">
      <c r="A178" t="s">
        <v>613</v>
      </c>
      <c r="B178" t="s">
        <v>223</v>
      </c>
      <c r="C178" t="s">
        <v>27</v>
      </c>
      <c r="D178" t="s">
        <v>28</v>
      </c>
      <c r="E178" t="s">
        <v>3568</v>
      </c>
      <c r="F178">
        <v>11327381</v>
      </c>
      <c r="G178">
        <v>10970919</v>
      </c>
    </row>
    <row r="179" spans="1:7" x14ac:dyDescent="0.25">
      <c r="A179" t="s">
        <v>616</v>
      </c>
      <c r="B179" t="s">
        <v>223</v>
      </c>
      <c r="C179" t="s">
        <v>27</v>
      </c>
      <c r="D179" t="s">
        <v>28</v>
      </c>
      <c r="E179" t="s">
        <v>3569</v>
      </c>
      <c r="F179">
        <v>17155981</v>
      </c>
      <c r="G179">
        <v>16623262</v>
      </c>
    </row>
    <row r="180" spans="1:7" x14ac:dyDescent="0.25">
      <c r="A180" t="s">
        <v>620</v>
      </c>
      <c r="B180" t="s">
        <v>223</v>
      </c>
      <c r="C180" t="s">
        <v>27</v>
      </c>
      <c r="D180" t="s">
        <v>28</v>
      </c>
      <c r="E180" t="s">
        <v>3570</v>
      </c>
      <c r="F180">
        <v>8259160</v>
      </c>
      <c r="G180">
        <v>8136185</v>
      </c>
    </row>
    <row r="181" spans="1:7" x14ac:dyDescent="0.25">
      <c r="A181" t="s">
        <v>623</v>
      </c>
      <c r="B181" t="s">
        <v>223</v>
      </c>
      <c r="C181" t="s">
        <v>27</v>
      </c>
      <c r="D181" t="s">
        <v>28</v>
      </c>
      <c r="E181" t="s">
        <v>3571</v>
      </c>
      <c r="F181">
        <v>649471</v>
      </c>
      <c r="G181">
        <v>691044</v>
      </c>
    </row>
    <row r="182" spans="1:7" x14ac:dyDescent="0.25">
      <c r="A182" t="s">
        <v>626</v>
      </c>
      <c r="B182" t="s">
        <v>223</v>
      </c>
      <c r="C182" t="s">
        <v>27</v>
      </c>
      <c r="D182" t="s">
        <v>28</v>
      </c>
      <c r="E182" t="s">
        <v>3572</v>
      </c>
      <c r="F182">
        <v>596407</v>
      </c>
      <c r="G182">
        <v>568229</v>
      </c>
    </row>
    <row r="183" spans="1:7" x14ac:dyDescent="0.25">
      <c r="A183" t="s">
        <v>629</v>
      </c>
      <c r="B183" t="s">
        <v>223</v>
      </c>
      <c r="C183" t="s">
        <v>27</v>
      </c>
      <c r="D183" t="s">
        <v>28</v>
      </c>
      <c r="E183" t="s">
        <v>3573</v>
      </c>
      <c r="F183">
        <v>682391</v>
      </c>
      <c r="G183">
        <v>683491</v>
      </c>
    </row>
    <row r="184" spans="1:7" x14ac:dyDescent="0.25">
      <c r="A184" t="s">
        <v>632</v>
      </c>
      <c r="B184" t="s">
        <v>223</v>
      </c>
      <c r="C184" t="s">
        <v>27</v>
      </c>
      <c r="D184" t="s">
        <v>28</v>
      </c>
      <c r="E184" t="s">
        <v>3574</v>
      </c>
      <c r="F184">
        <v>5682340</v>
      </c>
      <c r="G184">
        <v>5556367</v>
      </c>
    </row>
    <row r="185" spans="1:7" x14ac:dyDescent="0.25">
      <c r="A185" t="s">
        <v>635</v>
      </c>
      <c r="B185" t="s">
        <v>223</v>
      </c>
      <c r="C185" t="s">
        <v>27</v>
      </c>
      <c r="D185" t="s">
        <v>28</v>
      </c>
      <c r="E185" t="s">
        <v>3575</v>
      </c>
      <c r="F185">
        <v>787989</v>
      </c>
      <c r="G185">
        <v>788419</v>
      </c>
    </row>
    <row r="186" spans="1:7" x14ac:dyDescent="0.25">
      <c r="A186" t="s">
        <v>638</v>
      </c>
      <c r="B186" t="s">
        <v>223</v>
      </c>
      <c r="C186" t="s">
        <v>27</v>
      </c>
      <c r="D186" t="s">
        <v>28</v>
      </c>
      <c r="E186" t="s">
        <v>3576</v>
      </c>
      <c r="F186">
        <v>822597</v>
      </c>
      <c r="G186">
        <v>855570</v>
      </c>
    </row>
    <row r="187" spans="1:7" x14ac:dyDescent="0.25">
      <c r="A187" t="s">
        <v>641</v>
      </c>
      <c r="B187" t="s">
        <v>223</v>
      </c>
      <c r="C187" t="s">
        <v>47</v>
      </c>
      <c r="D187" t="s">
        <v>48</v>
      </c>
      <c r="E187" t="s">
        <v>3577</v>
      </c>
      <c r="F187">
        <v>1157956</v>
      </c>
      <c r="G187">
        <v>1137308</v>
      </c>
    </row>
    <row r="188" spans="1:7" x14ac:dyDescent="0.25">
      <c r="A188" t="s">
        <v>644</v>
      </c>
      <c r="B188" t="s">
        <v>223</v>
      </c>
      <c r="C188" t="s">
        <v>27</v>
      </c>
      <c r="D188" t="s">
        <v>28</v>
      </c>
      <c r="E188" t="s">
        <v>3578</v>
      </c>
      <c r="F188">
        <v>506178</v>
      </c>
      <c r="G188">
        <v>506065</v>
      </c>
    </row>
    <row r="189" spans="1:7" x14ac:dyDescent="0.25">
      <c r="A189" t="s">
        <v>649</v>
      </c>
      <c r="B189" t="s">
        <v>223</v>
      </c>
      <c r="C189" t="s">
        <v>27</v>
      </c>
      <c r="D189" t="s">
        <v>28</v>
      </c>
      <c r="E189" t="s">
        <v>3579</v>
      </c>
      <c r="F189">
        <v>1339618</v>
      </c>
      <c r="G189">
        <v>1275451</v>
      </c>
    </row>
    <row r="190" spans="1:7" x14ac:dyDescent="0.25">
      <c r="A190" t="s">
        <v>652</v>
      </c>
      <c r="B190" t="s">
        <v>223</v>
      </c>
      <c r="C190" t="s">
        <v>27</v>
      </c>
      <c r="D190" t="s">
        <v>28</v>
      </c>
      <c r="E190" t="s">
        <v>3580</v>
      </c>
      <c r="F190">
        <v>1027619</v>
      </c>
      <c r="G190">
        <v>995560</v>
      </c>
    </row>
    <row r="191" spans="1:7" x14ac:dyDescent="0.25">
      <c r="A191" t="s">
        <v>655</v>
      </c>
      <c r="B191" t="s">
        <v>223</v>
      </c>
      <c r="C191" t="s">
        <v>27</v>
      </c>
      <c r="D191" t="s">
        <v>28</v>
      </c>
      <c r="E191" t="s">
        <v>3581</v>
      </c>
      <c r="F191">
        <v>1333924</v>
      </c>
      <c r="G191">
        <v>1312399</v>
      </c>
    </row>
    <row r="192" spans="1:7" x14ac:dyDescent="0.25">
      <c r="A192" t="s">
        <v>658</v>
      </c>
      <c r="B192" t="s">
        <v>223</v>
      </c>
      <c r="C192" t="s">
        <v>47</v>
      </c>
      <c r="D192" t="s">
        <v>48</v>
      </c>
      <c r="E192" t="s">
        <v>3582</v>
      </c>
      <c r="F192">
        <v>253737</v>
      </c>
      <c r="G192">
        <v>279480</v>
      </c>
    </row>
    <row r="193" spans="1:7" x14ac:dyDescent="0.25">
      <c r="A193" t="s">
        <v>661</v>
      </c>
      <c r="B193" t="s">
        <v>223</v>
      </c>
      <c r="C193" t="s">
        <v>47</v>
      </c>
      <c r="D193" t="s">
        <v>48</v>
      </c>
      <c r="E193" t="s">
        <v>3583</v>
      </c>
      <c r="F193">
        <v>357425</v>
      </c>
      <c r="G193">
        <v>374456</v>
      </c>
    </row>
    <row r="194" spans="1:7" x14ac:dyDescent="0.25">
      <c r="A194" t="s">
        <v>664</v>
      </c>
      <c r="B194" t="s">
        <v>223</v>
      </c>
      <c r="C194" t="s">
        <v>47</v>
      </c>
      <c r="D194" t="s">
        <v>48</v>
      </c>
      <c r="E194" t="s">
        <v>3584</v>
      </c>
      <c r="F194">
        <v>583097</v>
      </c>
      <c r="G194">
        <v>571908</v>
      </c>
    </row>
    <row r="195" spans="1:7" x14ac:dyDescent="0.25">
      <c r="A195" t="s">
        <v>667</v>
      </c>
      <c r="B195" t="s">
        <v>223</v>
      </c>
      <c r="C195" t="s">
        <v>47</v>
      </c>
      <c r="D195" t="s">
        <v>48</v>
      </c>
      <c r="E195" t="s">
        <v>3585</v>
      </c>
      <c r="F195">
        <v>1596165</v>
      </c>
      <c r="G195">
        <v>1465181</v>
      </c>
    </row>
    <row r="196" spans="1:7" x14ac:dyDescent="0.25">
      <c r="A196" t="s">
        <v>670</v>
      </c>
      <c r="B196" t="s">
        <v>223</v>
      </c>
      <c r="C196" t="s">
        <v>27</v>
      </c>
      <c r="D196" t="s">
        <v>28</v>
      </c>
      <c r="E196" t="s">
        <v>3586</v>
      </c>
      <c r="F196">
        <v>421298</v>
      </c>
      <c r="G196">
        <v>416962</v>
      </c>
    </row>
    <row r="197" spans="1:7" x14ac:dyDescent="0.25">
      <c r="A197" t="s">
        <v>673</v>
      </c>
      <c r="B197" t="s">
        <v>223</v>
      </c>
      <c r="C197" t="s">
        <v>27</v>
      </c>
      <c r="D197" t="s">
        <v>28</v>
      </c>
      <c r="E197" t="s">
        <v>3587</v>
      </c>
      <c r="F197">
        <v>3274588</v>
      </c>
      <c r="G197">
        <v>3310255</v>
      </c>
    </row>
    <row r="198" spans="1:7" x14ac:dyDescent="0.25">
      <c r="A198" t="s">
        <v>676</v>
      </c>
      <c r="B198" t="s">
        <v>223</v>
      </c>
      <c r="C198" t="s">
        <v>27</v>
      </c>
      <c r="D198" t="s">
        <v>28</v>
      </c>
      <c r="E198" t="s">
        <v>3588</v>
      </c>
      <c r="F198">
        <v>1063453</v>
      </c>
      <c r="G198">
        <v>1016742</v>
      </c>
    </row>
    <row r="199" spans="1:7" x14ac:dyDescent="0.25">
      <c r="A199" t="s">
        <v>3315</v>
      </c>
      <c r="B199" t="s">
        <v>223</v>
      </c>
      <c r="C199" t="s">
        <v>27</v>
      </c>
      <c r="D199" t="s">
        <v>28</v>
      </c>
      <c r="E199" t="s">
        <v>3589</v>
      </c>
      <c r="F199">
        <v>517195</v>
      </c>
      <c r="G199">
        <v>543697</v>
      </c>
    </row>
    <row r="200" spans="1:7" x14ac:dyDescent="0.25">
      <c r="A200" t="s">
        <v>680</v>
      </c>
      <c r="B200" t="s">
        <v>223</v>
      </c>
      <c r="C200" t="s">
        <v>27</v>
      </c>
      <c r="D200" t="s">
        <v>28</v>
      </c>
      <c r="E200" t="s">
        <v>3590</v>
      </c>
      <c r="F200">
        <v>563128</v>
      </c>
      <c r="G200">
        <v>556906</v>
      </c>
    </row>
    <row r="201" spans="1:7" x14ac:dyDescent="0.25">
      <c r="A201" t="s">
        <v>683</v>
      </c>
      <c r="B201" t="s">
        <v>223</v>
      </c>
      <c r="C201" t="s">
        <v>27</v>
      </c>
      <c r="D201" t="s">
        <v>28</v>
      </c>
      <c r="E201" t="s">
        <v>3591</v>
      </c>
      <c r="F201">
        <v>814514</v>
      </c>
      <c r="G201">
        <v>853789</v>
      </c>
    </row>
    <row r="202" spans="1:7" x14ac:dyDescent="0.25">
      <c r="A202" t="s">
        <v>686</v>
      </c>
      <c r="B202" t="s">
        <v>223</v>
      </c>
      <c r="C202" t="s">
        <v>47</v>
      </c>
      <c r="D202" t="s">
        <v>48</v>
      </c>
      <c r="E202" t="s">
        <v>3592</v>
      </c>
      <c r="F202">
        <v>653440</v>
      </c>
      <c r="G202">
        <v>616613</v>
      </c>
    </row>
    <row r="203" spans="1:7" x14ac:dyDescent="0.25">
      <c r="A203" t="s">
        <v>689</v>
      </c>
      <c r="B203" t="s">
        <v>223</v>
      </c>
      <c r="C203" t="s">
        <v>47</v>
      </c>
      <c r="D203" t="s">
        <v>48</v>
      </c>
      <c r="E203" t="s">
        <v>3593</v>
      </c>
      <c r="F203">
        <v>540434</v>
      </c>
      <c r="G203">
        <v>541210</v>
      </c>
    </row>
    <row r="204" spans="1:7" x14ac:dyDescent="0.25">
      <c r="A204" t="s">
        <v>692</v>
      </c>
      <c r="B204" t="s">
        <v>223</v>
      </c>
      <c r="C204" t="s">
        <v>27</v>
      </c>
      <c r="D204" t="s">
        <v>28</v>
      </c>
      <c r="E204" t="s">
        <v>3594</v>
      </c>
      <c r="F204">
        <v>676859</v>
      </c>
      <c r="G204">
        <v>688201</v>
      </c>
    </row>
    <row r="205" spans="1:7" x14ac:dyDescent="0.25">
      <c r="A205" t="s">
        <v>695</v>
      </c>
      <c r="B205" t="s">
        <v>223</v>
      </c>
      <c r="C205" t="s">
        <v>47</v>
      </c>
      <c r="D205" t="s">
        <v>48</v>
      </c>
      <c r="E205" t="s">
        <v>3595</v>
      </c>
      <c r="F205">
        <v>448019</v>
      </c>
      <c r="G205">
        <v>451344</v>
      </c>
    </row>
    <row r="206" spans="1:7" x14ac:dyDescent="0.25">
      <c r="A206" t="s">
        <v>698</v>
      </c>
      <c r="B206" t="s">
        <v>223</v>
      </c>
      <c r="C206" t="s">
        <v>47</v>
      </c>
      <c r="D206" t="s">
        <v>48</v>
      </c>
      <c r="E206" t="s">
        <v>3596</v>
      </c>
      <c r="F206">
        <v>553126</v>
      </c>
      <c r="G206">
        <v>516804</v>
      </c>
    </row>
    <row r="207" spans="1:7" x14ac:dyDescent="0.25">
      <c r="A207" t="s">
        <v>701</v>
      </c>
      <c r="B207" t="s">
        <v>223</v>
      </c>
      <c r="C207" t="s">
        <v>47</v>
      </c>
      <c r="D207" t="s">
        <v>48</v>
      </c>
      <c r="E207" t="s">
        <v>3597</v>
      </c>
      <c r="F207">
        <v>413532</v>
      </c>
      <c r="G207">
        <v>411883</v>
      </c>
    </row>
    <row r="208" spans="1:7" x14ac:dyDescent="0.25">
      <c r="A208" t="s">
        <v>704</v>
      </c>
      <c r="B208" t="s">
        <v>223</v>
      </c>
      <c r="C208" t="s">
        <v>27</v>
      </c>
      <c r="D208" t="s">
        <v>28</v>
      </c>
      <c r="E208" t="s">
        <v>3598</v>
      </c>
      <c r="F208">
        <v>967040</v>
      </c>
      <c r="G208">
        <v>943349</v>
      </c>
    </row>
    <row r="209" spans="1:7" x14ac:dyDescent="0.25">
      <c r="A209" t="s">
        <v>707</v>
      </c>
      <c r="B209" t="s">
        <v>223</v>
      </c>
      <c r="C209" t="s">
        <v>27</v>
      </c>
      <c r="D209" t="s">
        <v>28</v>
      </c>
      <c r="E209" t="s">
        <v>3599</v>
      </c>
      <c r="F209">
        <v>738810</v>
      </c>
      <c r="G209">
        <v>738790</v>
      </c>
    </row>
    <row r="210" spans="1:7" x14ac:dyDescent="0.25">
      <c r="A210" t="s">
        <v>710</v>
      </c>
      <c r="B210" t="s">
        <v>223</v>
      </c>
      <c r="C210" t="s">
        <v>27</v>
      </c>
      <c r="D210" t="s">
        <v>28</v>
      </c>
      <c r="E210" t="s">
        <v>3600</v>
      </c>
      <c r="F210">
        <v>1033465</v>
      </c>
      <c r="G210">
        <v>1069498</v>
      </c>
    </row>
    <row r="211" spans="1:7" x14ac:dyDescent="0.25">
      <c r="A211" t="s">
        <v>713</v>
      </c>
      <c r="B211" t="s">
        <v>223</v>
      </c>
      <c r="C211" t="s">
        <v>27</v>
      </c>
      <c r="D211" t="s">
        <v>28</v>
      </c>
      <c r="E211" t="s">
        <v>3601</v>
      </c>
      <c r="F211">
        <v>1071981</v>
      </c>
      <c r="G211">
        <v>1072100</v>
      </c>
    </row>
    <row r="212" spans="1:7" x14ac:dyDescent="0.25">
      <c r="A212" t="s">
        <v>716</v>
      </c>
      <c r="B212" t="s">
        <v>223</v>
      </c>
      <c r="C212" t="s">
        <v>47</v>
      </c>
      <c r="D212" t="s">
        <v>48</v>
      </c>
      <c r="E212" t="s">
        <v>3602</v>
      </c>
      <c r="F212">
        <v>903527</v>
      </c>
      <c r="G212">
        <v>853635</v>
      </c>
    </row>
    <row r="213" spans="1:7" x14ac:dyDescent="0.25">
      <c r="A213" t="s">
        <v>719</v>
      </c>
      <c r="B213" t="s">
        <v>223</v>
      </c>
      <c r="C213" t="s">
        <v>27</v>
      </c>
      <c r="D213" t="s">
        <v>28</v>
      </c>
      <c r="E213" t="s">
        <v>3603</v>
      </c>
      <c r="F213">
        <v>246968</v>
      </c>
      <c r="G213">
        <v>232055</v>
      </c>
    </row>
    <row r="214" spans="1:7" x14ac:dyDescent="0.25">
      <c r="A214" t="s">
        <v>722</v>
      </c>
      <c r="B214" t="s">
        <v>223</v>
      </c>
      <c r="C214" t="s">
        <v>27</v>
      </c>
      <c r="D214" t="s">
        <v>28</v>
      </c>
      <c r="E214" t="s">
        <v>3604</v>
      </c>
      <c r="F214">
        <v>725251</v>
      </c>
      <c r="G214">
        <v>748627</v>
      </c>
    </row>
    <row r="215" spans="1:7" x14ac:dyDescent="0.25">
      <c r="A215" t="s">
        <v>725</v>
      </c>
      <c r="B215" t="s">
        <v>223</v>
      </c>
      <c r="C215" t="s">
        <v>47</v>
      </c>
      <c r="D215" t="s">
        <v>48</v>
      </c>
      <c r="E215" t="s">
        <v>3605</v>
      </c>
      <c r="F215">
        <v>822867</v>
      </c>
      <c r="G215">
        <v>789047</v>
      </c>
    </row>
    <row r="216" spans="1:7" x14ac:dyDescent="0.25">
      <c r="A216" t="s">
        <v>728</v>
      </c>
      <c r="B216" t="s">
        <v>223</v>
      </c>
      <c r="C216" t="s">
        <v>47</v>
      </c>
      <c r="D216" t="s">
        <v>48</v>
      </c>
      <c r="E216" t="s">
        <v>3606</v>
      </c>
      <c r="F216">
        <v>929260</v>
      </c>
      <c r="G216">
        <v>934943</v>
      </c>
    </row>
    <row r="217" spans="1:7" x14ac:dyDescent="0.25">
      <c r="A217" t="s">
        <v>731</v>
      </c>
      <c r="B217" t="s">
        <v>223</v>
      </c>
      <c r="C217" t="s">
        <v>47</v>
      </c>
      <c r="D217" t="s">
        <v>48</v>
      </c>
      <c r="E217" t="s">
        <v>3607</v>
      </c>
      <c r="F217">
        <v>687321</v>
      </c>
      <c r="G217">
        <v>700346</v>
      </c>
    </row>
    <row r="218" spans="1:7" x14ac:dyDescent="0.25">
      <c r="A218" t="s">
        <v>734</v>
      </c>
      <c r="B218" t="s">
        <v>223</v>
      </c>
      <c r="C218" t="s">
        <v>27</v>
      </c>
      <c r="D218" t="s">
        <v>28</v>
      </c>
      <c r="E218" t="s">
        <v>3608</v>
      </c>
      <c r="F218">
        <v>464500</v>
      </c>
      <c r="G218">
        <v>445962</v>
      </c>
    </row>
    <row r="219" spans="1:7" x14ac:dyDescent="0.25">
      <c r="A219" t="s">
        <v>737</v>
      </c>
      <c r="B219" t="s">
        <v>223</v>
      </c>
      <c r="C219" t="s">
        <v>47</v>
      </c>
      <c r="D219" t="s">
        <v>48</v>
      </c>
      <c r="E219" t="s">
        <v>3609</v>
      </c>
      <c r="F219">
        <v>212515</v>
      </c>
      <c r="G219">
        <v>197518</v>
      </c>
    </row>
    <row r="220" spans="1:7" x14ac:dyDescent="0.25">
      <c r="A220" t="s">
        <v>740</v>
      </c>
      <c r="B220" t="s">
        <v>223</v>
      </c>
      <c r="C220" t="s">
        <v>27</v>
      </c>
      <c r="D220" t="s">
        <v>28</v>
      </c>
      <c r="E220" t="s">
        <v>3610</v>
      </c>
      <c r="F220">
        <v>543592</v>
      </c>
      <c r="G220">
        <v>547899</v>
      </c>
    </row>
    <row r="221" spans="1:7" x14ac:dyDescent="0.25">
      <c r="A221" t="s">
        <v>744</v>
      </c>
      <c r="B221" t="s">
        <v>223</v>
      </c>
      <c r="C221" t="s">
        <v>99</v>
      </c>
      <c r="D221" t="s">
        <v>100</v>
      </c>
      <c r="E221" t="s">
        <v>3611</v>
      </c>
      <c r="F221">
        <v>1582591</v>
      </c>
      <c r="G221">
        <v>1584048</v>
      </c>
    </row>
    <row r="222" spans="1:7" x14ac:dyDescent="0.25">
      <c r="A222" t="s">
        <v>746</v>
      </c>
      <c r="B222" t="s">
        <v>223</v>
      </c>
      <c r="C222" t="s">
        <v>99</v>
      </c>
      <c r="D222" t="s">
        <v>100</v>
      </c>
      <c r="E222" t="s">
        <v>3612</v>
      </c>
      <c r="F222">
        <v>2912880</v>
      </c>
      <c r="G222">
        <v>2974549</v>
      </c>
    </row>
    <row r="223" spans="1:7" x14ac:dyDescent="0.25">
      <c r="A223" t="s">
        <v>747</v>
      </c>
      <c r="B223" t="s">
        <v>223</v>
      </c>
      <c r="C223" t="s">
        <v>99</v>
      </c>
      <c r="D223" t="s">
        <v>100</v>
      </c>
      <c r="E223" t="s">
        <v>3613</v>
      </c>
      <c r="F223">
        <v>3251515</v>
      </c>
      <c r="G223">
        <v>3172999</v>
      </c>
    </row>
    <row r="224" spans="1:7" x14ac:dyDescent="0.25">
      <c r="A224" t="s">
        <v>748</v>
      </c>
      <c r="B224" t="s">
        <v>223</v>
      </c>
      <c r="C224" t="s">
        <v>99</v>
      </c>
      <c r="D224" t="s">
        <v>100</v>
      </c>
      <c r="E224" t="s">
        <v>3614</v>
      </c>
      <c r="F224">
        <v>4769103</v>
      </c>
      <c r="G224">
        <v>4651328</v>
      </c>
    </row>
    <row r="225" spans="1:7" x14ac:dyDescent="0.25">
      <c r="A225" t="s">
        <v>750</v>
      </c>
      <c r="B225" t="s">
        <v>223</v>
      </c>
      <c r="C225" t="s">
        <v>99</v>
      </c>
      <c r="D225" t="s">
        <v>100</v>
      </c>
      <c r="E225" t="s">
        <v>3615</v>
      </c>
      <c r="F225">
        <v>21747244</v>
      </c>
      <c r="G225">
        <v>21069960</v>
      </c>
    </row>
    <row r="226" spans="1:7" x14ac:dyDescent="0.25">
      <c r="A226" t="s">
        <v>752</v>
      </c>
      <c r="B226" t="s">
        <v>223</v>
      </c>
      <c r="C226" t="s">
        <v>99</v>
      </c>
      <c r="D226" t="s">
        <v>100</v>
      </c>
      <c r="E226" t="s">
        <v>3616</v>
      </c>
      <c r="F226">
        <v>1290667</v>
      </c>
      <c r="G226">
        <v>1282731</v>
      </c>
    </row>
    <row r="227" spans="1:7" x14ac:dyDescent="0.25">
      <c r="A227" t="s">
        <v>3316</v>
      </c>
      <c r="B227" t="s">
        <v>223</v>
      </c>
      <c r="C227" t="s">
        <v>99</v>
      </c>
      <c r="D227" t="s">
        <v>100</v>
      </c>
      <c r="E227" t="s">
        <v>3617</v>
      </c>
      <c r="F227">
        <v>856820</v>
      </c>
      <c r="G227">
        <v>864472</v>
      </c>
    </row>
    <row r="228" spans="1:7" x14ac:dyDescent="0.25">
      <c r="A228" t="s">
        <v>755</v>
      </c>
      <c r="B228" t="s">
        <v>223</v>
      </c>
      <c r="C228" t="s">
        <v>99</v>
      </c>
      <c r="D228" t="s">
        <v>100</v>
      </c>
      <c r="E228" t="s">
        <v>3618</v>
      </c>
      <c r="F228">
        <v>3069555</v>
      </c>
      <c r="G228">
        <v>3040698</v>
      </c>
    </row>
    <row r="229" spans="1:7" x14ac:dyDescent="0.25">
      <c r="A229" t="s">
        <v>757</v>
      </c>
      <c r="B229" t="s">
        <v>223</v>
      </c>
      <c r="C229" t="s">
        <v>99</v>
      </c>
      <c r="D229" t="s">
        <v>100</v>
      </c>
      <c r="E229" t="s">
        <v>3619</v>
      </c>
      <c r="F229">
        <v>7180090</v>
      </c>
      <c r="G229">
        <v>7050933</v>
      </c>
    </row>
    <row r="230" spans="1:7" x14ac:dyDescent="0.25">
      <c r="A230" t="s">
        <v>759</v>
      </c>
      <c r="B230" t="s">
        <v>223</v>
      </c>
      <c r="C230" t="s">
        <v>99</v>
      </c>
      <c r="D230" t="s">
        <v>100</v>
      </c>
      <c r="E230" t="s">
        <v>3620</v>
      </c>
      <c r="F230">
        <v>4825869</v>
      </c>
      <c r="G230">
        <v>4812292</v>
      </c>
    </row>
    <row r="231" spans="1:7" x14ac:dyDescent="0.25">
      <c r="A231" t="s">
        <v>761</v>
      </c>
      <c r="B231" t="s">
        <v>223</v>
      </c>
      <c r="C231" t="s">
        <v>99</v>
      </c>
      <c r="D231" t="s">
        <v>100</v>
      </c>
      <c r="E231" t="s">
        <v>3621</v>
      </c>
      <c r="F231">
        <v>6109679</v>
      </c>
      <c r="G231">
        <v>6042652</v>
      </c>
    </row>
    <row r="232" spans="1:7" x14ac:dyDescent="0.25">
      <c r="A232" t="s">
        <v>763</v>
      </c>
      <c r="B232" t="s">
        <v>223</v>
      </c>
      <c r="C232" t="s">
        <v>99</v>
      </c>
      <c r="D232" t="s">
        <v>100</v>
      </c>
      <c r="E232" t="s">
        <v>3622</v>
      </c>
      <c r="F232">
        <v>3513491</v>
      </c>
      <c r="G232">
        <v>3590054</v>
      </c>
    </row>
    <row r="233" spans="1:7" x14ac:dyDescent="0.25">
      <c r="A233" t="s">
        <v>764</v>
      </c>
      <c r="B233" t="s">
        <v>223</v>
      </c>
      <c r="C233" t="s">
        <v>99</v>
      </c>
      <c r="D233" t="s">
        <v>100</v>
      </c>
      <c r="E233" t="s">
        <v>3623</v>
      </c>
      <c r="F233">
        <v>2579454</v>
      </c>
      <c r="G233">
        <v>2420299</v>
      </c>
    </row>
    <row r="234" spans="1:7" x14ac:dyDescent="0.25">
      <c r="A234" t="s">
        <v>766</v>
      </c>
      <c r="B234" t="s">
        <v>223</v>
      </c>
      <c r="C234" t="s">
        <v>99</v>
      </c>
      <c r="D234" t="s">
        <v>100</v>
      </c>
      <c r="E234" t="s">
        <v>3624</v>
      </c>
      <c r="F234">
        <v>1667872</v>
      </c>
      <c r="G234">
        <v>1626555</v>
      </c>
    </row>
    <row r="235" spans="1:7" x14ac:dyDescent="0.25">
      <c r="A235" t="s">
        <v>770</v>
      </c>
      <c r="B235" t="s">
        <v>223</v>
      </c>
      <c r="C235" t="s">
        <v>99</v>
      </c>
      <c r="D235" t="s">
        <v>100</v>
      </c>
      <c r="E235" t="s">
        <v>3625</v>
      </c>
      <c r="F235">
        <v>2444448</v>
      </c>
      <c r="G235">
        <v>2392072</v>
      </c>
    </row>
    <row r="236" spans="1:7" x14ac:dyDescent="0.25">
      <c r="A236" t="s">
        <v>772</v>
      </c>
      <c r="B236" t="s">
        <v>223</v>
      </c>
      <c r="C236" t="s">
        <v>99</v>
      </c>
      <c r="D236" t="s">
        <v>100</v>
      </c>
      <c r="E236" t="s">
        <v>3626</v>
      </c>
      <c r="F236">
        <v>1560771</v>
      </c>
      <c r="G236">
        <v>1510635</v>
      </c>
    </row>
    <row r="237" spans="1:7" x14ac:dyDescent="0.25">
      <c r="A237" t="s">
        <v>774</v>
      </c>
      <c r="B237" t="s">
        <v>223</v>
      </c>
      <c r="C237" t="s">
        <v>99</v>
      </c>
      <c r="D237" t="s">
        <v>100</v>
      </c>
      <c r="E237" t="s">
        <v>3627</v>
      </c>
      <c r="F237">
        <v>1469642</v>
      </c>
      <c r="G237">
        <v>1454026</v>
      </c>
    </row>
    <row r="238" spans="1:7" x14ac:dyDescent="0.25">
      <c r="A238" t="s">
        <v>776</v>
      </c>
      <c r="B238" t="s">
        <v>223</v>
      </c>
      <c r="C238" t="s">
        <v>99</v>
      </c>
      <c r="D238" t="s">
        <v>100</v>
      </c>
      <c r="E238" t="s">
        <v>3628</v>
      </c>
      <c r="F238">
        <v>1672392</v>
      </c>
      <c r="G238">
        <v>1616179</v>
      </c>
    </row>
    <row r="239" spans="1:7" x14ac:dyDescent="0.25">
      <c r="A239" t="s">
        <v>777</v>
      </c>
      <c r="B239" t="s">
        <v>223</v>
      </c>
      <c r="C239" t="s">
        <v>99</v>
      </c>
      <c r="D239" t="s">
        <v>100</v>
      </c>
      <c r="E239" t="s">
        <v>3629</v>
      </c>
      <c r="F239">
        <v>2112059</v>
      </c>
      <c r="G239">
        <v>2137595</v>
      </c>
    </row>
    <row r="240" spans="1:7" x14ac:dyDescent="0.25">
      <c r="A240" t="s">
        <v>779</v>
      </c>
      <c r="B240" t="s">
        <v>223</v>
      </c>
      <c r="C240" t="s">
        <v>99</v>
      </c>
      <c r="D240" t="s">
        <v>100</v>
      </c>
      <c r="E240" t="s">
        <v>3630</v>
      </c>
      <c r="F240">
        <v>1514082</v>
      </c>
      <c r="G240">
        <v>1530780</v>
      </c>
    </row>
    <row r="241" spans="1:7" x14ac:dyDescent="0.25">
      <c r="A241" t="s">
        <v>781</v>
      </c>
      <c r="B241" t="s">
        <v>6</v>
      </c>
      <c r="C241" t="s">
        <v>19</v>
      </c>
      <c r="D241" t="s">
        <v>20</v>
      </c>
      <c r="E241" t="s">
        <v>3631</v>
      </c>
      <c r="F241">
        <v>8407804</v>
      </c>
      <c r="G241">
        <v>8303917</v>
      </c>
    </row>
    <row r="242" spans="1:7" x14ac:dyDescent="0.25">
      <c r="A242" t="s">
        <v>783</v>
      </c>
      <c r="B242" t="s">
        <v>6</v>
      </c>
      <c r="C242" t="s">
        <v>47</v>
      </c>
      <c r="D242" t="s">
        <v>48</v>
      </c>
      <c r="E242" t="s">
        <v>3632</v>
      </c>
      <c r="F242">
        <v>457928</v>
      </c>
      <c r="G242">
        <v>458038</v>
      </c>
    </row>
    <row r="243" spans="1:7" x14ac:dyDescent="0.25">
      <c r="A243" t="s">
        <v>787</v>
      </c>
      <c r="B243" t="s">
        <v>6</v>
      </c>
      <c r="C243" t="s">
        <v>27</v>
      </c>
      <c r="D243" t="s">
        <v>28</v>
      </c>
      <c r="E243" t="s">
        <v>3633</v>
      </c>
      <c r="F243">
        <v>2718700</v>
      </c>
      <c r="G243">
        <v>2709848</v>
      </c>
    </row>
    <row r="244" spans="1:7" x14ac:dyDescent="0.25">
      <c r="A244" t="s">
        <v>789</v>
      </c>
      <c r="B244" t="s">
        <v>6</v>
      </c>
      <c r="C244" t="s">
        <v>27</v>
      </c>
      <c r="D244" t="s">
        <v>28</v>
      </c>
      <c r="E244" t="s">
        <v>3634</v>
      </c>
      <c r="F244">
        <v>754180</v>
      </c>
      <c r="G244">
        <v>720327</v>
      </c>
    </row>
    <row r="245" spans="1:7" x14ac:dyDescent="0.25">
      <c r="A245" t="s">
        <v>792</v>
      </c>
      <c r="B245" t="s">
        <v>6</v>
      </c>
      <c r="C245" t="s">
        <v>27</v>
      </c>
      <c r="D245" t="s">
        <v>28</v>
      </c>
      <c r="E245" t="s">
        <v>3635</v>
      </c>
      <c r="F245">
        <v>203934</v>
      </c>
      <c r="G245">
        <v>201390</v>
      </c>
    </row>
    <row r="246" spans="1:7" x14ac:dyDescent="0.25">
      <c r="A246" t="s">
        <v>795</v>
      </c>
      <c r="B246" t="s">
        <v>6</v>
      </c>
      <c r="C246" t="s">
        <v>47</v>
      </c>
      <c r="D246" t="s">
        <v>48</v>
      </c>
      <c r="E246" t="s">
        <v>3636</v>
      </c>
      <c r="F246">
        <v>306907</v>
      </c>
      <c r="G246">
        <v>311710</v>
      </c>
    </row>
    <row r="247" spans="1:7" x14ac:dyDescent="0.25">
      <c r="A247" t="s">
        <v>798</v>
      </c>
      <c r="B247" t="s">
        <v>6</v>
      </c>
      <c r="C247" t="s">
        <v>27</v>
      </c>
      <c r="D247" t="s">
        <v>28</v>
      </c>
      <c r="E247" t="s">
        <v>3637</v>
      </c>
      <c r="F247">
        <v>2499838</v>
      </c>
      <c r="G247">
        <v>2558297</v>
      </c>
    </row>
    <row r="248" spans="1:7" x14ac:dyDescent="0.25">
      <c r="A248" t="s">
        <v>800</v>
      </c>
      <c r="B248" t="s">
        <v>6</v>
      </c>
      <c r="C248" t="s">
        <v>27</v>
      </c>
      <c r="D248" t="s">
        <v>28</v>
      </c>
      <c r="E248" t="s">
        <v>3638</v>
      </c>
      <c r="F248">
        <v>7170263</v>
      </c>
      <c r="G248">
        <v>6859877</v>
      </c>
    </row>
    <row r="249" spans="1:7" x14ac:dyDescent="0.25">
      <c r="A249" t="s">
        <v>803</v>
      </c>
      <c r="B249" t="s">
        <v>6</v>
      </c>
      <c r="C249" t="s">
        <v>27</v>
      </c>
      <c r="D249" t="s">
        <v>28</v>
      </c>
      <c r="E249" t="s">
        <v>3639</v>
      </c>
      <c r="F249">
        <v>995649</v>
      </c>
      <c r="G249">
        <v>923401</v>
      </c>
    </row>
    <row r="250" spans="1:7" x14ac:dyDescent="0.25">
      <c r="A250" t="s">
        <v>807</v>
      </c>
      <c r="B250" t="s">
        <v>6</v>
      </c>
      <c r="C250" t="s">
        <v>27</v>
      </c>
      <c r="D250" t="s">
        <v>28</v>
      </c>
      <c r="E250" t="s">
        <v>3640</v>
      </c>
      <c r="F250">
        <v>384441</v>
      </c>
      <c r="G250">
        <v>376090</v>
      </c>
    </row>
    <row r="251" spans="1:7" x14ac:dyDescent="0.25">
      <c r="A251" t="s">
        <v>811</v>
      </c>
      <c r="B251" t="s">
        <v>6</v>
      </c>
      <c r="C251" t="s">
        <v>27</v>
      </c>
      <c r="D251" t="s">
        <v>28</v>
      </c>
      <c r="E251" t="s">
        <v>3641</v>
      </c>
      <c r="F251">
        <v>871110</v>
      </c>
      <c r="G251">
        <v>847807</v>
      </c>
    </row>
    <row r="252" spans="1:7" x14ac:dyDescent="0.25">
      <c r="A252" t="s">
        <v>427</v>
      </c>
      <c r="B252" t="s">
        <v>6</v>
      </c>
      <c r="C252" t="s">
        <v>47</v>
      </c>
      <c r="D252" t="s">
        <v>48</v>
      </c>
      <c r="E252" t="s">
        <v>3642</v>
      </c>
      <c r="F252">
        <v>923522</v>
      </c>
      <c r="G252">
        <v>875204</v>
      </c>
    </row>
    <row r="253" spans="1:7" x14ac:dyDescent="0.25">
      <c r="A253" t="s">
        <v>816</v>
      </c>
      <c r="B253" t="s">
        <v>6</v>
      </c>
      <c r="C253" t="s">
        <v>47</v>
      </c>
      <c r="D253" t="s">
        <v>48</v>
      </c>
      <c r="E253" t="s">
        <v>3643</v>
      </c>
      <c r="F253">
        <v>568555</v>
      </c>
      <c r="G253">
        <v>579696</v>
      </c>
    </row>
    <row r="254" spans="1:7" x14ac:dyDescent="0.25">
      <c r="A254" t="s">
        <v>819</v>
      </c>
      <c r="B254" t="s">
        <v>6</v>
      </c>
      <c r="C254" t="s">
        <v>27</v>
      </c>
      <c r="D254" t="s">
        <v>28</v>
      </c>
      <c r="E254" t="s">
        <v>3644</v>
      </c>
      <c r="F254">
        <v>291967</v>
      </c>
      <c r="G254">
        <v>301440</v>
      </c>
    </row>
    <row r="255" spans="1:7" x14ac:dyDescent="0.25">
      <c r="A255" t="s">
        <v>822</v>
      </c>
      <c r="B255" t="s">
        <v>6</v>
      </c>
      <c r="C255" t="s">
        <v>27</v>
      </c>
      <c r="D255" t="s">
        <v>28</v>
      </c>
      <c r="E255" t="s">
        <v>3645</v>
      </c>
      <c r="F255">
        <v>1331590</v>
      </c>
      <c r="G255">
        <v>1340137</v>
      </c>
    </row>
    <row r="256" spans="1:7" x14ac:dyDescent="0.25">
      <c r="A256" t="s">
        <v>825</v>
      </c>
      <c r="B256" t="s">
        <v>6</v>
      </c>
      <c r="C256" t="s">
        <v>47</v>
      </c>
      <c r="D256" t="s">
        <v>48</v>
      </c>
      <c r="E256" t="s">
        <v>3646</v>
      </c>
      <c r="F256">
        <v>677901</v>
      </c>
      <c r="G256">
        <v>606485</v>
      </c>
    </row>
    <row r="257" spans="1:7" x14ac:dyDescent="0.25">
      <c r="A257" t="s">
        <v>728</v>
      </c>
      <c r="B257" t="s">
        <v>6</v>
      </c>
      <c r="C257" t="s">
        <v>47</v>
      </c>
      <c r="D257" t="s">
        <v>48</v>
      </c>
      <c r="E257" t="s">
        <v>3647</v>
      </c>
      <c r="F257">
        <v>591925</v>
      </c>
      <c r="G257">
        <v>613588</v>
      </c>
    </row>
    <row r="258" spans="1:7" x14ac:dyDescent="0.25">
      <c r="A258" t="s">
        <v>829</v>
      </c>
      <c r="B258" t="s">
        <v>6</v>
      </c>
      <c r="C258" t="s">
        <v>99</v>
      </c>
      <c r="D258" t="s">
        <v>100</v>
      </c>
      <c r="E258" t="s">
        <v>3648</v>
      </c>
      <c r="F258">
        <v>1631744</v>
      </c>
      <c r="G258">
        <v>1614570</v>
      </c>
    </row>
    <row r="259" spans="1:7" x14ac:dyDescent="0.25">
      <c r="A259" t="s">
        <v>830</v>
      </c>
      <c r="B259" t="s">
        <v>6</v>
      </c>
      <c r="C259" t="s">
        <v>99</v>
      </c>
      <c r="D259" t="s">
        <v>100</v>
      </c>
      <c r="E259" t="s">
        <v>3649</v>
      </c>
      <c r="F259">
        <v>1096205</v>
      </c>
      <c r="G259">
        <v>1095779</v>
      </c>
    </row>
    <row r="260" spans="1:7" x14ac:dyDescent="0.25">
      <c r="A260" t="s">
        <v>832</v>
      </c>
      <c r="B260" t="s">
        <v>6</v>
      </c>
      <c r="C260" t="s">
        <v>99</v>
      </c>
      <c r="D260" t="s">
        <v>100</v>
      </c>
      <c r="E260" t="s">
        <v>3650</v>
      </c>
      <c r="F260">
        <v>797883</v>
      </c>
      <c r="G260">
        <v>852687</v>
      </c>
    </row>
    <row r="261" spans="1:7" x14ac:dyDescent="0.25">
      <c r="A261" t="s">
        <v>834</v>
      </c>
      <c r="B261" t="s">
        <v>6</v>
      </c>
      <c r="C261" t="s">
        <v>99</v>
      </c>
      <c r="D261" t="s">
        <v>100</v>
      </c>
      <c r="E261" t="s">
        <v>3651</v>
      </c>
      <c r="F261">
        <v>978912</v>
      </c>
      <c r="G261">
        <v>932175</v>
      </c>
    </row>
    <row r="262" spans="1:7" x14ac:dyDescent="0.25">
      <c r="A262" t="s">
        <v>98</v>
      </c>
      <c r="B262" t="s">
        <v>6</v>
      </c>
      <c r="C262" t="s">
        <v>99</v>
      </c>
      <c r="D262" t="s">
        <v>100</v>
      </c>
      <c r="E262" t="s">
        <v>3652</v>
      </c>
      <c r="F262">
        <v>975742</v>
      </c>
      <c r="G262">
        <v>974345</v>
      </c>
    </row>
    <row r="263" spans="1:7" x14ac:dyDescent="0.25">
      <c r="A263" t="s">
        <v>835</v>
      </c>
      <c r="B263" t="s">
        <v>836</v>
      </c>
      <c r="C263" t="s">
        <v>19</v>
      </c>
      <c r="D263" t="s">
        <v>20</v>
      </c>
      <c r="E263" t="s">
        <v>3653</v>
      </c>
      <c r="F263">
        <v>12017705</v>
      </c>
      <c r="G263">
        <v>11969428</v>
      </c>
    </row>
    <row r="264" spans="1:7" x14ac:dyDescent="0.25">
      <c r="A264" t="s">
        <v>838</v>
      </c>
      <c r="B264" t="s">
        <v>836</v>
      </c>
      <c r="C264" t="s">
        <v>27</v>
      </c>
      <c r="D264" t="s">
        <v>28</v>
      </c>
      <c r="E264" t="s">
        <v>3654</v>
      </c>
      <c r="F264">
        <v>2969088</v>
      </c>
      <c r="G264">
        <v>2825695</v>
      </c>
    </row>
    <row r="265" spans="1:7" x14ac:dyDescent="0.25">
      <c r="A265" t="s">
        <v>842</v>
      </c>
      <c r="B265" t="s">
        <v>836</v>
      </c>
      <c r="C265" t="s">
        <v>47</v>
      </c>
      <c r="D265" t="s">
        <v>48</v>
      </c>
      <c r="E265" t="s">
        <v>3655</v>
      </c>
      <c r="F265">
        <v>536356</v>
      </c>
      <c r="G265">
        <v>546582</v>
      </c>
    </row>
    <row r="266" spans="1:7" x14ac:dyDescent="0.25">
      <c r="A266" t="s">
        <v>848</v>
      </c>
      <c r="B266" t="s">
        <v>836</v>
      </c>
      <c r="C266" t="s">
        <v>27</v>
      </c>
      <c r="D266" t="s">
        <v>28</v>
      </c>
      <c r="E266" t="s">
        <v>3656</v>
      </c>
      <c r="F266">
        <v>526230</v>
      </c>
      <c r="G266">
        <v>571288</v>
      </c>
    </row>
    <row r="267" spans="1:7" x14ac:dyDescent="0.25">
      <c r="A267" t="s">
        <v>852</v>
      </c>
      <c r="B267" t="s">
        <v>836</v>
      </c>
      <c r="C267" t="s">
        <v>27</v>
      </c>
      <c r="D267" t="s">
        <v>28</v>
      </c>
      <c r="E267" t="s">
        <v>3657</v>
      </c>
      <c r="F267">
        <v>558810</v>
      </c>
      <c r="G267">
        <v>547583</v>
      </c>
    </row>
    <row r="268" spans="1:7" x14ac:dyDescent="0.25">
      <c r="A268" t="s">
        <v>349</v>
      </c>
      <c r="B268" t="s">
        <v>836</v>
      </c>
      <c r="C268" t="s">
        <v>47</v>
      </c>
      <c r="D268" t="s">
        <v>48</v>
      </c>
      <c r="E268" t="s">
        <v>3658</v>
      </c>
      <c r="F268">
        <v>436986</v>
      </c>
      <c r="G268">
        <v>456805</v>
      </c>
    </row>
    <row r="269" spans="1:7" x14ac:dyDescent="0.25">
      <c r="A269" t="s">
        <v>855</v>
      </c>
      <c r="B269" t="s">
        <v>836</v>
      </c>
      <c r="C269" t="s">
        <v>47</v>
      </c>
      <c r="D269" t="s">
        <v>48</v>
      </c>
      <c r="E269" t="s">
        <v>3659</v>
      </c>
      <c r="F269">
        <v>756681</v>
      </c>
      <c r="G269">
        <v>735638</v>
      </c>
    </row>
    <row r="270" spans="1:7" x14ac:dyDescent="0.25">
      <c r="A270" t="s">
        <v>858</v>
      </c>
      <c r="B270" t="s">
        <v>836</v>
      </c>
      <c r="C270" t="s">
        <v>47</v>
      </c>
      <c r="D270" t="s">
        <v>48</v>
      </c>
      <c r="E270" t="s">
        <v>3660</v>
      </c>
      <c r="F270">
        <v>384711</v>
      </c>
      <c r="G270">
        <v>379412</v>
      </c>
    </row>
    <row r="271" spans="1:7" x14ac:dyDescent="0.25">
      <c r="A271" t="s">
        <v>863</v>
      </c>
      <c r="B271" t="s">
        <v>836</v>
      </c>
      <c r="C271" t="s">
        <v>27</v>
      </c>
      <c r="D271" t="s">
        <v>28</v>
      </c>
      <c r="E271" t="s">
        <v>3661</v>
      </c>
      <c r="F271">
        <v>3667730</v>
      </c>
      <c r="G271">
        <v>3466514</v>
      </c>
    </row>
    <row r="272" spans="1:7" x14ac:dyDescent="0.25">
      <c r="A272" t="s">
        <v>865</v>
      </c>
      <c r="B272" t="s">
        <v>836</v>
      </c>
      <c r="C272" t="s">
        <v>47</v>
      </c>
      <c r="D272" t="s">
        <v>48</v>
      </c>
      <c r="E272" t="s">
        <v>3662</v>
      </c>
      <c r="F272">
        <v>571965</v>
      </c>
      <c r="G272">
        <v>553806</v>
      </c>
    </row>
    <row r="273" spans="1:7" x14ac:dyDescent="0.25">
      <c r="A273" t="s">
        <v>866</v>
      </c>
      <c r="B273" t="s">
        <v>836</v>
      </c>
      <c r="C273" t="s">
        <v>47</v>
      </c>
      <c r="D273" t="s">
        <v>48</v>
      </c>
      <c r="E273" t="s">
        <v>3663</v>
      </c>
      <c r="F273">
        <v>829341</v>
      </c>
      <c r="G273">
        <v>814092</v>
      </c>
    </row>
    <row r="274" spans="1:7" x14ac:dyDescent="0.25">
      <c r="A274" t="s">
        <v>870</v>
      </c>
      <c r="B274" t="s">
        <v>836</v>
      </c>
      <c r="C274" t="s">
        <v>27</v>
      </c>
      <c r="D274" t="s">
        <v>28</v>
      </c>
      <c r="E274" t="s">
        <v>3664</v>
      </c>
      <c r="F274">
        <v>419044</v>
      </c>
      <c r="G274">
        <v>414480</v>
      </c>
    </row>
    <row r="275" spans="1:7" x14ac:dyDescent="0.25">
      <c r="A275" t="s">
        <v>874</v>
      </c>
      <c r="B275" t="s">
        <v>836</v>
      </c>
      <c r="C275" t="s">
        <v>27</v>
      </c>
      <c r="D275" t="s">
        <v>28</v>
      </c>
      <c r="E275" t="s">
        <v>3665</v>
      </c>
      <c r="F275">
        <v>441457</v>
      </c>
      <c r="G275">
        <v>426050</v>
      </c>
    </row>
    <row r="276" spans="1:7" x14ac:dyDescent="0.25">
      <c r="A276" t="s">
        <v>877</v>
      </c>
      <c r="B276" t="s">
        <v>836</v>
      </c>
      <c r="C276" t="s">
        <v>47</v>
      </c>
      <c r="D276" t="s">
        <v>48</v>
      </c>
      <c r="E276" t="s">
        <v>3666</v>
      </c>
      <c r="F276">
        <v>1598691</v>
      </c>
      <c r="G276">
        <v>1500971</v>
      </c>
    </row>
    <row r="277" spans="1:7" x14ac:dyDescent="0.25">
      <c r="A277" t="s">
        <v>881</v>
      </c>
      <c r="B277" t="s">
        <v>836</v>
      </c>
      <c r="C277" t="s">
        <v>27</v>
      </c>
      <c r="D277" t="s">
        <v>28</v>
      </c>
      <c r="E277" t="s">
        <v>3667</v>
      </c>
      <c r="F277">
        <v>3507455</v>
      </c>
      <c r="G277">
        <v>3493010</v>
      </c>
    </row>
    <row r="278" spans="1:7" x14ac:dyDescent="0.25">
      <c r="A278" t="s">
        <v>884</v>
      </c>
      <c r="B278" t="s">
        <v>836</v>
      </c>
      <c r="C278" t="s">
        <v>27</v>
      </c>
      <c r="D278" t="s">
        <v>28</v>
      </c>
      <c r="E278" t="s">
        <v>3668</v>
      </c>
      <c r="F278">
        <v>714846</v>
      </c>
      <c r="G278">
        <v>717976</v>
      </c>
    </row>
    <row r="279" spans="1:7" x14ac:dyDescent="0.25">
      <c r="A279" t="s">
        <v>502</v>
      </c>
      <c r="B279" t="s">
        <v>836</v>
      </c>
      <c r="C279" t="s">
        <v>27</v>
      </c>
      <c r="D279" t="s">
        <v>28</v>
      </c>
      <c r="E279" t="s">
        <v>3669</v>
      </c>
      <c r="F279">
        <v>903348</v>
      </c>
      <c r="G279">
        <v>889481</v>
      </c>
    </row>
    <row r="280" spans="1:7" x14ac:dyDescent="0.25">
      <c r="A280" t="s">
        <v>892</v>
      </c>
      <c r="B280" t="s">
        <v>836</v>
      </c>
      <c r="C280" t="s">
        <v>27</v>
      </c>
      <c r="D280" t="s">
        <v>28</v>
      </c>
      <c r="E280" t="s">
        <v>3670</v>
      </c>
      <c r="F280">
        <v>801926</v>
      </c>
      <c r="G280">
        <v>814102</v>
      </c>
    </row>
    <row r="281" spans="1:7" x14ac:dyDescent="0.25">
      <c r="A281" t="s">
        <v>896</v>
      </c>
      <c r="B281" t="s">
        <v>836</v>
      </c>
      <c r="C281" t="s">
        <v>27</v>
      </c>
      <c r="D281" t="s">
        <v>28</v>
      </c>
      <c r="E281" t="s">
        <v>3671</v>
      </c>
      <c r="F281">
        <v>933989</v>
      </c>
      <c r="G281">
        <v>897122</v>
      </c>
    </row>
    <row r="282" spans="1:7" x14ac:dyDescent="0.25">
      <c r="A282" t="s">
        <v>899</v>
      </c>
      <c r="B282" t="s">
        <v>836</v>
      </c>
      <c r="C282" t="s">
        <v>27</v>
      </c>
      <c r="D282" t="s">
        <v>28</v>
      </c>
      <c r="E282" t="s">
        <v>3672</v>
      </c>
      <c r="F282">
        <v>551127</v>
      </c>
      <c r="G282">
        <v>552365</v>
      </c>
    </row>
    <row r="283" spans="1:7" x14ac:dyDescent="0.25">
      <c r="A283" t="s">
        <v>902</v>
      </c>
      <c r="B283" t="s">
        <v>836</v>
      </c>
      <c r="C283" t="s">
        <v>47</v>
      </c>
      <c r="D283" t="s">
        <v>48</v>
      </c>
      <c r="E283" t="s">
        <v>3673</v>
      </c>
      <c r="F283">
        <v>1996547</v>
      </c>
      <c r="G283">
        <v>1913172</v>
      </c>
    </row>
    <row r="284" spans="1:7" x14ac:dyDescent="0.25">
      <c r="A284" t="s">
        <v>905</v>
      </c>
      <c r="B284" t="s">
        <v>836</v>
      </c>
      <c r="C284" t="s">
        <v>27</v>
      </c>
      <c r="D284" t="s">
        <v>28</v>
      </c>
      <c r="E284" t="s">
        <v>3674</v>
      </c>
      <c r="F284">
        <v>850974</v>
      </c>
      <c r="G284">
        <v>853740</v>
      </c>
    </row>
    <row r="285" spans="1:7" x14ac:dyDescent="0.25">
      <c r="A285" t="s">
        <v>906</v>
      </c>
      <c r="B285" t="s">
        <v>836</v>
      </c>
      <c r="C285" t="s">
        <v>47</v>
      </c>
      <c r="D285" t="s">
        <v>48</v>
      </c>
      <c r="E285" t="s">
        <v>3675</v>
      </c>
      <c r="F285">
        <v>621094</v>
      </c>
      <c r="G285">
        <v>619233</v>
      </c>
    </row>
    <row r="286" spans="1:7" x14ac:dyDescent="0.25">
      <c r="A286" t="s">
        <v>910</v>
      </c>
      <c r="B286" t="s">
        <v>911</v>
      </c>
      <c r="C286" t="s">
        <v>27</v>
      </c>
      <c r="D286" t="s">
        <v>28</v>
      </c>
      <c r="E286" t="s">
        <v>3676</v>
      </c>
      <c r="F286">
        <v>14344993</v>
      </c>
      <c r="G286">
        <v>13968596</v>
      </c>
    </row>
    <row r="287" spans="1:7" x14ac:dyDescent="0.25">
      <c r="A287" t="s">
        <v>915</v>
      </c>
      <c r="B287" t="s">
        <v>916</v>
      </c>
      <c r="C287" t="s">
        <v>19</v>
      </c>
      <c r="D287" t="s">
        <v>20</v>
      </c>
      <c r="E287" t="s">
        <v>3677</v>
      </c>
      <c r="F287">
        <v>2005029</v>
      </c>
      <c r="G287">
        <v>1934112</v>
      </c>
    </row>
    <row r="288" spans="1:7" x14ac:dyDescent="0.25">
      <c r="A288" t="s">
        <v>918</v>
      </c>
      <c r="B288" t="s">
        <v>916</v>
      </c>
      <c r="C288" t="s">
        <v>27</v>
      </c>
      <c r="D288" t="s">
        <v>28</v>
      </c>
      <c r="E288" t="s">
        <v>3678</v>
      </c>
      <c r="F288">
        <v>236261</v>
      </c>
      <c r="G288">
        <v>226316</v>
      </c>
    </row>
    <row r="289" spans="1:7" x14ac:dyDescent="0.25">
      <c r="A289" t="s">
        <v>922</v>
      </c>
      <c r="B289" t="s">
        <v>916</v>
      </c>
      <c r="C289" t="s">
        <v>27</v>
      </c>
      <c r="D289" t="s">
        <v>28</v>
      </c>
      <c r="E289" t="s">
        <v>3679</v>
      </c>
      <c r="F289">
        <v>2189229</v>
      </c>
      <c r="G289">
        <v>2148345</v>
      </c>
    </row>
    <row r="290" spans="1:7" x14ac:dyDescent="0.25">
      <c r="A290" t="s">
        <v>925</v>
      </c>
      <c r="B290" t="s">
        <v>916</v>
      </c>
      <c r="C290" t="s">
        <v>99</v>
      </c>
      <c r="D290" t="s">
        <v>100</v>
      </c>
      <c r="E290" t="s">
        <v>3680</v>
      </c>
      <c r="F290">
        <v>2209154</v>
      </c>
      <c r="G290">
        <v>2215682</v>
      </c>
    </row>
    <row r="291" spans="1:7" x14ac:dyDescent="0.25">
      <c r="A291" t="s">
        <v>927</v>
      </c>
      <c r="B291" t="s">
        <v>928</v>
      </c>
      <c r="C291" t="s">
        <v>19</v>
      </c>
      <c r="D291" t="s">
        <v>20</v>
      </c>
      <c r="E291" t="s">
        <v>3681</v>
      </c>
      <c r="F291">
        <v>24214007</v>
      </c>
      <c r="G291">
        <v>23211546</v>
      </c>
    </row>
    <row r="292" spans="1:7" x14ac:dyDescent="0.25">
      <c r="A292" t="s">
        <v>930</v>
      </c>
      <c r="B292" t="s">
        <v>928</v>
      </c>
      <c r="C292" t="s">
        <v>27</v>
      </c>
      <c r="D292" t="s">
        <v>28</v>
      </c>
      <c r="E292" t="s">
        <v>3682</v>
      </c>
      <c r="F292">
        <v>424501</v>
      </c>
      <c r="G292">
        <v>416549</v>
      </c>
    </row>
    <row r="293" spans="1:7" x14ac:dyDescent="0.25">
      <c r="A293" t="s">
        <v>933</v>
      </c>
      <c r="B293" t="s">
        <v>928</v>
      </c>
      <c r="C293" t="s">
        <v>27</v>
      </c>
      <c r="D293" t="s">
        <v>28</v>
      </c>
      <c r="E293" t="s">
        <v>3683</v>
      </c>
      <c r="F293">
        <v>462182</v>
      </c>
      <c r="G293">
        <v>477863</v>
      </c>
    </row>
    <row r="294" spans="1:7" x14ac:dyDescent="0.25">
      <c r="A294" t="s">
        <v>936</v>
      </c>
      <c r="B294" t="s">
        <v>928</v>
      </c>
      <c r="C294" t="s">
        <v>27</v>
      </c>
      <c r="D294" t="s">
        <v>28</v>
      </c>
      <c r="E294" t="s">
        <v>3684</v>
      </c>
      <c r="F294">
        <v>421006</v>
      </c>
      <c r="G294">
        <v>383336</v>
      </c>
    </row>
    <row r="295" spans="1:7" x14ac:dyDescent="0.25">
      <c r="A295" t="s">
        <v>939</v>
      </c>
      <c r="B295" t="s">
        <v>928</v>
      </c>
      <c r="C295" t="s">
        <v>27</v>
      </c>
      <c r="D295" t="s">
        <v>28</v>
      </c>
      <c r="E295" t="s">
        <v>3685</v>
      </c>
      <c r="F295">
        <v>781408</v>
      </c>
      <c r="G295">
        <v>859197</v>
      </c>
    </row>
    <row r="296" spans="1:7" x14ac:dyDescent="0.25">
      <c r="A296" t="s">
        <v>943</v>
      </c>
      <c r="B296" t="s">
        <v>928</v>
      </c>
      <c r="C296" t="s">
        <v>27</v>
      </c>
      <c r="D296" t="s">
        <v>28</v>
      </c>
      <c r="E296" t="s">
        <v>3686</v>
      </c>
      <c r="F296">
        <v>756486</v>
      </c>
      <c r="G296">
        <v>725799</v>
      </c>
    </row>
    <row r="297" spans="1:7" x14ac:dyDescent="0.25">
      <c r="A297" t="s">
        <v>947</v>
      </c>
      <c r="B297" t="s">
        <v>928</v>
      </c>
      <c r="C297" t="s">
        <v>47</v>
      </c>
      <c r="D297" t="s">
        <v>48</v>
      </c>
      <c r="E297" t="s">
        <v>3687</v>
      </c>
      <c r="F297">
        <v>217804</v>
      </c>
      <c r="G297">
        <v>181021</v>
      </c>
    </row>
    <row r="298" spans="1:7" x14ac:dyDescent="0.25">
      <c r="A298" t="s">
        <v>950</v>
      </c>
      <c r="B298" t="s">
        <v>928</v>
      </c>
      <c r="C298" t="s">
        <v>47</v>
      </c>
      <c r="D298" t="s">
        <v>48</v>
      </c>
      <c r="E298" t="s">
        <v>3688</v>
      </c>
      <c r="F298">
        <v>253123</v>
      </c>
      <c r="G298">
        <v>253177</v>
      </c>
    </row>
    <row r="299" spans="1:7" x14ac:dyDescent="0.25">
      <c r="A299" t="s">
        <v>954</v>
      </c>
      <c r="B299" t="s">
        <v>928</v>
      </c>
      <c r="C299" t="s">
        <v>47</v>
      </c>
      <c r="D299" t="s">
        <v>48</v>
      </c>
      <c r="E299" t="s">
        <v>3689</v>
      </c>
      <c r="F299">
        <v>618469</v>
      </c>
      <c r="G299">
        <v>612775</v>
      </c>
    </row>
    <row r="300" spans="1:7" x14ac:dyDescent="0.25">
      <c r="A300" t="s">
        <v>957</v>
      </c>
      <c r="B300" t="s">
        <v>928</v>
      </c>
      <c r="C300" t="s">
        <v>47</v>
      </c>
      <c r="D300" t="s">
        <v>48</v>
      </c>
      <c r="E300" t="s">
        <v>3690</v>
      </c>
      <c r="F300">
        <v>552107</v>
      </c>
      <c r="G300">
        <v>542359</v>
      </c>
    </row>
    <row r="301" spans="1:7" x14ac:dyDescent="0.25">
      <c r="A301" t="s">
        <v>959</v>
      </c>
      <c r="B301" t="s">
        <v>928</v>
      </c>
      <c r="C301" t="s">
        <v>27</v>
      </c>
      <c r="D301" t="s">
        <v>28</v>
      </c>
      <c r="E301" t="s">
        <v>3691</v>
      </c>
      <c r="F301">
        <v>554139</v>
      </c>
      <c r="G301">
        <v>560680</v>
      </c>
    </row>
    <row r="302" spans="1:7" x14ac:dyDescent="0.25">
      <c r="A302" t="s">
        <v>963</v>
      </c>
      <c r="B302" t="s">
        <v>928</v>
      </c>
      <c r="C302" t="s">
        <v>27</v>
      </c>
      <c r="D302" t="s">
        <v>28</v>
      </c>
      <c r="E302" t="s">
        <v>3692</v>
      </c>
      <c r="F302">
        <v>625688</v>
      </c>
      <c r="G302">
        <v>605300</v>
      </c>
    </row>
    <row r="303" spans="1:7" x14ac:dyDescent="0.25">
      <c r="A303" t="s">
        <v>965</v>
      </c>
      <c r="B303" t="s">
        <v>928</v>
      </c>
      <c r="C303" t="s">
        <v>27</v>
      </c>
      <c r="D303" t="s">
        <v>28</v>
      </c>
      <c r="E303" t="s">
        <v>3693</v>
      </c>
      <c r="F303">
        <v>413556</v>
      </c>
      <c r="G303">
        <v>404686</v>
      </c>
    </row>
    <row r="304" spans="1:7" x14ac:dyDescent="0.25">
      <c r="A304" t="s">
        <v>968</v>
      </c>
      <c r="B304" t="s">
        <v>928</v>
      </c>
      <c r="C304" t="s">
        <v>27</v>
      </c>
      <c r="D304" t="s">
        <v>28</v>
      </c>
      <c r="E304" t="s">
        <v>3694</v>
      </c>
      <c r="F304">
        <v>453929</v>
      </c>
      <c r="G304">
        <v>439792</v>
      </c>
    </row>
    <row r="305" spans="1:7" x14ac:dyDescent="0.25">
      <c r="A305" t="s">
        <v>970</v>
      </c>
      <c r="B305" t="s">
        <v>928</v>
      </c>
      <c r="C305" t="s">
        <v>27</v>
      </c>
      <c r="D305" t="s">
        <v>28</v>
      </c>
      <c r="E305" t="s">
        <v>3695</v>
      </c>
      <c r="F305">
        <v>1520691</v>
      </c>
      <c r="G305">
        <v>1453635</v>
      </c>
    </row>
    <row r="306" spans="1:7" x14ac:dyDescent="0.25">
      <c r="A306" t="s">
        <v>973</v>
      </c>
      <c r="B306" t="s">
        <v>928</v>
      </c>
      <c r="C306" t="s">
        <v>27</v>
      </c>
      <c r="D306" t="s">
        <v>28</v>
      </c>
      <c r="E306" t="s">
        <v>3696</v>
      </c>
      <c r="F306">
        <v>706509</v>
      </c>
      <c r="G306">
        <v>651261</v>
      </c>
    </row>
    <row r="307" spans="1:7" x14ac:dyDescent="0.25">
      <c r="A307" t="s">
        <v>976</v>
      </c>
      <c r="B307" t="s">
        <v>928</v>
      </c>
      <c r="C307" t="s">
        <v>47</v>
      </c>
      <c r="D307" t="s">
        <v>48</v>
      </c>
      <c r="E307" t="s">
        <v>3697</v>
      </c>
      <c r="F307">
        <v>501323</v>
      </c>
      <c r="G307">
        <v>502356</v>
      </c>
    </row>
    <row r="308" spans="1:7" x14ac:dyDescent="0.25">
      <c r="A308" t="s">
        <v>979</v>
      </c>
      <c r="B308" t="s">
        <v>928</v>
      </c>
      <c r="C308" t="s">
        <v>27</v>
      </c>
      <c r="D308" t="s">
        <v>28</v>
      </c>
      <c r="E308" t="s">
        <v>3698</v>
      </c>
      <c r="F308">
        <v>117639</v>
      </c>
      <c r="G308">
        <v>115320</v>
      </c>
    </row>
    <row r="309" spans="1:7" x14ac:dyDescent="0.25">
      <c r="A309" t="s">
        <v>983</v>
      </c>
      <c r="B309" t="s">
        <v>928</v>
      </c>
      <c r="C309" t="s">
        <v>27</v>
      </c>
      <c r="D309" t="s">
        <v>28</v>
      </c>
      <c r="E309" t="s">
        <v>3699</v>
      </c>
      <c r="F309">
        <v>1353663</v>
      </c>
      <c r="G309">
        <v>1303992</v>
      </c>
    </row>
    <row r="310" spans="1:7" x14ac:dyDescent="0.25">
      <c r="A310" t="s">
        <v>987</v>
      </c>
      <c r="B310" t="s">
        <v>928</v>
      </c>
      <c r="C310" t="s">
        <v>47</v>
      </c>
      <c r="D310" t="s">
        <v>48</v>
      </c>
      <c r="E310" t="s">
        <v>3700</v>
      </c>
      <c r="F310">
        <v>2116982</v>
      </c>
      <c r="G310">
        <v>2129366</v>
      </c>
    </row>
    <row r="311" spans="1:7" x14ac:dyDescent="0.25">
      <c r="A311" t="s">
        <v>990</v>
      </c>
      <c r="B311" t="s">
        <v>928</v>
      </c>
      <c r="C311" t="s">
        <v>47</v>
      </c>
      <c r="D311" t="s">
        <v>48</v>
      </c>
      <c r="E311" t="s">
        <v>3701</v>
      </c>
      <c r="F311">
        <v>1034316</v>
      </c>
      <c r="G311">
        <v>1027484</v>
      </c>
    </row>
    <row r="312" spans="1:7" x14ac:dyDescent="0.25">
      <c r="A312" t="s">
        <v>993</v>
      </c>
      <c r="B312" t="s">
        <v>928</v>
      </c>
      <c r="C312" t="s">
        <v>27</v>
      </c>
      <c r="D312" t="s">
        <v>28</v>
      </c>
      <c r="E312" t="s">
        <v>3702</v>
      </c>
      <c r="F312">
        <v>747787</v>
      </c>
      <c r="G312">
        <v>769506</v>
      </c>
    </row>
    <row r="313" spans="1:7" x14ac:dyDescent="0.25">
      <c r="A313" t="s">
        <v>3317</v>
      </c>
      <c r="B313" t="s">
        <v>928</v>
      </c>
      <c r="C313" t="s">
        <v>47</v>
      </c>
      <c r="D313" t="s">
        <v>48</v>
      </c>
      <c r="E313" t="s">
        <v>3703</v>
      </c>
      <c r="F313">
        <v>257521</v>
      </c>
      <c r="G313">
        <v>256881</v>
      </c>
    </row>
    <row r="314" spans="1:7" x14ac:dyDescent="0.25">
      <c r="A314" t="s">
        <v>998</v>
      </c>
      <c r="B314" t="s">
        <v>928</v>
      </c>
      <c r="C314" t="s">
        <v>27</v>
      </c>
      <c r="D314" t="s">
        <v>28</v>
      </c>
      <c r="E314" t="s">
        <v>3704</v>
      </c>
      <c r="F314">
        <v>491359</v>
      </c>
      <c r="G314">
        <v>513341</v>
      </c>
    </row>
    <row r="315" spans="1:7" x14ac:dyDescent="0.25">
      <c r="A315" t="s">
        <v>1002</v>
      </c>
      <c r="B315" t="s">
        <v>928</v>
      </c>
      <c r="C315" t="s">
        <v>27</v>
      </c>
      <c r="D315" t="s">
        <v>28</v>
      </c>
      <c r="E315" t="s">
        <v>3705</v>
      </c>
      <c r="F315">
        <v>719332</v>
      </c>
      <c r="G315">
        <v>765814</v>
      </c>
    </row>
    <row r="316" spans="1:7" x14ac:dyDescent="0.25">
      <c r="A316" t="s">
        <v>1007</v>
      </c>
      <c r="B316" t="s">
        <v>928</v>
      </c>
      <c r="C316" t="s">
        <v>27</v>
      </c>
      <c r="D316" t="s">
        <v>28</v>
      </c>
      <c r="E316" t="s">
        <v>3706</v>
      </c>
      <c r="F316">
        <v>448641</v>
      </c>
      <c r="G316">
        <v>439090</v>
      </c>
    </row>
    <row r="317" spans="1:7" x14ac:dyDescent="0.25">
      <c r="A317" t="s">
        <v>1010</v>
      </c>
      <c r="B317" t="s">
        <v>928</v>
      </c>
      <c r="C317" t="s">
        <v>47</v>
      </c>
      <c r="D317" t="s">
        <v>48</v>
      </c>
      <c r="E317" t="s">
        <v>3707</v>
      </c>
      <c r="F317">
        <v>724995</v>
      </c>
      <c r="G317">
        <v>744391</v>
      </c>
    </row>
    <row r="318" spans="1:7" x14ac:dyDescent="0.25">
      <c r="A318" t="s">
        <v>1012</v>
      </c>
      <c r="B318" t="s">
        <v>928</v>
      </c>
      <c r="C318" t="s">
        <v>27</v>
      </c>
      <c r="D318" t="s">
        <v>28</v>
      </c>
      <c r="E318" t="s">
        <v>3708</v>
      </c>
      <c r="F318">
        <v>84371</v>
      </c>
      <c r="G318">
        <v>73852</v>
      </c>
    </row>
    <row r="319" spans="1:7" x14ac:dyDescent="0.25">
      <c r="A319" t="s">
        <v>1017</v>
      </c>
      <c r="B319" t="s">
        <v>928</v>
      </c>
      <c r="C319" t="s">
        <v>47</v>
      </c>
      <c r="D319" t="s">
        <v>48</v>
      </c>
      <c r="E319" t="s">
        <v>3709</v>
      </c>
      <c r="F319">
        <v>325458</v>
      </c>
      <c r="G319">
        <v>337953</v>
      </c>
    </row>
    <row r="320" spans="1:7" x14ac:dyDescent="0.25">
      <c r="A320" t="s">
        <v>1020</v>
      </c>
      <c r="B320" t="s">
        <v>928</v>
      </c>
      <c r="C320" t="s">
        <v>27</v>
      </c>
      <c r="D320" t="s">
        <v>28</v>
      </c>
      <c r="E320" t="s">
        <v>3710</v>
      </c>
      <c r="F320">
        <v>465269</v>
      </c>
      <c r="G320">
        <v>449164</v>
      </c>
    </row>
    <row r="321" spans="1:7" x14ac:dyDescent="0.25">
      <c r="A321" t="s">
        <v>1023</v>
      </c>
      <c r="B321" t="s">
        <v>928</v>
      </c>
      <c r="C321" t="s">
        <v>27</v>
      </c>
      <c r="D321" t="s">
        <v>28</v>
      </c>
      <c r="E321" t="s">
        <v>3711</v>
      </c>
      <c r="F321">
        <v>4918077</v>
      </c>
      <c r="G321">
        <v>4731389</v>
      </c>
    </row>
    <row r="322" spans="1:7" x14ac:dyDescent="0.25">
      <c r="A322" t="s">
        <v>1026</v>
      </c>
      <c r="B322" t="s">
        <v>928</v>
      </c>
      <c r="C322" t="s">
        <v>27</v>
      </c>
      <c r="D322" t="s">
        <v>28</v>
      </c>
      <c r="E322" t="s">
        <v>3712</v>
      </c>
      <c r="F322">
        <v>953576</v>
      </c>
      <c r="G322">
        <v>934967</v>
      </c>
    </row>
    <row r="323" spans="1:7" x14ac:dyDescent="0.25">
      <c r="A323" t="s">
        <v>1029</v>
      </c>
      <c r="B323" t="s">
        <v>928</v>
      </c>
      <c r="C323" t="s">
        <v>47</v>
      </c>
      <c r="D323" t="s">
        <v>48</v>
      </c>
      <c r="E323" t="s">
        <v>3713</v>
      </c>
      <c r="F323">
        <v>1014829</v>
      </c>
      <c r="G323">
        <v>999164</v>
      </c>
    </row>
    <row r="324" spans="1:7" x14ac:dyDescent="0.25">
      <c r="A324" t="s">
        <v>1032</v>
      </c>
      <c r="B324" t="s">
        <v>928</v>
      </c>
      <c r="C324" t="s">
        <v>47</v>
      </c>
      <c r="D324" t="s">
        <v>48</v>
      </c>
      <c r="E324" t="s">
        <v>3714</v>
      </c>
      <c r="F324">
        <v>717297</v>
      </c>
      <c r="G324">
        <v>679086</v>
      </c>
    </row>
    <row r="325" spans="1:7" x14ac:dyDescent="0.25">
      <c r="A325" t="s">
        <v>1035</v>
      </c>
      <c r="B325" t="s">
        <v>928</v>
      </c>
      <c r="C325" t="s">
        <v>27</v>
      </c>
      <c r="D325" t="s">
        <v>28</v>
      </c>
      <c r="E325" t="s">
        <v>3715</v>
      </c>
      <c r="F325">
        <v>80459</v>
      </c>
      <c r="G325">
        <v>87622</v>
      </c>
    </row>
    <row r="326" spans="1:7" x14ac:dyDescent="0.25">
      <c r="A326" t="s">
        <v>1038</v>
      </c>
      <c r="B326" t="s">
        <v>928</v>
      </c>
      <c r="C326" t="s">
        <v>47</v>
      </c>
      <c r="D326" t="s">
        <v>48</v>
      </c>
      <c r="E326" t="s">
        <v>3716</v>
      </c>
      <c r="F326">
        <v>789881</v>
      </c>
      <c r="G326">
        <v>762772</v>
      </c>
    </row>
    <row r="327" spans="1:7" x14ac:dyDescent="0.25">
      <c r="A327" t="s">
        <v>1041</v>
      </c>
      <c r="B327" t="s">
        <v>928</v>
      </c>
      <c r="C327" t="s">
        <v>27</v>
      </c>
      <c r="D327" t="s">
        <v>28</v>
      </c>
      <c r="E327" t="s">
        <v>3717</v>
      </c>
      <c r="F327">
        <v>469165</v>
      </c>
      <c r="G327">
        <v>450643</v>
      </c>
    </row>
    <row r="328" spans="1:7" x14ac:dyDescent="0.25">
      <c r="A328" t="s">
        <v>1045</v>
      </c>
      <c r="B328" t="s">
        <v>928</v>
      </c>
      <c r="C328" t="s">
        <v>27</v>
      </c>
      <c r="D328" t="s">
        <v>28</v>
      </c>
      <c r="E328" t="s">
        <v>3718</v>
      </c>
      <c r="F328">
        <v>1930932</v>
      </c>
      <c r="G328">
        <v>1805015</v>
      </c>
    </row>
    <row r="329" spans="1:7" x14ac:dyDescent="0.25">
      <c r="A329" t="s">
        <v>1046</v>
      </c>
      <c r="B329" t="s">
        <v>928</v>
      </c>
      <c r="C329" t="s">
        <v>27</v>
      </c>
      <c r="D329" t="s">
        <v>28</v>
      </c>
      <c r="E329" t="s">
        <v>3719</v>
      </c>
      <c r="F329">
        <v>609854</v>
      </c>
      <c r="G329">
        <v>611039</v>
      </c>
    </row>
    <row r="330" spans="1:7" x14ac:dyDescent="0.25">
      <c r="A330" t="s">
        <v>3318</v>
      </c>
      <c r="B330" t="s">
        <v>928</v>
      </c>
      <c r="C330" t="s">
        <v>27</v>
      </c>
      <c r="D330" t="s">
        <v>28</v>
      </c>
      <c r="E330" t="s">
        <v>3720</v>
      </c>
      <c r="F330">
        <v>410007</v>
      </c>
      <c r="G330">
        <v>417813</v>
      </c>
    </row>
    <row r="331" spans="1:7" x14ac:dyDescent="0.25">
      <c r="A331" t="s">
        <v>1051</v>
      </c>
      <c r="B331" t="s">
        <v>928</v>
      </c>
      <c r="C331" t="s">
        <v>27</v>
      </c>
      <c r="D331" t="s">
        <v>28</v>
      </c>
      <c r="E331" t="s">
        <v>3721</v>
      </c>
      <c r="F331">
        <v>324618</v>
      </c>
      <c r="G331">
        <v>324920</v>
      </c>
    </row>
    <row r="332" spans="1:7" x14ac:dyDescent="0.25">
      <c r="A332" t="s">
        <v>1054</v>
      </c>
      <c r="B332" t="s">
        <v>928</v>
      </c>
      <c r="C332" t="s">
        <v>47</v>
      </c>
      <c r="D332" t="s">
        <v>48</v>
      </c>
      <c r="E332" t="s">
        <v>3722</v>
      </c>
      <c r="F332">
        <v>697393</v>
      </c>
      <c r="G332">
        <v>711912</v>
      </c>
    </row>
    <row r="333" spans="1:7" x14ac:dyDescent="0.25">
      <c r="A333" t="s">
        <v>1057</v>
      </c>
      <c r="B333" t="s">
        <v>928</v>
      </c>
      <c r="C333" t="s">
        <v>27</v>
      </c>
      <c r="D333" t="s">
        <v>28</v>
      </c>
      <c r="E333" t="s">
        <v>3723</v>
      </c>
      <c r="F333">
        <v>728047</v>
      </c>
      <c r="G333">
        <v>704677</v>
      </c>
    </row>
    <row r="334" spans="1:7" x14ac:dyDescent="0.25">
      <c r="A334" t="s">
        <v>1061</v>
      </c>
      <c r="B334" t="s">
        <v>928</v>
      </c>
      <c r="C334" t="s">
        <v>47</v>
      </c>
      <c r="D334" t="s">
        <v>48</v>
      </c>
      <c r="E334" t="s">
        <v>3724</v>
      </c>
      <c r="F334">
        <v>413811</v>
      </c>
      <c r="G334">
        <v>418173</v>
      </c>
    </row>
    <row r="335" spans="1:7" x14ac:dyDescent="0.25">
      <c r="A335" t="s">
        <v>1064</v>
      </c>
      <c r="B335" t="s">
        <v>928</v>
      </c>
      <c r="C335" t="s">
        <v>27</v>
      </c>
      <c r="D335" t="s">
        <v>28</v>
      </c>
      <c r="E335" t="s">
        <v>3725</v>
      </c>
      <c r="F335">
        <v>917772</v>
      </c>
      <c r="G335">
        <v>917978</v>
      </c>
    </row>
    <row r="336" spans="1:7" x14ac:dyDescent="0.25">
      <c r="A336" t="s">
        <v>1067</v>
      </c>
      <c r="B336" t="s">
        <v>928</v>
      </c>
      <c r="C336" t="s">
        <v>47</v>
      </c>
      <c r="D336" t="s">
        <v>48</v>
      </c>
      <c r="E336" t="s">
        <v>3726</v>
      </c>
      <c r="F336">
        <v>288380</v>
      </c>
      <c r="G336">
        <v>266572</v>
      </c>
    </row>
    <row r="337" spans="1:7" x14ac:dyDescent="0.25">
      <c r="A337" t="s">
        <v>1069</v>
      </c>
      <c r="B337" t="s">
        <v>928</v>
      </c>
      <c r="C337" t="s">
        <v>27</v>
      </c>
      <c r="D337" t="s">
        <v>28</v>
      </c>
      <c r="E337" t="s">
        <v>3727</v>
      </c>
      <c r="F337">
        <v>879675</v>
      </c>
      <c r="G337">
        <v>926738</v>
      </c>
    </row>
    <row r="338" spans="1:7" x14ac:dyDescent="0.25">
      <c r="A338" t="s">
        <v>1072</v>
      </c>
      <c r="B338" t="s">
        <v>928</v>
      </c>
      <c r="C338" t="s">
        <v>27</v>
      </c>
      <c r="D338" t="s">
        <v>28</v>
      </c>
      <c r="E338" t="s">
        <v>3728</v>
      </c>
      <c r="F338">
        <v>67070</v>
      </c>
      <c r="G338">
        <v>74960</v>
      </c>
    </row>
    <row r="339" spans="1:7" x14ac:dyDescent="0.25">
      <c r="A339" t="s">
        <v>1074</v>
      </c>
      <c r="B339" t="s">
        <v>928</v>
      </c>
      <c r="C339" t="s">
        <v>27</v>
      </c>
      <c r="D339" t="s">
        <v>28</v>
      </c>
      <c r="E339" t="s">
        <v>3729</v>
      </c>
      <c r="F339">
        <v>1613306</v>
      </c>
      <c r="G339">
        <v>1591395</v>
      </c>
    </row>
    <row r="340" spans="1:7" x14ac:dyDescent="0.25">
      <c r="A340" t="s">
        <v>1076</v>
      </c>
      <c r="B340" t="s">
        <v>928</v>
      </c>
      <c r="C340" t="s">
        <v>27</v>
      </c>
      <c r="D340" t="s">
        <v>28</v>
      </c>
      <c r="E340" t="s">
        <v>3730</v>
      </c>
      <c r="F340">
        <v>428791</v>
      </c>
      <c r="G340">
        <v>379290</v>
      </c>
    </row>
    <row r="341" spans="1:7" x14ac:dyDescent="0.25">
      <c r="A341" t="s">
        <v>1079</v>
      </c>
      <c r="B341" t="s">
        <v>928</v>
      </c>
      <c r="C341" t="s">
        <v>27</v>
      </c>
      <c r="D341" t="s">
        <v>28</v>
      </c>
      <c r="E341" t="s">
        <v>3731</v>
      </c>
      <c r="F341">
        <v>431656</v>
      </c>
      <c r="G341">
        <v>402389</v>
      </c>
    </row>
    <row r="342" spans="1:7" x14ac:dyDescent="0.25">
      <c r="A342" t="s">
        <v>4642</v>
      </c>
      <c r="B342" t="s">
        <v>928</v>
      </c>
      <c r="C342" t="s">
        <v>27</v>
      </c>
      <c r="D342" t="s">
        <v>28</v>
      </c>
      <c r="E342" t="s">
        <v>4693</v>
      </c>
      <c r="F342">
        <v>0</v>
      </c>
      <c r="G342">
        <v>97018</v>
      </c>
    </row>
    <row r="343" spans="1:7" x14ac:dyDescent="0.25">
      <c r="A343" t="s">
        <v>1082</v>
      </c>
      <c r="B343" t="s">
        <v>928</v>
      </c>
      <c r="C343" t="s">
        <v>47</v>
      </c>
      <c r="D343" t="s">
        <v>48</v>
      </c>
      <c r="E343" t="s">
        <v>3732</v>
      </c>
      <c r="F343">
        <v>538289</v>
      </c>
      <c r="G343">
        <v>509854</v>
      </c>
    </row>
    <row r="344" spans="1:7" x14ac:dyDescent="0.25">
      <c r="A344" t="s">
        <v>1084</v>
      </c>
      <c r="B344" t="s">
        <v>928</v>
      </c>
      <c r="C344" t="s">
        <v>27</v>
      </c>
      <c r="D344" t="s">
        <v>28</v>
      </c>
      <c r="E344" t="s">
        <v>3733</v>
      </c>
      <c r="F344">
        <v>1796075</v>
      </c>
      <c r="G344">
        <v>1760650</v>
      </c>
    </row>
    <row r="345" spans="1:7" x14ac:dyDescent="0.25">
      <c r="A345" t="s">
        <v>1087</v>
      </c>
      <c r="B345" t="s">
        <v>928</v>
      </c>
      <c r="C345" t="s">
        <v>47</v>
      </c>
      <c r="D345" t="s">
        <v>48</v>
      </c>
      <c r="E345" t="s">
        <v>3734</v>
      </c>
      <c r="F345">
        <v>363286</v>
      </c>
      <c r="G345">
        <v>348019</v>
      </c>
    </row>
    <row r="346" spans="1:7" x14ac:dyDescent="0.25">
      <c r="A346" t="s">
        <v>1090</v>
      </c>
      <c r="B346" t="s">
        <v>928</v>
      </c>
      <c r="C346" t="s">
        <v>27</v>
      </c>
      <c r="D346" t="s">
        <v>28</v>
      </c>
      <c r="E346" t="s">
        <v>3735</v>
      </c>
      <c r="F346">
        <v>2783703</v>
      </c>
      <c r="G346">
        <v>2631369</v>
      </c>
    </row>
    <row r="347" spans="1:7" x14ac:dyDescent="0.25">
      <c r="A347" t="s">
        <v>1094</v>
      </c>
      <c r="B347" t="s">
        <v>928</v>
      </c>
      <c r="C347" t="s">
        <v>27</v>
      </c>
      <c r="D347" t="s">
        <v>28</v>
      </c>
      <c r="E347" t="s">
        <v>3736</v>
      </c>
      <c r="F347">
        <v>249400</v>
      </c>
      <c r="G347">
        <v>242211</v>
      </c>
    </row>
    <row r="348" spans="1:7" x14ac:dyDescent="0.25">
      <c r="A348" t="s">
        <v>3319</v>
      </c>
      <c r="B348" t="s">
        <v>928</v>
      </c>
      <c r="C348" t="s">
        <v>47</v>
      </c>
      <c r="D348" t="s">
        <v>48</v>
      </c>
      <c r="E348" t="s">
        <v>3737</v>
      </c>
      <c r="F348">
        <v>253335</v>
      </c>
      <c r="G348">
        <v>258422</v>
      </c>
    </row>
    <row r="349" spans="1:7" x14ac:dyDescent="0.25">
      <c r="A349" t="s">
        <v>3320</v>
      </c>
      <c r="B349" t="s">
        <v>928</v>
      </c>
      <c r="C349" t="s">
        <v>47</v>
      </c>
      <c r="D349" t="s">
        <v>48</v>
      </c>
      <c r="E349" t="s">
        <v>3738</v>
      </c>
      <c r="F349">
        <v>254374</v>
      </c>
      <c r="G349">
        <v>244313</v>
      </c>
    </row>
    <row r="350" spans="1:7" x14ac:dyDescent="0.25">
      <c r="A350" t="s">
        <v>1100</v>
      </c>
      <c r="B350" t="s">
        <v>928</v>
      </c>
      <c r="C350" t="s">
        <v>27</v>
      </c>
      <c r="D350" t="s">
        <v>28</v>
      </c>
      <c r="E350" t="s">
        <v>3739</v>
      </c>
      <c r="F350">
        <v>841728</v>
      </c>
      <c r="G350">
        <v>823633</v>
      </c>
    </row>
    <row r="351" spans="1:7" x14ac:dyDescent="0.25">
      <c r="A351" t="s">
        <v>1103</v>
      </c>
      <c r="B351" t="s">
        <v>928</v>
      </c>
      <c r="C351" t="s">
        <v>27</v>
      </c>
      <c r="D351" t="s">
        <v>28</v>
      </c>
      <c r="E351" t="s">
        <v>3740</v>
      </c>
      <c r="F351">
        <v>337894</v>
      </c>
      <c r="G351">
        <v>319814</v>
      </c>
    </row>
    <row r="352" spans="1:7" x14ac:dyDescent="0.25">
      <c r="A352" t="s">
        <v>1105</v>
      </c>
      <c r="B352" t="s">
        <v>928</v>
      </c>
      <c r="C352" t="s">
        <v>99</v>
      </c>
      <c r="D352" t="s">
        <v>100</v>
      </c>
      <c r="E352" t="s">
        <v>3741</v>
      </c>
      <c r="F352">
        <v>1146491</v>
      </c>
      <c r="G352">
        <v>1169284</v>
      </c>
    </row>
    <row r="353" spans="1:7" x14ac:dyDescent="0.25">
      <c r="A353" t="s">
        <v>1107</v>
      </c>
      <c r="B353" t="s">
        <v>928</v>
      </c>
      <c r="C353" t="s">
        <v>99</v>
      </c>
      <c r="D353" t="s">
        <v>100</v>
      </c>
      <c r="E353" t="s">
        <v>3742</v>
      </c>
      <c r="F353">
        <v>2410101</v>
      </c>
      <c r="G353">
        <v>2316657</v>
      </c>
    </row>
    <row r="354" spans="1:7" x14ac:dyDescent="0.25">
      <c r="A354" t="s">
        <v>1109</v>
      </c>
      <c r="B354" t="s">
        <v>928</v>
      </c>
      <c r="C354" t="s">
        <v>99</v>
      </c>
      <c r="D354" t="s">
        <v>100</v>
      </c>
      <c r="E354" t="s">
        <v>3743</v>
      </c>
      <c r="F354">
        <v>2011848</v>
      </c>
      <c r="G354">
        <v>2023301</v>
      </c>
    </row>
    <row r="355" spans="1:7" x14ac:dyDescent="0.25">
      <c r="A355" t="s">
        <v>1111</v>
      </c>
      <c r="B355" t="s">
        <v>928</v>
      </c>
      <c r="C355" t="s">
        <v>99</v>
      </c>
      <c r="D355" t="s">
        <v>100</v>
      </c>
      <c r="E355" t="s">
        <v>3744</v>
      </c>
      <c r="F355">
        <v>5675980</v>
      </c>
      <c r="G355">
        <v>5590450</v>
      </c>
    </row>
    <row r="356" spans="1:7" x14ac:dyDescent="0.25">
      <c r="A356" t="s">
        <v>1114</v>
      </c>
      <c r="B356" t="s">
        <v>928</v>
      </c>
      <c r="C356" t="s">
        <v>99</v>
      </c>
      <c r="D356" t="s">
        <v>100</v>
      </c>
      <c r="E356" t="s">
        <v>3745</v>
      </c>
      <c r="F356">
        <v>1678503</v>
      </c>
      <c r="G356">
        <v>1652254</v>
      </c>
    </row>
    <row r="357" spans="1:7" x14ac:dyDescent="0.25">
      <c r="A357" t="s">
        <v>1116</v>
      </c>
      <c r="B357" t="s">
        <v>928</v>
      </c>
      <c r="C357" t="s">
        <v>99</v>
      </c>
      <c r="D357" t="s">
        <v>100</v>
      </c>
      <c r="E357" t="s">
        <v>3746</v>
      </c>
      <c r="F357">
        <v>5549768</v>
      </c>
      <c r="G357">
        <v>5637324</v>
      </c>
    </row>
    <row r="358" spans="1:7" x14ac:dyDescent="0.25">
      <c r="A358" t="s">
        <v>1118</v>
      </c>
      <c r="B358" t="s">
        <v>928</v>
      </c>
      <c r="C358" t="s">
        <v>99</v>
      </c>
      <c r="D358" t="s">
        <v>100</v>
      </c>
      <c r="E358" t="s">
        <v>3747</v>
      </c>
      <c r="F358">
        <v>964089</v>
      </c>
      <c r="G358">
        <v>953850</v>
      </c>
    </row>
    <row r="359" spans="1:7" x14ac:dyDescent="0.25">
      <c r="A359" t="s">
        <v>1120</v>
      </c>
      <c r="B359" t="s">
        <v>928</v>
      </c>
      <c r="C359" t="s">
        <v>99</v>
      </c>
      <c r="D359" t="s">
        <v>100</v>
      </c>
      <c r="E359" t="s">
        <v>3748</v>
      </c>
      <c r="F359">
        <v>2433479</v>
      </c>
      <c r="G359">
        <v>2497551</v>
      </c>
    </row>
    <row r="360" spans="1:7" x14ac:dyDescent="0.25">
      <c r="A360" t="s">
        <v>1121</v>
      </c>
      <c r="B360" t="s">
        <v>928</v>
      </c>
      <c r="C360" t="s">
        <v>99</v>
      </c>
      <c r="D360" t="s">
        <v>100</v>
      </c>
      <c r="E360" t="s">
        <v>3749</v>
      </c>
      <c r="F360">
        <v>1657872</v>
      </c>
      <c r="G360">
        <v>1598772</v>
      </c>
    </row>
    <row r="361" spans="1:7" x14ac:dyDescent="0.25">
      <c r="A361" t="s">
        <v>1122</v>
      </c>
      <c r="B361" t="s">
        <v>928</v>
      </c>
      <c r="C361" t="s">
        <v>99</v>
      </c>
      <c r="D361" t="s">
        <v>100</v>
      </c>
      <c r="E361" t="s">
        <v>3750</v>
      </c>
      <c r="F361">
        <v>1741200</v>
      </c>
      <c r="G361">
        <v>1756524</v>
      </c>
    </row>
    <row r="362" spans="1:7" x14ac:dyDescent="0.25">
      <c r="A362" t="s">
        <v>1123</v>
      </c>
      <c r="B362" t="s">
        <v>928</v>
      </c>
      <c r="C362" t="s">
        <v>99</v>
      </c>
      <c r="D362" t="s">
        <v>100</v>
      </c>
      <c r="E362" t="s">
        <v>3751</v>
      </c>
      <c r="F362">
        <v>11001601</v>
      </c>
      <c r="G362">
        <v>10773745</v>
      </c>
    </row>
    <row r="363" spans="1:7" x14ac:dyDescent="0.25">
      <c r="A363" t="s">
        <v>755</v>
      </c>
      <c r="B363" t="s">
        <v>928</v>
      </c>
      <c r="C363" t="s">
        <v>99</v>
      </c>
      <c r="D363" t="s">
        <v>100</v>
      </c>
      <c r="E363" t="s">
        <v>3752</v>
      </c>
      <c r="F363">
        <v>5201032</v>
      </c>
      <c r="G363">
        <v>5344908</v>
      </c>
    </row>
    <row r="364" spans="1:7" x14ac:dyDescent="0.25">
      <c r="A364" t="s">
        <v>1126</v>
      </c>
      <c r="B364" t="s">
        <v>928</v>
      </c>
      <c r="C364" t="s">
        <v>99</v>
      </c>
      <c r="D364" t="s">
        <v>100</v>
      </c>
      <c r="E364" t="s">
        <v>3753</v>
      </c>
      <c r="F364">
        <v>1273716</v>
      </c>
      <c r="G364">
        <v>1254899</v>
      </c>
    </row>
    <row r="365" spans="1:7" x14ac:dyDescent="0.25">
      <c r="A365" t="s">
        <v>1127</v>
      </c>
      <c r="B365" t="s">
        <v>928</v>
      </c>
      <c r="C365" t="s">
        <v>99</v>
      </c>
      <c r="D365" t="s">
        <v>100</v>
      </c>
      <c r="E365" t="s">
        <v>3754</v>
      </c>
      <c r="F365">
        <v>5892217</v>
      </c>
      <c r="G365">
        <v>5861723</v>
      </c>
    </row>
    <row r="366" spans="1:7" x14ac:dyDescent="0.25">
      <c r="A366" t="s">
        <v>1128</v>
      </c>
      <c r="B366" t="s">
        <v>928</v>
      </c>
      <c r="C366" t="s">
        <v>99</v>
      </c>
      <c r="D366" t="s">
        <v>100</v>
      </c>
      <c r="E366" t="s">
        <v>3755</v>
      </c>
      <c r="F366">
        <v>2491086</v>
      </c>
      <c r="G366">
        <v>2622477</v>
      </c>
    </row>
    <row r="367" spans="1:7" x14ac:dyDescent="0.25">
      <c r="A367" t="s">
        <v>1130</v>
      </c>
      <c r="B367" t="s">
        <v>928</v>
      </c>
      <c r="C367" t="s">
        <v>99</v>
      </c>
      <c r="D367" t="s">
        <v>100</v>
      </c>
      <c r="E367" t="s">
        <v>3756</v>
      </c>
      <c r="F367">
        <v>2517880</v>
      </c>
      <c r="G367">
        <v>2420744</v>
      </c>
    </row>
    <row r="368" spans="1:7" x14ac:dyDescent="0.25">
      <c r="A368" t="s">
        <v>1132</v>
      </c>
      <c r="B368" t="s">
        <v>928</v>
      </c>
      <c r="C368" t="s">
        <v>99</v>
      </c>
      <c r="D368" t="s">
        <v>100</v>
      </c>
      <c r="E368" t="s">
        <v>3757</v>
      </c>
      <c r="F368">
        <v>2951285</v>
      </c>
      <c r="G368">
        <v>2951445</v>
      </c>
    </row>
    <row r="369" spans="1:7" x14ac:dyDescent="0.25">
      <c r="A369" t="s">
        <v>4646</v>
      </c>
      <c r="B369" t="s">
        <v>928</v>
      </c>
      <c r="C369" t="s">
        <v>99</v>
      </c>
      <c r="D369" t="s">
        <v>100</v>
      </c>
      <c r="E369" t="s">
        <v>4694</v>
      </c>
      <c r="F369">
        <v>0</v>
      </c>
      <c r="G369">
        <v>884271</v>
      </c>
    </row>
    <row r="370" spans="1:7" x14ac:dyDescent="0.25">
      <c r="A370" t="s">
        <v>1134</v>
      </c>
      <c r="B370" t="s">
        <v>928</v>
      </c>
      <c r="C370" t="s">
        <v>99</v>
      </c>
      <c r="D370" t="s">
        <v>100</v>
      </c>
      <c r="E370" t="s">
        <v>3758</v>
      </c>
      <c r="F370">
        <v>1552846</v>
      </c>
      <c r="G370">
        <v>1555790</v>
      </c>
    </row>
    <row r="371" spans="1:7" x14ac:dyDescent="0.25">
      <c r="A371" t="s">
        <v>1136</v>
      </c>
      <c r="B371" t="s">
        <v>928</v>
      </c>
      <c r="C371" t="s">
        <v>99</v>
      </c>
      <c r="D371" t="s">
        <v>100</v>
      </c>
      <c r="E371" t="s">
        <v>3759</v>
      </c>
      <c r="F371">
        <v>1761371</v>
      </c>
      <c r="G371">
        <v>1693892</v>
      </c>
    </row>
    <row r="372" spans="1:7" x14ac:dyDescent="0.25">
      <c r="A372" t="s">
        <v>1138</v>
      </c>
      <c r="B372" t="s">
        <v>928</v>
      </c>
      <c r="C372" t="s">
        <v>99</v>
      </c>
      <c r="D372" t="s">
        <v>100</v>
      </c>
      <c r="E372" t="s">
        <v>3760</v>
      </c>
      <c r="F372">
        <v>1716917</v>
      </c>
      <c r="G372">
        <v>1713969</v>
      </c>
    </row>
    <row r="373" spans="1:7" x14ac:dyDescent="0.25">
      <c r="A373" t="s">
        <v>1140</v>
      </c>
      <c r="B373" t="s">
        <v>1141</v>
      </c>
      <c r="C373" t="s">
        <v>19</v>
      </c>
      <c r="D373" t="s">
        <v>20</v>
      </c>
      <c r="E373" t="s">
        <v>3761</v>
      </c>
      <c r="F373">
        <v>37110886</v>
      </c>
      <c r="G373">
        <v>36980348</v>
      </c>
    </row>
    <row r="374" spans="1:7" x14ac:dyDescent="0.25">
      <c r="A374" t="s">
        <v>1143</v>
      </c>
      <c r="B374" t="s">
        <v>1141</v>
      </c>
      <c r="C374" t="s">
        <v>27</v>
      </c>
      <c r="D374" t="s">
        <v>28</v>
      </c>
      <c r="E374" t="s">
        <v>3762</v>
      </c>
      <c r="F374">
        <v>885186</v>
      </c>
      <c r="G374">
        <v>881797</v>
      </c>
    </row>
    <row r="375" spans="1:7" x14ac:dyDescent="0.25">
      <c r="A375" t="s">
        <v>1146</v>
      </c>
      <c r="B375" t="s">
        <v>1141</v>
      </c>
      <c r="C375" t="s">
        <v>27</v>
      </c>
      <c r="D375" t="s">
        <v>28</v>
      </c>
      <c r="E375" t="s">
        <v>3763</v>
      </c>
      <c r="F375">
        <v>1312994</v>
      </c>
      <c r="G375">
        <v>1268829</v>
      </c>
    </row>
    <row r="376" spans="1:7" x14ac:dyDescent="0.25">
      <c r="A376" t="s">
        <v>1149</v>
      </c>
      <c r="B376" t="s">
        <v>1141</v>
      </c>
      <c r="C376" t="s">
        <v>27</v>
      </c>
      <c r="D376" t="s">
        <v>28</v>
      </c>
      <c r="E376" t="s">
        <v>3764</v>
      </c>
      <c r="F376">
        <v>7129466</v>
      </c>
      <c r="G376">
        <v>6861838</v>
      </c>
    </row>
    <row r="377" spans="1:7" x14ac:dyDescent="0.25">
      <c r="A377" t="s">
        <v>1152</v>
      </c>
      <c r="B377" t="s">
        <v>1141</v>
      </c>
      <c r="C377" t="s">
        <v>27</v>
      </c>
      <c r="D377" t="s">
        <v>28</v>
      </c>
      <c r="E377" t="s">
        <v>3765</v>
      </c>
      <c r="F377">
        <v>1758771</v>
      </c>
      <c r="G377">
        <v>1702051</v>
      </c>
    </row>
    <row r="378" spans="1:7" x14ac:dyDescent="0.25">
      <c r="A378" t="s">
        <v>1156</v>
      </c>
      <c r="B378" t="s">
        <v>1141</v>
      </c>
      <c r="C378" t="s">
        <v>27</v>
      </c>
      <c r="D378" t="s">
        <v>28</v>
      </c>
      <c r="E378" t="s">
        <v>3766</v>
      </c>
      <c r="F378">
        <v>344975</v>
      </c>
      <c r="G378">
        <v>345752</v>
      </c>
    </row>
    <row r="379" spans="1:7" x14ac:dyDescent="0.25">
      <c r="A379" t="s">
        <v>1160</v>
      </c>
      <c r="B379" t="s">
        <v>1141</v>
      </c>
      <c r="C379" t="s">
        <v>27</v>
      </c>
      <c r="D379" t="s">
        <v>28</v>
      </c>
      <c r="E379" t="s">
        <v>3767</v>
      </c>
      <c r="F379">
        <v>1411869</v>
      </c>
      <c r="G379">
        <v>1340793</v>
      </c>
    </row>
    <row r="380" spans="1:7" x14ac:dyDescent="0.25">
      <c r="A380" t="s">
        <v>1164</v>
      </c>
      <c r="B380" t="s">
        <v>1141</v>
      </c>
      <c r="C380" t="s">
        <v>27</v>
      </c>
      <c r="D380" t="s">
        <v>28</v>
      </c>
      <c r="E380" t="s">
        <v>3768</v>
      </c>
      <c r="F380">
        <v>383617</v>
      </c>
      <c r="G380">
        <v>378755</v>
      </c>
    </row>
    <row r="381" spans="1:7" x14ac:dyDescent="0.25">
      <c r="A381" t="s">
        <v>983</v>
      </c>
      <c r="B381" t="s">
        <v>1141</v>
      </c>
      <c r="C381" t="s">
        <v>27</v>
      </c>
      <c r="D381" t="s">
        <v>28</v>
      </c>
      <c r="E381" t="s">
        <v>3769</v>
      </c>
      <c r="F381">
        <v>415452</v>
      </c>
      <c r="G381">
        <v>417471</v>
      </c>
    </row>
    <row r="382" spans="1:7" x14ac:dyDescent="0.25">
      <c r="A382" t="s">
        <v>1172</v>
      </c>
      <c r="B382" t="s">
        <v>1141</v>
      </c>
      <c r="C382" t="s">
        <v>27</v>
      </c>
      <c r="D382" t="s">
        <v>28</v>
      </c>
      <c r="E382" t="s">
        <v>3770</v>
      </c>
      <c r="F382">
        <v>230701</v>
      </c>
      <c r="G382">
        <v>224850</v>
      </c>
    </row>
    <row r="383" spans="1:7" x14ac:dyDescent="0.25">
      <c r="A383" t="s">
        <v>1176</v>
      </c>
      <c r="B383" t="s">
        <v>1141</v>
      </c>
      <c r="C383" t="s">
        <v>47</v>
      </c>
      <c r="D383" t="s">
        <v>48</v>
      </c>
      <c r="E383" t="s">
        <v>3771</v>
      </c>
      <c r="F383">
        <v>271791</v>
      </c>
      <c r="G383">
        <v>269931</v>
      </c>
    </row>
    <row r="384" spans="1:7" x14ac:dyDescent="0.25">
      <c r="A384" t="s">
        <v>1180</v>
      </c>
      <c r="B384" t="s">
        <v>1141</v>
      </c>
      <c r="C384" t="s">
        <v>27</v>
      </c>
      <c r="D384" t="s">
        <v>28</v>
      </c>
      <c r="E384" t="s">
        <v>3773</v>
      </c>
      <c r="F384">
        <v>558394</v>
      </c>
      <c r="G384">
        <v>542011</v>
      </c>
    </row>
    <row r="385" spans="1:7" x14ac:dyDescent="0.25">
      <c r="A385" t="s">
        <v>1183</v>
      </c>
      <c r="B385" t="s">
        <v>1141</v>
      </c>
      <c r="C385" t="s">
        <v>27</v>
      </c>
      <c r="D385" t="s">
        <v>28</v>
      </c>
      <c r="E385" t="s">
        <v>3774</v>
      </c>
      <c r="F385">
        <v>406803</v>
      </c>
      <c r="G385">
        <v>406085</v>
      </c>
    </row>
    <row r="386" spans="1:7" x14ac:dyDescent="0.25">
      <c r="A386" t="s">
        <v>1187</v>
      </c>
      <c r="B386" t="s">
        <v>1141</v>
      </c>
      <c r="C386" t="s">
        <v>47</v>
      </c>
      <c r="D386" t="s">
        <v>48</v>
      </c>
      <c r="E386" t="s">
        <v>3775</v>
      </c>
      <c r="F386">
        <v>452094</v>
      </c>
      <c r="G386">
        <v>431624</v>
      </c>
    </row>
    <row r="387" spans="1:7" x14ac:dyDescent="0.25">
      <c r="A387" t="s">
        <v>1190</v>
      </c>
      <c r="B387" t="s">
        <v>1141</v>
      </c>
      <c r="C387" t="s">
        <v>27</v>
      </c>
      <c r="D387" t="s">
        <v>28</v>
      </c>
      <c r="E387" t="s">
        <v>3776</v>
      </c>
      <c r="F387">
        <v>533275</v>
      </c>
      <c r="G387">
        <v>545269</v>
      </c>
    </row>
    <row r="388" spans="1:7" x14ac:dyDescent="0.25">
      <c r="A388" t="s">
        <v>1193</v>
      </c>
      <c r="B388" t="s">
        <v>1141</v>
      </c>
      <c r="C388" t="s">
        <v>27</v>
      </c>
      <c r="D388" t="s">
        <v>28</v>
      </c>
      <c r="E388" t="s">
        <v>3777</v>
      </c>
      <c r="F388">
        <v>2151551</v>
      </c>
      <c r="G388">
        <v>2114279</v>
      </c>
    </row>
    <row r="389" spans="1:7" x14ac:dyDescent="0.25">
      <c r="A389" t="s">
        <v>3321</v>
      </c>
      <c r="B389" t="s">
        <v>1141</v>
      </c>
      <c r="C389" t="s">
        <v>47</v>
      </c>
      <c r="D389" t="s">
        <v>48</v>
      </c>
      <c r="E389" t="s">
        <v>3778</v>
      </c>
      <c r="F389">
        <v>322629</v>
      </c>
      <c r="G389">
        <v>292824</v>
      </c>
    </row>
    <row r="390" spans="1:7" x14ac:dyDescent="0.25">
      <c r="A390" t="s">
        <v>1197</v>
      </c>
      <c r="B390" t="s">
        <v>1141</v>
      </c>
      <c r="C390" t="s">
        <v>27</v>
      </c>
      <c r="D390" t="s">
        <v>28</v>
      </c>
      <c r="E390" t="s">
        <v>3779</v>
      </c>
      <c r="F390">
        <v>560352</v>
      </c>
      <c r="G390">
        <v>550146</v>
      </c>
    </row>
    <row r="391" spans="1:7" x14ac:dyDescent="0.25">
      <c r="A391" t="s">
        <v>1201</v>
      </c>
      <c r="B391" t="s">
        <v>1141</v>
      </c>
      <c r="C391" t="s">
        <v>27</v>
      </c>
      <c r="D391" t="s">
        <v>28</v>
      </c>
      <c r="E391" t="s">
        <v>3780</v>
      </c>
      <c r="F391">
        <v>471958</v>
      </c>
      <c r="G391">
        <v>472502</v>
      </c>
    </row>
    <row r="392" spans="1:7" x14ac:dyDescent="0.25">
      <c r="A392" t="s">
        <v>4647</v>
      </c>
      <c r="B392" t="s">
        <v>1141</v>
      </c>
      <c r="C392" t="s">
        <v>99</v>
      </c>
      <c r="D392" t="s">
        <v>100</v>
      </c>
      <c r="E392" t="s">
        <v>4695</v>
      </c>
      <c r="F392">
        <v>0</v>
      </c>
      <c r="G392">
        <v>1477333</v>
      </c>
    </row>
    <row r="393" spans="1:7" x14ac:dyDescent="0.25">
      <c r="A393" t="s">
        <v>1205</v>
      </c>
      <c r="B393" t="s">
        <v>1141</v>
      </c>
      <c r="C393" t="s">
        <v>99</v>
      </c>
      <c r="D393" t="s">
        <v>100</v>
      </c>
      <c r="E393" t="s">
        <v>3781</v>
      </c>
      <c r="F393">
        <v>975232</v>
      </c>
      <c r="G393">
        <v>982707</v>
      </c>
    </row>
    <row r="394" spans="1:7" x14ac:dyDescent="0.25">
      <c r="A394" t="s">
        <v>1206</v>
      </c>
      <c r="B394" t="s">
        <v>1141</v>
      </c>
      <c r="C394" t="s">
        <v>99</v>
      </c>
      <c r="D394" t="s">
        <v>100</v>
      </c>
      <c r="E394" t="s">
        <v>3782</v>
      </c>
      <c r="F394">
        <v>2021218</v>
      </c>
      <c r="G394">
        <v>2077007</v>
      </c>
    </row>
    <row r="395" spans="1:7" x14ac:dyDescent="0.25">
      <c r="A395" t="s">
        <v>1209</v>
      </c>
      <c r="B395" t="s">
        <v>1141</v>
      </c>
      <c r="C395" t="s">
        <v>99</v>
      </c>
      <c r="D395" t="s">
        <v>100</v>
      </c>
      <c r="E395" t="s">
        <v>3783</v>
      </c>
      <c r="F395">
        <v>3074864</v>
      </c>
      <c r="G395">
        <v>3058382</v>
      </c>
    </row>
    <row r="396" spans="1:7" x14ac:dyDescent="0.25">
      <c r="A396" t="s">
        <v>1210</v>
      </c>
      <c r="B396" t="s">
        <v>1141</v>
      </c>
      <c r="C396" t="s">
        <v>99</v>
      </c>
      <c r="D396" t="s">
        <v>100</v>
      </c>
      <c r="E396" t="s">
        <v>3784</v>
      </c>
      <c r="F396">
        <v>4713207</v>
      </c>
      <c r="G396">
        <v>4622136</v>
      </c>
    </row>
    <row r="397" spans="1:7" x14ac:dyDescent="0.25">
      <c r="A397" t="s">
        <v>1212</v>
      </c>
      <c r="B397" t="s">
        <v>1141</v>
      </c>
      <c r="C397" t="s">
        <v>99</v>
      </c>
      <c r="D397" t="s">
        <v>100</v>
      </c>
      <c r="E397" t="s">
        <v>3785</v>
      </c>
      <c r="F397">
        <v>1677472</v>
      </c>
      <c r="G397">
        <v>1675767</v>
      </c>
    </row>
    <row r="398" spans="1:7" x14ac:dyDescent="0.25">
      <c r="A398" t="s">
        <v>1214</v>
      </c>
      <c r="B398" t="s">
        <v>1141</v>
      </c>
      <c r="C398" t="s">
        <v>99</v>
      </c>
      <c r="D398" t="s">
        <v>100</v>
      </c>
      <c r="E398" t="s">
        <v>3786</v>
      </c>
      <c r="F398">
        <v>4888570</v>
      </c>
      <c r="G398">
        <v>5095030</v>
      </c>
    </row>
    <row r="399" spans="1:7" x14ac:dyDescent="0.25">
      <c r="A399" t="s">
        <v>3322</v>
      </c>
      <c r="B399" t="s">
        <v>1141</v>
      </c>
      <c r="C399" t="s">
        <v>99</v>
      </c>
      <c r="D399" t="s">
        <v>100</v>
      </c>
      <c r="E399" t="s">
        <v>3787</v>
      </c>
      <c r="F399">
        <v>971360</v>
      </c>
      <c r="G399">
        <v>1001948</v>
      </c>
    </row>
    <row r="400" spans="1:7" x14ac:dyDescent="0.25">
      <c r="A400" t="s">
        <v>3380</v>
      </c>
      <c r="B400" t="s">
        <v>1219</v>
      </c>
      <c r="C400" t="s">
        <v>3364</v>
      </c>
      <c r="D400" t="s">
        <v>3363</v>
      </c>
      <c r="F400">
        <v>2627655</v>
      </c>
      <c r="G400">
        <v>2680880</v>
      </c>
    </row>
    <row r="401" spans="1:7" x14ac:dyDescent="0.25">
      <c r="A401" t="s">
        <v>3379</v>
      </c>
      <c r="B401" t="s">
        <v>1219</v>
      </c>
      <c r="C401" t="s">
        <v>3364</v>
      </c>
      <c r="D401" t="s">
        <v>3363</v>
      </c>
      <c r="F401">
        <v>708555</v>
      </c>
      <c r="G401">
        <v>721405</v>
      </c>
    </row>
    <row r="402" spans="1:7" x14ac:dyDescent="0.25">
      <c r="A402" t="s">
        <v>3378</v>
      </c>
      <c r="B402" t="s">
        <v>1219</v>
      </c>
      <c r="C402" t="s">
        <v>3364</v>
      </c>
      <c r="D402" t="s">
        <v>3363</v>
      </c>
      <c r="F402">
        <v>1615114</v>
      </c>
      <c r="G402">
        <v>1573364</v>
      </c>
    </row>
    <row r="403" spans="1:7" x14ac:dyDescent="0.25">
      <c r="A403" t="s">
        <v>1221</v>
      </c>
      <c r="B403" t="s">
        <v>1219</v>
      </c>
      <c r="C403" t="s">
        <v>27</v>
      </c>
      <c r="D403" t="s">
        <v>28</v>
      </c>
      <c r="E403" t="s">
        <v>3788</v>
      </c>
      <c r="F403">
        <v>7817498</v>
      </c>
      <c r="G403">
        <v>7587859</v>
      </c>
    </row>
    <row r="404" spans="1:7" x14ac:dyDescent="0.25">
      <c r="A404" t="s">
        <v>1222</v>
      </c>
      <c r="B404" t="s">
        <v>1223</v>
      </c>
      <c r="C404" t="s">
        <v>19</v>
      </c>
      <c r="D404" t="s">
        <v>20</v>
      </c>
      <c r="E404" t="s">
        <v>3789</v>
      </c>
      <c r="F404">
        <v>21858155</v>
      </c>
      <c r="G404">
        <v>21631289</v>
      </c>
    </row>
    <row r="405" spans="1:7" x14ac:dyDescent="0.25">
      <c r="A405" t="s">
        <v>1225</v>
      </c>
      <c r="B405" t="s">
        <v>1223</v>
      </c>
      <c r="C405" t="s">
        <v>27</v>
      </c>
      <c r="D405" t="s">
        <v>28</v>
      </c>
      <c r="E405" t="s">
        <v>3790</v>
      </c>
      <c r="F405">
        <v>509171</v>
      </c>
      <c r="G405">
        <v>487942</v>
      </c>
    </row>
    <row r="406" spans="1:7" x14ac:dyDescent="0.25">
      <c r="A406" t="s">
        <v>1230</v>
      </c>
      <c r="B406" t="s">
        <v>1223</v>
      </c>
      <c r="C406" t="s">
        <v>27</v>
      </c>
      <c r="D406" t="s">
        <v>28</v>
      </c>
      <c r="E406" t="s">
        <v>3791</v>
      </c>
      <c r="F406">
        <v>265976</v>
      </c>
      <c r="G406">
        <v>249781</v>
      </c>
    </row>
    <row r="407" spans="1:7" x14ac:dyDescent="0.25">
      <c r="A407" t="s">
        <v>1234</v>
      </c>
      <c r="B407" t="s">
        <v>1223</v>
      </c>
      <c r="C407" t="s">
        <v>27</v>
      </c>
      <c r="D407" t="s">
        <v>28</v>
      </c>
      <c r="E407" t="s">
        <v>3792</v>
      </c>
      <c r="F407">
        <v>1085181</v>
      </c>
      <c r="G407">
        <v>1050755</v>
      </c>
    </row>
    <row r="408" spans="1:7" x14ac:dyDescent="0.25">
      <c r="A408" t="s">
        <v>1236</v>
      </c>
      <c r="B408" t="s">
        <v>1223</v>
      </c>
      <c r="C408" t="s">
        <v>27</v>
      </c>
      <c r="D408" t="s">
        <v>28</v>
      </c>
      <c r="E408" t="s">
        <v>3793</v>
      </c>
      <c r="F408">
        <v>866376</v>
      </c>
      <c r="G408">
        <v>877920</v>
      </c>
    </row>
    <row r="409" spans="1:7" x14ac:dyDescent="0.25">
      <c r="A409" t="s">
        <v>1241</v>
      </c>
      <c r="B409" t="s">
        <v>1223</v>
      </c>
      <c r="C409" t="s">
        <v>27</v>
      </c>
      <c r="D409" t="s">
        <v>28</v>
      </c>
      <c r="E409" t="s">
        <v>3794</v>
      </c>
      <c r="F409">
        <v>1316865</v>
      </c>
      <c r="G409">
        <v>1211255</v>
      </c>
    </row>
    <row r="410" spans="1:7" x14ac:dyDescent="0.25">
      <c r="A410" t="s">
        <v>1246</v>
      </c>
      <c r="B410" t="s">
        <v>1223</v>
      </c>
      <c r="C410" t="s">
        <v>27</v>
      </c>
      <c r="D410" t="s">
        <v>28</v>
      </c>
      <c r="E410" t="s">
        <v>3795</v>
      </c>
      <c r="F410">
        <v>3516662</v>
      </c>
      <c r="G410">
        <v>3453869</v>
      </c>
    </row>
    <row r="411" spans="1:7" x14ac:dyDescent="0.25">
      <c r="A411" t="s">
        <v>1250</v>
      </c>
      <c r="B411" t="s">
        <v>1223</v>
      </c>
      <c r="C411" t="s">
        <v>27</v>
      </c>
      <c r="D411" t="s">
        <v>28</v>
      </c>
      <c r="E411" t="s">
        <v>3796</v>
      </c>
      <c r="F411">
        <v>974408</v>
      </c>
      <c r="G411">
        <v>954344</v>
      </c>
    </row>
    <row r="412" spans="1:7" x14ac:dyDescent="0.25">
      <c r="A412" t="s">
        <v>1253</v>
      </c>
      <c r="B412" t="s">
        <v>1223</v>
      </c>
      <c r="C412" t="s">
        <v>27</v>
      </c>
      <c r="D412" t="s">
        <v>28</v>
      </c>
      <c r="E412" t="s">
        <v>3797</v>
      </c>
      <c r="F412">
        <v>596122</v>
      </c>
      <c r="G412">
        <v>599975</v>
      </c>
    </row>
    <row r="413" spans="1:7" x14ac:dyDescent="0.25">
      <c r="A413" t="s">
        <v>1256</v>
      </c>
      <c r="B413" t="s">
        <v>1223</v>
      </c>
      <c r="C413" t="s">
        <v>27</v>
      </c>
      <c r="D413" t="s">
        <v>28</v>
      </c>
      <c r="E413" t="s">
        <v>3798</v>
      </c>
      <c r="F413">
        <v>1534726</v>
      </c>
      <c r="G413">
        <v>1525108</v>
      </c>
    </row>
    <row r="414" spans="1:7" x14ac:dyDescent="0.25">
      <c r="A414" t="s">
        <v>1260</v>
      </c>
      <c r="B414" t="s">
        <v>1223</v>
      </c>
      <c r="C414" t="s">
        <v>27</v>
      </c>
      <c r="D414" t="s">
        <v>28</v>
      </c>
      <c r="E414" t="s">
        <v>3799</v>
      </c>
      <c r="F414">
        <v>1190399</v>
      </c>
      <c r="G414">
        <v>1172826</v>
      </c>
    </row>
    <row r="415" spans="1:7" x14ac:dyDescent="0.25">
      <c r="A415" t="s">
        <v>1263</v>
      </c>
      <c r="B415" t="s">
        <v>1223</v>
      </c>
      <c r="C415" t="s">
        <v>27</v>
      </c>
      <c r="D415" t="s">
        <v>28</v>
      </c>
      <c r="E415" t="s">
        <v>3800</v>
      </c>
      <c r="F415">
        <v>227165</v>
      </c>
      <c r="G415">
        <v>234601</v>
      </c>
    </row>
    <row r="416" spans="1:7" x14ac:dyDescent="0.25">
      <c r="A416" t="s">
        <v>1266</v>
      </c>
      <c r="B416" t="s">
        <v>1267</v>
      </c>
      <c r="C416" t="s">
        <v>19</v>
      </c>
      <c r="D416" t="s">
        <v>20</v>
      </c>
      <c r="E416" t="s">
        <v>3801</v>
      </c>
      <c r="F416">
        <v>7742858</v>
      </c>
      <c r="G416">
        <v>7846884</v>
      </c>
    </row>
    <row r="417" spans="1:7" x14ac:dyDescent="0.25">
      <c r="A417" t="s">
        <v>1269</v>
      </c>
      <c r="B417" t="s">
        <v>1267</v>
      </c>
      <c r="C417" t="s">
        <v>27</v>
      </c>
      <c r="D417" t="s">
        <v>28</v>
      </c>
      <c r="E417" t="s">
        <v>3802</v>
      </c>
      <c r="F417">
        <v>1235766</v>
      </c>
      <c r="G417">
        <v>1286091</v>
      </c>
    </row>
    <row r="418" spans="1:7" x14ac:dyDescent="0.25">
      <c r="A418" t="s">
        <v>1272</v>
      </c>
      <c r="B418" t="s">
        <v>1267</v>
      </c>
      <c r="C418" t="s">
        <v>27</v>
      </c>
      <c r="D418" t="s">
        <v>28</v>
      </c>
      <c r="E418" t="s">
        <v>3803</v>
      </c>
      <c r="F418">
        <v>297298</v>
      </c>
      <c r="G418">
        <v>295163</v>
      </c>
    </row>
    <row r="419" spans="1:7" x14ac:dyDescent="0.25">
      <c r="A419" t="s">
        <v>1276</v>
      </c>
      <c r="B419" t="s">
        <v>1267</v>
      </c>
      <c r="C419" t="s">
        <v>27</v>
      </c>
      <c r="D419" t="s">
        <v>28</v>
      </c>
      <c r="E419" t="s">
        <v>3804</v>
      </c>
      <c r="F419">
        <v>361453</v>
      </c>
      <c r="G419">
        <v>342137</v>
      </c>
    </row>
    <row r="420" spans="1:7" x14ac:dyDescent="0.25">
      <c r="A420" t="s">
        <v>1280</v>
      </c>
      <c r="B420" t="s">
        <v>1267</v>
      </c>
      <c r="C420" t="s">
        <v>27</v>
      </c>
      <c r="D420" t="s">
        <v>28</v>
      </c>
      <c r="E420" t="s">
        <v>3805</v>
      </c>
      <c r="F420">
        <v>216143</v>
      </c>
      <c r="G420">
        <v>197888</v>
      </c>
    </row>
    <row r="421" spans="1:7" x14ac:dyDescent="0.25">
      <c r="A421" t="s">
        <v>1284</v>
      </c>
      <c r="B421" t="s">
        <v>1267</v>
      </c>
      <c r="C421" t="s">
        <v>47</v>
      </c>
      <c r="D421" t="s">
        <v>48</v>
      </c>
      <c r="E421" t="s">
        <v>3806</v>
      </c>
      <c r="F421">
        <v>293913</v>
      </c>
      <c r="G421">
        <v>299885</v>
      </c>
    </row>
    <row r="422" spans="1:7" x14ac:dyDescent="0.25">
      <c r="A422" t="s">
        <v>1286</v>
      </c>
      <c r="B422" t="s">
        <v>1267</v>
      </c>
      <c r="C422" t="s">
        <v>27</v>
      </c>
      <c r="D422" t="s">
        <v>28</v>
      </c>
      <c r="E422" t="s">
        <v>3807</v>
      </c>
      <c r="F422">
        <v>719538</v>
      </c>
      <c r="G422">
        <v>731527</v>
      </c>
    </row>
    <row r="423" spans="1:7" x14ac:dyDescent="0.25">
      <c r="A423" t="s">
        <v>1289</v>
      </c>
      <c r="B423" t="s">
        <v>1267</v>
      </c>
      <c r="C423" t="s">
        <v>27</v>
      </c>
      <c r="D423" t="s">
        <v>28</v>
      </c>
      <c r="E423" t="s">
        <v>3808</v>
      </c>
      <c r="F423">
        <v>371835</v>
      </c>
      <c r="G423">
        <v>379389</v>
      </c>
    </row>
    <row r="424" spans="1:7" x14ac:dyDescent="0.25">
      <c r="A424" t="s">
        <v>1292</v>
      </c>
      <c r="B424" t="s">
        <v>1293</v>
      </c>
      <c r="C424" t="s">
        <v>19</v>
      </c>
      <c r="D424" t="s">
        <v>20</v>
      </c>
      <c r="E424" t="s">
        <v>3809</v>
      </c>
      <c r="F424">
        <v>27143465</v>
      </c>
      <c r="G424">
        <v>26566035</v>
      </c>
    </row>
    <row r="425" spans="1:7" x14ac:dyDescent="0.25">
      <c r="A425" t="s">
        <v>1295</v>
      </c>
      <c r="B425" t="s">
        <v>1293</v>
      </c>
      <c r="C425" t="s">
        <v>47</v>
      </c>
      <c r="D425" t="s">
        <v>48</v>
      </c>
      <c r="E425" t="s">
        <v>3810</v>
      </c>
      <c r="F425">
        <v>824508</v>
      </c>
      <c r="G425">
        <v>840914</v>
      </c>
    </row>
    <row r="426" spans="1:7" x14ac:dyDescent="0.25">
      <c r="A426" t="s">
        <v>1299</v>
      </c>
      <c r="B426" t="s">
        <v>1293</v>
      </c>
      <c r="C426" t="s">
        <v>27</v>
      </c>
      <c r="D426" t="s">
        <v>28</v>
      </c>
      <c r="E426" t="s">
        <v>3811</v>
      </c>
      <c r="F426">
        <v>250756</v>
      </c>
      <c r="G426">
        <v>249538</v>
      </c>
    </row>
    <row r="427" spans="1:7" x14ac:dyDescent="0.25">
      <c r="A427" t="s">
        <v>787</v>
      </c>
      <c r="B427" t="s">
        <v>1293</v>
      </c>
      <c r="C427" t="s">
        <v>47</v>
      </c>
      <c r="D427" t="s">
        <v>48</v>
      </c>
      <c r="E427" t="s">
        <v>3812</v>
      </c>
      <c r="F427">
        <v>1358765</v>
      </c>
      <c r="G427">
        <v>1436301</v>
      </c>
    </row>
    <row r="428" spans="1:7" x14ac:dyDescent="0.25">
      <c r="A428" t="s">
        <v>1305</v>
      </c>
      <c r="B428" t="s">
        <v>1293</v>
      </c>
      <c r="C428" t="s">
        <v>47</v>
      </c>
      <c r="D428" t="s">
        <v>48</v>
      </c>
      <c r="E428" t="s">
        <v>3813</v>
      </c>
      <c r="F428">
        <v>588351</v>
      </c>
      <c r="G428">
        <v>591719</v>
      </c>
    </row>
    <row r="429" spans="1:7" x14ac:dyDescent="0.25">
      <c r="A429" t="s">
        <v>1308</v>
      </c>
      <c r="B429" t="s">
        <v>1293</v>
      </c>
      <c r="C429" t="s">
        <v>47</v>
      </c>
      <c r="D429" t="s">
        <v>48</v>
      </c>
      <c r="E429" t="s">
        <v>3814</v>
      </c>
      <c r="F429">
        <v>1172275</v>
      </c>
      <c r="G429">
        <v>1171431</v>
      </c>
    </row>
    <row r="430" spans="1:7" x14ac:dyDescent="0.25">
      <c r="A430" t="s">
        <v>1310</v>
      </c>
      <c r="B430" t="s">
        <v>1293</v>
      </c>
      <c r="C430" t="s">
        <v>27</v>
      </c>
      <c r="D430" t="s">
        <v>28</v>
      </c>
      <c r="E430" t="s">
        <v>3815</v>
      </c>
      <c r="F430">
        <v>593216</v>
      </c>
      <c r="G430">
        <v>567588</v>
      </c>
    </row>
    <row r="431" spans="1:7" x14ac:dyDescent="0.25">
      <c r="A431" t="s">
        <v>1313</v>
      </c>
      <c r="B431" t="s">
        <v>1293</v>
      </c>
      <c r="C431" t="s">
        <v>47</v>
      </c>
      <c r="D431" t="s">
        <v>48</v>
      </c>
      <c r="E431" t="s">
        <v>3816</v>
      </c>
      <c r="F431">
        <v>343508</v>
      </c>
      <c r="G431">
        <v>353600</v>
      </c>
    </row>
    <row r="432" spans="1:7" x14ac:dyDescent="0.25">
      <c r="A432" t="s">
        <v>1315</v>
      </c>
      <c r="B432" t="s">
        <v>1293</v>
      </c>
      <c r="C432" t="s">
        <v>27</v>
      </c>
      <c r="D432" t="s">
        <v>28</v>
      </c>
      <c r="E432" t="s">
        <v>3817</v>
      </c>
      <c r="F432">
        <v>704817</v>
      </c>
      <c r="G432">
        <v>687778</v>
      </c>
    </row>
    <row r="433" spans="1:7" x14ac:dyDescent="0.25">
      <c r="A433" t="s">
        <v>1318</v>
      </c>
      <c r="B433" t="s">
        <v>1293</v>
      </c>
      <c r="C433" t="s">
        <v>27</v>
      </c>
      <c r="D433" t="s">
        <v>28</v>
      </c>
      <c r="E433" t="s">
        <v>3818</v>
      </c>
      <c r="F433">
        <v>73834686</v>
      </c>
      <c r="G433">
        <v>72801305</v>
      </c>
    </row>
    <row r="434" spans="1:7" x14ac:dyDescent="0.25">
      <c r="A434" t="s">
        <v>1321</v>
      </c>
      <c r="B434" t="s">
        <v>1293</v>
      </c>
      <c r="C434" t="s">
        <v>47</v>
      </c>
      <c r="D434" t="s">
        <v>48</v>
      </c>
      <c r="E434" t="s">
        <v>3819</v>
      </c>
      <c r="F434">
        <v>568844</v>
      </c>
      <c r="G434">
        <v>547943</v>
      </c>
    </row>
    <row r="435" spans="1:7" x14ac:dyDescent="0.25">
      <c r="A435" t="s">
        <v>1323</v>
      </c>
      <c r="B435" t="s">
        <v>1293</v>
      </c>
      <c r="C435" t="s">
        <v>47</v>
      </c>
      <c r="D435" t="s">
        <v>48</v>
      </c>
      <c r="E435" t="s">
        <v>3820</v>
      </c>
      <c r="F435">
        <v>1515196</v>
      </c>
      <c r="G435">
        <v>1515865</v>
      </c>
    </row>
    <row r="436" spans="1:7" x14ac:dyDescent="0.25">
      <c r="A436" t="s">
        <v>1325</v>
      </c>
      <c r="B436" t="s">
        <v>1293</v>
      </c>
      <c r="C436" t="s">
        <v>27</v>
      </c>
      <c r="D436" t="s">
        <v>28</v>
      </c>
      <c r="E436" t="s">
        <v>3821</v>
      </c>
      <c r="F436">
        <v>874165</v>
      </c>
      <c r="G436">
        <v>875959</v>
      </c>
    </row>
    <row r="437" spans="1:7" x14ac:dyDescent="0.25">
      <c r="A437" t="s">
        <v>56</v>
      </c>
      <c r="B437" t="s">
        <v>1293</v>
      </c>
      <c r="C437" t="s">
        <v>27</v>
      </c>
      <c r="D437" t="s">
        <v>28</v>
      </c>
      <c r="E437" t="s">
        <v>3822</v>
      </c>
      <c r="F437">
        <v>1252331</v>
      </c>
      <c r="G437">
        <v>1220803</v>
      </c>
    </row>
    <row r="438" spans="1:7" x14ac:dyDescent="0.25">
      <c r="A438" t="s">
        <v>1332</v>
      </c>
      <c r="B438" t="s">
        <v>1293</v>
      </c>
      <c r="C438" t="s">
        <v>47</v>
      </c>
      <c r="D438" t="s">
        <v>48</v>
      </c>
      <c r="E438" t="s">
        <v>3823</v>
      </c>
      <c r="F438">
        <v>415584</v>
      </c>
      <c r="G438">
        <v>408566</v>
      </c>
    </row>
    <row r="439" spans="1:7" x14ac:dyDescent="0.25">
      <c r="A439" t="s">
        <v>1335</v>
      </c>
      <c r="B439" t="s">
        <v>1293</v>
      </c>
      <c r="C439" t="s">
        <v>27</v>
      </c>
      <c r="D439" t="s">
        <v>28</v>
      </c>
      <c r="E439" t="s">
        <v>3824</v>
      </c>
      <c r="F439">
        <v>278375</v>
      </c>
      <c r="G439">
        <v>283724</v>
      </c>
    </row>
    <row r="440" spans="1:7" x14ac:dyDescent="0.25">
      <c r="A440" t="s">
        <v>1338</v>
      </c>
      <c r="B440" t="s">
        <v>1293</v>
      </c>
      <c r="C440" t="s">
        <v>47</v>
      </c>
      <c r="D440" t="s">
        <v>48</v>
      </c>
      <c r="E440" t="s">
        <v>3825</v>
      </c>
      <c r="F440">
        <v>171651</v>
      </c>
      <c r="G440">
        <v>167114</v>
      </c>
    </row>
    <row r="441" spans="1:7" x14ac:dyDescent="0.25">
      <c r="A441" t="s">
        <v>1341</v>
      </c>
      <c r="B441" t="s">
        <v>1293</v>
      </c>
      <c r="C441" t="s">
        <v>47</v>
      </c>
      <c r="D441" t="s">
        <v>48</v>
      </c>
      <c r="E441" t="s">
        <v>3826</v>
      </c>
      <c r="F441">
        <v>1504085</v>
      </c>
      <c r="G441">
        <v>1499967</v>
      </c>
    </row>
    <row r="442" spans="1:7" x14ac:dyDescent="0.25">
      <c r="A442" t="s">
        <v>1343</v>
      </c>
      <c r="B442" t="s">
        <v>1293</v>
      </c>
      <c r="C442" t="s">
        <v>27</v>
      </c>
      <c r="D442" t="s">
        <v>28</v>
      </c>
      <c r="E442" t="s">
        <v>3827</v>
      </c>
      <c r="F442">
        <v>774315</v>
      </c>
      <c r="G442">
        <v>785875</v>
      </c>
    </row>
    <row r="443" spans="1:7" x14ac:dyDescent="0.25">
      <c r="A443" t="s">
        <v>1346</v>
      </c>
      <c r="B443" t="s">
        <v>1293</v>
      </c>
      <c r="C443" t="s">
        <v>27</v>
      </c>
      <c r="D443" t="s">
        <v>28</v>
      </c>
      <c r="E443" t="s">
        <v>3828</v>
      </c>
      <c r="F443">
        <v>1668544</v>
      </c>
      <c r="G443">
        <v>1624352</v>
      </c>
    </row>
    <row r="444" spans="1:7" x14ac:dyDescent="0.25">
      <c r="A444" t="s">
        <v>1349</v>
      </c>
      <c r="B444" t="s">
        <v>1293</v>
      </c>
      <c r="C444" t="s">
        <v>47</v>
      </c>
      <c r="D444" t="s">
        <v>48</v>
      </c>
      <c r="E444" t="s">
        <v>3829</v>
      </c>
      <c r="F444">
        <v>656661</v>
      </c>
      <c r="G444">
        <v>649669</v>
      </c>
    </row>
    <row r="445" spans="1:7" x14ac:dyDescent="0.25">
      <c r="A445" t="s">
        <v>1351</v>
      </c>
      <c r="B445" t="s">
        <v>1293</v>
      </c>
      <c r="C445" t="s">
        <v>27</v>
      </c>
      <c r="D445" t="s">
        <v>28</v>
      </c>
      <c r="E445" t="s">
        <v>3830</v>
      </c>
      <c r="F445">
        <v>273435</v>
      </c>
      <c r="G445">
        <v>251195</v>
      </c>
    </row>
    <row r="446" spans="1:7" x14ac:dyDescent="0.25">
      <c r="A446" t="s">
        <v>1353</v>
      </c>
      <c r="B446" t="s">
        <v>1293</v>
      </c>
      <c r="C446" t="s">
        <v>27</v>
      </c>
      <c r="D446" t="s">
        <v>28</v>
      </c>
      <c r="E446" t="s">
        <v>3831</v>
      </c>
      <c r="F446">
        <v>969913</v>
      </c>
      <c r="G446">
        <v>907375</v>
      </c>
    </row>
    <row r="447" spans="1:7" x14ac:dyDescent="0.25">
      <c r="A447" t="s">
        <v>1355</v>
      </c>
      <c r="B447" t="s">
        <v>1293</v>
      </c>
      <c r="C447" t="s">
        <v>27</v>
      </c>
      <c r="D447" t="s">
        <v>28</v>
      </c>
      <c r="E447" t="s">
        <v>3832</v>
      </c>
      <c r="F447">
        <v>478467</v>
      </c>
      <c r="G447">
        <v>459295</v>
      </c>
    </row>
    <row r="448" spans="1:7" x14ac:dyDescent="0.25">
      <c r="A448" t="s">
        <v>4650</v>
      </c>
      <c r="B448" t="s">
        <v>1293</v>
      </c>
      <c r="C448" t="s">
        <v>27</v>
      </c>
      <c r="D448" t="s">
        <v>28</v>
      </c>
      <c r="E448" t="s">
        <v>4696</v>
      </c>
      <c r="F448">
        <v>0</v>
      </c>
      <c r="G448">
        <v>137383</v>
      </c>
    </row>
    <row r="449" spans="1:7" x14ac:dyDescent="0.25">
      <c r="A449" t="s">
        <v>1359</v>
      </c>
      <c r="B449" t="s">
        <v>1293</v>
      </c>
      <c r="C449" t="s">
        <v>27</v>
      </c>
      <c r="D449" t="s">
        <v>28</v>
      </c>
      <c r="E449" t="s">
        <v>3833</v>
      </c>
      <c r="F449">
        <v>702955</v>
      </c>
      <c r="G449">
        <v>709752</v>
      </c>
    </row>
    <row r="450" spans="1:7" x14ac:dyDescent="0.25">
      <c r="A450" t="s">
        <v>1363</v>
      </c>
      <c r="B450" t="s">
        <v>1293</v>
      </c>
      <c r="C450" t="s">
        <v>47</v>
      </c>
      <c r="D450" t="s">
        <v>48</v>
      </c>
      <c r="E450" t="s">
        <v>3834</v>
      </c>
      <c r="F450">
        <v>276063</v>
      </c>
      <c r="G450">
        <v>271318</v>
      </c>
    </row>
    <row r="451" spans="1:7" x14ac:dyDescent="0.25">
      <c r="A451" t="s">
        <v>1366</v>
      </c>
      <c r="B451" t="s">
        <v>1293</v>
      </c>
      <c r="C451" t="s">
        <v>27</v>
      </c>
      <c r="D451" t="s">
        <v>28</v>
      </c>
      <c r="E451" t="s">
        <v>3835</v>
      </c>
      <c r="F451">
        <v>430399</v>
      </c>
      <c r="G451">
        <v>423959</v>
      </c>
    </row>
    <row r="452" spans="1:7" x14ac:dyDescent="0.25">
      <c r="A452" t="s">
        <v>1369</v>
      </c>
      <c r="B452" t="s">
        <v>1293</v>
      </c>
      <c r="C452" t="s">
        <v>27</v>
      </c>
      <c r="D452" t="s">
        <v>28</v>
      </c>
      <c r="E452" t="s">
        <v>3836</v>
      </c>
      <c r="F452">
        <v>410582</v>
      </c>
      <c r="G452">
        <v>408820</v>
      </c>
    </row>
    <row r="453" spans="1:7" x14ac:dyDescent="0.25">
      <c r="A453" t="s">
        <v>1372</v>
      </c>
      <c r="B453" t="s">
        <v>1293</v>
      </c>
      <c r="C453" t="s">
        <v>47</v>
      </c>
      <c r="D453" t="s">
        <v>48</v>
      </c>
      <c r="E453" t="s">
        <v>3837</v>
      </c>
      <c r="F453">
        <v>221247</v>
      </c>
      <c r="G453">
        <v>226300</v>
      </c>
    </row>
    <row r="454" spans="1:7" x14ac:dyDescent="0.25">
      <c r="A454" t="s">
        <v>1376</v>
      </c>
      <c r="B454" t="s">
        <v>1293</v>
      </c>
      <c r="C454" t="s">
        <v>47</v>
      </c>
      <c r="D454" t="s">
        <v>48</v>
      </c>
      <c r="E454" t="s">
        <v>3838</v>
      </c>
      <c r="F454">
        <v>231383</v>
      </c>
      <c r="G454">
        <v>250637</v>
      </c>
    </row>
    <row r="455" spans="1:7" x14ac:dyDescent="0.25">
      <c r="A455" t="s">
        <v>1379</v>
      </c>
      <c r="B455" t="s">
        <v>1293</v>
      </c>
      <c r="C455" t="s">
        <v>47</v>
      </c>
      <c r="D455" t="s">
        <v>48</v>
      </c>
      <c r="E455" t="s">
        <v>3839</v>
      </c>
      <c r="F455">
        <v>1530800</v>
      </c>
      <c r="G455">
        <v>1542279</v>
      </c>
    </row>
    <row r="456" spans="1:7" x14ac:dyDescent="0.25">
      <c r="A456" t="s">
        <v>1382</v>
      </c>
      <c r="B456" t="s">
        <v>1293</v>
      </c>
      <c r="C456" t="s">
        <v>47</v>
      </c>
      <c r="D456" t="s">
        <v>48</v>
      </c>
      <c r="E456" t="s">
        <v>3840</v>
      </c>
      <c r="F456">
        <v>388787</v>
      </c>
      <c r="G456">
        <v>371211</v>
      </c>
    </row>
    <row r="457" spans="1:7" x14ac:dyDescent="0.25">
      <c r="A457" t="s">
        <v>1385</v>
      </c>
      <c r="B457" t="s">
        <v>1293</v>
      </c>
      <c r="C457" t="s">
        <v>47</v>
      </c>
      <c r="D457" t="s">
        <v>48</v>
      </c>
      <c r="E457" t="s">
        <v>3841</v>
      </c>
      <c r="F457">
        <v>337498</v>
      </c>
      <c r="G457">
        <v>350287</v>
      </c>
    </row>
    <row r="458" spans="1:7" x14ac:dyDescent="0.25">
      <c r="A458" t="s">
        <v>1389</v>
      </c>
      <c r="B458" t="s">
        <v>1293</v>
      </c>
      <c r="C458" t="s">
        <v>27</v>
      </c>
      <c r="D458" t="s">
        <v>28</v>
      </c>
      <c r="E458" t="s">
        <v>3842</v>
      </c>
      <c r="F458">
        <v>1609901</v>
      </c>
      <c r="G458">
        <v>1581806</v>
      </c>
    </row>
    <row r="459" spans="1:7" x14ac:dyDescent="0.25">
      <c r="A459" t="s">
        <v>1392</v>
      </c>
      <c r="B459" t="s">
        <v>1293</v>
      </c>
      <c r="C459" t="s">
        <v>47</v>
      </c>
      <c r="D459" t="s">
        <v>48</v>
      </c>
      <c r="E459" t="s">
        <v>3843</v>
      </c>
      <c r="F459">
        <v>299705</v>
      </c>
      <c r="G459">
        <v>300701</v>
      </c>
    </row>
    <row r="460" spans="1:7" x14ac:dyDescent="0.25">
      <c r="A460" t="s">
        <v>1395</v>
      </c>
      <c r="B460" t="s">
        <v>1293</v>
      </c>
      <c r="C460" t="s">
        <v>27</v>
      </c>
      <c r="D460" t="s">
        <v>28</v>
      </c>
      <c r="E460" t="s">
        <v>3844</v>
      </c>
      <c r="F460">
        <v>2054135</v>
      </c>
      <c r="G460">
        <v>2091545</v>
      </c>
    </row>
    <row r="461" spans="1:7" x14ac:dyDescent="0.25">
      <c r="A461" t="s">
        <v>1399</v>
      </c>
      <c r="B461" t="s">
        <v>1293</v>
      </c>
      <c r="C461" t="s">
        <v>27</v>
      </c>
      <c r="D461" t="s">
        <v>28</v>
      </c>
      <c r="E461" t="s">
        <v>3845</v>
      </c>
      <c r="F461">
        <v>952980</v>
      </c>
      <c r="G461">
        <v>949286</v>
      </c>
    </row>
    <row r="462" spans="1:7" x14ac:dyDescent="0.25">
      <c r="A462" t="s">
        <v>1402</v>
      </c>
      <c r="B462" t="s">
        <v>1293</v>
      </c>
      <c r="C462" t="s">
        <v>27</v>
      </c>
      <c r="D462" t="s">
        <v>28</v>
      </c>
      <c r="E462" t="s">
        <v>3846</v>
      </c>
      <c r="F462">
        <v>312944</v>
      </c>
      <c r="G462">
        <v>307325</v>
      </c>
    </row>
    <row r="463" spans="1:7" x14ac:dyDescent="0.25">
      <c r="A463" t="s">
        <v>1405</v>
      </c>
      <c r="B463" t="s">
        <v>1293</v>
      </c>
      <c r="C463" t="s">
        <v>27</v>
      </c>
      <c r="D463" t="s">
        <v>28</v>
      </c>
      <c r="E463" t="s">
        <v>3847</v>
      </c>
      <c r="F463">
        <v>483992</v>
      </c>
      <c r="G463">
        <v>470664</v>
      </c>
    </row>
    <row r="464" spans="1:7" x14ac:dyDescent="0.25">
      <c r="A464" t="s">
        <v>1408</v>
      </c>
      <c r="B464" t="s">
        <v>1293</v>
      </c>
      <c r="C464" t="s">
        <v>27</v>
      </c>
      <c r="D464" t="s">
        <v>28</v>
      </c>
      <c r="E464" t="s">
        <v>3848</v>
      </c>
      <c r="F464">
        <v>1015014</v>
      </c>
      <c r="G464">
        <v>1038250</v>
      </c>
    </row>
    <row r="465" spans="1:7" x14ac:dyDescent="0.25">
      <c r="A465" t="s">
        <v>1414</v>
      </c>
      <c r="B465" t="s">
        <v>1293</v>
      </c>
      <c r="C465" t="s">
        <v>27</v>
      </c>
      <c r="D465" t="s">
        <v>28</v>
      </c>
      <c r="E465" t="s">
        <v>3849</v>
      </c>
      <c r="F465">
        <v>373708</v>
      </c>
      <c r="G465">
        <v>386469</v>
      </c>
    </row>
    <row r="466" spans="1:7" x14ac:dyDescent="0.25">
      <c r="A466" t="s">
        <v>1417</v>
      </c>
      <c r="B466" t="s">
        <v>1293</v>
      </c>
      <c r="C466" t="s">
        <v>47</v>
      </c>
      <c r="D466" t="s">
        <v>48</v>
      </c>
      <c r="E466" t="s">
        <v>3850</v>
      </c>
      <c r="F466">
        <v>750775</v>
      </c>
      <c r="G466">
        <v>782196</v>
      </c>
    </row>
    <row r="467" spans="1:7" x14ac:dyDescent="0.25">
      <c r="A467" t="s">
        <v>1420</v>
      </c>
      <c r="B467" t="s">
        <v>1293</v>
      </c>
      <c r="C467" t="s">
        <v>47</v>
      </c>
      <c r="D467" t="s">
        <v>48</v>
      </c>
      <c r="E467" t="s">
        <v>3851</v>
      </c>
      <c r="F467">
        <v>180888</v>
      </c>
      <c r="G467">
        <v>183108</v>
      </c>
    </row>
    <row r="468" spans="1:7" x14ac:dyDescent="0.25">
      <c r="A468" t="s">
        <v>1423</v>
      </c>
      <c r="B468" t="s">
        <v>1293</v>
      </c>
      <c r="C468" t="s">
        <v>99</v>
      </c>
      <c r="D468" t="s">
        <v>100</v>
      </c>
      <c r="E468" t="s">
        <v>3852</v>
      </c>
      <c r="F468">
        <v>9311072</v>
      </c>
      <c r="G468">
        <v>9188376</v>
      </c>
    </row>
    <row r="469" spans="1:7" x14ac:dyDescent="0.25">
      <c r="A469" t="s">
        <v>1424</v>
      </c>
      <c r="B469" t="s">
        <v>1293</v>
      </c>
      <c r="C469" t="s">
        <v>99</v>
      </c>
      <c r="D469" t="s">
        <v>100</v>
      </c>
      <c r="E469" t="s">
        <v>3853</v>
      </c>
      <c r="F469">
        <v>3140454</v>
      </c>
      <c r="G469">
        <v>3140882</v>
      </c>
    </row>
    <row r="470" spans="1:7" x14ac:dyDescent="0.25">
      <c r="A470" t="s">
        <v>1426</v>
      </c>
      <c r="B470" t="s">
        <v>1293</v>
      </c>
      <c r="C470" t="s">
        <v>99</v>
      </c>
      <c r="D470" t="s">
        <v>100</v>
      </c>
      <c r="E470" t="s">
        <v>3854</v>
      </c>
      <c r="F470">
        <v>1072166</v>
      </c>
      <c r="G470">
        <v>1110338</v>
      </c>
    </row>
    <row r="471" spans="1:7" x14ac:dyDescent="0.25">
      <c r="A471" t="s">
        <v>1118</v>
      </c>
      <c r="B471" t="s">
        <v>1293</v>
      </c>
      <c r="C471" t="s">
        <v>99</v>
      </c>
      <c r="D471" t="s">
        <v>100</v>
      </c>
      <c r="E471" t="s">
        <v>3855</v>
      </c>
      <c r="F471">
        <v>2427142</v>
      </c>
      <c r="G471">
        <v>2465496</v>
      </c>
    </row>
    <row r="472" spans="1:7" x14ac:dyDescent="0.25">
      <c r="A472" t="s">
        <v>1427</v>
      </c>
      <c r="B472" t="s">
        <v>1293</v>
      </c>
      <c r="C472" t="s">
        <v>99</v>
      </c>
      <c r="D472" t="s">
        <v>100</v>
      </c>
      <c r="E472" t="s">
        <v>3856</v>
      </c>
      <c r="F472">
        <v>1327276</v>
      </c>
      <c r="G472">
        <v>1335393</v>
      </c>
    </row>
    <row r="473" spans="1:7" x14ac:dyDescent="0.25">
      <c r="A473" t="s">
        <v>1428</v>
      </c>
      <c r="B473" t="s">
        <v>1293</v>
      </c>
      <c r="C473" t="s">
        <v>99</v>
      </c>
      <c r="D473" t="s">
        <v>100</v>
      </c>
      <c r="E473" t="s">
        <v>3857</v>
      </c>
      <c r="F473">
        <v>1138341</v>
      </c>
      <c r="G473">
        <v>1164836</v>
      </c>
    </row>
    <row r="474" spans="1:7" x14ac:dyDescent="0.25">
      <c r="A474" t="s">
        <v>1430</v>
      </c>
      <c r="B474" t="s">
        <v>1293</v>
      </c>
      <c r="C474" t="s">
        <v>99</v>
      </c>
      <c r="D474" t="s">
        <v>100</v>
      </c>
      <c r="E474" t="s">
        <v>3858</v>
      </c>
      <c r="F474">
        <v>1159897</v>
      </c>
      <c r="G474">
        <v>1174627</v>
      </c>
    </row>
    <row r="475" spans="1:7" x14ac:dyDescent="0.25">
      <c r="A475" t="s">
        <v>1432</v>
      </c>
      <c r="B475" t="s">
        <v>1293</v>
      </c>
      <c r="C475" t="s">
        <v>99</v>
      </c>
      <c r="D475" t="s">
        <v>100</v>
      </c>
      <c r="E475" t="s">
        <v>3859</v>
      </c>
      <c r="F475">
        <v>1579445</v>
      </c>
      <c r="G475">
        <v>1544695</v>
      </c>
    </row>
    <row r="476" spans="1:7" x14ac:dyDescent="0.25">
      <c r="A476" t="s">
        <v>1435</v>
      </c>
      <c r="B476" t="s">
        <v>1436</v>
      </c>
      <c r="C476" t="s">
        <v>19</v>
      </c>
      <c r="D476" t="s">
        <v>20</v>
      </c>
      <c r="E476" t="s">
        <v>3860</v>
      </c>
      <c r="F476">
        <v>28252635</v>
      </c>
      <c r="G476">
        <v>28050524</v>
      </c>
    </row>
    <row r="477" spans="1:7" x14ac:dyDescent="0.25">
      <c r="A477" t="s">
        <v>1438</v>
      </c>
      <c r="B477" t="s">
        <v>1436</v>
      </c>
      <c r="C477" t="s">
        <v>27</v>
      </c>
      <c r="D477" t="s">
        <v>28</v>
      </c>
      <c r="E477" t="s">
        <v>3861</v>
      </c>
      <c r="F477">
        <v>859063</v>
      </c>
      <c r="G477">
        <v>852220</v>
      </c>
    </row>
    <row r="478" spans="1:7" x14ac:dyDescent="0.25">
      <c r="A478" t="s">
        <v>1310</v>
      </c>
      <c r="B478" t="s">
        <v>1436</v>
      </c>
      <c r="C478" t="s">
        <v>27</v>
      </c>
      <c r="D478" t="s">
        <v>28</v>
      </c>
      <c r="E478" t="s">
        <v>3862</v>
      </c>
      <c r="F478">
        <v>867243</v>
      </c>
      <c r="G478">
        <v>845946</v>
      </c>
    </row>
    <row r="479" spans="1:7" x14ac:dyDescent="0.25">
      <c r="A479" t="s">
        <v>1444</v>
      </c>
      <c r="B479" t="s">
        <v>1436</v>
      </c>
      <c r="C479" t="s">
        <v>27</v>
      </c>
      <c r="D479" t="s">
        <v>28</v>
      </c>
      <c r="E479" t="s">
        <v>3863</v>
      </c>
      <c r="F479">
        <v>218194</v>
      </c>
      <c r="G479">
        <v>230959</v>
      </c>
    </row>
    <row r="480" spans="1:7" x14ac:dyDescent="0.25">
      <c r="A480" t="s">
        <v>1447</v>
      </c>
      <c r="B480" t="s">
        <v>1436</v>
      </c>
      <c r="C480" t="s">
        <v>27</v>
      </c>
      <c r="D480" t="s">
        <v>28</v>
      </c>
      <c r="E480" t="s">
        <v>3864</v>
      </c>
      <c r="F480">
        <v>254352</v>
      </c>
      <c r="G480">
        <v>255079</v>
      </c>
    </row>
    <row r="481" spans="1:7" x14ac:dyDescent="0.25">
      <c r="A481" t="s">
        <v>1450</v>
      </c>
      <c r="B481" t="s">
        <v>1436</v>
      </c>
      <c r="C481" t="s">
        <v>47</v>
      </c>
      <c r="D481" t="s">
        <v>48</v>
      </c>
      <c r="E481" t="s">
        <v>3865</v>
      </c>
      <c r="F481">
        <v>1153253</v>
      </c>
      <c r="G481">
        <v>1185643</v>
      </c>
    </row>
    <row r="482" spans="1:7" x14ac:dyDescent="0.25">
      <c r="A482" t="s">
        <v>1453</v>
      </c>
      <c r="B482" t="s">
        <v>1436</v>
      </c>
      <c r="C482" t="s">
        <v>27</v>
      </c>
      <c r="D482" t="s">
        <v>28</v>
      </c>
      <c r="E482" t="s">
        <v>3866</v>
      </c>
      <c r="F482">
        <v>731269</v>
      </c>
      <c r="G482">
        <v>745926</v>
      </c>
    </row>
    <row r="483" spans="1:7" x14ac:dyDescent="0.25">
      <c r="A483" t="s">
        <v>1457</v>
      </c>
      <c r="B483" t="s">
        <v>1436</v>
      </c>
      <c r="C483" t="s">
        <v>27</v>
      </c>
      <c r="D483" t="s">
        <v>28</v>
      </c>
      <c r="E483" t="s">
        <v>3867</v>
      </c>
      <c r="F483">
        <v>2543327</v>
      </c>
      <c r="G483">
        <v>2502132</v>
      </c>
    </row>
    <row r="484" spans="1:7" x14ac:dyDescent="0.25">
      <c r="A484" t="s">
        <v>1460</v>
      </c>
      <c r="B484" t="s">
        <v>1436</v>
      </c>
      <c r="C484" t="s">
        <v>27</v>
      </c>
      <c r="D484" t="s">
        <v>28</v>
      </c>
      <c r="E484" t="s">
        <v>3868</v>
      </c>
      <c r="F484">
        <v>2019292</v>
      </c>
      <c r="G484">
        <v>1996300</v>
      </c>
    </row>
    <row r="485" spans="1:7" x14ac:dyDescent="0.25">
      <c r="A485" t="s">
        <v>1464</v>
      </c>
      <c r="B485" t="s">
        <v>1436</v>
      </c>
      <c r="C485" t="s">
        <v>27</v>
      </c>
      <c r="D485" t="s">
        <v>28</v>
      </c>
      <c r="E485" t="s">
        <v>3869</v>
      </c>
      <c r="F485">
        <v>3211351</v>
      </c>
      <c r="G485">
        <v>3139841</v>
      </c>
    </row>
    <row r="486" spans="1:7" x14ac:dyDescent="0.25">
      <c r="A486" t="s">
        <v>1465</v>
      </c>
      <c r="B486" t="s">
        <v>1436</v>
      </c>
      <c r="C486" t="s">
        <v>27</v>
      </c>
      <c r="D486" t="s">
        <v>28</v>
      </c>
      <c r="E486" t="s">
        <v>3870</v>
      </c>
      <c r="F486">
        <v>269233</v>
      </c>
      <c r="G486">
        <v>271901</v>
      </c>
    </row>
    <row r="487" spans="1:7" x14ac:dyDescent="0.25">
      <c r="A487" t="s">
        <v>1468</v>
      </c>
      <c r="B487" t="s">
        <v>1436</v>
      </c>
      <c r="C487" t="s">
        <v>47</v>
      </c>
      <c r="D487" t="s">
        <v>48</v>
      </c>
      <c r="E487" t="s">
        <v>3871</v>
      </c>
      <c r="F487">
        <v>2003315</v>
      </c>
      <c r="G487">
        <v>1987041</v>
      </c>
    </row>
    <row r="488" spans="1:7" x14ac:dyDescent="0.25">
      <c r="A488" t="s">
        <v>1471</v>
      </c>
      <c r="B488" t="s">
        <v>1436</v>
      </c>
      <c r="C488" t="s">
        <v>27</v>
      </c>
      <c r="D488" t="s">
        <v>28</v>
      </c>
      <c r="E488" t="s">
        <v>3872</v>
      </c>
      <c r="F488">
        <v>8561730</v>
      </c>
      <c r="G488">
        <v>8405167</v>
      </c>
    </row>
    <row r="489" spans="1:7" x14ac:dyDescent="0.25">
      <c r="A489" t="s">
        <v>1473</v>
      </c>
      <c r="B489" t="s">
        <v>1436</v>
      </c>
      <c r="C489" t="s">
        <v>27</v>
      </c>
      <c r="D489" t="s">
        <v>28</v>
      </c>
      <c r="E489" t="s">
        <v>3873</v>
      </c>
      <c r="F489">
        <v>888658</v>
      </c>
      <c r="G489">
        <v>738574</v>
      </c>
    </row>
    <row r="490" spans="1:7" x14ac:dyDescent="0.25">
      <c r="A490" t="s">
        <v>1477</v>
      </c>
      <c r="B490" t="s">
        <v>1436</v>
      </c>
      <c r="C490" t="s">
        <v>27</v>
      </c>
      <c r="D490" t="s">
        <v>28</v>
      </c>
      <c r="E490" t="s">
        <v>3874</v>
      </c>
      <c r="F490">
        <v>633859</v>
      </c>
      <c r="G490">
        <v>614336</v>
      </c>
    </row>
    <row r="491" spans="1:7" x14ac:dyDescent="0.25">
      <c r="A491" t="s">
        <v>1480</v>
      </c>
      <c r="B491" t="s">
        <v>1436</v>
      </c>
      <c r="C491" t="s">
        <v>27</v>
      </c>
      <c r="D491" t="s">
        <v>28</v>
      </c>
      <c r="E491" t="s">
        <v>3875</v>
      </c>
      <c r="F491">
        <v>416003</v>
      </c>
      <c r="G491">
        <v>405904</v>
      </c>
    </row>
    <row r="492" spans="1:7" x14ac:dyDescent="0.25">
      <c r="A492" t="s">
        <v>1483</v>
      </c>
      <c r="B492" t="s">
        <v>1436</v>
      </c>
      <c r="C492" t="s">
        <v>27</v>
      </c>
      <c r="D492" t="s">
        <v>28</v>
      </c>
      <c r="E492" t="s">
        <v>3876</v>
      </c>
      <c r="F492">
        <v>615477</v>
      </c>
      <c r="G492">
        <v>616418</v>
      </c>
    </row>
    <row r="493" spans="1:7" x14ac:dyDescent="0.25">
      <c r="A493" t="s">
        <v>1486</v>
      </c>
      <c r="B493" t="s">
        <v>1436</v>
      </c>
      <c r="C493" t="s">
        <v>27</v>
      </c>
      <c r="D493" t="s">
        <v>28</v>
      </c>
      <c r="E493" t="s">
        <v>3877</v>
      </c>
      <c r="F493">
        <v>470758</v>
      </c>
      <c r="G493">
        <v>464879</v>
      </c>
    </row>
    <row r="494" spans="1:7" x14ac:dyDescent="0.25">
      <c r="A494" t="s">
        <v>1491</v>
      </c>
      <c r="B494" t="s">
        <v>1436</v>
      </c>
      <c r="C494" t="s">
        <v>27</v>
      </c>
      <c r="D494" t="s">
        <v>28</v>
      </c>
      <c r="E494" t="s">
        <v>3878</v>
      </c>
      <c r="F494">
        <v>1176528</v>
      </c>
      <c r="G494">
        <v>1162347</v>
      </c>
    </row>
    <row r="495" spans="1:7" x14ac:dyDescent="0.25">
      <c r="A495" t="s">
        <v>1495</v>
      </c>
      <c r="B495" t="s">
        <v>1436</v>
      </c>
      <c r="C495" t="s">
        <v>47</v>
      </c>
      <c r="D495" t="s">
        <v>48</v>
      </c>
      <c r="E495" t="s">
        <v>3879</v>
      </c>
      <c r="F495">
        <v>637248</v>
      </c>
      <c r="G495">
        <v>622958</v>
      </c>
    </row>
    <row r="496" spans="1:7" x14ac:dyDescent="0.25">
      <c r="A496" t="s">
        <v>1498</v>
      </c>
      <c r="B496" t="s">
        <v>1436</v>
      </c>
      <c r="C496" t="s">
        <v>27</v>
      </c>
      <c r="D496" t="s">
        <v>28</v>
      </c>
      <c r="E496" t="s">
        <v>3880</v>
      </c>
      <c r="F496">
        <v>2359629</v>
      </c>
      <c r="G496">
        <v>2380729</v>
      </c>
    </row>
    <row r="497" spans="1:7" x14ac:dyDescent="0.25">
      <c r="A497" t="s">
        <v>1500</v>
      </c>
      <c r="B497" t="s">
        <v>1436</v>
      </c>
      <c r="C497" t="s">
        <v>27</v>
      </c>
      <c r="D497" t="s">
        <v>28</v>
      </c>
      <c r="E497" t="s">
        <v>3881</v>
      </c>
      <c r="F497">
        <v>1528095</v>
      </c>
      <c r="G497">
        <v>1496926</v>
      </c>
    </row>
    <row r="498" spans="1:7" x14ac:dyDescent="0.25">
      <c r="A498" t="s">
        <v>1504</v>
      </c>
      <c r="B498" t="s">
        <v>1436</v>
      </c>
      <c r="C498" t="s">
        <v>47</v>
      </c>
      <c r="D498" t="s">
        <v>48</v>
      </c>
      <c r="E498" t="s">
        <v>3882</v>
      </c>
      <c r="F498">
        <v>334283</v>
      </c>
      <c r="G498">
        <v>332061</v>
      </c>
    </row>
    <row r="499" spans="1:7" x14ac:dyDescent="0.25">
      <c r="A499" t="s">
        <v>1507</v>
      </c>
      <c r="B499" t="s">
        <v>1436</v>
      </c>
      <c r="C499" t="s">
        <v>99</v>
      </c>
      <c r="D499" t="s">
        <v>100</v>
      </c>
      <c r="E499" t="s">
        <v>3883</v>
      </c>
      <c r="F499">
        <v>636836</v>
      </c>
      <c r="G499">
        <v>625091</v>
      </c>
    </row>
    <row r="500" spans="1:7" x14ac:dyDescent="0.25">
      <c r="A500" t="s">
        <v>1118</v>
      </c>
      <c r="B500" t="s">
        <v>1436</v>
      </c>
      <c r="C500" t="s">
        <v>99</v>
      </c>
      <c r="D500" t="s">
        <v>100</v>
      </c>
      <c r="E500" t="s">
        <v>3884</v>
      </c>
      <c r="F500">
        <v>1340462</v>
      </c>
      <c r="G500">
        <v>1290392</v>
      </c>
    </row>
    <row r="501" spans="1:7" x14ac:dyDescent="0.25">
      <c r="A501" t="s">
        <v>1508</v>
      </c>
      <c r="B501" t="s">
        <v>1509</v>
      </c>
      <c r="C501" t="s">
        <v>19</v>
      </c>
      <c r="D501" t="s">
        <v>20</v>
      </c>
      <c r="E501" t="s">
        <v>3885</v>
      </c>
      <c r="F501">
        <v>14072004</v>
      </c>
      <c r="G501">
        <v>13854256</v>
      </c>
    </row>
    <row r="502" spans="1:7" x14ac:dyDescent="0.25">
      <c r="A502" t="s">
        <v>1511</v>
      </c>
      <c r="B502" t="s">
        <v>1509</v>
      </c>
      <c r="C502" t="s">
        <v>27</v>
      </c>
      <c r="D502" t="s">
        <v>28</v>
      </c>
      <c r="E502" t="s">
        <v>3886</v>
      </c>
      <c r="F502">
        <v>2121735</v>
      </c>
      <c r="G502">
        <v>2056609</v>
      </c>
    </row>
    <row r="503" spans="1:7" x14ac:dyDescent="0.25">
      <c r="A503" t="s">
        <v>1514</v>
      </c>
      <c r="B503" t="s">
        <v>1509</v>
      </c>
      <c r="C503" t="s">
        <v>27</v>
      </c>
      <c r="D503" t="s">
        <v>28</v>
      </c>
      <c r="E503" t="s">
        <v>3887</v>
      </c>
      <c r="F503">
        <v>704879</v>
      </c>
      <c r="G503">
        <v>686597</v>
      </c>
    </row>
    <row r="504" spans="1:7" x14ac:dyDescent="0.25">
      <c r="A504" t="s">
        <v>1518</v>
      </c>
      <c r="B504" t="s">
        <v>1509</v>
      </c>
      <c r="C504" t="s">
        <v>47</v>
      </c>
      <c r="D504" t="s">
        <v>48</v>
      </c>
      <c r="E504" t="s">
        <v>3888</v>
      </c>
      <c r="F504">
        <v>325370</v>
      </c>
      <c r="G504">
        <v>331183</v>
      </c>
    </row>
    <row r="505" spans="1:7" x14ac:dyDescent="0.25">
      <c r="A505" t="s">
        <v>1521</v>
      </c>
      <c r="B505" t="s">
        <v>1509</v>
      </c>
      <c r="C505" t="s">
        <v>27</v>
      </c>
      <c r="D505" t="s">
        <v>28</v>
      </c>
      <c r="E505" t="s">
        <v>3889</v>
      </c>
      <c r="F505">
        <v>587647</v>
      </c>
      <c r="G505">
        <v>618120</v>
      </c>
    </row>
    <row r="506" spans="1:7" x14ac:dyDescent="0.25">
      <c r="A506" t="s">
        <v>1525</v>
      </c>
      <c r="B506" t="s">
        <v>1509</v>
      </c>
      <c r="C506" t="s">
        <v>27</v>
      </c>
      <c r="D506" t="s">
        <v>28</v>
      </c>
      <c r="E506" t="s">
        <v>3890</v>
      </c>
      <c r="F506">
        <v>621257</v>
      </c>
      <c r="G506">
        <v>653162</v>
      </c>
    </row>
    <row r="507" spans="1:7" x14ac:dyDescent="0.25">
      <c r="A507" t="s">
        <v>1528</v>
      </c>
      <c r="B507" t="s">
        <v>1509</v>
      </c>
      <c r="C507" t="s">
        <v>47</v>
      </c>
      <c r="D507" t="s">
        <v>48</v>
      </c>
      <c r="E507" t="s">
        <v>3891</v>
      </c>
      <c r="F507">
        <v>228674</v>
      </c>
      <c r="G507">
        <v>223645</v>
      </c>
    </row>
    <row r="508" spans="1:7" x14ac:dyDescent="0.25">
      <c r="A508" t="s">
        <v>1531</v>
      </c>
      <c r="B508" t="s">
        <v>1509</v>
      </c>
      <c r="C508" t="s">
        <v>27</v>
      </c>
      <c r="D508" t="s">
        <v>28</v>
      </c>
      <c r="E508" t="s">
        <v>3892</v>
      </c>
      <c r="F508">
        <v>1667495</v>
      </c>
      <c r="G508">
        <v>1649001</v>
      </c>
    </row>
    <row r="509" spans="1:7" x14ac:dyDescent="0.25">
      <c r="A509" t="s">
        <v>1534</v>
      </c>
      <c r="B509" t="s">
        <v>1509</v>
      </c>
      <c r="C509" t="s">
        <v>27</v>
      </c>
      <c r="D509" t="s">
        <v>28</v>
      </c>
      <c r="E509" t="s">
        <v>3893</v>
      </c>
      <c r="F509">
        <v>2780875</v>
      </c>
      <c r="G509">
        <v>2677268</v>
      </c>
    </row>
    <row r="510" spans="1:7" x14ac:dyDescent="0.25">
      <c r="A510" t="s">
        <v>1539</v>
      </c>
      <c r="B510" t="s">
        <v>1509</v>
      </c>
      <c r="C510" t="s">
        <v>99</v>
      </c>
      <c r="D510" t="s">
        <v>100</v>
      </c>
      <c r="E510" t="s">
        <v>3894</v>
      </c>
      <c r="F510">
        <v>1228430</v>
      </c>
      <c r="G510">
        <v>1247923</v>
      </c>
    </row>
    <row r="511" spans="1:7" x14ac:dyDescent="0.25">
      <c r="A511" t="s">
        <v>1541</v>
      </c>
      <c r="B511" t="s">
        <v>1542</v>
      </c>
      <c r="C511" t="s">
        <v>19</v>
      </c>
      <c r="D511" t="s">
        <v>20</v>
      </c>
      <c r="E511" t="s">
        <v>3895</v>
      </c>
      <c r="F511">
        <v>23886525</v>
      </c>
      <c r="G511">
        <v>23613978</v>
      </c>
    </row>
    <row r="512" spans="1:7" x14ac:dyDescent="0.25">
      <c r="A512" t="s">
        <v>1544</v>
      </c>
      <c r="B512" t="s">
        <v>1542</v>
      </c>
      <c r="C512" t="s">
        <v>27</v>
      </c>
      <c r="D512" t="s">
        <v>28</v>
      </c>
      <c r="E512" t="s">
        <v>3896</v>
      </c>
      <c r="F512">
        <v>522683</v>
      </c>
      <c r="G512">
        <v>526154</v>
      </c>
    </row>
    <row r="513" spans="1:7" x14ac:dyDescent="0.25">
      <c r="A513" t="s">
        <v>1548</v>
      </c>
      <c r="B513" t="s">
        <v>1542</v>
      </c>
      <c r="C513" t="s">
        <v>27</v>
      </c>
      <c r="D513" t="s">
        <v>28</v>
      </c>
      <c r="E513" t="s">
        <v>3897</v>
      </c>
      <c r="F513">
        <v>551834</v>
      </c>
      <c r="G513">
        <v>520925</v>
      </c>
    </row>
    <row r="514" spans="1:7" x14ac:dyDescent="0.25">
      <c r="A514" t="s">
        <v>1553</v>
      </c>
      <c r="B514" t="s">
        <v>1542</v>
      </c>
      <c r="C514" t="s">
        <v>47</v>
      </c>
      <c r="D514" t="s">
        <v>48</v>
      </c>
      <c r="E514" t="s">
        <v>3898</v>
      </c>
      <c r="F514">
        <v>1444654</v>
      </c>
      <c r="G514">
        <v>1419759</v>
      </c>
    </row>
    <row r="515" spans="1:7" x14ac:dyDescent="0.25">
      <c r="A515" t="s">
        <v>1556</v>
      </c>
      <c r="B515" t="s">
        <v>1542</v>
      </c>
      <c r="C515" t="s">
        <v>27</v>
      </c>
      <c r="D515" t="s">
        <v>28</v>
      </c>
      <c r="E515" t="s">
        <v>3899</v>
      </c>
      <c r="F515">
        <v>164600</v>
      </c>
      <c r="G515">
        <v>167208</v>
      </c>
    </row>
    <row r="516" spans="1:7" x14ac:dyDescent="0.25">
      <c r="A516" t="s">
        <v>1560</v>
      </c>
      <c r="B516" t="s">
        <v>1542</v>
      </c>
      <c r="C516" t="s">
        <v>47</v>
      </c>
      <c r="D516" t="s">
        <v>48</v>
      </c>
      <c r="E516" t="s">
        <v>3900</v>
      </c>
      <c r="F516">
        <v>228840</v>
      </c>
      <c r="G516">
        <v>210434</v>
      </c>
    </row>
    <row r="517" spans="1:7" x14ac:dyDescent="0.25">
      <c r="A517" t="s">
        <v>1562</v>
      </c>
      <c r="B517" t="s">
        <v>1542</v>
      </c>
      <c r="C517" t="s">
        <v>47</v>
      </c>
      <c r="D517" t="s">
        <v>48</v>
      </c>
      <c r="E517" t="s">
        <v>3901</v>
      </c>
      <c r="F517">
        <v>270834</v>
      </c>
      <c r="G517">
        <v>278571</v>
      </c>
    </row>
    <row r="518" spans="1:7" x14ac:dyDescent="0.25">
      <c r="A518" t="s">
        <v>1566</v>
      </c>
      <c r="B518" t="s">
        <v>1542</v>
      </c>
      <c r="C518" t="s">
        <v>27</v>
      </c>
      <c r="D518" t="s">
        <v>28</v>
      </c>
      <c r="E518" t="s">
        <v>3902</v>
      </c>
      <c r="F518">
        <v>2109443</v>
      </c>
      <c r="G518">
        <v>2042842</v>
      </c>
    </row>
    <row r="519" spans="1:7" x14ac:dyDescent="0.25">
      <c r="A519" t="s">
        <v>4690</v>
      </c>
      <c r="B519" t="s">
        <v>1542</v>
      </c>
      <c r="C519" t="s">
        <v>27</v>
      </c>
      <c r="D519" t="s">
        <v>28</v>
      </c>
      <c r="E519" t="s">
        <v>3903</v>
      </c>
      <c r="F519">
        <v>10449251</v>
      </c>
      <c r="G519">
        <v>10398408</v>
      </c>
    </row>
    <row r="520" spans="1:7" x14ac:dyDescent="0.25">
      <c r="A520" t="s">
        <v>1569</v>
      </c>
      <c r="B520" t="s">
        <v>1542</v>
      </c>
      <c r="C520" t="s">
        <v>27</v>
      </c>
      <c r="D520" t="s">
        <v>28</v>
      </c>
      <c r="E520" t="s">
        <v>3904</v>
      </c>
      <c r="F520">
        <v>438864</v>
      </c>
      <c r="G520">
        <v>411345</v>
      </c>
    </row>
    <row r="521" spans="1:7" x14ac:dyDescent="0.25">
      <c r="A521" t="s">
        <v>1573</v>
      </c>
      <c r="B521" t="s">
        <v>1574</v>
      </c>
      <c r="C521" t="s">
        <v>19</v>
      </c>
      <c r="D521" t="s">
        <v>20</v>
      </c>
      <c r="E521" t="s">
        <v>3905</v>
      </c>
      <c r="F521">
        <v>21237602</v>
      </c>
      <c r="G521">
        <v>20518941</v>
      </c>
    </row>
    <row r="522" spans="1:7" x14ac:dyDescent="0.25">
      <c r="A522" t="s">
        <v>1575</v>
      </c>
      <c r="B522" t="s">
        <v>1574</v>
      </c>
      <c r="C522" t="s">
        <v>27</v>
      </c>
      <c r="D522" t="s">
        <v>28</v>
      </c>
      <c r="E522" t="s">
        <v>3906</v>
      </c>
      <c r="F522">
        <v>497088</v>
      </c>
      <c r="G522">
        <v>465590</v>
      </c>
    </row>
    <row r="523" spans="1:7" x14ac:dyDescent="0.25">
      <c r="A523" t="s">
        <v>1578</v>
      </c>
      <c r="B523" t="s">
        <v>1574</v>
      </c>
      <c r="C523" t="s">
        <v>27</v>
      </c>
      <c r="D523" t="s">
        <v>28</v>
      </c>
      <c r="E523" t="s">
        <v>3907</v>
      </c>
      <c r="F523">
        <v>3191953</v>
      </c>
      <c r="G523">
        <v>2997137</v>
      </c>
    </row>
    <row r="524" spans="1:7" x14ac:dyDescent="0.25">
      <c r="A524" t="s">
        <v>1580</v>
      </c>
      <c r="B524" t="s">
        <v>1574</v>
      </c>
      <c r="C524" t="s">
        <v>27</v>
      </c>
      <c r="D524" t="s">
        <v>28</v>
      </c>
      <c r="E524" t="s">
        <v>3908</v>
      </c>
      <c r="F524">
        <v>468799</v>
      </c>
      <c r="G524">
        <v>463361</v>
      </c>
    </row>
    <row r="525" spans="1:7" x14ac:dyDescent="0.25">
      <c r="A525" t="s">
        <v>1583</v>
      </c>
      <c r="B525" t="s">
        <v>1574</v>
      </c>
      <c r="C525" t="s">
        <v>27</v>
      </c>
      <c r="D525" t="s">
        <v>28</v>
      </c>
      <c r="E525" t="s">
        <v>3909</v>
      </c>
      <c r="F525">
        <v>961454</v>
      </c>
      <c r="G525">
        <v>889777</v>
      </c>
    </row>
    <row r="526" spans="1:7" x14ac:dyDescent="0.25">
      <c r="A526" t="s">
        <v>1586</v>
      </c>
      <c r="B526" t="s">
        <v>1574</v>
      </c>
      <c r="C526" t="s">
        <v>27</v>
      </c>
      <c r="D526" t="s">
        <v>28</v>
      </c>
      <c r="E526" t="s">
        <v>3910</v>
      </c>
      <c r="F526">
        <v>506677</v>
      </c>
      <c r="G526">
        <v>495892</v>
      </c>
    </row>
    <row r="527" spans="1:7" x14ac:dyDescent="0.25">
      <c r="A527" t="s">
        <v>1477</v>
      </c>
      <c r="B527" t="s">
        <v>1574</v>
      </c>
      <c r="C527" t="s">
        <v>27</v>
      </c>
      <c r="D527" t="s">
        <v>28</v>
      </c>
      <c r="E527" t="s">
        <v>3911</v>
      </c>
      <c r="F527">
        <v>1360907</v>
      </c>
      <c r="G527">
        <v>1307453</v>
      </c>
    </row>
    <row r="528" spans="1:7" x14ac:dyDescent="0.25">
      <c r="A528" t="s">
        <v>1591</v>
      </c>
      <c r="B528" t="s">
        <v>1574</v>
      </c>
      <c r="C528" t="s">
        <v>27</v>
      </c>
      <c r="D528" t="s">
        <v>28</v>
      </c>
      <c r="E528" t="s">
        <v>3912</v>
      </c>
      <c r="F528">
        <v>669566</v>
      </c>
      <c r="G528">
        <v>653891</v>
      </c>
    </row>
    <row r="529" spans="1:7" x14ac:dyDescent="0.25">
      <c r="A529" t="s">
        <v>1594</v>
      </c>
      <c r="B529" t="s">
        <v>1574</v>
      </c>
      <c r="C529" t="s">
        <v>27</v>
      </c>
      <c r="D529" t="s">
        <v>28</v>
      </c>
      <c r="E529" t="s">
        <v>3913</v>
      </c>
      <c r="F529">
        <v>700339</v>
      </c>
      <c r="G529">
        <v>667590</v>
      </c>
    </row>
    <row r="530" spans="1:7" x14ac:dyDescent="0.25">
      <c r="A530" t="s">
        <v>1597</v>
      </c>
      <c r="B530" t="s">
        <v>1574</v>
      </c>
      <c r="C530" t="s">
        <v>27</v>
      </c>
      <c r="D530" t="s">
        <v>28</v>
      </c>
      <c r="E530" t="s">
        <v>3914</v>
      </c>
      <c r="F530">
        <v>11108080</v>
      </c>
      <c r="G530">
        <v>11325701</v>
      </c>
    </row>
    <row r="531" spans="1:7" x14ac:dyDescent="0.25">
      <c r="A531" t="s">
        <v>1598</v>
      </c>
      <c r="B531" t="s">
        <v>1574</v>
      </c>
      <c r="C531" t="s">
        <v>27</v>
      </c>
      <c r="D531" t="s">
        <v>28</v>
      </c>
      <c r="E531" t="s">
        <v>3915</v>
      </c>
      <c r="F531">
        <v>1764325</v>
      </c>
      <c r="G531">
        <v>1666202</v>
      </c>
    </row>
    <row r="532" spans="1:7" x14ac:dyDescent="0.25">
      <c r="A532" t="s">
        <v>1600</v>
      </c>
      <c r="B532" t="s">
        <v>1574</v>
      </c>
      <c r="C532" t="s">
        <v>47</v>
      </c>
      <c r="D532" t="s">
        <v>48</v>
      </c>
      <c r="E532" t="s">
        <v>3916</v>
      </c>
      <c r="F532">
        <v>167082</v>
      </c>
      <c r="G532">
        <v>182097</v>
      </c>
    </row>
    <row r="533" spans="1:7" x14ac:dyDescent="0.25">
      <c r="A533" t="s">
        <v>1602</v>
      </c>
      <c r="B533" t="s">
        <v>1574</v>
      </c>
      <c r="C533" t="s">
        <v>27</v>
      </c>
      <c r="D533" t="s">
        <v>28</v>
      </c>
      <c r="E533" t="s">
        <v>3917</v>
      </c>
      <c r="F533">
        <v>144379</v>
      </c>
      <c r="G533">
        <v>143221</v>
      </c>
    </row>
    <row r="534" spans="1:7" x14ac:dyDescent="0.25">
      <c r="A534" t="s">
        <v>1605</v>
      </c>
      <c r="B534" t="s">
        <v>1574</v>
      </c>
      <c r="C534" t="s">
        <v>99</v>
      </c>
      <c r="D534" t="s">
        <v>100</v>
      </c>
      <c r="E534" t="s">
        <v>3918</v>
      </c>
      <c r="F534">
        <v>2551477</v>
      </c>
      <c r="G534">
        <v>2538448</v>
      </c>
    </row>
    <row r="535" spans="1:7" x14ac:dyDescent="0.25">
      <c r="A535" t="s">
        <v>1607</v>
      </c>
      <c r="B535" t="s">
        <v>1574</v>
      </c>
      <c r="C535" t="s">
        <v>99</v>
      </c>
      <c r="D535" t="s">
        <v>100</v>
      </c>
      <c r="E535" t="s">
        <v>3919</v>
      </c>
      <c r="F535">
        <v>1019255</v>
      </c>
      <c r="G535">
        <v>929531</v>
      </c>
    </row>
    <row r="536" spans="1:7" x14ac:dyDescent="0.25">
      <c r="A536" t="s">
        <v>1608</v>
      </c>
      <c r="B536" t="s">
        <v>9</v>
      </c>
      <c r="C536" t="s">
        <v>19</v>
      </c>
      <c r="D536" t="s">
        <v>20</v>
      </c>
      <c r="E536" t="s">
        <v>3920</v>
      </c>
      <c r="F536">
        <v>29397541</v>
      </c>
      <c r="G536">
        <v>29310857</v>
      </c>
    </row>
    <row r="537" spans="1:7" x14ac:dyDescent="0.25">
      <c r="A537" t="s">
        <v>1610</v>
      </c>
      <c r="B537" t="s">
        <v>9</v>
      </c>
      <c r="C537" t="s">
        <v>47</v>
      </c>
      <c r="D537" t="s">
        <v>48</v>
      </c>
      <c r="E537" t="s">
        <v>3921</v>
      </c>
      <c r="F537">
        <v>1089484</v>
      </c>
      <c r="G537">
        <v>1084630</v>
      </c>
    </row>
    <row r="538" spans="1:7" x14ac:dyDescent="0.25">
      <c r="A538" t="s">
        <v>1614</v>
      </c>
      <c r="B538" t="s">
        <v>9</v>
      </c>
      <c r="C538" t="s">
        <v>47</v>
      </c>
      <c r="D538" t="s">
        <v>48</v>
      </c>
      <c r="E538" t="s">
        <v>3922</v>
      </c>
      <c r="F538">
        <v>365657</v>
      </c>
      <c r="G538">
        <v>374396</v>
      </c>
    </row>
    <row r="539" spans="1:7" x14ac:dyDescent="0.25">
      <c r="A539" t="s">
        <v>1617</v>
      </c>
      <c r="B539" t="s">
        <v>9</v>
      </c>
      <c r="C539" t="s">
        <v>27</v>
      </c>
      <c r="D539" t="s">
        <v>28</v>
      </c>
      <c r="E539" t="s">
        <v>3923</v>
      </c>
      <c r="F539">
        <v>296843</v>
      </c>
      <c r="G539">
        <v>289429</v>
      </c>
    </row>
    <row r="540" spans="1:7" x14ac:dyDescent="0.25">
      <c r="A540" t="s">
        <v>1621</v>
      </c>
      <c r="B540" t="s">
        <v>9</v>
      </c>
      <c r="C540" t="s">
        <v>27</v>
      </c>
      <c r="D540" t="s">
        <v>28</v>
      </c>
      <c r="E540" t="s">
        <v>3924</v>
      </c>
      <c r="F540">
        <v>16834371</v>
      </c>
      <c r="G540">
        <v>16386136</v>
      </c>
    </row>
    <row r="541" spans="1:7" x14ac:dyDescent="0.25">
      <c r="A541" t="s">
        <v>1623</v>
      </c>
      <c r="B541" t="s">
        <v>9</v>
      </c>
      <c r="C541" t="s">
        <v>47</v>
      </c>
      <c r="D541" t="s">
        <v>48</v>
      </c>
      <c r="E541" t="s">
        <v>3925</v>
      </c>
      <c r="F541">
        <v>1408420</v>
      </c>
      <c r="G541">
        <v>1376238</v>
      </c>
    </row>
    <row r="542" spans="1:7" x14ac:dyDescent="0.25">
      <c r="A542" t="s">
        <v>1627</v>
      </c>
      <c r="B542" t="s">
        <v>9</v>
      </c>
      <c r="C542" t="s">
        <v>47</v>
      </c>
      <c r="D542" t="s">
        <v>48</v>
      </c>
      <c r="E542" t="s">
        <v>3926</v>
      </c>
      <c r="F542">
        <v>1337252</v>
      </c>
      <c r="G542">
        <v>1331568</v>
      </c>
    </row>
    <row r="543" spans="1:7" x14ac:dyDescent="0.25">
      <c r="A543" t="s">
        <v>1630</v>
      </c>
      <c r="B543" t="s">
        <v>9</v>
      </c>
      <c r="C543" t="s">
        <v>27</v>
      </c>
      <c r="D543" t="s">
        <v>28</v>
      </c>
      <c r="E543" t="s">
        <v>3927</v>
      </c>
      <c r="F543">
        <v>2773814</v>
      </c>
      <c r="G543">
        <v>2633172</v>
      </c>
    </row>
    <row r="544" spans="1:7" x14ac:dyDescent="0.25">
      <c r="A544" t="s">
        <v>1633</v>
      </c>
      <c r="B544" t="s">
        <v>9</v>
      </c>
      <c r="C544" t="s">
        <v>47</v>
      </c>
      <c r="D544" t="s">
        <v>48</v>
      </c>
      <c r="E544" t="s">
        <v>3928</v>
      </c>
      <c r="F544">
        <v>1072530</v>
      </c>
      <c r="G544">
        <v>1043938</v>
      </c>
    </row>
    <row r="545" spans="1:7" x14ac:dyDescent="0.25">
      <c r="A545" t="s">
        <v>1637</v>
      </c>
      <c r="B545" t="s">
        <v>9</v>
      </c>
      <c r="C545" t="s">
        <v>27</v>
      </c>
      <c r="D545" t="s">
        <v>28</v>
      </c>
      <c r="E545" t="s">
        <v>3929</v>
      </c>
      <c r="F545">
        <v>2636629</v>
      </c>
      <c r="G545">
        <v>2621670</v>
      </c>
    </row>
    <row r="546" spans="1:7" x14ac:dyDescent="0.25">
      <c r="A546" t="s">
        <v>1640</v>
      </c>
      <c r="B546" t="s">
        <v>9</v>
      </c>
      <c r="C546" t="s">
        <v>47</v>
      </c>
      <c r="D546" t="s">
        <v>48</v>
      </c>
      <c r="E546" t="s">
        <v>3930</v>
      </c>
      <c r="F546">
        <v>944981</v>
      </c>
      <c r="G546">
        <v>907287</v>
      </c>
    </row>
    <row r="547" spans="1:7" x14ac:dyDescent="0.25">
      <c r="A547" t="s">
        <v>1644</v>
      </c>
      <c r="B547" t="s">
        <v>9</v>
      </c>
      <c r="C547" t="s">
        <v>27</v>
      </c>
      <c r="D547" t="s">
        <v>28</v>
      </c>
      <c r="E547" t="s">
        <v>3931</v>
      </c>
      <c r="F547">
        <v>477548</v>
      </c>
      <c r="G547">
        <v>481690</v>
      </c>
    </row>
    <row r="548" spans="1:7" x14ac:dyDescent="0.25">
      <c r="A548" t="s">
        <v>1646</v>
      </c>
      <c r="B548" t="s">
        <v>9</v>
      </c>
      <c r="C548" t="s">
        <v>47</v>
      </c>
      <c r="D548" t="s">
        <v>48</v>
      </c>
      <c r="E548" t="s">
        <v>3932</v>
      </c>
      <c r="F548">
        <v>637000</v>
      </c>
      <c r="G548">
        <v>633319</v>
      </c>
    </row>
    <row r="549" spans="1:7" x14ac:dyDescent="0.25">
      <c r="A549" t="s">
        <v>1649</v>
      </c>
      <c r="B549" t="s">
        <v>9</v>
      </c>
      <c r="C549" t="s">
        <v>47</v>
      </c>
      <c r="D549" t="s">
        <v>48</v>
      </c>
      <c r="E549" t="s">
        <v>3933</v>
      </c>
      <c r="F549">
        <v>897026</v>
      </c>
      <c r="G549">
        <v>884459</v>
      </c>
    </row>
    <row r="550" spans="1:7" x14ac:dyDescent="0.25">
      <c r="A550" t="s">
        <v>1652</v>
      </c>
      <c r="B550" t="s">
        <v>9</v>
      </c>
      <c r="C550" t="s">
        <v>47</v>
      </c>
      <c r="D550" t="s">
        <v>48</v>
      </c>
      <c r="E550" t="s">
        <v>3934</v>
      </c>
      <c r="F550">
        <v>1109335</v>
      </c>
      <c r="G550">
        <v>1098941</v>
      </c>
    </row>
    <row r="551" spans="1:7" x14ac:dyDescent="0.25">
      <c r="A551" t="s">
        <v>1514</v>
      </c>
      <c r="B551" t="s">
        <v>9</v>
      </c>
      <c r="C551" t="s">
        <v>47</v>
      </c>
      <c r="D551" t="s">
        <v>48</v>
      </c>
      <c r="E551" t="s">
        <v>3935</v>
      </c>
      <c r="F551">
        <v>1458364</v>
      </c>
      <c r="G551">
        <v>1498015</v>
      </c>
    </row>
    <row r="552" spans="1:7" x14ac:dyDescent="0.25">
      <c r="A552" t="s">
        <v>1655</v>
      </c>
      <c r="B552" t="s">
        <v>9</v>
      </c>
      <c r="C552" t="s">
        <v>47</v>
      </c>
      <c r="D552" t="s">
        <v>48</v>
      </c>
      <c r="E552" t="s">
        <v>3936</v>
      </c>
      <c r="F552">
        <v>410149</v>
      </c>
      <c r="G552">
        <v>389671</v>
      </c>
    </row>
    <row r="553" spans="1:7" x14ac:dyDescent="0.25">
      <c r="A553" t="s">
        <v>1657</v>
      </c>
      <c r="B553" t="s">
        <v>9</v>
      </c>
      <c r="C553" t="s">
        <v>47</v>
      </c>
      <c r="D553" t="s">
        <v>48</v>
      </c>
      <c r="E553" t="s">
        <v>3937</v>
      </c>
      <c r="F553">
        <v>2015178</v>
      </c>
      <c r="G553">
        <v>1971606</v>
      </c>
    </row>
    <row r="554" spans="1:7" x14ac:dyDescent="0.25">
      <c r="A554" t="s">
        <v>1659</v>
      </c>
      <c r="B554" t="s">
        <v>9</v>
      </c>
      <c r="C554" t="s">
        <v>47</v>
      </c>
      <c r="D554" t="s">
        <v>48</v>
      </c>
      <c r="E554" t="s">
        <v>3938</v>
      </c>
      <c r="F554">
        <v>2347168</v>
      </c>
      <c r="G554">
        <v>2322298</v>
      </c>
    </row>
    <row r="555" spans="1:7" x14ac:dyDescent="0.25">
      <c r="A555" t="s">
        <v>1661</v>
      </c>
      <c r="B555" t="s">
        <v>9</v>
      </c>
      <c r="C555" t="s">
        <v>47</v>
      </c>
      <c r="D555" t="s">
        <v>48</v>
      </c>
      <c r="E555" t="s">
        <v>3939</v>
      </c>
      <c r="F555">
        <v>1261135</v>
      </c>
      <c r="G555">
        <v>1231056</v>
      </c>
    </row>
    <row r="556" spans="1:7" x14ac:dyDescent="0.25">
      <c r="A556" t="s">
        <v>1663</v>
      </c>
      <c r="B556" t="s">
        <v>9</v>
      </c>
      <c r="C556" t="s">
        <v>47</v>
      </c>
      <c r="D556" t="s">
        <v>48</v>
      </c>
      <c r="E556" t="s">
        <v>3940</v>
      </c>
      <c r="F556">
        <v>1476311</v>
      </c>
      <c r="G556">
        <v>1439434</v>
      </c>
    </row>
    <row r="557" spans="1:7" x14ac:dyDescent="0.25">
      <c r="A557" t="s">
        <v>1665</v>
      </c>
      <c r="B557" t="s">
        <v>9</v>
      </c>
      <c r="C557" t="s">
        <v>27</v>
      </c>
      <c r="D557" t="s">
        <v>28</v>
      </c>
      <c r="E557" t="s">
        <v>3941</v>
      </c>
      <c r="F557">
        <v>2664667</v>
      </c>
      <c r="G557">
        <v>2549005</v>
      </c>
    </row>
    <row r="558" spans="1:7" x14ac:dyDescent="0.25">
      <c r="A558" t="s">
        <v>1666</v>
      </c>
      <c r="B558" t="s">
        <v>9</v>
      </c>
      <c r="C558" t="s">
        <v>27</v>
      </c>
      <c r="D558" t="s">
        <v>28</v>
      </c>
      <c r="E558" t="s">
        <v>3942</v>
      </c>
      <c r="F558">
        <v>1762730</v>
      </c>
      <c r="G558">
        <v>1789194</v>
      </c>
    </row>
    <row r="559" spans="1:7" x14ac:dyDescent="0.25">
      <c r="A559" t="s">
        <v>1668</v>
      </c>
      <c r="B559" t="s">
        <v>9</v>
      </c>
      <c r="C559" t="s">
        <v>47</v>
      </c>
      <c r="D559" t="s">
        <v>48</v>
      </c>
      <c r="E559" t="s">
        <v>3943</v>
      </c>
      <c r="F559">
        <v>621640</v>
      </c>
      <c r="G559">
        <v>618635</v>
      </c>
    </row>
    <row r="560" spans="1:7" x14ac:dyDescent="0.25">
      <c r="A560" t="s">
        <v>1671</v>
      </c>
      <c r="B560" t="s">
        <v>9</v>
      </c>
      <c r="C560" t="s">
        <v>27</v>
      </c>
      <c r="D560" t="s">
        <v>28</v>
      </c>
      <c r="E560" t="s">
        <v>3944</v>
      </c>
      <c r="F560">
        <v>383028</v>
      </c>
      <c r="G560">
        <v>382331</v>
      </c>
    </row>
    <row r="561" spans="1:7" x14ac:dyDescent="0.25">
      <c r="A561" t="s">
        <v>1673</v>
      </c>
      <c r="B561" t="s">
        <v>9</v>
      </c>
      <c r="C561" t="s">
        <v>27</v>
      </c>
      <c r="D561" t="s">
        <v>28</v>
      </c>
      <c r="E561" t="s">
        <v>3945</v>
      </c>
      <c r="F561">
        <v>1198937</v>
      </c>
      <c r="G561">
        <v>1166752</v>
      </c>
    </row>
    <row r="562" spans="1:7" x14ac:dyDescent="0.25">
      <c r="A562" t="s">
        <v>1676</v>
      </c>
      <c r="B562" t="s">
        <v>9</v>
      </c>
      <c r="C562" t="s">
        <v>47</v>
      </c>
      <c r="D562" t="s">
        <v>48</v>
      </c>
      <c r="E562" t="s">
        <v>3946</v>
      </c>
      <c r="F562">
        <v>337833</v>
      </c>
      <c r="G562">
        <v>327034</v>
      </c>
    </row>
    <row r="563" spans="1:7" x14ac:dyDescent="0.25">
      <c r="A563" t="s">
        <v>1679</v>
      </c>
      <c r="B563" t="s">
        <v>9</v>
      </c>
      <c r="C563" t="s">
        <v>27</v>
      </c>
      <c r="D563" t="s">
        <v>28</v>
      </c>
      <c r="E563" t="s">
        <v>3947</v>
      </c>
      <c r="F563">
        <v>1762855</v>
      </c>
      <c r="G563">
        <v>1744340</v>
      </c>
    </row>
    <row r="564" spans="1:7" x14ac:dyDescent="0.25">
      <c r="A564" t="s">
        <v>1682</v>
      </c>
      <c r="B564" t="s">
        <v>9</v>
      </c>
      <c r="C564" t="s">
        <v>27</v>
      </c>
      <c r="D564" t="s">
        <v>28</v>
      </c>
      <c r="E564" t="s">
        <v>3948</v>
      </c>
      <c r="F564">
        <v>704934</v>
      </c>
      <c r="G564">
        <v>718962</v>
      </c>
    </row>
    <row r="565" spans="1:7" x14ac:dyDescent="0.25">
      <c r="A565" t="s">
        <v>1685</v>
      </c>
      <c r="B565" t="s">
        <v>9</v>
      </c>
      <c r="C565" t="s">
        <v>47</v>
      </c>
      <c r="D565" t="s">
        <v>48</v>
      </c>
      <c r="E565" t="s">
        <v>3949</v>
      </c>
      <c r="F565">
        <v>968058</v>
      </c>
      <c r="G565">
        <v>952217</v>
      </c>
    </row>
    <row r="566" spans="1:7" x14ac:dyDescent="0.25">
      <c r="A566" t="s">
        <v>1687</v>
      </c>
      <c r="B566" t="s">
        <v>9</v>
      </c>
      <c r="C566" t="s">
        <v>47</v>
      </c>
      <c r="D566" t="s">
        <v>48</v>
      </c>
      <c r="E566" t="s">
        <v>3950</v>
      </c>
      <c r="F566">
        <v>2489992</v>
      </c>
      <c r="G566">
        <v>2372803</v>
      </c>
    </row>
    <row r="567" spans="1:7" x14ac:dyDescent="0.25">
      <c r="A567" t="s">
        <v>1408</v>
      </c>
      <c r="B567" t="s">
        <v>9</v>
      </c>
      <c r="C567" t="s">
        <v>27</v>
      </c>
      <c r="D567" t="s">
        <v>28</v>
      </c>
      <c r="E567" t="s">
        <v>3951</v>
      </c>
      <c r="F567">
        <v>3759776</v>
      </c>
      <c r="G567">
        <v>3656230</v>
      </c>
    </row>
    <row r="568" spans="1:7" x14ac:dyDescent="0.25">
      <c r="A568" t="s">
        <v>1689</v>
      </c>
      <c r="B568" t="s">
        <v>9</v>
      </c>
      <c r="C568" t="s">
        <v>47</v>
      </c>
      <c r="D568" t="s">
        <v>48</v>
      </c>
      <c r="E568" t="s">
        <v>3952</v>
      </c>
      <c r="F568">
        <v>718872</v>
      </c>
      <c r="G568">
        <v>697790</v>
      </c>
    </row>
    <row r="569" spans="1:7" x14ac:dyDescent="0.25">
      <c r="A569" t="s">
        <v>1692</v>
      </c>
      <c r="B569" t="s">
        <v>9</v>
      </c>
      <c r="C569" t="s">
        <v>27</v>
      </c>
      <c r="D569" t="s">
        <v>28</v>
      </c>
      <c r="E569" t="s">
        <v>3953</v>
      </c>
      <c r="F569">
        <v>954972</v>
      </c>
      <c r="G569">
        <v>958975</v>
      </c>
    </row>
    <row r="570" spans="1:7" x14ac:dyDescent="0.25">
      <c r="A570" t="s">
        <v>1695</v>
      </c>
      <c r="B570" t="s">
        <v>9</v>
      </c>
      <c r="C570" t="s">
        <v>47</v>
      </c>
      <c r="D570" t="s">
        <v>48</v>
      </c>
      <c r="E570" t="s">
        <v>3954</v>
      </c>
      <c r="F570">
        <v>338260</v>
      </c>
      <c r="G570">
        <v>332777</v>
      </c>
    </row>
    <row r="571" spans="1:7" x14ac:dyDescent="0.25">
      <c r="A571" t="s">
        <v>3323</v>
      </c>
      <c r="B571" t="s">
        <v>9</v>
      </c>
      <c r="C571" t="s">
        <v>47</v>
      </c>
      <c r="D571" t="s">
        <v>48</v>
      </c>
      <c r="E571" t="s">
        <v>3955</v>
      </c>
      <c r="F571">
        <v>690330</v>
      </c>
      <c r="G571">
        <v>670308</v>
      </c>
    </row>
    <row r="572" spans="1:7" x14ac:dyDescent="0.25">
      <c r="A572" t="s">
        <v>1699</v>
      </c>
      <c r="B572" t="s">
        <v>9</v>
      </c>
      <c r="C572" t="s">
        <v>27</v>
      </c>
      <c r="D572" t="s">
        <v>28</v>
      </c>
      <c r="E572" t="s">
        <v>3956</v>
      </c>
      <c r="F572">
        <v>4201332</v>
      </c>
      <c r="G572">
        <v>4110543</v>
      </c>
    </row>
    <row r="573" spans="1:7" x14ac:dyDescent="0.25">
      <c r="A573" t="s">
        <v>1702</v>
      </c>
      <c r="B573" t="s">
        <v>9</v>
      </c>
      <c r="C573" t="s">
        <v>47</v>
      </c>
      <c r="D573" t="s">
        <v>48</v>
      </c>
      <c r="E573" t="s">
        <v>3957</v>
      </c>
      <c r="F573">
        <v>120600</v>
      </c>
      <c r="G573">
        <v>136948</v>
      </c>
    </row>
    <row r="574" spans="1:7" x14ac:dyDescent="0.25">
      <c r="A574" t="s">
        <v>1705</v>
      </c>
      <c r="B574" t="s">
        <v>1706</v>
      </c>
      <c r="C574" t="s">
        <v>19</v>
      </c>
      <c r="D574" t="s">
        <v>20</v>
      </c>
      <c r="E574" t="s">
        <v>3958</v>
      </c>
      <c r="F574">
        <v>7069743</v>
      </c>
      <c r="G574">
        <v>7121306</v>
      </c>
    </row>
    <row r="575" spans="1:7" x14ac:dyDescent="0.25">
      <c r="A575" t="s">
        <v>1708</v>
      </c>
      <c r="B575" t="s">
        <v>1706</v>
      </c>
      <c r="C575" t="s">
        <v>47</v>
      </c>
      <c r="D575" t="s">
        <v>48</v>
      </c>
      <c r="E575" t="s">
        <v>3959</v>
      </c>
      <c r="F575">
        <v>247308</v>
      </c>
      <c r="G575">
        <v>247526</v>
      </c>
    </row>
    <row r="576" spans="1:7" x14ac:dyDescent="0.25">
      <c r="A576" t="s">
        <v>1712</v>
      </c>
      <c r="B576" t="s">
        <v>1706</v>
      </c>
      <c r="C576" t="s">
        <v>27</v>
      </c>
      <c r="D576" t="s">
        <v>28</v>
      </c>
      <c r="E576" t="s">
        <v>3960</v>
      </c>
      <c r="F576">
        <v>18807719</v>
      </c>
      <c r="G576">
        <v>18837256</v>
      </c>
    </row>
    <row r="577" spans="1:7" x14ac:dyDescent="0.25">
      <c r="A577" t="s">
        <v>1715</v>
      </c>
      <c r="B577" t="s">
        <v>1706</v>
      </c>
      <c r="C577" t="s">
        <v>47</v>
      </c>
      <c r="D577" t="s">
        <v>48</v>
      </c>
      <c r="E577" t="s">
        <v>3961</v>
      </c>
      <c r="F577">
        <v>156398</v>
      </c>
      <c r="G577">
        <v>170032</v>
      </c>
    </row>
    <row r="578" spans="1:7" x14ac:dyDescent="0.25">
      <c r="A578" t="s">
        <v>1718</v>
      </c>
      <c r="B578" t="s">
        <v>1706</v>
      </c>
      <c r="C578" t="s">
        <v>27</v>
      </c>
      <c r="D578" t="s">
        <v>28</v>
      </c>
      <c r="E578" t="s">
        <v>3962</v>
      </c>
      <c r="F578">
        <v>741218</v>
      </c>
      <c r="G578">
        <v>743205</v>
      </c>
    </row>
    <row r="579" spans="1:7" x14ac:dyDescent="0.25">
      <c r="A579" t="s">
        <v>1722</v>
      </c>
      <c r="B579" t="s">
        <v>1706</v>
      </c>
      <c r="C579" t="s">
        <v>27</v>
      </c>
      <c r="D579" t="s">
        <v>28</v>
      </c>
      <c r="E579" t="s">
        <v>3963</v>
      </c>
      <c r="F579">
        <v>347270</v>
      </c>
      <c r="G579">
        <v>354384</v>
      </c>
    </row>
    <row r="580" spans="1:7" x14ac:dyDescent="0.25">
      <c r="A580" t="s">
        <v>1724</v>
      </c>
      <c r="B580" t="s">
        <v>1706</v>
      </c>
      <c r="C580" t="s">
        <v>27</v>
      </c>
      <c r="D580" t="s">
        <v>28</v>
      </c>
      <c r="E580" t="s">
        <v>3964</v>
      </c>
      <c r="F580">
        <v>335356</v>
      </c>
      <c r="G580">
        <v>319674</v>
      </c>
    </row>
    <row r="581" spans="1:7" x14ac:dyDescent="0.25">
      <c r="A581" t="s">
        <v>1727</v>
      </c>
      <c r="B581" t="s">
        <v>1706</v>
      </c>
      <c r="C581" t="s">
        <v>27</v>
      </c>
      <c r="D581" t="s">
        <v>28</v>
      </c>
      <c r="E581" t="s">
        <v>3965</v>
      </c>
      <c r="F581">
        <v>666490</v>
      </c>
      <c r="G581">
        <v>646093</v>
      </c>
    </row>
    <row r="582" spans="1:7" x14ac:dyDescent="0.25">
      <c r="A582" t="s">
        <v>1730</v>
      </c>
      <c r="B582" t="s">
        <v>1706</v>
      </c>
      <c r="C582" t="s">
        <v>27</v>
      </c>
      <c r="D582" t="s">
        <v>28</v>
      </c>
      <c r="E582" t="s">
        <v>3966</v>
      </c>
      <c r="F582">
        <v>304170</v>
      </c>
      <c r="G582">
        <v>287120</v>
      </c>
    </row>
    <row r="583" spans="1:7" x14ac:dyDescent="0.25">
      <c r="A583" t="s">
        <v>1733</v>
      </c>
      <c r="B583" t="s">
        <v>1706</v>
      </c>
      <c r="C583" t="s">
        <v>99</v>
      </c>
      <c r="D583" t="s">
        <v>100</v>
      </c>
      <c r="E583" t="s">
        <v>3967</v>
      </c>
      <c r="F583">
        <v>1825830</v>
      </c>
      <c r="G583">
        <v>1776438</v>
      </c>
    </row>
    <row r="584" spans="1:7" x14ac:dyDescent="0.25">
      <c r="A584" t="s">
        <v>1734</v>
      </c>
      <c r="B584" t="s">
        <v>1706</v>
      </c>
      <c r="C584" t="s">
        <v>99</v>
      </c>
      <c r="D584" t="s">
        <v>100</v>
      </c>
      <c r="E584" t="s">
        <v>3968</v>
      </c>
      <c r="F584">
        <v>3767580</v>
      </c>
      <c r="G584">
        <v>3678980</v>
      </c>
    </row>
    <row r="585" spans="1:7" x14ac:dyDescent="0.25">
      <c r="A585" t="s">
        <v>1735</v>
      </c>
      <c r="B585" t="s">
        <v>1706</v>
      </c>
      <c r="C585" t="s">
        <v>99</v>
      </c>
      <c r="D585" t="s">
        <v>100</v>
      </c>
      <c r="E585" t="s">
        <v>3969</v>
      </c>
      <c r="F585">
        <v>893987</v>
      </c>
      <c r="G585">
        <v>930769</v>
      </c>
    </row>
    <row r="586" spans="1:7" x14ac:dyDescent="0.25">
      <c r="A586" t="s">
        <v>1737</v>
      </c>
      <c r="B586" t="s">
        <v>1706</v>
      </c>
      <c r="C586" t="s">
        <v>99</v>
      </c>
      <c r="D586" t="s">
        <v>100</v>
      </c>
      <c r="E586" t="s">
        <v>3970</v>
      </c>
      <c r="F586">
        <v>978221</v>
      </c>
      <c r="G586">
        <v>1001197</v>
      </c>
    </row>
    <row r="587" spans="1:7" x14ac:dyDescent="0.25">
      <c r="A587" t="s">
        <v>1739</v>
      </c>
      <c r="B587" t="s">
        <v>1706</v>
      </c>
      <c r="C587" t="s">
        <v>99</v>
      </c>
      <c r="D587" t="s">
        <v>100</v>
      </c>
      <c r="E587" t="s">
        <v>3971</v>
      </c>
      <c r="F587">
        <v>4182362</v>
      </c>
      <c r="G587">
        <v>4116700</v>
      </c>
    </row>
    <row r="588" spans="1:7" x14ac:dyDescent="0.25">
      <c r="A588" t="s">
        <v>1740</v>
      </c>
      <c r="B588" t="s">
        <v>1706</v>
      </c>
      <c r="C588" t="s">
        <v>99</v>
      </c>
      <c r="D588" t="s">
        <v>100</v>
      </c>
      <c r="E588" t="s">
        <v>3972</v>
      </c>
      <c r="F588">
        <v>4469730</v>
      </c>
      <c r="G588">
        <v>4363284</v>
      </c>
    </row>
    <row r="589" spans="1:7" x14ac:dyDescent="0.25">
      <c r="A589" t="s">
        <v>1741</v>
      </c>
      <c r="B589" t="s">
        <v>1742</v>
      </c>
      <c r="C589" t="s">
        <v>19</v>
      </c>
      <c r="D589" t="s">
        <v>20</v>
      </c>
      <c r="E589" t="s">
        <v>3973</v>
      </c>
      <c r="F589">
        <v>11129112</v>
      </c>
      <c r="G589">
        <v>10945540</v>
      </c>
    </row>
    <row r="590" spans="1:7" x14ac:dyDescent="0.25">
      <c r="A590" t="s">
        <v>41</v>
      </c>
      <c r="B590" t="s">
        <v>1742</v>
      </c>
      <c r="C590" t="s">
        <v>27</v>
      </c>
      <c r="D590" t="s">
        <v>28</v>
      </c>
      <c r="E590" t="s">
        <v>3974</v>
      </c>
      <c r="F590">
        <v>522224</v>
      </c>
      <c r="G590">
        <v>530791</v>
      </c>
    </row>
    <row r="591" spans="1:7" x14ac:dyDescent="0.25">
      <c r="A591" t="s">
        <v>1747</v>
      </c>
      <c r="B591" t="s">
        <v>1742</v>
      </c>
      <c r="C591" t="s">
        <v>27</v>
      </c>
      <c r="D591" t="s">
        <v>28</v>
      </c>
      <c r="E591" t="s">
        <v>3975</v>
      </c>
      <c r="F591">
        <v>794883</v>
      </c>
      <c r="G591">
        <v>782721</v>
      </c>
    </row>
    <row r="592" spans="1:7" x14ac:dyDescent="0.25">
      <c r="A592" t="s">
        <v>1751</v>
      </c>
      <c r="B592" t="s">
        <v>1742</v>
      </c>
      <c r="C592" t="s">
        <v>27</v>
      </c>
      <c r="D592" t="s">
        <v>28</v>
      </c>
      <c r="E592" t="s">
        <v>3976</v>
      </c>
      <c r="F592">
        <v>437098</v>
      </c>
      <c r="G592">
        <v>426114</v>
      </c>
    </row>
    <row r="593" spans="1:7" x14ac:dyDescent="0.25">
      <c r="A593" t="s">
        <v>1280</v>
      </c>
      <c r="B593" t="s">
        <v>1742</v>
      </c>
      <c r="C593" t="s">
        <v>27</v>
      </c>
      <c r="D593" t="s">
        <v>28</v>
      </c>
      <c r="E593" t="s">
        <v>3977</v>
      </c>
      <c r="F593">
        <v>794492</v>
      </c>
      <c r="G593">
        <v>780647</v>
      </c>
    </row>
    <row r="594" spans="1:7" x14ac:dyDescent="0.25">
      <c r="A594" t="s">
        <v>1756</v>
      </c>
      <c r="B594" t="s">
        <v>1742</v>
      </c>
      <c r="C594" t="s">
        <v>27</v>
      </c>
      <c r="D594" t="s">
        <v>28</v>
      </c>
      <c r="E594" t="s">
        <v>3978</v>
      </c>
      <c r="F594">
        <v>1850549</v>
      </c>
      <c r="G594">
        <v>1815062</v>
      </c>
    </row>
    <row r="595" spans="1:7" x14ac:dyDescent="0.25">
      <c r="A595" t="s">
        <v>1759</v>
      </c>
      <c r="B595" t="s">
        <v>1742</v>
      </c>
      <c r="C595" t="s">
        <v>99</v>
      </c>
      <c r="D595" t="s">
        <v>100</v>
      </c>
      <c r="E595" t="s">
        <v>3979</v>
      </c>
      <c r="F595">
        <v>1534022</v>
      </c>
      <c r="G595">
        <v>1455935</v>
      </c>
    </row>
    <row r="596" spans="1:7" x14ac:dyDescent="0.25">
      <c r="A596" t="s">
        <v>1760</v>
      </c>
      <c r="B596" t="s">
        <v>1761</v>
      </c>
      <c r="C596" t="s">
        <v>19</v>
      </c>
      <c r="D596" t="s">
        <v>20</v>
      </c>
      <c r="E596" t="s">
        <v>3980</v>
      </c>
      <c r="F596">
        <v>31650432</v>
      </c>
      <c r="G596">
        <v>31364641</v>
      </c>
    </row>
    <row r="597" spans="1:7" x14ac:dyDescent="0.25">
      <c r="A597" t="s">
        <v>1763</v>
      </c>
      <c r="B597" t="s">
        <v>1761</v>
      </c>
      <c r="C597" t="s">
        <v>27</v>
      </c>
      <c r="D597" t="s">
        <v>28</v>
      </c>
      <c r="E597" t="s">
        <v>3981</v>
      </c>
      <c r="F597">
        <v>1165723</v>
      </c>
      <c r="G597">
        <v>1139758</v>
      </c>
    </row>
    <row r="598" spans="1:7" x14ac:dyDescent="0.25">
      <c r="A598" t="s">
        <v>1767</v>
      </c>
      <c r="B598" t="s">
        <v>1761</v>
      </c>
      <c r="C598" t="s">
        <v>27</v>
      </c>
      <c r="D598" t="s">
        <v>28</v>
      </c>
      <c r="E598" t="s">
        <v>3982</v>
      </c>
      <c r="F598">
        <v>1182781</v>
      </c>
      <c r="G598">
        <v>1144068</v>
      </c>
    </row>
    <row r="599" spans="1:7" x14ac:dyDescent="0.25">
      <c r="A599" t="s">
        <v>1770</v>
      </c>
      <c r="B599" t="s">
        <v>1761</v>
      </c>
      <c r="C599" t="s">
        <v>27</v>
      </c>
      <c r="D599" t="s">
        <v>28</v>
      </c>
      <c r="E599" t="s">
        <v>3983</v>
      </c>
      <c r="F599">
        <v>440846</v>
      </c>
      <c r="G599">
        <v>422532</v>
      </c>
    </row>
    <row r="600" spans="1:7" x14ac:dyDescent="0.25">
      <c r="A600" t="s">
        <v>1774</v>
      </c>
      <c r="B600" t="s">
        <v>1761</v>
      </c>
      <c r="C600" t="s">
        <v>47</v>
      </c>
      <c r="D600" t="s">
        <v>48</v>
      </c>
      <c r="E600" t="s">
        <v>3984</v>
      </c>
      <c r="F600">
        <v>350969</v>
      </c>
      <c r="G600">
        <v>332183</v>
      </c>
    </row>
    <row r="601" spans="1:7" x14ac:dyDescent="0.25">
      <c r="A601" t="s">
        <v>1777</v>
      </c>
      <c r="B601" t="s">
        <v>1761</v>
      </c>
      <c r="C601" t="s">
        <v>47</v>
      </c>
      <c r="D601" t="s">
        <v>48</v>
      </c>
      <c r="E601" t="s">
        <v>3985</v>
      </c>
      <c r="F601">
        <v>512523</v>
      </c>
      <c r="G601">
        <v>501865</v>
      </c>
    </row>
    <row r="602" spans="1:7" x14ac:dyDescent="0.25">
      <c r="A602" t="s">
        <v>1779</v>
      </c>
      <c r="B602" t="s">
        <v>1761</v>
      </c>
      <c r="C602" t="s">
        <v>27</v>
      </c>
      <c r="D602" t="s">
        <v>28</v>
      </c>
      <c r="E602" t="s">
        <v>3986</v>
      </c>
      <c r="F602">
        <v>1727246</v>
      </c>
      <c r="G602">
        <v>1737644</v>
      </c>
    </row>
    <row r="603" spans="1:7" x14ac:dyDescent="0.25">
      <c r="A603" t="s">
        <v>1780</v>
      </c>
      <c r="B603" t="s">
        <v>1761</v>
      </c>
      <c r="C603" t="s">
        <v>47</v>
      </c>
      <c r="D603" t="s">
        <v>48</v>
      </c>
      <c r="E603" t="s">
        <v>3987</v>
      </c>
      <c r="F603">
        <v>899907</v>
      </c>
      <c r="G603">
        <v>904020</v>
      </c>
    </row>
    <row r="604" spans="1:7" x14ac:dyDescent="0.25">
      <c r="A604" t="s">
        <v>1783</v>
      </c>
      <c r="B604" t="s">
        <v>1761</v>
      </c>
      <c r="C604" t="s">
        <v>27</v>
      </c>
      <c r="D604" t="s">
        <v>28</v>
      </c>
      <c r="E604" t="s">
        <v>3988</v>
      </c>
      <c r="F604">
        <v>32877085</v>
      </c>
      <c r="G604">
        <v>32105192</v>
      </c>
    </row>
    <row r="605" spans="1:7" x14ac:dyDescent="0.25">
      <c r="A605" t="s">
        <v>1784</v>
      </c>
      <c r="B605" t="s">
        <v>1761</v>
      </c>
      <c r="C605" t="s">
        <v>27</v>
      </c>
      <c r="D605" t="s">
        <v>28</v>
      </c>
      <c r="E605" t="s">
        <v>3989</v>
      </c>
      <c r="F605">
        <v>440512</v>
      </c>
      <c r="G605">
        <v>423939</v>
      </c>
    </row>
    <row r="606" spans="1:7" x14ac:dyDescent="0.25">
      <c r="A606" t="s">
        <v>1788</v>
      </c>
      <c r="B606" t="s">
        <v>1761</v>
      </c>
      <c r="C606" t="s">
        <v>27</v>
      </c>
      <c r="D606" t="s">
        <v>28</v>
      </c>
      <c r="E606" t="s">
        <v>3990</v>
      </c>
      <c r="F606">
        <v>345210</v>
      </c>
      <c r="G606">
        <v>316667</v>
      </c>
    </row>
    <row r="607" spans="1:7" x14ac:dyDescent="0.25">
      <c r="A607" t="s">
        <v>1791</v>
      </c>
      <c r="B607" t="s">
        <v>1761</v>
      </c>
      <c r="C607" t="s">
        <v>27</v>
      </c>
      <c r="D607" t="s">
        <v>28</v>
      </c>
      <c r="E607" t="s">
        <v>3991</v>
      </c>
      <c r="F607">
        <v>3678128</v>
      </c>
      <c r="G607">
        <v>3629229</v>
      </c>
    </row>
    <row r="608" spans="1:7" x14ac:dyDescent="0.25">
      <c r="A608" t="s">
        <v>1795</v>
      </c>
      <c r="B608" t="s">
        <v>1761</v>
      </c>
      <c r="C608" t="s">
        <v>27</v>
      </c>
      <c r="D608" t="s">
        <v>28</v>
      </c>
      <c r="E608" t="s">
        <v>3992</v>
      </c>
      <c r="F608">
        <v>3663067</v>
      </c>
      <c r="G608">
        <v>3584773</v>
      </c>
    </row>
    <row r="609" spans="1:7" x14ac:dyDescent="0.25">
      <c r="A609" t="s">
        <v>1798</v>
      </c>
      <c r="B609" t="s">
        <v>1761</v>
      </c>
      <c r="C609" t="s">
        <v>27</v>
      </c>
      <c r="D609" t="s">
        <v>28</v>
      </c>
      <c r="E609" t="s">
        <v>3993</v>
      </c>
      <c r="F609">
        <v>306036</v>
      </c>
      <c r="G609">
        <v>300472</v>
      </c>
    </row>
    <row r="610" spans="1:7" x14ac:dyDescent="0.25">
      <c r="A610" t="s">
        <v>1801</v>
      </c>
      <c r="B610" t="s">
        <v>1761</v>
      </c>
      <c r="C610" t="s">
        <v>27</v>
      </c>
      <c r="D610" t="s">
        <v>28</v>
      </c>
      <c r="E610" t="s">
        <v>3994</v>
      </c>
      <c r="F610">
        <v>1237915</v>
      </c>
      <c r="G610">
        <v>1207993</v>
      </c>
    </row>
    <row r="611" spans="1:7" x14ac:dyDescent="0.25">
      <c r="A611" t="s">
        <v>1805</v>
      </c>
      <c r="B611" t="s">
        <v>1761</v>
      </c>
      <c r="C611" t="s">
        <v>27</v>
      </c>
      <c r="D611" t="s">
        <v>28</v>
      </c>
      <c r="E611" t="s">
        <v>3995</v>
      </c>
      <c r="F611">
        <v>1636501</v>
      </c>
      <c r="G611">
        <v>1578102</v>
      </c>
    </row>
    <row r="612" spans="1:7" x14ac:dyDescent="0.25">
      <c r="A612" t="s">
        <v>1809</v>
      </c>
      <c r="B612" t="s">
        <v>1761</v>
      </c>
      <c r="C612" t="s">
        <v>27</v>
      </c>
      <c r="D612" t="s">
        <v>28</v>
      </c>
      <c r="E612" t="s">
        <v>3996</v>
      </c>
      <c r="F612">
        <v>1903932</v>
      </c>
      <c r="G612">
        <v>1869772</v>
      </c>
    </row>
    <row r="613" spans="1:7" x14ac:dyDescent="0.25">
      <c r="A613" t="s">
        <v>1811</v>
      </c>
      <c r="B613" t="s">
        <v>1761</v>
      </c>
      <c r="C613" t="s">
        <v>47</v>
      </c>
      <c r="D613" t="s">
        <v>48</v>
      </c>
      <c r="E613" t="s">
        <v>3997</v>
      </c>
      <c r="F613">
        <v>693079</v>
      </c>
      <c r="G613">
        <v>701759</v>
      </c>
    </row>
    <row r="614" spans="1:7" x14ac:dyDescent="0.25">
      <c r="A614" t="s">
        <v>1814</v>
      </c>
      <c r="B614" t="s">
        <v>1761</v>
      </c>
      <c r="C614" t="s">
        <v>27</v>
      </c>
      <c r="D614" t="s">
        <v>28</v>
      </c>
      <c r="E614" t="s">
        <v>3998</v>
      </c>
      <c r="F614">
        <v>324936</v>
      </c>
      <c r="G614">
        <v>328031</v>
      </c>
    </row>
    <row r="615" spans="1:7" x14ac:dyDescent="0.25">
      <c r="A615" t="s">
        <v>1816</v>
      </c>
      <c r="B615" t="s">
        <v>1761</v>
      </c>
      <c r="C615" t="s">
        <v>47</v>
      </c>
      <c r="D615" t="s">
        <v>48</v>
      </c>
      <c r="E615" t="s">
        <v>3999</v>
      </c>
      <c r="F615">
        <v>226754</v>
      </c>
      <c r="G615">
        <v>209409</v>
      </c>
    </row>
    <row r="616" spans="1:7" x14ac:dyDescent="0.25">
      <c r="A616" t="s">
        <v>1594</v>
      </c>
      <c r="B616" t="s">
        <v>1761</v>
      </c>
      <c r="C616" t="s">
        <v>27</v>
      </c>
      <c r="D616" t="s">
        <v>28</v>
      </c>
      <c r="E616" t="s">
        <v>4000</v>
      </c>
      <c r="F616">
        <v>410296</v>
      </c>
      <c r="G616">
        <v>416700</v>
      </c>
    </row>
    <row r="617" spans="1:7" x14ac:dyDescent="0.25">
      <c r="A617" t="s">
        <v>1823</v>
      </c>
      <c r="B617" t="s">
        <v>1761</v>
      </c>
      <c r="C617" t="s">
        <v>27</v>
      </c>
      <c r="D617" t="s">
        <v>28</v>
      </c>
      <c r="E617" t="s">
        <v>4001</v>
      </c>
      <c r="F617">
        <v>887919</v>
      </c>
      <c r="G617">
        <v>896882</v>
      </c>
    </row>
    <row r="618" spans="1:7" x14ac:dyDescent="0.25">
      <c r="A618" t="s">
        <v>1827</v>
      </c>
      <c r="B618" t="s">
        <v>1761</v>
      </c>
      <c r="C618" t="s">
        <v>47</v>
      </c>
      <c r="D618" t="s">
        <v>48</v>
      </c>
      <c r="E618" t="s">
        <v>4002</v>
      </c>
      <c r="F618">
        <v>407063</v>
      </c>
      <c r="G618">
        <v>391628</v>
      </c>
    </row>
    <row r="619" spans="1:7" x14ac:dyDescent="0.25">
      <c r="A619" t="s">
        <v>1830</v>
      </c>
      <c r="B619" t="s">
        <v>1761</v>
      </c>
      <c r="C619" t="s">
        <v>27</v>
      </c>
      <c r="D619" t="s">
        <v>28</v>
      </c>
      <c r="E619" t="s">
        <v>4003</v>
      </c>
      <c r="F619">
        <v>273173</v>
      </c>
      <c r="G619">
        <v>271534</v>
      </c>
    </row>
    <row r="620" spans="1:7" x14ac:dyDescent="0.25">
      <c r="A620" t="s">
        <v>1833</v>
      </c>
      <c r="B620" t="s">
        <v>1761</v>
      </c>
      <c r="C620" t="s">
        <v>27</v>
      </c>
      <c r="D620" t="s">
        <v>28</v>
      </c>
      <c r="E620" t="s">
        <v>4004</v>
      </c>
      <c r="F620">
        <v>112578</v>
      </c>
      <c r="G620">
        <v>112460</v>
      </c>
    </row>
    <row r="621" spans="1:7" x14ac:dyDescent="0.25">
      <c r="A621" t="s">
        <v>3310</v>
      </c>
      <c r="B621" t="s">
        <v>1761</v>
      </c>
      <c r="C621" t="s">
        <v>47</v>
      </c>
      <c r="D621" t="s">
        <v>48</v>
      </c>
      <c r="E621" t="s">
        <v>4005</v>
      </c>
      <c r="F621">
        <v>1420670</v>
      </c>
      <c r="G621">
        <v>1424505</v>
      </c>
    </row>
    <row r="622" spans="1:7" x14ac:dyDescent="0.25">
      <c r="A622" t="s">
        <v>1836</v>
      </c>
      <c r="B622" t="s">
        <v>1761</v>
      </c>
      <c r="C622" t="s">
        <v>27</v>
      </c>
      <c r="D622" t="s">
        <v>28</v>
      </c>
      <c r="E622" t="s">
        <v>4006</v>
      </c>
      <c r="F622">
        <v>218364</v>
      </c>
      <c r="G622">
        <v>218522</v>
      </c>
    </row>
    <row r="623" spans="1:7" x14ac:dyDescent="0.25">
      <c r="A623" t="s">
        <v>1839</v>
      </c>
      <c r="B623" t="s">
        <v>1761</v>
      </c>
      <c r="C623" t="s">
        <v>47</v>
      </c>
      <c r="D623" t="s">
        <v>48</v>
      </c>
      <c r="E623" t="s">
        <v>4007</v>
      </c>
      <c r="F623">
        <v>694652</v>
      </c>
      <c r="G623">
        <v>686409</v>
      </c>
    </row>
    <row r="624" spans="1:7" x14ac:dyDescent="0.25">
      <c r="A624" t="s">
        <v>1842</v>
      </c>
      <c r="B624" t="s">
        <v>1761</v>
      </c>
      <c r="C624" t="s">
        <v>47</v>
      </c>
      <c r="D624" t="s">
        <v>48</v>
      </c>
      <c r="E624" t="s">
        <v>4008</v>
      </c>
      <c r="F624">
        <v>823391</v>
      </c>
      <c r="G624">
        <v>827420</v>
      </c>
    </row>
    <row r="625" spans="1:7" x14ac:dyDescent="0.25">
      <c r="A625" t="s">
        <v>599</v>
      </c>
      <c r="B625" t="s">
        <v>1761</v>
      </c>
      <c r="C625" t="s">
        <v>47</v>
      </c>
      <c r="D625" t="s">
        <v>48</v>
      </c>
      <c r="E625" t="s">
        <v>4009</v>
      </c>
      <c r="F625">
        <v>515331</v>
      </c>
      <c r="G625">
        <v>526243</v>
      </c>
    </row>
    <row r="626" spans="1:7" x14ac:dyDescent="0.25">
      <c r="A626" t="s">
        <v>1846</v>
      </c>
      <c r="B626" t="s">
        <v>1761</v>
      </c>
      <c r="C626" t="s">
        <v>47</v>
      </c>
      <c r="D626" t="s">
        <v>48</v>
      </c>
      <c r="E626" t="s">
        <v>4010</v>
      </c>
      <c r="F626">
        <v>1126827</v>
      </c>
      <c r="G626">
        <v>1097650</v>
      </c>
    </row>
    <row r="627" spans="1:7" x14ac:dyDescent="0.25">
      <c r="A627" t="s">
        <v>1849</v>
      </c>
      <c r="B627" t="s">
        <v>1761</v>
      </c>
      <c r="C627" t="s">
        <v>27</v>
      </c>
      <c r="D627" t="s">
        <v>28</v>
      </c>
      <c r="E627" t="s">
        <v>4011</v>
      </c>
      <c r="F627">
        <v>2131785</v>
      </c>
      <c r="G627">
        <v>2058400</v>
      </c>
    </row>
    <row r="628" spans="1:7" x14ac:dyDescent="0.25">
      <c r="A628" t="s">
        <v>1854</v>
      </c>
      <c r="B628" t="s">
        <v>1761</v>
      </c>
      <c r="C628" t="s">
        <v>47</v>
      </c>
      <c r="D628" t="s">
        <v>48</v>
      </c>
      <c r="E628" t="s">
        <v>4012</v>
      </c>
      <c r="F628">
        <v>824530</v>
      </c>
      <c r="G628">
        <v>821839</v>
      </c>
    </row>
    <row r="629" spans="1:7" x14ac:dyDescent="0.25">
      <c r="A629" t="s">
        <v>1857</v>
      </c>
      <c r="B629" t="s">
        <v>1761</v>
      </c>
      <c r="C629" t="s">
        <v>27</v>
      </c>
      <c r="D629" t="s">
        <v>28</v>
      </c>
      <c r="E629" t="s">
        <v>4013</v>
      </c>
      <c r="F629">
        <v>422900</v>
      </c>
      <c r="G629">
        <v>415200</v>
      </c>
    </row>
    <row r="630" spans="1:7" x14ac:dyDescent="0.25">
      <c r="A630" t="s">
        <v>1860</v>
      </c>
      <c r="B630" t="s">
        <v>1761</v>
      </c>
      <c r="C630" t="s">
        <v>47</v>
      </c>
      <c r="D630" t="s">
        <v>48</v>
      </c>
      <c r="E630" t="s">
        <v>4014</v>
      </c>
      <c r="F630">
        <v>672539</v>
      </c>
      <c r="G630">
        <v>692374</v>
      </c>
    </row>
    <row r="631" spans="1:7" x14ac:dyDescent="0.25">
      <c r="A631" t="s">
        <v>1863</v>
      </c>
      <c r="B631" t="s">
        <v>1761</v>
      </c>
      <c r="C631" t="s">
        <v>27</v>
      </c>
      <c r="D631" t="s">
        <v>28</v>
      </c>
      <c r="E631" t="s">
        <v>4015</v>
      </c>
      <c r="F631">
        <v>469120</v>
      </c>
      <c r="G631">
        <v>477263</v>
      </c>
    </row>
    <row r="632" spans="1:7" x14ac:dyDescent="0.25">
      <c r="A632" t="s">
        <v>1865</v>
      </c>
      <c r="B632" t="s">
        <v>1761</v>
      </c>
      <c r="C632" t="s">
        <v>27</v>
      </c>
      <c r="D632" t="s">
        <v>28</v>
      </c>
      <c r="E632" t="s">
        <v>4016</v>
      </c>
      <c r="F632">
        <v>931209</v>
      </c>
      <c r="G632">
        <v>897138</v>
      </c>
    </row>
    <row r="633" spans="1:7" x14ac:dyDescent="0.25">
      <c r="A633" t="s">
        <v>1868</v>
      </c>
      <c r="B633" t="s">
        <v>1761</v>
      </c>
      <c r="C633" t="s">
        <v>47</v>
      </c>
      <c r="D633" t="s">
        <v>48</v>
      </c>
      <c r="E633" t="s">
        <v>4017</v>
      </c>
      <c r="F633">
        <v>367486</v>
      </c>
      <c r="G633">
        <v>405853</v>
      </c>
    </row>
    <row r="634" spans="1:7" x14ac:dyDescent="0.25">
      <c r="A634" t="s">
        <v>1871</v>
      </c>
      <c r="B634" t="s">
        <v>1761</v>
      </c>
      <c r="C634" t="s">
        <v>47</v>
      </c>
      <c r="D634" t="s">
        <v>48</v>
      </c>
      <c r="E634" t="s">
        <v>4018</v>
      </c>
      <c r="F634">
        <v>990040</v>
      </c>
      <c r="G634">
        <v>987682</v>
      </c>
    </row>
    <row r="635" spans="1:7" x14ac:dyDescent="0.25">
      <c r="A635" t="s">
        <v>1874</v>
      </c>
      <c r="B635" t="s">
        <v>1761</v>
      </c>
      <c r="C635" t="s">
        <v>27</v>
      </c>
      <c r="D635" t="s">
        <v>28</v>
      </c>
      <c r="E635" t="s">
        <v>4019</v>
      </c>
      <c r="F635">
        <v>529825</v>
      </c>
      <c r="G635">
        <v>479302</v>
      </c>
    </row>
    <row r="636" spans="1:7" x14ac:dyDescent="0.25">
      <c r="A636" t="s">
        <v>1877</v>
      </c>
      <c r="B636" t="s">
        <v>1761</v>
      </c>
      <c r="C636" t="s">
        <v>99</v>
      </c>
      <c r="D636" t="s">
        <v>100</v>
      </c>
      <c r="E636" t="s">
        <v>4020</v>
      </c>
      <c r="F636">
        <v>1751082</v>
      </c>
      <c r="G636">
        <v>1690822</v>
      </c>
    </row>
    <row r="637" spans="1:7" x14ac:dyDescent="0.25">
      <c r="A637" t="s">
        <v>1879</v>
      </c>
      <c r="B637" t="s">
        <v>1761</v>
      </c>
      <c r="C637" t="s">
        <v>99</v>
      </c>
      <c r="D637" t="s">
        <v>100</v>
      </c>
      <c r="E637" t="s">
        <v>4021</v>
      </c>
      <c r="F637">
        <v>1548668</v>
      </c>
      <c r="G637">
        <v>1518685</v>
      </c>
    </row>
    <row r="638" spans="1:7" x14ac:dyDescent="0.25">
      <c r="A638" t="s">
        <v>1880</v>
      </c>
      <c r="B638" t="s">
        <v>1761</v>
      </c>
      <c r="C638" t="s">
        <v>99</v>
      </c>
      <c r="D638" t="s">
        <v>100</v>
      </c>
      <c r="E638" t="s">
        <v>4022</v>
      </c>
      <c r="F638">
        <v>1669898</v>
      </c>
      <c r="G638">
        <v>1690019</v>
      </c>
    </row>
    <row r="639" spans="1:7" x14ac:dyDescent="0.25">
      <c r="A639" t="s">
        <v>1881</v>
      </c>
      <c r="B639" t="s">
        <v>1761</v>
      </c>
      <c r="C639" t="s">
        <v>99</v>
      </c>
      <c r="D639" t="s">
        <v>100</v>
      </c>
      <c r="E639" t="s">
        <v>4023</v>
      </c>
      <c r="F639">
        <v>3714792</v>
      </c>
      <c r="G639">
        <v>3704784</v>
      </c>
    </row>
    <row r="640" spans="1:7" x14ac:dyDescent="0.25">
      <c r="A640" t="s">
        <v>1883</v>
      </c>
      <c r="B640" t="s">
        <v>1761</v>
      </c>
      <c r="C640" t="s">
        <v>99</v>
      </c>
      <c r="D640" t="s">
        <v>100</v>
      </c>
      <c r="E640" t="s">
        <v>4024</v>
      </c>
      <c r="F640">
        <v>1922178</v>
      </c>
      <c r="G640">
        <v>1831453</v>
      </c>
    </row>
    <row r="641" spans="1:7" x14ac:dyDescent="0.25">
      <c r="A641" t="s">
        <v>1886</v>
      </c>
      <c r="B641" t="s">
        <v>1761</v>
      </c>
      <c r="C641" t="s">
        <v>99</v>
      </c>
      <c r="D641" t="s">
        <v>100</v>
      </c>
      <c r="E641" t="s">
        <v>4025</v>
      </c>
      <c r="F641">
        <v>5022842</v>
      </c>
      <c r="G641">
        <v>4948527</v>
      </c>
    </row>
    <row r="642" spans="1:7" x14ac:dyDescent="0.25">
      <c r="A642" t="s">
        <v>1887</v>
      </c>
      <c r="B642" t="s">
        <v>1888</v>
      </c>
      <c r="C642" t="s">
        <v>19</v>
      </c>
      <c r="D642" t="s">
        <v>20</v>
      </c>
      <c r="E642" t="s">
        <v>4026</v>
      </c>
      <c r="F642">
        <v>17307283</v>
      </c>
      <c r="G642">
        <v>17174613</v>
      </c>
    </row>
    <row r="643" spans="1:7" x14ac:dyDescent="0.25">
      <c r="A643" t="s">
        <v>1310</v>
      </c>
      <c r="B643" t="s">
        <v>1888</v>
      </c>
      <c r="C643" t="s">
        <v>27</v>
      </c>
      <c r="D643" t="s">
        <v>28</v>
      </c>
      <c r="E643" t="s">
        <v>4027</v>
      </c>
      <c r="F643">
        <v>397782</v>
      </c>
      <c r="G643">
        <v>419033</v>
      </c>
    </row>
    <row r="644" spans="1:7" x14ac:dyDescent="0.25">
      <c r="A644" t="s">
        <v>1892</v>
      </c>
      <c r="B644" t="s">
        <v>1888</v>
      </c>
      <c r="C644" t="s">
        <v>47</v>
      </c>
      <c r="D644" t="s">
        <v>48</v>
      </c>
      <c r="E644" t="s">
        <v>4028</v>
      </c>
      <c r="F644">
        <v>283236</v>
      </c>
      <c r="G644">
        <v>269508</v>
      </c>
    </row>
    <row r="645" spans="1:7" x14ac:dyDescent="0.25">
      <c r="A645" t="s">
        <v>1894</v>
      </c>
      <c r="B645" t="s">
        <v>1888</v>
      </c>
      <c r="C645" t="s">
        <v>27</v>
      </c>
      <c r="D645" t="s">
        <v>28</v>
      </c>
      <c r="E645" t="s">
        <v>4029</v>
      </c>
      <c r="F645">
        <v>2263106</v>
      </c>
      <c r="G645">
        <v>2224289</v>
      </c>
    </row>
    <row r="646" spans="1:7" x14ac:dyDescent="0.25">
      <c r="A646" t="s">
        <v>1898</v>
      </c>
      <c r="B646" t="s">
        <v>1888</v>
      </c>
      <c r="C646" t="s">
        <v>27</v>
      </c>
      <c r="D646" t="s">
        <v>28</v>
      </c>
      <c r="E646" t="s">
        <v>4030</v>
      </c>
      <c r="F646">
        <v>253017</v>
      </c>
      <c r="G646">
        <v>224821</v>
      </c>
    </row>
    <row r="647" spans="1:7" x14ac:dyDescent="0.25">
      <c r="A647" t="s">
        <v>1901</v>
      </c>
      <c r="B647" t="s">
        <v>1888</v>
      </c>
      <c r="C647" t="s">
        <v>27</v>
      </c>
      <c r="D647" t="s">
        <v>28</v>
      </c>
      <c r="E647" t="s">
        <v>4031</v>
      </c>
      <c r="F647">
        <v>373564</v>
      </c>
      <c r="G647">
        <v>372625</v>
      </c>
    </row>
    <row r="648" spans="1:7" x14ac:dyDescent="0.25">
      <c r="A648" t="s">
        <v>1905</v>
      </c>
      <c r="B648" t="s">
        <v>1888</v>
      </c>
      <c r="C648" t="s">
        <v>27</v>
      </c>
      <c r="D648" t="s">
        <v>28</v>
      </c>
      <c r="E648" t="s">
        <v>4032</v>
      </c>
      <c r="F648">
        <v>11046767</v>
      </c>
      <c r="G648">
        <v>10720081</v>
      </c>
    </row>
    <row r="649" spans="1:7" x14ac:dyDescent="0.25">
      <c r="A649" t="s">
        <v>1907</v>
      </c>
      <c r="B649" t="s">
        <v>1888</v>
      </c>
      <c r="C649" t="s">
        <v>27</v>
      </c>
      <c r="D649" t="s">
        <v>28</v>
      </c>
      <c r="E649" t="s">
        <v>4033</v>
      </c>
      <c r="F649">
        <v>157843</v>
      </c>
      <c r="G649">
        <v>155668</v>
      </c>
    </row>
    <row r="650" spans="1:7" x14ac:dyDescent="0.25">
      <c r="A650" t="s">
        <v>1910</v>
      </c>
      <c r="B650" t="s">
        <v>1888</v>
      </c>
      <c r="C650" t="s">
        <v>47</v>
      </c>
      <c r="D650" t="s">
        <v>48</v>
      </c>
      <c r="E650" t="s">
        <v>4034</v>
      </c>
      <c r="F650">
        <v>224340</v>
      </c>
      <c r="G650">
        <v>228490</v>
      </c>
    </row>
    <row r="651" spans="1:7" x14ac:dyDescent="0.25">
      <c r="A651" t="s">
        <v>1912</v>
      </c>
      <c r="B651" t="s">
        <v>1888</v>
      </c>
      <c r="C651" t="s">
        <v>27</v>
      </c>
      <c r="D651" t="s">
        <v>28</v>
      </c>
      <c r="E651" t="s">
        <v>4035</v>
      </c>
      <c r="F651">
        <v>61128</v>
      </c>
      <c r="G651">
        <v>63796</v>
      </c>
    </row>
    <row r="652" spans="1:7" x14ac:dyDescent="0.25">
      <c r="A652" t="s">
        <v>1914</v>
      </c>
      <c r="B652" t="s">
        <v>1888</v>
      </c>
      <c r="C652" t="s">
        <v>27</v>
      </c>
      <c r="D652" t="s">
        <v>28</v>
      </c>
      <c r="E652" t="s">
        <v>4036</v>
      </c>
      <c r="F652">
        <v>237844</v>
      </c>
      <c r="G652">
        <v>236657</v>
      </c>
    </row>
    <row r="653" spans="1:7" x14ac:dyDescent="0.25">
      <c r="A653" t="s">
        <v>1916</v>
      </c>
      <c r="B653" t="s">
        <v>1888</v>
      </c>
      <c r="C653" t="s">
        <v>27</v>
      </c>
      <c r="D653" t="s">
        <v>28</v>
      </c>
      <c r="E653" t="s">
        <v>4037</v>
      </c>
      <c r="F653">
        <v>582421</v>
      </c>
      <c r="G653">
        <v>542416</v>
      </c>
    </row>
    <row r="654" spans="1:7" x14ac:dyDescent="0.25">
      <c r="A654" t="s">
        <v>1920</v>
      </c>
      <c r="B654" t="s">
        <v>1888</v>
      </c>
      <c r="C654" t="s">
        <v>27</v>
      </c>
      <c r="D654" t="s">
        <v>28</v>
      </c>
      <c r="E654" t="s">
        <v>4038</v>
      </c>
      <c r="F654">
        <v>561535</v>
      </c>
      <c r="G654">
        <v>536209</v>
      </c>
    </row>
    <row r="655" spans="1:7" x14ac:dyDescent="0.25">
      <c r="A655" t="s">
        <v>1924</v>
      </c>
      <c r="B655" t="s">
        <v>1888</v>
      </c>
      <c r="C655" t="s">
        <v>27</v>
      </c>
      <c r="D655" t="s">
        <v>28</v>
      </c>
      <c r="E655" t="s">
        <v>4039</v>
      </c>
      <c r="F655">
        <v>6669327</v>
      </c>
      <c r="G655">
        <v>6504484</v>
      </c>
    </row>
    <row r="656" spans="1:7" x14ac:dyDescent="0.25">
      <c r="A656" t="s">
        <v>1926</v>
      </c>
      <c r="B656" t="s">
        <v>1888</v>
      </c>
      <c r="C656" t="s">
        <v>47</v>
      </c>
      <c r="D656" t="s">
        <v>48</v>
      </c>
      <c r="E656" t="s">
        <v>4040</v>
      </c>
      <c r="F656">
        <v>195510</v>
      </c>
      <c r="G656">
        <v>185843</v>
      </c>
    </row>
    <row r="657" spans="1:7" x14ac:dyDescent="0.25">
      <c r="A657" t="s">
        <v>1929</v>
      </c>
      <c r="B657" t="s">
        <v>1888</v>
      </c>
      <c r="C657" t="s">
        <v>99</v>
      </c>
      <c r="D657" t="s">
        <v>100</v>
      </c>
      <c r="E657" t="s">
        <v>4041</v>
      </c>
      <c r="F657">
        <v>1155626</v>
      </c>
      <c r="G657">
        <v>1135738</v>
      </c>
    </row>
    <row r="658" spans="1:7" x14ac:dyDescent="0.25">
      <c r="A658" t="s">
        <v>1930</v>
      </c>
      <c r="B658" t="s">
        <v>1888</v>
      </c>
      <c r="C658" t="s">
        <v>99</v>
      </c>
      <c r="D658" t="s">
        <v>100</v>
      </c>
      <c r="E658" t="s">
        <v>4042</v>
      </c>
      <c r="F658">
        <v>1698552</v>
      </c>
      <c r="G658">
        <v>1678959</v>
      </c>
    </row>
    <row r="659" spans="1:7" x14ac:dyDescent="0.25">
      <c r="A659" t="s">
        <v>1931</v>
      </c>
      <c r="B659" t="s">
        <v>1888</v>
      </c>
      <c r="C659" t="s">
        <v>99</v>
      </c>
      <c r="D659" t="s">
        <v>100</v>
      </c>
      <c r="E659" t="s">
        <v>4043</v>
      </c>
      <c r="F659">
        <v>2501229</v>
      </c>
      <c r="G659">
        <v>2543526</v>
      </c>
    </row>
    <row r="660" spans="1:7" x14ac:dyDescent="0.25">
      <c r="A660" t="s">
        <v>1933</v>
      </c>
      <c r="B660" t="s">
        <v>1888</v>
      </c>
      <c r="C660" t="s">
        <v>99</v>
      </c>
      <c r="D660" t="s">
        <v>100</v>
      </c>
      <c r="E660" t="s">
        <v>4044</v>
      </c>
      <c r="F660">
        <v>1036034</v>
      </c>
      <c r="G660">
        <v>1094694</v>
      </c>
    </row>
    <row r="661" spans="1:7" x14ac:dyDescent="0.25">
      <c r="A661" t="s">
        <v>1935</v>
      </c>
      <c r="B661" t="s">
        <v>1888</v>
      </c>
      <c r="C661" t="s">
        <v>99</v>
      </c>
      <c r="D661" t="s">
        <v>100</v>
      </c>
      <c r="E661" t="s">
        <v>4045</v>
      </c>
      <c r="F661">
        <v>1834411</v>
      </c>
      <c r="G661">
        <v>1819671</v>
      </c>
    </row>
    <row r="662" spans="1:7" x14ac:dyDescent="0.25">
      <c r="A662" t="s">
        <v>1937</v>
      </c>
      <c r="B662" t="s">
        <v>1888</v>
      </c>
      <c r="C662" t="s">
        <v>99</v>
      </c>
      <c r="D662" t="s">
        <v>100</v>
      </c>
      <c r="E662" t="s">
        <v>4046</v>
      </c>
      <c r="F662">
        <v>669694</v>
      </c>
      <c r="G662">
        <v>692348</v>
      </c>
    </row>
    <row r="663" spans="1:7" x14ac:dyDescent="0.25">
      <c r="A663" t="s">
        <v>1938</v>
      </c>
      <c r="B663" t="s">
        <v>1939</v>
      </c>
      <c r="C663" t="s">
        <v>19</v>
      </c>
      <c r="D663" t="s">
        <v>20</v>
      </c>
      <c r="E663" t="s">
        <v>4047</v>
      </c>
      <c r="F663">
        <v>20966693</v>
      </c>
      <c r="G663">
        <v>20800041</v>
      </c>
    </row>
    <row r="664" spans="1:7" x14ac:dyDescent="0.25">
      <c r="A664" t="s">
        <v>1941</v>
      </c>
      <c r="B664" t="s">
        <v>1939</v>
      </c>
      <c r="C664" t="s">
        <v>47</v>
      </c>
      <c r="D664" t="s">
        <v>48</v>
      </c>
      <c r="E664" t="s">
        <v>4048</v>
      </c>
      <c r="F664">
        <v>212434</v>
      </c>
      <c r="G664">
        <v>228203</v>
      </c>
    </row>
    <row r="665" spans="1:7" x14ac:dyDescent="0.25">
      <c r="A665" t="s">
        <v>1943</v>
      </c>
      <c r="B665" t="s">
        <v>1939</v>
      </c>
      <c r="C665" t="s">
        <v>27</v>
      </c>
      <c r="D665" t="s">
        <v>28</v>
      </c>
      <c r="E665" t="s">
        <v>4049</v>
      </c>
      <c r="F665">
        <v>886726</v>
      </c>
      <c r="G665">
        <v>852193</v>
      </c>
    </row>
    <row r="666" spans="1:7" x14ac:dyDescent="0.25">
      <c r="A666" t="s">
        <v>1946</v>
      </c>
      <c r="B666" t="s">
        <v>1939</v>
      </c>
      <c r="C666" t="s">
        <v>47</v>
      </c>
      <c r="D666" t="s">
        <v>48</v>
      </c>
      <c r="E666" t="s">
        <v>4050</v>
      </c>
      <c r="F666">
        <v>226151</v>
      </c>
      <c r="G666">
        <v>213931</v>
      </c>
    </row>
    <row r="667" spans="1:7" x14ac:dyDescent="0.25">
      <c r="A667" t="s">
        <v>1950</v>
      </c>
      <c r="B667" t="s">
        <v>1939</v>
      </c>
      <c r="C667" t="s">
        <v>47</v>
      </c>
      <c r="D667" t="s">
        <v>48</v>
      </c>
      <c r="E667" t="s">
        <v>4051</v>
      </c>
      <c r="F667">
        <v>788842</v>
      </c>
      <c r="G667">
        <v>762088</v>
      </c>
    </row>
    <row r="668" spans="1:7" x14ac:dyDescent="0.25">
      <c r="A668" t="s">
        <v>1953</v>
      </c>
      <c r="B668" t="s">
        <v>1939</v>
      </c>
      <c r="C668" t="s">
        <v>27</v>
      </c>
      <c r="D668" t="s">
        <v>28</v>
      </c>
      <c r="E668" t="s">
        <v>4052</v>
      </c>
      <c r="F668">
        <v>233794</v>
      </c>
      <c r="G668">
        <v>243264</v>
      </c>
    </row>
    <row r="669" spans="1:7" x14ac:dyDescent="0.25">
      <c r="A669" t="s">
        <v>1956</v>
      </c>
      <c r="B669" t="s">
        <v>1939</v>
      </c>
      <c r="C669" t="s">
        <v>27</v>
      </c>
      <c r="D669" t="s">
        <v>28</v>
      </c>
      <c r="E669" t="s">
        <v>4053</v>
      </c>
      <c r="F669">
        <v>499692</v>
      </c>
      <c r="G669">
        <v>504321</v>
      </c>
    </row>
    <row r="670" spans="1:7" x14ac:dyDescent="0.25">
      <c r="A670" t="s">
        <v>1511</v>
      </c>
      <c r="B670" t="s">
        <v>1939</v>
      </c>
      <c r="C670" t="s">
        <v>27</v>
      </c>
      <c r="D670" t="s">
        <v>28</v>
      </c>
      <c r="E670" t="s">
        <v>4054</v>
      </c>
      <c r="F670">
        <v>7638008</v>
      </c>
      <c r="G670">
        <v>7530595</v>
      </c>
    </row>
    <row r="671" spans="1:7" x14ac:dyDescent="0.25">
      <c r="A671" t="s">
        <v>1961</v>
      </c>
      <c r="B671" t="s">
        <v>1939</v>
      </c>
      <c r="C671" t="s">
        <v>47</v>
      </c>
      <c r="D671" t="s">
        <v>48</v>
      </c>
      <c r="E671" t="s">
        <v>4055</v>
      </c>
      <c r="F671">
        <v>305228</v>
      </c>
      <c r="G671">
        <v>337837</v>
      </c>
    </row>
    <row r="672" spans="1:7" x14ac:dyDescent="0.25">
      <c r="A672" t="s">
        <v>1963</v>
      </c>
      <c r="B672" t="s">
        <v>1939</v>
      </c>
      <c r="C672" t="s">
        <v>47</v>
      </c>
      <c r="D672" t="s">
        <v>48</v>
      </c>
      <c r="E672" t="s">
        <v>4056</v>
      </c>
      <c r="F672">
        <v>240326</v>
      </c>
      <c r="G672">
        <v>230152</v>
      </c>
    </row>
    <row r="673" spans="1:7" x14ac:dyDescent="0.25">
      <c r="A673" t="s">
        <v>1965</v>
      </c>
      <c r="B673" t="s">
        <v>1939</v>
      </c>
      <c r="C673" t="s">
        <v>27</v>
      </c>
      <c r="D673" t="s">
        <v>28</v>
      </c>
      <c r="E673" t="s">
        <v>4057</v>
      </c>
      <c r="F673">
        <v>332729</v>
      </c>
      <c r="G673">
        <v>337697</v>
      </c>
    </row>
    <row r="674" spans="1:7" x14ac:dyDescent="0.25">
      <c r="A674" t="s">
        <v>1968</v>
      </c>
      <c r="B674" t="s">
        <v>1939</v>
      </c>
      <c r="C674" t="s">
        <v>27</v>
      </c>
      <c r="D674" t="s">
        <v>28</v>
      </c>
      <c r="E674" t="s">
        <v>4058</v>
      </c>
      <c r="F674">
        <v>1367828</v>
      </c>
      <c r="G674">
        <v>1341628</v>
      </c>
    </row>
    <row r="675" spans="1:7" x14ac:dyDescent="0.25">
      <c r="A675" t="s">
        <v>1972</v>
      </c>
      <c r="B675" t="s">
        <v>1939</v>
      </c>
      <c r="C675" t="s">
        <v>27</v>
      </c>
      <c r="D675" t="s">
        <v>28</v>
      </c>
      <c r="E675" t="s">
        <v>4059</v>
      </c>
      <c r="F675">
        <v>17139557</v>
      </c>
      <c r="G675">
        <v>16679938</v>
      </c>
    </row>
    <row r="676" spans="1:7" x14ac:dyDescent="0.25">
      <c r="A676" t="s">
        <v>1408</v>
      </c>
      <c r="B676" t="s">
        <v>1939</v>
      </c>
      <c r="C676" t="s">
        <v>27</v>
      </c>
      <c r="D676" t="s">
        <v>28</v>
      </c>
      <c r="E676" t="s">
        <v>4060</v>
      </c>
      <c r="F676">
        <v>1280828</v>
      </c>
      <c r="G676">
        <v>1250133</v>
      </c>
    </row>
    <row r="677" spans="1:7" x14ac:dyDescent="0.25">
      <c r="A677" t="s">
        <v>98</v>
      </c>
      <c r="B677" t="s">
        <v>1939</v>
      </c>
      <c r="C677" t="s">
        <v>99</v>
      </c>
      <c r="D677" t="s">
        <v>100</v>
      </c>
      <c r="E677" t="s">
        <v>4061</v>
      </c>
      <c r="F677">
        <v>1103292</v>
      </c>
      <c r="G677">
        <v>1085382</v>
      </c>
    </row>
    <row r="678" spans="1:7" x14ac:dyDescent="0.25">
      <c r="A678" t="s">
        <v>1976</v>
      </c>
      <c r="B678" t="s">
        <v>1939</v>
      </c>
      <c r="C678" t="s">
        <v>99</v>
      </c>
      <c r="D678" t="s">
        <v>100</v>
      </c>
      <c r="E678" t="s">
        <v>4062</v>
      </c>
      <c r="F678">
        <v>685881</v>
      </c>
      <c r="G678">
        <v>633135</v>
      </c>
    </row>
    <row r="679" spans="1:7" x14ac:dyDescent="0.25">
      <c r="A679" t="s">
        <v>1935</v>
      </c>
      <c r="B679" t="s">
        <v>1939</v>
      </c>
      <c r="C679" t="s">
        <v>99</v>
      </c>
      <c r="D679" t="s">
        <v>100</v>
      </c>
      <c r="E679" t="s">
        <v>4063</v>
      </c>
      <c r="F679">
        <v>4879333</v>
      </c>
      <c r="G679">
        <v>4828523</v>
      </c>
    </row>
    <row r="680" spans="1:7" x14ac:dyDescent="0.25">
      <c r="A680" t="s">
        <v>1979</v>
      </c>
      <c r="B680" t="s">
        <v>1980</v>
      </c>
      <c r="C680" t="s">
        <v>19</v>
      </c>
      <c r="D680" t="s">
        <v>20</v>
      </c>
      <c r="E680" t="s">
        <v>4064</v>
      </c>
      <c r="F680">
        <v>24504655</v>
      </c>
      <c r="G680">
        <v>23517709</v>
      </c>
    </row>
    <row r="681" spans="1:7" x14ac:dyDescent="0.25">
      <c r="A681" t="s">
        <v>1982</v>
      </c>
      <c r="B681" t="s">
        <v>1980</v>
      </c>
      <c r="C681" t="s">
        <v>27</v>
      </c>
      <c r="D681" t="s">
        <v>28</v>
      </c>
      <c r="E681" t="s">
        <v>4065</v>
      </c>
      <c r="F681">
        <v>377951</v>
      </c>
      <c r="G681">
        <v>415216</v>
      </c>
    </row>
    <row r="682" spans="1:7" x14ac:dyDescent="0.25">
      <c r="A682" t="s">
        <v>1986</v>
      </c>
      <c r="B682" t="s">
        <v>1980</v>
      </c>
      <c r="C682" t="s">
        <v>27</v>
      </c>
      <c r="D682" t="s">
        <v>28</v>
      </c>
      <c r="E682" t="s">
        <v>4066</v>
      </c>
      <c r="F682">
        <v>512516</v>
      </c>
      <c r="G682">
        <v>520293</v>
      </c>
    </row>
    <row r="683" spans="1:7" x14ac:dyDescent="0.25">
      <c r="A683" t="s">
        <v>1988</v>
      </c>
      <c r="B683" t="s">
        <v>1980</v>
      </c>
      <c r="C683" t="s">
        <v>27</v>
      </c>
      <c r="D683" t="s">
        <v>28</v>
      </c>
      <c r="E683" t="s">
        <v>4067</v>
      </c>
      <c r="F683">
        <v>524702</v>
      </c>
      <c r="G683">
        <v>507957</v>
      </c>
    </row>
    <row r="684" spans="1:7" x14ac:dyDescent="0.25">
      <c r="A684" t="s">
        <v>1801</v>
      </c>
      <c r="B684" t="s">
        <v>1980</v>
      </c>
      <c r="C684" t="s">
        <v>27</v>
      </c>
      <c r="D684" t="s">
        <v>28</v>
      </c>
      <c r="E684" t="s">
        <v>4068</v>
      </c>
      <c r="F684">
        <v>1822410</v>
      </c>
      <c r="G684">
        <v>1752917</v>
      </c>
    </row>
    <row r="685" spans="1:7" x14ac:dyDescent="0.25">
      <c r="A685" t="s">
        <v>1992</v>
      </c>
      <c r="B685" t="s">
        <v>1980</v>
      </c>
      <c r="C685" t="s">
        <v>47</v>
      </c>
      <c r="D685" t="s">
        <v>48</v>
      </c>
      <c r="E685" t="s">
        <v>4069</v>
      </c>
      <c r="F685">
        <v>105303</v>
      </c>
      <c r="G685">
        <v>98369</v>
      </c>
    </row>
    <row r="686" spans="1:7" x14ac:dyDescent="0.25">
      <c r="A686" t="s">
        <v>1995</v>
      </c>
      <c r="B686" t="s">
        <v>1980</v>
      </c>
      <c r="C686" t="s">
        <v>27</v>
      </c>
      <c r="D686" t="s">
        <v>28</v>
      </c>
      <c r="E686" t="s">
        <v>4070</v>
      </c>
      <c r="F686">
        <v>206668</v>
      </c>
      <c r="G686">
        <v>184817</v>
      </c>
    </row>
    <row r="687" spans="1:7" x14ac:dyDescent="0.25">
      <c r="A687" t="s">
        <v>1997</v>
      </c>
      <c r="B687" t="s">
        <v>1998</v>
      </c>
      <c r="C687" t="s">
        <v>19</v>
      </c>
      <c r="D687" t="s">
        <v>20</v>
      </c>
      <c r="E687" t="s">
        <v>4071</v>
      </c>
      <c r="F687">
        <v>5983857</v>
      </c>
      <c r="G687">
        <v>5853565</v>
      </c>
    </row>
    <row r="688" spans="1:7" x14ac:dyDescent="0.25">
      <c r="A688" t="s">
        <v>2000</v>
      </c>
      <c r="B688" t="s">
        <v>1998</v>
      </c>
      <c r="C688" t="s">
        <v>27</v>
      </c>
      <c r="D688" t="s">
        <v>28</v>
      </c>
      <c r="E688" t="s">
        <v>4072</v>
      </c>
      <c r="F688">
        <v>583761</v>
      </c>
      <c r="G688">
        <v>555969</v>
      </c>
    </row>
    <row r="689" spans="1:7" x14ac:dyDescent="0.25">
      <c r="A689" t="s">
        <v>2003</v>
      </c>
      <c r="B689" t="s">
        <v>1998</v>
      </c>
      <c r="C689" t="s">
        <v>27</v>
      </c>
      <c r="D689" t="s">
        <v>28</v>
      </c>
      <c r="E689" t="s">
        <v>4073</v>
      </c>
      <c r="F689">
        <v>744287</v>
      </c>
      <c r="G689">
        <v>720320</v>
      </c>
    </row>
    <row r="690" spans="1:7" x14ac:dyDescent="0.25">
      <c r="A690" t="s">
        <v>2006</v>
      </c>
      <c r="B690" t="s">
        <v>1998</v>
      </c>
      <c r="C690" t="s">
        <v>27</v>
      </c>
      <c r="D690" t="s">
        <v>28</v>
      </c>
      <c r="E690" t="s">
        <v>4074</v>
      </c>
      <c r="F690">
        <v>547815</v>
      </c>
      <c r="G690">
        <v>557295</v>
      </c>
    </row>
    <row r="691" spans="1:7" x14ac:dyDescent="0.25">
      <c r="A691" t="s">
        <v>2010</v>
      </c>
      <c r="B691" t="s">
        <v>2011</v>
      </c>
      <c r="C691" t="s">
        <v>19</v>
      </c>
      <c r="D691" t="s">
        <v>20</v>
      </c>
      <c r="E691" t="s">
        <v>4075</v>
      </c>
      <c r="F691">
        <v>43757560</v>
      </c>
      <c r="G691">
        <v>43573326</v>
      </c>
    </row>
    <row r="692" spans="1:7" x14ac:dyDescent="0.25">
      <c r="A692" t="s">
        <v>2013</v>
      </c>
      <c r="B692" t="s">
        <v>2011</v>
      </c>
      <c r="C692" t="s">
        <v>27</v>
      </c>
      <c r="D692" t="s">
        <v>28</v>
      </c>
      <c r="E692" t="s">
        <v>4076</v>
      </c>
      <c r="F692">
        <v>993543</v>
      </c>
      <c r="G692">
        <v>955898</v>
      </c>
    </row>
    <row r="693" spans="1:7" x14ac:dyDescent="0.25">
      <c r="A693" t="s">
        <v>2016</v>
      </c>
      <c r="B693" t="s">
        <v>2011</v>
      </c>
      <c r="C693" t="s">
        <v>27</v>
      </c>
      <c r="D693" t="s">
        <v>28</v>
      </c>
      <c r="E693" t="s">
        <v>4077</v>
      </c>
      <c r="F693">
        <v>458906</v>
      </c>
      <c r="G693">
        <v>412310</v>
      </c>
    </row>
    <row r="694" spans="1:7" x14ac:dyDescent="0.25">
      <c r="A694" t="s">
        <v>2018</v>
      </c>
      <c r="B694" t="s">
        <v>2011</v>
      </c>
      <c r="C694" t="s">
        <v>27</v>
      </c>
      <c r="D694" t="s">
        <v>28</v>
      </c>
      <c r="E694" t="s">
        <v>4078</v>
      </c>
      <c r="F694">
        <v>511488</v>
      </c>
      <c r="G694">
        <v>504038</v>
      </c>
    </row>
    <row r="695" spans="1:7" x14ac:dyDescent="0.25">
      <c r="A695" t="s">
        <v>2022</v>
      </c>
      <c r="B695" t="s">
        <v>2011</v>
      </c>
      <c r="C695" t="s">
        <v>27</v>
      </c>
      <c r="D695" t="s">
        <v>28</v>
      </c>
      <c r="E695" t="s">
        <v>4079</v>
      </c>
      <c r="F695">
        <v>406248</v>
      </c>
      <c r="G695">
        <v>403227</v>
      </c>
    </row>
    <row r="696" spans="1:7" x14ac:dyDescent="0.25">
      <c r="A696" t="s">
        <v>2025</v>
      </c>
      <c r="B696" t="s">
        <v>2011</v>
      </c>
      <c r="C696" t="s">
        <v>27</v>
      </c>
      <c r="D696" t="s">
        <v>28</v>
      </c>
      <c r="E696" t="s">
        <v>4080</v>
      </c>
      <c r="F696">
        <v>4865370</v>
      </c>
      <c r="G696">
        <v>4981650</v>
      </c>
    </row>
    <row r="697" spans="1:7" x14ac:dyDescent="0.25">
      <c r="A697" t="s">
        <v>304</v>
      </c>
      <c r="B697" t="s">
        <v>2011</v>
      </c>
      <c r="C697" t="s">
        <v>27</v>
      </c>
      <c r="D697" t="s">
        <v>28</v>
      </c>
      <c r="E697" t="s">
        <v>4081</v>
      </c>
      <c r="F697">
        <v>481036</v>
      </c>
      <c r="G697">
        <v>481096</v>
      </c>
    </row>
    <row r="698" spans="1:7" x14ac:dyDescent="0.25">
      <c r="A698" t="s">
        <v>2028</v>
      </c>
      <c r="B698" t="s">
        <v>2011</v>
      </c>
      <c r="C698" t="s">
        <v>27</v>
      </c>
      <c r="D698" t="s">
        <v>28</v>
      </c>
      <c r="E698" t="s">
        <v>4082</v>
      </c>
      <c r="F698">
        <v>1813876</v>
      </c>
      <c r="G698">
        <v>1794274</v>
      </c>
    </row>
    <row r="699" spans="1:7" x14ac:dyDescent="0.25">
      <c r="A699" t="s">
        <v>115</v>
      </c>
      <c r="B699" t="s">
        <v>2011</v>
      </c>
      <c r="C699" t="s">
        <v>27</v>
      </c>
      <c r="D699" t="s">
        <v>28</v>
      </c>
      <c r="E699" t="s">
        <v>4083</v>
      </c>
      <c r="F699">
        <v>1362046</v>
      </c>
      <c r="G699">
        <v>1315378</v>
      </c>
    </row>
    <row r="700" spans="1:7" x14ac:dyDescent="0.25">
      <c r="A700" t="s">
        <v>2031</v>
      </c>
      <c r="B700" t="s">
        <v>2011</v>
      </c>
      <c r="C700" t="s">
        <v>27</v>
      </c>
      <c r="D700" t="s">
        <v>28</v>
      </c>
      <c r="E700" t="s">
        <v>4084</v>
      </c>
      <c r="F700">
        <v>661507</v>
      </c>
      <c r="G700">
        <v>705915</v>
      </c>
    </row>
    <row r="701" spans="1:7" x14ac:dyDescent="0.25">
      <c r="A701" t="s">
        <v>2034</v>
      </c>
      <c r="B701" t="s">
        <v>2011</v>
      </c>
      <c r="C701" t="s">
        <v>27</v>
      </c>
      <c r="D701" t="s">
        <v>28</v>
      </c>
      <c r="E701" t="s">
        <v>4085</v>
      </c>
      <c r="F701">
        <v>325794</v>
      </c>
      <c r="G701">
        <v>325424</v>
      </c>
    </row>
    <row r="702" spans="1:7" x14ac:dyDescent="0.25">
      <c r="A702" t="s">
        <v>2038</v>
      </c>
      <c r="B702" t="s">
        <v>2011</v>
      </c>
      <c r="C702" t="s">
        <v>27</v>
      </c>
      <c r="D702" t="s">
        <v>28</v>
      </c>
      <c r="E702" t="s">
        <v>4086</v>
      </c>
      <c r="F702">
        <v>2020932</v>
      </c>
      <c r="G702">
        <v>1985561</v>
      </c>
    </row>
    <row r="703" spans="1:7" x14ac:dyDescent="0.25">
      <c r="A703" t="s">
        <v>2041</v>
      </c>
      <c r="B703" t="s">
        <v>2011</v>
      </c>
      <c r="C703" t="s">
        <v>27</v>
      </c>
      <c r="D703" t="s">
        <v>28</v>
      </c>
      <c r="E703" t="s">
        <v>4087</v>
      </c>
      <c r="F703">
        <v>851448</v>
      </c>
      <c r="G703">
        <v>839566</v>
      </c>
    </row>
    <row r="704" spans="1:7" x14ac:dyDescent="0.25">
      <c r="A704" t="s">
        <v>2044</v>
      </c>
      <c r="B704" t="s">
        <v>2011</v>
      </c>
      <c r="C704" t="s">
        <v>27</v>
      </c>
      <c r="D704" t="s">
        <v>28</v>
      </c>
      <c r="E704" t="s">
        <v>4088</v>
      </c>
      <c r="F704">
        <v>301142</v>
      </c>
      <c r="G704">
        <v>310101</v>
      </c>
    </row>
    <row r="705" spans="1:7" x14ac:dyDescent="0.25">
      <c r="A705" t="s">
        <v>2047</v>
      </c>
      <c r="B705" t="s">
        <v>2011</v>
      </c>
      <c r="C705" t="s">
        <v>27</v>
      </c>
      <c r="D705" t="s">
        <v>28</v>
      </c>
      <c r="E705" t="s">
        <v>4089</v>
      </c>
      <c r="F705">
        <v>844953</v>
      </c>
      <c r="G705">
        <v>809342</v>
      </c>
    </row>
    <row r="706" spans="1:7" x14ac:dyDescent="0.25">
      <c r="A706" t="s">
        <v>129</v>
      </c>
      <c r="B706" t="s">
        <v>2011</v>
      </c>
      <c r="C706" t="s">
        <v>27</v>
      </c>
      <c r="D706" t="s">
        <v>28</v>
      </c>
      <c r="E706" t="s">
        <v>4090</v>
      </c>
      <c r="F706">
        <v>370853</v>
      </c>
      <c r="G706">
        <v>365493</v>
      </c>
    </row>
    <row r="707" spans="1:7" x14ac:dyDescent="0.25">
      <c r="A707" t="s">
        <v>2053</v>
      </c>
      <c r="B707" t="s">
        <v>2011</v>
      </c>
      <c r="C707" t="s">
        <v>47</v>
      </c>
      <c r="D707" t="s">
        <v>48</v>
      </c>
      <c r="E707" t="s">
        <v>4091</v>
      </c>
      <c r="F707">
        <v>352879</v>
      </c>
      <c r="G707">
        <v>325535</v>
      </c>
    </row>
    <row r="708" spans="1:7" x14ac:dyDescent="0.25">
      <c r="A708" t="s">
        <v>2056</v>
      </c>
      <c r="B708" t="s">
        <v>2011</v>
      </c>
      <c r="C708" t="s">
        <v>27</v>
      </c>
      <c r="D708" t="s">
        <v>28</v>
      </c>
      <c r="E708" t="s">
        <v>4092</v>
      </c>
      <c r="F708">
        <v>155258</v>
      </c>
      <c r="G708">
        <v>154897</v>
      </c>
    </row>
    <row r="709" spans="1:7" x14ac:dyDescent="0.25">
      <c r="A709" t="s">
        <v>2058</v>
      </c>
      <c r="B709" t="s">
        <v>2011</v>
      </c>
      <c r="C709" t="s">
        <v>27</v>
      </c>
      <c r="D709" t="s">
        <v>28</v>
      </c>
      <c r="E709" t="s">
        <v>4093</v>
      </c>
      <c r="F709">
        <v>169129</v>
      </c>
      <c r="G709">
        <v>153381</v>
      </c>
    </row>
    <row r="710" spans="1:7" x14ac:dyDescent="0.25">
      <c r="A710" t="s">
        <v>4656</v>
      </c>
      <c r="B710" t="s">
        <v>2011</v>
      </c>
      <c r="C710" t="s">
        <v>27</v>
      </c>
      <c r="D710" t="s">
        <v>28</v>
      </c>
      <c r="E710" t="s">
        <v>4697</v>
      </c>
      <c r="F710">
        <v>0</v>
      </c>
      <c r="G710">
        <v>263195</v>
      </c>
    </row>
    <row r="711" spans="1:7" x14ac:dyDescent="0.25">
      <c r="A711" t="s">
        <v>2061</v>
      </c>
      <c r="B711" t="s">
        <v>2011</v>
      </c>
      <c r="C711" t="s">
        <v>27</v>
      </c>
      <c r="D711" t="s">
        <v>28</v>
      </c>
      <c r="E711" t="s">
        <v>4094</v>
      </c>
      <c r="F711">
        <v>2672184</v>
      </c>
      <c r="G711">
        <v>2688904</v>
      </c>
    </row>
    <row r="712" spans="1:7" x14ac:dyDescent="0.25">
      <c r="A712" t="s">
        <v>2062</v>
      </c>
      <c r="B712" t="s">
        <v>2011</v>
      </c>
      <c r="C712" t="s">
        <v>27</v>
      </c>
      <c r="D712" t="s">
        <v>28</v>
      </c>
      <c r="E712" t="s">
        <v>4095</v>
      </c>
      <c r="F712">
        <v>462307</v>
      </c>
      <c r="G712">
        <v>464239</v>
      </c>
    </row>
    <row r="713" spans="1:7" x14ac:dyDescent="0.25">
      <c r="A713" t="s">
        <v>1730</v>
      </c>
      <c r="B713" t="s">
        <v>2011</v>
      </c>
      <c r="C713" t="s">
        <v>47</v>
      </c>
      <c r="D713" t="s">
        <v>48</v>
      </c>
      <c r="E713" t="s">
        <v>4096</v>
      </c>
      <c r="F713">
        <v>304428</v>
      </c>
      <c r="G713">
        <v>276559</v>
      </c>
    </row>
    <row r="714" spans="1:7" x14ac:dyDescent="0.25">
      <c r="A714" t="s">
        <v>922</v>
      </c>
      <c r="B714" t="s">
        <v>2011</v>
      </c>
      <c r="C714" t="s">
        <v>27</v>
      </c>
      <c r="D714" t="s">
        <v>28</v>
      </c>
      <c r="E714" t="s">
        <v>4097</v>
      </c>
      <c r="F714">
        <v>904120</v>
      </c>
      <c r="G714">
        <v>900925</v>
      </c>
    </row>
    <row r="715" spans="1:7" x14ac:dyDescent="0.25">
      <c r="A715" t="s">
        <v>2070</v>
      </c>
      <c r="B715" t="s">
        <v>2011</v>
      </c>
      <c r="C715" t="s">
        <v>27</v>
      </c>
      <c r="D715" t="s">
        <v>28</v>
      </c>
      <c r="E715" t="s">
        <v>4098</v>
      </c>
      <c r="F715">
        <v>1956148</v>
      </c>
      <c r="G715">
        <v>1957854</v>
      </c>
    </row>
    <row r="716" spans="1:7" x14ac:dyDescent="0.25">
      <c r="A716" t="s">
        <v>1759</v>
      </c>
      <c r="B716" t="s">
        <v>2011</v>
      </c>
      <c r="C716" t="s">
        <v>99</v>
      </c>
      <c r="D716" t="s">
        <v>100</v>
      </c>
      <c r="E716" t="s">
        <v>4099</v>
      </c>
      <c r="F716">
        <v>902145</v>
      </c>
      <c r="G716">
        <v>795167</v>
      </c>
    </row>
    <row r="717" spans="1:7" x14ac:dyDescent="0.25">
      <c r="A717" t="s">
        <v>2072</v>
      </c>
      <c r="B717" t="s">
        <v>2011</v>
      </c>
      <c r="C717" t="s">
        <v>99</v>
      </c>
      <c r="D717" t="s">
        <v>100</v>
      </c>
      <c r="E717" t="s">
        <v>4100</v>
      </c>
      <c r="F717">
        <v>630579</v>
      </c>
      <c r="G717">
        <v>673994</v>
      </c>
    </row>
    <row r="718" spans="1:7" x14ac:dyDescent="0.25">
      <c r="A718" t="s">
        <v>2073</v>
      </c>
      <c r="B718" t="s">
        <v>2011</v>
      </c>
      <c r="C718" t="s">
        <v>99</v>
      </c>
      <c r="D718" t="s">
        <v>100</v>
      </c>
      <c r="E718" t="s">
        <v>4101</v>
      </c>
      <c r="F718">
        <v>1495938</v>
      </c>
      <c r="G718">
        <v>1512641</v>
      </c>
    </row>
    <row r="719" spans="1:7" x14ac:dyDescent="0.25">
      <c r="A719" t="s">
        <v>2074</v>
      </c>
      <c r="B719" t="s">
        <v>2075</v>
      </c>
      <c r="C719" t="s">
        <v>19</v>
      </c>
      <c r="D719" t="s">
        <v>20</v>
      </c>
      <c r="E719" t="s">
        <v>4102</v>
      </c>
      <c r="F719">
        <v>3751646</v>
      </c>
      <c r="G719">
        <v>3661888</v>
      </c>
    </row>
    <row r="720" spans="1:7" x14ac:dyDescent="0.25">
      <c r="A720" t="s">
        <v>2077</v>
      </c>
      <c r="B720" t="s">
        <v>2075</v>
      </c>
      <c r="C720" t="s">
        <v>27</v>
      </c>
      <c r="D720" t="s">
        <v>28</v>
      </c>
      <c r="E720" t="s">
        <v>4103</v>
      </c>
      <c r="F720">
        <v>299550</v>
      </c>
      <c r="G720">
        <v>304322</v>
      </c>
    </row>
    <row r="721" spans="1:7" x14ac:dyDescent="0.25">
      <c r="A721" t="s">
        <v>2080</v>
      </c>
      <c r="B721" t="s">
        <v>2075</v>
      </c>
      <c r="C721" t="s">
        <v>27</v>
      </c>
      <c r="D721" t="s">
        <v>28</v>
      </c>
      <c r="E721" t="s">
        <v>4104</v>
      </c>
      <c r="F721">
        <v>678296</v>
      </c>
      <c r="G721">
        <v>681575</v>
      </c>
    </row>
    <row r="722" spans="1:7" x14ac:dyDescent="0.25">
      <c r="A722" t="s">
        <v>2082</v>
      </c>
      <c r="B722" t="s">
        <v>2075</v>
      </c>
      <c r="C722" t="s">
        <v>27</v>
      </c>
      <c r="D722" t="s">
        <v>28</v>
      </c>
      <c r="E722" t="s">
        <v>4105</v>
      </c>
      <c r="F722">
        <v>392621</v>
      </c>
      <c r="G722">
        <v>356356</v>
      </c>
    </row>
    <row r="723" spans="1:7" x14ac:dyDescent="0.25">
      <c r="A723" t="s">
        <v>2085</v>
      </c>
      <c r="B723" t="s">
        <v>2086</v>
      </c>
      <c r="C723" t="s">
        <v>19</v>
      </c>
      <c r="D723" t="s">
        <v>20</v>
      </c>
      <c r="E723" t="s">
        <v>4106</v>
      </c>
      <c r="F723">
        <v>10423511</v>
      </c>
      <c r="G723">
        <v>10357381</v>
      </c>
    </row>
    <row r="724" spans="1:7" x14ac:dyDescent="0.25">
      <c r="A724" t="s">
        <v>2088</v>
      </c>
      <c r="B724" t="s">
        <v>2086</v>
      </c>
      <c r="C724" t="s">
        <v>47</v>
      </c>
      <c r="D724" t="s">
        <v>48</v>
      </c>
      <c r="E724" t="s">
        <v>4107</v>
      </c>
      <c r="F724">
        <v>278842</v>
      </c>
      <c r="G724">
        <v>291624</v>
      </c>
    </row>
    <row r="725" spans="1:7" x14ac:dyDescent="0.25">
      <c r="A725" t="s">
        <v>2093</v>
      </c>
      <c r="B725" t="s">
        <v>2086</v>
      </c>
      <c r="C725" t="s">
        <v>27</v>
      </c>
      <c r="D725" t="s">
        <v>28</v>
      </c>
      <c r="E725" t="s">
        <v>4108</v>
      </c>
      <c r="F725">
        <v>1693897</v>
      </c>
      <c r="G725">
        <v>1669797</v>
      </c>
    </row>
    <row r="726" spans="1:7" x14ac:dyDescent="0.25">
      <c r="A726" t="s">
        <v>2094</v>
      </c>
      <c r="B726" t="s">
        <v>2086</v>
      </c>
      <c r="C726" t="s">
        <v>27</v>
      </c>
      <c r="D726" t="s">
        <v>28</v>
      </c>
      <c r="E726" t="s">
        <v>4109</v>
      </c>
      <c r="F726">
        <v>4538759</v>
      </c>
      <c r="G726">
        <v>4402014</v>
      </c>
    </row>
    <row r="727" spans="1:7" x14ac:dyDescent="0.25">
      <c r="A727" t="s">
        <v>2096</v>
      </c>
      <c r="B727" t="s">
        <v>2097</v>
      </c>
      <c r="C727" t="s">
        <v>19</v>
      </c>
      <c r="D727" t="s">
        <v>20</v>
      </c>
      <c r="E727" t="s">
        <v>4110</v>
      </c>
      <c r="F727">
        <v>8194036</v>
      </c>
      <c r="G727">
        <v>8080773</v>
      </c>
    </row>
    <row r="728" spans="1:7" x14ac:dyDescent="0.25">
      <c r="A728" t="s">
        <v>918</v>
      </c>
      <c r="B728" t="s">
        <v>2097</v>
      </c>
      <c r="C728" t="s">
        <v>47</v>
      </c>
      <c r="D728" t="s">
        <v>48</v>
      </c>
      <c r="E728" t="s">
        <v>4111</v>
      </c>
      <c r="F728">
        <v>280168</v>
      </c>
      <c r="G728">
        <v>283895</v>
      </c>
    </row>
    <row r="729" spans="1:7" x14ac:dyDescent="0.25">
      <c r="A729" t="s">
        <v>865</v>
      </c>
      <c r="B729" t="s">
        <v>2097</v>
      </c>
      <c r="C729" t="s">
        <v>27</v>
      </c>
      <c r="D729" t="s">
        <v>28</v>
      </c>
      <c r="E729" t="s">
        <v>4112</v>
      </c>
      <c r="F729">
        <v>1673231</v>
      </c>
      <c r="G729">
        <v>1659437</v>
      </c>
    </row>
    <row r="730" spans="1:7" x14ac:dyDescent="0.25">
      <c r="A730" t="s">
        <v>2103</v>
      </c>
      <c r="B730" t="s">
        <v>2097</v>
      </c>
      <c r="C730" t="s">
        <v>27</v>
      </c>
      <c r="D730" t="s">
        <v>28</v>
      </c>
      <c r="E730" t="s">
        <v>4113</v>
      </c>
      <c r="F730">
        <v>574043</v>
      </c>
      <c r="G730">
        <v>561284</v>
      </c>
    </row>
    <row r="731" spans="1:7" x14ac:dyDescent="0.25">
      <c r="A731" t="s">
        <v>2106</v>
      </c>
      <c r="B731" t="s">
        <v>2097</v>
      </c>
      <c r="C731" t="s">
        <v>47</v>
      </c>
      <c r="D731" t="s">
        <v>48</v>
      </c>
      <c r="E731" t="s">
        <v>4114</v>
      </c>
      <c r="F731">
        <v>514312</v>
      </c>
      <c r="G731">
        <v>507305</v>
      </c>
    </row>
    <row r="732" spans="1:7" x14ac:dyDescent="0.25">
      <c r="A732" t="s">
        <v>1916</v>
      </c>
      <c r="B732" t="s">
        <v>2097</v>
      </c>
      <c r="C732" t="s">
        <v>47</v>
      </c>
      <c r="D732" t="s">
        <v>48</v>
      </c>
      <c r="E732" t="s">
        <v>4115</v>
      </c>
      <c r="F732">
        <v>224505</v>
      </c>
      <c r="G732">
        <v>238836</v>
      </c>
    </row>
    <row r="733" spans="1:7" x14ac:dyDescent="0.25">
      <c r="A733" t="s">
        <v>2109</v>
      </c>
      <c r="B733" t="s">
        <v>2110</v>
      </c>
      <c r="C733" t="s">
        <v>19</v>
      </c>
      <c r="D733" t="s">
        <v>20</v>
      </c>
      <c r="E733" t="s">
        <v>4116</v>
      </c>
      <c r="F733">
        <v>6039582</v>
      </c>
      <c r="G733">
        <v>5971490</v>
      </c>
    </row>
    <row r="734" spans="1:7" x14ac:dyDescent="0.25">
      <c r="A734" t="s">
        <v>2112</v>
      </c>
      <c r="B734" t="s">
        <v>2110</v>
      </c>
      <c r="C734" t="s">
        <v>47</v>
      </c>
      <c r="D734" t="s">
        <v>48</v>
      </c>
      <c r="E734" t="s">
        <v>4117</v>
      </c>
      <c r="F734">
        <v>427144</v>
      </c>
      <c r="G734">
        <v>423591</v>
      </c>
    </row>
    <row r="735" spans="1:7" x14ac:dyDescent="0.25">
      <c r="A735" t="s">
        <v>2114</v>
      </c>
      <c r="B735" t="s">
        <v>2110</v>
      </c>
      <c r="C735" t="s">
        <v>27</v>
      </c>
      <c r="D735" t="s">
        <v>28</v>
      </c>
      <c r="E735" t="s">
        <v>4118</v>
      </c>
      <c r="F735">
        <v>1109364</v>
      </c>
      <c r="G735">
        <v>1117142</v>
      </c>
    </row>
    <row r="736" spans="1:7" x14ac:dyDescent="0.25">
      <c r="A736" t="s">
        <v>2117</v>
      </c>
      <c r="B736" t="s">
        <v>2110</v>
      </c>
      <c r="C736" t="s">
        <v>47</v>
      </c>
      <c r="D736" t="s">
        <v>48</v>
      </c>
      <c r="E736" t="s">
        <v>4119</v>
      </c>
      <c r="F736">
        <v>1491359</v>
      </c>
      <c r="G736">
        <v>1437676</v>
      </c>
    </row>
    <row r="737" spans="1:7" x14ac:dyDescent="0.25">
      <c r="A737" t="s">
        <v>2119</v>
      </c>
      <c r="B737" t="s">
        <v>2110</v>
      </c>
      <c r="C737" t="s">
        <v>47</v>
      </c>
      <c r="D737" t="s">
        <v>48</v>
      </c>
      <c r="E737" t="s">
        <v>4120</v>
      </c>
      <c r="F737">
        <v>831949</v>
      </c>
      <c r="G737">
        <v>807653</v>
      </c>
    </row>
    <row r="738" spans="1:7" x14ac:dyDescent="0.25">
      <c r="A738" t="s">
        <v>2122</v>
      </c>
      <c r="B738" t="s">
        <v>2110</v>
      </c>
      <c r="C738" t="s">
        <v>47</v>
      </c>
      <c r="D738" t="s">
        <v>48</v>
      </c>
      <c r="E738" t="s">
        <v>4121</v>
      </c>
      <c r="F738">
        <v>271768</v>
      </c>
      <c r="G738">
        <v>258780</v>
      </c>
    </row>
    <row r="739" spans="1:7" x14ac:dyDescent="0.25">
      <c r="A739" t="s">
        <v>2125</v>
      </c>
      <c r="B739" t="s">
        <v>2110</v>
      </c>
      <c r="C739" t="s">
        <v>27</v>
      </c>
      <c r="D739" t="s">
        <v>28</v>
      </c>
      <c r="E739" t="s">
        <v>4122</v>
      </c>
      <c r="F739">
        <v>312119</v>
      </c>
      <c r="G739">
        <v>288338</v>
      </c>
    </row>
    <row r="740" spans="1:7" x14ac:dyDescent="0.25">
      <c r="A740" t="s">
        <v>2128</v>
      </c>
      <c r="B740" t="s">
        <v>2110</v>
      </c>
      <c r="C740" t="s">
        <v>27</v>
      </c>
      <c r="D740" t="s">
        <v>28</v>
      </c>
      <c r="E740" t="s">
        <v>4123</v>
      </c>
      <c r="F740">
        <v>2206769</v>
      </c>
      <c r="G740">
        <v>2222564</v>
      </c>
    </row>
    <row r="741" spans="1:7" x14ac:dyDescent="0.25">
      <c r="A741" t="s">
        <v>2132</v>
      </c>
      <c r="B741" t="s">
        <v>2110</v>
      </c>
      <c r="C741" t="s">
        <v>47</v>
      </c>
      <c r="D741" t="s">
        <v>48</v>
      </c>
      <c r="E741" t="s">
        <v>4124</v>
      </c>
      <c r="F741">
        <v>399759</v>
      </c>
      <c r="G741">
        <v>406061</v>
      </c>
    </row>
    <row r="742" spans="1:7" x14ac:dyDescent="0.25">
      <c r="A742" t="s">
        <v>2135</v>
      </c>
      <c r="B742" t="s">
        <v>2110</v>
      </c>
      <c r="C742" t="s">
        <v>47</v>
      </c>
      <c r="D742" t="s">
        <v>48</v>
      </c>
      <c r="E742" t="s">
        <v>4125</v>
      </c>
      <c r="F742">
        <v>1069216</v>
      </c>
      <c r="G742">
        <v>1028896</v>
      </c>
    </row>
    <row r="743" spans="1:7" x14ac:dyDescent="0.25">
      <c r="A743" t="s">
        <v>2137</v>
      </c>
      <c r="B743" t="s">
        <v>2110</v>
      </c>
      <c r="C743" t="s">
        <v>47</v>
      </c>
      <c r="D743" t="s">
        <v>48</v>
      </c>
      <c r="E743" t="s">
        <v>4126</v>
      </c>
      <c r="F743">
        <v>368442</v>
      </c>
      <c r="G743">
        <v>349109</v>
      </c>
    </row>
    <row r="744" spans="1:7" x14ac:dyDescent="0.25">
      <c r="A744" t="s">
        <v>2139</v>
      </c>
      <c r="B744" t="s">
        <v>2110</v>
      </c>
      <c r="C744" t="s">
        <v>47</v>
      </c>
      <c r="D744" t="s">
        <v>48</v>
      </c>
      <c r="E744" t="s">
        <v>4127</v>
      </c>
      <c r="F744">
        <v>1331541</v>
      </c>
      <c r="G744">
        <v>1324363</v>
      </c>
    </row>
    <row r="745" spans="1:7" x14ac:dyDescent="0.25">
      <c r="A745" t="s">
        <v>2141</v>
      </c>
      <c r="B745" t="s">
        <v>2110</v>
      </c>
      <c r="C745" t="s">
        <v>27</v>
      </c>
      <c r="D745" t="s">
        <v>28</v>
      </c>
      <c r="E745" t="s">
        <v>4128</v>
      </c>
      <c r="F745">
        <v>536810</v>
      </c>
      <c r="G745">
        <v>527926</v>
      </c>
    </row>
    <row r="746" spans="1:7" x14ac:dyDescent="0.25">
      <c r="A746" t="s">
        <v>2144</v>
      </c>
      <c r="B746" t="s">
        <v>2110</v>
      </c>
      <c r="C746" t="s">
        <v>47</v>
      </c>
      <c r="D746" t="s">
        <v>48</v>
      </c>
      <c r="E746" t="s">
        <v>4129</v>
      </c>
      <c r="F746">
        <v>2076492</v>
      </c>
      <c r="G746">
        <v>2272976</v>
      </c>
    </row>
    <row r="747" spans="1:7" x14ac:dyDescent="0.25">
      <c r="A747" t="s">
        <v>2145</v>
      </c>
      <c r="B747" t="s">
        <v>2110</v>
      </c>
      <c r="C747" t="s">
        <v>27</v>
      </c>
      <c r="D747" t="s">
        <v>28</v>
      </c>
      <c r="E747" t="s">
        <v>4130</v>
      </c>
      <c r="F747">
        <v>194937</v>
      </c>
      <c r="G747">
        <v>194445</v>
      </c>
    </row>
    <row r="748" spans="1:7" x14ac:dyDescent="0.25">
      <c r="A748" t="s">
        <v>2149</v>
      </c>
      <c r="B748" t="s">
        <v>2110</v>
      </c>
      <c r="C748" t="s">
        <v>47</v>
      </c>
      <c r="D748" t="s">
        <v>48</v>
      </c>
      <c r="E748" t="s">
        <v>4131</v>
      </c>
      <c r="F748">
        <v>254714</v>
      </c>
      <c r="G748">
        <v>253995</v>
      </c>
    </row>
    <row r="749" spans="1:7" x14ac:dyDescent="0.25">
      <c r="A749" t="s">
        <v>2151</v>
      </c>
      <c r="B749" t="s">
        <v>2110</v>
      </c>
      <c r="C749" t="s">
        <v>47</v>
      </c>
      <c r="D749" t="s">
        <v>48</v>
      </c>
      <c r="E749" t="s">
        <v>4132</v>
      </c>
      <c r="F749">
        <v>263822</v>
      </c>
      <c r="G749">
        <v>257974</v>
      </c>
    </row>
    <row r="750" spans="1:7" x14ac:dyDescent="0.25">
      <c r="A750" t="s">
        <v>2154</v>
      </c>
      <c r="B750" t="s">
        <v>2110</v>
      </c>
      <c r="C750" t="s">
        <v>47</v>
      </c>
      <c r="D750" t="s">
        <v>48</v>
      </c>
      <c r="E750" t="s">
        <v>4133</v>
      </c>
      <c r="F750">
        <v>549130</v>
      </c>
      <c r="G750">
        <v>542209</v>
      </c>
    </row>
    <row r="751" spans="1:7" x14ac:dyDescent="0.25">
      <c r="A751" t="s">
        <v>2156</v>
      </c>
      <c r="B751" t="s">
        <v>2110</v>
      </c>
      <c r="C751" t="s">
        <v>47</v>
      </c>
      <c r="D751" t="s">
        <v>48</v>
      </c>
      <c r="E751" t="s">
        <v>4134</v>
      </c>
      <c r="F751">
        <v>176829</v>
      </c>
      <c r="G751">
        <v>177468</v>
      </c>
    </row>
    <row r="752" spans="1:7" x14ac:dyDescent="0.25">
      <c r="A752" t="s">
        <v>2158</v>
      </c>
      <c r="B752" t="s">
        <v>2110</v>
      </c>
      <c r="C752" t="s">
        <v>47</v>
      </c>
      <c r="D752" t="s">
        <v>48</v>
      </c>
      <c r="E752" t="s">
        <v>4135</v>
      </c>
      <c r="F752">
        <v>891563</v>
      </c>
      <c r="G752">
        <v>931233</v>
      </c>
    </row>
    <row r="753" spans="1:7" x14ac:dyDescent="0.25">
      <c r="A753" t="s">
        <v>2161</v>
      </c>
      <c r="B753" t="s">
        <v>2110</v>
      </c>
      <c r="C753" t="s">
        <v>47</v>
      </c>
      <c r="D753" t="s">
        <v>48</v>
      </c>
      <c r="E753" t="s">
        <v>4136</v>
      </c>
      <c r="F753">
        <v>199855</v>
      </c>
      <c r="G753">
        <v>182457</v>
      </c>
    </row>
    <row r="754" spans="1:7" x14ac:dyDescent="0.25">
      <c r="A754" t="s">
        <v>2164</v>
      </c>
      <c r="B754" t="s">
        <v>2110</v>
      </c>
      <c r="C754" t="s">
        <v>47</v>
      </c>
      <c r="D754" t="s">
        <v>48</v>
      </c>
      <c r="E754" t="s">
        <v>4137</v>
      </c>
      <c r="F754">
        <v>5450102</v>
      </c>
      <c r="G754">
        <v>5295052</v>
      </c>
    </row>
    <row r="755" spans="1:7" x14ac:dyDescent="0.25">
      <c r="A755" t="s">
        <v>2165</v>
      </c>
      <c r="B755" t="s">
        <v>2110</v>
      </c>
      <c r="C755" t="s">
        <v>47</v>
      </c>
      <c r="D755" t="s">
        <v>48</v>
      </c>
      <c r="E755" t="s">
        <v>4138</v>
      </c>
      <c r="F755">
        <v>1105795</v>
      </c>
      <c r="G755">
        <v>1127047</v>
      </c>
    </row>
    <row r="756" spans="1:7" x14ac:dyDescent="0.25">
      <c r="A756" t="s">
        <v>2167</v>
      </c>
      <c r="B756" t="s">
        <v>2110</v>
      </c>
      <c r="C756" t="s">
        <v>47</v>
      </c>
      <c r="D756" t="s">
        <v>48</v>
      </c>
      <c r="E756" t="s">
        <v>4139</v>
      </c>
      <c r="F756">
        <v>406863</v>
      </c>
      <c r="G756">
        <v>406862</v>
      </c>
    </row>
    <row r="757" spans="1:7" x14ac:dyDescent="0.25">
      <c r="A757" t="s">
        <v>870</v>
      </c>
      <c r="B757" t="s">
        <v>2110</v>
      </c>
      <c r="C757" t="s">
        <v>47</v>
      </c>
      <c r="D757" t="s">
        <v>48</v>
      </c>
      <c r="E757" t="s">
        <v>4140</v>
      </c>
      <c r="F757">
        <v>214687</v>
      </c>
      <c r="G757">
        <v>208116</v>
      </c>
    </row>
    <row r="758" spans="1:7" x14ac:dyDescent="0.25">
      <c r="A758" t="s">
        <v>2170</v>
      </c>
      <c r="B758" t="s">
        <v>2110</v>
      </c>
      <c r="C758" t="s">
        <v>27</v>
      </c>
      <c r="D758" t="s">
        <v>28</v>
      </c>
      <c r="E758" t="s">
        <v>4141</v>
      </c>
      <c r="F758">
        <v>251114</v>
      </c>
      <c r="G758">
        <v>236252</v>
      </c>
    </row>
    <row r="759" spans="1:7" x14ac:dyDescent="0.25">
      <c r="A759" t="s">
        <v>2173</v>
      </c>
      <c r="B759" t="s">
        <v>2110</v>
      </c>
      <c r="C759" t="s">
        <v>27</v>
      </c>
      <c r="D759" t="s">
        <v>28</v>
      </c>
      <c r="E759" t="s">
        <v>4142</v>
      </c>
      <c r="F759">
        <v>6752671</v>
      </c>
      <c r="G759">
        <v>6569133</v>
      </c>
    </row>
    <row r="760" spans="1:7" x14ac:dyDescent="0.25">
      <c r="A760" t="s">
        <v>2174</v>
      </c>
      <c r="B760" t="s">
        <v>2110</v>
      </c>
      <c r="C760" t="s">
        <v>27</v>
      </c>
      <c r="D760" t="s">
        <v>28</v>
      </c>
      <c r="E760" t="s">
        <v>4143</v>
      </c>
      <c r="F760">
        <v>784264</v>
      </c>
      <c r="G760">
        <v>762637</v>
      </c>
    </row>
    <row r="761" spans="1:7" x14ac:dyDescent="0.25">
      <c r="A761" t="s">
        <v>2177</v>
      </c>
      <c r="B761" t="s">
        <v>2110</v>
      </c>
      <c r="C761" t="s">
        <v>47</v>
      </c>
      <c r="D761" t="s">
        <v>48</v>
      </c>
      <c r="E761" t="s">
        <v>4144</v>
      </c>
      <c r="F761">
        <v>541661</v>
      </c>
      <c r="G761">
        <v>542147</v>
      </c>
    </row>
    <row r="762" spans="1:7" x14ac:dyDescent="0.25">
      <c r="A762" t="s">
        <v>2179</v>
      </c>
      <c r="B762" t="s">
        <v>2110</v>
      </c>
      <c r="C762" t="s">
        <v>27</v>
      </c>
      <c r="D762" t="s">
        <v>28</v>
      </c>
      <c r="E762" t="s">
        <v>4145</v>
      </c>
      <c r="F762">
        <v>277894</v>
      </c>
      <c r="G762">
        <v>298031</v>
      </c>
    </row>
    <row r="763" spans="1:7" x14ac:dyDescent="0.25">
      <c r="A763" t="s">
        <v>2182</v>
      </c>
      <c r="B763" t="s">
        <v>2110</v>
      </c>
      <c r="C763" t="s">
        <v>47</v>
      </c>
      <c r="D763" t="s">
        <v>48</v>
      </c>
      <c r="E763" t="s">
        <v>4146</v>
      </c>
      <c r="F763">
        <v>244389</v>
      </c>
      <c r="G763">
        <v>237013</v>
      </c>
    </row>
    <row r="764" spans="1:7" x14ac:dyDescent="0.25">
      <c r="A764" t="s">
        <v>2185</v>
      </c>
      <c r="B764" t="s">
        <v>2110</v>
      </c>
      <c r="C764" t="s">
        <v>47</v>
      </c>
      <c r="D764" t="s">
        <v>48</v>
      </c>
      <c r="E764" t="s">
        <v>4147</v>
      </c>
      <c r="F764">
        <v>212798</v>
      </c>
      <c r="G764">
        <v>226964</v>
      </c>
    </row>
    <row r="765" spans="1:7" x14ac:dyDescent="0.25">
      <c r="A765" t="s">
        <v>2187</v>
      </c>
      <c r="B765" t="s">
        <v>2110</v>
      </c>
      <c r="C765" t="s">
        <v>47</v>
      </c>
      <c r="D765" t="s">
        <v>48</v>
      </c>
      <c r="E765" t="s">
        <v>4148</v>
      </c>
      <c r="F765">
        <v>1572226</v>
      </c>
      <c r="G765">
        <v>1610118</v>
      </c>
    </row>
    <row r="766" spans="1:7" x14ac:dyDescent="0.25">
      <c r="A766" t="s">
        <v>2189</v>
      </c>
      <c r="B766" t="s">
        <v>2110</v>
      </c>
      <c r="C766" t="s">
        <v>47</v>
      </c>
      <c r="D766" t="s">
        <v>48</v>
      </c>
      <c r="E766" t="s">
        <v>4149</v>
      </c>
      <c r="F766">
        <v>2376755</v>
      </c>
      <c r="G766">
        <v>2311356</v>
      </c>
    </row>
    <row r="767" spans="1:7" x14ac:dyDescent="0.25">
      <c r="A767" t="s">
        <v>2191</v>
      </c>
      <c r="B767" t="s">
        <v>2110</v>
      </c>
      <c r="C767" t="s">
        <v>47</v>
      </c>
      <c r="D767" t="s">
        <v>48</v>
      </c>
      <c r="E767" t="s">
        <v>4150</v>
      </c>
      <c r="F767">
        <v>581927</v>
      </c>
      <c r="G767">
        <v>542001</v>
      </c>
    </row>
    <row r="768" spans="1:7" x14ac:dyDescent="0.25">
      <c r="A768" t="s">
        <v>2193</v>
      </c>
      <c r="B768" t="s">
        <v>2110</v>
      </c>
      <c r="C768" t="s">
        <v>47</v>
      </c>
      <c r="D768" t="s">
        <v>48</v>
      </c>
      <c r="E768" t="s">
        <v>4151</v>
      </c>
      <c r="F768">
        <v>195452</v>
      </c>
      <c r="G768">
        <v>178352</v>
      </c>
    </row>
    <row r="769" spans="1:7" x14ac:dyDescent="0.25">
      <c r="A769" t="s">
        <v>2195</v>
      </c>
      <c r="B769" t="s">
        <v>2110</v>
      </c>
      <c r="C769" t="s">
        <v>27</v>
      </c>
      <c r="D769" t="s">
        <v>28</v>
      </c>
      <c r="E769" t="s">
        <v>4152</v>
      </c>
      <c r="F769">
        <v>2484586</v>
      </c>
      <c r="G769">
        <v>2460395</v>
      </c>
    </row>
    <row r="770" spans="1:7" x14ac:dyDescent="0.25">
      <c r="A770" t="s">
        <v>695</v>
      </c>
      <c r="B770" t="s">
        <v>2110</v>
      </c>
      <c r="C770" t="s">
        <v>27</v>
      </c>
      <c r="D770" t="s">
        <v>28</v>
      </c>
      <c r="E770" t="s">
        <v>4153</v>
      </c>
      <c r="F770">
        <v>976360</v>
      </c>
      <c r="G770">
        <v>991974</v>
      </c>
    </row>
    <row r="771" spans="1:7" x14ac:dyDescent="0.25">
      <c r="A771" t="s">
        <v>2199</v>
      </c>
      <c r="B771" t="s">
        <v>2110</v>
      </c>
      <c r="C771" t="s">
        <v>47</v>
      </c>
      <c r="D771" t="s">
        <v>48</v>
      </c>
      <c r="E771" t="s">
        <v>4154</v>
      </c>
      <c r="F771">
        <v>494153</v>
      </c>
      <c r="G771">
        <v>456385</v>
      </c>
    </row>
    <row r="772" spans="1:7" x14ac:dyDescent="0.25">
      <c r="A772" t="s">
        <v>2201</v>
      </c>
      <c r="B772" t="s">
        <v>2110</v>
      </c>
      <c r="C772" t="s">
        <v>27</v>
      </c>
      <c r="D772" t="s">
        <v>28</v>
      </c>
      <c r="E772" t="s">
        <v>4155</v>
      </c>
      <c r="F772">
        <v>428193</v>
      </c>
      <c r="G772">
        <v>421127</v>
      </c>
    </row>
    <row r="773" spans="1:7" x14ac:dyDescent="0.25">
      <c r="A773" t="s">
        <v>2204</v>
      </c>
      <c r="B773" t="s">
        <v>2110</v>
      </c>
      <c r="C773" t="s">
        <v>47</v>
      </c>
      <c r="D773" t="s">
        <v>48</v>
      </c>
      <c r="E773" t="s">
        <v>4156</v>
      </c>
      <c r="F773">
        <v>155322</v>
      </c>
      <c r="G773">
        <v>147735</v>
      </c>
    </row>
    <row r="774" spans="1:7" x14ac:dyDescent="0.25">
      <c r="A774" t="s">
        <v>2207</v>
      </c>
      <c r="B774" t="s">
        <v>2110</v>
      </c>
      <c r="C774" t="s">
        <v>27</v>
      </c>
      <c r="D774" t="s">
        <v>28</v>
      </c>
      <c r="E774" t="s">
        <v>4157</v>
      </c>
      <c r="F774">
        <v>162819</v>
      </c>
      <c r="G774">
        <v>157962</v>
      </c>
    </row>
    <row r="775" spans="1:7" x14ac:dyDescent="0.25">
      <c r="A775" t="s">
        <v>2210</v>
      </c>
      <c r="B775" t="s">
        <v>2110</v>
      </c>
      <c r="C775" t="s">
        <v>47</v>
      </c>
      <c r="D775" t="s">
        <v>48</v>
      </c>
      <c r="E775" t="s">
        <v>4158</v>
      </c>
      <c r="F775">
        <v>556572</v>
      </c>
      <c r="G775">
        <v>547474</v>
      </c>
    </row>
    <row r="776" spans="1:7" x14ac:dyDescent="0.25">
      <c r="A776" t="s">
        <v>2211</v>
      </c>
      <c r="B776" t="s">
        <v>2110</v>
      </c>
      <c r="C776" t="s">
        <v>99</v>
      </c>
      <c r="D776" t="s">
        <v>100</v>
      </c>
      <c r="E776" t="s">
        <v>4159</v>
      </c>
      <c r="F776">
        <v>1069866</v>
      </c>
      <c r="G776">
        <v>1048023</v>
      </c>
    </row>
    <row r="777" spans="1:7" x14ac:dyDescent="0.25">
      <c r="A777" t="s">
        <v>2212</v>
      </c>
      <c r="B777" t="s">
        <v>2110</v>
      </c>
      <c r="C777" t="s">
        <v>99</v>
      </c>
      <c r="D777" t="s">
        <v>100</v>
      </c>
      <c r="E777" t="s">
        <v>4160</v>
      </c>
      <c r="F777">
        <v>8390768</v>
      </c>
      <c r="G777">
        <v>8247562</v>
      </c>
    </row>
    <row r="778" spans="1:7" x14ac:dyDescent="0.25">
      <c r="A778" t="s">
        <v>2213</v>
      </c>
      <c r="B778" t="s">
        <v>2110</v>
      </c>
      <c r="C778" t="s">
        <v>99</v>
      </c>
      <c r="D778" t="s">
        <v>100</v>
      </c>
      <c r="E778" t="s">
        <v>4161</v>
      </c>
      <c r="F778">
        <v>1330754</v>
      </c>
      <c r="G778">
        <v>1262857</v>
      </c>
    </row>
    <row r="779" spans="1:7" x14ac:dyDescent="0.25">
      <c r="A779" t="s">
        <v>2214</v>
      </c>
      <c r="B779" t="s">
        <v>2110</v>
      </c>
      <c r="C779" t="s">
        <v>99</v>
      </c>
      <c r="D779" t="s">
        <v>100</v>
      </c>
      <c r="E779" t="s">
        <v>4162</v>
      </c>
      <c r="F779">
        <v>2184336</v>
      </c>
      <c r="G779">
        <v>2127449</v>
      </c>
    </row>
    <row r="780" spans="1:7" x14ac:dyDescent="0.25">
      <c r="A780" t="s">
        <v>2216</v>
      </c>
      <c r="B780" t="s">
        <v>2110</v>
      </c>
      <c r="C780" t="s">
        <v>99</v>
      </c>
      <c r="D780" t="s">
        <v>100</v>
      </c>
      <c r="E780" t="s">
        <v>4163</v>
      </c>
      <c r="F780">
        <v>4711432</v>
      </c>
      <c r="G780">
        <v>4602364</v>
      </c>
    </row>
    <row r="781" spans="1:7" x14ac:dyDescent="0.25">
      <c r="A781" t="s">
        <v>2217</v>
      </c>
      <c r="B781" t="s">
        <v>2110</v>
      </c>
      <c r="C781" t="s">
        <v>99</v>
      </c>
      <c r="D781" t="s">
        <v>100</v>
      </c>
      <c r="E781" t="s">
        <v>4164</v>
      </c>
      <c r="F781">
        <v>1094145</v>
      </c>
      <c r="G781">
        <v>1052587</v>
      </c>
    </row>
    <row r="782" spans="1:7" x14ac:dyDescent="0.25">
      <c r="A782" t="s">
        <v>2219</v>
      </c>
      <c r="B782" t="s">
        <v>2110</v>
      </c>
      <c r="C782" t="s">
        <v>99</v>
      </c>
      <c r="D782" t="s">
        <v>100</v>
      </c>
      <c r="E782" t="s">
        <v>4165</v>
      </c>
      <c r="F782">
        <v>2947915</v>
      </c>
      <c r="G782">
        <v>2897267</v>
      </c>
    </row>
    <row r="783" spans="1:7" x14ac:dyDescent="0.25">
      <c r="A783" t="s">
        <v>2221</v>
      </c>
      <c r="B783" t="s">
        <v>2110</v>
      </c>
      <c r="C783" t="s">
        <v>99</v>
      </c>
      <c r="D783" t="s">
        <v>100</v>
      </c>
      <c r="E783" t="s">
        <v>4166</v>
      </c>
      <c r="F783">
        <v>1647021</v>
      </c>
      <c r="G783">
        <v>1589847</v>
      </c>
    </row>
    <row r="784" spans="1:7" x14ac:dyDescent="0.25">
      <c r="A784" t="s">
        <v>2223</v>
      </c>
      <c r="B784" t="s">
        <v>2110</v>
      </c>
      <c r="C784" t="s">
        <v>99</v>
      </c>
      <c r="D784" t="s">
        <v>100</v>
      </c>
      <c r="E784" t="s">
        <v>4167</v>
      </c>
      <c r="F784">
        <v>2367235</v>
      </c>
      <c r="G784">
        <v>2301748</v>
      </c>
    </row>
    <row r="785" spans="1:7" x14ac:dyDescent="0.25">
      <c r="A785" t="s">
        <v>2224</v>
      </c>
      <c r="B785" t="s">
        <v>2110</v>
      </c>
      <c r="C785" t="s">
        <v>99</v>
      </c>
      <c r="D785" t="s">
        <v>100</v>
      </c>
      <c r="E785" t="s">
        <v>4168</v>
      </c>
      <c r="F785">
        <v>1703655</v>
      </c>
      <c r="G785">
        <v>1705232</v>
      </c>
    </row>
    <row r="786" spans="1:7" x14ac:dyDescent="0.25">
      <c r="A786" t="s">
        <v>2225</v>
      </c>
      <c r="B786" t="s">
        <v>2110</v>
      </c>
      <c r="C786" t="s">
        <v>99</v>
      </c>
      <c r="D786" t="s">
        <v>100</v>
      </c>
      <c r="E786" t="s">
        <v>4169</v>
      </c>
      <c r="F786">
        <v>1068906</v>
      </c>
      <c r="G786">
        <v>1043199</v>
      </c>
    </row>
    <row r="787" spans="1:7" x14ac:dyDescent="0.25">
      <c r="A787" t="s">
        <v>2226</v>
      </c>
      <c r="B787" t="s">
        <v>2110</v>
      </c>
      <c r="C787" t="s">
        <v>99</v>
      </c>
      <c r="D787" t="s">
        <v>100</v>
      </c>
      <c r="E787" t="s">
        <v>4170</v>
      </c>
      <c r="F787">
        <v>832897</v>
      </c>
      <c r="G787">
        <v>815978</v>
      </c>
    </row>
    <row r="788" spans="1:7" x14ac:dyDescent="0.25">
      <c r="A788" t="s">
        <v>2227</v>
      </c>
      <c r="B788" t="s">
        <v>2110</v>
      </c>
      <c r="C788" t="s">
        <v>99</v>
      </c>
      <c r="D788" t="s">
        <v>100</v>
      </c>
      <c r="E788" t="s">
        <v>4171</v>
      </c>
      <c r="F788">
        <v>917492</v>
      </c>
      <c r="G788">
        <v>898058</v>
      </c>
    </row>
    <row r="789" spans="1:7" x14ac:dyDescent="0.25">
      <c r="A789" t="s">
        <v>2228</v>
      </c>
      <c r="B789" t="s">
        <v>2110</v>
      </c>
      <c r="C789" t="s">
        <v>99</v>
      </c>
      <c r="D789" t="s">
        <v>100</v>
      </c>
      <c r="E789" t="s">
        <v>4172</v>
      </c>
      <c r="F789">
        <v>4190127</v>
      </c>
      <c r="G789">
        <v>4102749</v>
      </c>
    </row>
    <row r="790" spans="1:7" x14ac:dyDescent="0.25">
      <c r="A790" t="s">
        <v>2230</v>
      </c>
      <c r="B790" t="s">
        <v>2231</v>
      </c>
      <c r="C790" t="s">
        <v>19</v>
      </c>
      <c r="D790" t="s">
        <v>20</v>
      </c>
      <c r="E790" t="s">
        <v>4173</v>
      </c>
      <c r="F790">
        <v>8975336</v>
      </c>
      <c r="G790">
        <v>9028702</v>
      </c>
    </row>
    <row r="791" spans="1:7" x14ac:dyDescent="0.25">
      <c r="A791" t="s">
        <v>2233</v>
      </c>
      <c r="B791" t="s">
        <v>2231</v>
      </c>
      <c r="C791" t="s">
        <v>27</v>
      </c>
      <c r="D791" t="s">
        <v>28</v>
      </c>
      <c r="E791" t="s">
        <v>4174</v>
      </c>
      <c r="F791">
        <v>3926914</v>
      </c>
      <c r="G791">
        <v>3915322</v>
      </c>
    </row>
    <row r="792" spans="1:7" x14ac:dyDescent="0.25">
      <c r="A792" t="s">
        <v>2234</v>
      </c>
      <c r="B792" t="s">
        <v>2231</v>
      </c>
      <c r="C792" t="s">
        <v>27</v>
      </c>
      <c r="D792" t="s">
        <v>28</v>
      </c>
      <c r="E792" t="s">
        <v>4175</v>
      </c>
      <c r="F792">
        <v>400902</v>
      </c>
      <c r="G792">
        <v>371911</v>
      </c>
    </row>
    <row r="793" spans="1:7" x14ac:dyDescent="0.25">
      <c r="A793" t="s">
        <v>2238</v>
      </c>
      <c r="B793" t="s">
        <v>2231</v>
      </c>
      <c r="C793" t="s">
        <v>27</v>
      </c>
      <c r="D793" t="s">
        <v>28</v>
      </c>
      <c r="E793" t="s">
        <v>4176</v>
      </c>
      <c r="F793">
        <v>769526</v>
      </c>
      <c r="G793">
        <v>763361</v>
      </c>
    </row>
    <row r="794" spans="1:7" x14ac:dyDescent="0.25">
      <c r="A794" t="s">
        <v>2240</v>
      </c>
      <c r="B794" t="s">
        <v>2231</v>
      </c>
      <c r="C794" t="s">
        <v>47</v>
      </c>
      <c r="D794" t="s">
        <v>48</v>
      </c>
      <c r="E794" t="s">
        <v>4177</v>
      </c>
      <c r="F794">
        <v>379649</v>
      </c>
      <c r="G794">
        <v>422562</v>
      </c>
    </row>
    <row r="795" spans="1:7" x14ac:dyDescent="0.25">
      <c r="A795" t="s">
        <v>2243</v>
      </c>
      <c r="B795" t="s">
        <v>2231</v>
      </c>
      <c r="C795" t="s">
        <v>27</v>
      </c>
      <c r="D795" t="s">
        <v>28</v>
      </c>
      <c r="E795" t="s">
        <v>4178</v>
      </c>
      <c r="F795">
        <v>516201</v>
      </c>
      <c r="G795">
        <v>526040</v>
      </c>
    </row>
    <row r="796" spans="1:7" x14ac:dyDescent="0.25">
      <c r="A796" t="s">
        <v>2246</v>
      </c>
      <c r="B796" t="s">
        <v>2247</v>
      </c>
      <c r="C796" t="s">
        <v>19</v>
      </c>
      <c r="D796" t="s">
        <v>20</v>
      </c>
      <c r="E796" t="s">
        <v>4179</v>
      </c>
      <c r="F796">
        <v>2316003</v>
      </c>
      <c r="G796">
        <v>2389258</v>
      </c>
    </row>
    <row r="797" spans="1:7" x14ac:dyDescent="0.25">
      <c r="A797" t="s">
        <v>2249</v>
      </c>
      <c r="B797" t="s">
        <v>2247</v>
      </c>
      <c r="C797" t="s">
        <v>27</v>
      </c>
      <c r="D797" t="s">
        <v>28</v>
      </c>
      <c r="E797" t="s">
        <v>4180</v>
      </c>
      <c r="F797">
        <v>378067</v>
      </c>
      <c r="G797">
        <v>362712</v>
      </c>
    </row>
    <row r="798" spans="1:7" x14ac:dyDescent="0.25">
      <c r="A798" t="s">
        <v>1560</v>
      </c>
      <c r="B798" t="s">
        <v>2247</v>
      </c>
      <c r="C798" t="s">
        <v>47</v>
      </c>
      <c r="D798" t="s">
        <v>48</v>
      </c>
      <c r="E798" t="s">
        <v>4181</v>
      </c>
      <c r="F798">
        <v>1193143</v>
      </c>
      <c r="G798">
        <v>1193481</v>
      </c>
    </row>
    <row r="799" spans="1:7" x14ac:dyDescent="0.25">
      <c r="A799" t="s">
        <v>2253</v>
      </c>
      <c r="B799" t="s">
        <v>2247</v>
      </c>
      <c r="C799" t="s">
        <v>27</v>
      </c>
      <c r="D799" t="s">
        <v>28</v>
      </c>
      <c r="E799" t="s">
        <v>4182</v>
      </c>
      <c r="F799">
        <v>4473199</v>
      </c>
      <c r="G799">
        <v>4621286</v>
      </c>
    </row>
    <row r="800" spans="1:7" x14ac:dyDescent="0.25">
      <c r="A800" t="s">
        <v>2255</v>
      </c>
      <c r="B800" t="s">
        <v>2247</v>
      </c>
      <c r="C800" t="s">
        <v>47</v>
      </c>
      <c r="D800" t="s">
        <v>48</v>
      </c>
      <c r="E800" t="s">
        <v>4183</v>
      </c>
      <c r="F800">
        <v>1671898</v>
      </c>
      <c r="G800">
        <v>1749562</v>
      </c>
    </row>
    <row r="801" spans="1:7" x14ac:dyDescent="0.25">
      <c r="A801" t="s">
        <v>2257</v>
      </c>
      <c r="B801" t="s">
        <v>2247</v>
      </c>
      <c r="C801" t="s">
        <v>27</v>
      </c>
      <c r="D801" t="s">
        <v>28</v>
      </c>
      <c r="E801" t="s">
        <v>4184</v>
      </c>
      <c r="F801">
        <v>1872940</v>
      </c>
      <c r="G801">
        <v>1836475</v>
      </c>
    </row>
    <row r="802" spans="1:7" x14ac:dyDescent="0.25">
      <c r="A802" t="s">
        <v>2261</v>
      </c>
      <c r="B802" t="s">
        <v>2247</v>
      </c>
      <c r="C802" t="s">
        <v>27</v>
      </c>
      <c r="D802" t="s">
        <v>28</v>
      </c>
      <c r="E802" t="s">
        <v>4185</v>
      </c>
      <c r="F802">
        <v>631300</v>
      </c>
      <c r="G802">
        <v>631271</v>
      </c>
    </row>
    <row r="803" spans="1:7" x14ac:dyDescent="0.25">
      <c r="A803" t="s">
        <v>2263</v>
      </c>
      <c r="B803" t="s">
        <v>2247</v>
      </c>
      <c r="C803" t="s">
        <v>99</v>
      </c>
      <c r="D803" t="s">
        <v>100</v>
      </c>
      <c r="E803" t="s">
        <v>4186</v>
      </c>
      <c r="F803">
        <v>6401850</v>
      </c>
      <c r="G803">
        <v>6389538</v>
      </c>
    </row>
    <row r="804" spans="1:7" x14ac:dyDescent="0.25">
      <c r="A804" t="s">
        <v>2264</v>
      </c>
      <c r="B804" t="s">
        <v>2265</v>
      </c>
      <c r="C804" t="s">
        <v>19</v>
      </c>
      <c r="D804" t="s">
        <v>20</v>
      </c>
      <c r="E804" t="s">
        <v>4187</v>
      </c>
      <c r="F804">
        <v>42689894</v>
      </c>
      <c r="G804">
        <v>41900284</v>
      </c>
    </row>
    <row r="805" spans="1:7" x14ac:dyDescent="0.25">
      <c r="A805" t="s">
        <v>1143</v>
      </c>
      <c r="B805" t="s">
        <v>2265</v>
      </c>
      <c r="C805" t="s">
        <v>27</v>
      </c>
      <c r="D805" t="s">
        <v>28</v>
      </c>
      <c r="E805" t="s">
        <v>4188</v>
      </c>
      <c r="F805">
        <v>3212719</v>
      </c>
      <c r="G805">
        <v>3151205</v>
      </c>
    </row>
    <row r="806" spans="1:7" x14ac:dyDescent="0.25">
      <c r="A806" t="s">
        <v>2270</v>
      </c>
      <c r="B806" t="s">
        <v>2265</v>
      </c>
      <c r="C806" t="s">
        <v>47</v>
      </c>
      <c r="D806" t="s">
        <v>48</v>
      </c>
      <c r="E806" t="s">
        <v>4189</v>
      </c>
      <c r="F806">
        <v>509174</v>
      </c>
      <c r="G806">
        <v>494160</v>
      </c>
    </row>
    <row r="807" spans="1:7" x14ac:dyDescent="0.25">
      <c r="A807" t="s">
        <v>41</v>
      </c>
      <c r="B807" t="s">
        <v>2265</v>
      </c>
      <c r="C807" t="s">
        <v>47</v>
      </c>
      <c r="D807" t="s">
        <v>48</v>
      </c>
      <c r="E807" t="s">
        <v>4190</v>
      </c>
      <c r="F807">
        <v>864194</v>
      </c>
      <c r="G807">
        <v>845446</v>
      </c>
    </row>
    <row r="808" spans="1:7" x14ac:dyDescent="0.25">
      <c r="A808" t="s">
        <v>2275</v>
      </c>
      <c r="B808" t="s">
        <v>2265</v>
      </c>
      <c r="C808" t="s">
        <v>47</v>
      </c>
      <c r="D808" t="s">
        <v>48</v>
      </c>
      <c r="E808" t="s">
        <v>4191</v>
      </c>
      <c r="F808">
        <v>960835</v>
      </c>
      <c r="G808">
        <v>891688</v>
      </c>
    </row>
    <row r="809" spans="1:7" x14ac:dyDescent="0.25">
      <c r="A809" t="s">
        <v>2278</v>
      </c>
      <c r="B809" t="s">
        <v>2265</v>
      </c>
      <c r="C809" t="s">
        <v>27</v>
      </c>
      <c r="D809" t="s">
        <v>28</v>
      </c>
      <c r="E809" t="s">
        <v>4192</v>
      </c>
      <c r="F809">
        <v>1819712</v>
      </c>
      <c r="G809">
        <v>1776091</v>
      </c>
    </row>
    <row r="810" spans="1:7" x14ac:dyDescent="0.25">
      <c r="A810" t="s">
        <v>2282</v>
      </c>
      <c r="B810" t="s">
        <v>2265</v>
      </c>
      <c r="C810" t="s">
        <v>27</v>
      </c>
      <c r="D810" t="s">
        <v>28</v>
      </c>
      <c r="E810" t="s">
        <v>4193</v>
      </c>
      <c r="F810">
        <v>13423963</v>
      </c>
      <c r="G810">
        <v>13000032</v>
      </c>
    </row>
    <row r="811" spans="1:7" x14ac:dyDescent="0.25">
      <c r="A811" t="s">
        <v>2284</v>
      </c>
      <c r="B811" t="s">
        <v>2265</v>
      </c>
      <c r="C811" t="s">
        <v>27</v>
      </c>
      <c r="D811" t="s">
        <v>28</v>
      </c>
      <c r="E811" t="s">
        <v>4194</v>
      </c>
      <c r="F811">
        <v>929383</v>
      </c>
      <c r="G811">
        <v>943977</v>
      </c>
    </row>
    <row r="812" spans="1:7" x14ac:dyDescent="0.25">
      <c r="A812" t="s">
        <v>2286</v>
      </c>
      <c r="B812" t="s">
        <v>2265</v>
      </c>
      <c r="C812" t="s">
        <v>47</v>
      </c>
      <c r="D812" t="s">
        <v>48</v>
      </c>
      <c r="E812" t="s">
        <v>4195</v>
      </c>
      <c r="F812">
        <v>192219</v>
      </c>
      <c r="G812">
        <v>186612</v>
      </c>
    </row>
    <row r="813" spans="1:7" x14ac:dyDescent="0.25">
      <c r="A813" t="s">
        <v>2289</v>
      </c>
      <c r="B813" t="s">
        <v>2265</v>
      </c>
      <c r="C813" t="s">
        <v>47</v>
      </c>
      <c r="D813" t="s">
        <v>48</v>
      </c>
      <c r="E813" t="s">
        <v>4196</v>
      </c>
      <c r="F813">
        <v>314736</v>
      </c>
      <c r="G813">
        <v>324296</v>
      </c>
    </row>
    <row r="814" spans="1:7" x14ac:dyDescent="0.25">
      <c r="A814" t="s">
        <v>2291</v>
      </c>
      <c r="B814" t="s">
        <v>2265</v>
      </c>
      <c r="C814" t="s">
        <v>47</v>
      </c>
      <c r="D814" t="s">
        <v>48</v>
      </c>
      <c r="E814" t="s">
        <v>4197</v>
      </c>
      <c r="F814">
        <v>485925</v>
      </c>
      <c r="G814">
        <v>472589</v>
      </c>
    </row>
    <row r="815" spans="1:7" x14ac:dyDescent="0.25">
      <c r="A815" t="s">
        <v>2294</v>
      </c>
      <c r="B815" t="s">
        <v>2265</v>
      </c>
      <c r="C815" t="s">
        <v>27</v>
      </c>
      <c r="D815" t="s">
        <v>28</v>
      </c>
      <c r="E815" t="s">
        <v>4198</v>
      </c>
      <c r="F815">
        <v>1077388</v>
      </c>
      <c r="G815">
        <v>1078937</v>
      </c>
    </row>
    <row r="816" spans="1:7" x14ac:dyDescent="0.25">
      <c r="A816" t="s">
        <v>2298</v>
      </c>
      <c r="B816" t="s">
        <v>2265</v>
      </c>
      <c r="C816" t="s">
        <v>27</v>
      </c>
      <c r="D816" t="s">
        <v>28</v>
      </c>
      <c r="E816" t="s">
        <v>4199</v>
      </c>
      <c r="F816">
        <v>463979</v>
      </c>
      <c r="G816">
        <v>449430</v>
      </c>
    </row>
    <row r="817" spans="1:7" x14ac:dyDescent="0.25">
      <c r="A817" t="s">
        <v>2302</v>
      </c>
      <c r="B817" t="s">
        <v>2265</v>
      </c>
      <c r="C817" t="s">
        <v>47</v>
      </c>
      <c r="D817" t="s">
        <v>48</v>
      </c>
      <c r="E817" t="s">
        <v>4200</v>
      </c>
      <c r="F817">
        <v>405091</v>
      </c>
      <c r="G817">
        <v>434391</v>
      </c>
    </row>
    <row r="818" spans="1:7" x14ac:dyDescent="0.25">
      <c r="A818" t="s">
        <v>2306</v>
      </c>
      <c r="B818" t="s">
        <v>2265</v>
      </c>
      <c r="C818" t="s">
        <v>47</v>
      </c>
      <c r="D818" t="s">
        <v>48</v>
      </c>
      <c r="E818" t="s">
        <v>4201</v>
      </c>
      <c r="F818">
        <v>390067</v>
      </c>
      <c r="G818">
        <v>374083</v>
      </c>
    </row>
    <row r="819" spans="1:7" x14ac:dyDescent="0.25">
      <c r="A819" t="s">
        <v>2308</v>
      </c>
      <c r="B819" t="s">
        <v>2265</v>
      </c>
      <c r="C819" t="s">
        <v>47</v>
      </c>
      <c r="D819" t="s">
        <v>48</v>
      </c>
      <c r="E819" t="s">
        <v>4202</v>
      </c>
      <c r="F819">
        <v>786923</v>
      </c>
      <c r="G819">
        <v>750783</v>
      </c>
    </row>
    <row r="820" spans="1:7" x14ac:dyDescent="0.25">
      <c r="A820" t="s">
        <v>2310</v>
      </c>
      <c r="B820" t="s">
        <v>2265</v>
      </c>
      <c r="C820" t="s">
        <v>47</v>
      </c>
      <c r="D820" t="s">
        <v>48</v>
      </c>
      <c r="E820" t="s">
        <v>4203</v>
      </c>
      <c r="F820">
        <v>806723</v>
      </c>
      <c r="G820">
        <v>815573</v>
      </c>
    </row>
    <row r="821" spans="1:7" x14ac:dyDescent="0.25">
      <c r="A821" t="s">
        <v>2313</v>
      </c>
      <c r="B821" t="s">
        <v>2265</v>
      </c>
      <c r="C821" t="s">
        <v>47</v>
      </c>
      <c r="D821" t="s">
        <v>48</v>
      </c>
      <c r="E821" t="s">
        <v>4204</v>
      </c>
      <c r="F821">
        <v>1615578</v>
      </c>
      <c r="G821">
        <v>1577547</v>
      </c>
    </row>
    <row r="822" spans="1:7" x14ac:dyDescent="0.25">
      <c r="A822" t="s">
        <v>2315</v>
      </c>
      <c r="B822" t="s">
        <v>2265</v>
      </c>
      <c r="C822" t="s">
        <v>27</v>
      </c>
      <c r="D822" t="s">
        <v>28</v>
      </c>
      <c r="E822" t="s">
        <v>4205</v>
      </c>
      <c r="F822">
        <v>715930</v>
      </c>
      <c r="G822">
        <v>675348</v>
      </c>
    </row>
    <row r="823" spans="1:7" x14ac:dyDescent="0.25">
      <c r="A823" t="s">
        <v>2319</v>
      </c>
      <c r="B823" t="s">
        <v>2265</v>
      </c>
      <c r="C823" t="s">
        <v>47</v>
      </c>
      <c r="D823" t="s">
        <v>48</v>
      </c>
      <c r="E823" t="s">
        <v>4206</v>
      </c>
      <c r="F823">
        <v>1070178</v>
      </c>
      <c r="G823">
        <v>1054313</v>
      </c>
    </row>
    <row r="824" spans="1:7" x14ac:dyDescent="0.25">
      <c r="A824" t="s">
        <v>2321</v>
      </c>
      <c r="B824" t="s">
        <v>2265</v>
      </c>
      <c r="C824" t="s">
        <v>27</v>
      </c>
      <c r="D824" t="s">
        <v>28</v>
      </c>
      <c r="E824" t="s">
        <v>4207</v>
      </c>
      <c r="F824">
        <v>693190</v>
      </c>
      <c r="G824">
        <v>691895</v>
      </c>
    </row>
    <row r="825" spans="1:7" x14ac:dyDescent="0.25">
      <c r="A825" t="s">
        <v>870</v>
      </c>
      <c r="B825" t="s">
        <v>2265</v>
      </c>
      <c r="C825" t="s">
        <v>27</v>
      </c>
      <c r="D825" t="s">
        <v>28</v>
      </c>
      <c r="E825" t="s">
        <v>4208</v>
      </c>
      <c r="F825">
        <v>519735</v>
      </c>
      <c r="G825">
        <v>516275</v>
      </c>
    </row>
    <row r="826" spans="1:7" x14ac:dyDescent="0.25">
      <c r="A826" t="s">
        <v>2327</v>
      </c>
      <c r="B826" t="s">
        <v>2265</v>
      </c>
      <c r="C826" t="s">
        <v>47</v>
      </c>
      <c r="D826" t="s">
        <v>48</v>
      </c>
      <c r="E826" t="s">
        <v>4209</v>
      </c>
      <c r="F826">
        <v>1360200</v>
      </c>
      <c r="G826">
        <v>1323716</v>
      </c>
    </row>
    <row r="827" spans="1:7" x14ac:dyDescent="0.25">
      <c r="A827" t="s">
        <v>2330</v>
      </c>
      <c r="B827" t="s">
        <v>2265</v>
      </c>
      <c r="C827" t="s">
        <v>27</v>
      </c>
      <c r="D827" t="s">
        <v>28</v>
      </c>
      <c r="E827" t="s">
        <v>4210</v>
      </c>
      <c r="F827">
        <v>779561</v>
      </c>
      <c r="G827">
        <v>786944</v>
      </c>
    </row>
    <row r="828" spans="1:7" x14ac:dyDescent="0.25">
      <c r="A828" t="s">
        <v>2333</v>
      </c>
      <c r="B828" t="s">
        <v>2265</v>
      </c>
      <c r="C828" t="s">
        <v>47</v>
      </c>
      <c r="D828" t="s">
        <v>48</v>
      </c>
      <c r="E828" t="s">
        <v>4211</v>
      </c>
      <c r="F828">
        <v>1419575</v>
      </c>
      <c r="G828">
        <v>1379441</v>
      </c>
    </row>
    <row r="829" spans="1:7" x14ac:dyDescent="0.25">
      <c r="A829" t="s">
        <v>2264</v>
      </c>
      <c r="B829" t="s">
        <v>2265</v>
      </c>
      <c r="C829" t="s">
        <v>27</v>
      </c>
      <c r="D829" t="s">
        <v>28</v>
      </c>
      <c r="E829" t="s">
        <v>4212</v>
      </c>
      <c r="F829">
        <v>155708779</v>
      </c>
      <c r="G829">
        <v>152546156</v>
      </c>
    </row>
    <row r="830" spans="1:7" x14ac:dyDescent="0.25">
      <c r="A830" t="s">
        <v>2337</v>
      </c>
      <c r="B830" t="s">
        <v>2265</v>
      </c>
      <c r="C830" t="s">
        <v>27</v>
      </c>
      <c r="D830" t="s">
        <v>28</v>
      </c>
      <c r="E830" t="s">
        <v>4213</v>
      </c>
      <c r="F830">
        <v>2229497</v>
      </c>
      <c r="G830">
        <v>2236302</v>
      </c>
    </row>
    <row r="831" spans="1:7" x14ac:dyDescent="0.25">
      <c r="A831" t="s">
        <v>2340</v>
      </c>
      <c r="B831" t="s">
        <v>2265</v>
      </c>
      <c r="C831" t="s">
        <v>27</v>
      </c>
      <c r="D831" t="s">
        <v>28</v>
      </c>
      <c r="E831" t="s">
        <v>4214</v>
      </c>
      <c r="F831">
        <v>862923</v>
      </c>
      <c r="G831">
        <v>845631</v>
      </c>
    </row>
    <row r="832" spans="1:7" x14ac:dyDescent="0.25">
      <c r="A832" t="s">
        <v>1916</v>
      </c>
      <c r="B832" t="s">
        <v>2265</v>
      </c>
      <c r="C832" t="s">
        <v>27</v>
      </c>
      <c r="D832" t="s">
        <v>28</v>
      </c>
      <c r="E832" t="s">
        <v>4215</v>
      </c>
      <c r="F832">
        <v>8198055</v>
      </c>
      <c r="G832">
        <v>7961705</v>
      </c>
    </row>
    <row r="833" spans="1:7" x14ac:dyDescent="0.25">
      <c r="A833" t="s">
        <v>1183</v>
      </c>
      <c r="B833" t="s">
        <v>2265</v>
      </c>
      <c r="C833" t="s">
        <v>27</v>
      </c>
      <c r="D833" t="s">
        <v>28</v>
      </c>
      <c r="E833" t="s">
        <v>4216</v>
      </c>
      <c r="F833">
        <v>933401</v>
      </c>
      <c r="G833">
        <v>923733</v>
      </c>
    </row>
    <row r="834" spans="1:7" x14ac:dyDescent="0.25">
      <c r="A834" t="s">
        <v>2346</v>
      </c>
      <c r="B834" t="s">
        <v>2265</v>
      </c>
      <c r="C834" t="s">
        <v>47</v>
      </c>
      <c r="D834" t="s">
        <v>48</v>
      </c>
      <c r="E834" t="s">
        <v>4217</v>
      </c>
      <c r="F834">
        <v>350923</v>
      </c>
      <c r="G834">
        <v>342851</v>
      </c>
    </row>
    <row r="835" spans="1:7" x14ac:dyDescent="0.25">
      <c r="A835" t="s">
        <v>2349</v>
      </c>
      <c r="B835" t="s">
        <v>2265</v>
      </c>
      <c r="C835" t="s">
        <v>27</v>
      </c>
      <c r="D835" t="s">
        <v>28</v>
      </c>
      <c r="E835" t="s">
        <v>4218</v>
      </c>
      <c r="F835">
        <v>2109112</v>
      </c>
      <c r="G835">
        <v>2092913</v>
      </c>
    </row>
    <row r="836" spans="1:7" x14ac:dyDescent="0.25">
      <c r="A836" t="s">
        <v>2352</v>
      </c>
      <c r="B836" t="s">
        <v>2265</v>
      </c>
      <c r="C836" t="s">
        <v>27</v>
      </c>
      <c r="D836" t="s">
        <v>28</v>
      </c>
      <c r="E836" t="s">
        <v>4219</v>
      </c>
      <c r="F836">
        <v>4900013</v>
      </c>
      <c r="G836">
        <v>4776202</v>
      </c>
    </row>
    <row r="837" spans="1:7" x14ac:dyDescent="0.25">
      <c r="A837" t="s">
        <v>2354</v>
      </c>
      <c r="B837" t="s">
        <v>2265</v>
      </c>
      <c r="C837" t="s">
        <v>47</v>
      </c>
      <c r="D837" t="s">
        <v>48</v>
      </c>
      <c r="E837" t="s">
        <v>4220</v>
      </c>
      <c r="F837">
        <v>1529726</v>
      </c>
      <c r="G837">
        <v>1518048</v>
      </c>
    </row>
    <row r="838" spans="1:7" x14ac:dyDescent="0.25">
      <c r="A838" t="s">
        <v>2356</v>
      </c>
      <c r="B838" t="s">
        <v>2265</v>
      </c>
      <c r="C838" t="s">
        <v>27</v>
      </c>
      <c r="D838" t="s">
        <v>28</v>
      </c>
      <c r="E838" t="s">
        <v>4221</v>
      </c>
      <c r="F838">
        <v>1722090</v>
      </c>
      <c r="G838">
        <v>1672929</v>
      </c>
    </row>
    <row r="839" spans="1:7" x14ac:dyDescent="0.25">
      <c r="A839" t="s">
        <v>2358</v>
      </c>
      <c r="B839" t="s">
        <v>2265</v>
      </c>
      <c r="C839" t="s">
        <v>47</v>
      </c>
      <c r="D839" t="s">
        <v>48</v>
      </c>
      <c r="E839" t="s">
        <v>4222</v>
      </c>
      <c r="F839">
        <v>1160310</v>
      </c>
      <c r="G839">
        <v>1093933</v>
      </c>
    </row>
    <row r="840" spans="1:7" x14ac:dyDescent="0.25">
      <c r="A840" t="s">
        <v>2361</v>
      </c>
      <c r="B840" t="s">
        <v>2265</v>
      </c>
      <c r="C840" t="s">
        <v>27</v>
      </c>
      <c r="D840" t="s">
        <v>28</v>
      </c>
      <c r="E840" t="s">
        <v>4223</v>
      </c>
      <c r="F840">
        <v>2294959</v>
      </c>
      <c r="G840">
        <v>2215309</v>
      </c>
    </row>
    <row r="841" spans="1:7" x14ac:dyDescent="0.25">
      <c r="A841" t="s">
        <v>4660</v>
      </c>
      <c r="B841" t="s">
        <v>2265</v>
      </c>
      <c r="C841" t="s">
        <v>27</v>
      </c>
      <c r="D841" t="s">
        <v>28</v>
      </c>
      <c r="E841" t="s">
        <v>4698</v>
      </c>
      <c r="F841">
        <v>0</v>
      </c>
      <c r="G841">
        <v>795961</v>
      </c>
    </row>
    <row r="842" spans="1:7" x14ac:dyDescent="0.25">
      <c r="A842" t="s">
        <v>2364</v>
      </c>
      <c r="B842" t="s">
        <v>2265</v>
      </c>
      <c r="C842" t="s">
        <v>47</v>
      </c>
      <c r="D842" t="s">
        <v>48</v>
      </c>
      <c r="E842" t="s">
        <v>4224</v>
      </c>
      <c r="F842">
        <v>287011</v>
      </c>
      <c r="G842">
        <v>267882</v>
      </c>
    </row>
    <row r="843" spans="1:7" x14ac:dyDescent="0.25">
      <c r="A843" t="s">
        <v>2367</v>
      </c>
      <c r="B843" t="s">
        <v>2265</v>
      </c>
      <c r="C843" t="s">
        <v>27</v>
      </c>
      <c r="D843" t="s">
        <v>28</v>
      </c>
      <c r="E843" t="s">
        <v>4225</v>
      </c>
      <c r="F843">
        <v>819632</v>
      </c>
      <c r="G843">
        <v>809848</v>
      </c>
    </row>
    <row r="844" spans="1:7" x14ac:dyDescent="0.25">
      <c r="A844" t="s">
        <v>2370</v>
      </c>
      <c r="B844" t="s">
        <v>2265</v>
      </c>
      <c r="C844" t="s">
        <v>47</v>
      </c>
      <c r="D844" t="s">
        <v>48</v>
      </c>
      <c r="E844" t="s">
        <v>4226</v>
      </c>
      <c r="F844">
        <v>3091469</v>
      </c>
      <c r="G844">
        <v>3149052</v>
      </c>
    </row>
    <row r="845" spans="1:7" x14ac:dyDescent="0.25">
      <c r="A845" t="s">
        <v>2372</v>
      </c>
      <c r="B845" t="s">
        <v>2265</v>
      </c>
      <c r="C845" t="s">
        <v>99</v>
      </c>
      <c r="D845" t="s">
        <v>100</v>
      </c>
      <c r="E845" t="s">
        <v>4227</v>
      </c>
      <c r="F845">
        <v>1346653</v>
      </c>
      <c r="G845">
        <v>1366085</v>
      </c>
    </row>
    <row r="846" spans="1:7" x14ac:dyDescent="0.25">
      <c r="A846" t="s">
        <v>2373</v>
      </c>
      <c r="B846" t="s">
        <v>2265</v>
      </c>
      <c r="C846" t="s">
        <v>99</v>
      </c>
      <c r="D846" t="s">
        <v>100</v>
      </c>
      <c r="E846" t="s">
        <v>4228</v>
      </c>
      <c r="F846">
        <v>2469242</v>
      </c>
      <c r="G846">
        <v>2412938</v>
      </c>
    </row>
    <row r="847" spans="1:7" x14ac:dyDescent="0.25">
      <c r="A847" t="s">
        <v>2374</v>
      </c>
      <c r="B847" t="s">
        <v>2265</v>
      </c>
      <c r="C847" t="s">
        <v>99</v>
      </c>
      <c r="D847" t="s">
        <v>100</v>
      </c>
      <c r="E847" t="s">
        <v>4229</v>
      </c>
      <c r="F847">
        <v>1663576</v>
      </c>
      <c r="G847">
        <v>1652788</v>
      </c>
    </row>
    <row r="848" spans="1:7" x14ac:dyDescent="0.25">
      <c r="A848" t="s">
        <v>2376</v>
      </c>
      <c r="B848" t="s">
        <v>2265</v>
      </c>
      <c r="C848" t="s">
        <v>99</v>
      </c>
      <c r="D848" t="s">
        <v>100</v>
      </c>
      <c r="E848" t="s">
        <v>4230</v>
      </c>
      <c r="F848">
        <v>12871690</v>
      </c>
      <c r="G848">
        <v>12808788</v>
      </c>
    </row>
    <row r="849" spans="1:7" x14ac:dyDescent="0.25">
      <c r="A849" t="s">
        <v>2377</v>
      </c>
      <c r="B849" t="s">
        <v>2265</v>
      </c>
      <c r="C849" t="s">
        <v>99</v>
      </c>
      <c r="D849" t="s">
        <v>100</v>
      </c>
      <c r="E849" t="s">
        <v>4231</v>
      </c>
      <c r="F849">
        <v>1767464</v>
      </c>
      <c r="G849">
        <v>1721906</v>
      </c>
    </row>
    <row r="850" spans="1:7" x14ac:dyDescent="0.25">
      <c r="A850" t="s">
        <v>755</v>
      </c>
      <c r="B850" t="s">
        <v>2265</v>
      </c>
      <c r="C850" t="s">
        <v>99</v>
      </c>
      <c r="D850" t="s">
        <v>100</v>
      </c>
      <c r="E850" t="s">
        <v>4232</v>
      </c>
      <c r="F850">
        <v>1467925</v>
      </c>
      <c r="G850">
        <v>1450185</v>
      </c>
    </row>
    <row r="851" spans="1:7" x14ac:dyDescent="0.25">
      <c r="A851" t="s">
        <v>2378</v>
      </c>
      <c r="B851" t="s">
        <v>2265</v>
      </c>
      <c r="C851" t="s">
        <v>99</v>
      </c>
      <c r="D851" t="s">
        <v>100</v>
      </c>
      <c r="E851" t="s">
        <v>4233</v>
      </c>
      <c r="F851">
        <v>2065279</v>
      </c>
      <c r="G851">
        <v>2047609</v>
      </c>
    </row>
    <row r="852" spans="1:7" x14ac:dyDescent="0.25">
      <c r="A852" t="s">
        <v>2380</v>
      </c>
      <c r="B852" t="s">
        <v>2265</v>
      </c>
      <c r="C852" t="s">
        <v>99</v>
      </c>
      <c r="D852" t="s">
        <v>100</v>
      </c>
      <c r="E852" t="s">
        <v>4234</v>
      </c>
      <c r="F852">
        <v>3032794</v>
      </c>
      <c r="G852">
        <v>2948155</v>
      </c>
    </row>
    <row r="853" spans="1:7" x14ac:dyDescent="0.25">
      <c r="A853" t="s">
        <v>2381</v>
      </c>
      <c r="B853" t="s">
        <v>2265</v>
      </c>
      <c r="C853" t="s">
        <v>99</v>
      </c>
      <c r="D853" t="s">
        <v>100</v>
      </c>
      <c r="E853" t="s">
        <v>4235</v>
      </c>
      <c r="F853">
        <v>4160843</v>
      </c>
      <c r="G853">
        <v>4129049</v>
      </c>
    </row>
    <row r="854" spans="1:7" x14ac:dyDescent="0.25">
      <c r="A854" t="s">
        <v>2382</v>
      </c>
      <c r="B854" t="s">
        <v>2383</v>
      </c>
      <c r="C854" t="s">
        <v>19</v>
      </c>
      <c r="D854" t="s">
        <v>20</v>
      </c>
      <c r="E854" t="s">
        <v>4236</v>
      </c>
      <c r="F854">
        <v>42217684</v>
      </c>
      <c r="G854">
        <v>41871005</v>
      </c>
    </row>
    <row r="855" spans="1:7" x14ac:dyDescent="0.25">
      <c r="A855" t="s">
        <v>2385</v>
      </c>
      <c r="B855" t="s">
        <v>2383</v>
      </c>
      <c r="C855" t="s">
        <v>27</v>
      </c>
      <c r="D855" t="s">
        <v>28</v>
      </c>
      <c r="E855" t="s">
        <v>4237</v>
      </c>
      <c r="F855">
        <v>5765282</v>
      </c>
      <c r="G855">
        <v>5678108</v>
      </c>
    </row>
    <row r="856" spans="1:7" x14ac:dyDescent="0.25">
      <c r="A856" t="s">
        <v>2388</v>
      </c>
      <c r="B856" t="s">
        <v>2383</v>
      </c>
      <c r="C856" t="s">
        <v>47</v>
      </c>
      <c r="D856" t="s">
        <v>48</v>
      </c>
      <c r="E856" t="s">
        <v>4238</v>
      </c>
      <c r="F856">
        <v>582058</v>
      </c>
      <c r="G856">
        <v>563201</v>
      </c>
    </row>
    <row r="857" spans="1:7" x14ac:dyDescent="0.25">
      <c r="A857" t="s">
        <v>2391</v>
      </c>
      <c r="B857" t="s">
        <v>2383</v>
      </c>
      <c r="C857" t="s">
        <v>47</v>
      </c>
      <c r="D857" t="s">
        <v>48</v>
      </c>
      <c r="E857" t="s">
        <v>4239</v>
      </c>
      <c r="F857">
        <v>634542</v>
      </c>
      <c r="G857">
        <v>614384</v>
      </c>
    </row>
    <row r="858" spans="1:7" x14ac:dyDescent="0.25">
      <c r="A858" t="s">
        <v>1548</v>
      </c>
      <c r="B858" t="s">
        <v>2383</v>
      </c>
      <c r="C858" t="s">
        <v>47</v>
      </c>
      <c r="D858" t="s">
        <v>48</v>
      </c>
      <c r="E858" t="s">
        <v>4240</v>
      </c>
      <c r="F858">
        <v>253562</v>
      </c>
      <c r="G858">
        <v>247310</v>
      </c>
    </row>
    <row r="859" spans="1:7" x14ac:dyDescent="0.25">
      <c r="A859" t="s">
        <v>2396</v>
      </c>
      <c r="B859" t="s">
        <v>2383</v>
      </c>
      <c r="C859" t="s">
        <v>27</v>
      </c>
      <c r="D859" t="s">
        <v>28</v>
      </c>
      <c r="E859" t="s">
        <v>4241</v>
      </c>
      <c r="F859">
        <v>2493431</v>
      </c>
      <c r="G859">
        <v>2409986</v>
      </c>
    </row>
    <row r="860" spans="1:7" x14ac:dyDescent="0.25">
      <c r="A860" t="s">
        <v>2397</v>
      </c>
      <c r="B860" t="s">
        <v>2383</v>
      </c>
      <c r="C860" t="s">
        <v>27</v>
      </c>
      <c r="D860" t="s">
        <v>28</v>
      </c>
      <c r="E860" t="s">
        <v>4242</v>
      </c>
      <c r="F860">
        <v>11275150</v>
      </c>
      <c r="G860">
        <v>11057682</v>
      </c>
    </row>
    <row r="861" spans="1:7" x14ac:dyDescent="0.25">
      <c r="A861" t="s">
        <v>2400</v>
      </c>
      <c r="B861" t="s">
        <v>2383</v>
      </c>
      <c r="C861" t="s">
        <v>27</v>
      </c>
      <c r="D861" t="s">
        <v>28</v>
      </c>
      <c r="E861" t="s">
        <v>4243</v>
      </c>
      <c r="F861">
        <v>20265802</v>
      </c>
      <c r="G861">
        <v>19982291</v>
      </c>
    </row>
    <row r="862" spans="1:7" x14ac:dyDescent="0.25">
      <c r="A862" t="s">
        <v>2402</v>
      </c>
      <c r="B862" t="s">
        <v>2383</v>
      </c>
      <c r="C862" t="s">
        <v>47</v>
      </c>
      <c r="D862" t="s">
        <v>48</v>
      </c>
      <c r="E862" t="s">
        <v>4244</v>
      </c>
      <c r="F862">
        <v>1496443</v>
      </c>
      <c r="G862">
        <v>1476294</v>
      </c>
    </row>
    <row r="863" spans="1:7" x14ac:dyDescent="0.25">
      <c r="A863" t="s">
        <v>1447</v>
      </c>
      <c r="B863" t="s">
        <v>2383</v>
      </c>
      <c r="C863" t="s">
        <v>27</v>
      </c>
      <c r="D863" t="s">
        <v>28</v>
      </c>
      <c r="E863" t="s">
        <v>4245</v>
      </c>
      <c r="F863">
        <v>6877408</v>
      </c>
      <c r="G863">
        <v>6677378</v>
      </c>
    </row>
    <row r="864" spans="1:7" x14ac:dyDescent="0.25">
      <c r="A864" t="s">
        <v>2407</v>
      </c>
      <c r="B864" t="s">
        <v>2383</v>
      </c>
      <c r="C864" t="s">
        <v>47</v>
      </c>
      <c r="D864" t="s">
        <v>48</v>
      </c>
      <c r="E864" t="s">
        <v>4246</v>
      </c>
      <c r="F864">
        <v>626420</v>
      </c>
      <c r="G864">
        <v>604722</v>
      </c>
    </row>
    <row r="865" spans="1:7" x14ac:dyDescent="0.25">
      <c r="A865" t="s">
        <v>2409</v>
      </c>
      <c r="B865" t="s">
        <v>2383</v>
      </c>
      <c r="C865" t="s">
        <v>27</v>
      </c>
      <c r="D865" t="s">
        <v>28</v>
      </c>
      <c r="E865" t="s">
        <v>4247</v>
      </c>
      <c r="F865">
        <v>5205993</v>
      </c>
      <c r="G865">
        <v>5124667</v>
      </c>
    </row>
    <row r="866" spans="1:7" x14ac:dyDescent="0.25">
      <c r="A866" t="s">
        <v>2411</v>
      </c>
      <c r="B866" t="s">
        <v>2383</v>
      </c>
      <c r="C866" t="s">
        <v>47</v>
      </c>
      <c r="D866" t="s">
        <v>48</v>
      </c>
      <c r="E866" t="s">
        <v>4248</v>
      </c>
      <c r="F866">
        <v>1064094</v>
      </c>
      <c r="G866">
        <v>1001414</v>
      </c>
    </row>
    <row r="867" spans="1:7" x14ac:dyDescent="0.25">
      <c r="A867" t="s">
        <v>2414</v>
      </c>
      <c r="B867" t="s">
        <v>2383</v>
      </c>
      <c r="C867" t="s">
        <v>27</v>
      </c>
      <c r="D867" t="s">
        <v>28</v>
      </c>
      <c r="E867" t="s">
        <v>4249</v>
      </c>
      <c r="F867">
        <v>609876</v>
      </c>
      <c r="G867">
        <v>628815</v>
      </c>
    </row>
    <row r="868" spans="1:7" x14ac:dyDescent="0.25">
      <c r="A868" t="s">
        <v>2416</v>
      </c>
      <c r="B868" t="s">
        <v>2383</v>
      </c>
      <c r="C868" t="s">
        <v>47</v>
      </c>
      <c r="D868" t="s">
        <v>48</v>
      </c>
      <c r="E868" t="s">
        <v>4250</v>
      </c>
      <c r="F868">
        <v>919541</v>
      </c>
      <c r="G868">
        <v>910731</v>
      </c>
    </row>
    <row r="869" spans="1:7" x14ac:dyDescent="0.25">
      <c r="A869" t="s">
        <v>2419</v>
      </c>
      <c r="B869" t="s">
        <v>2383</v>
      </c>
      <c r="C869" t="s">
        <v>47</v>
      </c>
      <c r="D869" t="s">
        <v>48</v>
      </c>
      <c r="E869" t="s">
        <v>4251</v>
      </c>
      <c r="F869">
        <v>236419</v>
      </c>
      <c r="G869">
        <v>253765</v>
      </c>
    </row>
    <row r="870" spans="1:7" x14ac:dyDescent="0.25">
      <c r="A870" t="s">
        <v>2421</v>
      </c>
      <c r="B870" t="s">
        <v>2383</v>
      </c>
      <c r="C870" t="s">
        <v>47</v>
      </c>
      <c r="D870" t="s">
        <v>48</v>
      </c>
      <c r="E870" t="s">
        <v>4252</v>
      </c>
      <c r="F870">
        <v>1347097</v>
      </c>
      <c r="G870">
        <v>1280466</v>
      </c>
    </row>
    <row r="871" spans="1:7" x14ac:dyDescent="0.25">
      <c r="A871" t="s">
        <v>2423</v>
      </c>
      <c r="B871" t="s">
        <v>2383</v>
      </c>
      <c r="C871" t="s">
        <v>47</v>
      </c>
      <c r="D871" t="s">
        <v>48</v>
      </c>
      <c r="E871" t="s">
        <v>4253</v>
      </c>
      <c r="F871">
        <v>275277</v>
      </c>
      <c r="G871">
        <v>268594</v>
      </c>
    </row>
    <row r="872" spans="1:7" x14ac:dyDescent="0.25">
      <c r="A872" t="s">
        <v>2425</v>
      </c>
      <c r="B872" t="s">
        <v>2383</v>
      </c>
      <c r="C872" t="s">
        <v>47</v>
      </c>
      <c r="D872" t="s">
        <v>48</v>
      </c>
      <c r="E872" t="s">
        <v>4254</v>
      </c>
      <c r="F872">
        <v>490874</v>
      </c>
      <c r="G872">
        <v>477753</v>
      </c>
    </row>
    <row r="873" spans="1:7" x14ac:dyDescent="0.25">
      <c r="A873" t="s">
        <v>427</v>
      </c>
      <c r="B873" t="s">
        <v>2383</v>
      </c>
      <c r="C873" t="s">
        <v>47</v>
      </c>
      <c r="D873" t="s">
        <v>48</v>
      </c>
      <c r="E873" t="s">
        <v>4255</v>
      </c>
      <c r="F873">
        <v>1851409</v>
      </c>
      <c r="G873">
        <v>1838388</v>
      </c>
    </row>
    <row r="874" spans="1:7" x14ac:dyDescent="0.25">
      <c r="A874" t="s">
        <v>433</v>
      </c>
      <c r="B874" t="s">
        <v>2383</v>
      </c>
      <c r="C874" t="s">
        <v>47</v>
      </c>
      <c r="D874" t="s">
        <v>48</v>
      </c>
      <c r="E874" t="s">
        <v>4256</v>
      </c>
      <c r="F874">
        <v>469476</v>
      </c>
      <c r="G874">
        <v>465810</v>
      </c>
    </row>
    <row r="875" spans="1:7" x14ac:dyDescent="0.25">
      <c r="A875" t="s">
        <v>2431</v>
      </c>
      <c r="B875" t="s">
        <v>2383</v>
      </c>
      <c r="C875" t="s">
        <v>27</v>
      </c>
      <c r="D875" t="s">
        <v>28</v>
      </c>
      <c r="E875" t="s">
        <v>4257</v>
      </c>
      <c r="F875">
        <v>977246</v>
      </c>
      <c r="G875">
        <v>982277</v>
      </c>
    </row>
    <row r="876" spans="1:7" x14ac:dyDescent="0.25">
      <c r="A876" t="s">
        <v>2435</v>
      </c>
      <c r="B876" t="s">
        <v>2383</v>
      </c>
      <c r="C876" t="s">
        <v>47</v>
      </c>
      <c r="D876" t="s">
        <v>48</v>
      </c>
      <c r="E876" t="s">
        <v>4258</v>
      </c>
      <c r="F876">
        <v>1190853</v>
      </c>
      <c r="G876">
        <v>1177876</v>
      </c>
    </row>
    <row r="877" spans="1:7" x14ac:dyDescent="0.25">
      <c r="A877" t="s">
        <v>2438</v>
      </c>
      <c r="B877" t="s">
        <v>2383</v>
      </c>
      <c r="C877" t="s">
        <v>27</v>
      </c>
      <c r="D877" t="s">
        <v>28</v>
      </c>
      <c r="E877" t="s">
        <v>4259</v>
      </c>
      <c r="F877">
        <v>807747</v>
      </c>
      <c r="G877">
        <v>787671</v>
      </c>
    </row>
    <row r="878" spans="1:7" x14ac:dyDescent="0.25">
      <c r="A878" t="s">
        <v>1180</v>
      </c>
      <c r="B878" t="s">
        <v>2383</v>
      </c>
      <c r="C878" t="s">
        <v>27</v>
      </c>
      <c r="D878" t="s">
        <v>28</v>
      </c>
      <c r="E878" t="s">
        <v>4260</v>
      </c>
      <c r="F878">
        <v>345743</v>
      </c>
      <c r="G878">
        <v>338865</v>
      </c>
    </row>
    <row r="879" spans="1:7" x14ac:dyDescent="0.25">
      <c r="A879" t="s">
        <v>2442</v>
      </c>
      <c r="B879" t="s">
        <v>2383</v>
      </c>
      <c r="C879" t="s">
        <v>27</v>
      </c>
      <c r="D879" t="s">
        <v>28</v>
      </c>
      <c r="E879" t="s">
        <v>4261</v>
      </c>
      <c r="F879">
        <v>607065</v>
      </c>
      <c r="G879">
        <v>611625</v>
      </c>
    </row>
    <row r="880" spans="1:7" x14ac:dyDescent="0.25">
      <c r="A880" t="s">
        <v>2445</v>
      </c>
      <c r="B880" t="s">
        <v>2383</v>
      </c>
      <c r="C880" t="s">
        <v>27</v>
      </c>
      <c r="D880" t="s">
        <v>28</v>
      </c>
      <c r="E880" t="s">
        <v>4262</v>
      </c>
      <c r="F880">
        <v>159260</v>
      </c>
      <c r="G880">
        <v>164752</v>
      </c>
    </row>
    <row r="881" spans="1:7" x14ac:dyDescent="0.25">
      <c r="A881" t="s">
        <v>870</v>
      </c>
      <c r="B881" t="s">
        <v>2383</v>
      </c>
      <c r="C881" t="s">
        <v>27</v>
      </c>
      <c r="D881" t="s">
        <v>28</v>
      </c>
      <c r="E881" t="s">
        <v>4263</v>
      </c>
      <c r="F881">
        <v>665817</v>
      </c>
      <c r="G881">
        <v>682304</v>
      </c>
    </row>
    <row r="882" spans="1:7" x14ac:dyDescent="0.25">
      <c r="A882" t="s">
        <v>2173</v>
      </c>
      <c r="B882" t="s">
        <v>2383</v>
      </c>
      <c r="C882" t="s">
        <v>47</v>
      </c>
      <c r="D882" t="s">
        <v>48</v>
      </c>
      <c r="E882" t="s">
        <v>4264</v>
      </c>
      <c r="F882">
        <v>731270</v>
      </c>
      <c r="G882">
        <v>728546</v>
      </c>
    </row>
    <row r="883" spans="1:7" x14ac:dyDescent="0.25">
      <c r="A883" t="s">
        <v>2450</v>
      </c>
      <c r="B883" t="s">
        <v>2383</v>
      </c>
      <c r="C883" t="s">
        <v>47</v>
      </c>
      <c r="D883" t="s">
        <v>48</v>
      </c>
      <c r="E883" t="s">
        <v>4265</v>
      </c>
      <c r="F883">
        <v>827644</v>
      </c>
      <c r="G883">
        <v>829183</v>
      </c>
    </row>
    <row r="884" spans="1:7" x14ac:dyDescent="0.25">
      <c r="A884" t="s">
        <v>2453</v>
      </c>
      <c r="B884" t="s">
        <v>2383</v>
      </c>
      <c r="C884" t="s">
        <v>27</v>
      </c>
      <c r="D884" t="s">
        <v>28</v>
      </c>
      <c r="E884" t="s">
        <v>4266</v>
      </c>
      <c r="F884">
        <v>710779</v>
      </c>
      <c r="G884">
        <v>702302</v>
      </c>
    </row>
    <row r="885" spans="1:7" x14ac:dyDescent="0.25">
      <c r="A885" t="s">
        <v>1408</v>
      </c>
      <c r="B885" t="s">
        <v>2383</v>
      </c>
      <c r="C885" t="s">
        <v>27</v>
      </c>
      <c r="D885" t="s">
        <v>28</v>
      </c>
      <c r="E885" t="s">
        <v>4267</v>
      </c>
      <c r="F885">
        <v>1612130</v>
      </c>
      <c r="G885">
        <v>1595856</v>
      </c>
    </row>
    <row r="886" spans="1:7" x14ac:dyDescent="0.25">
      <c r="A886" t="s">
        <v>2459</v>
      </c>
      <c r="B886" t="s">
        <v>2383</v>
      </c>
      <c r="C886" t="s">
        <v>27</v>
      </c>
      <c r="D886" t="s">
        <v>28</v>
      </c>
      <c r="E886" t="s">
        <v>4268</v>
      </c>
      <c r="F886">
        <v>595549</v>
      </c>
      <c r="G886">
        <v>588373</v>
      </c>
    </row>
    <row r="887" spans="1:7" x14ac:dyDescent="0.25">
      <c r="A887" t="s">
        <v>2462</v>
      </c>
      <c r="B887" t="s">
        <v>2383</v>
      </c>
      <c r="C887" t="s">
        <v>27</v>
      </c>
      <c r="D887" t="s">
        <v>28</v>
      </c>
      <c r="E887" t="s">
        <v>4269</v>
      </c>
      <c r="F887">
        <v>7008842</v>
      </c>
      <c r="G887">
        <v>6887768</v>
      </c>
    </row>
    <row r="888" spans="1:7" x14ac:dyDescent="0.25">
      <c r="A888" t="s">
        <v>1865</v>
      </c>
      <c r="B888" t="s">
        <v>2383</v>
      </c>
      <c r="C888" t="s">
        <v>27</v>
      </c>
      <c r="D888" t="s">
        <v>28</v>
      </c>
      <c r="E888" t="s">
        <v>4270</v>
      </c>
      <c r="F888">
        <v>1109402</v>
      </c>
      <c r="G888">
        <v>1099641</v>
      </c>
    </row>
    <row r="889" spans="1:7" x14ac:dyDescent="0.25">
      <c r="A889" t="s">
        <v>2467</v>
      </c>
      <c r="B889" t="s">
        <v>2383</v>
      </c>
      <c r="C889" t="s">
        <v>27</v>
      </c>
      <c r="D889" t="s">
        <v>28</v>
      </c>
      <c r="E889" t="s">
        <v>4271</v>
      </c>
      <c r="F889">
        <v>3385047</v>
      </c>
      <c r="G889">
        <v>3288217</v>
      </c>
    </row>
    <row r="890" spans="1:7" x14ac:dyDescent="0.25">
      <c r="A890" t="s">
        <v>2470</v>
      </c>
      <c r="B890" t="s">
        <v>2383</v>
      </c>
      <c r="C890" t="s">
        <v>99</v>
      </c>
      <c r="D890" t="s">
        <v>100</v>
      </c>
      <c r="E890" t="s">
        <v>4272</v>
      </c>
      <c r="F890">
        <v>1179443</v>
      </c>
      <c r="G890">
        <v>1136226</v>
      </c>
    </row>
    <row r="891" spans="1:7" x14ac:dyDescent="0.25">
      <c r="A891" t="s">
        <v>2471</v>
      </c>
      <c r="B891" t="s">
        <v>2383</v>
      </c>
      <c r="C891" t="s">
        <v>99</v>
      </c>
      <c r="D891" t="s">
        <v>100</v>
      </c>
      <c r="E891" t="s">
        <v>4273</v>
      </c>
      <c r="F891">
        <v>3373039</v>
      </c>
      <c r="G891">
        <v>3345033</v>
      </c>
    </row>
    <row r="892" spans="1:7" x14ac:dyDescent="0.25">
      <c r="A892" t="s">
        <v>2472</v>
      </c>
      <c r="B892" t="s">
        <v>2383</v>
      </c>
      <c r="C892" t="s">
        <v>99</v>
      </c>
      <c r="D892" t="s">
        <v>100</v>
      </c>
      <c r="E892" t="s">
        <v>4274</v>
      </c>
      <c r="F892">
        <v>1906140</v>
      </c>
      <c r="G892">
        <v>1845431</v>
      </c>
    </row>
    <row r="893" spans="1:7" x14ac:dyDescent="0.25">
      <c r="A893" t="s">
        <v>1507</v>
      </c>
      <c r="B893" t="s">
        <v>2383</v>
      </c>
      <c r="C893" t="s">
        <v>99</v>
      </c>
      <c r="D893" t="s">
        <v>100</v>
      </c>
      <c r="E893" t="s">
        <v>4275</v>
      </c>
      <c r="F893">
        <v>2910391</v>
      </c>
      <c r="G893">
        <v>2894113</v>
      </c>
    </row>
    <row r="894" spans="1:7" x14ac:dyDescent="0.25">
      <c r="A894" t="s">
        <v>1118</v>
      </c>
      <c r="B894" t="s">
        <v>2383</v>
      </c>
      <c r="C894" t="s">
        <v>99</v>
      </c>
      <c r="D894" t="s">
        <v>100</v>
      </c>
      <c r="E894" t="s">
        <v>4276</v>
      </c>
      <c r="F894">
        <v>1269623</v>
      </c>
      <c r="G894">
        <v>1264826</v>
      </c>
    </row>
    <row r="895" spans="1:7" x14ac:dyDescent="0.25">
      <c r="A895" t="s">
        <v>1739</v>
      </c>
      <c r="B895" t="s">
        <v>2383</v>
      </c>
      <c r="C895" t="s">
        <v>99</v>
      </c>
      <c r="D895" t="s">
        <v>100</v>
      </c>
      <c r="E895" t="s">
        <v>4277</v>
      </c>
      <c r="F895">
        <v>1709644</v>
      </c>
      <c r="G895">
        <v>1674307</v>
      </c>
    </row>
    <row r="896" spans="1:7" x14ac:dyDescent="0.25">
      <c r="A896" t="s">
        <v>2475</v>
      </c>
      <c r="B896" t="s">
        <v>2383</v>
      </c>
      <c r="C896" t="s">
        <v>99</v>
      </c>
      <c r="D896" t="s">
        <v>100</v>
      </c>
      <c r="E896" t="s">
        <v>4278</v>
      </c>
      <c r="F896">
        <v>1127340</v>
      </c>
      <c r="G896">
        <v>1129305</v>
      </c>
    </row>
    <row r="897" spans="1:7" x14ac:dyDescent="0.25">
      <c r="A897" t="s">
        <v>2476</v>
      </c>
      <c r="B897" t="s">
        <v>2383</v>
      </c>
      <c r="C897" t="s">
        <v>99</v>
      </c>
      <c r="D897" t="s">
        <v>100</v>
      </c>
      <c r="E897" t="s">
        <v>4279</v>
      </c>
      <c r="F897">
        <v>971770</v>
      </c>
      <c r="G897">
        <v>932810</v>
      </c>
    </row>
    <row r="898" spans="1:7" x14ac:dyDescent="0.25">
      <c r="A898" t="s">
        <v>2478</v>
      </c>
      <c r="B898" t="s">
        <v>2383</v>
      </c>
      <c r="C898" t="s">
        <v>99</v>
      </c>
      <c r="D898" t="s">
        <v>100</v>
      </c>
      <c r="E898" t="s">
        <v>4280</v>
      </c>
      <c r="F898">
        <v>762286</v>
      </c>
      <c r="G898">
        <v>733570</v>
      </c>
    </row>
    <row r="899" spans="1:7" x14ac:dyDescent="0.25">
      <c r="A899" t="s">
        <v>2481</v>
      </c>
      <c r="B899" t="s">
        <v>2482</v>
      </c>
      <c r="C899" t="s">
        <v>19</v>
      </c>
      <c r="D899" t="s">
        <v>20</v>
      </c>
      <c r="E899" t="s">
        <v>4281</v>
      </c>
      <c r="F899">
        <v>13497021</v>
      </c>
      <c r="G899">
        <v>13133166</v>
      </c>
    </row>
    <row r="900" spans="1:7" x14ac:dyDescent="0.25">
      <c r="A900" t="s">
        <v>2484</v>
      </c>
      <c r="B900" t="s">
        <v>2482</v>
      </c>
      <c r="C900" t="s">
        <v>47</v>
      </c>
      <c r="D900" t="s">
        <v>48</v>
      </c>
      <c r="E900" t="s">
        <v>4282</v>
      </c>
      <c r="F900">
        <v>384483</v>
      </c>
      <c r="G900">
        <v>379522</v>
      </c>
    </row>
    <row r="901" spans="1:7" x14ac:dyDescent="0.25">
      <c r="A901" t="s">
        <v>2488</v>
      </c>
      <c r="B901" t="s">
        <v>2482</v>
      </c>
      <c r="C901" t="s">
        <v>47</v>
      </c>
      <c r="D901" t="s">
        <v>48</v>
      </c>
      <c r="E901" t="s">
        <v>4283</v>
      </c>
      <c r="F901">
        <v>454097</v>
      </c>
      <c r="G901">
        <v>430875</v>
      </c>
    </row>
    <row r="902" spans="1:7" x14ac:dyDescent="0.25">
      <c r="A902" t="s">
        <v>2490</v>
      </c>
      <c r="B902" t="s">
        <v>2482</v>
      </c>
      <c r="C902" t="s">
        <v>27</v>
      </c>
      <c r="D902" t="s">
        <v>28</v>
      </c>
      <c r="E902" t="s">
        <v>4284</v>
      </c>
      <c r="F902">
        <v>705758</v>
      </c>
      <c r="G902">
        <v>662566</v>
      </c>
    </row>
    <row r="903" spans="1:7" x14ac:dyDescent="0.25">
      <c r="A903" t="s">
        <v>2494</v>
      </c>
      <c r="B903" t="s">
        <v>2482</v>
      </c>
      <c r="C903" t="s">
        <v>47</v>
      </c>
      <c r="D903" t="s">
        <v>48</v>
      </c>
      <c r="E903" t="s">
        <v>4285</v>
      </c>
      <c r="F903">
        <v>393945</v>
      </c>
      <c r="G903">
        <v>365574</v>
      </c>
    </row>
    <row r="904" spans="1:7" x14ac:dyDescent="0.25">
      <c r="A904" t="s">
        <v>2496</v>
      </c>
      <c r="B904" t="s">
        <v>2482</v>
      </c>
      <c r="C904" t="s">
        <v>47</v>
      </c>
      <c r="D904" t="s">
        <v>48</v>
      </c>
      <c r="E904" t="s">
        <v>4286</v>
      </c>
      <c r="F904">
        <v>309731</v>
      </c>
      <c r="G904">
        <v>296818</v>
      </c>
    </row>
    <row r="905" spans="1:7" x14ac:dyDescent="0.25">
      <c r="A905" t="s">
        <v>2498</v>
      </c>
      <c r="B905" t="s">
        <v>2482</v>
      </c>
      <c r="C905" t="s">
        <v>47</v>
      </c>
      <c r="D905" t="s">
        <v>48</v>
      </c>
      <c r="E905" t="s">
        <v>4287</v>
      </c>
      <c r="F905">
        <v>761709</v>
      </c>
      <c r="G905">
        <v>721491</v>
      </c>
    </row>
    <row r="906" spans="1:7" x14ac:dyDescent="0.25">
      <c r="A906" t="s">
        <v>2500</v>
      </c>
      <c r="B906" t="s">
        <v>2482</v>
      </c>
      <c r="C906" t="s">
        <v>27</v>
      </c>
      <c r="D906" t="s">
        <v>28</v>
      </c>
      <c r="E906" t="s">
        <v>4288</v>
      </c>
      <c r="F906">
        <v>4438600</v>
      </c>
      <c r="G906">
        <v>4368280</v>
      </c>
    </row>
    <row r="907" spans="1:7" x14ac:dyDescent="0.25">
      <c r="A907" t="s">
        <v>1528</v>
      </c>
      <c r="B907" t="s">
        <v>2482</v>
      </c>
      <c r="C907" t="s">
        <v>47</v>
      </c>
      <c r="D907" t="s">
        <v>48</v>
      </c>
      <c r="E907" t="s">
        <v>4289</v>
      </c>
      <c r="F907">
        <v>308553</v>
      </c>
      <c r="G907">
        <v>289212</v>
      </c>
    </row>
    <row r="908" spans="1:7" x14ac:dyDescent="0.25">
      <c r="A908" t="s">
        <v>2503</v>
      </c>
      <c r="B908" t="s">
        <v>2482</v>
      </c>
      <c r="C908" t="s">
        <v>27</v>
      </c>
      <c r="D908" t="s">
        <v>28</v>
      </c>
      <c r="E908" t="s">
        <v>4290</v>
      </c>
      <c r="F908">
        <v>3354605</v>
      </c>
      <c r="G908">
        <v>3217845</v>
      </c>
    </row>
    <row r="909" spans="1:7" x14ac:dyDescent="0.25">
      <c r="A909" t="s">
        <v>2506</v>
      </c>
      <c r="B909" t="s">
        <v>2482</v>
      </c>
      <c r="C909" t="s">
        <v>99</v>
      </c>
      <c r="D909" t="s">
        <v>100</v>
      </c>
      <c r="E909" t="s">
        <v>4291</v>
      </c>
      <c r="F909">
        <v>1299556</v>
      </c>
      <c r="G909">
        <v>1277499</v>
      </c>
    </row>
    <row r="910" spans="1:7" x14ac:dyDescent="0.25">
      <c r="A910" t="s">
        <v>2508</v>
      </c>
      <c r="B910" t="s">
        <v>2509</v>
      </c>
      <c r="C910" t="s">
        <v>19</v>
      </c>
      <c r="D910" t="s">
        <v>20</v>
      </c>
      <c r="E910" t="s">
        <v>4292</v>
      </c>
      <c r="F910">
        <v>12178221</v>
      </c>
      <c r="G910">
        <v>11842473</v>
      </c>
    </row>
    <row r="911" spans="1:7" x14ac:dyDescent="0.25">
      <c r="A911" t="s">
        <v>3324</v>
      </c>
      <c r="B911" t="s">
        <v>2509</v>
      </c>
      <c r="C911" t="s">
        <v>47</v>
      </c>
      <c r="D911" t="s">
        <v>48</v>
      </c>
      <c r="E911" t="s">
        <v>4293</v>
      </c>
      <c r="F911">
        <v>402361</v>
      </c>
      <c r="G911">
        <v>389189</v>
      </c>
    </row>
    <row r="912" spans="1:7" x14ac:dyDescent="0.25">
      <c r="A912" t="s">
        <v>1544</v>
      </c>
      <c r="B912" t="s">
        <v>2509</v>
      </c>
      <c r="C912" t="s">
        <v>47</v>
      </c>
      <c r="D912" t="s">
        <v>48</v>
      </c>
      <c r="E912" t="s">
        <v>4294</v>
      </c>
      <c r="F912">
        <v>169591</v>
      </c>
      <c r="G912">
        <v>169961</v>
      </c>
    </row>
    <row r="913" spans="1:7" x14ac:dyDescent="0.25">
      <c r="A913" t="s">
        <v>2513</v>
      </c>
      <c r="B913" t="s">
        <v>2509</v>
      </c>
      <c r="C913" t="s">
        <v>27</v>
      </c>
      <c r="D913" t="s">
        <v>28</v>
      </c>
      <c r="E913" t="s">
        <v>4295</v>
      </c>
      <c r="F913">
        <v>551016</v>
      </c>
      <c r="G913">
        <v>585755</v>
      </c>
    </row>
    <row r="914" spans="1:7" x14ac:dyDescent="0.25">
      <c r="A914" t="s">
        <v>2515</v>
      </c>
      <c r="B914" t="s">
        <v>2509</v>
      </c>
      <c r="C914" t="s">
        <v>27</v>
      </c>
      <c r="D914" t="s">
        <v>28</v>
      </c>
      <c r="E914" t="s">
        <v>4296</v>
      </c>
      <c r="F914">
        <v>410006</v>
      </c>
      <c r="G914">
        <v>415482</v>
      </c>
    </row>
    <row r="915" spans="1:7" x14ac:dyDescent="0.25">
      <c r="A915" t="s">
        <v>2518</v>
      </c>
      <c r="B915" t="s">
        <v>2509</v>
      </c>
      <c r="C915" t="s">
        <v>27</v>
      </c>
      <c r="D915" t="s">
        <v>28</v>
      </c>
      <c r="E915" t="s">
        <v>4297</v>
      </c>
      <c r="F915">
        <v>493675</v>
      </c>
      <c r="G915">
        <v>509051</v>
      </c>
    </row>
    <row r="916" spans="1:7" x14ac:dyDescent="0.25">
      <c r="A916" t="s">
        <v>2521</v>
      </c>
      <c r="B916" t="s">
        <v>2509</v>
      </c>
      <c r="C916" t="s">
        <v>27</v>
      </c>
      <c r="D916" t="s">
        <v>28</v>
      </c>
      <c r="E916" t="s">
        <v>4298</v>
      </c>
      <c r="F916">
        <v>1242049</v>
      </c>
      <c r="G916">
        <v>1246272</v>
      </c>
    </row>
    <row r="917" spans="1:7" x14ac:dyDescent="0.25">
      <c r="A917" t="s">
        <v>4666</v>
      </c>
      <c r="B917" t="s">
        <v>2509</v>
      </c>
      <c r="C917" t="s">
        <v>27</v>
      </c>
      <c r="D917" t="s">
        <v>28</v>
      </c>
      <c r="E917" t="s">
        <v>4699</v>
      </c>
      <c r="F917">
        <v>0</v>
      </c>
      <c r="G917">
        <v>269487</v>
      </c>
    </row>
    <row r="918" spans="1:7" x14ac:dyDescent="0.25">
      <c r="A918" t="s">
        <v>2525</v>
      </c>
      <c r="B918" t="s">
        <v>2509</v>
      </c>
      <c r="C918" t="s">
        <v>47</v>
      </c>
      <c r="D918" t="s">
        <v>48</v>
      </c>
      <c r="E918" t="s">
        <v>4299</v>
      </c>
      <c r="F918">
        <v>900954</v>
      </c>
      <c r="G918">
        <v>895977</v>
      </c>
    </row>
    <row r="919" spans="1:7" x14ac:dyDescent="0.25">
      <c r="A919" t="s">
        <v>2527</v>
      </c>
      <c r="B919" t="s">
        <v>2509</v>
      </c>
      <c r="C919" t="s">
        <v>27</v>
      </c>
      <c r="D919" t="s">
        <v>28</v>
      </c>
      <c r="E919" t="s">
        <v>4300</v>
      </c>
      <c r="F919">
        <v>675729</v>
      </c>
      <c r="G919">
        <v>641653</v>
      </c>
    </row>
    <row r="920" spans="1:7" x14ac:dyDescent="0.25">
      <c r="A920" t="s">
        <v>1663</v>
      </c>
      <c r="B920" t="s">
        <v>2509</v>
      </c>
      <c r="C920" t="s">
        <v>27</v>
      </c>
      <c r="D920" t="s">
        <v>28</v>
      </c>
      <c r="E920" t="s">
        <v>4301</v>
      </c>
      <c r="F920">
        <v>567833</v>
      </c>
      <c r="G920">
        <v>599365</v>
      </c>
    </row>
    <row r="921" spans="1:7" x14ac:dyDescent="0.25">
      <c r="A921" t="s">
        <v>2531</v>
      </c>
      <c r="B921" t="s">
        <v>2509</v>
      </c>
      <c r="C921" t="s">
        <v>27</v>
      </c>
      <c r="D921" t="s">
        <v>28</v>
      </c>
      <c r="E921" t="s">
        <v>4302</v>
      </c>
      <c r="F921">
        <v>8163351</v>
      </c>
      <c r="G921">
        <v>7944073</v>
      </c>
    </row>
    <row r="922" spans="1:7" x14ac:dyDescent="0.25">
      <c r="A922" t="s">
        <v>1685</v>
      </c>
      <c r="B922" t="s">
        <v>2509</v>
      </c>
      <c r="C922" t="s">
        <v>27</v>
      </c>
      <c r="D922" t="s">
        <v>28</v>
      </c>
      <c r="E922" t="s">
        <v>4303</v>
      </c>
      <c r="F922">
        <v>1253852</v>
      </c>
      <c r="G922">
        <v>1239503</v>
      </c>
    </row>
    <row r="923" spans="1:7" x14ac:dyDescent="0.25">
      <c r="A923" t="s">
        <v>1408</v>
      </c>
      <c r="B923" t="s">
        <v>2509</v>
      </c>
      <c r="C923" t="s">
        <v>27</v>
      </c>
      <c r="D923" t="s">
        <v>28</v>
      </c>
      <c r="E923" t="s">
        <v>4304</v>
      </c>
      <c r="F923">
        <v>479568</v>
      </c>
      <c r="G923">
        <v>450832</v>
      </c>
    </row>
    <row r="924" spans="1:7" x14ac:dyDescent="0.25">
      <c r="A924" t="s">
        <v>2537</v>
      </c>
      <c r="B924" t="s">
        <v>2509</v>
      </c>
      <c r="C924" t="s">
        <v>99</v>
      </c>
      <c r="D924" t="s">
        <v>100</v>
      </c>
      <c r="E924" t="s">
        <v>4305</v>
      </c>
      <c r="F924">
        <v>2047968</v>
      </c>
      <c r="G924">
        <v>2032446</v>
      </c>
    </row>
    <row r="925" spans="1:7" x14ac:dyDescent="0.25">
      <c r="A925" t="s">
        <v>2538</v>
      </c>
      <c r="B925" t="s">
        <v>2509</v>
      </c>
      <c r="C925" t="s">
        <v>99</v>
      </c>
      <c r="D925" t="s">
        <v>100</v>
      </c>
      <c r="E925" t="s">
        <v>4306</v>
      </c>
      <c r="F925">
        <v>313153</v>
      </c>
      <c r="G925">
        <v>294146</v>
      </c>
    </row>
    <row r="926" spans="1:7" x14ac:dyDescent="0.25">
      <c r="A926" t="s">
        <v>1937</v>
      </c>
      <c r="B926" t="s">
        <v>2509</v>
      </c>
      <c r="C926" t="s">
        <v>99</v>
      </c>
      <c r="D926" t="s">
        <v>100</v>
      </c>
      <c r="E926" t="s">
        <v>4307</v>
      </c>
      <c r="F926">
        <v>1874936</v>
      </c>
      <c r="G926">
        <v>1850472</v>
      </c>
    </row>
    <row r="927" spans="1:7" x14ac:dyDescent="0.25">
      <c r="A927" t="s">
        <v>2539</v>
      </c>
      <c r="B927" t="s">
        <v>2540</v>
      </c>
      <c r="C927" t="s">
        <v>19</v>
      </c>
      <c r="D927" t="s">
        <v>20</v>
      </c>
      <c r="E927" t="s">
        <v>4308</v>
      </c>
      <c r="F927">
        <v>38870107</v>
      </c>
      <c r="G927">
        <v>38190970</v>
      </c>
    </row>
    <row r="928" spans="1:7" x14ac:dyDescent="0.25">
      <c r="A928" t="s">
        <v>2542</v>
      </c>
      <c r="B928" t="s">
        <v>2540</v>
      </c>
      <c r="C928" t="s">
        <v>47</v>
      </c>
      <c r="D928" t="s">
        <v>48</v>
      </c>
      <c r="E928" t="s">
        <v>4309</v>
      </c>
      <c r="F928">
        <v>681561</v>
      </c>
      <c r="G928">
        <v>705629</v>
      </c>
    </row>
    <row r="929" spans="1:7" x14ac:dyDescent="0.25">
      <c r="A929" t="s">
        <v>2546</v>
      </c>
      <c r="B929" t="s">
        <v>2540</v>
      </c>
      <c r="C929" t="s">
        <v>27</v>
      </c>
      <c r="D929" t="s">
        <v>28</v>
      </c>
      <c r="E929" t="s">
        <v>4310</v>
      </c>
      <c r="F929">
        <v>2179911</v>
      </c>
      <c r="G929">
        <v>2136559</v>
      </c>
    </row>
    <row r="930" spans="1:7" x14ac:dyDescent="0.25">
      <c r="A930" t="s">
        <v>2548</v>
      </c>
      <c r="B930" t="s">
        <v>2540</v>
      </c>
      <c r="C930" t="s">
        <v>27</v>
      </c>
      <c r="D930" t="s">
        <v>28</v>
      </c>
      <c r="E930" t="s">
        <v>4311</v>
      </c>
      <c r="F930">
        <v>1489572</v>
      </c>
      <c r="G930">
        <v>1455885</v>
      </c>
    </row>
    <row r="931" spans="1:7" x14ac:dyDescent="0.25">
      <c r="A931" t="s">
        <v>2551</v>
      </c>
      <c r="B931" t="s">
        <v>2540</v>
      </c>
      <c r="C931" t="s">
        <v>47</v>
      </c>
      <c r="D931" t="s">
        <v>48</v>
      </c>
      <c r="E931" t="s">
        <v>4312</v>
      </c>
      <c r="F931">
        <v>270999</v>
      </c>
      <c r="G931">
        <v>271296</v>
      </c>
    </row>
    <row r="932" spans="1:7" x14ac:dyDescent="0.25">
      <c r="A932" t="s">
        <v>2553</v>
      </c>
      <c r="B932" t="s">
        <v>2540</v>
      </c>
      <c r="C932" t="s">
        <v>27</v>
      </c>
      <c r="D932" t="s">
        <v>28</v>
      </c>
      <c r="E932" t="s">
        <v>4313</v>
      </c>
      <c r="F932">
        <v>1282874</v>
      </c>
      <c r="G932">
        <v>1269962</v>
      </c>
    </row>
    <row r="933" spans="1:7" x14ac:dyDescent="0.25">
      <c r="A933" t="s">
        <v>2555</v>
      </c>
      <c r="B933" t="s">
        <v>2540</v>
      </c>
      <c r="C933" t="s">
        <v>47</v>
      </c>
      <c r="D933" t="s">
        <v>48</v>
      </c>
      <c r="E933" t="s">
        <v>4314</v>
      </c>
      <c r="F933">
        <v>539509</v>
      </c>
      <c r="G933">
        <v>529383</v>
      </c>
    </row>
    <row r="934" spans="1:7" x14ac:dyDescent="0.25">
      <c r="A934" t="s">
        <v>2557</v>
      </c>
      <c r="B934" t="s">
        <v>2540</v>
      </c>
      <c r="C934" t="s">
        <v>27</v>
      </c>
      <c r="D934" t="s">
        <v>28</v>
      </c>
      <c r="E934" t="s">
        <v>4315</v>
      </c>
      <c r="F934">
        <v>321271</v>
      </c>
      <c r="G934">
        <v>319815</v>
      </c>
    </row>
    <row r="935" spans="1:7" x14ac:dyDescent="0.25">
      <c r="A935" t="s">
        <v>2560</v>
      </c>
      <c r="B935" t="s">
        <v>2540</v>
      </c>
      <c r="C935" t="s">
        <v>47</v>
      </c>
      <c r="D935" t="s">
        <v>48</v>
      </c>
      <c r="E935" t="s">
        <v>4316</v>
      </c>
      <c r="F935">
        <v>1195159</v>
      </c>
      <c r="G935">
        <v>1134679</v>
      </c>
    </row>
    <row r="936" spans="1:7" x14ac:dyDescent="0.25">
      <c r="A936" t="s">
        <v>2562</v>
      </c>
      <c r="B936" t="s">
        <v>2540</v>
      </c>
      <c r="C936" t="s">
        <v>47</v>
      </c>
      <c r="D936" t="s">
        <v>48</v>
      </c>
      <c r="E936" t="s">
        <v>4317</v>
      </c>
      <c r="F936">
        <v>786235</v>
      </c>
      <c r="G936">
        <v>803974</v>
      </c>
    </row>
    <row r="937" spans="1:7" x14ac:dyDescent="0.25">
      <c r="A937" t="s">
        <v>2564</v>
      </c>
      <c r="B937" t="s">
        <v>2540</v>
      </c>
      <c r="C937" t="s">
        <v>27</v>
      </c>
      <c r="D937" t="s">
        <v>28</v>
      </c>
      <c r="E937" t="s">
        <v>4318</v>
      </c>
      <c r="F937">
        <v>2887689</v>
      </c>
      <c r="G937">
        <v>2849432</v>
      </c>
    </row>
    <row r="938" spans="1:7" x14ac:dyDescent="0.25">
      <c r="A938" t="s">
        <v>2567</v>
      </c>
      <c r="B938" t="s">
        <v>2540</v>
      </c>
      <c r="C938" t="s">
        <v>27</v>
      </c>
      <c r="D938" t="s">
        <v>28</v>
      </c>
      <c r="E938" t="s">
        <v>4319</v>
      </c>
      <c r="F938">
        <v>1980417</v>
      </c>
      <c r="G938">
        <v>1995830</v>
      </c>
    </row>
    <row r="939" spans="1:7" x14ac:dyDescent="0.25">
      <c r="A939" t="s">
        <v>2569</v>
      </c>
      <c r="B939" t="s">
        <v>2540</v>
      </c>
      <c r="C939" t="s">
        <v>47</v>
      </c>
      <c r="D939" t="s">
        <v>48</v>
      </c>
      <c r="E939" t="s">
        <v>4320</v>
      </c>
      <c r="F939">
        <v>782664</v>
      </c>
      <c r="G939">
        <v>766498</v>
      </c>
    </row>
    <row r="940" spans="1:7" x14ac:dyDescent="0.25">
      <c r="A940" t="s">
        <v>2572</v>
      </c>
      <c r="B940" t="s">
        <v>2540</v>
      </c>
      <c r="C940" t="s">
        <v>47</v>
      </c>
      <c r="D940" t="s">
        <v>48</v>
      </c>
      <c r="E940" t="s">
        <v>4321</v>
      </c>
      <c r="F940">
        <v>710662</v>
      </c>
      <c r="G940">
        <v>695404</v>
      </c>
    </row>
    <row r="941" spans="1:7" x14ac:dyDescent="0.25">
      <c r="A941" t="s">
        <v>2575</v>
      </c>
      <c r="B941" t="s">
        <v>2540</v>
      </c>
      <c r="C941" t="s">
        <v>27</v>
      </c>
      <c r="D941" t="s">
        <v>28</v>
      </c>
      <c r="E941" t="s">
        <v>4322</v>
      </c>
      <c r="F941">
        <v>1215698</v>
      </c>
      <c r="G941">
        <v>1173660</v>
      </c>
    </row>
    <row r="942" spans="1:7" x14ac:dyDescent="0.25">
      <c r="A942" t="s">
        <v>2579</v>
      </c>
      <c r="B942" t="s">
        <v>2540</v>
      </c>
      <c r="C942" t="s">
        <v>27</v>
      </c>
      <c r="D942" t="s">
        <v>28</v>
      </c>
      <c r="E942" t="s">
        <v>4323</v>
      </c>
      <c r="F942">
        <v>1558850</v>
      </c>
      <c r="G942">
        <v>1559513</v>
      </c>
    </row>
    <row r="943" spans="1:7" x14ac:dyDescent="0.25">
      <c r="A943" t="s">
        <v>2583</v>
      </c>
      <c r="B943" t="s">
        <v>2540</v>
      </c>
      <c r="C943" t="s">
        <v>27</v>
      </c>
      <c r="D943" t="s">
        <v>28</v>
      </c>
      <c r="E943" t="s">
        <v>4324</v>
      </c>
      <c r="F943">
        <v>647881</v>
      </c>
      <c r="G943">
        <v>659114</v>
      </c>
    </row>
    <row r="944" spans="1:7" x14ac:dyDescent="0.25">
      <c r="A944" t="s">
        <v>2587</v>
      </c>
      <c r="B944" t="s">
        <v>2540</v>
      </c>
      <c r="C944" t="s">
        <v>47</v>
      </c>
      <c r="D944" t="s">
        <v>48</v>
      </c>
      <c r="E944" t="s">
        <v>4325</v>
      </c>
      <c r="F944">
        <v>937431</v>
      </c>
      <c r="G944">
        <v>929665</v>
      </c>
    </row>
    <row r="945" spans="1:7" x14ac:dyDescent="0.25">
      <c r="A945" t="s">
        <v>2590</v>
      </c>
      <c r="B945" t="s">
        <v>2540</v>
      </c>
      <c r="C945" t="s">
        <v>47</v>
      </c>
      <c r="D945" t="s">
        <v>48</v>
      </c>
      <c r="E945" t="s">
        <v>4326</v>
      </c>
      <c r="F945">
        <v>972757</v>
      </c>
      <c r="G945">
        <v>948827</v>
      </c>
    </row>
    <row r="946" spans="1:7" x14ac:dyDescent="0.25">
      <c r="A946" t="s">
        <v>2593</v>
      </c>
      <c r="B946" t="s">
        <v>2540</v>
      </c>
      <c r="C946" t="s">
        <v>47</v>
      </c>
      <c r="D946" t="s">
        <v>48</v>
      </c>
      <c r="E946" t="s">
        <v>4327</v>
      </c>
      <c r="F946">
        <v>210482</v>
      </c>
      <c r="G946">
        <v>207574</v>
      </c>
    </row>
    <row r="947" spans="1:7" x14ac:dyDescent="0.25">
      <c r="A947" t="s">
        <v>2596</v>
      </c>
      <c r="B947" t="s">
        <v>2540</v>
      </c>
      <c r="C947" t="s">
        <v>47</v>
      </c>
      <c r="D947" t="s">
        <v>48</v>
      </c>
      <c r="E947" t="s">
        <v>4328</v>
      </c>
      <c r="F947">
        <v>795465</v>
      </c>
      <c r="G947">
        <v>809450</v>
      </c>
    </row>
    <row r="948" spans="1:7" x14ac:dyDescent="0.25">
      <c r="A948" t="s">
        <v>2599</v>
      </c>
      <c r="B948" t="s">
        <v>2540</v>
      </c>
      <c r="C948" t="s">
        <v>47</v>
      </c>
      <c r="D948" t="s">
        <v>48</v>
      </c>
      <c r="E948" t="s">
        <v>4329</v>
      </c>
      <c r="F948">
        <v>667951</v>
      </c>
      <c r="G948">
        <v>646239</v>
      </c>
    </row>
    <row r="949" spans="1:7" x14ac:dyDescent="0.25">
      <c r="A949" t="s">
        <v>2601</v>
      </c>
      <c r="B949" t="s">
        <v>2540</v>
      </c>
      <c r="C949" t="s">
        <v>27</v>
      </c>
      <c r="D949" t="s">
        <v>28</v>
      </c>
      <c r="E949" t="s">
        <v>4330</v>
      </c>
      <c r="F949">
        <v>40049151</v>
      </c>
      <c r="G949">
        <v>39302215</v>
      </c>
    </row>
    <row r="950" spans="1:7" x14ac:dyDescent="0.25">
      <c r="A950" t="s">
        <v>2604</v>
      </c>
      <c r="B950" t="s">
        <v>2540</v>
      </c>
      <c r="C950" t="s">
        <v>27</v>
      </c>
      <c r="D950" t="s">
        <v>28</v>
      </c>
      <c r="E950" t="s">
        <v>4331</v>
      </c>
      <c r="F950">
        <v>13338643</v>
      </c>
      <c r="G950">
        <v>13003278</v>
      </c>
    </row>
    <row r="951" spans="1:7" x14ac:dyDescent="0.25">
      <c r="A951" t="s">
        <v>2606</v>
      </c>
      <c r="B951" t="s">
        <v>2540</v>
      </c>
      <c r="C951" t="s">
        <v>27</v>
      </c>
      <c r="D951" t="s">
        <v>28</v>
      </c>
      <c r="E951" t="s">
        <v>4332</v>
      </c>
      <c r="F951">
        <v>2549335</v>
      </c>
      <c r="G951">
        <v>2503403</v>
      </c>
    </row>
    <row r="952" spans="1:7" x14ac:dyDescent="0.25">
      <c r="A952" t="s">
        <v>2610</v>
      </c>
      <c r="B952" t="s">
        <v>2540</v>
      </c>
      <c r="C952" t="s">
        <v>27</v>
      </c>
      <c r="D952" t="s">
        <v>28</v>
      </c>
      <c r="E952" t="s">
        <v>4333</v>
      </c>
      <c r="F952">
        <v>2628295</v>
      </c>
      <c r="G952">
        <v>2580187</v>
      </c>
    </row>
    <row r="953" spans="1:7" x14ac:dyDescent="0.25">
      <c r="A953" t="s">
        <v>2612</v>
      </c>
      <c r="B953" t="s">
        <v>2540</v>
      </c>
      <c r="C953" t="s">
        <v>47</v>
      </c>
      <c r="D953" t="s">
        <v>48</v>
      </c>
      <c r="E953" t="s">
        <v>4334</v>
      </c>
      <c r="F953">
        <v>563406</v>
      </c>
      <c r="G953">
        <v>526803</v>
      </c>
    </row>
    <row r="954" spans="1:7" x14ac:dyDescent="0.25">
      <c r="A954" t="s">
        <v>2615</v>
      </c>
      <c r="B954" t="s">
        <v>2540</v>
      </c>
      <c r="C954" t="s">
        <v>27</v>
      </c>
      <c r="D954" t="s">
        <v>28</v>
      </c>
      <c r="E954" t="s">
        <v>4335</v>
      </c>
      <c r="F954">
        <v>486590</v>
      </c>
      <c r="G954">
        <v>508713</v>
      </c>
    </row>
    <row r="955" spans="1:7" x14ac:dyDescent="0.25">
      <c r="A955" t="s">
        <v>2619</v>
      </c>
      <c r="B955" t="s">
        <v>2540</v>
      </c>
      <c r="C955" t="s">
        <v>47</v>
      </c>
      <c r="D955" t="s">
        <v>48</v>
      </c>
      <c r="E955" t="s">
        <v>4336</v>
      </c>
      <c r="F955">
        <v>1446327</v>
      </c>
      <c r="G955">
        <v>1446225</v>
      </c>
    </row>
    <row r="956" spans="1:7" x14ac:dyDescent="0.25">
      <c r="A956" t="s">
        <v>2621</v>
      </c>
      <c r="B956" t="s">
        <v>2540</v>
      </c>
      <c r="C956" t="s">
        <v>27</v>
      </c>
      <c r="D956" t="s">
        <v>28</v>
      </c>
      <c r="E956" t="s">
        <v>4337</v>
      </c>
      <c r="F956">
        <v>1563671</v>
      </c>
      <c r="G956">
        <v>1516173</v>
      </c>
    </row>
    <row r="957" spans="1:7" x14ac:dyDescent="0.25">
      <c r="A957" t="s">
        <v>2624</v>
      </c>
      <c r="B957" t="s">
        <v>2540</v>
      </c>
      <c r="C957" t="s">
        <v>27</v>
      </c>
      <c r="D957" t="s">
        <v>28</v>
      </c>
      <c r="E957" t="s">
        <v>4338</v>
      </c>
      <c r="F957">
        <v>1033343</v>
      </c>
      <c r="G957">
        <v>994371</v>
      </c>
    </row>
    <row r="958" spans="1:7" x14ac:dyDescent="0.25">
      <c r="A958" t="s">
        <v>2628</v>
      </c>
      <c r="B958" t="s">
        <v>2540</v>
      </c>
      <c r="C958" t="s">
        <v>27</v>
      </c>
      <c r="D958" t="s">
        <v>28</v>
      </c>
      <c r="E958" t="s">
        <v>4339</v>
      </c>
      <c r="F958">
        <v>1310254</v>
      </c>
      <c r="G958">
        <v>1208023</v>
      </c>
    </row>
    <row r="959" spans="1:7" x14ac:dyDescent="0.25">
      <c r="A959" t="s">
        <v>2632</v>
      </c>
      <c r="B959" t="s">
        <v>2540</v>
      </c>
      <c r="C959" t="s">
        <v>99</v>
      </c>
      <c r="D959" t="s">
        <v>100</v>
      </c>
      <c r="E959" t="s">
        <v>4340</v>
      </c>
      <c r="F959">
        <v>12911124</v>
      </c>
      <c r="G959">
        <v>12638417</v>
      </c>
    </row>
    <row r="960" spans="1:7" x14ac:dyDescent="0.25">
      <c r="A960" t="s">
        <v>2633</v>
      </c>
      <c r="B960" t="s">
        <v>2540</v>
      </c>
      <c r="C960" t="s">
        <v>99</v>
      </c>
      <c r="D960" t="s">
        <v>100</v>
      </c>
      <c r="E960" t="s">
        <v>4341</v>
      </c>
      <c r="F960">
        <v>3072398</v>
      </c>
      <c r="G960">
        <v>2942568</v>
      </c>
    </row>
    <row r="961" spans="1:7" x14ac:dyDescent="0.25">
      <c r="A961" t="s">
        <v>2634</v>
      </c>
      <c r="B961" t="s">
        <v>2540</v>
      </c>
      <c r="C961" t="s">
        <v>99</v>
      </c>
      <c r="D961" t="s">
        <v>100</v>
      </c>
      <c r="E961" t="s">
        <v>4342</v>
      </c>
      <c r="F961">
        <v>2137630</v>
      </c>
      <c r="G961">
        <v>2083433</v>
      </c>
    </row>
    <row r="962" spans="1:7" x14ac:dyDescent="0.25">
      <c r="A962" t="s">
        <v>2635</v>
      </c>
      <c r="B962" t="s">
        <v>2540</v>
      </c>
      <c r="C962" t="s">
        <v>99</v>
      </c>
      <c r="D962" t="s">
        <v>100</v>
      </c>
      <c r="E962" t="s">
        <v>4343</v>
      </c>
      <c r="F962">
        <v>1771991</v>
      </c>
      <c r="G962">
        <v>1760255</v>
      </c>
    </row>
    <row r="963" spans="1:7" x14ac:dyDescent="0.25">
      <c r="A963" t="s">
        <v>2636</v>
      </c>
      <c r="B963" t="s">
        <v>2540</v>
      </c>
      <c r="C963" t="s">
        <v>99</v>
      </c>
      <c r="D963" t="s">
        <v>100</v>
      </c>
      <c r="E963" t="s">
        <v>4344</v>
      </c>
      <c r="F963">
        <v>2259114</v>
      </c>
      <c r="G963">
        <v>2235497</v>
      </c>
    </row>
    <row r="964" spans="1:7" x14ac:dyDescent="0.25">
      <c r="A964" t="s">
        <v>1759</v>
      </c>
      <c r="B964" t="s">
        <v>2540</v>
      </c>
      <c r="C964" t="s">
        <v>99</v>
      </c>
      <c r="D964" t="s">
        <v>100</v>
      </c>
      <c r="E964" t="s">
        <v>4345</v>
      </c>
      <c r="F964">
        <v>1106216</v>
      </c>
      <c r="G964">
        <v>1085376</v>
      </c>
    </row>
    <row r="965" spans="1:7" x14ac:dyDescent="0.25">
      <c r="A965" t="s">
        <v>2637</v>
      </c>
      <c r="B965" t="s">
        <v>2540</v>
      </c>
      <c r="C965" t="s">
        <v>99</v>
      </c>
      <c r="D965" t="s">
        <v>100</v>
      </c>
      <c r="E965" t="s">
        <v>4346</v>
      </c>
      <c r="F965">
        <v>1201620</v>
      </c>
      <c r="G965">
        <v>1146974</v>
      </c>
    </row>
    <row r="966" spans="1:7" x14ac:dyDescent="0.25">
      <c r="A966" t="s">
        <v>2638</v>
      </c>
      <c r="B966" t="s">
        <v>2540</v>
      </c>
      <c r="C966" t="s">
        <v>99</v>
      </c>
      <c r="D966" t="s">
        <v>100</v>
      </c>
      <c r="E966" t="s">
        <v>4347</v>
      </c>
      <c r="F966">
        <v>3319680</v>
      </c>
      <c r="G966">
        <v>3312454</v>
      </c>
    </row>
    <row r="967" spans="1:7" x14ac:dyDescent="0.25">
      <c r="A967" t="s">
        <v>2640</v>
      </c>
      <c r="B967" t="s">
        <v>2540</v>
      </c>
      <c r="C967" t="s">
        <v>99</v>
      </c>
      <c r="D967" t="s">
        <v>100</v>
      </c>
      <c r="E967" t="s">
        <v>4348</v>
      </c>
      <c r="F967">
        <v>2624751</v>
      </c>
      <c r="G967">
        <v>2637952</v>
      </c>
    </row>
    <row r="968" spans="1:7" x14ac:dyDescent="0.25">
      <c r="A968" t="s">
        <v>2641</v>
      </c>
      <c r="B968" t="s">
        <v>2540</v>
      </c>
      <c r="C968" t="s">
        <v>99</v>
      </c>
      <c r="D968" t="s">
        <v>100</v>
      </c>
      <c r="E968" t="s">
        <v>4349</v>
      </c>
      <c r="F968">
        <v>1151731</v>
      </c>
      <c r="G968">
        <v>1151921</v>
      </c>
    </row>
    <row r="969" spans="1:7" x14ac:dyDescent="0.25">
      <c r="A969" t="s">
        <v>2642</v>
      </c>
      <c r="B969" t="s">
        <v>2540</v>
      </c>
      <c r="C969" t="s">
        <v>99</v>
      </c>
      <c r="D969" t="s">
        <v>100</v>
      </c>
      <c r="E969" t="s">
        <v>4350</v>
      </c>
      <c r="F969">
        <v>3989585</v>
      </c>
      <c r="G969">
        <v>3912650</v>
      </c>
    </row>
    <row r="970" spans="1:7" x14ac:dyDescent="0.25">
      <c r="A970" t="s">
        <v>1739</v>
      </c>
      <c r="B970" t="s">
        <v>2540</v>
      </c>
      <c r="C970" t="s">
        <v>99</v>
      </c>
      <c r="D970" t="s">
        <v>100</v>
      </c>
      <c r="E970" t="s">
        <v>4351</v>
      </c>
      <c r="F970">
        <v>3012733</v>
      </c>
      <c r="G970">
        <v>2944743</v>
      </c>
    </row>
    <row r="971" spans="1:7" x14ac:dyDescent="0.25">
      <c r="A971" t="s">
        <v>2643</v>
      </c>
      <c r="B971" t="s">
        <v>2540</v>
      </c>
      <c r="C971" t="s">
        <v>99</v>
      </c>
      <c r="D971" t="s">
        <v>100</v>
      </c>
      <c r="E971" t="s">
        <v>4352</v>
      </c>
      <c r="F971">
        <v>1473782</v>
      </c>
      <c r="G971">
        <v>1420278</v>
      </c>
    </row>
    <row r="972" spans="1:7" x14ac:dyDescent="0.25">
      <c r="A972" t="s">
        <v>1937</v>
      </c>
      <c r="B972" t="s">
        <v>2540</v>
      </c>
      <c r="C972" t="s">
        <v>99</v>
      </c>
      <c r="D972" t="s">
        <v>100</v>
      </c>
      <c r="E972" t="s">
        <v>4353</v>
      </c>
      <c r="F972">
        <v>3301371</v>
      </c>
      <c r="G972">
        <v>3207998</v>
      </c>
    </row>
    <row r="973" spans="1:7" x14ac:dyDescent="0.25">
      <c r="A973" t="s">
        <v>2644</v>
      </c>
      <c r="B973" t="s">
        <v>2540</v>
      </c>
      <c r="C973" t="s">
        <v>99</v>
      </c>
      <c r="D973" t="s">
        <v>100</v>
      </c>
      <c r="E973" t="s">
        <v>4354</v>
      </c>
      <c r="F973">
        <v>3601281</v>
      </c>
      <c r="G973">
        <v>3533831</v>
      </c>
    </row>
    <row r="974" spans="1:7" x14ac:dyDescent="0.25">
      <c r="A974" t="s">
        <v>2646</v>
      </c>
      <c r="B974" t="s">
        <v>2540</v>
      </c>
      <c r="C974" t="s">
        <v>99</v>
      </c>
      <c r="D974" t="s">
        <v>100</v>
      </c>
      <c r="E974" t="s">
        <v>4355</v>
      </c>
      <c r="F974">
        <v>2014331</v>
      </c>
      <c r="G974">
        <v>2003517</v>
      </c>
    </row>
    <row r="975" spans="1:7" x14ac:dyDescent="0.25">
      <c r="A975" t="s">
        <v>2648</v>
      </c>
      <c r="B975" t="s">
        <v>2649</v>
      </c>
      <c r="C975" t="s">
        <v>19</v>
      </c>
      <c r="D975" t="s">
        <v>20</v>
      </c>
      <c r="E975" t="s">
        <v>4356</v>
      </c>
      <c r="F975">
        <v>27793428</v>
      </c>
      <c r="G975">
        <v>26145029</v>
      </c>
    </row>
    <row r="976" spans="1:7" x14ac:dyDescent="0.25">
      <c r="A976" t="s">
        <v>2651</v>
      </c>
      <c r="B976" t="s">
        <v>2649</v>
      </c>
      <c r="C976" t="s">
        <v>27</v>
      </c>
      <c r="D976" t="s">
        <v>28</v>
      </c>
      <c r="E976" t="s">
        <v>4357</v>
      </c>
      <c r="F976">
        <v>1124241</v>
      </c>
      <c r="G976">
        <v>997370</v>
      </c>
    </row>
    <row r="977" spans="1:7" x14ac:dyDescent="0.25">
      <c r="A977" t="s">
        <v>2653</v>
      </c>
      <c r="B977" t="s">
        <v>2649</v>
      </c>
      <c r="C977" t="s">
        <v>47</v>
      </c>
      <c r="D977" t="s">
        <v>48</v>
      </c>
      <c r="E977" t="s">
        <v>4358</v>
      </c>
      <c r="F977">
        <v>1535954</v>
      </c>
      <c r="G977">
        <v>1437870</v>
      </c>
    </row>
    <row r="978" spans="1:7" x14ac:dyDescent="0.25">
      <c r="A978" t="s">
        <v>2655</v>
      </c>
      <c r="B978" t="s">
        <v>2649</v>
      </c>
      <c r="C978" t="s">
        <v>47</v>
      </c>
      <c r="D978" t="s">
        <v>48</v>
      </c>
      <c r="E978" t="s">
        <v>4359</v>
      </c>
      <c r="F978">
        <v>2683168</v>
      </c>
      <c r="G978">
        <v>2514251</v>
      </c>
    </row>
    <row r="979" spans="1:7" x14ac:dyDescent="0.25">
      <c r="A979" t="s">
        <v>2656</v>
      </c>
      <c r="B979" t="s">
        <v>2649</v>
      </c>
      <c r="C979" t="s">
        <v>27</v>
      </c>
      <c r="D979" t="s">
        <v>28</v>
      </c>
      <c r="E979" t="s">
        <v>4360</v>
      </c>
      <c r="F979">
        <v>874684</v>
      </c>
      <c r="G979">
        <v>826330</v>
      </c>
    </row>
    <row r="980" spans="1:7" x14ac:dyDescent="0.25">
      <c r="A980" t="s">
        <v>2658</v>
      </c>
      <c r="B980" t="s">
        <v>2649</v>
      </c>
      <c r="C980" t="s">
        <v>27</v>
      </c>
      <c r="D980" t="s">
        <v>28</v>
      </c>
      <c r="E980" t="s">
        <v>4361</v>
      </c>
      <c r="F980">
        <v>1963042</v>
      </c>
      <c r="G980">
        <v>1818607</v>
      </c>
    </row>
    <row r="981" spans="1:7" x14ac:dyDescent="0.25">
      <c r="A981" t="s">
        <v>2659</v>
      </c>
      <c r="B981" t="s">
        <v>2649</v>
      </c>
      <c r="C981" t="s">
        <v>47</v>
      </c>
      <c r="D981" t="s">
        <v>48</v>
      </c>
      <c r="E981" t="s">
        <v>4362</v>
      </c>
      <c r="F981">
        <v>773744</v>
      </c>
      <c r="G981">
        <v>749935</v>
      </c>
    </row>
    <row r="982" spans="1:7" x14ac:dyDescent="0.25">
      <c r="A982" t="s">
        <v>2660</v>
      </c>
      <c r="B982" t="s">
        <v>2649</v>
      </c>
      <c r="C982" t="s">
        <v>47</v>
      </c>
      <c r="D982" t="s">
        <v>48</v>
      </c>
      <c r="E982" t="s">
        <v>4363</v>
      </c>
      <c r="F982">
        <v>2341634</v>
      </c>
      <c r="G982">
        <v>2179440</v>
      </c>
    </row>
    <row r="983" spans="1:7" x14ac:dyDescent="0.25">
      <c r="A983" t="s">
        <v>2661</v>
      </c>
      <c r="B983" t="s">
        <v>2649</v>
      </c>
      <c r="C983" t="s">
        <v>47</v>
      </c>
      <c r="D983" t="s">
        <v>48</v>
      </c>
      <c r="E983" t="s">
        <v>4364</v>
      </c>
      <c r="F983">
        <v>767693</v>
      </c>
      <c r="G983">
        <v>662298</v>
      </c>
    </row>
    <row r="984" spans="1:7" x14ac:dyDescent="0.25">
      <c r="A984" t="s">
        <v>2662</v>
      </c>
      <c r="B984" t="s">
        <v>2649</v>
      </c>
      <c r="C984" t="s">
        <v>47</v>
      </c>
      <c r="D984" t="s">
        <v>48</v>
      </c>
      <c r="E984" t="s">
        <v>4365</v>
      </c>
      <c r="F984">
        <v>686238</v>
      </c>
      <c r="G984">
        <v>614488</v>
      </c>
    </row>
    <row r="985" spans="1:7" x14ac:dyDescent="0.25">
      <c r="A985" t="s">
        <v>2663</v>
      </c>
      <c r="B985" t="s">
        <v>2649</v>
      </c>
      <c r="C985" t="s">
        <v>27</v>
      </c>
      <c r="D985" t="s">
        <v>28</v>
      </c>
      <c r="E985" t="s">
        <v>4366</v>
      </c>
      <c r="F985">
        <v>622298</v>
      </c>
      <c r="G985">
        <v>580150</v>
      </c>
    </row>
    <row r="986" spans="1:7" x14ac:dyDescent="0.25">
      <c r="A986" t="s">
        <v>2664</v>
      </c>
      <c r="B986" t="s">
        <v>2649</v>
      </c>
      <c r="C986" t="s">
        <v>27</v>
      </c>
      <c r="D986" t="s">
        <v>28</v>
      </c>
      <c r="E986" t="s">
        <v>4367</v>
      </c>
      <c r="F986">
        <v>796200</v>
      </c>
      <c r="G986">
        <v>714546</v>
      </c>
    </row>
    <row r="987" spans="1:7" x14ac:dyDescent="0.25">
      <c r="A987" t="s">
        <v>2666</v>
      </c>
      <c r="B987" t="s">
        <v>2649</v>
      </c>
      <c r="C987" t="s">
        <v>27</v>
      </c>
      <c r="D987" t="s">
        <v>28</v>
      </c>
      <c r="E987" t="s">
        <v>4368</v>
      </c>
      <c r="F987">
        <v>1106419</v>
      </c>
      <c r="G987">
        <v>1022716</v>
      </c>
    </row>
    <row r="988" spans="1:7" x14ac:dyDescent="0.25">
      <c r="A988" t="s">
        <v>2667</v>
      </c>
      <c r="B988" t="s">
        <v>2649</v>
      </c>
      <c r="C988" t="s">
        <v>47</v>
      </c>
      <c r="D988" t="s">
        <v>48</v>
      </c>
      <c r="E988" t="s">
        <v>4369</v>
      </c>
      <c r="F988">
        <v>1029153</v>
      </c>
      <c r="G988">
        <v>894732</v>
      </c>
    </row>
    <row r="989" spans="1:7" x14ac:dyDescent="0.25">
      <c r="A989" t="s">
        <v>2668</v>
      </c>
      <c r="B989" t="s">
        <v>2649</v>
      </c>
      <c r="C989" t="s">
        <v>27</v>
      </c>
      <c r="D989" t="s">
        <v>28</v>
      </c>
      <c r="E989" t="s">
        <v>4370</v>
      </c>
      <c r="F989">
        <v>883565</v>
      </c>
      <c r="G989">
        <v>837925</v>
      </c>
    </row>
    <row r="990" spans="1:7" x14ac:dyDescent="0.25">
      <c r="A990" t="s">
        <v>2669</v>
      </c>
      <c r="B990" t="s">
        <v>2649</v>
      </c>
      <c r="C990" t="s">
        <v>47</v>
      </c>
      <c r="D990" t="s">
        <v>48</v>
      </c>
      <c r="E990" t="s">
        <v>4371</v>
      </c>
      <c r="F990">
        <v>1031489</v>
      </c>
      <c r="G990">
        <v>981733</v>
      </c>
    </row>
    <row r="991" spans="1:7" x14ac:dyDescent="0.25">
      <c r="A991" t="s">
        <v>2672</v>
      </c>
      <c r="B991" t="s">
        <v>2649</v>
      </c>
      <c r="C991" t="s">
        <v>47</v>
      </c>
      <c r="D991" t="s">
        <v>48</v>
      </c>
      <c r="E991" t="s">
        <v>4372</v>
      </c>
      <c r="F991">
        <v>861956</v>
      </c>
      <c r="G991">
        <v>799577</v>
      </c>
    </row>
    <row r="992" spans="1:7" x14ac:dyDescent="0.25">
      <c r="A992" t="s">
        <v>2673</v>
      </c>
      <c r="B992" t="s">
        <v>2649</v>
      </c>
      <c r="C992" t="s">
        <v>27</v>
      </c>
      <c r="D992" t="s">
        <v>28</v>
      </c>
      <c r="E992" t="s">
        <v>4373</v>
      </c>
      <c r="F992">
        <v>1631700</v>
      </c>
      <c r="G992">
        <v>1503468</v>
      </c>
    </row>
    <row r="993" spans="1:7" x14ac:dyDescent="0.25">
      <c r="A993" t="s">
        <v>2675</v>
      </c>
      <c r="B993" t="s">
        <v>2649</v>
      </c>
      <c r="C993" t="s">
        <v>27</v>
      </c>
      <c r="D993" t="s">
        <v>28</v>
      </c>
      <c r="E993" t="s">
        <v>4374</v>
      </c>
      <c r="F993">
        <v>2983012</v>
      </c>
      <c r="G993">
        <v>2780562</v>
      </c>
    </row>
    <row r="994" spans="1:7" x14ac:dyDescent="0.25">
      <c r="A994" t="s">
        <v>2676</v>
      </c>
      <c r="B994" t="s">
        <v>2649</v>
      </c>
      <c r="C994" t="s">
        <v>47</v>
      </c>
      <c r="D994" t="s">
        <v>48</v>
      </c>
      <c r="E994" t="s">
        <v>4375</v>
      </c>
      <c r="F994">
        <v>907451</v>
      </c>
      <c r="G994">
        <v>851381</v>
      </c>
    </row>
    <row r="995" spans="1:7" x14ac:dyDescent="0.25">
      <c r="A995" t="s">
        <v>2677</v>
      </c>
      <c r="B995" t="s">
        <v>2649</v>
      </c>
      <c r="C995" t="s">
        <v>27</v>
      </c>
      <c r="D995" t="s">
        <v>28</v>
      </c>
      <c r="E995" t="s">
        <v>4376</v>
      </c>
      <c r="F995">
        <v>639957</v>
      </c>
      <c r="G995">
        <v>572287</v>
      </c>
    </row>
    <row r="996" spans="1:7" x14ac:dyDescent="0.25">
      <c r="A996" t="s">
        <v>2678</v>
      </c>
      <c r="B996" t="s">
        <v>2649</v>
      </c>
      <c r="C996" t="s">
        <v>27</v>
      </c>
      <c r="D996" t="s">
        <v>28</v>
      </c>
      <c r="E996" t="s">
        <v>4377</v>
      </c>
      <c r="F996">
        <v>6404731</v>
      </c>
      <c r="G996">
        <v>6367444</v>
      </c>
    </row>
    <row r="997" spans="1:7" x14ac:dyDescent="0.25">
      <c r="A997" t="s">
        <v>2679</v>
      </c>
      <c r="B997" t="s">
        <v>2649</v>
      </c>
      <c r="C997" t="s">
        <v>27</v>
      </c>
      <c r="D997" t="s">
        <v>28</v>
      </c>
      <c r="E997" t="s">
        <v>4378</v>
      </c>
      <c r="F997">
        <v>841796</v>
      </c>
      <c r="G997">
        <v>752821</v>
      </c>
    </row>
    <row r="998" spans="1:7" x14ac:dyDescent="0.25">
      <c r="A998" t="s">
        <v>2681</v>
      </c>
      <c r="B998" t="s">
        <v>2649</v>
      </c>
      <c r="C998" t="s">
        <v>47</v>
      </c>
      <c r="D998" t="s">
        <v>48</v>
      </c>
      <c r="E998" t="s">
        <v>4379</v>
      </c>
      <c r="F998">
        <v>1134244</v>
      </c>
      <c r="G998">
        <v>1044052</v>
      </c>
    </row>
    <row r="999" spans="1:7" x14ac:dyDescent="0.25">
      <c r="A999" t="s">
        <v>2682</v>
      </c>
      <c r="B999" t="s">
        <v>2649</v>
      </c>
      <c r="C999" t="s">
        <v>47</v>
      </c>
      <c r="D999" t="s">
        <v>48</v>
      </c>
      <c r="E999" t="s">
        <v>4380</v>
      </c>
      <c r="F999">
        <v>1357185</v>
      </c>
      <c r="G999">
        <v>1287863</v>
      </c>
    </row>
    <row r="1000" spans="1:7" x14ac:dyDescent="0.25">
      <c r="A1000" t="s">
        <v>2683</v>
      </c>
      <c r="B1000" t="s">
        <v>2649</v>
      </c>
      <c r="C1000" t="s">
        <v>47</v>
      </c>
      <c r="D1000" t="s">
        <v>48</v>
      </c>
      <c r="E1000" t="s">
        <v>4381</v>
      </c>
      <c r="F1000">
        <v>933852</v>
      </c>
      <c r="G1000">
        <v>915047</v>
      </c>
    </row>
    <row r="1001" spans="1:7" x14ac:dyDescent="0.25">
      <c r="A1001" t="s">
        <v>2685</v>
      </c>
      <c r="B1001" t="s">
        <v>2649</v>
      </c>
      <c r="C1001" t="s">
        <v>47</v>
      </c>
      <c r="D1001" t="s">
        <v>48</v>
      </c>
      <c r="E1001" t="s">
        <v>4382</v>
      </c>
      <c r="F1001">
        <v>1036905</v>
      </c>
      <c r="G1001">
        <v>978532</v>
      </c>
    </row>
    <row r="1002" spans="1:7" x14ac:dyDescent="0.25">
      <c r="A1002" t="s">
        <v>2687</v>
      </c>
      <c r="B1002" t="s">
        <v>2649</v>
      </c>
      <c r="C1002" t="s">
        <v>27</v>
      </c>
      <c r="D1002" t="s">
        <v>28</v>
      </c>
      <c r="E1002" t="s">
        <v>4383</v>
      </c>
      <c r="F1002">
        <v>862113</v>
      </c>
      <c r="G1002">
        <v>794836</v>
      </c>
    </row>
    <row r="1003" spans="1:7" x14ac:dyDescent="0.25">
      <c r="A1003" t="s">
        <v>2688</v>
      </c>
      <c r="B1003" t="s">
        <v>2689</v>
      </c>
      <c r="C1003" t="s">
        <v>19</v>
      </c>
      <c r="D1003" t="s">
        <v>20</v>
      </c>
      <c r="E1003" t="s">
        <v>4384</v>
      </c>
      <c r="F1003">
        <v>4922042</v>
      </c>
      <c r="G1003">
        <v>4928250</v>
      </c>
    </row>
    <row r="1004" spans="1:7" x14ac:dyDescent="0.25">
      <c r="A1004" t="s">
        <v>2691</v>
      </c>
      <c r="B1004" t="s">
        <v>2689</v>
      </c>
      <c r="C1004" t="s">
        <v>27</v>
      </c>
      <c r="D1004" t="s">
        <v>28</v>
      </c>
      <c r="E1004" t="s">
        <v>4385</v>
      </c>
      <c r="F1004">
        <v>1042493</v>
      </c>
      <c r="G1004">
        <v>1033856</v>
      </c>
    </row>
    <row r="1005" spans="1:7" x14ac:dyDescent="0.25">
      <c r="A1005" t="s">
        <v>2692</v>
      </c>
      <c r="B1005" t="s">
        <v>2689</v>
      </c>
      <c r="C1005" t="s">
        <v>47</v>
      </c>
      <c r="D1005" t="s">
        <v>48</v>
      </c>
      <c r="E1005" t="s">
        <v>4386</v>
      </c>
      <c r="F1005">
        <v>692602</v>
      </c>
      <c r="G1005">
        <v>673020</v>
      </c>
    </row>
    <row r="1006" spans="1:7" x14ac:dyDescent="0.25">
      <c r="A1006" t="s">
        <v>2694</v>
      </c>
      <c r="B1006" t="s">
        <v>2689</v>
      </c>
      <c r="C1006" t="s">
        <v>47</v>
      </c>
      <c r="D1006" t="s">
        <v>48</v>
      </c>
      <c r="E1006" t="s">
        <v>4387</v>
      </c>
      <c r="F1006">
        <v>1906299</v>
      </c>
      <c r="G1006">
        <v>1879575</v>
      </c>
    </row>
    <row r="1007" spans="1:7" x14ac:dyDescent="0.25">
      <c r="A1007" t="s">
        <v>2696</v>
      </c>
      <c r="B1007" t="s">
        <v>2689</v>
      </c>
      <c r="C1007" t="s">
        <v>27</v>
      </c>
      <c r="D1007" t="s">
        <v>28</v>
      </c>
      <c r="E1007" t="s">
        <v>4388</v>
      </c>
      <c r="F1007">
        <v>5168772</v>
      </c>
      <c r="G1007">
        <v>5027337</v>
      </c>
    </row>
    <row r="1008" spans="1:7" x14ac:dyDescent="0.25">
      <c r="A1008" t="s">
        <v>2697</v>
      </c>
      <c r="B1008" t="s">
        <v>2689</v>
      </c>
      <c r="C1008" t="s">
        <v>27</v>
      </c>
      <c r="D1008" t="s">
        <v>28</v>
      </c>
      <c r="E1008" t="s">
        <v>4389</v>
      </c>
      <c r="F1008">
        <v>893415</v>
      </c>
      <c r="G1008">
        <v>870949</v>
      </c>
    </row>
    <row r="1009" spans="1:7" x14ac:dyDescent="0.25">
      <c r="A1009" t="s">
        <v>2699</v>
      </c>
      <c r="B1009" t="s">
        <v>2689</v>
      </c>
      <c r="C1009" t="s">
        <v>47</v>
      </c>
      <c r="D1009" t="s">
        <v>48</v>
      </c>
      <c r="E1009" t="s">
        <v>4390</v>
      </c>
      <c r="F1009">
        <v>1175620</v>
      </c>
      <c r="G1009">
        <v>1148608</v>
      </c>
    </row>
    <row r="1010" spans="1:7" x14ac:dyDescent="0.25">
      <c r="A1010" t="s">
        <v>2702</v>
      </c>
      <c r="B1010" t="s">
        <v>2703</v>
      </c>
      <c r="C1010" t="s">
        <v>19</v>
      </c>
      <c r="D1010" t="s">
        <v>20</v>
      </c>
      <c r="E1010" t="s">
        <v>4391</v>
      </c>
      <c r="F1010">
        <v>19333299</v>
      </c>
      <c r="G1010">
        <v>19321787</v>
      </c>
    </row>
    <row r="1011" spans="1:7" x14ac:dyDescent="0.25">
      <c r="A1011" t="s">
        <v>2705</v>
      </c>
      <c r="B1011" t="s">
        <v>2703</v>
      </c>
      <c r="C1011" t="s">
        <v>47</v>
      </c>
      <c r="D1011" t="s">
        <v>48</v>
      </c>
      <c r="E1011" t="s">
        <v>4392</v>
      </c>
      <c r="F1011">
        <v>178805</v>
      </c>
      <c r="G1011">
        <v>186489</v>
      </c>
    </row>
    <row r="1012" spans="1:7" x14ac:dyDescent="0.25">
      <c r="A1012" t="s">
        <v>1438</v>
      </c>
      <c r="B1012" t="s">
        <v>2703</v>
      </c>
      <c r="C1012" t="s">
        <v>27</v>
      </c>
      <c r="D1012" t="s">
        <v>28</v>
      </c>
      <c r="E1012" t="s">
        <v>4393</v>
      </c>
      <c r="F1012">
        <v>580837</v>
      </c>
      <c r="G1012">
        <v>568359</v>
      </c>
    </row>
    <row r="1013" spans="1:7" x14ac:dyDescent="0.25">
      <c r="A1013" t="s">
        <v>2708</v>
      </c>
      <c r="B1013" t="s">
        <v>2703</v>
      </c>
      <c r="C1013" t="s">
        <v>27</v>
      </c>
      <c r="D1013" t="s">
        <v>28</v>
      </c>
      <c r="E1013" t="s">
        <v>4394</v>
      </c>
      <c r="F1013">
        <v>891460</v>
      </c>
      <c r="G1013">
        <v>921662</v>
      </c>
    </row>
    <row r="1014" spans="1:7" x14ac:dyDescent="0.25">
      <c r="A1014" t="s">
        <v>1943</v>
      </c>
      <c r="B1014" t="s">
        <v>2703</v>
      </c>
      <c r="C1014" t="s">
        <v>27</v>
      </c>
      <c r="D1014" t="s">
        <v>28</v>
      </c>
      <c r="E1014" t="s">
        <v>4395</v>
      </c>
      <c r="F1014">
        <v>956664</v>
      </c>
      <c r="G1014">
        <v>950527</v>
      </c>
    </row>
    <row r="1015" spans="1:7" x14ac:dyDescent="0.25">
      <c r="A1015" t="s">
        <v>64</v>
      </c>
      <c r="B1015" t="s">
        <v>2703</v>
      </c>
      <c r="C1015" t="s">
        <v>27</v>
      </c>
      <c r="D1015" t="s">
        <v>28</v>
      </c>
      <c r="E1015" t="s">
        <v>4396</v>
      </c>
      <c r="F1015">
        <v>266626</v>
      </c>
      <c r="G1015">
        <v>282266</v>
      </c>
    </row>
    <row r="1016" spans="1:7" x14ac:dyDescent="0.25">
      <c r="A1016" t="s">
        <v>2041</v>
      </c>
      <c r="B1016" t="s">
        <v>2703</v>
      </c>
      <c r="C1016" t="s">
        <v>27</v>
      </c>
      <c r="D1016" t="s">
        <v>28</v>
      </c>
      <c r="E1016" t="s">
        <v>4397</v>
      </c>
      <c r="F1016">
        <v>813463</v>
      </c>
      <c r="G1016">
        <v>784861</v>
      </c>
    </row>
    <row r="1017" spans="1:7" x14ac:dyDescent="0.25">
      <c r="A1017" t="s">
        <v>2717</v>
      </c>
      <c r="B1017" t="s">
        <v>2703</v>
      </c>
      <c r="C1017" t="s">
        <v>27</v>
      </c>
      <c r="D1017" t="s">
        <v>28</v>
      </c>
      <c r="E1017" t="s">
        <v>4398</v>
      </c>
      <c r="F1017">
        <v>485682</v>
      </c>
      <c r="G1017">
        <v>456641</v>
      </c>
    </row>
    <row r="1018" spans="1:7" x14ac:dyDescent="0.25">
      <c r="A1018" t="s">
        <v>2720</v>
      </c>
      <c r="B1018" t="s">
        <v>2703</v>
      </c>
      <c r="C1018" t="s">
        <v>27</v>
      </c>
      <c r="D1018" t="s">
        <v>28</v>
      </c>
      <c r="E1018" t="s">
        <v>4399</v>
      </c>
      <c r="F1018">
        <v>620490</v>
      </c>
      <c r="G1018">
        <v>620582</v>
      </c>
    </row>
    <row r="1019" spans="1:7" x14ac:dyDescent="0.25">
      <c r="A1019" t="s">
        <v>2724</v>
      </c>
      <c r="B1019" t="s">
        <v>2703</v>
      </c>
      <c r="C1019" t="s">
        <v>27</v>
      </c>
      <c r="D1019" t="s">
        <v>28</v>
      </c>
      <c r="E1019" t="s">
        <v>4400</v>
      </c>
      <c r="F1019">
        <v>223075</v>
      </c>
      <c r="G1019">
        <v>241232</v>
      </c>
    </row>
    <row r="1020" spans="1:7" x14ac:dyDescent="0.25">
      <c r="A1020" t="s">
        <v>2727</v>
      </c>
      <c r="B1020" t="s">
        <v>2703</v>
      </c>
      <c r="C1020" t="s">
        <v>27</v>
      </c>
      <c r="D1020" t="s">
        <v>28</v>
      </c>
      <c r="E1020" t="s">
        <v>4401</v>
      </c>
      <c r="F1020">
        <v>354152</v>
      </c>
      <c r="G1020">
        <v>298657</v>
      </c>
    </row>
    <row r="1021" spans="1:7" x14ac:dyDescent="0.25">
      <c r="A1021" t="s">
        <v>2731</v>
      </c>
      <c r="B1021" t="s">
        <v>2703</v>
      </c>
      <c r="C1021" t="s">
        <v>99</v>
      </c>
      <c r="D1021" t="s">
        <v>100</v>
      </c>
      <c r="E1021" t="s">
        <v>4402</v>
      </c>
      <c r="F1021">
        <v>1658075</v>
      </c>
      <c r="G1021">
        <v>1577745</v>
      </c>
    </row>
    <row r="1022" spans="1:7" x14ac:dyDescent="0.25">
      <c r="A1022" t="s">
        <v>2732</v>
      </c>
      <c r="B1022" t="s">
        <v>2703</v>
      </c>
      <c r="C1022" t="s">
        <v>99</v>
      </c>
      <c r="D1022" t="s">
        <v>100</v>
      </c>
      <c r="E1022" t="s">
        <v>4403</v>
      </c>
      <c r="F1022">
        <v>2466703</v>
      </c>
      <c r="G1022">
        <v>2418744</v>
      </c>
    </row>
    <row r="1023" spans="1:7" x14ac:dyDescent="0.25">
      <c r="A1023" t="s">
        <v>2733</v>
      </c>
      <c r="B1023" t="s">
        <v>2703</v>
      </c>
      <c r="C1023" t="s">
        <v>99</v>
      </c>
      <c r="D1023" t="s">
        <v>100</v>
      </c>
      <c r="E1023" t="s">
        <v>4404</v>
      </c>
      <c r="F1023">
        <v>2277074</v>
      </c>
      <c r="G1023">
        <v>2236440</v>
      </c>
    </row>
    <row r="1024" spans="1:7" x14ac:dyDescent="0.25">
      <c r="A1024" t="s">
        <v>2735</v>
      </c>
      <c r="B1024" t="s">
        <v>2703</v>
      </c>
      <c r="C1024" t="s">
        <v>99</v>
      </c>
      <c r="D1024" t="s">
        <v>100</v>
      </c>
      <c r="E1024" t="s">
        <v>4405</v>
      </c>
      <c r="F1024">
        <v>1453995</v>
      </c>
      <c r="G1024">
        <v>1429506</v>
      </c>
    </row>
    <row r="1025" spans="1:7" x14ac:dyDescent="0.25">
      <c r="A1025" t="s">
        <v>2736</v>
      </c>
      <c r="B1025" t="s">
        <v>2703</v>
      </c>
      <c r="C1025" t="s">
        <v>99</v>
      </c>
      <c r="D1025" t="s">
        <v>100</v>
      </c>
      <c r="E1025" t="s">
        <v>4406</v>
      </c>
      <c r="F1025">
        <v>1270319</v>
      </c>
      <c r="G1025">
        <v>1295182</v>
      </c>
    </row>
    <row r="1026" spans="1:7" x14ac:dyDescent="0.25">
      <c r="A1026" t="s">
        <v>2737</v>
      </c>
      <c r="B1026" t="s">
        <v>2703</v>
      </c>
      <c r="C1026" t="s">
        <v>99</v>
      </c>
      <c r="D1026" t="s">
        <v>100</v>
      </c>
      <c r="E1026" t="s">
        <v>4407</v>
      </c>
      <c r="F1026">
        <v>1310823</v>
      </c>
      <c r="G1026">
        <v>1349852</v>
      </c>
    </row>
    <row r="1027" spans="1:7" x14ac:dyDescent="0.25">
      <c r="A1027" t="s">
        <v>2738</v>
      </c>
      <c r="B1027" t="s">
        <v>2739</v>
      </c>
      <c r="C1027" t="s">
        <v>19</v>
      </c>
      <c r="D1027" t="s">
        <v>20</v>
      </c>
      <c r="E1027" t="s">
        <v>4408</v>
      </c>
      <c r="F1027">
        <v>5413726</v>
      </c>
      <c r="G1027">
        <v>5261215</v>
      </c>
    </row>
    <row r="1028" spans="1:7" x14ac:dyDescent="0.25">
      <c r="A1028" t="s">
        <v>2741</v>
      </c>
      <c r="B1028" t="s">
        <v>2739</v>
      </c>
      <c r="C1028" t="s">
        <v>27</v>
      </c>
      <c r="D1028" t="s">
        <v>28</v>
      </c>
      <c r="E1028" t="s">
        <v>4409</v>
      </c>
      <c r="F1028">
        <v>466188</v>
      </c>
      <c r="G1028">
        <v>442807</v>
      </c>
    </row>
    <row r="1029" spans="1:7" x14ac:dyDescent="0.25">
      <c r="A1029" t="s">
        <v>2745</v>
      </c>
      <c r="B1029" t="s">
        <v>2739</v>
      </c>
      <c r="C1029" t="s">
        <v>27</v>
      </c>
      <c r="D1029" t="s">
        <v>28</v>
      </c>
      <c r="E1029" t="s">
        <v>4410</v>
      </c>
      <c r="F1029">
        <v>822322</v>
      </c>
      <c r="G1029">
        <v>830764</v>
      </c>
    </row>
    <row r="1030" spans="1:7" x14ac:dyDescent="0.25">
      <c r="A1030" t="s">
        <v>2748</v>
      </c>
      <c r="B1030" t="s">
        <v>2749</v>
      </c>
      <c r="C1030" t="s">
        <v>19</v>
      </c>
      <c r="D1030" t="s">
        <v>20</v>
      </c>
      <c r="E1030" t="s">
        <v>4411</v>
      </c>
      <c r="F1030">
        <v>25612067</v>
      </c>
      <c r="G1030">
        <v>25195061</v>
      </c>
    </row>
    <row r="1031" spans="1:7" x14ac:dyDescent="0.25">
      <c r="A1031" t="s">
        <v>842</v>
      </c>
      <c r="B1031" t="s">
        <v>2749</v>
      </c>
      <c r="C1031" t="s">
        <v>27</v>
      </c>
      <c r="D1031" t="s">
        <v>28</v>
      </c>
      <c r="E1031" t="s">
        <v>4412</v>
      </c>
      <c r="F1031">
        <v>168219</v>
      </c>
      <c r="G1031">
        <v>166533</v>
      </c>
    </row>
    <row r="1032" spans="1:7" x14ac:dyDescent="0.25">
      <c r="A1032" t="s">
        <v>2753</v>
      </c>
      <c r="B1032" t="s">
        <v>2749</v>
      </c>
      <c r="C1032" t="s">
        <v>27</v>
      </c>
      <c r="D1032" t="s">
        <v>28</v>
      </c>
      <c r="E1032" t="s">
        <v>4413</v>
      </c>
      <c r="F1032">
        <v>1700550</v>
      </c>
      <c r="G1032">
        <v>1693379</v>
      </c>
    </row>
    <row r="1033" spans="1:7" x14ac:dyDescent="0.25">
      <c r="A1033" t="s">
        <v>2754</v>
      </c>
      <c r="B1033" t="s">
        <v>2749</v>
      </c>
      <c r="C1033" t="s">
        <v>27</v>
      </c>
      <c r="D1033" t="s">
        <v>28</v>
      </c>
      <c r="E1033" t="s">
        <v>4414</v>
      </c>
      <c r="F1033">
        <v>893374</v>
      </c>
      <c r="G1033">
        <v>909084</v>
      </c>
    </row>
    <row r="1034" spans="1:7" x14ac:dyDescent="0.25">
      <c r="A1034" t="s">
        <v>2400</v>
      </c>
      <c r="B1034" t="s">
        <v>2749</v>
      </c>
      <c r="C1034" t="s">
        <v>27</v>
      </c>
      <c r="D1034" t="s">
        <v>28</v>
      </c>
      <c r="E1034" t="s">
        <v>4415</v>
      </c>
      <c r="F1034">
        <v>353451</v>
      </c>
      <c r="G1034">
        <v>352093</v>
      </c>
    </row>
    <row r="1035" spans="1:7" x14ac:dyDescent="0.25">
      <c r="A1035" t="s">
        <v>2759</v>
      </c>
      <c r="B1035" t="s">
        <v>2749</v>
      </c>
      <c r="C1035" t="s">
        <v>27</v>
      </c>
      <c r="D1035" t="s">
        <v>28</v>
      </c>
      <c r="E1035" t="s">
        <v>4416</v>
      </c>
      <c r="F1035">
        <v>246747</v>
      </c>
      <c r="G1035">
        <v>264447</v>
      </c>
    </row>
    <row r="1036" spans="1:7" x14ac:dyDescent="0.25">
      <c r="A1036" t="s">
        <v>3325</v>
      </c>
      <c r="B1036" t="s">
        <v>2749</v>
      </c>
      <c r="C1036" t="s">
        <v>47</v>
      </c>
      <c r="D1036" t="s">
        <v>48</v>
      </c>
      <c r="E1036" t="s">
        <v>4417</v>
      </c>
      <c r="F1036">
        <v>241569</v>
      </c>
      <c r="G1036">
        <v>248736</v>
      </c>
    </row>
    <row r="1037" spans="1:7" x14ac:dyDescent="0.25">
      <c r="A1037" t="s">
        <v>1801</v>
      </c>
      <c r="B1037" t="s">
        <v>2749</v>
      </c>
      <c r="C1037" t="s">
        <v>27</v>
      </c>
      <c r="D1037" t="s">
        <v>28</v>
      </c>
      <c r="E1037" t="s">
        <v>4418</v>
      </c>
      <c r="F1037">
        <v>545640</v>
      </c>
      <c r="G1037">
        <v>528068</v>
      </c>
    </row>
    <row r="1038" spans="1:7" x14ac:dyDescent="0.25">
      <c r="A1038" t="s">
        <v>2767</v>
      </c>
      <c r="B1038" t="s">
        <v>2749</v>
      </c>
      <c r="C1038" t="s">
        <v>27</v>
      </c>
      <c r="D1038" t="s">
        <v>28</v>
      </c>
      <c r="E1038" t="s">
        <v>4419</v>
      </c>
      <c r="F1038">
        <v>498030</v>
      </c>
      <c r="G1038">
        <v>483197</v>
      </c>
    </row>
    <row r="1039" spans="1:7" x14ac:dyDescent="0.25">
      <c r="A1039" t="s">
        <v>2769</v>
      </c>
      <c r="B1039" t="s">
        <v>2749</v>
      </c>
      <c r="C1039" t="s">
        <v>27</v>
      </c>
      <c r="D1039" t="s">
        <v>28</v>
      </c>
      <c r="E1039" t="s">
        <v>4420</v>
      </c>
      <c r="F1039">
        <v>337029</v>
      </c>
      <c r="G1039">
        <v>329905</v>
      </c>
    </row>
    <row r="1040" spans="1:7" x14ac:dyDescent="0.25">
      <c r="A1040" t="s">
        <v>2771</v>
      </c>
      <c r="B1040" t="s">
        <v>2749</v>
      </c>
      <c r="C1040" t="s">
        <v>27</v>
      </c>
      <c r="D1040" t="s">
        <v>28</v>
      </c>
      <c r="E1040" t="s">
        <v>4421</v>
      </c>
      <c r="F1040">
        <v>1470637</v>
      </c>
      <c r="G1040">
        <v>1409696</v>
      </c>
    </row>
    <row r="1041" spans="1:7" x14ac:dyDescent="0.25">
      <c r="A1041" t="s">
        <v>2773</v>
      </c>
      <c r="B1041" t="s">
        <v>2749</v>
      </c>
      <c r="C1041" t="s">
        <v>27</v>
      </c>
      <c r="D1041" t="s">
        <v>28</v>
      </c>
      <c r="E1041" t="s">
        <v>4422</v>
      </c>
      <c r="F1041">
        <v>6749099</v>
      </c>
      <c r="G1041">
        <v>6458924</v>
      </c>
    </row>
    <row r="1042" spans="1:7" x14ac:dyDescent="0.25">
      <c r="A1042" t="s">
        <v>2775</v>
      </c>
      <c r="B1042" t="s">
        <v>2749</v>
      </c>
      <c r="C1042" t="s">
        <v>27</v>
      </c>
      <c r="D1042" t="s">
        <v>28</v>
      </c>
      <c r="E1042" t="s">
        <v>4423</v>
      </c>
      <c r="F1042">
        <v>266742</v>
      </c>
      <c r="G1042">
        <v>249552</v>
      </c>
    </row>
    <row r="1043" spans="1:7" x14ac:dyDescent="0.25">
      <c r="A1043" t="s">
        <v>2778</v>
      </c>
      <c r="B1043" t="s">
        <v>2749</v>
      </c>
      <c r="C1043" t="s">
        <v>27</v>
      </c>
      <c r="D1043" t="s">
        <v>28</v>
      </c>
      <c r="E1043" t="s">
        <v>4424</v>
      </c>
      <c r="F1043">
        <v>772837</v>
      </c>
      <c r="G1043">
        <v>754952</v>
      </c>
    </row>
    <row r="1044" spans="1:7" x14ac:dyDescent="0.25">
      <c r="A1044" t="s">
        <v>2781</v>
      </c>
      <c r="B1044" t="s">
        <v>2749</v>
      </c>
      <c r="C1044" t="s">
        <v>27</v>
      </c>
      <c r="D1044" t="s">
        <v>28</v>
      </c>
      <c r="E1044" t="s">
        <v>4425</v>
      </c>
      <c r="F1044">
        <v>4694678</v>
      </c>
      <c r="G1044">
        <v>4603117</v>
      </c>
    </row>
    <row r="1045" spans="1:7" x14ac:dyDescent="0.25">
      <c r="A1045" t="s">
        <v>2783</v>
      </c>
      <c r="B1045" t="s">
        <v>2749</v>
      </c>
      <c r="C1045" t="s">
        <v>47</v>
      </c>
      <c r="D1045" t="s">
        <v>48</v>
      </c>
      <c r="E1045" t="s">
        <v>4426</v>
      </c>
      <c r="F1045">
        <v>239341</v>
      </c>
      <c r="G1045">
        <v>227288</v>
      </c>
    </row>
    <row r="1046" spans="1:7" x14ac:dyDescent="0.25">
      <c r="A1046" t="s">
        <v>2786</v>
      </c>
      <c r="B1046" t="s">
        <v>2749</v>
      </c>
      <c r="C1046" t="s">
        <v>99</v>
      </c>
      <c r="D1046" t="s">
        <v>100</v>
      </c>
      <c r="E1046" t="s">
        <v>4427</v>
      </c>
      <c r="F1046">
        <v>962832</v>
      </c>
      <c r="G1046">
        <v>921364</v>
      </c>
    </row>
    <row r="1047" spans="1:7" x14ac:dyDescent="0.25">
      <c r="A1047" t="s">
        <v>2788</v>
      </c>
      <c r="B1047" t="s">
        <v>2749</v>
      </c>
      <c r="C1047" t="s">
        <v>99</v>
      </c>
      <c r="D1047" t="s">
        <v>100</v>
      </c>
      <c r="E1047" t="s">
        <v>4428</v>
      </c>
      <c r="F1047">
        <v>1056831</v>
      </c>
      <c r="G1047">
        <v>1064752</v>
      </c>
    </row>
    <row r="1048" spans="1:7" x14ac:dyDescent="0.25">
      <c r="A1048" t="s">
        <v>2790</v>
      </c>
      <c r="B1048" t="s">
        <v>2791</v>
      </c>
      <c r="C1048" t="s">
        <v>19</v>
      </c>
      <c r="D1048" t="s">
        <v>20</v>
      </c>
      <c r="E1048" t="s">
        <v>4429</v>
      </c>
      <c r="F1048">
        <v>62566661</v>
      </c>
      <c r="G1048">
        <v>61574996</v>
      </c>
    </row>
    <row r="1049" spans="1:7" x14ac:dyDescent="0.25">
      <c r="A1049" t="s">
        <v>2793</v>
      </c>
      <c r="B1049" t="s">
        <v>2791</v>
      </c>
      <c r="C1049" t="s">
        <v>27</v>
      </c>
      <c r="D1049" t="s">
        <v>28</v>
      </c>
      <c r="E1049" t="s">
        <v>4430</v>
      </c>
      <c r="F1049">
        <v>876072</v>
      </c>
      <c r="G1049">
        <v>821023</v>
      </c>
    </row>
    <row r="1050" spans="1:7" x14ac:dyDescent="0.25">
      <c r="A1050" t="s">
        <v>2795</v>
      </c>
      <c r="B1050" t="s">
        <v>2791</v>
      </c>
      <c r="C1050" t="s">
        <v>47</v>
      </c>
      <c r="D1050" t="s">
        <v>48</v>
      </c>
      <c r="E1050" t="s">
        <v>4431</v>
      </c>
      <c r="F1050">
        <v>283670</v>
      </c>
      <c r="G1050">
        <v>270837</v>
      </c>
    </row>
    <row r="1051" spans="1:7" x14ac:dyDescent="0.25">
      <c r="A1051" t="s">
        <v>2798</v>
      </c>
      <c r="B1051" t="s">
        <v>2791</v>
      </c>
      <c r="C1051" t="s">
        <v>27</v>
      </c>
      <c r="D1051" t="s">
        <v>28</v>
      </c>
      <c r="E1051" t="s">
        <v>4432</v>
      </c>
      <c r="F1051">
        <v>1537811</v>
      </c>
      <c r="G1051">
        <v>1500513</v>
      </c>
    </row>
    <row r="1052" spans="1:7" x14ac:dyDescent="0.25">
      <c r="A1052" t="s">
        <v>1610</v>
      </c>
      <c r="B1052" t="s">
        <v>2791</v>
      </c>
      <c r="C1052" t="s">
        <v>27</v>
      </c>
      <c r="D1052" t="s">
        <v>28</v>
      </c>
      <c r="E1052" t="s">
        <v>4433</v>
      </c>
      <c r="F1052">
        <v>2959380</v>
      </c>
      <c r="G1052">
        <v>2964861</v>
      </c>
    </row>
    <row r="1053" spans="1:7" x14ac:dyDescent="0.25">
      <c r="A1053" t="s">
        <v>2802</v>
      </c>
      <c r="B1053" t="s">
        <v>2791</v>
      </c>
      <c r="C1053" t="s">
        <v>27</v>
      </c>
      <c r="D1053" t="s">
        <v>28</v>
      </c>
      <c r="E1053" t="s">
        <v>4434</v>
      </c>
      <c r="F1053">
        <v>7185072</v>
      </c>
      <c r="G1053">
        <v>6978569</v>
      </c>
    </row>
    <row r="1054" spans="1:7" x14ac:dyDescent="0.25">
      <c r="A1054" t="s">
        <v>2805</v>
      </c>
      <c r="B1054" t="s">
        <v>2791</v>
      </c>
      <c r="C1054" t="s">
        <v>27</v>
      </c>
      <c r="D1054" t="s">
        <v>28</v>
      </c>
      <c r="E1054" t="s">
        <v>4435</v>
      </c>
      <c r="F1054">
        <v>660650</v>
      </c>
      <c r="G1054">
        <v>682341</v>
      </c>
    </row>
    <row r="1055" spans="1:7" x14ac:dyDescent="0.25">
      <c r="A1055" t="s">
        <v>2808</v>
      </c>
      <c r="B1055" t="s">
        <v>2791</v>
      </c>
      <c r="C1055" t="s">
        <v>27</v>
      </c>
      <c r="D1055" t="s">
        <v>28</v>
      </c>
      <c r="E1055" t="s">
        <v>4436</v>
      </c>
      <c r="F1055">
        <v>1375562</v>
      </c>
      <c r="G1055">
        <v>1307679</v>
      </c>
    </row>
    <row r="1056" spans="1:7" x14ac:dyDescent="0.25">
      <c r="A1056" t="s">
        <v>2810</v>
      </c>
      <c r="B1056" t="s">
        <v>2791</v>
      </c>
      <c r="C1056" t="s">
        <v>27</v>
      </c>
      <c r="D1056" t="s">
        <v>28</v>
      </c>
      <c r="E1056" t="s">
        <v>4437</v>
      </c>
      <c r="F1056">
        <v>2824627</v>
      </c>
      <c r="G1056">
        <v>2641990</v>
      </c>
    </row>
    <row r="1057" spans="1:7" x14ac:dyDescent="0.25">
      <c r="A1057" t="s">
        <v>2813</v>
      </c>
      <c r="B1057" t="s">
        <v>2791</v>
      </c>
      <c r="C1057" t="s">
        <v>27</v>
      </c>
      <c r="D1057" t="s">
        <v>28</v>
      </c>
      <c r="E1057" t="s">
        <v>4438</v>
      </c>
      <c r="F1057">
        <v>907014</v>
      </c>
      <c r="G1057">
        <v>864059</v>
      </c>
    </row>
    <row r="1058" spans="1:7" x14ac:dyDescent="0.25">
      <c r="A1058" t="s">
        <v>2816</v>
      </c>
      <c r="B1058" t="s">
        <v>2791</v>
      </c>
      <c r="C1058" t="s">
        <v>27</v>
      </c>
      <c r="D1058" t="s">
        <v>28</v>
      </c>
      <c r="E1058" t="s">
        <v>4439</v>
      </c>
      <c r="F1058">
        <v>747699</v>
      </c>
      <c r="G1058">
        <v>730577</v>
      </c>
    </row>
    <row r="1059" spans="1:7" x14ac:dyDescent="0.25">
      <c r="A1059" t="s">
        <v>2819</v>
      </c>
      <c r="B1059" t="s">
        <v>2791</v>
      </c>
      <c r="C1059" t="s">
        <v>27</v>
      </c>
      <c r="D1059" t="s">
        <v>28</v>
      </c>
      <c r="E1059" t="s">
        <v>4440</v>
      </c>
      <c r="F1059">
        <v>1028957</v>
      </c>
      <c r="G1059">
        <v>1001803</v>
      </c>
    </row>
    <row r="1060" spans="1:7" x14ac:dyDescent="0.25">
      <c r="A1060" t="s">
        <v>2821</v>
      </c>
      <c r="B1060" t="s">
        <v>2791</v>
      </c>
      <c r="C1060" t="s">
        <v>27</v>
      </c>
      <c r="D1060" t="s">
        <v>28</v>
      </c>
      <c r="E1060" t="s">
        <v>4441</v>
      </c>
      <c r="F1060">
        <v>579288</v>
      </c>
      <c r="G1060">
        <v>625665</v>
      </c>
    </row>
    <row r="1061" spans="1:7" x14ac:dyDescent="0.25">
      <c r="A1061" t="s">
        <v>2824</v>
      </c>
      <c r="B1061" t="s">
        <v>2791</v>
      </c>
      <c r="C1061" t="s">
        <v>27</v>
      </c>
      <c r="D1061" t="s">
        <v>28</v>
      </c>
      <c r="E1061" t="s">
        <v>4442</v>
      </c>
      <c r="F1061">
        <v>2727941</v>
      </c>
      <c r="G1061">
        <v>2557657</v>
      </c>
    </row>
    <row r="1062" spans="1:7" x14ac:dyDescent="0.25">
      <c r="A1062" t="s">
        <v>2826</v>
      </c>
      <c r="B1062" t="s">
        <v>2791</v>
      </c>
      <c r="C1062" t="s">
        <v>27</v>
      </c>
      <c r="D1062" t="s">
        <v>28</v>
      </c>
      <c r="E1062" t="s">
        <v>4443</v>
      </c>
      <c r="F1062">
        <v>13921262</v>
      </c>
      <c r="G1062">
        <v>13563173</v>
      </c>
    </row>
    <row r="1063" spans="1:7" x14ac:dyDescent="0.25">
      <c r="A1063" t="s">
        <v>2827</v>
      </c>
      <c r="B1063" t="s">
        <v>2791</v>
      </c>
      <c r="C1063" t="s">
        <v>27</v>
      </c>
      <c r="D1063" t="s">
        <v>28</v>
      </c>
      <c r="E1063" t="s">
        <v>4444</v>
      </c>
      <c r="F1063">
        <v>309246</v>
      </c>
      <c r="G1063">
        <v>302056</v>
      </c>
    </row>
    <row r="1064" spans="1:7" x14ac:dyDescent="0.25">
      <c r="A1064" t="s">
        <v>2831</v>
      </c>
      <c r="B1064" t="s">
        <v>2791</v>
      </c>
      <c r="C1064" t="s">
        <v>27</v>
      </c>
      <c r="D1064" t="s">
        <v>28</v>
      </c>
      <c r="E1064" t="s">
        <v>4445</v>
      </c>
      <c r="F1064">
        <v>874379</v>
      </c>
      <c r="G1064">
        <v>848211</v>
      </c>
    </row>
    <row r="1065" spans="1:7" x14ac:dyDescent="0.25">
      <c r="A1065" t="s">
        <v>2833</v>
      </c>
      <c r="B1065" t="s">
        <v>2791</v>
      </c>
      <c r="C1065" t="s">
        <v>27</v>
      </c>
      <c r="D1065" t="s">
        <v>28</v>
      </c>
      <c r="E1065" t="s">
        <v>4446</v>
      </c>
      <c r="F1065">
        <v>910339</v>
      </c>
      <c r="G1065">
        <v>906785</v>
      </c>
    </row>
    <row r="1066" spans="1:7" x14ac:dyDescent="0.25">
      <c r="A1066" t="s">
        <v>2835</v>
      </c>
      <c r="B1066" t="s">
        <v>2791</v>
      </c>
      <c r="C1066" t="s">
        <v>27</v>
      </c>
      <c r="D1066" t="s">
        <v>28</v>
      </c>
      <c r="E1066" t="s">
        <v>4447</v>
      </c>
      <c r="F1066">
        <v>6978352</v>
      </c>
      <c r="G1066">
        <v>6611501</v>
      </c>
    </row>
    <row r="1067" spans="1:7" x14ac:dyDescent="0.25">
      <c r="A1067" t="s">
        <v>2837</v>
      </c>
      <c r="B1067" t="s">
        <v>2791</v>
      </c>
      <c r="C1067" t="s">
        <v>47</v>
      </c>
      <c r="D1067" t="s">
        <v>48</v>
      </c>
      <c r="E1067" t="s">
        <v>4448</v>
      </c>
      <c r="F1067">
        <v>350343</v>
      </c>
      <c r="G1067">
        <v>332669</v>
      </c>
    </row>
    <row r="1068" spans="1:7" x14ac:dyDescent="0.25">
      <c r="A1068" t="s">
        <v>2840</v>
      </c>
      <c r="B1068" t="s">
        <v>2791</v>
      </c>
      <c r="C1068" t="s">
        <v>47</v>
      </c>
      <c r="D1068" t="s">
        <v>48</v>
      </c>
      <c r="E1068" t="s">
        <v>4449</v>
      </c>
      <c r="F1068">
        <v>193287</v>
      </c>
      <c r="G1068">
        <v>176045</v>
      </c>
    </row>
    <row r="1069" spans="1:7" x14ac:dyDescent="0.25">
      <c r="A1069" t="s">
        <v>2843</v>
      </c>
      <c r="B1069" t="s">
        <v>2791</v>
      </c>
      <c r="C1069" t="s">
        <v>27</v>
      </c>
      <c r="D1069" t="s">
        <v>28</v>
      </c>
      <c r="E1069" t="s">
        <v>4450</v>
      </c>
      <c r="F1069">
        <v>6079622</v>
      </c>
      <c r="G1069">
        <v>6189695</v>
      </c>
    </row>
    <row r="1070" spans="1:7" x14ac:dyDescent="0.25">
      <c r="A1070" t="s">
        <v>2844</v>
      </c>
      <c r="B1070" t="s">
        <v>2791</v>
      </c>
      <c r="C1070" t="s">
        <v>47</v>
      </c>
      <c r="D1070" t="s">
        <v>48</v>
      </c>
      <c r="E1070" t="s">
        <v>4451</v>
      </c>
      <c r="F1070">
        <v>390928</v>
      </c>
      <c r="G1070">
        <v>380141</v>
      </c>
    </row>
    <row r="1071" spans="1:7" x14ac:dyDescent="0.25">
      <c r="A1071" t="s">
        <v>2846</v>
      </c>
      <c r="B1071" t="s">
        <v>2791</v>
      </c>
      <c r="C1071" t="s">
        <v>27</v>
      </c>
      <c r="D1071" t="s">
        <v>28</v>
      </c>
      <c r="E1071" t="s">
        <v>4452</v>
      </c>
      <c r="F1071">
        <v>1210918</v>
      </c>
      <c r="G1071">
        <v>1195184</v>
      </c>
    </row>
    <row r="1072" spans="1:7" x14ac:dyDescent="0.25">
      <c r="A1072" t="s">
        <v>2849</v>
      </c>
      <c r="B1072" t="s">
        <v>2791</v>
      </c>
      <c r="C1072" t="s">
        <v>47</v>
      </c>
      <c r="D1072" t="s">
        <v>48</v>
      </c>
      <c r="E1072" t="s">
        <v>4453</v>
      </c>
      <c r="F1072">
        <v>1815557</v>
      </c>
      <c r="G1072">
        <v>1826739</v>
      </c>
    </row>
    <row r="1073" spans="1:7" x14ac:dyDescent="0.25">
      <c r="A1073" t="s">
        <v>2850</v>
      </c>
      <c r="B1073" t="s">
        <v>2791</v>
      </c>
      <c r="C1073" t="s">
        <v>47</v>
      </c>
      <c r="D1073" t="s">
        <v>48</v>
      </c>
      <c r="E1073" t="s">
        <v>4454</v>
      </c>
      <c r="F1073">
        <v>1353847</v>
      </c>
      <c r="G1073">
        <v>1349326</v>
      </c>
    </row>
    <row r="1074" spans="1:7" x14ac:dyDescent="0.25">
      <c r="A1074" t="s">
        <v>2852</v>
      </c>
      <c r="B1074" t="s">
        <v>2791</v>
      </c>
      <c r="C1074" t="s">
        <v>47</v>
      </c>
      <c r="D1074" t="s">
        <v>48</v>
      </c>
      <c r="E1074" t="s">
        <v>4455</v>
      </c>
      <c r="F1074">
        <v>248122</v>
      </c>
      <c r="G1074">
        <v>221826</v>
      </c>
    </row>
    <row r="1075" spans="1:7" x14ac:dyDescent="0.25">
      <c r="A1075" t="s">
        <v>2854</v>
      </c>
      <c r="B1075" t="s">
        <v>2791</v>
      </c>
      <c r="C1075" t="s">
        <v>27</v>
      </c>
      <c r="D1075" t="s">
        <v>28</v>
      </c>
      <c r="E1075" t="s">
        <v>4456</v>
      </c>
      <c r="F1075">
        <v>828799</v>
      </c>
      <c r="G1075">
        <v>801379</v>
      </c>
    </row>
    <row r="1076" spans="1:7" x14ac:dyDescent="0.25">
      <c r="A1076" t="s">
        <v>2856</v>
      </c>
      <c r="B1076" t="s">
        <v>2791</v>
      </c>
      <c r="C1076" t="s">
        <v>27</v>
      </c>
      <c r="D1076" t="s">
        <v>28</v>
      </c>
      <c r="E1076" t="s">
        <v>4457</v>
      </c>
      <c r="F1076">
        <v>23714902</v>
      </c>
      <c r="G1076">
        <v>22731794</v>
      </c>
    </row>
    <row r="1077" spans="1:7" x14ac:dyDescent="0.25">
      <c r="A1077" t="s">
        <v>2857</v>
      </c>
      <c r="B1077" t="s">
        <v>2791</v>
      </c>
      <c r="C1077" t="s">
        <v>27</v>
      </c>
      <c r="D1077" t="s">
        <v>28</v>
      </c>
      <c r="E1077" t="s">
        <v>4458</v>
      </c>
      <c r="F1077">
        <v>2115029</v>
      </c>
      <c r="G1077">
        <v>2036579</v>
      </c>
    </row>
    <row r="1078" spans="1:7" x14ac:dyDescent="0.25">
      <c r="A1078" t="s">
        <v>2858</v>
      </c>
      <c r="B1078" t="s">
        <v>2791</v>
      </c>
      <c r="C1078" t="s">
        <v>27</v>
      </c>
      <c r="D1078" t="s">
        <v>28</v>
      </c>
      <c r="E1078" t="s">
        <v>4459</v>
      </c>
      <c r="F1078">
        <v>959678</v>
      </c>
      <c r="G1078">
        <v>983730</v>
      </c>
    </row>
    <row r="1079" spans="1:7" x14ac:dyDescent="0.25">
      <c r="A1079" t="s">
        <v>2861</v>
      </c>
      <c r="B1079" t="s">
        <v>2791</v>
      </c>
      <c r="C1079" t="s">
        <v>27</v>
      </c>
      <c r="D1079" t="s">
        <v>28</v>
      </c>
      <c r="E1079" t="s">
        <v>4460</v>
      </c>
      <c r="F1079">
        <v>3605219</v>
      </c>
      <c r="G1079">
        <v>3550763</v>
      </c>
    </row>
    <row r="1080" spans="1:7" x14ac:dyDescent="0.25">
      <c r="A1080" t="s">
        <v>2864</v>
      </c>
      <c r="B1080" t="s">
        <v>2791</v>
      </c>
      <c r="C1080" t="s">
        <v>47</v>
      </c>
      <c r="D1080" t="s">
        <v>48</v>
      </c>
      <c r="E1080" t="s">
        <v>4461</v>
      </c>
      <c r="F1080">
        <v>354186</v>
      </c>
      <c r="G1080">
        <v>338981</v>
      </c>
    </row>
    <row r="1081" spans="1:7" x14ac:dyDescent="0.25">
      <c r="A1081" t="s">
        <v>2866</v>
      </c>
      <c r="B1081" t="s">
        <v>2791</v>
      </c>
      <c r="C1081" t="s">
        <v>47</v>
      </c>
      <c r="D1081" t="s">
        <v>48</v>
      </c>
      <c r="E1081" t="s">
        <v>4462</v>
      </c>
      <c r="F1081">
        <v>591137</v>
      </c>
      <c r="G1081">
        <v>586713</v>
      </c>
    </row>
    <row r="1082" spans="1:7" x14ac:dyDescent="0.25">
      <c r="A1082" t="s">
        <v>2869</v>
      </c>
      <c r="B1082" t="s">
        <v>2791</v>
      </c>
      <c r="C1082" t="s">
        <v>27</v>
      </c>
      <c r="D1082" t="s">
        <v>28</v>
      </c>
      <c r="E1082" t="s">
        <v>4463</v>
      </c>
      <c r="F1082">
        <v>668608</v>
      </c>
      <c r="G1082">
        <v>618607</v>
      </c>
    </row>
    <row r="1083" spans="1:7" x14ac:dyDescent="0.25">
      <c r="A1083" t="s">
        <v>2873</v>
      </c>
      <c r="B1083" t="s">
        <v>2791</v>
      </c>
      <c r="C1083" t="s">
        <v>27</v>
      </c>
      <c r="D1083" t="s">
        <v>28</v>
      </c>
      <c r="E1083" t="s">
        <v>4464</v>
      </c>
      <c r="F1083">
        <v>2069185</v>
      </c>
      <c r="G1083">
        <v>1924707</v>
      </c>
    </row>
    <row r="1084" spans="1:7" x14ac:dyDescent="0.25">
      <c r="A1084" t="s">
        <v>2877</v>
      </c>
      <c r="B1084" t="s">
        <v>2791</v>
      </c>
      <c r="C1084" t="s">
        <v>27</v>
      </c>
      <c r="D1084" t="s">
        <v>28</v>
      </c>
      <c r="E1084" t="s">
        <v>4465</v>
      </c>
      <c r="F1084">
        <v>1535436</v>
      </c>
      <c r="G1084">
        <v>1493076</v>
      </c>
    </row>
    <row r="1085" spans="1:7" x14ac:dyDescent="0.25">
      <c r="A1085" t="s">
        <v>2879</v>
      </c>
      <c r="B1085" t="s">
        <v>2791</v>
      </c>
      <c r="C1085" t="s">
        <v>27</v>
      </c>
      <c r="D1085" t="s">
        <v>28</v>
      </c>
      <c r="E1085" t="s">
        <v>4466</v>
      </c>
      <c r="F1085">
        <v>710285</v>
      </c>
      <c r="G1085">
        <v>730245</v>
      </c>
    </row>
    <row r="1086" spans="1:7" x14ac:dyDescent="0.25">
      <c r="A1086" t="s">
        <v>2438</v>
      </c>
      <c r="B1086" t="s">
        <v>2791</v>
      </c>
      <c r="C1086" t="s">
        <v>47</v>
      </c>
      <c r="D1086" t="s">
        <v>48</v>
      </c>
      <c r="E1086" t="s">
        <v>4467</v>
      </c>
      <c r="F1086">
        <v>259324</v>
      </c>
      <c r="G1086">
        <v>254709</v>
      </c>
    </row>
    <row r="1087" spans="1:7" x14ac:dyDescent="0.25">
      <c r="A1087" t="s">
        <v>2882</v>
      </c>
      <c r="B1087" t="s">
        <v>2791</v>
      </c>
      <c r="C1087" t="s">
        <v>47</v>
      </c>
      <c r="D1087" t="s">
        <v>48</v>
      </c>
      <c r="E1087" t="s">
        <v>4468</v>
      </c>
      <c r="F1087">
        <v>304203</v>
      </c>
      <c r="G1087">
        <v>297100</v>
      </c>
    </row>
    <row r="1088" spans="1:7" x14ac:dyDescent="0.25">
      <c r="A1088" t="s">
        <v>2885</v>
      </c>
      <c r="B1088" t="s">
        <v>2791</v>
      </c>
      <c r="C1088" t="s">
        <v>47</v>
      </c>
      <c r="D1088" t="s">
        <v>48</v>
      </c>
      <c r="E1088" t="s">
        <v>4469</v>
      </c>
      <c r="F1088">
        <v>923667</v>
      </c>
      <c r="G1088">
        <v>911095</v>
      </c>
    </row>
    <row r="1089" spans="1:7" x14ac:dyDescent="0.25">
      <c r="A1089" t="s">
        <v>1816</v>
      </c>
      <c r="B1089" t="s">
        <v>2791</v>
      </c>
      <c r="C1089" t="s">
        <v>27</v>
      </c>
      <c r="D1089" t="s">
        <v>28</v>
      </c>
      <c r="E1089" t="s">
        <v>4470</v>
      </c>
      <c r="F1089">
        <v>743626</v>
      </c>
      <c r="G1089">
        <v>729774</v>
      </c>
    </row>
    <row r="1090" spans="1:7" x14ac:dyDescent="0.25">
      <c r="A1090" t="s">
        <v>2889</v>
      </c>
      <c r="B1090" t="s">
        <v>2791</v>
      </c>
      <c r="C1090" t="s">
        <v>27</v>
      </c>
      <c r="D1090" t="s">
        <v>28</v>
      </c>
      <c r="E1090" t="s">
        <v>4471</v>
      </c>
      <c r="F1090">
        <v>869443</v>
      </c>
      <c r="G1090">
        <v>928792</v>
      </c>
    </row>
    <row r="1091" spans="1:7" x14ac:dyDescent="0.25">
      <c r="A1091" t="s">
        <v>2892</v>
      </c>
      <c r="B1091" t="s">
        <v>2791</v>
      </c>
      <c r="C1091" t="s">
        <v>47</v>
      </c>
      <c r="D1091" t="s">
        <v>48</v>
      </c>
      <c r="E1091" t="s">
        <v>4472</v>
      </c>
      <c r="F1091">
        <v>365549</v>
      </c>
      <c r="G1091">
        <v>329984</v>
      </c>
    </row>
    <row r="1092" spans="1:7" x14ac:dyDescent="0.25">
      <c r="A1092" t="s">
        <v>2895</v>
      </c>
      <c r="B1092" t="s">
        <v>2791</v>
      </c>
      <c r="C1092" t="s">
        <v>27</v>
      </c>
      <c r="D1092" t="s">
        <v>28</v>
      </c>
      <c r="E1092" t="s">
        <v>4473</v>
      </c>
      <c r="F1092">
        <v>391948</v>
      </c>
      <c r="G1092">
        <v>360493</v>
      </c>
    </row>
    <row r="1093" spans="1:7" x14ac:dyDescent="0.25">
      <c r="A1093" t="s">
        <v>2898</v>
      </c>
      <c r="B1093" t="s">
        <v>2791</v>
      </c>
      <c r="C1093" t="s">
        <v>47</v>
      </c>
      <c r="D1093" t="s">
        <v>48</v>
      </c>
      <c r="E1093" t="s">
        <v>4474</v>
      </c>
      <c r="F1093">
        <v>285194</v>
      </c>
      <c r="G1093">
        <v>285198</v>
      </c>
    </row>
    <row r="1094" spans="1:7" x14ac:dyDescent="0.25">
      <c r="A1094" t="s">
        <v>2900</v>
      </c>
      <c r="B1094" t="s">
        <v>2791</v>
      </c>
      <c r="C1094" t="s">
        <v>27</v>
      </c>
      <c r="D1094" t="s">
        <v>28</v>
      </c>
      <c r="E1094" t="s">
        <v>4475</v>
      </c>
      <c r="F1094">
        <v>825583</v>
      </c>
      <c r="G1094">
        <v>767407</v>
      </c>
    </row>
    <row r="1095" spans="1:7" x14ac:dyDescent="0.25">
      <c r="A1095" t="s">
        <v>513</v>
      </c>
      <c r="B1095" t="s">
        <v>2791</v>
      </c>
      <c r="C1095" t="s">
        <v>47</v>
      </c>
      <c r="D1095" t="s">
        <v>48</v>
      </c>
      <c r="E1095" t="s">
        <v>4476</v>
      </c>
      <c r="F1095">
        <v>335827</v>
      </c>
      <c r="G1095">
        <v>314414</v>
      </c>
    </row>
    <row r="1096" spans="1:7" x14ac:dyDescent="0.25">
      <c r="A1096" t="s">
        <v>537</v>
      </c>
      <c r="B1096" t="s">
        <v>2791</v>
      </c>
      <c r="C1096" t="s">
        <v>47</v>
      </c>
      <c r="D1096" t="s">
        <v>48</v>
      </c>
      <c r="E1096" t="s">
        <v>4477</v>
      </c>
      <c r="F1096">
        <v>1634463</v>
      </c>
      <c r="G1096">
        <v>1643926</v>
      </c>
    </row>
    <row r="1097" spans="1:7" x14ac:dyDescent="0.25">
      <c r="A1097" t="s">
        <v>2905</v>
      </c>
      <c r="B1097" t="s">
        <v>2791</v>
      </c>
      <c r="C1097" t="s">
        <v>47</v>
      </c>
      <c r="D1097" t="s">
        <v>48</v>
      </c>
      <c r="E1097" t="s">
        <v>4478</v>
      </c>
      <c r="F1097">
        <v>333253</v>
      </c>
      <c r="G1097">
        <v>313578</v>
      </c>
    </row>
    <row r="1098" spans="1:7" x14ac:dyDescent="0.25">
      <c r="A1098" t="s">
        <v>4670</v>
      </c>
      <c r="B1098" t="s">
        <v>2791</v>
      </c>
      <c r="C1098" t="s">
        <v>27</v>
      </c>
      <c r="D1098" t="s">
        <v>28</v>
      </c>
      <c r="E1098" t="s">
        <v>4700</v>
      </c>
      <c r="F1098">
        <v>0</v>
      </c>
      <c r="G1098">
        <v>232341</v>
      </c>
    </row>
    <row r="1099" spans="1:7" x14ac:dyDescent="0.25">
      <c r="A1099" t="s">
        <v>2908</v>
      </c>
      <c r="B1099" t="s">
        <v>2791</v>
      </c>
      <c r="C1099" t="s">
        <v>27</v>
      </c>
      <c r="D1099" t="s">
        <v>28</v>
      </c>
      <c r="E1099" t="s">
        <v>4479</v>
      </c>
      <c r="F1099">
        <v>1220873</v>
      </c>
      <c r="G1099">
        <v>1152768</v>
      </c>
    </row>
    <row r="1100" spans="1:7" x14ac:dyDescent="0.25">
      <c r="A1100" t="s">
        <v>2911</v>
      </c>
      <c r="B1100" t="s">
        <v>2791</v>
      </c>
      <c r="C1100" t="s">
        <v>27</v>
      </c>
      <c r="D1100" t="s">
        <v>28</v>
      </c>
      <c r="E1100" t="s">
        <v>4480</v>
      </c>
      <c r="F1100">
        <v>1179994</v>
      </c>
      <c r="G1100">
        <v>1174523</v>
      </c>
    </row>
    <row r="1101" spans="1:7" x14ac:dyDescent="0.25">
      <c r="A1101" t="s">
        <v>2914</v>
      </c>
      <c r="B1101" t="s">
        <v>2791</v>
      </c>
      <c r="C1101" t="s">
        <v>27</v>
      </c>
      <c r="D1101" t="s">
        <v>28</v>
      </c>
      <c r="E1101" t="s">
        <v>4481</v>
      </c>
      <c r="F1101">
        <v>1074229</v>
      </c>
      <c r="G1101">
        <v>1043807</v>
      </c>
    </row>
    <row r="1102" spans="1:7" x14ac:dyDescent="0.25">
      <c r="A1102" t="s">
        <v>2917</v>
      </c>
      <c r="B1102" t="s">
        <v>2791</v>
      </c>
      <c r="C1102" t="s">
        <v>27</v>
      </c>
      <c r="D1102" t="s">
        <v>28</v>
      </c>
      <c r="E1102" t="s">
        <v>4482</v>
      </c>
      <c r="F1102">
        <v>514534</v>
      </c>
      <c r="G1102">
        <v>502231</v>
      </c>
    </row>
    <row r="1103" spans="1:7" x14ac:dyDescent="0.25">
      <c r="A1103" t="s">
        <v>2920</v>
      </c>
      <c r="B1103" t="s">
        <v>2791</v>
      </c>
      <c r="C1103" t="s">
        <v>47</v>
      </c>
      <c r="D1103" t="s">
        <v>48</v>
      </c>
      <c r="E1103" t="s">
        <v>4483</v>
      </c>
      <c r="F1103">
        <v>191254</v>
      </c>
      <c r="G1103">
        <v>186081</v>
      </c>
    </row>
    <row r="1104" spans="1:7" x14ac:dyDescent="0.25">
      <c r="A1104" t="s">
        <v>2923</v>
      </c>
      <c r="B1104" t="s">
        <v>2791</v>
      </c>
      <c r="C1104" t="s">
        <v>27</v>
      </c>
      <c r="D1104" t="s">
        <v>28</v>
      </c>
      <c r="E1104" t="s">
        <v>4484</v>
      </c>
      <c r="F1104">
        <v>739584</v>
      </c>
      <c r="G1104">
        <v>701190</v>
      </c>
    </row>
    <row r="1105" spans="1:7" x14ac:dyDescent="0.25">
      <c r="A1105" t="s">
        <v>2928</v>
      </c>
      <c r="B1105" t="s">
        <v>2791</v>
      </c>
      <c r="C1105" t="s">
        <v>27</v>
      </c>
      <c r="D1105" t="s">
        <v>28</v>
      </c>
      <c r="E1105" t="s">
        <v>4485</v>
      </c>
      <c r="F1105">
        <v>11772041</v>
      </c>
      <c r="G1105">
        <v>11500707</v>
      </c>
    </row>
    <row r="1106" spans="1:7" x14ac:dyDescent="0.25">
      <c r="A1106" t="s">
        <v>2930</v>
      </c>
      <c r="B1106" t="s">
        <v>2791</v>
      </c>
      <c r="C1106" t="s">
        <v>47</v>
      </c>
      <c r="D1106" t="s">
        <v>48</v>
      </c>
      <c r="E1106" t="s">
        <v>4486</v>
      </c>
      <c r="F1106">
        <v>392734</v>
      </c>
      <c r="G1106">
        <v>386314</v>
      </c>
    </row>
    <row r="1107" spans="1:7" x14ac:dyDescent="0.25">
      <c r="A1107" t="s">
        <v>2933</v>
      </c>
      <c r="B1107" t="s">
        <v>2791</v>
      </c>
      <c r="C1107" t="s">
        <v>27</v>
      </c>
      <c r="D1107" t="s">
        <v>28</v>
      </c>
      <c r="E1107" t="s">
        <v>4487</v>
      </c>
      <c r="F1107">
        <v>513665</v>
      </c>
      <c r="G1107">
        <v>491591</v>
      </c>
    </row>
    <row r="1108" spans="1:7" x14ac:dyDescent="0.25">
      <c r="A1108" t="s">
        <v>2935</v>
      </c>
      <c r="B1108" t="s">
        <v>2791</v>
      </c>
      <c r="C1108" t="s">
        <v>27</v>
      </c>
      <c r="D1108" t="s">
        <v>28</v>
      </c>
      <c r="E1108" t="s">
        <v>4488</v>
      </c>
      <c r="F1108">
        <v>311726</v>
      </c>
      <c r="G1108">
        <v>301115</v>
      </c>
    </row>
    <row r="1109" spans="1:7" x14ac:dyDescent="0.25">
      <c r="A1109" t="s">
        <v>2938</v>
      </c>
      <c r="B1109" t="s">
        <v>2791</v>
      </c>
      <c r="C1109" t="s">
        <v>27</v>
      </c>
      <c r="D1109" t="s">
        <v>28</v>
      </c>
      <c r="E1109" t="s">
        <v>4489</v>
      </c>
      <c r="F1109">
        <v>318011</v>
      </c>
      <c r="G1109">
        <v>301433</v>
      </c>
    </row>
    <row r="1110" spans="1:7" x14ac:dyDescent="0.25">
      <c r="A1110" t="s">
        <v>2941</v>
      </c>
      <c r="B1110" t="s">
        <v>2791</v>
      </c>
      <c r="C1110" t="s">
        <v>27</v>
      </c>
      <c r="D1110" t="s">
        <v>28</v>
      </c>
      <c r="E1110" t="s">
        <v>4490</v>
      </c>
      <c r="F1110">
        <v>408865</v>
      </c>
      <c r="G1110">
        <v>389999</v>
      </c>
    </row>
    <row r="1111" spans="1:7" x14ac:dyDescent="0.25">
      <c r="A1111" t="s">
        <v>154</v>
      </c>
      <c r="B1111" t="s">
        <v>2791</v>
      </c>
      <c r="C1111" t="s">
        <v>27</v>
      </c>
      <c r="D1111" t="s">
        <v>28</v>
      </c>
      <c r="E1111" t="s">
        <v>4491</v>
      </c>
      <c r="F1111">
        <v>308239</v>
      </c>
      <c r="G1111">
        <v>311697</v>
      </c>
    </row>
    <row r="1112" spans="1:7" x14ac:dyDescent="0.25">
      <c r="A1112" t="s">
        <v>2945</v>
      </c>
      <c r="B1112" t="s">
        <v>2791</v>
      </c>
      <c r="C1112" t="s">
        <v>47</v>
      </c>
      <c r="D1112" t="s">
        <v>48</v>
      </c>
      <c r="E1112" t="s">
        <v>4492</v>
      </c>
      <c r="F1112">
        <v>351904</v>
      </c>
      <c r="G1112">
        <v>372194</v>
      </c>
    </row>
    <row r="1113" spans="1:7" x14ac:dyDescent="0.25">
      <c r="A1113" t="s">
        <v>2948</v>
      </c>
      <c r="B1113" t="s">
        <v>2791</v>
      </c>
      <c r="C1113" t="s">
        <v>27</v>
      </c>
      <c r="D1113" t="s">
        <v>28</v>
      </c>
      <c r="E1113" t="s">
        <v>4493</v>
      </c>
      <c r="F1113">
        <v>905642</v>
      </c>
      <c r="G1113">
        <v>853460</v>
      </c>
    </row>
    <row r="1114" spans="1:7" x14ac:dyDescent="0.25">
      <c r="A1114" t="s">
        <v>2953</v>
      </c>
      <c r="B1114" t="s">
        <v>2791</v>
      </c>
      <c r="C1114" t="s">
        <v>27</v>
      </c>
      <c r="D1114" t="s">
        <v>28</v>
      </c>
      <c r="E1114" t="s">
        <v>4494</v>
      </c>
      <c r="F1114">
        <v>564209</v>
      </c>
      <c r="G1114">
        <v>560647</v>
      </c>
    </row>
    <row r="1115" spans="1:7" x14ac:dyDescent="0.25">
      <c r="A1115" t="s">
        <v>2957</v>
      </c>
      <c r="B1115" t="s">
        <v>2791</v>
      </c>
      <c r="C1115" t="s">
        <v>27</v>
      </c>
      <c r="D1115" t="s">
        <v>28</v>
      </c>
      <c r="E1115" t="s">
        <v>4495</v>
      </c>
      <c r="F1115">
        <v>1384313</v>
      </c>
      <c r="G1115">
        <v>1346469</v>
      </c>
    </row>
    <row r="1116" spans="1:7" x14ac:dyDescent="0.25">
      <c r="A1116" t="s">
        <v>2962</v>
      </c>
      <c r="B1116" t="s">
        <v>2791</v>
      </c>
      <c r="C1116" t="s">
        <v>27</v>
      </c>
      <c r="D1116" t="s">
        <v>28</v>
      </c>
      <c r="E1116" t="s">
        <v>4496</v>
      </c>
      <c r="F1116">
        <v>1156356</v>
      </c>
      <c r="G1116">
        <v>1113042</v>
      </c>
    </row>
    <row r="1117" spans="1:7" x14ac:dyDescent="0.25">
      <c r="A1117" t="s">
        <v>2966</v>
      </c>
      <c r="B1117" t="s">
        <v>2791</v>
      </c>
      <c r="C1117" t="s">
        <v>99</v>
      </c>
      <c r="D1117" t="s">
        <v>100</v>
      </c>
      <c r="E1117" t="s">
        <v>4497</v>
      </c>
      <c r="F1117">
        <v>2069603</v>
      </c>
      <c r="G1117">
        <v>2081559</v>
      </c>
    </row>
    <row r="1118" spans="1:7" x14ac:dyDescent="0.25">
      <c r="A1118" t="s">
        <v>2967</v>
      </c>
      <c r="B1118" t="s">
        <v>2791</v>
      </c>
      <c r="C1118" t="s">
        <v>99</v>
      </c>
      <c r="D1118" t="s">
        <v>100</v>
      </c>
      <c r="E1118" t="s">
        <v>4498</v>
      </c>
      <c r="F1118">
        <v>1633442</v>
      </c>
      <c r="G1118">
        <v>1624887</v>
      </c>
    </row>
    <row r="1119" spans="1:7" x14ac:dyDescent="0.25">
      <c r="A1119" t="s">
        <v>2968</v>
      </c>
      <c r="B1119" t="s">
        <v>2791</v>
      </c>
      <c r="C1119" t="s">
        <v>99</v>
      </c>
      <c r="D1119" t="s">
        <v>100</v>
      </c>
      <c r="E1119" t="s">
        <v>4499</v>
      </c>
      <c r="F1119">
        <v>2127902</v>
      </c>
      <c r="G1119">
        <v>2118087</v>
      </c>
    </row>
    <row r="1120" spans="1:7" x14ac:dyDescent="0.25">
      <c r="A1120" t="s">
        <v>2969</v>
      </c>
      <c r="B1120" t="s">
        <v>2791</v>
      </c>
      <c r="C1120" t="s">
        <v>99</v>
      </c>
      <c r="D1120" t="s">
        <v>100</v>
      </c>
      <c r="E1120" t="s">
        <v>4500</v>
      </c>
      <c r="F1120">
        <v>2114257</v>
      </c>
      <c r="G1120">
        <v>2189252</v>
      </c>
    </row>
    <row r="1121" spans="1:7" x14ac:dyDescent="0.25">
      <c r="A1121" t="s">
        <v>2970</v>
      </c>
      <c r="B1121" t="s">
        <v>2791</v>
      </c>
      <c r="C1121" t="s">
        <v>99</v>
      </c>
      <c r="D1121" t="s">
        <v>100</v>
      </c>
      <c r="E1121" t="s">
        <v>4501</v>
      </c>
      <c r="F1121">
        <v>11799679</v>
      </c>
      <c r="G1121">
        <v>11836096</v>
      </c>
    </row>
    <row r="1122" spans="1:7" x14ac:dyDescent="0.25">
      <c r="A1122" t="s">
        <v>2972</v>
      </c>
      <c r="B1122" t="s">
        <v>2791</v>
      </c>
      <c r="C1122" t="s">
        <v>99</v>
      </c>
      <c r="D1122" t="s">
        <v>100</v>
      </c>
      <c r="E1122" t="s">
        <v>4502</v>
      </c>
      <c r="F1122">
        <v>7728140</v>
      </c>
      <c r="G1122">
        <v>7575912</v>
      </c>
    </row>
    <row r="1123" spans="1:7" x14ac:dyDescent="0.25">
      <c r="A1123" t="s">
        <v>1739</v>
      </c>
      <c r="B1123" t="s">
        <v>2791</v>
      </c>
      <c r="C1123" t="s">
        <v>99</v>
      </c>
      <c r="D1123" t="s">
        <v>100</v>
      </c>
      <c r="E1123" t="s">
        <v>4503</v>
      </c>
      <c r="F1123">
        <v>2118292</v>
      </c>
      <c r="G1123">
        <v>2130286</v>
      </c>
    </row>
    <row r="1124" spans="1:7" x14ac:dyDescent="0.25">
      <c r="A1124" t="s">
        <v>2975</v>
      </c>
      <c r="B1124" t="s">
        <v>2791</v>
      </c>
      <c r="C1124" t="s">
        <v>99</v>
      </c>
      <c r="D1124" t="s">
        <v>100</v>
      </c>
      <c r="E1124" t="s">
        <v>4504</v>
      </c>
      <c r="F1124">
        <v>2495862</v>
      </c>
      <c r="G1124">
        <v>2409293</v>
      </c>
    </row>
    <row r="1125" spans="1:7" x14ac:dyDescent="0.25">
      <c r="A1125" t="s">
        <v>2977</v>
      </c>
      <c r="B1125" t="s">
        <v>2791</v>
      </c>
      <c r="C1125" t="s">
        <v>99</v>
      </c>
      <c r="D1125" t="s">
        <v>100</v>
      </c>
      <c r="E1125" t="s">
        <v>4505</v>
      </c>
      <c r="F1125">
        <v>909925</v>
      </c>
      <c r="G1125">
        <v>996963</v>
      </c>
    </row>
    <row r="1126" spans="1:7" x14ac:dyDescent="0.25">
      <c r="A1126" t="s">
        <v>2980</v>
      </c>
      <c r="B1126" t="s">
        <v>2791</v>
      </c>
      <c r="C1126" t="s">
        <v>99</v>
      </c>
      <c r="D1126" t="s">
        <v>100</v>
      </c>
      <c r="E1126" t="s">
        <v>4506</v>
      </c>
      <c r="F1126">
        <v>1281490</v>
      </c>
      <c r="G1126">
        <v>1254103</v>
      </c>
    </row>
    <row r="1127" spans="1:7" x14ac:dyDescent="0.25">
      <c r="A1127" t="s">
        <v>2983</v>
      </c>
      <c r="B1127" t="s">
        <v>2984</v>
      </c>
      <c r="C1127" t="s">
        <v>19</v>
      </c>
      <c r="D1127" t="s">
        <v>20</v>
      </c>
      <c r="E1127" t="s">
        <v>4507</v>
      </c>
      <c r="F1127">
        <v>4502609</v>
      </c>
      <c r="G1127">
        <v>4405015</v>
      </c>
    </row>
    <row r="1128" spans="1:7" x14ac:dyDescent="0.25">
      <c r="A1128" t="s">
        <v>2986</v>
      </c>
      <c r="B1128" t="s">
        <v>2984</v>
      </c>
      <c r="C1128" t="s">
        <v>27</v>
      </c>
      <c r="D1128" t="s">
        <v>28</v>
      </c>
      <c r="E1128" t="s">
        <v>4508</v>
      </c>
      <c r="F1128">
        <v>237641</v>
      </c>
      <c r="G1128">
        <v>228495</v>
      </c>
    </row>
    <row r="1129" spans="1:7" x14ac:dyDescent="0.25">
      <c r="A1129" t="s">
        <v>2989</v>
      </c>
      <c r="B1129" t="s">
        <v>2984</v>
      </c>
      <c r="C1129" t="s">
        <v>47</v>
      </c>
      <c r="D1129" t="s">
        <v>48</v>
      </c>
      <c r="E1129" t="s">
        <v>4509</v>
      </c>
      <c r="F1129">
        <v>310299</v>
      </c>
      <c r="G1129">
        <v>307264</v>
      </c>
    </row>
    <row r="1130" spans="1:7" x14ac:dyDescent="0.25">
      <c r="A1130" t="s">
        <v>4673</v>
      </c>
      <c r="B1130" t="s">
        <v>2984</v>
      </c>
      <c r="C1130" t="s">
        <v>47</v>
      </c>
      <c r="D1130" t="s">
        <v>48</v>
      </c>
      <c r="E1130" t="s">
        <v>4701</v>
      </c>
      <c r="F1130">
        <v>0</v>
      </c>
      <c r="G1130">
        <v>195616</v>
      </c>
    </row>
    <row r="1131" spans="1:7" x14ac:dyDescent="0.25">
      <c r="A1131" t="s">
        <v>2991</v>
      </c>
      <c r="B1131" t="s">
        <v>2984</v>
      </c>
      <c r="C1131" t="s">
        <v>27</v>
      </c>
      <c r="D1131" t="s">
        <v>28</v>
      </c>
      <c r="E1131" t="s">
        <v>4510</v>
      </c>
      <c r="F1131">
        <v>482244</v>
      </c>
      <c r="G1131">
        <v>474559</v>
      </c>
    </row>
    <row r="1132" spans="1:7" x14ac:dyDescent="0.25">
      <c r="A1132" t="s">
        <v>2994</v>
      </c>
      <c r="B1132" t="s">
        <v>2984</v>
      </c>
      <c r="C1132" t="s">
        <v>27</v>
      </c>
      <c r="D1132" t="s">
        <v>28</v>
      </c>
      <c r="E1132" t="s">
        <v>4511</v>
      </c>
      <c r="F1132">
        <v>948191</v>
      </c>
      <c r="G1132">
        <v>955714</v>
      </c>
    </row>
    <row r="1133" spans="1:7" x14ac:dyDescent="0.25">
      <c r="A1133" t="s">
        <v>2996</v>
      </c>
      <c r="B1133" t="s">
        <v>2984</v>
      </c>
      <c r="C1133" t="s">
        <v>27</v>
      </c>
      <c r="D1133" t="s">
        <v>28</v>
      </c>
      <c r="E1133" t="s">
        <v>4512</v>
      </c>
      <c r="F1133">
        <v>623757</v>
      </c>
      <c r="G1133">
        <v>609315</v>
      </c>
    </row>
    <row r="1134" spans="1:7" x14ac:dyDescent="0.25">
      <c r="A1134" t="s">
        <v>2999</v>
      </c>
      <c r="B1134" t="s">
        <v>2984</v>
      </c>
      <c r="C1134" t="s">
        <v>27</v>
      </c>
      <c r="D1134" t="s">
        <v>28</v>
      </c>
      <c r="E1134" t="s">
        <v>4513</v>
      </c>
      <c r="F1134">
        <v>1427322</v>
      </c>
      <c r="G1134">
        <v>1351913</v>
      </c>
    </row>
    <row r="1135" spans="1:7" x14ac:dyDescent="0.25">
      <c r="A1135" t="s">
        <v>3001</v>
      </c>
      <c r="B1135" t="s">
        <v>2984</v>
      </c>
      <c r="C1135" t="s">
        <v>27</v>
      </c>
      <c r="D1135" t="s">
        <v>28</v>
      </c>
      <c r="E1135" t="s">
        <v>4514</v>
      </c>
      <c r="F1135">
        <v>510240</v>
      </c>
      <c r="G1135">
        <v>492038</v>
      </c>
    </row>
    <row r="1136" spans="1:7" x14ac:dyDescent="0.25">
      <c r="A1136" t="s">
        <v>3004</v>
      </c>
      <c r="B1136" t="s">
        <v>2984</v>
      </c>
      <c r="C1136" t="s">
        <v>27</v>
      </c>
      <c r="D1136" t="s">
        <v>28</v>
      </c>
      <c r="E1136" t="s">
        <v>4515</v>
      </c>
      <c r="F1136">
        <v>3338569</v>
      </c>
      <c r="G1136">
        <v>3270281</v>
      </c>
    </row>
    <row r="1137" spans="1:7" x14ac:dyDescent="0.25">
      <c r="A1137" t="s">
        <v>3006</v>
      </c>
      <c r="B1137" t="s">
        <v>2984</v>
      </c>
      <c r="C1137" t="s">
        <v>47</v>
      </c>
      <c r="D1137" t="s">
        <v>48</v>
      </c>
      <c r="E1137" t="s">
        <v>4516</v>
      </c>
      <c r="F1137">
        <v>386477</v>
      </c>
      <c r="G1137">
        <v>376576</v>
      </c>
    </row>
    <row r="1138" spans="1:7" x14ac:dyDescent="0.25">
      <c r="A1138" t="s">
        <v>3326</v>
      </c>
      <c r="B1138" t="s">
        <v>2984</v>
      </c>
      <c r="C1138" t="s">
        <v>47</v>
      </c>
      <c r="D1138" t="s">
        <v>48</v>
      </c>
      <c r="E1138" t="s">
        <v>4517</v>
      </c>
      <c r="F1138">
        <v>167646</v>
      </c>
      <c r="G1138">
        <v>194669</v>
      </c>
    </row>
    <row r="1139" spans="1:7" x14ac:dyDescent="0.25">
      <c r="A1139" t="s">
        <v>3009</v>
      </c>
      <c r="B1139" t="s">
        <v>2984</v>
      </c>
      <c r="C1139" t="s">
        <v>47</v>
      </c>
      <c r="D1139" t="s">
        <v>48</v>
      </c>
      <c r="E1139" t="s">
        <v>4518</v>
      </c>
      <c r="F1139">
        <v>389763</v>
      </c>
      <c r="G1139">
        <v>392201</v>
      </c>
    </row>
    <row r="1140" spans="1:7" x14ac:dyDescent="0.25">
      <c r="A1140" t="s">
        <v>3012</v>
      </c>
      <c r="B1140" t="s">
        <v>2984</v>
      </c>
      <c r="C1140" t="s">
        <v>47</v>
      </c>
      <c r="D1140" t="s">
        <v>48</v>
      </c>
      <c r="E1140" t="s">
        <v>4519</v>
      </c>
      <c r="F1140">
        <v>510725</v>
      </c>
      <c r="G1140">
        <v>533792</v>
      </c>
    </row>
    <row r="1141" spans="1:7" x14ac:dyDescent="0.25">
      <c r="A1141" t="s">
        <v>3014</v>
      </c>
      <c r="B1141" t="s">
        <v>2984</v>
      </c>
      <c r="C1141" t="s">
        <v>47</v>
      </c>
      <c r="D1141" t="s">
        <v>48</v>
      </c>
      <c r="E1141" t="s">
        <v>4520</v>
      </c>
      <c r="F1141">
        <v>1035984</v>
      </c>
      <c r="G1141">
        <v>1096983</v>
      </c>
    </row>
    <row r="1142" spans="1:7" x14ac:dyDescent="0.25">
      <c r="A1142" t="s">
        <v>3017</v>
      </c>
      <c r="B1142" t="s">
        <v>2984</v>
      </c>
      <c r="C1142" t="s">
        <v>99</v>
      </c>
      <c r="D1142" t="s">
        <v>100</v>
      </c>
      <c r="E1142" t="s">
        <v>4521</v>
      </c>
      <c r="F1142">
        <v>787193</v>
      </c>
      <c r="G1142">
        <v>805588</v>
      </c>
    </row>
    <row r="1143" spans="1:7" x14ac:dyDescent="0.25">
      <c r="A1143" t="s">
        <v>3018</v>
      </c>
      <c r="B1143" t="s">
        <v>2984</v>
      </c>
      <c r="C1143" t="s">
        <v>99</v>
      </c>
      <c r="D1143" t="s">
        <v>100</v>
      </c>
      <c r="E1143" t="s">
        <v>4522</v>
      </c>
      <c r="F1143">
        <v>2276949</v>
      </c>
      <c r="G1143">
        <v>2259800</v>
      </c>
    </row>
    <row r="1144" spans="1:7" x14ac:dyDescent="0.25">
      <c r="A1144" t="s">
        <v>3019</v>
      </c>
      <c r="B1144" t="s">
        <v>2984</v>
      </c>
      <c r="C1144" t="s">
        <v>99</v>
      </c>
      <c r="D1144" t="s">
        <v>100</v>
      </c>
      <c r="E1144" t="s">
        <v>4523</v>
      </c>
      <c r="F1144">
        <v>1352686</v>
      </c>
      <c r="G1144">
        <v>1191634</v>
      </c>
    </row>
    <row r="1145" spans="1:7" x14ac:dyDescent="0.25">
      <c r="A1145" t="s">
        <v>3020</v>
      </c>
      <c r="B1145" t="s">
        <v>3021</v>
      </c>
      <c r="C1145" t="s">
        <v>19</v>
      </c>
      <c r="D1145" t="s">
        <v>20</v>
      </c>
      <c r="E1145" t="s">
        <v>4524</v>
      </c>
      <c r="F1145">
        <v>17200032</v>
      </c>
      <c r="G1145">
        <v>16811175</v>
      </c>
    </row>
    <row r="1146" spans="1:7" x14ac:dyDescent="0.25">
      <c r="A1146" t="s">
        <v>1575</v>
      </c>
      <c r="B1146" t="s">
        <v>3021</v>
      </c>
      <c r="C1146" t="s">
        <v>27</v>
      </c>
      <c r="D1146" t="s">
        <v>28</v>
      </c>
      <c r="E1146" t="s">
        <v>4525</v>
      </c>
      <c r="F1146">
        <v>724748</v>
      </c>
      <c r="G1146">
        <v>722422</v>
      </c>
    </row>
    <row r="1147" spans="1:7" x14ac:dyDescent="0.25">
      <c r="A1147" t="s">
        <v>3023</v>
      </c>
      <c r="B1147" t="s">
        <v>3021</v>
      </c>
      <c r="C1147" t="s">
        <v>27</v>
      </c>
      <c r="D1147" t="s">
        <v>28</v>
      </c>
      <c r="E1147" t="s">
        <v>4526</v>
      </c>
      <c r="F1147">
        <v>432854</v>
      </c>
      <c r="G1147">
        <v>435188</v>
      </c>
    </row>
    <row r="1148" spans="1:7" x14ac:dyDescent="0.25">
      <c r="A1148" t="s">
        <v>842</v>
      </c>
      <c r="B1148" t="s">
        <v>3021</v>
      </c>
      <c r="C1148" t="s">
        <v>27</v>
      </c>
      <c r="D1148" t="s">
        <v>28</v>
      </c>
      <c r="E1148" t="s">
        <v>4527</v>
      </c>
      <c r="F1148">
        <v>251570</v>
      </c>
      <c r="G1148">
        <v>234742</v>
      </c>
    </row>
    <row r="1149" spans="1:7" x14ac:dyDescent="0.25">
      <c r="A1149" t="s">
        <v>3028</v>
      </c>
      <c r="B1149" t="s">
        <v>3021</v>
      </c>
      <c r="C1149" t="s">
        <v>27</v>
      </c>
      <c r="D1149" t="s">
        <v>28</v>
      </c>
      <c r="E1149" t="s">
        <v>4528</v>
      </c>
      <c r="F1149">
        <v>407522</v>
      </c>
      <c r="G1149">
        <v>391228</v>
      </c>
    </row>
    <row r="1150" spans="1:7" x14ac:dyDescent="0.25">
      <c r="A1150" t="s">
        <v>3032</v>
      </c>
      <c r="B1150" t="s">
        <v>3021</v>
      </c>
      <c r="C1150" t="s">
        <v>47</v>
      </c>
      <c r="D1150" t="s">
        <v>48</v>
      </c>
      <c r="E1150" t="s">
        <v>4529</v>
      </c>
      <c r="F1150">
        <v>931554</v>
      </c>
      <c r="G1150">
        <v>989058</v>
      </c>
    </row>
    <row r="1151" spans="1:7" x14ac:dyDescent="0.25">
      <c r="A1151" t="s">
        <v>3035</v>
      </c>
      <c r="B1151" t="s">
        <v>3021</v>
      </c>
      <c r="C1151" t="s">
        <v>27</v>
      </c>
      <c r="D1151" t="s">
        <v>28</v>
      </c>
      <c r="E1151" t="s">
        <v>4530</v>
      </c>
      <c r="F1151">
        <v>108256</v>
      </c>
      <c r="G1151">
        <v>108477</v>
      </c>
    </row>
    <row r="1152" spans="1:7" x14ac:dyDescent="0.25">
      <c r="A1152" t="s">
        <v>3038</v>
      </c>
      <c r="B1152" t="s">
        <v>3021</v>
      </c>
      <c r="C1152" t="s">
        <v>47</v>
      </c>
      <c r="D1152" t="s">
        <v>48</v>
      </c>
      <c r="E1152" t="s">
        <v>4531</v>
      </c>
      <c r="F1152">
        <v>79555</v>
      </c>
      <c r="G1152">
        <v>66986</v>
      </c>
    </row>
    <row r="1153" spans="1:7" x14ac:dyDescent="0.25">
      <c r="A1153" t="s">
        <v>1325</v>
      </c>
      <c r="B1153" t="s">
        <v>3021</v>
      </c>
      <c r="C1153" t="s">
        <v>27</v>
      </c>
      <c r="D1153" t="s">
        <v>28</v>
      </c>
      <c r="E1153" t="s">
        <v>4532</v>
      </c>
      <c r="F1153">
        <v>853699</v>
      </c>
      <c r="G1153">
        <v>846483</v>
      </c>
    </row>
    <row r="1154" spans="1:7" x14ac:dyDescent="0.25">
      <c r="A1154" t="s">
        <v>3044</v>
      </c>
      <c r="B1154" t="s">
        <v>3021</v>
      </c>
      <c r="C1154" t="s">
        <v>47</v>
      </c>
      <c r="D1154" t="s">
        <v>48</v>
      </c>
      <c r="E1154" t="s">
        <v>4533</v>
      </c>
      <c r="F1154">
        <v>166265</v>
      </c>
      <c r="G1154">
        <v>149272</v>
      </c>
    </row>
    <row r="1155" spans="1:7" x14ac:dyDescent="0.25">
      <c r="A1155" t="s">
        <v>3047</v>
      </c>
      <c r="B1155" t="s">
        <v>3021</v>
      </c>
      <c r="C1155" t="s">
        <v>27</v>
      </c>
      <c r="D1155" t="s">
        <v>28</v>
      </c>
      <c r="E1155" t="s">
        <v>4534</v>
      </c>
      <c r="F1155">
        <v>1086522</v>
      </c>
      <c r="G1155">
        <v>1147896</v>
      </c>
    </row>
    <row r="1156" spans="1:7" x14ac:dyDescent="0.25">
      <c r="A1156" t="s">
        <v>3049</v>
      </c>
      <c r="B1156" t="s">
        <v>3021</v>
      </c>
      <c r="C1156" t="s">
        <v>27</v>
      </c>
      <c r="D1156" t="s">
        <v>28</v>
      </c>
      <c r="E1156" t="s">
        <v>4535</v>
      </c>
      <c r="F1156">
        <v>531114</v>
      </c>
      <c r="G1156">
        <v>504808</v>
      </c>
    </row>
    <row r="1157" spans="1:7" x14ac:dyDescent="0.25">
      <c r="A1157" t="s">
        <v>3053</v>
      </c>
      <c r="B1157" t="s">
        <v>3021</v>
      </c>
      <c r="C1157" t="s">
        <v>47</v>
      </c>
      <c r="D1157" t="s">
        <v>48</v>
      </c>
      <c r="E1157" t="s">
        <v>4536</v>
      </c>
      <c r="F1157">
        <v>208694</v>
      </c>
      <c r="G1157">
        <v>188951</v>
      </c>
    </row>
    <row r="1158" spans="1:7" x14ac:dyDescent="0.25">
      <c r="A1158" t="s">
        <v>3056</v>
      </c>
      <c r="B1158" t="s">
        <v>3021</v>
      </c>
      <c r="C1158" t="s">
        <v>27</v>
      </c>
      <c r="D1158" t="s">
        <v>28</v>
      </c>
      <c r="E1158" t="s">
        <v>4537</v>
      </c>
      <c r="F1158">
        <v>687496</v>
      </c>
      <c r="G1158">
        <v>671484</v>
      </c>
    </row>
    <row r="1159" spans="1:7" x14ac:dyDescent="0.25">
      <c r="A1159" t="s">
        <v>3060</v>
      </c>
      <c r="B1159" t="s">
        <v>3021</v>
      </c>
      <c r="C1159" t="s">
        <v>27</v>
      </c>
      <c r="D1159" t="s">
        <v>28</v>
      </c>
      <c r="E1159" t="s">
        <v>4538</v>
      </c>
      <c r="F1159">
        <v>1128810</v>
      </c>
      <c r="G1159">
        <v>1135003</v>
      </c>
    </row>
    <row r="1160" spans="1:7" x14ac:dyDescent="0.25">
      <c r="A1160" t="s">
        <v>3062</v>
      </c>
      <c r="B1160" t="s">
        <v>3021</v>
      </c>
      <c r="C1160" t="s">
        <v>27</v>
      </c>
      <c r="D1160" t="s">
        <v>28</v>
      </c>
      <c r="E1160" t="s">
        <v>4539</v>
      </c>
      <c r="F1160">
        <v>4018211</v>
      </c>
      <c r="G1160">
        <v>3887252</v>
      </c>
    </row>
    <row r="1161" spans="1:7" x14ac:dyDescent="0.25">
      <c r="A1161" t="s">
        <v>3064</v>
      </c>
      <c r="B1161" t="s">
        <v>3021</v>
      </c>
      <c r="C1161" t="s">
        <v>47</v>
      </c>
      <c r="D1161" t="s">
        <v>48</v>
      </c>
      <c r="E1161" t="s">
        <v>4540</v>
      </c>
      <c r="F1161">
        <v>634377</v>
      </c>
      <c r="G1161">
        <v>636571</v>
      </c>
    </row>
    <row r="1162" spans="1:7" x14ac:dyDescent="0.25">
      <c r="A1162" t="s">
        <v>2106</v>
      </c>
      <c r="B1162" t="s">
        <v>3021</v>
      </c>
      <c r="C1162" t="s">
        <v>27</v>
      </c>
      <c r="D1162" t="s">
        <v>28</v>
      </c>
      <c r="E1162" t="s">
        <v>4541</v>
      </c>
      <c r="F1162">
        <v>1452052</v>
      </c>
      <c r="G1162">
        <v>1416720</v>
      </c>
    </row>
    <row r="1163" spans="1:7" x14ac:dyDescent="0.25">
      <c r="A1163" t="s">
        <v>3068</v>
      </c>
      <c r="B1163" t="s">
        <v>3021</v>
      </c>
      <c r="C1163" t="s">
        <v>27</v>
      </c>
      <c r="D1163" t="s">
        <v>28</v>
      </c>
      <c r="E1163" t="s">
        <v>4542</v>
      </c>
      <c r="F1163">
        <v>135753</v>
      </c>
      <c r="G1163">
        <v>141661</v>
      </c>
    </row>
    <row r="1164" spans="1:7" x14ac:dyDescent="0.25">
      <c r="A1164" t="s">
        <v>587</v>
      </c>
      <c r="B1164" t="s">
        <v>3021</v>
      </c>
      <c r="C1164" t="s">
        <v>27</v>
      </c>
      <c r="D1164" t="s">
        <v>28</v>
      </c>
      <c r="E1164" t="s">
        <v>4543</v>
      </c>
      <c r="F1164">
        <v>4273733</v>
      </c>
      <c r="G1164">
        <v>4199828</v>
      </c>
    </row>
    <row r="1165" spans="1:7" x14ac:dyDescent="0.25">
      <c r="A1165" t="s">
        <v>3073</v>
      </c>
      <c r="B1165" t="s">
        <v>3021</v>
      </c>
      <c r="C1165" t="s">
        <v>27</v>
      </c>
      <c r="D1165" t="s">
        <v>28</v>
      </c>
      <c r="E1165" t="s">
        <v>4544</v>
      </c>
      <c r="F1165">
        <v>1578101</v>
      </c>
      <c r="G1165">
        <v>1553047</v>
      </c>
    </row>
    <row r="1166" spans="1:7" x14ac:dyDescent="0.25">
      <c r="A1166" t="s">
        <v>3076</v>
      </c>
      <c r="B1166" t="s">
        <v>3021</v>
      </c>
      <c r="C1166" t="s">
        <v>47</v>
      </c>
      <c r="D1166" t="s">
        <v>48</v>
      </c>
      <c r="E1166" t="s">
        <v>4545</v>
      </c>
      <c r="F1166">
        <v>448648</v>
      </c>
      <c r="G1166">
        <v>448798</v>
      </c>
    </row>
    <row r="1167" spans="1:7" x14ac:dyDescent="0.25">
      <c r="A1167" t="s">
        <v>3080</v>
      </c>
      <c r="B1167" t="s">
        <v>3021</v>
      </c>
      <c r="C1167" t="s">
        <v>27</v>
      </c>
      <c r="D1167" t="s">
        <v>28</v>
      </c>
      <c r="E1167" t="s">
        <v>4546</v>
      </c>
      <c r="F1167">
        <v>1845351</v>
      </c>
      <c r="G1167">
        <v>1759428</v>
      </c>
    </row>
    <row r="1168" spans="1:7" x14ac:dyDescent="0.25">
      <c r="A1168" t="s">
        <v>4676</v>
      </c>
      <c r="B1168" t="s">
        <v>3021</v>
      </c>
      <c r="C1168" t="s">
        <v>27</v>
      </c>
      <c r="D1168" t="s">
        <v>28</v>
      </c>
      <c r="E1168" t="s">
        <v>4702</v>
      </c>
      <c r="F1168">
        <v>0</v>
      </c>
      <c r="G1168">
        <v>188366</v>
      </c>
    </row>
    <row r="1169" spans="1:7" x14ac:dyDescent="0.25">
      <c r="A1169" t="s">
        <v>3083</v>
      </c>
      <c r="B1169" t="s">
        <v>3021</v>
      </c>
      <c r="C1169" t="s">
        <v>27</v>
      </c>
      <c r="D1169" t="s">
        <v>28</v>
      </c>
      <c r="E1169" t="s">
        <v>4547</v>
      </c>
      <c r="F1169">
        <v>237014</v>
      </c>
      <c r="G1169">
        <v>237989</v>
      </c>
    </row>
    <row r="1170" spans="1:7" x14ac:dyDescent="0.25">
      <c r="A1170" t="s">
        <v>3087</v>
      </c>
      <c r="B1170" t="s">
        <v>3021</v>
      </c>
      <c r="C1170" t="s">
        <v>99</v>
      </c>
      <c r="D1170" t="s">
        <v>100</v>
      </c>
      <c r="E1170" t="s">
        <v>4548</v>
      </c>
      <c r="F1170">
        <v>1151014</v>
      </c>
      <c r="G1170">
        <v>1124855</v>
      </c>
    </row>
    <row r="1171" spans="1:7" x14ac:dyDescent="0.25">
      <c r="A1171" t="s">
        <v>3088</v>
      </c>
      <c r="B1171" t="s">
        <v>3021</v>
      </c>
      <c r="C1171" t="s">
        <v>99</v>
      </c>
      <c r="D1171" t="s">
        <v>100</v>
      </c>
      <c r="E1171" t="s">
        <v>4549</v>
      </c>
      <c r="F1171">
        <v>1228938</v>
      </c>
      <c r="G1171">
        <v>1206610</v>
      </c>
    </row>
    <row r="1172" spans="1:7" x14ac:dyDescent="0.25">
      <c r="A1172" t="s">
        <v>3089</v>
      </c>
      <c r="B1172" t="s">
        <v>3021</v>
      </c>
      <c r="C1172" t="s">
        <v>99</v>
      </c>
      <c r="D1172" t="s">
        <v>100</v>
      </c>
      <c r="E1172" t="s">
        <v>4550</v>
      </c>
      <c r="F1172">
        <v>4750027</v>
      </c>
      <c r="G1172">
        <v>4834351</v>
      </c>
    </row>
    <row r="1173" spans="1:7" x14ac:dyDescent="0.25">
      <c r="A1173" t="s">
        <v>3090</v>
      </c>
      <c r="B1173" t="s">
        <v>3021</v>
      </c>
      <c r="C1173" t="s">
        <v>99</v>
      </c>
      <c r="D1173" t="s">
        <v>100</v>
      </c>
      <c r="E1173" t="s">
        <v>4551</v>
      </c>
      <c r="F1173">
        <v>1553090</v>
      </c>
      <c r="G1173">
        <v>1563101</v>
      </c>
    </row>
    <row r="1174" spans="1:7" x14ac:dyDescent="0.25">
      <c r="A1174" t="s">
        <v>3091</v>
      </c>
      <c r="B1174" t="s">
        <v>3021</v>
      </c>
      <c r="C1174" t="s">
        <v>99</v>
      </c>
      <c r="D1174" t="s">
        <v>100</v>
      </c>
      <c r="E1174" t="s">
        <v>4552</v>
      </c>
      <c r="F1174">
        <v>1016624</v>
      </c>
      <c r="G1174">
        <v>1091020</v>
      </c>
    </row>
    <row r="1175" spans="1:7" x14ac:dyDescent="0.25">
      <c r="A1175" t="s">
        <v>3093</v>
      </c>
      <c r="B1175" t="s">
        <v>3021</v>
      </c>
      <c r="C1175" t="s">
        <v>99</v>
      </c>
      <c r="D1175" t="s">
        <v>100</v>
      </c>
      <c r="E1175" t="s">
        <v>4553</v>
      </c>
      <c r="F1175">
        <v>2058343</v>
      </c>
      <c r="G1175">
        <v>2088695</v>
      </c>
    </row>
    <row r="1176" spans="1:7" x14ac:dyDescent="0.25">
      <c r="A1176" t="s">
        <v>3094</v>
      </c>
      <c r="B1176" t="s">
        <v>3095</v>
      </c>
      <c r="C1176" t="s">
        <v>19</v>
      </c>
      <c r="D1176" t="s">
        <v>20</v>
      </c>
      <c r="E1176" t="s">
        <v>4554</v>
      </c>
      <c r="F1176">
        <v>6571638</v>
      </c>
      <c r="G1176">
        <v>6474277</v>
      </c>
    </row>
    <row r="1177" spans="1:7" x14ac:dyDescent="0.25">
      <c r="A1177" t="s">
        <v>2016</v>
      </c>
      <c r="B1177" t="s">
        <v>3095</v>
      </c>
      <c r="C1177" t="s">
        <v>27</v>
      </c>
      <c r="D1177" t="s">
        <v>28</v>
      </c>
      <c r="E1177" t="s">
        <v>4555</v>
      </c>
      <c r="F1177">
        <v>689742</v>
      </c>
      <c r="G1177">
        <v>716530</v>
      </c>
    </row>
    <row r="1178" spans="1:7" x14ac:dyDescent="0.25">
      <c r="A1178" t="s">
        <v>3099</v>
      </c>
      <c r="B1178" t="s">
        <v>3100</v>
      </c>
      <c r="C1178" t="s">
        <v>19</v>
      </c>
      <c r="D1178" t="s">
        <v>20</v>
      </c>
      <c r="E1178" t="s">
        <v>4556</v>
      </c>
      <c r="F1178">
        <v>11671256</v>
      </c>
      <c r="G1178">
        <v>11210063</v>
      </c>
    </row>
    <row r="1179" spans="1:7" x14ac:dyDescent="0.25">
      <c r="A1179" t="s">
        <v>3102</v>
      </c>
      <c r="B1179" t="s">
        <v>3100</v>
      </c>
      <c r="C1179" t="s">
        <v>27</v>
      </c>
      <c r="D1179" t="s">
        <v>28</v>
      </c>
      <c r="E1179" t="s">
        <v>4557</v>
      </c>
      <c r="F1179">
        <v>91984</v>
      </c>
      <c r="G1179">
        <v>89180</v>
      </c>
    </row>
    <row r="1180" spans="1:7" x14ac:dyDescent="0.25">
      <c r="A1180" t="s">
        <v>41</v>
      </c>
      <c r="B1180" t="s">
        <v>3100</v>
      </c>
      <c r="C1180" t="s">
        <v>27</v>
      </c>
      <c r="D1180" t="s">
        <v>28</v>
      </c>
      <c r="E1180" t="s">
        <v>4558</v>
      </c>
      <c r="F1180">
        <v>531551</v>
      </c>
      <c r="G1180">
        <v>498895</v>
      </c>
    </row>
    <row r="1181" spans="1:7" x14ac:dyDescent="0.25">
      <c r="A1181" t="s">
        <v>2088</v>
      </c>
      <c r="B1181" t="s">
        <v>3100</v>
      </c>
      <c r="C1181" t="s">
        <v>27</v>
      </c>
      <c r="D1181" t="s">
        <v>28</v>
      </c>
      <c r="E1181" t="s">
        <v>4559</v>
      </c>
      <c r="F1181">
        <v>573803</v>
      </c>
      <c r="G1181">
        <v>577943</v>
      </c>
    </row>
    <row r="1182" spans="1:7" x14ac:dyDescent="0.25">
      <c r="A1182" t="s">
        <v>3108</v>
      </c>
      <c r="B1182" t="s">
        <v>3100</v>
      </c>
      <c r="C1182" t="s">
        <v>27</v>
      </c>
      <c r="D1182" t="s">
        <v>28</v>
      </c>
      <c r="E1182" t="s">
        <v>4560</v>
      </c>
      <c r="F1182">
        <v>746106</v>
      </c>
      <c r="G1182">
        <v>738957</v>
      </c>
    </row>
    <row r="1183" spans="1:7" x14ac:dyDescent="0.25">
      <c r="A1183" t="s">
        <v>3111</v>
      </c>
      <c r="B1183" t="s">
        <v>3100</v>
      </c>
      <c r="C1183" t="s">
        <v>27</v>
      </c>
      <c r="D1183" t="s">
        <v>28</v>
      </c>
      <c r="E1183" t="s">
        <v>4561</v>
      </c>
      <c r="F1183">
        <v>403595</v>
      </c>
      <c r="G1183">
        <v>396714</v>
      </c>
    </row>
    <row r="1184" spans="1:7" x14ac:dyDescent="0.25">
      <c r="A1184" t="s">
        <v>3114</v>
      </c>
      <c r="B1184" t="s">
        <v>3100</v>
      </c>
      <c r="C1184" t="s">
        <v>27</v>
      </c>
      <c r="D1184" t="s">
        <v>28</v>
      </c>
      <c r="E1184" t="s">
        <v>4562</v>
      </c>
      <c r="F1184">
        <v>118950</v>
      </c>
      <c r="G1184">
        <v>110065</v>
      </c>
    </row>
    <row r="1185" spans="1:7" x14ac:dyDescent="0.25">
      <c r="A1185" t="s">
        <v>3117</v>
      </c>
      <c r="B1185" t="s">
        <v>3100</v>
      </c>
      <c r="C1185" t="s">
        <v>27</v>
      </c>
      <c r="D1185" t="s">
        <v>28</v>
      </c>
      <c r="E1185" t="s">
        <v>4563</v>
      </c>
      <c r="F1185">
        <v>852221</v>
      </c>
      <c r="G1185">
        <v>836831</v>
      </c>
    </row>
    <row r="1186" spans="1:7" x14ac:dyDescent="0.25">
      <c r="A1186" t="s">
        <v>3119</v>
      </c>
      <c r="B1186" t="s">
        <v>3100</v>
      </c>
      <c r="C1186" t="s">
        <v>47</v>
      </c>
      <c r="D1186" t="s">
        <v>48</v>
      </c>
      <c r="E1186" t="s">
        <v>4564</v>
      </c>
      <c r="F1186">
        <v>606711</v>
      </c>
      <c r="G1186">
        <v>648608</v>
      </c>
    </row>
    <row r="1187" spans="1:7" x14ac:dyDescent="0.25">
      <c r="A1187" t="s">
        <v>3122</v>
      </c>
      <c r="B1187" t="s">
        <v>3100</v>
      </c>
      <c r="C1187" t="s">
        <v>27</v>
      </c>
      <c r="D1187" t="s">
        <v>28</v>
      </c>
      <c r="E1187" t="s">
        <v>4565</v>
      </c>
      <c r="F1187">
        <v>592344</v>
      </c>
      <c r="G1187">
        <v>539600</v>
      </c>
    </row>
    <row r="1188" spans="1:7" x14ac:dyDescent="0.25">
      <c r="A1188" t="s">
        <v>3125</v>
      </c>
      <c r="B1188" t="s">
        <v>3100</v>
      </c>
      <c r="C1188" t="s">
        <v>27</v>
      </c>
      <c r="D1188" t="s">
        <v>28</v>
      </c>
      <c r="E1188" t="s">
        <v>4566</v>
      </c>
      <c r="F1188">
        <v>914499</v>
      </c>
      <c r="G1188">
        <v>914103</v>
      </c>
    </row>
    <row r="1189" spans="1:7" x14ac:dyDescent="0.25">
      <c r="A1189" t="s">
        <v>427</v>
      </c>
      <c r="B1189" t="s">
        <v>3100</v>
      </c>
      <c r="C1189" t="s">
        <v>47</v>
      </c>
      <c r="D1189" t="s">
        <v>48</v>
      </c>
      <c r="E1189" t="s">
        <v>4567</v>
      </c>
      <c r="F1189">
        <v>481598</v>
      </c>
      <c r="G1189">
        <v>471428</v>
      </c>
    </row>
    <row r="1190" spans="1:7" x14ac:dyDescent="0.25">
      <c r="A1190" t="s">
        <v>2869</v>
      </c>
      <c r="B1190" t="s">
        <v>3100</v>
      </c>
      <c r="C1190" t="s">
        <v>27</v>
      </c>
      <c r="D1190" t="s">
        <v>28</v>
      </c>
      <c r="E1190" t="s">
        <v>4568</v>
      </c>
      <c r="F1190">
        <v>317752</v>
      </c>
      <c r="G1190">
        <v>309937</v>
      </c>
    </row>
    <row r="1191" spans="1:7" x14ac:dyDescent="0.25">
      <c r="A1191" t="s">
        <v>3327</v>
      </c>
      <c r="B1191" t="s">
        <v>3100</v>
      </c>
      <c r="C1191" t="s">
        <v>47</v>
      </c>
      <c r="D1191" t="s">
        <v>48</v>
      </c>
      <c r="E1191" t="s">
        <v>4569</v>
      </c>
      <c r="F1191">
        <v>323711</v>
      </c>
      <c r="G1191">
        <v>358040</v>
      </c>
    </row>
    <row r="1192" spans="1:7" x14ac:dyDescent="0.25">
      <c r="A1192" t="s">
        <v>2327</v>
      </c>
      <c r="B1192" t="s">
        <v>3100</v>
      </c>
      <c r="C1192" t="s">
        <v>27</v>
      </c>
      <c r="D1192" t="s">
        <v>28</v>
      </c>
      <c r="E1192" t="s">
        <v>4570</v>
      </c>
      <c r="F1192">
        <v>302701</v>
      </c>
      <c r="G1192">
        <v>272871</v>
      </c>
    </row>
    <row r="1193" spans="1:7" x14ac:dyDescent="0.25">
      <c r="A1193" t="s">
        <v>3134</v>
      </c>
      <c r="B1193" t="s">
        <v>3100</v>
      </c>
      <c r="C1193" t="s">
        <v>27</v>
      </c>
      <c r="D1193" t="s">
        <v>28</v>
      </c>
      <c r="E1193" t="s">
        <v>4571</v>
      </c>
      <c r="F1193">
        <v>357512</v>
      </c>
      <c r="G1193">
        <v>342140</v>
      </c>
    </row>
    <row r="1194" spans="1:7" x14ac:dyDescent="0.25">
      <c r="A1194" t="s">
        <v>3137</v>
      </c>
      <c r="B1194" t="s">
        <v>3100</v>
      </c>
      <c r="C1194" t="s">
        <v>27</v>
      </c>
      <c r="D1194" t="s">
        <v>28</v>
      </c>
      <c r="E1194" t="s">
        <v>4572</v>
      </c>
      <c r="F1194">
        <v>619417</v>
      </c>
      <c r="G1194">
        <v>639633</v>
      </c>
    </row>
    <row r="1195" spans="1:7" x14ac:dyDescent="0.25">
      <c r="A1195" t="s">
        <v>3328</v>
      </c>
      <c r="B1195" t="s">
        <v>3100</v>
      </c>
      <c r="C1195" t="s">
        <v>47</v>
      </c>
      <c r="D1195" t="s">
        <v>48</v>
      </c>
      <c r="E1195" t="s">
        <v>4573</v>
      </c>
      <c r="F1195">
        <v>230984</v>
      </c>
      <c r="G1195">
        <v>242353</v>
      </c>
    </row>
    <row r="1196" spans="1:7" x14ac:dyDescent="0.25">
      <c r="A1196" t="s">
        <v>3140</v>
      </c>
      <c r="B1196" t="s">
        <v>3100</v>
      </c>
      <c r="C1196" t="s">
        <v>27</v>
      </c>
      <c r="D1196" t="s">
        <v>28</v>
      </c>
      <c r="E1196" t="s">
        <v>4574</v>
      </c>
      <c r="F1196">
        <v>593693</v>
      </c>
      <c r="G1196">
        <v>586319</v>
      </c>
    </row>
    <row r="1197" spans="1:7" x14ac:dyDescent="0.25">
      <c r="A1197" t="s">
        <v>3142</v>
      </c>
      <c r="B1197" t="s">
        <v>3100</v>
      </c>
      <c r="C1197" t="s">
        <v>27</v>
      </c>
      <c r="D1197" t="s">
        <v>28</v>
      </c>
      <c r="E1197" t="s">
        <v>4575</v>
      </c>
      <c r="F1197">
        <v>239678</v>
      </c>
      <c r="G1197">
        <v>221790</v>
      </c>
    </row>
    <row r="1198" spans="1:7" x14ac:dyDescent="0.25">
      <c r="A1198" t="s">
        <v>3144</v>
      </c>
      <c r="B1198" t="s">
        <v>3100</v>
      </c>
      <c r="C1198" t="s">
        <v>27</v>
      </c>
      <c r="D1198" t="s">
        <v>28</v>
      </c>
      <c r="E1198" t="s">
        <v>4576</v>
      </c>
      <c r="F1198">
        <v>9606960</v>
      </c>
      <c r="G1198">
        <v>9354863</v>
      </c>
    </row>
    <row r="1199" spans="1:7" x14ac:dyDescent="0.25">
      <c r="A1199" t="s">
        <v>3145</v>
      </c>
      <c r="B1199" t="s">
        <v>3100</v>
      </c>
      <c r="C1199" t="s">
        <v>47</v>
      </c>
      <c r="D1199" t="s">
        <v>48</v>
      </c>
      <c r="E1199" t="s">
        <v>4577</v>
      </c>
      <c r="F1199">
        <v>264995</v>
      </c>
      <c r="G1199">
        <v>259120</v>
      </c>
    </row>
    <row r="1200" spans="1:7" x14ac:dyDescent="0.25">
      <c r="A1200" t="s">
        <v>3148</v>
      </c>
      <c r="B1200" t="s">
        <v>3100</v>
      </c>
      <c r="C1200" t="s">
        <v>27</v>
      </c>
      <c r="D1200" t="s">
        <v>28</v>
      </c>
      <c r="E1200" t="s">
        <v>4578</v>
      </c>
      <c r="F1200">
        <v>3069679</v>
      </c>
      <c r="G1200">
        <v>3017428</v>
      </c>
    </row>
    <row r="1201" spans="1:7" x14ac:dyDescent="0.25">
      <c r="A1201" t="s">
        <v>3150</v>
      </c>
      <c r="B1201" t="s">
        <v>3100</v>
      </c>
      <c r="C1201" t="s">
        <v>27</v>
      </c>
      <c r="D1201" t="s">
        <v>28</v>
      </c>
      <c r="E1201" t="s">
        <v>4579</v>
      </c>
      <c r="F1201">
        <v>2334943</v>
      </c>
      <c r="G1201">
        <v>2234122</v>
      </c>
    </row>
    <row r="1202" spans="1:7" x14ac:dyDescent="0.25">
      <c r="A1202" t="s">
        <v>3151</v>
      </c>
      <c r="B1202" t="s">
        <v>3100</v>
      </c>
      <c r="C1202" t="s">
        <v>27</v>
      </c>
      <c r="D1202" t="s">
        <v>28</v>
      </c>
      <c r="E1202" t="s">
        <v>4580</v>
      </c>
      <c r="F1202">
        <v>1151823</v>
      </c>
      <c r="G1202">
        <v>1145660</v>
      </c>
    </row>
    <row r="1203" spans="1:7" x14ac:dyDescent="0.25">
      <c r="A1203" t="s">
        <v>4681</v>
      </c>
      <c r="B1203" t="s">
        <v>3100</v>
      </c>
      <c r="C1203" t="s">
        <v>27</v>
      </c>
      <c r="D1203" t="s">
        <v>28</v>
      </c>
      <c r="E1203" t="s">
        <v>4703</v>
      </c>
      <c r="F1203">
        <v>0</v>
      </c>
      <c r="G1203">
        <v>384043</v>
      </c>
    </row>
    <row r="1204" spans="1:7" x14ac:dyDescent="0.25">
      <c r="A1204" t="s">
        <v>3154</v>
      </c>
      <c r="B1204" t="s">
        <v>3100</v>
      </c>
      <c r="C1204" t="s">
        <v>27</v>
      </c>
      <c r="D1204" t="s">
        <v>28</v>
      </c>
      <c r="E1204" t="s">
        <v>4581</v>
      </c>
      <c r="F1204">
        <v>205206</v>
      </c>
      <c r="G1204">
        <v>196686</v>
      </c>
    </row>
    <row r="1205" spans="1:7" x14ac:dyDescent="0.25">
      <c r="A1205" t="s">
        <v>3156</v>
      </c>
      <c r="B1205" t="s">
        <v>3100</v>
      </c>
      <c r="C1205" t="s">
        <v>27</v>
      </c>
      <c r="D1205" t="s">
        <v>28</v>
      </c>
      <c r="E1205" t="s">
        <v>4582</v>
      </c>
      <c r="F1205">
        <v>912849</v>
      </c>
      <c r="G1205">
        <v>841308</v>
      </c>
    </row>
    <row r="1206" spans="1:7" x14ac:dyDescent="0.25">
      <c r="A1206" t="s">
        <v>2263</v>
      </c>
      <c r="B1206" t="s">
        <v>3100</v>
      </c>
      <c r="C1206" t="s">
        <v>99</v>
      </c>
      <c r="D1206" t="s">
        <v>100</v>
      </c>
      <c r="E1206" t="s">
        <v>4583</v>
      </c>
      <c r="F1206">
        <v>1398533</v>
      </c>
      <c r="G1206">
        <v>1428465</v>
      </c>
    </row>
    <row r="1207" spans="1:7" x14ac:dyDescent="0.25">
      <c r="A1207" t="s">
        <v>3160</v>
      </c>
      <c r="B1207" t="s">
        <v>3100</v>
      </c>
      <c r="C1207" t="s">
        <v>99</v>
      </c>
      <c r="D1207" t="s">
        <v>100</v>
      </c>
      <c r="E1207" t="s">
        <v>4584</v>
      </c>
      <c r="F1207">
        <v>3781055</v>
      </c>
      <c r="G1207">
        <v>3655972</v>
      </c>
    </row>
    <row r="1208" spans="1:7" x14ac:dyDescent="0.25">
      <c r="A1208" t="s">
        <v>3161</v>
      </c>
      <c r="B1208" t="s">
        <v>3100</v>
      </c>
      <c r="C1208" t="s">
        <v>99</v>
      </c>
      <c r="D1208" t="s">
        <v>100</v>
      </c>
      <c r="E1208" t="s">
        <v>4585</v>
      </c>
      <c r="F1208">
        <v>976625</v>
      </c>
      <c r="G1208">
        <v>961411</v>
      </c>
    </row>
    <row r="1209" spans="1:7" x14ac:dyDescent="0.25">
      <c r="A1209" t="s">
        <v>3162</v>
      </c>
      <c r="B1209" t="s">
        <v>3100</v>
      </c>
      <c r="C1209" t="s">
        <v>99</v>
      </c>
      <c r="D1209" t="s">
        <v>100</v>
      </c>
      <c r="E1209" t="s">
        <v>4586</v>
      </c>
      <c r="F1209">
        <v>2593493</v>
      </c>
      <c r="G1209">
        <v>2545420</v>
      </c>
    </row>
    <row r="1210" spans="1:7" x14ac:dyDescent="0.25">
      <c r="A1210" t="s">
        <v>3163</v>
      </c>
      <c r="B1210" t="s">
        <v>3100</v>
      </c>
      <c r="C1210" t="s">
        <v>99</v>
      </c>
      <c r="D1210" t="s">
        <v>100</v>
      </c>
      <c r="E1210" t="s">
        <v>4587</v>
      </c>
      <c r="F1210">
        <v>2408384</v>
      </c>
      <c r="G1210">
        <v>2463469</v>
      </c>
    </row>
    <row r="1211" spans="1:7" x14ac:dyDescent="0.25">
      <c r="A1211" t="s">
        <v>3164</v>
      </c>
      <c r="B1211" t="s">
        <v>3100</v>
      </c>
      <c r="C1211" t="s">
        <v>99</v>
      </c>
      <c r="D1211" t="s">
        <v>100</v>
      </c>
      <c r="E1211" t="s">
        <v>4588</v>
      </c>
      <c r="F1211">
        <v>1334154</v>
      </c>
      <c r="G1211">
        <v>1341670</v>
      </c>
    </row>
    <row r="1212" spans="1:7" x14ac:dyDescent="0.25">
      <c r="A1212" t="s">
        <v>3329</v>
      </c>
      <c r="B1212" t="s">
        <v>3100</v>
      </c>
      <c r="C1212" t="s">
        <v>99</v>
      </c>
      <c r="D1212" t="s">
        <v>100</v>
      </c>
      <c r="E1212" t="s">
        <v>4589</v>
      </c>
      <c r="F1212">
        <v>1032731</v>
      </c>
      <c r="G1212">
        <v>1044919</v>
      </c>
    </row>
    <row r="1213" spans="1:7" x14ac:dyDescent="0.25">
      <c r="A1213" t="s">
        <v>3165</v>
      </c>
      <c r="B1213" t="s">
        <v>3166</v>
      </c>
      <c r="C1213" t="s">
        <v>19</v>
      </c>
      <c r="D1213" t="s">
        <v>20</v>
      </c>
      <c r="E1213" t="s">
        <v>4590</v>
      </c>
      <c r="F1213">
        <v>24885052</v>
      </c>
      <c r="G1213">
        <v>24668940</v>
      </c>
    </row>
    <row r="1214" spans="1:7" x14ac:dyDescent="0.25">
      <c r="A1214" t="s">
        <v>3168</v>
      </c>
      <c r="B1214" t="s">
        <v>3166</v>
      </c>
      <c r="C1214" t="s">
        <v>27</v>
      </c>
      <c r="D1214" t="s">
        <v>28</v>
      </c>
      <c r="E1214" t="s">
        <v>4591</v>
      </c>
      <c r="F1214">
        <v>523133</v>
      </c>
      <c r="G1214">
        <v>525266</v>
      </c>
    </row>
    <row r="1215" spans="1:7" x14ac:dyDescent="0.25">
      <c r="A1215" t="s">
        <v>3170</v>
      </c>
      <c r="B1215" t="s">
        <v>3166</v>
      </c>
      <c r="C1215" t="s">
        <v>47</v>
      </c>
      <c r="D1215" t="s">
        <v>48</v>
      </c>
      <c r="E1215" t="s">
        <v>4592</v>
      </c>
      <c r="F1215">
        <v>552913</v>
      </c>
      <c r="G1215">
        <v>572254</v>
      </c>
    </row>
    <row r="1216" spans="1:7" x14ac:dyDescent="0.25">
      <c r="A1216" t="s">
        <v>3174</v>
      </c>
      <c r="B1216" t="s">
        <v>3166</v>
      </c>
      <c r="C1216" t="s">
        <v>27</v>
      </c>
      <c r="D1216" t="s">
        <v>28</v>
      </c>
      <c r="E1216" t="s">
        <v>4593</v>
      </c>
      <c r="F1216">
        <v>533107</v>
      </c>
      <c r="G1216">
        <v>533550</v>
      </c>
    </row>
    <row r="1217" spans="1:7" x14ac:dyDescent="0.25">
      <c r="A1217" t="s">
        <v>3178</v>
      </c>
      <c r="B1217" t="s">
        <v>3166</v>
      </c>
      <c r="C1217" t="s">
        <v>27</v>
      </c>
      <c r="D1217" t="s">
        <v>28</v>
      </c>
      <c r="E1217" t="s">
        <v>4594</v>
      </c>
      <c r="F1217">
        <v>475205</v>
      </c>
      <c r="G1217">
        <v>466384</v>
      </c>
    </row>
    <row r="1218" spans="1:7" x14ac:dyDescent="0.25">
      <c r="A1218" t="s">
        <v>3182</v>
      </c>
      <c r="B1218" t="s">
        <v>3166</v>
      </c>
      <c r="C1218" t="s">
        <v>27</v>
      </c>
      <c r="D1218" t="s">
        <v>28</v>
      </c>
      <c r="E1218" t="s">
        <v>4595</v>
      </c>
      <c r="F1218">
        <v>925407</v>
      </c>
      <c r="G1218">
        <v>944214</v>
      </c>
    </row>
    <row r="1219" spans="1:7" x14ac:dyDescent="0.25">
      <c r="A1219" t="s">
        <v>3185</v>
      </c>
      <c r="B1219" t="s">
        <v>3166</v>
      </c>
      <c r="C1219" t="s">
        <v>27</v>
      </c>
      <c r="D1219" t="s">
        <v>28</v>
      </c>
      <c r="E1219" t="s">
        <v>4596</v>
      </c>
      <c r="F1219">
        <v>471443</v>
      </c>
      <c r="G1219">
        <v>468653</v>
      </c>
    </row>
    <row r="1220" spans="1:7" x14ac:dyDescent="0.25">
      <c r="A1220" t="s">
        <v>3188</v>
      </c>
      <c r="B1220" t="s">
        <v>3166</v>
      </c>
      <c r="C1220" t="s">
        <v>47</v>
      </c>
      <c r="D1220" t="s">
        <v>48</v>
      </c>
      <c r="E1220" t="s">
        <v>4597</v>
      </c>
      <c r="F1220">
        <v>947399</v>
      </c>
      <c r="G1220">
        <v>921249</v>
      </c>
    </row>
    <row r="1221" spans="1:7" x14ac:dyDescent="0.25">
      <c r="A1221" t="s">
        <v>3191</v>
      </c>
      <c r="B1221" t="s">
        <v>3166</v>
      </c>
      <c r="C1221" t="s">
        <v>27</v>
      </c>
      <c r="D1221" t="s">
        <v>28</v>
      </c>
      <c r="E1221" t="s">
        <v>4598</v>
      </c>
      <c r="F1221">
        <v>887476</v>
      </c>
      <c r="G1221">
        <v>887248</v>
      </c>
    </row>
    <row r="1222" spans="1:7" x14ac:dyDescent="0.25">
      <c r="A1222" t="s">
        <v>3195</v>
      </c>
      <c r="B1222" t="s">
        <v>3166</v>
      </c>
      <c r="C1222" t="s">
        <v>27</v>
      </c>
      <c r="D1222" t="s">
        <v>28</v>
      </c>
      <c r="E1222" t="s">
        <v>4599</v>
      </c>
      <c r="F1222">
        <v>1777823</v>
      </c>
      <c r="G1222">
        <v>1713719</v>
      </c>
    </row>
    <row r="1223" spans="1:7" x14ac:dyDescent="0.25">
      <c r="A1223" t="s">
        <v>3198</v>
      </c>
      <c r="B1223" t="s">
        <v>3166</v>
      </c>
      <c r="C1223" t="s">
        <v>27</v>
      </c>
      <c r="D1223" t="s">
        <v>28</v>
      </c>
      <c r="E1223" t="s">
        <v>4600</v>
      </c>
      <c r="F1223">
        <v>15225290</v>
      </c>
      <c r="G1223">
        <v>14983736</v>
      </c>
    </row>
    <row r="1224" spans="1:7" x14ac:dyDescent="0.25">
      <c r="A1224" t="s">
        <v>3201</v>
      </c>
      <c r="B1224" t="s">
        <v>3166</v>
      </c>
      <c r="C1224" t="s">
        <v>27</v>
      </c>
      <c r="D1224" t="s">
        <v>28</v>
      </c>
      <c r="E1224" t="s">
        <v>4601</v>
      </c>
      <c r="F1224">
        <v>177274</v>
      </c>
      <c r="G1224">
        <v>182522</v>
      </c>
    </row>
    <row r="1225" spans="1:7" x14ac:dyDescent="0.25">
      <c r="A1225" t="s">
        <v>3205</v>
      </c>
      <c r="B1225" t="s">
        <v>3166</v>
      </c>
      <c r="C1225" t="s">
        <v>27</v>
      </c>
      <c r="D1225" t="s">
        <v>28</v>
      </c>
      <c r="E1225" t="s">
        <v>4602</v>
      </c>
      <c r="F1225">
        <v>721916</v>
      </c>
      <c r="G1225">
        <v>734989</v>
      </c>
    </row>
    <row r="1226" spans="1:7" x14ac:dyDescent="0.25">
      <c r="A1226" t="s">
        <v>3208</v>
      </c>
      <c r="B1226" t="s">
        <v>3166</v>
      </c>
      <c r="C1226" t="s">
        <v>27</v>
      </c>
      <c r="D1226" t="s">
        <v>28</v>
      </c>
      <c r="E1226" t="s">
        <v>4603</v>
      </c>
      <c r="F1226">
        <v>1695827</v>
      </c>
      <c r="G1226">
        <v>1708504</v>
      </c>
    </row>
    <row r="1227" spans="1:7" x14ac:dyDescent="0.25">
      <c r="A1227" t="s">
        <v>3211</v>
      </c>
      <c r="B1227" t="s">
        <v>3166</v>
      </c>
      <c r="C1227" t="s">
        <v>27</v>
      </c>
      <c r="D1227" t="s">
        <v>28</v>
      </c>
      <c r="E1227" t="s">
        <v>4604</v>
      </c>
      <c r="F1227">
        <v>863004</v>
      </c>
      <c r="G1227">
        <v>822902</v>
      </c>
    </row>
    <row r="1228" spans="1:7" x14ac:dyDescent="0.25">
      <c r="A1228" t="s">
        <v>3214</v>
      </c>
      <c r="B1228" t="s">
        <v>3166</v>
      </c>
      <c r="C1228" t="s">
        <v>47</v>
      </c>
      <c r="D1228" t="s">
        <v>48</v>
      </c>
      <c r="E1228" t="s">
        <v>4605</v>
      </c>
      <c r="F1228">
        <v>669493</v>
      </c>
      <c r="G1228">
        <v>657428</v>
      </c>
    </row>
    <row r="1229" spans="1:7" x14ac:dyDescent="0.25">
      <c r="A1229" t="s">
        <v>3217</v>
      </c>
      <c r="B1229" t="s">
        <v>3166</v>
      </c>
      <c r="C1229" t="s">
        <v>27</v>
      </c>
      <c r="D1229" t="s">
        <v>28</v>
      </c>
      <c r="E1229" t="s">
        <v>4606</v>
      </c>
      <c r="F1229">
        <v>406112</v>
      </c>
      <c r="G1229">
        <v>418395</v>
      </c>
    </row>
    <row r="1230" spans="1:7" x14ac:dyDescent="0.25">
      <c r="A1230" t="s">
        <v>3220</v>
      </c>
      <c r="B1230" t="s">
        <v>3166</v>
      </c>
      <c r="C1230" t="s">
        <v>27</v>
      </c>
      <c r="D1230" t="s">
        <v>28</v>
      </c>
      <c r="E1230" t="s">
        <v>4607</v>
      </c>
      <c r="F1230">
        <v>580731</v>
      </c>
      <c r="G1230">
        <v>577487</v>
      </c>
    </row>
    <row r="1231" spans="1:7" x14ac:dyDescent="0.25">
      <c r="A1231" t="s">
        <v>3224</v>
      </c>
      <c r="B1231" t="s">
        <v>3166</v>
      </c>
      <c r="C1231" t="s">
        <v>47</v>
      </c>
      <c r="D1231" t="s">
        <v>48</v>
      </c>
      <c r="E1231" t="s">
        <v>4608</v>
      </c>
      <c r="F1231">
        <v>905241</v>
      </c>
      <c r="G1231">
        <v>905664</v>
      </c>
    </row>
    <row r="1232" spans="1:7" x14ac:dyDescent="0.25">
      <c r="A1232" t="s">
        <v>3227</v>
      </c>
      <c r="B1232" t="s">
        <v>3166</v>
      </c>
      <c r="C1232" t="s">
        <v>27</v>
      </c>
      <c r="D1232" t="s">
        <v>28</v>
      </c>
      <c r="E1232" t="s">
        <v>4609</v>
      </c>
      <c r="F1232">
        <v>1182664</v>
      </c>
      <c r="G1232">
        <v>1165640</v>
      </c>
    </row>
    <row r="1233" spans="1:7" x14ac:dyDescent="0.25">
      <c r="A1233" t="s">
        <v>3230</v>
      </c>
      <c r="B1233" t="s">
        <v>3166</v>
      </c>
      <c r="C1233" t="s">
        <v>99</v>
      </c>
      <c r="D1233" t="s">
        <v>100</v>
      </c>
      <c r="E1233" t="s">
        <v>4610</v>
      </c>
      <c r="F1233">
        <v>1005838</v>
      </c>
      <c r="G1233">
        <v>1005820</v>
      </c>
    </row>
    <row r="1234" spans="1:7" x14ac:dyDescent="0.25">
      <c r="A1234" t="s">
        <v>3231</v>
      </c>
      <c r="B1234" t="s">
        <v>3166</v>
      </c>
      <c r="C1234" t="s">
        <v>99</v>
      </c>
      <c r="D1234" t="s">
        <v>100</v>
      </c>
      <c r="E1234" t="s">
        <v>4611</v>
      </c>
      <c r="F1234">
        <v>1391173</v>
      </c>
      <c r="G1234">
        <v>1395051</v>
      </c>
    </row>
    <row r="1235" spans="1:7" x14ac:dyDescent="0.25">
      <c r="A1235" t="s">
        <v>3232</v>
      </c>
      <c r="B1235" t="s">
        <v>3166</v>
      </c>
      <c r="C1235" t="s">
        <v>99</v>
      </c>
      <c r="D1235" t="s">
        <v>100</v>
      </c>
      <c r="E1235" t="s">
        <v>4612</v>
      </c>
      <c r="F1235">
        <v>913079</v>
      </c>
      <c r="G1235">
        <v>914716</v>
      </c>
    </row>
    <row r="1236" spans="1:7" x14ac:dyDescent="0.25">
      <c r="A1236" t="s">
        <v>3233</v>
      </c>
      <c r="B1236" t="s">
        <v>3234</v>
      </c>
      <c r="C1236" t="s">
        <v>19</v>
      </c>
      <c r="D1236" t="s">
        <v>20</v>
      </c>
      <c r="E1236" t="s">
        <v>4613</v>
      </c>
      <c r="F1236">
        <v>13429610</v>
      </c>
      <c r="G1236">
        <v>12844211</v>
      </c>
    </row>
    <row r="1237" spans="1:7" x14ac:dyDescent="0.25">
      <c r="A1237" t="s">
        <v>4684</v>
      </c>
      <c r="B1237" t="s">
        <v>3234</v>
      </c>
      <c r="C1237" t="s">
        <v>27</v>
      </c>
      <c r="D1237" t="s">
        <v>28</v>
      </c>
      <c r="E1237" t="s">
        <v>4704</v>
      </c>
      <c r="F1237">
        <v>0</v>
      </c>
      <c r="G1237">
        <v>275396</v>
      </c>
    </row>
    <row r="1238" spans="1:7" x14ac:dyDescent="0.25">
      <c r="A1238" t="s">
        <v>2708</v>
      </c>
      <c r="B1238" t="s">
        <v>3234</v>
      </c>
      <c r="C1238" t="s">
        <v>27</v>
      </c>
      <c r="D1238" t="s">
        <v>28</v>
      </c>
      <c r="E1238" t="s">
        <v>4614</v>
      </c>
      <c r="F1238">
        <v>1422479</v>
      </c>
      <c r="G1238">
        <v>1390879</v>
      </c>
    </row>
    <row r="1239" spans="1:7" x14ac:dyDescent="0.25">
      <c r="A1239" t="s">
        <v>3238</v>
      </c>
      <c r="B1239" t="s">
        <v>3234</v>
      </c>
      <c r="C1239" t="s">
        <v>27</v>
      </c>
      <c r="D1239" t="s">
        <v>28</v>
      </c>
      <c r="E1239" t="s">
        <v>4615</v>
      </c>
      <c r="F1239">
        <v>1614731</v>
      </c>
      <c r="G1239">
        <v>1562576</v>
      </c>
    </row>
    <row r="1240" spans="1:7" x14ac:dyDescent="0.25">
      <c r="A1240" t="s">
        <v>3240</v>
      </c>
      <c r="B1240" t="s">
        <v>3234</v>
      </c>
      <c r="C1240" t="s">
        <v>27</v>
      </c>
      <c r="D1240" t="s">
        <v>28</v>
      </c>
      <c r="E1240" t="s">
        <v>4616</v>
      </c>
      <c r="F1240">
        <v>259147</v>
      </c>
      <c r="G1240">
        <v>268540</v>
      </c>
    </row>
    <row r="1241" spans="1:7" x14ac:dyDescent="0.25">
      <c r="A1241" t="s">
        <v>3242</v>
      </c>
      <c r="B1241" t="s">
        <v>3234</v>
      </c>
      <c r="C1241" t="s">
        <v>27</v>
      </c>
      <c r="D1241" t="s">
        <v>28</v>
      </c>
      <c r="E1241" t="s">
        <v>4617</v>
      </c>
      <c r="F1241">
        <v>348385</v>
      </c>
      <c r="G1241">
        <v>359606</v>
      </c>
    </row>
    <row r="1242" spans="1:7" x14ac:dyDescent="0.25">
      <c r="A1242" t="s">
        <v>3245</v>
      </c>
      <c r="B1242" t="s">
        <v>3234</v>
      </c>
      <c r="C1242" t="s">
        <v>27</v>
      </c>
      <c r="D1242" t="s">
        <v>28</v>
      </c>
      <c r="E1242" t="s">
        <v>4618</v>
      </c>
      <c r="F1242">
        <v>814973</v>
      </c>
      <c r="G1242">
        <v>784738</v>
      </c>
    </row>
    <row r="1243" spans="1:7" x14ac:dyDescent="0.25">
      <c r="A1243" t="s">
        <v>3247</v>
      </c>
      <c r="B1243" t="s">
        <v>3234</v>
      </c>
      <c r="C1243" t="s">
        <v>27</v>
      </c>
      <c r="D1243" t="s">
        <v>28</v>
      </c>
      <c r="E1243" t="s">
        <v>4619</v>
      </c>
      <c r="F1243">
        <v>91837</v>
      </c>
      <c r="G1243">
        <v>85278</v>
      </c>
    </row>
    <row r="1244" spans="1:7" x14ac:dyDescent="0.25">
      <c r="A1244" t="s">
        <v>3249</v>
      </c>
      <c r="B1244" t="s">
        <v>3234</v>
      </c>
      <c r="C1244" t="s">
        <v>27</v>
      </c>
      <c r="D1244" t="s">
        <v>28</v>
      </c>
      <c r="E1244" t="s">
        <v>4620</v>
      </c>
      <c r="F1244">
        <v>390315</v>
      </c>
      <c r="G1244">
        <v>377096</v>
      </c>
    </row>
    <row r="1245" spans="1:7" x14ac:dyDescent="0.25">
      <c r="A1245" t="s">
        <v>3251</v>
      </c>
      <c r="B1245" t="s">
        <v>3234</v>
      </c>
      <c r="C1245" t="s">
        <v>27</v>
      </c>
      <c r="D1245" t="s">
        <v>28</v>
      </c>
      <c r="E1245" t="s">
        <v>4621</v>
      </c>
      <c r="F1245">
        <v>1155997</v>
      </c>
      <c r="G1245">
        <v>1134198</v>
      </c>
    </row>
    <row r="1246" spans="1:7" x14ac:dyDescent="0.25">
      <c r="A1246" t="s">
        <v>1874</v>
      </c>
      <c r="B1246" t="s">
        <v>3254</v>
      </c>
      <c r="C1246" t="s">
        <v>19</v>
      </c>
      <c r="D1246" t="s">
        <v>20</v>
      </c>
      <c r="E1246" t="s">
        <v>4622</v>
      </c>
      <c r="F1246">
        <v>2725095</v>
      </c>
      <c r="G1246">
        <v>2717986</v>
      </c>
    </row>
    <row r="1247" spans="1:7" x14ac:dyDescent="0.25">
      <c r="A1247" t="s">
        <v>3256</v>
      </c>
      <c r="B1247" t="s">
        <v>3254</v>
      </c>
      <c r="C1247" t="s">
        <v>27</v>
      </c>
      <c r="D1247" t="s">
        <v>28</v>
      </c>
      <c r="E1247" t="s">
        <v>4623</v>
      </c>
      <c r="F1247">
        <v>255443</v>
      </c>
      <c r="G1247">
        <v>264353</v>
      </c>
    </row>
    <row r="1248" spans="1:7" x14ac:dyDescent="0.25">
      <c r="A1248" t="s">
        <v>3258</v>
      </c>
      <c r="B1248" t="s">
        <v>3254</v>
      </c>
      <c r="C1248" t="s">
        <v>27</v>
      </c>
      <c r="D1248" t="s">
        <v>28</v>
      </c>
      <c r="E1248" t="s">
        <v>4624</v>
      </c>
      <c r="F1248">
        <v>415070</v>
      </c>
      <c r="G1248">
        <v>406179</v>
      </c>
    </row>
    <row r="1249" spans="1:7" x14ac:dyDescent="0.25">
      <c r="A1249" t="s">
        <v>3365</v>
      </c>
      <c r="B1249" t="s">
        <v>3369</v>
      </c>
      <c r="C1249" t="s">
        <v>3364</v>
      </c>
      <c r="D1249" t="s">
        <v>4689</v>
      </c>
      <c r="E1249" t="s">
        <v>4625</v>
      </c>
      <c r="F1249">
        <v>1035254</v>
      </c>
      <c r="G1249">
        <v>1032423</v>
      </c>
    </row>
    <row r="1250" spans="1:7" x14ac:dyDescent="0.25">
      <c r="A1250" t="s">
        <v>3366</v>
      </c>
      <c r="B1250" t="s">
        <v>3370</v>
      </c>
      <c r="C1250" t="s">
        <v>3364</v>
      </c>
      <c r="D1250" t="s">
        <v>4689</v>
      </c>
      <c r="E1250" t="s">
        <v>4626</v>
      </c>
      <c r="F1250">
        <v>3012933</v>
      </c>
      <c r="G1250">
        <v>3025967</v>
      </c>
    </row>
    <row r="1251" spans="1:7" x14ac:dyDescent="0.25">
      <c r="A1251" t="s">
        <v>3367</v>
      </c>
      <c r="B1251" t="s">
        <v>3371</v>
      </c>
      <c r="C1251" t="s">
        <v>3364</v>
      </c>
      <c r="D1251" t="s">
        <v>4689</v>
      </c>
      <c r="E1251" t="s">
        <v>4627</v>
      </c>
      <c r="F1251">
        <v>968331</v>
      </c>
      <c r="G1251">
        <v>965461</v>
      </c>
    </row>
    <row r="1252" spans="1:7" x14ac:dyDescent="0.25">
      <c r="A1252" t="s">
        <v>3368</v>
      </c>
      <c r="B1252" t="s">
        <v>3372</v>
      </c>
      <c r="C1252" t="s">
        <v>3364</v>
      </c>
      <c r="D1252" t="s">
        <v>4689</v>
      </c>
      <c r="E1252" t="s">
        <v>4628</v>
      </c>
      <c r="F1252">
        <v>1983482</v>
      </c>
      <c r="G1252">
        <v>1976149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3:B60"/>
  <sheetViews>
    <sheetView topLeftCell="A34" workbookViewId="0">
      <selection activeCell="D40" sqref="D40"/>
    </sheetView>
  </sheetViews>
  <sheetFormatPr defaultColWidth="8.85546875" defaultRowHeight="15" x14ac:dyDescent="0.25"/>
  <cols>
    <col min="1" max="1" width="13.140625" bestFit="1" customWidth="1"/>
    <col min="2" max="2" width="12.28515625" bestFit="1" customWidth="1"/>
  </cols>
  <sheetData>
    <row r="3" spans="1:2" x14ac:dyDescent="0.25">
      <c r="A3" s="73" t="s">
        <v>4705</v>
      </c>
      <c r="B3" t="s">
        <v>4707</v>
      </c>
    </row>
    <row r="4" spans="1:2" x14ac:dyDescent="0.25">
      <c r="A4" s="74" t="s">
        <v>18</v>
      </c>
      <c r="B4" s="75">
        <v>4112125</v>
      </c>
    </row>
    <row r="5" spans="1:2" x14ac:dyDescent="0.25">
      <c r="A5" s="74" t="s">
        <v>34</v>
      </c>
      <c r="B5" s="75">
        <v>40984784</v>
      </c>
    </row>
    <row r="6" spans="1:2" x14ac:dyDescent="0.25">
      <c r="A6" s="74" t="s">
        <v>105</v>
      </c>
      <c r="B6" s="75">
        <v>23795788</v>
      </c>
    </row>
    <row r="7" spans="1:2" x14ac:dyDescent="0.25">
      <c r="A7" s="74" t="s">
        <v>3369</v>
      </c>
      <c r="B7" s="75">
        <v>1032423</v>
      </c>
    </row>
    <row r="8" spans="1:2" x14ac:dyDescent="0.25">
      <c r="A8" s="74" t="s">
        <v>165</v>
      </c>
      <c r="B8" s="75">
        <v>47489519</v>
      </c>
    </row>
    <row r="9" spans="1:2" x14ac:dyDescent="0.25">
      <c r="A9" s="74" t="s">
        <v>223</v>
      </c>
      <c r="B9" s="75">
        <v>359905639</v>
      </c>
    </row>
    <row r="10" spans="1:2" x14ac:dyDescent="0.25">
      <c r="A10" s="74" t="s">
        <v>6</v>
      </c>
      <c r="B10" s="75">
        <v>34056811</v>
      </c>
    </row>
    <row r="11" spans="1:2" x14ac:dyDescent="0.25">
      <c r="A11" s="74" t="s">
        <v>836</v>
      </c>
      <c r="B11" s="75">
        <v>35958548</v>
      </c>
    </row>
    <row r="12" spans="1:2" x14ac:dyDescent="0.25">
      <c r="A12" s="74" t="s">
        <v>911</v>
      </c>
      <c r="B12" s="75">
        <v>13968599</v>
      </c>
    </row>
    <row r="13" spans="1:2" x14ac:dyDescent="0.25">
      <c r="A13" s="74" t="s">
        <v>916</v>
      </c>
      <c r="B13" s="75">
        <v>6524456</v>
      </c>
    </row>
    <row r="14" spans="1:2" x14ac:dyDescent="0.25">
      <c r="A14" s="74" t="s">
        <v>928</v>
      </c>
      <c r="B14" s="75">
        <v>128915152</v>
      </c>
    </row>
    <row r="15" spans="1:2" x14ac:dyDescent="0.25">
      <c r="A15" s="74" t="s">
        <v>1141</v>
      </c>
      <c r="B15" s="75">
        <v>76016688</v>
      </c>
    </row>
    <row r="16" spans="1:2" x14ac:dyDescent="0.25">
      <c r="A16" s="74" t="s">
        <v>3370</v>
      </c>
      <c r="B16" s="75">
        <v>3025967</v>
      </c>
    </row>
    <row r="17" spans="1:2" x14ac:dyDescent="0.25">
      <c r="A17" s="74" t="s">
        <v>1219</v>
      </c>
      <c r="B17" s="75">
        <v>12563509</v>
      </c>
    </row>
    <row r="18" spans="1:2" x14ac:dyDescent="0.25">
      <c r="A18" s="74" t="s">
        <v>1223</v>
      </c>
      <c r="B18" s="75">
        <v>33449667</v>
      </c>
    </row>
    <row r="19" spans="1:2" x14ac:dyDescent="0.25">
      <c r="A19" s="74" t="s">
        <v>1267</v>
      </c>
      <c r="B19" s="75">
        <v>11378965</v>
      </c>
    </row>
    <row r="20" spans="1:2" x14ac:dyDescent="0.25">
      <c r="A20" s="74" t="s">
        <v>1293</v>
      </c>
      <c r="B20" s="75">
        <v>150371875</v>
      </c>
    </row>
    <row r="21" spans="1:2" x14ac:dyDescent="0.25">
      <c r="A21" s="74" t="s">
        <v>1436</v>
      </c>
      <c r="B21" s="75">
        <v>61219300</v>
      </c>
    </row>
    <row r="22" spans="1:2" x14ac:dyDescent="0.25">
      <c r="A22" s="74" t="s">
        <v>1509</v>
      </c>
      <c r="B22" s="75">
        <v>23997768</v>
      </c>
    </row>
    <row r="23" spans="1:2" x14ac:dyDescent="0.25">
      <c r="A23" s="74" t="s">
        <v>1542</v>
      </c>
      <c r="B23" s="75">
        <v>39589628</v>
      </c>
    </row>
    <row r="24" spans="1:2" x14ac:dyDescent="0.25">
      <c r="A24" s="74" t="s">
        <v>1574</v>
      </c>
      <c r="B24" s="75">
        <v>45244839</v>
      </c>
    </row>
    <row r="25" spans="1:2" x14ac:dyDescent="0.25">
      <c r="A25" s="74" t="s">
        <v>9</v>
      </c>
      <c r="B25" s="75">
        <v>92494664</v>
      </c>
    </row>
    <row r="26" spans="1:2" x14ac:dyDescent="0.25">
      <c r="A26" s="74" t="s">
        <v>1706</v>
      </c>
      <c r="B26" s="75">
        <v>44593972</v>
      </c>
    </row>
    <row r="27" spans="1:2" x14ac:dyDescent="0.25">
      <c r="A27" s="74" t="s">
        <v>1742</v>
      </c>
      <c r="B27" s="75">
        <v>16736811</v>
      </c>
    </row>
    <row r="28" spans="1:2" x14ac:dyDescent="0.25">
      <c r="A28" s="74" t="s">
        <v>1761</v>
      </c>
      <c r="B28" s="75">
        <v>113291383</v>
      </c>
    </row>
    <row r="29" spans="1:2" x14ac:dyDescent="0.25">
      <c r="A29" s="74" t="s">
        <v>1888</v>
      </c>
      <c r="B29" s="75">
        <v>48823484</v>
      </c>
    </row>
    <row r="30" spans="1:2" x14ac:dyDescent="0.25">
      <c r="A30" s="74" t="s">
        <v>1939</v>
      </c>
      <c r="B30" s="75">
        <v>57859077</v>
      </c>
    </row>
    <row r="31" spans="1:2" x14ac:dyDescent="0.25">
      <c r="A31" s="74" t="s">
        <v>3371</v>
      </c>
      <c r="B31" s="75">
        <v>965461</v>
      </c>
    </row>
    <row r="32" spans="1:2" x14ac:dyDescent="0.25">
      <c r="A32" s="74" t="s">
        <v>1980</v>
      </c>
      <c r="B32" s="75">
        <v>26997278</v>
      </c>
    </row>
    <row r="33" spans="1:2" x14ac:dyDescent="0.25">
      <c r="A33" s="74" t="s">
        <v>1998</v>
      </c>
      <c r="B33" s="75">
        <v>7687150</v>
      </c>
    </row>
    <row r="34" spans="1:2" x14ac:dyDescent="0.25">
      <c r="A34" s="74" t="s">
        <v>2011</v>
      </c>
      <c r="B34" s="75">
        <v>69929896</v>
      </c>
    </row>
    <row r="35" spans="1:2" x14ac:dyDescent="0.25">
      <c r="A35" s="74" t="s">
        <v>2075</v>
      </c>
      <c r="B35" s="75">
        <v>5004141</v>
      </c>
    </row>
    <row r="36" spans="1:2" x14ac:dyDescent="0.25">
      <c r="A36" s="74" t="s">
        <v>2086</v>
      </c>
      <c r="B36" s="75">
        <v>16720817</v>
      </c>
    </row>
    <row r="37" spans="1:2" x14ac:dyDescent="0.25">
      <c r="A37" s="74" t="s">
        <v>2097</v>
      </c>
      <c r="B37" s="75">
        <v>11331530</v>
      </c>
    </row>
    <row r="38" spans="1:2" x14ac:dyDescent="0.25">
      <c r="A38" s="74" t="s">
        <v>2110</v>
      </c>
      <c r="B38" s="75">
        <v>80405498</v>
      </c>
    </row>
    <row r="39" spans="1:2" x14ac:dyDescent="0.25">
      <c r="A39" s="74" t="s">
        <v>2231</v>
      </c>
      <c r="B39" s="75">
        <v>15027899</v>
      </c>
    </row>
    <row r="40" spans="1:2" x14ac:dyDescent="0.25">
      <c r="A40" s="74" t="s">
        <v>2247</v>
      </c>
      <c r="B40" s="75">
        <v>19173585</v>
      </c>
    </row>
    <row r="41" spans="1:2" x14ac:dyDescent="0.25">
      <c r="A41" s="74" t="s">
        <v>2265</v>
      </c>
      <c r="B41" s="75">
        <v>289681162</v>
      </c>
    </row>
    <row r="42" spans="1:2" x14ac:dyDescent="0.25">
      <c r="A42" s="74" t="s">
        <v>2383</v>
      </c>
      <c r="B42" s="75">
        <v>138853677</v>
      </c>
    </row>
    <row r="43" spans="1:2" x14ac:dyDescent="0.25">
      <c r="A43" s="74" t="s">
        <v>2482</v>
      </c>
      <c r="B43" s="75">
        <v>25142849</v>
      </c>
    </row>
    <row r="44" spans="1:2" x14ac:dyDescent="0.25">
      <c r="A44" s="74" t="s">
        <v>2509</v>
      </c>
      <c r="B44" s="75">
        <v>31376141</v>
      </c>
    </row>
    <row r="45" spans="1:2" x14ac:dyDescent="0.25">
      <c r="A45" s="74" t="s">
        <v>2540</v>
      </c>
      <c r="B45" s="75">
        <v>171666778</v>
      </c>
    </row>
    <row r="46" spans="1:2" x14ac:dyDescent="0.25">
      <c r="A46" s="74" t="s">
        <v>2649</v>
      </c>
      <c r="B46" s="75">
        <v>61625296</v>
      </c>
    </row>
    <row r="47" spans="1:2" x14ac:dyDescent="0.25">
      <c r="A47" s="74" t="s">
        <v>2689</v>
      </c>
      <c r="B47" s="75">
        <v>15561599</v>
      </c>
    </row>
    <row r="48" spans="1:2" x14ac:dyDescent="0.25">
      <c r="A48" s="74" t="s">
        <v>2703</v>
      </c>
      <c r="B48" s="75">
        <v>34940535</v>
      </c>
    </row>
    <row r="49" spans="1:2" x14ac:dyDescent="0.25">
      <c r="A49" s="74" t="s">
        <v>2739</v>
      </c>
      <c r="B49" s="75">
        <v>6534786</v>
      </c>
    </row>
    <row r="50" spans="1:2" x14ac:dyDescent="0.25">
      <c r="A50" s="74" t="s">
        <v>2749</v>
      </c>
      <c r="B50" s="75">
        <v>45860151</v>
      </c>
    </row>
    <row r="51" spans="1:2" x14ac:dyDescent="0.25">
      <c r="A51" s="74" t="s">
        <v>2791</v>
      </c>
      <c r="B51" s="75">
        <v>218497038</v>
      </c>
    </row>
    <row r="52" spans="1:2" x14ac:dyDescent="0.25">
      <c r="A52" s="74" t="s">
        <v>2984</v>
      </c>
      <c r="B52" s="75">
        <v>19141455</v>
      </c>
    </row>
    <row r="53" spans="1:2" x14ac:dyDescent="0.25">
      <c r="A53" s="74" t="s">
        <v>3021</v>
      </c>
      <c r="B53" s="75">
        <v>50781475</v>
      </c>
    </row>
    <row r="54" spans="1:2" x14ac:dyDescent="0.25">
      <c r="A54" s="74" t="s">
        <v>3372</v>
      </c>
      <c r="B54" s="75">
        <v>1976149</v>
      </c>
    </row>
    <row r="55" spans="1:2" x14ac:dyDescent="0.25">
      <c r="A55" s="74" t="s">
        <v>3095</v>
      </c>
      <c r="B55" s="75">
        <v>7190807</v>
      </c>
    </row>
    <row r="56" spans="1:2" x14ac:dyDescent="0.25">
      <c r="A56" s="74" t="s">
        <v>3100</v>
      </c>
      <c r="B56" s="75">
        <v>50880030</v>
      </c>
    </row>
    <row r="57" spans="1:2" x14ac:dyDescent="0.25">
      <c r="A57" s="74" t="s">
        <v>3166</v>
      </c>
      <c r="B57" s="75">
        <v>57174338</v>
      </c>
    </row>
    <row r="58" spans="1:2" x14ac:dyDescent="0.25">
      <c r="A58" s="74" t="s">
        <v>3234</v>
      </c>
      <c r="B58" s="75">
        <v>19082520</v>
      </c>
    </row>
    <row r="59" spans="1:2" x14ac:dyDescent="0.25">
      <c r="A59" s="74" t="s">
        <v>3254</v>
      </c>
      <c r="B59" s="75">
        <v>3388518</v>
      </c>
    </row>
    <row r="60" spans="1:2" x14ac:dyDescent="0.25">
      <c r="A60" s="74" t="s">
        <v>4706</v>
      </c>
      <c r="B60" s="75">
        <v>3030000000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4" sqref="C4"/>
    </sheetView>
  </sheetViews>
  <sheetFormatPr defaultColWidth="8.85546875" defaultRowHeight="15" x14ac:dyDescent="0.25"/>
  <cols>
    <col min="1" max="1" width="13.28515625" bestFit="1" customWidth="1"/>
    <col min="2" max="2" width="15" customWidth="1"/>
    <col min="3" max="3" width="15.140625" bestFit="1" customWidth="1"/>
  </cols>
  <sheetData>
    <row r="1" spans="1:4" x14ac:dyDescent="0.25">
      <c r="A1" s="206" t="s">
        <v>6048</v>
      </c>
      <c r="B1" s="207" t="s">
        <v>7721</v>
      </c>
      <c r="C1" s="207" t="s">
        <v>7722</v>
      </c>
      <c r="D1" s="207"/>
    </row>
    <row r="2" spans="1:4" x14ac:dyDescent="0.25">
      <c r="A2" s="207" t="s">
        <v>6050</v>
      </c>
      <c r="B2" s="214">
        <v>3000000000</v>
      </c>
      <c r="C2" s="214">
        <f ca="1">SUM(CDBG17!G:G)</f>
        <v>3000000000</v>
      </c>
      <c r="D2" s="207" t="b">
        <f ca="1">C2=B2</f>
        <v>1</v>
      </c>
    </row>
    <row r="3" spans="1:4" x14ac:dyDescent="0.25">
      <c r="A3" s="207" t="s">
        <v>6051</v>
      </c>
      <c r="B3" s="207">
        <f>Reallocations!F11</f>
        <v>3591851.3200000003</v>
      </c>
      <c r="C3" s="207">
        <f ca="1">SUM(CDBG17!H:I)</f>
        <v>3591851.3200000003</v>
      </c>
      <c r="D3" s="207" t="b">
        <f t="shared" ref="D3:D5" ca="1" si="0">C3=B3</f>
        <v>1</v>
      </c>
    </row>
    <row r="4" spans="1:4" x14ac:dyDescent="0.25">
      <c r="A4" s="207" t="s">
        <v>6052</v>
      </c>
      <c r="B4" s="215">
        <f>-SUM(Reductions!E:E)</f>
        <v>-6373660.5800000001</v>
      </c>
      <c r="C4" s="215">
        <f ca="1">SUM(CDBG17!J:J)</f>
        <v>-3186830.29</v>
      </c>
      <c r="D4" s="207" t="b">
        <f t="shared" ca="1" si="0"/>
        <v>0</v>
      </c>
    </row>
    <row r="5" spans="1:4" x14ac:dyDescent="0.25">
      <c r="A5" s="207" t="s">
        <v>6053</v>
      </c>
      <c r="B5" s="215">
        <f>B4+B3+B2</f>
        <v>2997218190.7399998</v>
      </c>
      <c r="C5" s="215">
        <f ca="1">SUM(CDBG17!K:K)</f>
        <v>3000405021.0300002</v>
      </c>
      <c r="D5" s="207" t="b">
        <f t="shared" ca="1" si="0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0"/>
  <sheetViews>
    <sheetView workbookViewId="0"/>
  </sheetViews>
  <sheetFormatPr defaultColWidth="8.85546875" defaultRowHeight="15" x14ac:dyDescent="0.25"/>
  <cols>
    <col min="1" max="1" width="23.7109375" bestFit="1" customWidth="1"/>
    <col min="2" max="2" width="4.28515625" bestFit="1" customWidth="1"/>
    <col min="3" max="3" width="3.140625" bestFit="1" customWidth="1"/>
    <col min="4" max="4" width="12.85546875" bestFit="1" customWidth="1"/>
    <col min="5" max="5" width="7" bestFit="1" customWidth="1"/>
    <col min="6" max="6" width="13.85546875" bestFit="1" customWidth="1"/>
    <col min="7" max="7" width="19.7109375" bestFit="1" customWidth="1"/>
    <col min="8" max="8" width="13.42578125" bestFit="1" customWidth="1"/>
    <col min="9" max="9" width="12" bestFit="1" customWidth="1"/>
    <col min="10" max="10" width="16.42578125" bestFit="1" customWidth="1"/>
  </cols>
  <sheetData>
    <row r="1" spans="1:10" x14ac:dyDescent="0.25">
      <c r="A1" s="137" t="s">
        <v>0</v>
      </c>
      <c r="B1" s="137" t="s">
        <v>1</v>
      </c>
      <c r="C1" s="137" t="s">
        <v>2</v>
      </c>
      <c r="D1" s="137" t="s">
        <v>3</v>
      </c>
      <c r="E1" s="137" t="s">
        <v>4745</v>
      </c>
      <c r="F1" s="137" t="s">
        <v>5935</v>
      </c>
      <c r="G1" s="137" t="s">
        <v>5936</v>
      </c>
      <c r="H1" s="138" t="s">
        <v>5937</v>
      </c>
      <c r="I1" s="139" t="s">
        <v>5938</v>
      </c>
      <c r="J1" s="138" t="s">
        <v>5939</v>
      </c>
    </row>
    <row r="2" spans="1:10" x14ac:dyDescent="0.25">
      <c r="A2" s="140" t="s">
        <v>5449</v>
      </c>
      <c r="B2" s="140" t="s">
        <v>18</v>
      </c>
      <c r="C2" s="140" t="s">
        <v>19</v>
      </c>
      <c r="D2" s="140" t="s">
        <v>20</v>
      </c>
      <c r="E2" s="141" t="s">
        <v>5940</v>
      </c>
      <c r="F2" s="142">
        <v>2508986</v>
      </c>
      <c r="G2" s="142">
        <v>2559674</v>
      </c>
      <c r="H2" s="142">
        <v>0</v>
      </c>
      <c r="I2" s="142">
        <v>33210</v>
      </c>
      <c r="J2" s="142">
        <v>2592884</v>
      </c>
    </row>
    <row r="3" spans="1:10" x14ac:dyDescent="0.25">
      <c r="A3" s="140" t="s">
        <v>5525</v>
      </c>
      <c r="B3" s="140" t="s">
        <v>18</v>
      </c>
      <c r="C3" s="140" t="s">
        <v>27</v>
      </c>
      <c r="D3" s="140" t="s">
        <v>28</v>
      </c>
      <c r="E3" s="141" t="s">
        <v>3395</v>
      </c>
      <c r="F3" s="142">
        <v>1613441</v>
      </c>
      <c r="G3" s="142">
        <v>1606112</v>
      </c>
      <c r="H3" s="142">
        <v>0</v>
      </c>
      <c r="I3" s="142">
        <v>60</v>
      </c>
      <c r="J3" s="142">
        <v>1606172</v>
      </c>
    </row>
    <row r="4" spans="1:10" x14ac:dyDescent="0.25">
      <c r="A4" s="140" t="s">
        <v>5535</v>
      </c>
      <c r="B4" s="140" t="s">
        <v>34</v>
      </c>
      <c r="C4" s="140" t="s">
        <v>19</v>
      </c>
      <c r="D4" s="140" t="s">
        <v>20</v>
      </c>
      <c r="E4" s="141" t="s">
        <v>5941</v>
      </c>
      <c r="F4" s="142">
        <v>21522555</v>
      </c>
      <c r="G4" s="142">
        <v>21623692</v>
      </c>
      <c r="H4" s="142">
        <v>0</v>
      </c>
      <c r="I4" s="142">
        <v>280520</v>
      </c>
      <c r="J4" s="142">
        <v>21904212</v>
      </c>
    </row>
    <row r="5" spans="1:10" x14ac:dyDescent="0.25">
      <c r="A5" s="140" t="s">
        <v>5655</v>
      </c>
      <c r="B5" s="140" t="s">
        <v>34</v>
      </c>
      <c r="C5" s="140" t="s">
        <v>27</v>
      </c>
      <c r="D5" s="140" t="s">
        <v>28</v>
      </c>
      <c r="E5" s="141" t="s">
        <v>3397</v>
      </c>
      <c r="F5" s="142">
        <v>517744</v>
      </c>
      <c r="G5" s="142">
        <v>507212</v>
      </c>
      <c r="H5" s="142">
        <v>0</v>
      </c>
      <c r="I5" s="142">
        <v>15</v>
      </c>
      <c r="J5" s="142">
        <v>507227</v>
      </c>
    </row>
    <row r="6" spans="1:10" x14ac:dyDescent="0.25">
      <c r="A6" s="140" t="s">
        <v>4950</v>
      </c>
      <c r="B6" s="140" t="s">
        <v>34</v>
      </c>
      <c r="C6" s="140" t="s">
        <v>27</v>
      </c>
      <c r="D6" s="140" t="s">
        <v>28</v>
      </c>
      <c r="E6" s="141" t="s">
        <v>3398</v>
      </c>
      <c r="F6" s="142">
        <v>469498</v>
      </c>
      <c r="G6" s="142">
        <v>488396</v>
      </c>
      <c r="H6" s="142">
        <v>0</v>
      </c>
      <c r="I6" s="142">
        <v>14</v>
      </c>
      <c r="J6" s="142">
        <v>488410</v>
      </c>
    </row>
    <row r="7" spans="1:10" x14ac:dyDescent="0.25">
      <c r="A7" s="140" t="s">
        <v>5579</v>
      </c>
      <c r="B7" s="140" t="s">
        <v>34</v>
      </c>
      <c r="C7" s="140" t="s">
        <v>47</v>
      </c>
      <c r="D7" s="140" t="s">
        <v>48</v>
      </c>
      <c r="E7" s="141" t="s">
        <v>3399</v>
      </c>
      <c r="F7" s="142">
        <v>486497</v>
      </c>
      <c r="G7" s="142">
        <v>503066</v>
      </c>
      <c r="H7" s="142">
        <v>0</v>
      </c>
      <c r="I7" s="142">
        <v>19065</v>
      </c>
      <c r="J7" s="142">
        <v>522131</v>
      </c>
    </row>
    <row r="8" spans="1:10" x14ac:dyDescent="0.25">
      <c r="A8" s="140" t="s">
        <v>5684</v>
      </c>
      <c r="B8" s="140" t="s">
        <v>34</v>
      </c>
      <c r="C8" s="140" t="s">
        <v>27</v>
      </c>
      <c r="D8" s="140" t="s">
        <v>28</v>
      </c>
      <c r="E8" s="141" t="s">
        <v>3400</v>
      </c>
      <c r="F8" s="142">
        <v>5375263</v>
      </c>
      <c r="G8" s="142">
        <v>5338430</v>
      </c>
      <c r="H8" s="142">
        <v>0</v>
      </c>
      <c r="I8" s="142">
        <v>202311</v>
      </c>
      <c r="J8" s="142">
        <v>5540741</v>
      </c>
    </row>
    <row r="9" spans="1:10" x14ac:dyDescent="0.25">
      <c r="A9" s="140" t="s">
        <v>4984</v>
      </c>
      <c r="B9" s="140" t="s">
        <v>34</v>
      </c>
      <c r="C9" s="140" t="s">
        <v>27</v>
      </c>
      <c r="D9" s="140" t="s">
        <v>28</v>
      </c>
      <c r="E9" s="141" t="s">
        <v>3401</v>
      </c>
      <c r="F9" s="142">
        <v>426826</v>
      </c>
      <c r="G9" s="142">
        <v>414143</v>
      </c>
      <c r="H9" s="142">
        <v>0</v>
      </c>
      <c r="I9" s="142">
        <v>12</v>
      </c>
      <c r="J9" s="142">
        <v>414155</v>
      </c>
    </row>
    <row r="10" spans="1:10" x14ac:dyDescent="0.25">
      <c r="A10" s="140" t="s">
        <v>5026</v>
      </c>
      <c r="B10" s="140" t="s">
        <v>34</v>
      </c>
      <c r="C10" s="140" t="s">
        <v>27</v>
      </c>
      <c r="D10" s="140" t="s">
        <v>28</v>
      </c>
      <c r="E10" s="141" t="s">
        <v>3402</v>
      </c>
      <c r="F10" s="142">
        <v>447847</v>
      </c>
      <c r="G10" s="142">
        <v>433042</v>
      </c>
      <c r="H10" s="142">
        <v>0</v>
      </c>
      <c r="I10" s="142">
        <v>13</v>
      </c>
      <c r="J10" s="142">
        <v>433055</v>
      </c>
    </row>
    <row r="11" spans="1:10" x14ac:dyDescent="0.25">
      <c r="A11" s="140" t="s">
        <v>4718</v>
      </c>
      <c r="B11" s="140" t="s">
        <v>34</v>
      </c>
      <c r="C11" s="140" t="s">
        <v>27</v>
      </c>
      <c r="D11" s="140" t="s">
        <v>28</v>
      </c>
      <c r="E11" s="141" t="s">
        <v>5942</v>
      </c>
      <c r="F11" s="142">
        <v>65070</v>
      </c>
      <c r="G11" s="142">
        <v>66961</v>
      </c>
      <c r="H11" s="142">
        <v>0</v>
      </c>
      <c r="I11" s="142">
        <v>0</v>
      </c>
      <c r="J11" s="142">
        <v>66961</v>
      </c>
    </row>
    <row r="12" spans="1:10" x14ac:dyDescent="0.25">
      <c r="A12" s="140" t="s">
        <v>5402</v>
      </c>
      <c r="B12" s="140" t="s">
        <v>34</v>
      </c>
      <c r="C12" s="140" t="s">
        <v>27</v>
      </c>
      <c r="D12" s="140" t="s">
        <v>28</v>
      </c>
      <c r="E12" s="141" t="s">
        <v>3403</v>
      </c>
      <c r="F12" s="142">
        <v>333515</v>
      </c>
      <c r="G12" s="142">
        <v>305461</v>
      </c>
      <c r="H12" s="142">
        <v>0</v>
      </c>
      <c r="I12" s="142">
        <v>9</v>
      </c>
      <c r="J12" s="142">
        <v>305470</v>
      </c>
    </row>
    <row r="13" spans="1:10" x14ac:dyDescent="0.25">
      <c r="A13" s="140" t="s">
        <v>5448</v>
      </c>
      <c r="B13" s="140" t="s">
        <v>34</v>
      </c>
      <c r="C13" s="140" t="s">
        <v>27</v>
      </c>
      <c r="D13" s="140" t="s">
        <v>28</v>
      </c>
      <c r="E13" s="141" t="s">
        <v>3404</v>
      </c>
      <c r="F13" s="142">
        <v>911169</v>
      </c>
      <c r="G13" s="142">
        <v>924822</v>
      </c>
      <c r="H13" s="142">
        <v>0</v>
      </c>
      <c r="I13" s="142">
        <v>27</v>
      </c>
      <c r="J13" s="142">
        <v>924849</v>
      </c>
    </row>
    <row r="14" spans="1:10" x14ac:dyDescent="0.25">
      <c r="A14" s="140" t="s">
        <v>5719</v>
      </c>
      <c r="B14" s="140" t="s">
        <v>34</v>
      </c>
      <c r="C14" s="140" t="s">
        <v>27</v>
      </c>
      <c r="D14" s="140" t="s">
        <v>28</v>
      </c>
      <c r="E14" s="141" t="s">
        <v>3406</v>
      </c>
      <c r="F14" s="142">
        <v>1157977</v>
      </c>
      <c r="G14" s="142">
        <v>1147969</v>
      </c>
      <c r="H14" s="142">
        <v>0</v>
      </c>
      <c r="I14" s="142">
        <v>33</v>
      </c>
      <c r="J14" s="142">
        <v>1148002</v>
      </c>
    </row>
    <row r="15" spans="1:10" x14ac:dyDescent="0.25">
      <c r="A15" s="143" t="s">
        <v>5943</v>
      </c>
      <c r="B15" s="143" t="s">
        <v>34</v>
      </c>
      <c r="C15" s="144" t="s">
        <v>47</v>
      </c>
      <c r="D15" s="143" t="s">
        <v>48</v>
      </c>
      <c r="E15" s="145" t="s">
        <v>3405</v>
      </c>
      <c r="F15" s="146">
        <v>298600</v>
      </c>
      <c r="G15" s="146">
        <v>0</v>
      </c>
      <c r="H15" s="142">
        <v>0</v>
      </c>
      <c r="I15" s="142">
        <v>0</v>
      </c>
      <c r="J15" s="142">
        <v>0</v>
      </c>
    </row>
    <row r="16" spans="1:10" x14ac:dyDescent="0.25">
      <c r="A16" s="140" t="s">
        <v>5713</v>
      </c>
      <c r="B16" s="140" t="s">
        <v>34</v>
      </c>
      <c r="C16" s="140" t="s">
        <v>27</v>
      </c>
      <c r="D16" s="140" t="s">
        <v>28</v>
      </c>
      <c r="E16" s="141" t="s">
        <v>3407</v>
      </c>
      <c r="F16" s="142">
        <v>2182318</v>
      </c>
      <c r="G16" s="142">
        <v>2186208</v>
      </c>
      <c r="H16" s="142">
        <v>0</v>
      </c>
      <c r="I16" s="142">
        <v>64</v>
      </c>
      <c r="J16" s="142">
        <v>2186272</v>
      </c>
    </row>
    <row r="17" spans="1:10" x14ac:dyDescent="0.25">
      <c r="A17" s="140" t="s">
        <v>5701</v>
      </c>
      <c r="B17" s="140" t="s">
        <v>34</v>
      </c>
      <c r="C17" s="140" t="s">
        <v>27</v>
      </c>
      <c r="D17" s="140" t="s">
        <v>28</v>
      </c>
      <c r="E17" s="141" t="s">
        <v>3408</v>
      </c>
      <c r="F17" s="142">
        <v>1582619</v>
      </c>
      <c r="G17" s="142">
        <v>1558023</v>
      </c>
      <c r="H17" s="142">
        <v>0</v>
      </c>
      <c r="I17" s="142">
        <v>45</v>
      </c>
      <c r="J17" s="142">
        <v>1558068</v>
      </c>
    </row>
    <row r="18" spans="1:10" x14ac:dyDescent="0.25">
      <c r="A18" s="140" t="s">
        <v>5532</v>
      </c>
      <c r="B18" s="140" t="s">
        <v>34</v>
      </c>
      <c r="C18" s="140" t="s">
        <v>27</v>
      </c>
      <c r="D18" s="140" t="s">
        <v>28</v>
      </c>
      <c r="E18" s="141" t="s">
        <v>3409</v>
      </c>
      <c r="F18" s="142">
        <v>221305</v>
      </c>
      <c r="G18" s="142">
        <v>220264</v>
      </c>
      <c r="H18" s="142">
        <v>0</v>
      </c>
      <c r="I18" s="142">
        <v>6</v>
      </c>
      <c r="J18" s="142">
        <v>220270</v>
      </c>
    </row>
    <row r="19" spans="1:10" x14ac:dyDescent="0.25">
      <c r="A19" s="140" t="s">
        <v>4794</v>
      </c>
      <c r="B19" s="140" t="s">
        <v>34</v>
      </c>
      <c r="C19" s="140" t="s">
        <v>27</v>
      </c>
      <c r="D19" s="140" t="s">
        <v>28</v>
      </c>
      <c r="E19" s="141" t="s">
        <v>3410</v>
      </c>
      <c r="F19" s="142">
        <v>763284</v>
      </c>
      <c r="G19" s="142">
        <v>734264</v>
      </c>
      <c r="H19" s="142">
        <v>0</v>
      </c>
      <c r="I19" s="142">
        <v>21</v>
      </c>
      <c r="J19" s="142">
        <v>734285</v>
      </c>
    </row>
    <row r="20" spans="1:10" x14ac:dyDescent="0.25">
      <c r="A20" s="140" t="s">
        <v>5239</v>
      </c>
      <c r="B20" s="140" t="s">
        <v>34</v>
      </c>
      <c r="C20" s="140" t="s">
        <v>99</v>
      </c>
      <c r="D20" s="140" t="s">
        <v>100</v>
      </c>
      <c r="E20" s="141" t="s">
        <v>3411</v>
      </c>
      <c r="F20" s="142">
        <v>1724253</v>
      </c>
      <c r="G20" s="142">
        <v>2044693</v>
      </c>
      <c r="H20" s="142">
        <v>0</v>
      </c>
      <c r="I20" s="142">
        <v>77488</v>
      </c>
      <c r="J20" s="142">
        <v>2122181</v>
      </c>
    </row>
    <row r="21" spans="1:10" x14ac:dyDescent="0.25">
      <c r="A21" s="140" t="s">
        <v>5660</v>
      </c>
      <c r="B21" s="140" t="s">
        <v>34</v>
      </c>
      <c r="C21" s="140" t="s">
        <v>99</v>
      </c>
      <c r="D21" s="140" t="s">
        <v>100</v>
      </c>
      <c r="E21" s="141" t="s">
        <v>3412</v>
      </c>
      <c r="F21" s="142">
        <v>1504933</v>
      </c>
      <c r="G21" s="142">
        <v>1434131</v>
      </c>
      <c r="H21" s="142">
        <v>0</v>
      </c>
      <c r="I21" s="142">
        <v>42</v>
      </c>
      <c r="J21" s="142">
        <v>1434173</v>
      </c>
    </row>
    <row r="22" spans="1:10" x14ac:dyDescent="0.25">
      <c r="A22" s="140" t="s">
        <v>5689</v>
      </c>
      <c r="B22" s="140" t="s">
        <v>105</v>
      </c>
      <c r="C22" s="140" t="s">
        <v>19</v>
      </c>
      <c r="D22" s="140" t="s">
        <v>20</v>
      </c>
      <c r="E22" s="141" t="s">
        <v>5944</v>
      </c>
      <c r="F22" s="142">
        <v>15859130</v>
      </c>
      <c r="G22" s="142">
        <v>16201897</v>
      </c>
      <c r="H22" s="142">
        <v>0</v>
      </c>
      <c r="I22" s="142">
        <v>210184</v>
      </c>
      <c r="J22" s="142">
        <v>16412081</v>
      </c>
    </row>
    <row r="23" spans="1:10" x14ac:dyDescent="0.25">
      <c r="A23" t="s">
        <v>5945</v>
      </c>
      <c r="B23" t="s">
        <v>105</v>
      </c>
      <c r="C23" s="147" t="s">
        <v>27</v>
      </c>
      <c r="D23" t="s">
        <v>28</v>
      </c>
      <c r="E23" t="s">
        <v>3414</v>
      </c>
      <c r="F23" s="54">
        <v>160192</v>
      </c>
      <c r="G23" s="142">
        <v>0</v>
      </c>
      <c r="H23" s="142">
        <v>0</v>
      </c>
      <c r="I23" s="142">
        <v>0</v>
      </c>
      <c r="J23" s="142">
        <v>0</v>
      </c>
    </row>
    <row r="24" spans="1:10" x14ac:dyDescent="0.25">
      <c r="A24" s="140" t="s">
        <v>5075</v>
      </c>
      <c r="B24" s="140" t="s">
        <v>105</v>
      </c>
      <c r="C24" s="140" t="s">
        <v>27</v>
      </c>
      <c r="D24" s="140" t="s">
        <v>28</v>
      </c>
      <c r="E24" s="141" t="s">
        <v>3415</v>
      </c>
      <c r="F24" s="142">
        <v>408508</v>
      </c>
      <c r="G24" s="142">
        <v>380052</v>
      </c>
      <c r="H24" s="142">
        <v>0</v>
      </c>
      <c r="I24" s="142">
        <v>11</v>
      </c>
      <c r="J24" s="142">
        <v>380063</v>
      </c>
    </row>
    <row r="25" spans="1:10" x14ac:dyDescent="0.25">
      <c r="A25" s="140" t="s">
        <v>4910</v>
      </c>
      <c r="B25" s="140" t="s">
        <v>105</v>
      </c>
      <c r="C25" s="140" t="s">
        <v>27</v>
      </c>
      <c r="D25" s="140" t="s">
        <v>28</v>
      </c>
      <c r="E25" s="141" t="s">
        <v>3416</v>
      </c>
      <c r="F25" s="142">
        <v>574145</v>
      </c>
      <c r="G25" s="142">
        <v>619080</v>
      </c>
      <c r="H25" s="142">
        <v>0</v>
      </c>
      <c r="I25" s="142">
        <v>18</v>
      </c>
      <c r="J25" s="142">
        <v>619098</v>
      </c>
    </row>
    <row r="26" spans="1:10" x14ac:dyDescent="0.25">
      <c r="A26" s="140" t="s">
        <v>4865</v>
      </c>
      <c r="B26" s="140" t="s">
        <v>105</v>
      </c>
      <c r="C26" s="140" t="s">
        <v>27</v>
      </c>
      <c r="D26" s="140" t="s">
        <v>28</v>
      </c>
      <c r="E26" s="141" t="s">
        <v>3417</v>
      </c>
      <c r="F26" s="142">
        <v>799551</v>
      </c>
      <c r="G26" s="142">
        <v>767875</v>
      </c>
      <c r="H26" s="142">
        <v>0</v>
      </c>
      <c r="I26" s="142">
        <v>22</v>
      </c>
      <c r="J26" s="142">
        <v>767897</v>
      </c>
    </row>
    <row r="27" spans="1:10" x14ac:dyDescent="0.25">
      <c r="A27" s="140" t="s">
        <v>5455</v>
      </c>
      <c r="B27" s="140" t="s">
        <v>105</v>
      </c>
      <c r="C27" s="140" t="s">
        <v>27</v>
      </c>
      <c r="D27" s="140" t="s">
        <v>28</v>
      </c>
      <c r="E27" s="141" t="s">
        <v>3418</v>
      </c>
      <c r="F27" s="142">
        <v>347001</v>
      </c>
      <c r="G27" s="142">
        <v>367745</v>
      </c>
      <c r="H27" s="142">
        <v>0</v>
      </c>
      <c r="I27" s="142">
        <v>11</v>
      </c>
      <c r="J27" s="142">
        <v>367756</v>
      </c>
    </row>
    <row r="28" spans="1:10" x14ac:dyDescent="0.25">
      <c r="A28" s="140" t="s">
        <v>5044</v>
      </c>
      <c r="B28" s="140" t="s">
        <v>105</v>
      </c>
      <c r="C28" s="140" t="s">
        <v>47</v>
      </c>
      <c r="D28" s="140" t="s">
        <v>48</v>
      </c>
      <c r="E28" s="141" t="s">
        <v>3419</v>
      </c>
      <c r="F28" s="142">
        <v>198655</v>
      </c>
      <c r="G28" s="142">
        <v>192127</v>
      </c>
      <c r="H28" s="142">
        <v>0</v>
      </c>
      <c r="I28" s="142">
        <v>6</v>
      </c>
      <c r="J28" s="142">
        <v>192133</v>
      </c>
    </row>
    <row r="29" spans="1:10" x14ac:dyDescent="0.25">
      <c r="A29" s="140" t="s">
        <v>4980</v>
      </c>
      <c r="B29" s="140" t="s">
        <v>105</v>
      </c>
      <c r="C29" s="140" t="s">
        <v>27</v>
      </c>
      <c r="D29" s="140" t="s">
        <v>28</v>
      </c>
      <c r="E29" s="141" t="s">
        <v>3420</v>
      </c>
      <c r="F29" s="142">
        <v>574431</v>
      </c>
      <c r="G29" s="142">
        <v>588518</v>
      </c>
      <c r="H29" s="142">
        <v>0</v>
      </c>
      <c r="I29" s="142">
        <v>17</v>
      </c>
      <c r="J29" s="142">
        <v>588535</v>
      </c>
    </row>
    <row r="30" spans="1:10" x14ac:dyDescent="0.25">
      <c r="A30" s="140" t="s">
        <v>5707</v>
      </c>
      <c r="B30" s="140" t="s">
        <v>105</v>
      </c>
      <c r="C30" s="140" t="s">
        <v>27</v>
      </c>
      <c r="D30" s="140" t="s">
        <v>28</v>
      </c>
      <c r="E30" s="141" t="s">
        <v>3421</v>
      </c>
      <c r="F30" s="142">
        <v>1346127</v>
      </c>
      <c r="G30" s="142">
        <v>1304095</v>
      </c>
      <c r="H30" s="142">
        <v>0</v>
      </c>
      <c r="I30" s="142">
        <v>38</v>
      </c>
      <c r="J30" s="142">
        <v>1304133</v>
      </c>
    </row>
    <row r="31" spans="1:10" x14ac:dyDescent="0.25">
      <c r="A31" s="140" t="s">
        <v>5058</v>
      </c>
      <c r="B31" s="140" t="s">
        <v>105</v>
      </c>
      <c r="C31" s="140" t="s">
        <v>27</v>
      </c>
      <c r="D31" s="140" t="s">
        <v>28</v>
      </c>
      <c r="E31" s="141" t="s">
        <v>3422</v>
      </c>
      <c r="F31" s="142">
        <v>543033</v>
      </c>
      <c r="G31" s="142">
        <v>530919</v>
      </c>
      <c r="H31" s="142">
        <v>0</v>
      </c>
      <c r="I31" s="142">
        <v>15</v>
      </c>
      <c r="J31" s="142">
        <v>530934</v>
      </c>
    </row>
    <row r="32" spans="1:10" x14ac:dyDescent="0.25">
      <c r="A32" s="140" t="s">
        <v>5342</v>
      </c>
      <c r="B32" s="140" t="s">
        <v>105</v>
      </c>
      <c r="C32" s="140" t="s">
        <v>27</v>
      </c>
      <c r="D32" s="140" t="s">
        <v>28</v>
      </c>
      <c r="E32" s="141" t="s">
        <v>3423</v>
      </c>
      <c r="F32" s="142">
        <v>541384</v>
      </c>
      <c r="G32" s="142">
        <v>555580</v>
      </c>
      <c r="H32" s="142">
        <v>0</v>
      </c>
      <c r="I32" s="142">
        <v>16</v>
      </c>
      <c r="J32" s="142">
        <v>555596</v>
      </c>
    </row>
    <row r="33" spans="1:10" x14ac:dyDescent="0.25">
      <c r="A33" s="140" t="s">
        <v>5096</v>
      </c>
      <c r="B33" s="140" t="s">
        <v>105</v>
      </c>
      <c r="C33" s="140" t="s">
        <v>27</v>
      </c>
      <c r="D33" s="140" t="s">
        <v>28</v>
      </c>
      <c r="E33" s="141" t="s">
        <v>3424</v>
      </c>
      <c r="F33" s="142">
        <v>407987</v>
      </c>
      <c r="G33" s="142">
        <v>417433</v>
      </c>
      <c r="H33" s="142">
        <v>0</v>
      </c>
      <c r="I33" s="142">
        <v>12</v>
      </c>
      <c r="J33" s="142">
        <v>417445</v>
      </c>
    </row>
    <row r="34" spans="1:10" x14ac:dyDescent="0.25">
      <c r="A34" s="140" t="s">
        <v>4943</v>
      </c>
      <c r="B34" s="140" t="s">
        <v>105</v>
      </c>
      <c r="C34" s="140" t="s">
        <v>27</v>
      </c>
      <c r="D34" s="140" t="s">
        <v>28</v>
      </c>
      <c r="E34" s="141" t="s">
        <v>3425</v>
      </c>
      <c r="F34" s="142">
        <v>826890</v>
      </c>
      <c r="G34" s="142">
        <v>830571</v>
      </c>
      <c r="H34" s="142">
        <v>0</v>
      </c>
      <c r="I34" s="142">
        <v>24</v>
      </c>
      <c r="J34" s="142">
        <v>830595</v>
      </c>
    </row>
    <row r="35" spans="1:10" x14ac:dyDescent="0.25">
      <c r="A35" s="140" t="s">
        <v>5436</v>
      </c>
      <c r="B35" s="140" t="s">
        <v>105</v>
      </c>
      <c r="C35" s="140" t="s">
        <v>47</v>
      </c>
      <c r="D35" s="140" t="s">
        <v>48</v>
      </c>
      <c r="E35" s="141" t="s">
        <v>3426</v>
      </c>
      <c r="F35" s="142">
        <v>230480</v>
      </c>
      <c r="G35" s="142">
        <v>238566</v>
      </c>
      <c r="H35" s="142">
        <v>0</v>
      </c>
      <c r="I35" s="142">
        <v>7</v>
      </c>
      <c r="J35" s="142">
        <v>238573</v>
      </c>
    </row>
    <row r="36" spans="1:10" x14ac:dyDescent="0.25">
      <c r="A36" s="140" t="s">
        <v>5612</v>
      </c>
      <c r="B36" s="140" t="s">
        <v>105</v>
      </c>
      <c r="C36" s="140" t="s">
        <v>47</v>
      </c>
      <c r="D36" s="140" t="s">
        <v>48</v>
      </c>
      <c r="E36" s="141" t="s">
        <v>3427</v>
      </c>
      <c r="F36" s="142">
        <v>298959</v>
      </c>
      <c r="G36" s="142">
        <v>290068</v>
      </c>
      <c r="H36" s="142">
        <v>0</v>
      </c>
      <c r="I36" s="142">
        <v>8</v>
      </c>
      <c r="J36" s="142">
        <v>290076</v>
      </c>
    </row>
    <row r="37" spans="1:10" x14ac:dyDescent="0.25">
      <c r="A37" s="140" t="s">
        <v>5847</v>
      </c>
      <c r="B37" s="140" t="s">
        <v>165</v>
      </c>
      <c r="C37" s="140" t="s">
        <v>19</v>
      </c>
      <c r="D37" s="140" t="s">
        <v>20</v>
      </c>
      <c r="E37" s="141" t="s">
        <v>5946</v>
      </c>
      <c r="F37" s="142">
        <v>10124205</v>
      </c>
      <c r="G37" s="142">
        <v>10442921</v>
      </c>
      <c r="H37" s="142">
        <v>0</v>
      </c>
      <c r="I37" s="142">
        <v>135474</v>
      </c>
      <c r="J37" s="142">
        <v>10578395</v>
      </c>
    </row>
    <row r="38" spans="1:10" x14ac:dyDescent="0.25">
      <c r="A38" s="140" t="s">
        <v>4925</v>
      </c>
      <c r="B38" s="140" t="s">
        <v>165</v>
      </c>
      <c r="C38" s="140" t="s">
        <v>47</v>
      </c>
      <c r="D38" s="140" t="s">
        <v>48</v>
      </c>
      <c r="E38" s="141" t="s">
        <v>3429</v>
      </c>
      <c r="F38" s="142">
        <v>578527</v>
      </c>
      <c r="G38" s="142">
        <v>574022</v>
      </c>
      <c r="H38" s="142">
        <v>0</v>
      </c>
      <c r="I38" s="142">
        <v>17</v>
      </c>
      <c r="J38" s="142">
        <v>574039</v>
      </c>
    </row>
    <row r="39" spans="1:10" x14ac:dyDescent="0.25">
      <c r="A39" s="140" t="s">
        <v>4720</v>
      </c>
      <c r="B39" s="140" t="s">
        <v>165</v>
      </c>
      <c r="C39" s="140" t="s">
        <v>47</v>
      </c>
      <c r="D39" s="140" t="s">
        <v>48</v>
      </c>
      <c r="E39" s="141" t="s">
        <v>5947</v>
      </c>
      <c r="F39" s="142">
        <v>354642</v>
      </c>
      <c r="G39" s="142">
        <v>318905</v>
      </c>
      <c r="H39" s="142">
        <v>0</v>
      </c>
      <c r="I39" s="142">
        <v>9</v>
      </c>
      <c r="J39" s="142">
        <v>318914</v>
      </c>
    </row>
    <row r="40" spans="1:10" x14ac:dyDescent="0.25">
      <c r="A40" s="140" t="s">
        <v>5596</v>
      </c>
      <c r="B40" s="140" t="s">
        <v>165</v>
      </c>
      <c r="C40" s="140" t="s">
        <v>47</v>
      </c>
      <c r="D40" s="140" t="s">
        <v>48</v>
      </c>
      <c r="E40" s="141" t="s">
        <v>3430</v>
      </c>
      <c r="F40" s="142">
        <v>1227498</v>
      </c>
      <c r="G40" s="142">
        <v>1283553</v>
      </c>
      <c r="H40" s="142">
        <v>0</v>
      </c>
      <c r="I40" s="142">
        <v>37</v>
      </c>
      <c r="J40" s="142">
        <v>1283590</v>
      </c>
    </row>
    <row r="41" spans="1:10" x14ac:dyDescent="0.25">
      <c r="A41" s="140" t="s">
        <v>5761</v>
      </c>
      <c r="B41" s="140" t="s">
        <v>165</v>
      </c>
      <c r="C41" s="140" t="s">
        <v>27</v>
      </c>
      <c r="D41" s="140" t="s">
        <v>28</v>
      </c>
      <c r="E41" s="141" t="s">
        <v>4691</v>
      </c>
      <c r="F41" s="142">
        <v>180602</v>
      </c>
      <c r="G41" s="142">
        <v>165848</v>
      </c>
      <c r="H41" s="142">
        <v>0</v>
      </c>
      <c r="I41" s="142">
        <v>5</v>
      </c>
      <c r="J41" s="142">
        <v>165853</v>
      </c>
    </row>
    <row r="42" spans="1:10" x14ac:dyDescent="0.25">
      <c r="A42" s="140" t="s">
        <v>5011</v>
      </c>
      <c r="B42" s="140" t="s">
        <v>165</v>
      </c>
      <c r="C42" s="140" t="s">
        <v>27</v>
      </c>
      <c r="D42" s="140" t="s">
        <v>28</v>
      </c>
      <c r="E42" s="141" t="s">
        <v>3431</v>
      </c>
      <c r="F42" s="142">
        <v>579526</v>
      </c>
      <c r="G42" s="142">
        <v>599033</v>
      </c>
      <c r="H42" s="142">
        <v>0</v>
      </c>
      <c r="I42" s="142">
        <v>17</v>
      </c>
      <c r="J42" s="142">
        <v>599050</v>
      </c>
    </row>
    <row r="43" spans="1:10" x14ac:dyDescent="0.25">
      <c r="A43" s="140" t="s">
        <v>5620</v>
      </c>
      <c r="B43" s="140" t="s">
        <v>165</v>
      </c>
      <c r="C43" s="140" t="s">
        <v>47</v>
      </c>
      <c r="D43" s="140" t="s">
        <v>48</v>
      </c>
      <c r="E43" s="141" t="s">
        <v>3432</v>
      </c>
      <c r="F43" s="142">
        <v>829704</v>
      </c>
      <c r="G43" s="142">
        <v>856220</v>
      </c>
      <c r="H43" s="142">
        <v>0</v>
      </c>
      <c r="I43" s="142">
        <v>25</v>
      </c>
      <c r="J43" s="142">
        <v>856245</v>
      </c>
    </row>
    <row r="44" spans="1:10" x14ac:dyDescent="0.25">
      <c r="A44" s="140" t="s">
        <v>5632</v>
      </c>
      <c r="B44" s="140" t="s">
        <v>165</v>
      </c>
      <c r="C44" s="140" t="s">
        <v>27</v>
      </c>
      <c r="D44" s="140" t="s">
        <v>28</v>
      </c>
      <c r="E44" s="141" t="s">
        <v>3433</v>
      </c>
      <c r="F44" s="142">
        <v>2107716</v>
      </c>
      <c r="G44" s="142">
        <v>2200722</v>
      </c>
      <c r="H44" s="142">
        <v>0</v>
      </c>
      <c r="I44" s="142">
        <v>64</v>
      </c>
      <c r="J44" s="142">
        <v>2200786</v>
      </c>
    </row>
    <row r="45" spans="1:10" x14ac:dyDescent="0.25">
      <c r="A45" s="140" t="s">
        <v>5316</v>
      </c>
      <c r="B45" s="140" t="s">
        <v>165</v>
      </c>
      <c r="C45" s="140" t="s">
        <v>27</v>
      </c>
      <c r="D45" s="140" t="s">
        <v>28</v>
      </c>
      <c r="E45" s="141" t="s">
        <v>3434</v>
      </c>
      <c r="F45" s="142">
        <v>3198910</v>
      </c>
      <c r="G45" s="142">
        <v>3224435</v>
      </c>
      <c r="H45" s="142">
        <v>0</v>
      </c>
      <c r="I45" s="142">
        <v>94</v>
      </c>
      <c r="J45" s="142">
        <v>3224529</v>
      </c>
    </row>
    <row r="46" spans="1:10" x14ac:dyDescent="0.25">
      <c r="A46" s="140" t="s">
        <v>5753</v>
      </c>
      <c r="B46" s="140" t="s">
        <v>165</v>
      </c>
      <c r="C46" s="140" t="s">
        <v>47</v>
      </c>
      <c r="D46" s="140" t="s">
        <v>48</v>
      </c>
      <c r="E46" s="141" t="s">
        <v>3435</v>
      </c>
      <c r="F46" s="142">
        <v>732153</v>
      </c>
      <c r="G46" s="142">
        <v>773251</v>
      </c>
      <c r="H46" s="142">
        <v>0</v>
      </c>
      <c r="I46" s="142">
        <v>23</v>
      </c>
      <c r="J46" s="142">
        <v>773274</v>
      </c>
    </row>
    <row r="47" spans="1:10" x14ac:dyDescent="0.25">
      <c r="A47" s="140" t="s">
        <v>5779</v>
      </c>
      <c r="B47" s="140" t="s">
        <v>165</v>
      </c>
      <c r="C47" s="140" t="s">
        <v>27</v>
      </c>
      <c r="D47" s="140" t="s">
        <v>28</v>
      </c>
      <c r="E47" s="141" t="s">
        <v>3436</v>
      </c>
      <c r="F47" s="142">
        <v>14509774</v>
      </c>
      <c r="G47" s="142">
        <v>14517070</v>
      </c>
      <c r="H47" s="142">
        <v>0</v>
      </c>
      <c r="I47" s="142">
        <v>423</v>
      </c>
      <c r="J47" s="142">
        <v>14517493</v>
      </c>
    </row>
    <row r="48" spans="1:10" x14ac:dyDescent="0.25">
      <c r="A48" s="140" t="s">
        <v>5379</v>
      </c>
      <c r="B48" s="140" t="s">
        <v>165</v>
      </c>
      <c r="C48" s="140" t="s">
        <v>27</v>
      </c>
      <c r="D48" s="140" t="s">
        <v>28</v>
      </c>
      <c r="E48" s="141" t="s">
        <v>3437</v>
      </c>
      <c r="F48" s="142">
        <v>234116</v>
      </c>
      <c r="G48" s="142">
        <v>233748</v>
      </c>
      <c r="H48" s="142">
        <v>0</v>
      </c>
      <c r="I48" s="142">
        <v>7</v>
      </c>
      <c r="J48" s="142">
        <v>233755</v>
      </c>
    </row>
    <row r="49" spans="1:10" x14ac:dyDescent="0.25">
      <c r="A49" s="140" t="s">
        <v>5638</v>
      </c>
      <c r="B49" s="140" t="s">
        <v>165</v>
      </c>
      <c r="C49" s="140" t="s">
        <v>27</v>
      </c>
      <c r="D49" s="140" t="s">
        <v>28</v>
      </c>
      <c r="E49" s="141" t="s">
        <v>3438</v>
      </c>
      <c r="F49" s="142">
        <v>927375</v>
      </c>
      <c r="G49" s="142">
        <v>941550</v>
      </c>
      <c r="H49" s="142">
        <v>0</v>
      </c>
      <c r="I49" s="142">
        <v>27</v>
      </c>
      <c r="J49" s="142">
        <v>941577</v>
      </c>
    </row>
    <row r="50" spans="1:10" x14ac:dyDescent="0.25">
      <c r="A50" s="140" t="s">
        <v>5358</v>
      </c>
      <c r="B50" s="140" t="s">
        <v>165</v>
      </c>
      <c r="C50" s="140" t="s">
        <v>27</v>
      </c>
      <c r="D50" s="140" t="s">
        <v>28</v>
      </c>
      <c r="E50" s="141" t="s">
        <v>4692</v>
      </c>
      <c r="F50" s="142">
        <v>216220</v>
      </c>
      <c r="G50" s="142">
        <v>218409</v>
      </c>
      <c r="H50" s="142">
        <v>0</v>
      </c>
      <c r="I50" s="142">
        <v>6</v>
      </c>
      <c r="J50" s="142">
        <v>218415</v>
      </c>
    </row>
    <row r="51" spans="1:10" x14ac:dyDescent="0.25">
      <c r="A51" s="140" t="s">
        <v>5837</v>
      </c>
      <c r="B51" s="140" t="s">
        <v>165</v>
      </c>
      <c r="C51" s="140" t="s">
        <v>47</v>
      </c>
      <c r="D51" s="140" t="s">
        <v>48</v>
      </c>
      <c r="E51" s="141" t="s">
        <v>3439</v>
      </c>
      <c r="F51" s="142">
        <v>551247</v>
      </c>
      <c r="G51" s="142">
        <v>585122</v>
      </c>
      <c r="H51" s="142">
        <v>0</v>
      </c>
      <c r="I51" s="142">
        <v>17</v>
      </c>
      <c r="J51" s="142">
        <v>585139</v>
      </c>
    </row>
    <row r="52" spans="1:10" x14ac:dyDescent="0.25">
      <c r="A52" s="140" t="s">
        <v>5742</v>
      </c>
      <c r="B52" s="140" t="s">
        <v>165</v>
      </c>
      <c r="C52" s="140" t="s">
        <v>27</v>
      </c>
      <c r="D52" s="140" t="s">
        <v>28</v>
      </c>
      <c r="E52" s="141" t="s">
        <v>3440</v>
      </c>
      <c r="F52" s="142">
        <v>1362009</v>
      </c>
      <c r="G52" s="142">
        <v>1374442</v>
      </c>
      <c r="H52" s="142">
        <v>0</v>
      </c>
      <c r="I52" s="142">
        <v>40</v>
      </c>
      <c r="J52" s="142">
        <v>1374482</v>
      </c>
    </row>
    <row r="53" spans="1:10" x14ac:dyDescent="0.25">
      <c r="A53" s="140" t="s">
        <v>5237</v>
      </c>
      <c r="B53" s="140" t="s">
        <v>165</v>
      </c>
      <c r="C53" s="140" t="s">
        <v>27</v>
      </c>
      <c r="D53" s="140" t="s">
        <v>28</v>
      </c>
      <c r="E53" s="141" t="s">
        <v>3441</v>
      </c>
      <c r="F53" s="142">
        <v>5117521</v>
      </c>
      <c r="G53" s="142">
        <v>5031106</v>
      </c>
      <c r="H53" s="142">
        <v>0</v>
      </c>
      <c r="I53" s="142">
        <v>147</v>
      </c>
      <c r="J53" s="142">
        <v>5031253</v>
      </c>
    </row>
    <row r="54" spans="1:10" x14ac:dyDescent="0.25">
      <c r="A54" s="140" t="s">
        <v>4820</v>
      </c>
      <c r="B54" s="140" t="s">
        <v>165</v>
      </c>
      <c r="C54" s="140" t="s">
        <v>27</v>
      </c>
      <c r="D54" s="140" t="s">
        <v>28</v>
      </c>
      <c r="E54" s="141" t="s">
        <v>3442</v>
      </c>
      <c r="F54" s="142">
        <v>826182</v>
      </c>
      <c r="G54" s="142">
        <v>750554</v>
      </c>
      <c r="H54" s="142">
        <v>0</v>
      </c>
      <c r="I54" s="142">
        <v>22</v>
      </c>
      <c r="J54" s="142">
        <v>750576</v>
      </c>
    </row>
    <row r="55" spans="1:10" x14ac:dyDescent="0.25">
      <c r="A55" s="140" t="s">
        <v>5232</v>
      </c>
      <c r="B55" s="140" t="s">
        <v>165</v>
      </c>
      <c r="C55" s="140" t="s">
        <v>99</v>
      </c>
      <c r="D55" s="140" t="s">
        <v>100</v>
      </c>
      <c r="E55" s="141" t="s">
        <v>3443</v>
      </c>
      <c r="F55" s="142">
        <v>2659926</v>
      </c>
      <c r="G55" s="142">
        <v>2735474</v>
      </c>
      <c r="H55" s="142">
        <v>0</v>
      </c>
      <c r="I55" s="142">
        <v>80</v>
      </c>
      <c r="J55" s="142">
        <v>2735554</v>
      </c>
    </row>
    <row r="56" spans="1:10" x14ac:dyDescent="0.25">
      <c r="A56" s="140" t="s">
        <v>5320</v>
      </c>
      <c r="B56" s="140" t="s">
        <v>165</v>
      </c>
      <c r="C56" s="140" t="s">
        <v>99</v>
      </c>
      <c r="D56" s="140" t="s">
        <v>100</v>
      </c>
      <c r="E56" s="141" t="s">
        <v>3444</v>
      </c>
      <c r="F56" s="142">
        <v>2592156</v>
      </c>
      <c r="G56" s="142">
        <v>2613414</v>
      </c>
      <c r="H56" s="142">
        <v>0</v>
      </c>
      <c r="I56" s="142">
        <v>76</v>
      </c>
      <c r="J56" s="142">
        <v>2613490</v>
      </c>
    </row>
    <row r="57" spans="1:10" x14ac:dyDescent="0.25">
      <c r="A57" s="140" t="s">
        <v>5524</v>
      </c>
      <c r="B57" s="140" t="s">
        <v>223</v>
      </c>
      <c r="C57" s="140" t="s">
        <v>19</v>
      </c>
      <c r="D57" s="140" t="s">
        <v>20</v>
      </c>
      <c r="E57" s="141" t="s">
        <v>5948</v>
      </c>
      <c r="F57" s="142">
        <v>29850921</v>
      </c>
      <c r="G57" s="142">
        <v>28885593</v>
      </c>
      <c r="H57" s="142">
        <v>-1425661.29</v>
      </c>
      <c r="I57" s="142">
        <v>374728</v>
      </c>
      <c r="J57" s="148">
        <v>27834659.710000001</v>
      </c>
    </row>
    <row r="58" spans="1:10" x14ac:dyDescent="0.25">
      <c r="A58" s="140" t="s">
        <v>4940</v>
      </c>
      <c r="B58" s="140" t="s">
        <v>223</v>
      </c>
      <c r="C58" s="140" t="s">
        <v>47</v>
      </c>
      <c r="D58" s="140" t="s">
        <v>48</v>
      </c>
      <c r="E58" s="141" t="s">
        <v>3446</v>
      </c>
      <c r="F58" s="142">
        <v>1039837</v>
      </c>
      <c r="G58" s="142">
        <v>1059087</v>
      </c>
      <c r="H58" s="142">
        <v>0</v>
      </c>
      <c r="I58" s="142">
        <v>31</v>
      </c>
      <c r="J58" s="142">
        <v>1059118</v>
      </c>
    </row>
    <row r="59" spans="1:10" x14ac:dyDescent="0.25">
      <c r="A59" s="140" t="s">
        <v>4889</v>
      </c>
      <c r="B59" s="140" t="s">
        <v>223</v>
      </c>
      <c r="C59" s="140" t="s">
        <v>47</v>
      </c>
      <c r="D59" s="140" t="s">
        <v>48</v>
      </c>
      <c r="E59" s="141" t="s">
        <v>3447</v>
      </c>
      <c r="F59" s="142">
        <v>791409</v>
      </c>
      <c r="G59" s="142">
        <v>814171</v>
      </c>
      <c r="H59" s="142">
        <v>0</v>
      </c>
      <c r="I59" s="142">
        <v>24</v>
      </c>
      <c r="J59" s="142">
        <v>814195</v>
      </c>
    </row>
    <row r="60" spans="1:10" x14ac:dyDescent="0.25">
      <c r="A60" s="140" t="s">
        <v>4722</v>
      </c>
      <c r="B60" s="140" t="s">
        <v>223</v>
      </c>
      <c r="C60" s="140" t="s">
        <v>47</v>
      </c>
      <c r="D60" s="140" t="s">
        <v>48</v>
      </c>
      <c r="E60" s="141" t="s">
        <v>5949</v>
      </c>
      <c r="F60" s="142">
        <v>214790</v>
      </c>
      <c r="G60" s="142">
        <v>225951</v>
      </c>
      <c r="H60" s="142">
        <v>0</v>
      </c>
      <c r="I60" s="142">
        <v>7</v>
      </c>
      <c r="J60" s="142">
        <v>225958</v>
      </c>
    </row>
    <row r="61" spans="1:10" x14ac:dyDescent="0.25">
      <c r="A61" s="140" t="s">
        <v>5459</v>
      </c>
      <c r="B61" s="140" t="s">
        <v>223</v>
      </c>
      <c r="C61" s="140" t="s">
        <v>27</v>
      </c>
      <c r="D61" s="140" t="s">
        <v>28</v>
      </c>
      <c r="E61" s="141" t="s">
        <v>3448</v>
      </c>
      <c r="F61" s="142">
        <v>4221715</v>
      </c>
      <c r="G61" s="142">
        <v>4131464</v>
      </c>
      <c r="H61" s="142">
        <v>0</v>
      </c>
      <c r="I61" s="142">
        <v>120</v>
      </c>
      <c r="J61" s="142">
        <v>4131584</v>
      </c>
    </row>
    <row r="62" spans="1:10" x14ac:dyDescent="0.25">
      <c r="A62" s="140" t="s">
        <v>5881</v>
      </c>
      <c r="B62" s="140" t="s">
        <v>223</v>
      </c>
      <c r="C62" s="140" t="s">
        <v>47</v>
      </c>
      <c r="D62" s="140" t="s">
        <v>48</v>
      </c>
      <c r="E62" s="141" t="s">
        <v>3449</v>
      </c>
      <c r="F62" s="142">
        <v>748526</v>
      </c>
      <c r="G62" s="142">
        <v>748426</v>
      </c>
      <c r="H62" s="142">
        <v>0</v>
      </c>
      <c r="I62" s="142">
        <v>22</v>
      </c>
      <c r="J62" s="142">
        <v>748448</v>
      </c>
    </row>
    <row r="63" spans="1:10" x14ac:dyDescent="0.25">
      <c r="A63" s="140" t="s">
        <v>4993</v>
      </c>
      <c r="B63" s="140" t="s">
        <v>223</v>
      </c>
      <c r="C63" s="140" t="s">
        <v>47</v>
      </c>
      <c r="D63" s="140" t="s">
        <v>48</v>
      </c>
      <c r="E63" s="141" t="s">
        <v>3450</v>
      </c>
      <c r="F63" s="142">
        <v>564397</v>
      </c>
      <c r="G63" s="142">
        <v>559254</v>
      </c>
      <c r="H63" s="142">
        <v>0</v>
      </c>
      <c r="I63" s="142">
        <v>16</v>
      </c>
      <c r="J63" s="142">
        <v>559270</v>
      </c>
    </row>
    <row r="64" spans="1:10" x14ac:dyDescent="0.25">
      <c r="A64" s="140" t="s">
        <v>5435</v>
      </c>
      <c r="B64" s="140" t="s">
        <v>223</v>
      </c>
      <c r="C64" s="140" t="s">
        <v>27</v>
      </c>
      <c r="D64" s="140" t="s">
        <v>28</v>
      </c>
      <c r="E64" s="141" t="s">
        <v>3451</v>
      </c>
      <c r="F64" s="142">
        <v>3197780</v>
      </c>
      <c r="G64" s="142">
        <v>3253119</v>
      </c>
      <c r="H64" s="142">
        <v>0</v>
      </c>
      <c r="I64" s="142">
        <v>95</v>
      </c>
      <c r="J64" s="142">
        <v>3253214</v>
      </c>
    </row>
    <row r="65" spans="1:10" x14ac:dyDescent="0.25">
      <c r="A65" s="140" t="s">
        <v>4949</v>
      </c>
      <c r="B65" s="140" t="s">
        <v>223</v>
      </c>
      <c r="C65" s="140" t="s">
        <v>47</v>
      </c>
      <c r="D65" s="140" t="s">
        <v>48</v>
      </c>
      <c r="E65" s="141" t="s">
        <v>3452</v>
      </c>
      <c r="F65" s="142">
        <v>952529</v>
      </c>
      <c r="G65" s="142">
        <v>943861</v>
      </c>
      <c r="H65" s="142">
        <v>0</v>
      </c>
      <c r="I65" s="142">
        <v>28</v>
      </c>
      <c r="J65" s="142">
        <v>943889</v>
      </c>
    </row>
    <row r="66" spans="1:10" x14ac:dyDescent="0.25">
      <c r="A66" s="140" t="s">
        <v>4941</v>
      </c>
      <c r="B66" s="140" t="s">
        <v>223</v>
      </c>
      <c r="C66" s="140" t="s">
        <v>47</v>
      </c>
      <c r="D66" s="140" t="s">
        <v>48</v>
      </c>
      <c r="E66" s="141" t="s">
        <v>3453</v>
      </c>
      <c r="F66" s="142">
        <v>972251</v>
      </c>
      <c r="G66" s="142">
        <v>954609</v>
      </c>
      <c r="H66" s="142">
        <v>0</v>
      </c>
      <c r="I66" s="142">
        <v>28</v>
      </c>
      <c r="J66" s="142">
        <v>954637</v>
      </c>
    </row>
    <row r="67" spans="1:10" x14ac:dyDescent="0.25">
      <c r="A67" s="140" t="s">
        <v>5851</v>
      </c>
      <c r="B67" s="140" t="s">
        <v>223</v>
      </c>
      <c r="C67" s="140" t="s">
        <v>27</v>
      </c>
      <c r="D67" s="140" t="s">
        <v>28</v>
      </c>
      <c r="E67" s="141" t="s">
        <v>3454</v>
      </c>
      <c r="F67" s="142">
        <v>2450053</v>
      </c>
      <c r="G67" s="142">
        <v>2476006</v>
      </c>
      <c r="H67" s="142">
        <v>0</v>
      </c>
      <c r="I67" s="142">
        <v>72</v>
      </c>
      <c r="J67" s="142">
        <v>2476078</v>
      </c>
    </row>
    <row r="68" spans="1:10" x14ac:dyDescent="0.25">
      <c r="A68" s="140" t="s">
        <v>4906</v>
      </c>
      <c r="B68" s="140" t="s">
        <v>223</v>
      </c>
      <c r="C68" s="140" t="s">
        <v>47</v>
      </c>
      <c r="D68" s="140" t="s">
        <v>48</v>
      </c>
      <c r="E68" s="141" t="s">
        <v>3455</v>
      </c>
      <c r="F68" s="142">
        <v>714232</v>
      </c>
      <c r="G68" s="142">
        <v>717803</v>
      </c>
      <c r="H68" s="142">
        <v>0</v>
      </c>
      <c r="I68" s="142">
        <v>21</v>
      </c>
      <c r="J68" s="142">
        <v>717824</v>
      </c>
    </row>
    <row r="69" spans="1:10" x14ac:dyDescent="0.25">
      <c r="A69" s="140" t="s">
        <v>5903</v>
      </c>
      <c r="B69" s="140" t="s">
        <v>223</v>
      </c>
      <c r="C69" s="140" t="s">
        <v>27</v>
      </c>
      <c r="D69" s="140" t="s">
        <v>28</v>
      </c>
      <c r="E69" s="141" t="s">
        <v>3456</v>
      </c>
      <c r="F69" s="142">
        <v>904941</v>
      </c>
      <c r="G69" s="142">
        <v>876681</v>
      </c>
      <c r="H69" s="142">
        <v>0</v>
      </c>
      <c r="I69" s="142">
        <v>26</v>
      </c>
      <c r="J69" s="142">
        <v>876707</v>
      </c>
    </row>
    <row r="70" spans="1:10" x14ac:dyDescent="0.25">
      <c r="A70" s="140" t="s">
        <v>5041</v>
      </c>
      <c r="B70" s="140" t="s">
        <v>223</v>
      </c>
      <c r="C70" s="140" t="s">
        <v>27</v>
      </c>
      <c r="D70" s="140" t="s">
        <v>28</v>
      </c>
      <c r="E70" s="141" t="s">
        <v>3457</v>
      </c>
      <c r="F70" s="142">
        <v>285046</v>
      </c>
      <c r="G70" s="142">
        <v>281091</v>
      </c>
      <c r="H70" s="142">
        <v>0</v>
      </c>
      <c r="I70" s="142">
        <v>8</v>
      </c>
      <c r="J70" s="142">
        <v>281099</v>
      </c>
    </row>
    <row r="71" spans="1:10" x14ac:dyDescent="0.25">
      <c r="A71" s="140" t="s">
        <v>5870</v>
      </c>
      <c r="B71" s="140" t="s">
        <v>223</v>
      </c>
      <c r="C71" s="140" t="s">
        <v>27</v>
      </c>
      <c r="D71" s="140" t="s">
        <v>28</v>
      </c>
      <c r="E71" s="141" t="s">
        <v>3458</v>
      </c>
      <c r="F71" s="142">
        <v>511337</v>
      </c>
      <c r="G71" s="142">
        <v>517914</v>
      </c>
      <c r="H71" s="142">
        <v>0</v>
      </c>
      <c r="I71" s="142">
        <v>15</v>
      </c>
      <c r="J71" s="142">
        <v>517929</v>
      </c>
    </row>
    <row r="72" spans="1:10" x14ac:dyDescent="0.25">
      <c r="A72" s="140" t="s">
        <v>4827</v>
      </c>
      <c r="B72" s="140" t="s">
        <v>223</v>
      </c>
      <c r="C72" s="140" t="s">
        <v>27</v>
      </c>
      <c r="D72" s="140" t="s">
        <v>28</v>
      </c>
      <c r="E72" s="141" t="s">
        <v>3459</v>
      </c>
      <c r="F72" s="142">
        <v>685069</v>
      </c>
      <c r="G72" s="142">
        <v>716110</v>
      </c>
      <c r="H72" s="142">
        <v>0</v>
      </c>
      <c r="I72" s="142">
        <v>21</v>
      </c>
      <c r="J72" s="142">
        <v>716131</v>
      </c>
    </row>
    <row r="73" spans="1:10" x14ac:dyDescent="0.25">
      <c r="A73" s="140" t="s">
        <v>5226</v>
      </c>
      <c r="B73" s="140" t="s">
        <v>223</v>
      </c>
      <c r="C73" s="140" t="s">
        <v>47</v>
      </c>
      <c r="D73" s="140" t="s">
        <v>48</v>
      </c>
      <c r="E73" s="141" t="s">
        <v>3460</v>
      </c>
      <c r="F73" s="142">
        <v>526034</v>
      </c>
      <c r="G73" s="142">
        <v>527361</v>
      </c>
      <c r="H73" s="142">
        <v>0</v>
      </c>
      <c r="I73" s="142">
        <v>15</v>
      </c>
      <c r="J73" s="142">
        <v>527376</v>
      </c>
    </row>
    <row r="74" spans="1:10" x14ac:dyDescent="0.25">
      <c r="A74" s="140" t="s">
        <v>5272</v>
      </c>
      <c r="B74" s="140" t="s">
        <v>223</v>
      </c>
      <c r="C74" s="140" t="s">
        <v>47</v>
      </c>
      <c r="D74" s="140" t="s">
        <v>48</v>
      </c>
      <c r="E74" s="141" t="s">
        <v>3461</v>
      </c>
      <c r="F74" s="142">
        <v>229218</v>
      </c>
      <c r="G74" s="142">
        <v>211970</v>
      </c>
      <c r="H74" s="142">
        <v>0</v>
      </c>
      <c r="I74" s="142">
        <v>6</v>
      </c>
      <c r="J74" s="142">
        <v>211976</v>
      </c>
    </row>
    <row r="75" spans="1:10" x14ac:dyDescent="0.25">
      <c r="A75" s="140" t="s">
        <v>4848</v>
      </c>
      <c r="B75" s="140" t="s">
        <v>223</v>
      </c>
      <c r="C75" s="140" t="s">
        <v>27</v>
      </c>
      <c r="D75" s="140" t="s">
        <v>28</v>
      </c>
      <c r="E75" s="141" t="s">
        <v>3462</v>
      </c>
      <c r="F75" s="142">
        <v>727956</v>
      </c>
      <c r="G75" s="142">
        <v>713232</v>
      </c>
      <c r="H75" s="142">
        <v>0</v>
      </c>
      <c r="I75" s="142">
        <v>21</v>
      </c>
      <c r="J75" s="142">
        <v>713253</v>
      </c>
    </row>
    <row r="76" spans="1:10" x14ac:dyDescent="0.25">
      <c r="A76" s="140" t="s">
        <v>4888</v>
      </c>
      <c r="B76" s="140" t="s">
        <v>223</v>
      </c>
      <c r="C76" s="140" t="s">
        <v>27</v>
      </c>
      <c r="D76" s="140" t="s">
        <v>28</v>
      </c>
      <c r="E76" s="141" t="s">
        <v>3463</v>
      </c>
      <c r="F76" s="142">
        <v>486796</v>
      </c>
      <c r="G76" s="142">
        <v>466388</v>
      </c>
      <c r="H76" s="142">
        <v>0</v>
      </c>
      <c r="I76" s="142">
        <v>14</v>
      </c>
      <c r="J76" s="142">
        <v>466402</v>
      </c>
    </row>
    <row r="77" spans="1:10" x14ac:dyDescent="0.25">
      <c r="A77" s="140" t="s">
        <v>4942</v>
      </c>
      <c r="B77" s="140" t="s">
        <v>223</v>
      </c>
      <c r="C77" s="140" t="s">
        <v>47</v>
      </c>
      <c r="D77" s="140" t="s">
        <v>48</v>
      </c>
      <c r="E77" s="141" t="s">
        <v>3464</v>
      </c>
      <c r="F77" s="142">
        <v>320717</v>
      </c>
      <c r="G77" s="142">
        <v>307475</v>
      </c>
      <c r="H77" s="142">
        <v>0</v>
      </c>
      <c r="I77" s="142">
        <v>9</v>
      </c>
      <c r="J77" s="142">
        <v>307484</v>
      </c>
    </row>
    <row r="78" spans="1:10" x14ac:dyDescent="0.25">
      <c r="A78" s="140" t="s">
        <v>5586</v>
      </c>
      <c r="B78" s="140" t="s">
        <v>223</v>
      </c>
      <c r="C78" s="140" t="s">
        <v>47</v>
      </c>
      <c r="D78" s="140" t="s">
        <v>48</v>
      </c>
      <c r="E78" s="141" t="s">
        <v>3465</v>
      </c>
      <c r="F78" s="142">
        <v>1769016</v>
      </c>
      <c r="G78" s="142">
        <v>1920572</v>
      </c>
      <c r="H78" s="142">
        <v>0</v>
      </c>
      <c r="I78" s="142">
        <v>56</v>
      </c>
      <c r="J78" s="142">
        <v>1920628</v>
      </c>
    </row>
    <row r="79" spans="1:10" x14ac:dyDescent="0.25">
      <c r="A79" s="140" t="s">
        <v>4878</v>
      </c>
      <c r="B79" s="140" t="s">
        <v>223</v>
      </c>
      <c r="C79" s="140" t="s">
        <v>47</v>
      </c>
      <c r="D79" s="140" t="s">
        <v>48</v>
      </c>
      <c r="E79" s="141" t="s">
        <v>3466</v>
      </c>
      <c r="F79" s="142">
        <v>556917</v>
      </c>
      <c r="G79" s="142">
        <v>596369</v>
      </c>
      <c r="H79" s="142">
        <v>0</v>
      </c>
      <c r="I79" s="142">
        <v>17</v>
      </c>
      <c r="J79" s="142">
        <v>596386</v>
      </c>
    </row>
    <row r="80" spans="1:10" x14ac:dyDescent="0.25">
      <c r="A80" s="140" t="s">
        <v>5909</v>
      </c>
      <c r="B80" s="140" t="s">
        <v>223</v>
      </c>
      <c r="C80" s="140" t="s">
        <v>47</v>
      </c>
      <c r="D80" s="140" t="s">
        <v>48</v>
      </c>
      <c r="E80" s="141" t="s">
        <v>3467</v>
      </c>
      <c r="F80" s="142">
        <v>635579</v>
      </c>
      <c r="G80" s="142">
        <v>672799</v>
      </c>
      <c r="H80" s="142">
        <v>0</v>
      </c>
      <c r="I80" s="142">
        <v>20</v>
      </c>
      <c r="J80" s="142">
        <v>672819</v>
      </c>
    </row>
    <row r="81" spans="1:10" x14ac:dyDescent="0.25">
      <c r="A81" s="140" t="s">
        <v>4793</v>
      </c>
      <c r="B81" s="140" t="s">
        <v>223</v>
      </c>
      <c r="C81" s="140" t="s">
        <v>47</v>
      </c>
      <c r="D81" s="140" t="s">
        <v>48</v>
      </c>
      <c r="E81" s="141" t="s">
        <v>3468</v>
      </c>
      <c r="F81" s="142">
        <v>1486714</v>
      </c>
      <c r="G81" s="142">
        <v>1491598</v>
      </c>
      <c r="H81" s="142">
        <v>0</v>
      </c>
      <c r="I81" s="142">
        <v>43</v>
      </c>
      <c r="J81" s="142">
        <v>1491641</v>
      </c>
    </row>
    <row r="82" spans="1:10" x14ac:dyDescent="0.25">
      <c r="A82" s="140" t="s">
        <v>4871</v>
      </c>
      <c r="B82" s="140" t="s">
        <v>223</v>
      </c>
      <c r="C82" s="140" t="s">
        <v>47</v>
      </c>
      <c r="D82" s="140" t="s">
        <v>48</v>
      </c>
      <c r="E82" s="141" t="s">
        <v>3469</v>
      </c>
      <c r="F82" s="142">
        <v>895284</v>
      </c>
      <c r="G82" s="142">
        <v>898793</v>
      </c>
      <c r="H82" s="142">
        <v>0</v>
      </c>
      <c r="I82" s="142">
        <v>26</v>
      </c>
      <c r="J82" s="142">
        <v>898819</v>
      </c>
    </row>
    <row r="83" spans="1:10" x14ac:dyDescent="0.25">
      <c r="A83" s="140" t="s">
        <v>5763</v>
      </c>
      <c r="B83" s="140" t="s">
        <v>223</v>
      </c>
      <c r="C83" s="140" t="s">
        <v>27</v>
      </c>
      <c r="D83" s="140" t="s">
        <v>28</v>
      </c>
      <c r="E83" s="141" t="s">
        <v>3470</v>
      </c>
      <c r="F83" s="142">
        <v>1114254</v>
      </c>
      <c r="G83" s="142">
        <v>1133683</v>
      </c>
      <c r="H83" s="142">
        <v>0</v>
      </c>
      <c r="I83" s="142">
        <v>33</v>
      </c>
      <c r="J83" s="142">
        <v>1133716</v>
      </c>
    </row>
    <row r="84" spans="1:10" x14ac:dyDescent="0.25">
      <c r="A84" s="140" t="s">
        <v>5872</v>
      </c>
      <c r="B84" s="140" t="s">
        <v>223</v>
      </c>
      <c r="C84" s="140" t="s">
        <v>27</v>
      </c>
      <c r="D84" s="140" t="s">
        <v>28</v>
      </c>
      <c r="E84" s="141" t="s">
        <v>3471</v>
      </c>
      <c r="F84" s="142">
        <v>1028026</v>
      </c>
      <c r="G84" s="142">
        <v>990318</v>
      </c>
      <c r="H84" s="142">
        <v>0</v>
      </c>
      <c r="I84" s="142">
        <v>29</v>
      </c>
      <c r="J84" s="142">
        <v>990347</v>
      </c>
    </row>
    <row r="85" spans="1:10" x14ac:dyDescent="0.25">
      <c r="A85" s="140" t="s">
        <v>5129</v>
      </c>
      <c r="B85" s="140" t="s">
        <v>223</v>
      </c>
      <c r="C85" s="140" t="s">
        <v>27</v>
      </c>
      <c r="D85" s="140" t="s">
        <v>28</v>
      </c>
      <c r="E85" s="141" t="s">
        <v>3472</v>
      </c>
      <c r="F85" s="142">
        <v>293516</v>
      </c>
      <c r="G85" s="142">
        <v>307583</v>
      </c>
      <c r="H85" s="142">
        <v>0</v>
      </c>
      <c r="I85" s="142">
        <v>9</v>
      </c>
      <c r="J85" s="142">
        <v>307592</v>
      </c>
    </row>
    <row r="86" spans="1:10" x14ac:dyDescent="0.25">
      <c r="A86" s="140" t="s">
        <v>5899</v>
      </c>
      <c r="B86" s="140" t="s">
        <v>223</v>
      </c>
      <c r="C86" s="140" t="s">
        <v>47</v>
      </c>
      <c r="D86" s="140" t="s">
        <v>48</v>
      </c>
      <c r="E86" s="141" t="s">
        <v>3473</v>
      </c>
      <c r="F86" s="142">
        <v>928641</v>
      </c>
      <c r="G86" s="142">
        <v>921431</v>
      </c>
      <c r="H86" s="142">
        <v>0</v>
      </c>
      <c r="I86" s="142">
        <v>27</v>
      </c>
      <c r="J86" s="142">
        <v>921458</v>
      </c>
    </row>
    <row r="87" spans="1:10" x14ac:dyDescent="0.25">
      <c r="A87" s="140" t="s">
        <v>5040</v>
      </c>
      <c r="B87" s="140" t="s">
        <v>223</v>
      </c>
      <c r="C87" s="140" t="s">
        <v>47</v>
      </c>
      <c r="D87" s="140" t="s">
        <v>48</v>
      </c>
      <c r="E87" s="141" t="s">
        <v>3474</v>
      </c>
      <c r="F87" s="142">
        <v>581809</v>
      </c>
      <c r="G87" s="142">
        <v>568036</v>
      </c>
      <c r="H87" s="142">
        <v>0</v>
      </c>
      <c r="I87" s="142">
        <v>17</v>
      </c>
      <c r="J87" s="142">
        <v>568053</v>
      </c>
    </row>
    <row r="88" spans="1:10" x14ac:dyDescent="0.25">
      <c r="A88" s="140" t="s">
        <v>5240</v>
      </c>
      <c r="B88" s="140" t="s">
        <v>223</v>
      </c>
      <c r="C88" s="140" t="s">
        <v>47</v>
      </c>
      <c r="D88" s="140" t="s">
        <v>48</v>
      </c>
      <c r="E88" s="141" t="s">
        <v>3475</v>
      </c>
      <c r="F88" s="142">
        <v>651936</v>
      </c>
      <c r="G88" s="142">
        <v>611584</v>
      </c>
      <c r="H88" s="142">
        <v>0</v>
      </c>
      <c r="I88" s="142">
        <v>18</v>
      </c>
      <c r="J88" s="142">
        <v>611602</v>
      </c>
    </row>
    <row r="89" spans="1:10" x14ac:dyDescent="0.25">
      <c r="A89" s="140" t="s">
        <v>5867</v>
      </c>
      <c r="B89" s="140" t="s">
        <v>223</v>
      </c>
      <c r="C89" s="140" t="s">
        <v>47</v>
      </c>
      <c r="D89" s="140" t="s">
        <v>48</v>
      </c>
      <c r="E89" s="141" t="s">
        <v>3476</v>
      </c>
      <c r="F89" s="142">
        <v>1059342</v>
      </c>
      <c r="G89" s="142">
        <v>1028254</v>
      </c>
      <c r="H89" s="142">
        <v>0</v>
      </c>
      <c r="I89" s="142">
        <v>30</v>
      </c>
      <c r="J89" s="142">
        <v>1028284</v>
      </c>
    </row>
    <row r="90" spans="1:10" x14ac:dyDescent="0.25">
      <c r="A90" s="140" t="s">
        <v>5912</v>
      </c>
      <c r="B90" s="140" t="s">
        <v>223</v>
      </c>
      <c r="C90" s="140" t="s">
        <v>47</v>
      </c>
      <c r="D90" s="140" t="s">
        <v>48</v>
      </c>
      <c r="E90" s="141" t="s">
        <v>3477</v>
      </c>
      <c r="F90" s="142">
        <v>1159713</v>
      </c>
      <c r="G90" s="142">
        <v>1239401</v>
      </c>
      <c r="H90" s="142">
        <v>0</v>
      </c>
      <c r="I90" s="142">
        <v>36</v>
      </c>
      <c r="J90" s="142">
        <v>1239437</v>
      </c>
    </row>
    <row r="91" spans="1:10" x14ac:dyDescent="0.25">
      <c r="A91" s="140" t="s">
        <v>5352</v>
      </c>
      <c r="B91" s="140" t="s">
        <v>223</v>
      </c>
      <c r="C91" s="140" t="s">
        <v>27</v>
      </c>
      <c r="D91" s="140" t="s">
        <v>28</v>
      </c>
      <c r="E91" s="141" t="s">
        <v>3478</v>
      </c>
      <c r="F91" s="142">
        <v>501935</v>
      </c>
      <c r="G91" s="142">
        <v>484122</v>
      </c>
      <c r="H91" s="142">
        <v>0</v>
      </c>
      <c r="I91" s="142">
        <v>14</v>
      </c>
      <c r="J91" s="142">
        <v>484136</v>
      </c>
    </row>
    <row r="92" spans="1:10" x14ac:dyDescent="0.25">
      <c r="A92" s="140" t="s">
        <v>5759</v>
      </c>
      <c r="B92" s="140" t="s">
        <v>223</v>
      </c>
      <c r="C92" s="140" t="s">
        <v>47</v>
      </c>
      <c r="D92" s="140" t="s">
        <v>48</v>
      </c>
      <c r="E92" s="141" t="s">
        <v>3479</v>
      </c>
      <c r="F92" s="142">
        <v>819171</v>
      </c>
      <c r="G92" s="142">
        <v>820007</v>
      </c>
      <c r="H92" s="142">
        <v>0</v>
      </c>
      <c r="I92" s="142">
        <v>24</v>
      </c>
      <c r="J92" s="142">
        <v>820031</v>
      </c>
    </row>
    <row r="93" spans="1:10" x14ac:dyDescent="0.25">
      <c r="A93" s="140" t="s">
        <v>5860</v>
      </c>
      <c r="B93" s="140" t="s">
        <v>223</v>
      </c>
      <c r="C93" s="140" t="s">
        <v>47</v>
      </c>
      <c r="D93" s="140" t="s">
        <v>48</v>
      </c>
      <c r="E93" s="141" t="s">
        <v>3480</v>
      </c>
      <c r="F93" s="142">
        <v>1723899</v>
      </c>
      <c r="G93" s="142">
        <v>1691706</v>
      </c>
      <c r="H93" s="142">
        <v>0</v>
      </c>
      <c r="I93" s="142">
        <v>49</v>
      </c>
      <c r="J93" s="142">
        <v>1691755</v>
      </c>
    </row>
    <row r="94" spans="1:10" x14ac:dyDescent="0.25">
      <c r="A94" s="140" t="s">
        <v>5100</v>
      </c>
      <c r="B94" s="140" t="s">
        <v>223</v>
      </c>
      <c r="C94" s="140" t="s">
        <v>47</v>
      </c>
      <c r="D94" s="140" t="s">
        <v>48</v>
      </c>
      <c r="E94" s="141" t="s">
        <v>3481</v>
      </c>
      <c r="F94" s="142">
        <v>282199</v>
      </c>
      <c r="G94" s="142">
        <v>274229</v>
      </c>
      <c r="H94" s="142">
        <v>0</v>
      </c>
      <c r="I94" s="142">
        <v>8</v>
      </c>
      <c r="J94" s="142">
        <v>274237</v>
      </c>
    </row>
    <row r="95" spans="1:10" x14ac:dyDescent="0.25">
      <c r="A95" s="140" t="s">
        <v>5786</v>
      </c>
      <c r="B95" s="140" t="s">
        <v>223</v>
      </c>
      <c r="C95" s="140" t="s">
        <v>47</v>
      </c>
      <c r="D95" s="140" t="s">
        <v>48</v>
      </c>
      <c r="E95" s="141" t="s">
        <v>3482</v>
      </c>
      <c r="F95" s="142">
        <v>1503081</v>
      </c>
      <c r="G95" s="142">
        <v>1514951</v>
      </c>
      <c r="H95" s="142">
        <v>0</v>
      </c>
      <c r="I95" s="142">
        <v>44</v>
      </c>
      <c r="J95" s="142">
        <v>1514995</v>
      </c>
    </row>
    <row r="96" spans="1:10" x14ac:dyDescent="0.25">
      <c r="A96" s="140" t="s">
        <v>5116</v>
      </c>
      <c r="B96" s="140" t="s">
        <v>223</v>
      </c>
      <c r="C96" s="140" t="s">
        <v>27</v>
      </c>
      <c r="D96" s="140" t="s">
        <v>28</v>
      </c>
      <c r="E96" s="141" t="s">
        <v>3483</v>
      </c>
      <c r="F96" s="142">
        <v>702515</v>
      </c>
      <c r="G96" s="142">
        <v>743741</v>
      </c>
      <c r="H96" s="142">
        <v>0</v>
      </c>
      <c r="I96" s="142">
        <v>22</v>
      </c>
      <c r="J96" s="142">
        <v>743763</v>
      </c>
    </row>
    <row r="97" spans="1:10" x14ac:dyDescent="0.25">
      <c r="A97" s="140" t="s">
        <v>5691</v>
      </c>
      <c r="B97" s="140" t="s">
        <v>223</v>
      </c>
      <c r="C97" s="140" t="s">
        <v>47</v>
      </c>
      <c r="D97" s="140" t="s">
        <v>48</v>
      </c>
      <c r="E97" s="141" t="s">
        <v>3484</v>
      </c>
      <c r="F97" s="142">
        <v>1903210</v>
      </c>
      <c r="G97" s="142">
        <v>1887261</v>
      </c>
      <c r="H97" s="142">
        <v>0</v>
      </c>
      <c r="I97" s="142">
        <v>55</v>
      </c>
      <c r="J97" s="142">
        <v>1887316</v>
      </c>
    </row>
    <row r="98" spans="1:10" x14ac:dyDescent="0.25">
      <c r="A98" s="140" t="s">
        <v>5180</v>
      </c>
      <c r="B98" s="140" t="s">
        <v>223</v>
      </c>
      <c r="C98" s="140" t="s">
        <v>27</v>
      </c>
      <c r="D98" s="140" t="s">
        <v>28</v>
      </c>
      <c r="E98" s="141" t="s">
        <v>3485</v>
      </c>
      <c r="F98" s="142">
        <v>258314</v>
      </c>
      <c r="G98" s="142">
        <v>273955</v>
      </c>
      <c r="H98" s="142">
        <v>0</v>
      </c>
      <c r="I98" s="142">
        <v>8</v>
      </c>
      <c r="J98" s="142">
        <v>273963</v>
      </c>
    </row>
    <row r="99" spans="1:10" x14ac:dyDescent="0.25">
      <c r="A99" s="140" t="s">
        <v>5648</v>
      </c>
      <c r="B99" s="140" t="s">
        <v>223</v>
      </c>
      <c r="C99" s="140" t="s">
        <v>47</v>
      </c>
      <c r="D99" s="140" t="s">
        <v>48</v>
      </c>
      <c r="E99" s="141" t="s">
        <v>3486</v>
      </c>
      <c r="F99" s="142">
        <v>1098829</v>
      </c>
      <c r="G99" s="142">
        <v>1146514</v>
      </c>
      <c r="H99" s="142">
        <v>0</v>
      </c>
      <c r="I99" s="142">
        <v>33</v>
      </c>
      <c r="J99" s="142">
        <v>1146547</v>
      </c>
    </row>
    <row r="100" spans="1:10" x14ac:dyDescent="0.25">
      <c r="A100" s="140" t="s">
        <v>5255</v>
      </c>
      <c r="B100" s="140" t="s">
        <v>223</v>
      </c>
      <c r="C100" s="140" t="s">
        <v>27</v>
      </c>
      <c r="D100" s="140" t="s">
        <v>28</v>
      </c>
      <c r="E100" s="141" t="s">
        <v>3487</v>
      </c>
      <c r="F100" s="142">
        <v>6278940</v>
      </c>
      <c r="G100" s="142">
        <v>6330146</v>
      </c>
      <c r="H100" s="142">
        <v>0</v>
      </c>
      <c r="I100" s="142">
        <v>185</v>
      </c>
      <c r="J100" s="142">
        <v>6330331</v>
      </c>
    </row>
    <row r="101" spans="1:10" x14ac:dyDescent="0.25">
      <c r="A101" s="140" t="s">
        <v>5804</v>
      </c>
      <c r="B101" s="140" t="s">
        <v>223</v>
      </c>
      <c r="C101" s="140" t="s">
        <v>47</v>
      </c>
      <c r="D101" s="140" t="s">
        <v>48</v>
      </c>
      <c r="E101" s="141" t="s">
        <v>3488</v>
      </c>
      <c r="F101" s="142">
        <v>1307277</v>
      </c>
      <c r="G101" s="142">
        <v>1292483</v>
      </c>
      <c r="H101" s="142">
        <v>0</v>
      </c>
      <c r="I101" s="142">
        <v>38</v>
      </c>
      <c r="J101" s="142">
        <v>1292521</v>
      </c>
    </row>
    <row r="102" spans="1:10" x14ac:dyDescent="0.25">
      <c r="A102" s="140" t="s">
        <v>5133</v>
      </c>
      <c r="B102" s="140" t="s">
        <v>223</v>
      </c>
      <c r="C102" s="140" t="s">
        <v>27</v>
      </c>
      <c r="D102" s="140" t="s">
        <v>28</v>
      </c>
      <c r="E102" s="141" t="s">
        <v>3489</v>
      </c>
      <c r="F102" s="142">
        <v>620290</v>
      </c>
      <c r="G102" s="142">
        <v>631758</v>
      </c>
      <c r="H102" s="142">
        <v>0</v>
      </c>
      <c r="I102" s="142">
        <v>18</v>
      </c>
      <c r="J102" s="142">
        <v>631776</v>
      </c>
    </row>
    <row r="103" spans="1:10" x14ac:dyDescent="0.25">
      <c r="A103" s="140" t="s">
        <v>5744</v>
      </c>
      <c r="B103" s="140" t="s">
        <v>223</v>
      </c>
      <c r="C103" s="140" t="s">
        <v>47</v>
      </c>
      <c r="D103" s="140" t="s">
        <v>48</v>
      </c>
      <c r="E103" s="141" t="s">
        <v>3490</v>
      </c>
      <c r="F103" s="142">
        <v>1937661</v>
      </c>
      <c r="G103" s="142">
        <v>1931567</v>
      </c>
      <c r="H103" s="142">
        <v>0</v>
      </c>
      <c r="I103" s="142">
        <v>56</v>
      </c>
      <c r="J103" s="142">
        <v>1931623</v>
      </c>
    </row>
    <row r="104" spans="1:10" x14ac:dyDescent="0.25">
      <c r="A104" s="140" t="s">
        <v>5235</v>
      </c>
      <c r="B104" s="140" t="s">
        <v>223</v>
      </c>
      <c r="C104" s="140" t="s">
        <v>47</v>
      </c>
      <c r="D104" s="140" t="s">
        <v>48</v>
      </c>
      <c r="E104" s="141" t="s">
        <v>3491</v>
      </c>
      <c r="F104" s="142">
        <v>424512</v>
      </c>
      <c r="G104" s="142">
        <v>469929</v>
      </c>
      <c r="H104" s="142">
        <v>0</v>
      </c>
      <c r="I104" s="142">
        <v>14</v>
      </c>
      <c r="J104" s="142">
        <v>469943</v>
      </c>
    </row>
    <row r="105" spans="1:10" x14ac:dyDescent="0.25">
      <c r="A105" s="140" t="s">
        <v>5632</v>
      </c>
      <c r="B105" s="140" t="s">
        <v>223</v>
      </c>
      <c r="C105" s="140" t="s">
        <v>27</v>
      </c>
      <c r="D105" s="140" t="s">
        <v>28</v>
      </c>
      <c r="E105" s="141" t="s">
        <v>3492</v>
      </c>
      <c r="F105" s="142">
        <v>1579884</v>
      </c>
      <c r="G105" s="142">
        <v>1643557</v>
      </c>
      <c r="H105" s="142">
        <v>0</v>
      </c>
      <c r="I105" s="142">
        <v>48</v>
      </c>
      <c r="J105" s="142">
        <v>1643605</v>
      </c>
    </row>
    <row r="106" spans="1:10" x14ac:dyDescent="0.25">
      <c r="A106" s="140" t="s">
        <v>5254</v>
      </c>
      <c r="B106" s="140" t="s">
        <v>223</v>
      </c>
      <c r="C106" s="140" t="s">
        <v>47</v>
      </c>
      <c r="D106" s="140" t="s">
        <v>48</v>
      </c>
      <c r="E106" s="141" t="s">
        <v>3493</v>
      </c>
      <c r="F106" s="142">
        <v>246576</v>
      </c>
      <c r="G106" s="142">
        <v>251461</v>
      </c>
      <c r="H106" s="142">
        <v>0</v>
      </c>
      <c r="I106" s="142">
        <v>7</v>
      </c>
      <c r="J106" s="142">
        <v>251468</v>
      </c>
    </row>
    <row r="107" spans="1:10" x14ac:dyDescent="0.25">
      <c r="A107" s="140" t="s">
        <v>5502</v>
      </c>
      <c r="B107" s="140" t="s">
        <v>223</v>
      </c>
      <c r="C107" s="140" t="s">
        <v>47</v>
      </c>
      <c r="D107" s="140" t="s">
        <v>48</v>
      </c>
      <c r="E107" s="141" t="s">
        <v>3494</v>
      </c>
      <c r="F107" s="142">
        <v>162713</v>
      </c>
      <c r="G107" s="142">
        <v>156448</v>
      </c>
      <c r="H107" s="142">
        <v>0</v>
      </c>
      <c r="I107" s="142">
        <v>5</v>
      </c>
      <c r="J107" s="142">
        <v>156453</v>
      </c>
    </row>
    <row r="108" spans="1:10" x14ac:dyDescent="0.25">
      <c r="A108" s="140" t="s">
        <v>5198</v>
      </c>
      <c r="B108" s="140" t="s">
        <v>223</v>
      </c>
      <c r="C108" s="140" t="s">
        <v>27</v>
      </c>
      <c r="D108" s="140" t="s">
        <v>28</v>
      </c>
      <c r="E108" s="141" t="s">
        <v>3495</v>
      </c>
      <c r="F108" s="142">
        <v>495620</v>
      </c>
      <c r="G108" s="142">
        <v>520340</v>
      </c>
      <c r="H108" s="142">
        <v>0</v>
      </c>
      <c r="I108" s="142">
        <v>15</v>
      </c>
      <c r="J108" s="142">
        <v>520355</v>
      </c>
    </row>
    <row r="109" spans="1:10" x14ac:dyDescent="0.25">
      <c r="A109" s="140" t="s">
        <v>4864</v>
      </c>
      <c r="B109" s="140" t="s">
        <v>223</v>
      </c>
      <c r="C109" s="140" t="s">
        <v>47</v>
      </c>
      <c r="D109" s="140" t="s">
        <v>48</v>
      </c>
      <c r="E109" s="141" t="s">
        <v>3496</v>
      </c>
      <c r="F109" s="142">
        <v>1154217</v>
      </c>
      <c r="G109" s="142">
        <v>1151542</v>
      </c>
      <c r="H109" s="142">
        <v>0</v>
      </c>
      <c r="I109" s="142">
        <v>34</v>
      </c>
      <c r="J109" s="142">
        <v>1151576</v>
      </c>
    </row>
    <row r="110" spans="1:10" x14ac:dyDescent="0.25">
      <c r="A110" s="140" t="s">
        <v>5775</v>
      </c>
      <c r="B110" s="140" t="s">
        <v>223</v>
      </c>
      <c r="C110" s="140" t="s">
        <v>27</v>
      </c>
      <c r="D110" s="140" t="s">
        <v>28</v>
      </c>
      <c r="E110" s="141" t="s">
        <v>3497</v>
      </c>
      <c r="F110" s="142">
        <v>1402260</v>
      </c>
      <c r="G110" s="142">
        <v>1404961</v>
      </c>
      <c r="H110" s="142">
        <v>0</v>
      </c>
      <c r="I110" s="142">
        <v>41</v>
      </c>
      <c r="J110" s="142">
        <v>1405002</v>
      </c>
    </row>
    <row r="111" spans="1:10" x14ac:dyDescent="0.25">
      <c r="A111" s="140" t="s">
        <v>4901</v>
      </c>
      <c r="B111" s="140" t="s">
        <v>223</v>
      </c>
      <c r="C111" s="140" t="s">
        <v>47</v>
      </c>
      <c r="D111" s="140" t="s">
        <v>48</v>
      </c>
      <c r="E111" s="141" t="s">
        <v>3498</v>
      </c>
      <c r="F111" s="142">
        <v>744643</v>
      </c>
      <c r="G111" s="142">
        <v>752223</v>
      </c>
      <c r="H111" s="142">
        <v>0</v>
      </c>
      <c r="I111" s="142">
        <v>22</v>
      </c>
      <c r="J111" s="142">
        <v>752245</v>
      </c>
    </row>
    <row r="112" spans="1:10" x14ac:dyDescent="0.25">
      <c r="A112" s="140" t="s">
        <v>4826</v>
      </c>
      <c r="B112" s="140" t="s">
        <v>223</v>
      </c>
      <c r="C112" s="140" t="s">
        <v>47</v>
      </c>
      <c r="D112" s="140" t="s">
        <v>48</v>
      </c>
      <c r="E112" s="141" t="s">
        <v>3499</v>
      </c>
      <c r="F112" s="142">
        <v>958071</v>
      </c>
      <c r="G112" s="142">
        <v>983992</v>
      </c>
      <c r="H112" s="142">
        <v>0</v>
      </c>
      <c r="I112" s="142">
        <v>29</v>
      </c>
      <c r="J112" s="142">
        <v>984021</v>
      </c>
    </row>
    <row r="113" spans="1:10" x14ac:dyDescent="0.25">
      <c r="A113" s="140" t="s">
        <v>5697</v>
      </c>
      <c r="B113" s="140" t="s">
        <v>223</v>
      </c>
      <c r="C113" s="140" t="s">
        <v>47</v>
      </c>
      <c r="D113" s="140" t="s">
        <v>48</v>
      </c>
      <c r="E113" s="141" t="s">
        <v>3500</v>
      </c>
      <c r="F113" s="142">
        <v>970452</v>
      </c>
      <c r="G113" s="142">
        <v>994994</v>
      </c>
      <c r="H113" s="142">
        <v>0</v>
      </c>
      <c r="I113" s="142">
        <v>29</v>
      </c>
      <c r="J113" s="142">
        <v>995023</v>
      </c>
    </row>
    <row r="114" spans="1:10" x14ac:dyDescent="0.25">
      <c r="A114" s="140" t="s">
        <v>5149</v>
      </c>
      <c r="B114" s="140" t="s">
        <v>223</v>
      </c>
      <c r="C114" s="140" t="s">
        <v>47</v>
      </c>
      <c r="D114" s="140" t="s">
        <v>48</v>
      </c>
      <c r="E114" s="141" t="s">
        <v>3501</v>
      </c>
      <c r="F114" s="142">
        <v>1273308</v>
      </c>
      <c r="G114" s="142">
        <v>1247292</v>
      </c>
      <c r="H114" s="142">
        <v>0</v>
      </c>
      <c r="I114" s="142">
        <v>36</v>
      </c>
      <c r="J114" s="142">
        <v>1247328</v>
      </c>
    </row>
    <row r="115" spans="1:10" x14ac:dyDescent="0.25">
      <c r="A115" s="140" t="s">
        <v>4872</v>
      </c>
      <c r="B115" s="140" t="s">
        <v>223</v>
      </c>
      <c r="C115" s="140" t="s">
        <v>47</v>
      </c>
      <c r="D115" s="140" t="s">
        <v>48</v>
      </c>
      <c r="E115" s="141" t="s">
        <v>3502</v>
      </c>
      <c r="F115" s="142">
        <v>869031</v>
      </c>
      <c r="G115" s="142">
        <v>858428</v>
      </c>
      <c r="H115" s="142">
        <v>0</v>
      </c>
      <c r="I115" s="142">
        <v>25</v>
      </c>
      <c r="J115" s="142">
        <v>858453</v>
      </c>
    </row>
    <row r="116" spans="1:10" x14ac:dyDescent="0.25">
      <c r="A116" s="140" t="s">
        <v>5878</v>
      </c>
      <c r="B116" s="140" t="s">
        <v>223</v>
      </c>
      <c r="C116" s="140" t="s">
        <v>47</v>
      </c>
      <c r="D116" s="140" t="s">
        <v>48</v>
      </c>
      <c r="E116" s="141" t="s">
        <v>3503</v>
      </c>
      <c r="F116" s="142">
        <v>1364980</v>
      </c>
      <c r="G116" s="142">
        <v>1424648</v>
      </c>
      <c r="H116" s="142">
        <v>0</v>
      </c>
      <c r="I116" s="142">
        <v>42</v>
      </c>
      <c r="J116" s="142">
        <v>1424690</v>
      </c>
    </row>
    <row r="117" spans="1:10" x14ac:dyDescent="0.25">
      <c r="A117" s="140" t="s">
        <v>5604</v>
      </c>
      <c r="B117" s="140" t="s">
        <v>223</v>
      </c>
      <c r="C117" s="140" t="s">
        <v>27</v>
      </c>
      <c r="D117" s="140" t="s">
        <v>28</v>
      </c>
      <c r="E117" s="141" t="s">
        <v>3504</v>
      </c>
      <c r="F117" s="142">
        <v>1270611</v>
      </c>
      <c r="G117" s="142">
        <v>1320529</v>
      </c>
      <c r="H117" s="142">
        <v>0</v>
      </c>
      <c r="I117" s="142">
        <v>38</v>
      </c>
      <c r="J117" s="142">
        <v>1320567</v>
      </c>
    </row>
    <row r="118" spans="1:10" x14ac:dyDescent="0.25">
      <c r="A118" s="140" t="s">
        <v>5065</v>
      </c>
      <c r="B118" s="140" t="s">
        <v>223</v>
      </c>
      <c r="C118" s="140" t="s">
        <v>47</v>
      </c>
      <c r="D118" s="140" t="s">
        <v>48</v>
      </c>
      <c r="E118" s="141" t="s">
        <v>3505</v>
      </c>
      <c r="F118" s="142">
        <v>269139</v>
      </c>
      <c r="G118" s="142">
        <v>281408</v>
      </c>
      <c r="H118" s="142">
        <v>0</v>
      </c>
      <c r="I118" s="142">
        <v>8</v>
      </c>
      <c r="J118" s="142">
        <v>281416</v>
      </c>
    </row>
    <row r="119" spans="1:10" x14ac:dyDescent="0.25">
      <c r="A119" s="140" t="s">
        <v>5113</v>
      </c>
      <c r="B119" s="140" t="s">
        <v>223</v>
      </c>
      <c r="C119" s="140" t="s">
        <v>47</v>
      </c>
      <c r="D119" s="140" t="s">
        <v>48</v>
      </c>
      <c r="E119" s="141" t="s">
        <v>3506</v>
      </c>
      <c r="F119" s="142">
        <v>766991</v>
      </c>
      <c r="G119" s="142">
        <v>761242</v>
      </c>
      <c r="H119" s="142">
        <v>0</v>
      </c>
      <c r="I119" s="142">
        <v>22</v>
      </c>
      <c r="J119" s="142">
        <v>761264</v>
      </c>
    </row>
    <row r="120" spans="1:10" x14ac:dyDescent="0.25">
      <c r="A120" s="140" t="s">
        <v>4913</v>
      </c>
      <c r="B120" s="140" t="s">
        <v>223</v>
      </c>
      <c r="C120" s="140" t="s">
        <v>47</v>
      </c>
      <c r="D120" s="140" t="s">
        <v>48</v>
      </c>
      <c r="E120" s="141" t="s">
        <v>3507</v>
      </c>
      <c r="F120" s="142">
        <v>381790</v>
      </c>
      <c r="G120" s="142">
        <v>399063</v>
      </c>
      <c r="H120" s="142">
        <v>0</v>
      </c>
      <c r="I120" s="142">
        <v>12</v>
      </c>
      <c r="J120" s="142">
        <v>399075</v>
      </c>
    </row>
    <row r="121" spans="1:10" x14ac:dyDescent="0.25">
      <c r="A121" s="140" t="s">
        <v>5114</v>
      </c>
      <c r="B121" s="140" t="s">
        <v>223</v>
      </c>
      <c r="C121" s="140" t="s">
        <v>47</v>
      </c>
      <c r="D121" s="140" t="s">
        <v>48</v>
      </c>
      <c r="E121" s="141" t="s">
        <v>3508</v>
      </c>
      <c r="F121" s="142">
        <v>424032</v>
      </c>
      <c r="G121" s="142">
        <v>454322</v>
      </c>
      <c r="H121" s="142">
        <v>0</v>
      </c>
      <c r="I121" s="142">
        <v>13</v>
      </c>
      <c r="J121" s="142">
        <v>454335</v>
      </c>
    </row>
    <row r="122" spans="1:10" x14ac:dyDescent="0.25">
      <c r="A122" s="140" t="s">
        <v>4921</v>
      </c>
      <c r="B122" s="140" t="s">
        <v>223</v>
      </c>
      <c r="C122" s="140" t="s">
        <v>47</v>
      </c>
      <c r="D122" s="140" t="s">
        <v>48</v>
      </c>
      <c r="E122" s="141" t="s">
        <v>3509</v>
      </c>
      <c r="F122" s="142">
        <v>539399</v>
      </c>
      <c r="G122" s="142">
        <v>529070</v>
      </c>
      <c r="H122" s="142">
        <v>0</v>
      </c>
      <c r="I122" s="142">
        <v>15</v>
      </c>
      <c r="J122" s="142">
        <v>529085</v>
      </c>
    </row>
    <row r="123" spans="1:10" x14ac:dyDescent="0.25">
      <c r="A123" s="140" t="s">
        <v>5139</v>
      </c>
      <c r="B123" s="140" t="s">
        <v>223</v>
      </c>
      <c r="C123" s="140" t="s">
        <v>47</v>
      </c>
      <c r="D123" s="140" t="s">
        <v>48</v>
      </c>
      <c r="E123" s="141" t="s">
        <v>3510</v>
      </c>
      <c r="F123" s="142">
        <v>372719</v>
      </c>
      <c r="G123" s="142">
        <v>360474</v>
      </c>
      <c r="H123" s="142">
        <v>0</v>
      </c>
      <c r="I123" s="142">
        <v>11</v>
      </c>
      <c r="J123" s="142">
        <v>360485</v>
      </c>
    </row>
    <row r="124" spans="1:10" x14ac:dyDescent="0.25">
      <c r="A124" s="140" t="s">
        <v>5406</v>
      </c>
      <c r="B124" s="140" t="s">
        <v>223</v>
      </c>
      <c r="C124" s="140" t="s">
        <v>47</v>
      </c>
      <c r="D124" s="140" t="s">
        <v>48</v>
      </c>
      <c r="E124" s="141" t="s">
        <v>3511</v>
      </c>
      <c r="F124" s="142">
        <v>1314589</v>
      </c>
      <c r="G124" s="142">
        <v>1291543</v>
      </c>
      <c r="H124" s="142">
        <v>0</v>
      </c>
      <c r="I124" s="142">
        <v>38</v>
      </c>
      <c r="J124" s="142">
        <v>1291581</v>
      </c>
    </row>
    <row r="125" spans="1:10" x14ac:dyDescent="0.25">
      <c r="A125" s="140" t="s">
        <v>4868</v>
      </c>
      <c r="B125" s="140" t="s">
        <v>223</v>
      </c>
      <c r="C125" s="140" t="s">
        <v>47</v>
      </c>
      <c r="D125" s="140" t="s">
        <v>48</v>
      </c>
      <c r="E125" s="141" t="s">
        <v>3512</v>
      </c>
      <c r="F125" s="142">
        <v>340111</v>
      </c>
      <c r="G125" s="142">
        <v>366703</v>
      </c>
      <c r="H125" s="142">
        <v>0</v>
      </c>
      <c r="I125" s="142">
        <v>11</v>
      </c>
      <c r="J125" s="142">
        <v>366714</v>
      </c>
    </row>
    <row r="126" spans="1:10" x14ac:dyDescent="0.25">
      <c r="A126" s="140" t="s">
        <v>5081</v>
      </c>
      <c r="B126" s="140" t="s">
        <v>223</v>
      </c>
      <c r="C126" s="140" t="s">
        <v>27</v>
      </c>
      <c r="D126" s="140" t="s">
        <v>28</v>
      </c>
      <c r="E126" s="141" t="s">
        <v>3513</v>
      </c>
      <c r="F126" s="142">
        <v>613336</v>
      </c>
      <c r="G126" s="142">
        <v>613941</v>
      </c>
      <c r="H126" s="142">
        <v>0</v>
      </c>
      <c r="I126" s="142">
        <v>18</v>
      </c>
      <c r="J126" s="142">
        <v>613959</v>
      </c>
    </row>
    <row r="127" spans="1:10" x14ac:dyDescent="0.25">
      <c r="A127" s="140" t="s">
        <v>5349</v>
      </c>
      <c r="B127" s="140" t="s">
        <v>223</v>
      </c>
      <c r="C127" s="140" t="s">
        <v>47</v>
      </c>
      <c r="D127" s="140" t="s">
        <v>48</v>
      </c>
      <c r="E127" s="141" t="s">
        <v>5950</v>
      </c>
      <c r="F127" s="142">
        <v>0</v>
      </c>
      <c r="G127" s="142">
        <v>445784</v>
      </c>
      <c r="H127" s="142">
        <v>0</v>
      </c>
      <c r="I127" s="142">
        <v>13</v>
      </c>
      <c r="J127" s="142">
        <v>445797</v>
      </c>
    </row>
    <row r="128" spans="1:10" x14ac:dyDescent="0.25">
      <c r="A128" s="140" t="s">
        <v>5310</v>
      </c>
      <c r="B128" s="140" t="s">
        <v>223</v>
      </c>
      <c r="C128" s="140" t="s">
        <v>27</v>
      </c>
      <c r="D128" s="140" t="s">
        <v>28</v>
      </c>
      <c r="E128" s="141" t="s">
        <v>3514</v>
      </c>
      <c r="F128" s="142">
        <v>5640521</v>
      </c>
      <c r="G128" s="142">
        <v>5456325</v>
      </c>
      <c r="H128" s="142">
        <v>0</v>
      </c>
      <c r="I128" s="142">
        <v>159</v>
      </c>
      <c r="J128" s="142">
        <v>5456484</v>
      </c>
    </row>
    <row r="129" spans="1:10" x14ac:dyDescent="0.25">
      <c r="A129" s="140" t="s">
        <v>5407</v>
      </c>
      <c r="B129" s="140" t="s">
        <v>223</v>
      </c>
      <c r="C129" s="140" t="s">
        <v>27</v>
      </c>
      <c r="D129" s="140" t="s">
        <v>28</v>
      </c>
      <c r="E129" s="141" t="s">
        <v>3515</v>
      </c>
      <c r="F129" s="142">
        <v>49948939</v>
      </c>
      <c r="G129" s="142">
        <v>49743038</v>
      </c>
      <c r="H129" s="142">
        <v>0</v>
      </c>
      <c r="I129" s="142">
        <v>1450</v>
      </c>
      <c r="J129" s="142">
        <v>49744488</v>
      </c>
    </row>
    <row r="130" spans="1:10" x14ac:dyDescent="0.25">
      <c r="A130" s="140" t="s">
        <v>4994</v>
      </c>
      <c r="B130" s="140" t="s">
        <v>223</v>
      </c>
      <c r="C130" s="140" t="s">
        <v>47</v>
      </c>
      <c r="D130" s="140" t="s">
        <v>48</v>
      </c>
      <c r="E130" s="141" t="s">
        <v>3516</v>
      </c>
      <c r="F130" s="142">
        <v>1150007</v>
      </c>
      <c r="G130" s="142">
        <v>1174721</v>
      </c>
      <c r="H130" s="142">
        <v>0</v>
      </c>
      <c r="I130" s="142">
        <v>34</v>
      </c>
      <c r="J130" s="142">
        <v>1174755</v>
      </c>
    </row>
    <row r="131" spans="1:10" x14ac:dyDescent="0.25">
      <c r="A131" s="140" t="s">
        <v>5085</v>
      </c>
      <c r="B131" s="140" t="s">
        <v>223</v>
      </c>
      <c r="C131" s="140" t="s">
        <v>27</v>
      </c>
      <c r="D131" s="140" t="s">
        <v>28</v>
      </c>
      <c r="E131" s="141" t="s">
        <v>3517</v>
      </c>
      <c r="F131" s="142">
        <v>897456</v>
      </c>
      <c r="G131" s="142">
        <v>834829</v>
      </c>
      <c r="H131" s="142">
        <v>0</v>
      </c>
      <c r="I131" s="142">
        <v>24</v>
      </c>
      <c r="J131" s="142">
        <v>834853</v>
      </c>
    </row>
    <row r="132" spans="1:10" x14ac:dyDescent="0.25">
      <c r="A132" s="140" t="s">
        <v>4876</v>
      </c>
      <c r="B132" s="140" t="s">
        <v>223</v>
      </c>
      <c r="C132" s="140" t="s">
        <v>47</v>
      </c>
      <c r="D132" s="140" t="s">
        <v>48</v>
      </c>
      <c r="E132" s="141" t="s">
        <v>3518</v>
      </c>
      <c r="F132" s="142">
        <v>486803</v>
      </c>
      <c r="G132" s="142">
        <v>482457</v>
      </c>
      <c r="H132" s="142">
        <v>0</v>
      </c>
      <c r="I132" s="142">
        <v>14</v>
      </c>
      <c r="J132" s="142">
        <v>482471</v>
      </c>
    </row>
    <row r="133" spans="1:10" x14ac:dyDescent="0.25">
      <c r="A133" s="140" t="s">
        <v>4914</v>
      </c>
      <c r="B133" s="140" t="s">
        <v>223</v>
      </c>
      <c r="C133" s="140" t="s">
        <v>27</v>
      </c>
      <c r="D133" s="140" t="s">
        <v>28</v>
      </c>
      <c r="E133" s="141" t="s">
        <v>3519</v>
      </c>
      <c r="F133" s="142">
        <v>923154</v>
      </c>
      <c r="G133" s="142">
        <v>959587</v>
      </c>
      <c r="H133" s="142">
        <v>0</v>
      </c>
      <c r="I133" s="142">
        <v>28</v>
      </c>
      <c r="J133" s="142">
        <v>959615</v>
      </c>
    </row>
    <row r="134" spans="1:10" x14ac:dyDescent="0.25">
      <c r="A134" s="140" t="s">
        <v>4946</v>
      </c>
      <c r="B134" s="140" t="s">
        <v>223</v>
      </c>
      <c r="C134" s="140" t="s">
        <v>27</v>
      </c>
      <c r="D134" s="140" t="s">
        <v>28</v>
      </c>
      <c r="E134" s="141" t="s">
        <v>3520</v>
      </c>
      <c r="F134" s="142">
        <v>393446</v>
      </c>
      <c r="G134" s="142">
        <v>420352</v>
      </c>
      <c r="H134" s="142">
        <v>0</v>
      </c>
      <c r="I134" s="142">
        <v>12</v>
      </c>
      <c r="J134" s="142">
        <v>420364</v>
      </c>
    </row>
    <row r="135" spans="1:10" x14ac:dyDescent="0.25">
      <c r="A135" s="140" t="s">
        <v>4800</v>
      </c>
      <c r="B135" s="140" t="s">
        <v>223</v>
      </c>
      <c r="C135" s="140" t="s">
        <v>47</v>
      </c>
      <c r="D135" s="140" t="s">
        <v>48</v>
      </c>
      <c r="E135" s="141" t="s">
        <v>3521</v>
      </c>
      <c r="F135" s="142">
        <v>404434</v>
      </c>
      <c r="G135" s="142">
        <v>400700</v>
      </c>
      <c r="H135" s="142">
        <v>0</v>
      </c>
      <c r="I135" s="142">
        <v>12</v>
      </c>
      <c r="J135" s="142">
        <v>400712</v>
      </c>
    </row>
    <row r="136" spans="1:10" x14ac:dyDescent="0.25">
      <c r="A136" s="140" t="s">
        <v>5685</v>
      </c>
      <c r="B136" s="140" t="s">
        <v>223</v>
      </c>
      <c r="C136" s="140" t="s">
        <v>27</v>
      </c>
      <c r="D136" s="140" t="s">
        <v>28</v>
      </c>
      <c r="E136" s="141" t="s">
        <v>3522</v>
      </c>
      <c r="F136" s="142">
        <v>1848242</v>
      </c>
      <c r="G136" s="142">
        <v>1871273</v>
      </c>
      <c r="H136" s="142">
        <v>0</v>
      </c>
      <c r="I136" s="142">
        <v>55</v>
      </c>
      <c r="J136" s="142">
        <v>1871328</v>
      </c>
    </row>
    <row r="137" spans="1:10" x14ac:dyDescent="0.25">
      <c r="A137" s="140" t="s">
        <v>5089</v>
      </c>
      <c r="B137" s="140" t="s">
        <v>223</v>
      </c>
      <c r="C137" s="140" t="s">
        <v>47</v>
      </c>
      <c r="D137" s="140" t="s">
        <v>48</v>
      </c>
      <c r="E137" s="141" t="s">
        <v>3523</v>
      </c>
      <c r="F137" s="142">
        <v>666105</v>
      </c>
      <c r="G137" s="142">
        <v>631646</v>
      </c>
      <c r="H137" s="142">
        <v>0</v>
      </c>
      <c r="I137" s="142">
        <v>18</v>
      </c>
      <c r="J137" s="142">
        <v>631664</v>
      </c>
    </row>
    <row r="138" spans="1:10" x14ac:dyDescent="0.25">
      <c r="A138" s="140" t="s">
        <v>5550</v>
      </c>
      <c r="B138" s="140" t="s">
        <v>223</v>
      </c>
      <c r="C138" s="140" t="s">
        <v>47</v>
      </c>
      <c r="D138" s="140" t="s">
        <v>48</v>
      </c>
      <c r="E138" s="141" t="s">
        <v>3524</v>
      </c>
      <c r="F138" s="142">
        <v>192690</v>
      </c>
      <c r="G138" s="142">
        <v>215542</v>
      </c>
      <c r="H138" s="142">
        <v>0</v>
      </c>
      <c r="I138" s="142">
        <v>6</v>
      </c>
      <c r="J138" s="142">
        <v>215548</v>
      </c>
    </row>
    <row r="139" spans="1:10" x14ac:dyDescent="0.25">
      <c r="A139" s="140" t="s">
        <v>5117</v>
      </c>
      <c r="B139" s="140" t="s">
        <v>223</v>
      </c>
      <c r="C139" s="140" t="s">
        <v>27</v>
      </c>
      <c r="D139" s="140" t="s">
        <v>28</v>
      </c>
      <c r="E139" s="141" t="s">
        <v>3525</v>
      </c>
      <c r="F139" s="142">
        <v>625164</v>
      </c>
      <c r="G139" s="142">
        <v>592591</v>
      </c>
      <c r="H139" s="142">
        <v>0</v>
      </c>
      <c r="I139" s="142">
        <v>17</v>
      </c>
      <c r="J139" s="142">
        <v>592608</v>
      </c>
    </row>
    <row r="140" spans="1:10" x14ac:dyDescent="0.25">
      <c r="A140" s="140" t="s">
        <v>5695</v>
      </c>
      <c r="B140" s="140" t="s">
        <v>223</v>
      </c>
      <c r="C140" s="140" t="s">
        <v>47</v>
      </c>
      <c r="D140" s="140" t="s">
        <v>48</v>
      </c>
      <c r="E140" s="141" t="s">
        <v>3526</v>
      </c>
      <c r="F140" s="142">
        <v>2019898</v>
      </c>
      <c r="G140" s="142">
        <v>1932706</v>
      </c>
      <c r="H140" s="142">
        <v>0</v>
      </c>
      <c r="I140" s="142">
        <v>56</v>
      </c>
      <c r="J140" s="142">
        <v>1932762</v>
      </c>
    </row>
    <row r="141" spans="1:10" x14ac:dyDescent="0.25">
      <c r="A141" s="140" t="s">
        <v>4927</v>
      </c>
      <c r="B141" s="140" t="s">
        <v>223</v>
      </c>
      <c r="C141" s="140" t="s">
        <v>27</v>
      </c>
      <c r="D141" s="140" t="s">
        <v>28</v>
      </c>
      <c r="E141" s="141" t="s">
        <v>3527</v>
      </c>
      <c r="F141" s="142">
        <v>538778</v>
      </c>
      <c r="G141" s="142">
        <v>486813</v>
      </c>
      <c r="H141" s="142">
        <v>0</v>
      </c>
      <c r="I141" s="142">
        <v>14</v>
      </c>
      <c r="J141" s="142">
        <v>486827</v>
      </c>
    </row>
    <row r="142" spans="1:10" x14ac:dyDescent="0.25">
      <c r="A142" s="140" t="s">
        <v>4928</v>
      </c>
      <c r="B142" s="140" t="s">
        <v>223</v>
      </c>
      <c r="C142" s="140" t="s">
        <v>27</v>
      </c>
      <c r="D142" s="140" t="s">
        <v>28</v>
      </c>
      <c r="E142" s="141" t="s">
        <v>3528</v>
      </c>
      <c r="F142" s="142">
        <v>640057</v>
      </c>
      <c r="G142" s="142">
        <v>616445</v>
      </c>
      <c r="H142" s="142">
        <v>0</v>
      </c>
      <c r="I142" s="142">
        <v>18</v>
      </c>
      <c r="J142" s="142">
        <v>616463</v>
      </c>
    </row>
    <row r="143" spans="1:10" x14ac:dyDescent="0.25">
      <c r="A143" s="140" t="s">
        <v>5123</v>
      </c>
      <c r="B143" s="140" t="s">
        <v>223</v>
      </c>
      <c r="C143" s="140" t="s">
        <v>47</v>
      </c>
      <c r="D143" s="140" t="s">
        <v>48</v>
      </c>
      <c r="E143" s="141" t="s">
        <v>3529</v>
      </c>
      <c r="F143" s="142">
        <v>783382</v>
      </c>
      <c r="G143" s="142">
        <v>803687</v>
      </c>
      <c r="H143" s="142">
        <v>0</v>
      </c>
      <c r="I143" s="142">
        <v>23</v>
      </c>
      <c r="J143" s="142">
        <v>803710</v>
      </c>
    </row>
    <row r="144" spans="1:10" x14ac:dyDescent="0.25">
      <c r="A144" s="140" t="s">
        <v>4877</v>
      </c>
      <c r="B144" s="140" t="s">
        <v>223</v>
      </c>
      <c r="C144" s="140" t="s">
        <v>27</v>
      </c>
      <c r="D144" s="140" t="s">
        <v>28</v>
      </c>
      <c r="E144" s="141" t="s">
        <v>3530</v>
      </c>
      <c r="F144" s="142">
        <v>361517</v>
      </c>
      <c r="G144" s="142">
        <v>359733</v>
      </c>
      <c r="H144" s="142">
        <v>0</v>
      </c>
      <c r="I144" s="142">
        <v>10</v>
      </c>
      <c r="J144" s="142">
        <v>359743</v>
      </c>
    </row>
    <row r="145" spans="1:10" x14ac:dyDescent="0.25">
      <c r="A145" s="140" t="s">
        <v>4861</v>
      </c>
      <c r="B145" s="140" t="s">
        <v>223</v>
      </c>
      <c r="C145" s="140" t="s">
        <v>47</v>
      </c>
      <c r="D145" s="140" t="s">
        <v>48</v>
      </c>
      <c r="E145" s="141" t="s">
        <v>3531</v>
      </c>
      <c r="F145" s="142">
        <v>1142334</v>
      </c>
      <c r="G145" s="142">
        <v>1141426</v>
      </c>
      <c r="H145" s="142">
        <v>0</v>
      </c>
      <c r="I145" s="142">
        <v>33</v>
      </c>
      <c r="J145" s="142">
        <v>1141459</v>
      </c>
    </row>
    <row r="146" spans="1:10" x14ac:dyDescent="0.25">
      <c r="A146" s="140" t="s">
        <v>5377</v>
      </c>
      <c r="B146" s="140" t="s">
        <v>223</v>
      </c>
      <c r="C146" s="140" t="s">
        <v>27</v>
      </c>
      <c r="D146" s="140" t="s">
        <v>28</v>
      </c>
      <c r="E146" s="141" t="s">
        <v>3532</v>
      </c>
      <c r="F146" s="142">
        <v>7109177</v>
      </c>
      <c r="G146" s="142">
        <v>7076592</v>
      </c>
      <c r="H146" s="142">
        <v>0</v>
      </c>
      <c r="I146" s="142">
        <v>206</v>
      </c>
      <c r="J146" s="142">
        <v>7076798</v>
      </c>
    </row>
    <row r="147" spans="1:10" x14ac:dyDescent="0.25">
      <c r="A147" s="140" t="s">
        <v>5743</v>
      </c>
      <c r="B147" s="140" t="s">
        <v>223</v>
      </c>
      <c r="C147" s="140" t="s">
        <v>47</v>
      </c>
      <c r="D147" s="140" t="s">
        <v>48</v>
      </c>
      <c r="E147" s="141" t="s">
        <v>3533</v>
      </c>
      <c r="F147" s="142">
        <v>1208999</v>
      </c>
      <c r="G147" s="142">
        <v>1211705</v>
      </c>
      <c r="H147" s="142">
        <v>0</v>
      </c>
      <c r="I147" s="142">
        <v>35</v>
      </c>
      <c r="J147" s="142">
        <v>1211740</v>
      </c>
    </row>
    <row r="148" spans="1:10" x14ac:dyDescent="0.25">
      <c r="A148" s="140" t="s">
        <v>5754</v>
      </c>
      <c r="B148" s="140" t="s">
        <v>223</v>
      </c>
      <c r="C148" s="140" t="s">
        <v>27</v>
      </c>
      <c r="D148" s="140" t="s">
        <v>28</v>
      </c>
      <c r="E148" s="141" t="s">
        <v>3534</v>
      </c>
      <c r="F148" s="142">
        <v>1787537</v>
      </c>
      <c r="G148" s="142">
        <v>1750842</v>
      </c>
      <c r="H148" s="142">
        <v>0</v>
      </c>
      <c r="I148" s="142">
        <v>51</v>
      </c>
      <c r="J148" s="142">
        <v>1750893</v>
      </c>
    </row>
    <row r="149" spans="1:10" x14ac:dyDescent="0.25">
      <c r="A149" s="140" t="s">
        <v>5714</v>
      </c>
      <c r="B149" s="140" t="s">
        <v>223</v>
      </c>
      <c r="C149" s="140" t="s">
        <v>27</v>
      </c>
      <c r="D149" s="140" t="s">
        <v>28</v>
      </c>
      <c r="E149" s="141" t="s">
        <v>3535</v>
      </c>
      <c r="F149" s="142">
        <v>1139581</v>
      </c>
      <c r="G149" s="142">
        <v>1181680</v>
      </c>
      <c r="H149" s="142">
        <v>0</v>
      </c>
      <c r="I149" s="142">
        <v>34</v>
      </c>
      <c r="J149" s="142">
        <v>1181714</v>
      </c>
    </row>
    <row r="150" spans="1:10" x14ac:dyDescent="0.25">
      <c r="A150" s="140" t="s">
        <v>5692</v>
      </c>
      <c r="B150" s="140" t="s">
        <v>223</v>
      </c>
      <c r="C150" s="140" t="s">
        <v>27</v>
      </c>
      <c r="D150" s="140" t="s">
        <v>28</v>
      </c>
      <c r="E150" s="141" t="s">
        <v>3536</v>
      </c>
      <c r="F150" s="142">
        <v>2131564</v>
      </c>
      <c r="G150" s="142">
        <v>2201085</v>
      </c>
      <c r="H150" s="142">
        <v>0</v>
      </c>
      <c r="I150" s="142">
        <v>64</v>
      </c>
      <c r="J150" s="142">
        <v>2201149</v>
      </c>
    </row>
    <row r="151" spans="1:10" x14ac:dyDescent="0.25">
      <c r="A151" s="140" t="s">
        <v>5774</v>
      </c>
      <c r="B151" s="140" t="s">
        <v>223</v>
      </c>
      <c r="C151" s="140" t="s">
        <v>47</v>
      </c>
      <c r="D151" s="140" t="s">
        <v>48</v>
      </c>
      <c r="E151" s="141" t="s">
        <v>3537</v>
      </c>
      <c r="F151" s="142">
        <v>1386565</v>
      </c>
      <c r="G151" s="142">
        <v>1461056</v>
      </c>
      <c r="H151" s="142">
        <v>0</v>
      </c>
      <c r="I151" s="142">
        <v>43</v>
      </c>
      <c r="J151" s="142">
        <v>1461099</v>
      </c>
    </row>
    <row r="152" spans="1:10" x14ac:dyDescent="0.25">
      <c r="A152" s="140" t="s">
        <v>5256</v>
      </c>
      <c r="B152" s="140" t="s">
        <v>223</v>
      </c>
      <c r="C152" s="140" t="s">
        <v>47</v>
      </c>
      <c r="D152" s="140" t="s">
        <v>48</v>
      </c>
      <c r="E152" s="141" t="s">
        <v>3538</v>
      </c>
      <c r="F152" s="142">
        <v>269484</v>
      </c>
      <c r="G152" s="142">
        <v>294669</v>
      </c>
      <c r="H152" s="142">
        <v>0</v>
      </c>
      <c r="I152" s="142">
        <v>9</v>
      </c>
      <c r="J152" s="142">
        <v>294678</v>
      </c>
    </row>
    <row r="153" spans="1:10" x14ac:dyDescent="0.25">
      <c r="A153" s="140" t="s">
        <v>5313</v>
      </c>
      <c r="B153" s="140" t="s">
        <v>223</v>
      </c>
      <c r="C153" s="140" t="s">
        <v>47</v>
      </c>
      <c r="D153" s="140" t="s">
        <v>48</v>
      </c>
      <c r="E153" s="141" t="s">
        <v>3539</v>
      </c>
      <c r="F153" s="142">
        <v>343137</v>
      </c>
      <c r="G153" s="142">
        <v>387451</v>
      </c>
      <c r="H153" s="142">
        <v>0</v>
      </c>
      <c r="I153" s="142">
        <v>11</v>
      </c>
      <c r="J153" s="142">
        <v>387462</v>
      </c>
    </row>
    <row r="154" spans="1:10" x14ac:dyDescent="0.25">
      <c r="A154" s="140" t="s">
        <v>5053</v>
      </c>
      <c r="B154" s="140" t="s">
        <v>223</v>
      </c>
      <c r="C154" s="140" t="s">
        <v>27</v>
      </c>
      <c r="D154" s="140" t="s">
        <v>28</v>
      </c>
      <c r="E154" s="141" t="s">
        <v>3540</v>
      </c>
      <c r="F154" s="142">
        <v>442410</v>
      </c>
      <c r="G154" s="142">
        <v>441240</v>
      </c>
      <c r="H154" s="142">
        <v>0</v>
      </c>
      <c r="I154" s="142">
        <v>13</v>
      </c>
      <c r="J154" s="142">
        <v>441253</v>
      </c>
    </row>
    <row r="155" spans="1:10" x14ac:dyDescent="0.25">
      <c r="A155" s="140" t="s">
        <v>5590</v>
      </c>
      <c r="B155" s="140" t="s">
        <v>223</v>
      </c>
      <c r="C155" s="140" t="s">
        <v>47</v>
      </c>
      <c r="D155" s="140" t="s">
        <v>48</v>
      </c>
      <c r="E155" s="141" t="s">
        <v>3541</v>
      </c>
      <c r="F155" s="142">
        <v>175684</v>
      </c>
      <c r="G155" s="142">
        <v>172290</v>
      </c>
      <c r="H155" s="142">
        <v>0</v>
      </c>
      <c r="I155" s="142">
        <v>5</v>
      </c>
      <c r="J155" s="142">
        <v>172295</v>
      </c>
    </row>
    <row r="156" spans="1:10" x14ac:dyDescent="0.25">
      <c r="A156" s="140" t="s">
        <v>5203</v>
      </c>
      <c r="B156" s="140" t="s">
        <v>223</v>
      </c>
      <c r="C156" s="140" t="s">
        <v>47</v>
      </c>
      <c r="D156" s="140" t="s">
        <v>48</v>
      </c>
      <c r="E156" s="141" t="s">
        <v>3542</v>
      </c>
      <c r="F156" s="142">
        <v>839677</v>
      </c>
      <c r="G156" s="142">
        <v>807067</v>
      </c>
      <c r="H156" s="142">
        <v>0</v>
      </c>
      <c r="I156" s="142">
        <v>24</v>
      </c>
      <c r="J156" s="142">
        <v>807091</v>
      </c>
    </row>
    <row r="157" spans="1:10" x14ac:dyDescent="0.25">
      <c r="A157" s="140" t="s">
        <v>5781</v>
      </c>
      <c r="B157" s="140" t="s">
        <v>223</v>
      </c>
      <c r="C157" s="140" t="s">
        <v>27</v>
      </c>
      <c r="D157" s="140" t="s">
        <v>28</v>
      </c>
      <c r="E157" s="141" t="s">
        <v>3543</v>
      </c>
      <c r="F157" s="142">
        <v>1787419</v>
      </c>
      <c r="G157" s="142">
        <v>1794036</v>
      </c>
      <c r="H157" s="142">
        <v>0</v>
      </c>
      <c r="I157" s="142">
        <v>52</v>
      </c>
      <c r="J157" s="142">
        <v>1794088</v>
      </c>
    </row>
    <row r="158" spans="1:10" x14ac:dyDescent="0.25">
      <c r="A158" s="140" t="s">
        <v>4965</v>
      </c>
      <c r="B158" s="140" t="s">
        <v>223</v>
      </c>
      <c r="C158" s="140" t="s">
        <v>47</v>
      </c>
      <c r="D158" s="140" t="s">
        <v>48</v>
      </c>
      <c r="E158" s="141" t="s">
        <v>3544</v>
      </c>
      <c r="F158" s="142">
        <v>925143</v>
      </c>
      <c r="G158" s="142">
        <v>844597</v>
      </c>
      <c r="H158" s="142">
        <v>0</v>
      </c>
      <c r="I158" s="142">
        <v>25</v>
      </c>
      <c r="J158" s="142">
        <v>844622</v>
      </c>
    </row>
    <row r="159" spans="1:10" x14ac:dyDescent="0.25">
      <c r="A159" s="140" t="s">
        <v>5134</v>
      </c>
      <c r="B159" s="140" t="s">
        <v>223</v>
      </c>
      <c r="C159" s="140" t="s">
        <v>47</v>
      </c>
      <c r="D159" s="140" t="s">
        <v>48</v>
      </c>
      <c r="E159" s="141" t="s">
        <v>3545</v>
      </c>
      <c r="F159" s="142">
        <v>326126</v>
      </c>
      <c r="G159" s="142">
        <v>344201</v>
      </c>
      <c r="H159" s="142">
        <v>0</v>
      </c>
      <c r="I159" s="142">
        <v>10</v>
      </c>
      <c r="J159" s="142">
        <v>344211</v>
      </c>
    </row>
    <row r="160" spans="1:10" x14ac:dyDescent="0.25">
      <c r="A160" s="140" t="s">
        <v>5084</v>
      </c>
      <c r="B160" s="140" t="s">
        <v>223</v>
      </c>
      <c r="C160" s="140" t="s">
        <v>47</v>
      </c>
      <c r="D160" s="140" t="s">
        <v>48</v>
      </c>
      <c r="E160" s="141" t="s">
        <v>3546</v>
      </c>
      <c r="F160" s="142">
        <v>651755</v>
      </c>
      <c r="G160" s="142">
        <v>610001</v>
      </c>
      <c r="H160" s="142">
        <v>0</v>
      </c>
      <c r="I160" s="142">
        <v>18</v>
      </c>
      <c r="J160" s="142">
        <v>610019</v>
      </c>
    </row>
    <row r="161" spans="1:10" x14ac:dyDescent="0.25">
      <c r="A161" s="140" t="s">
        <v>5018</v>
      </c>
      <c r="B161" s="140" t="s">
        <v>223</v>
      </c>
      <c r="C161" s="140" t="s">
        <v>47</v>
      </c>
      <c r="D161" s="140" t="s">
        <v>48</v>
      </c>
      <c r="E161" s="141" t="s">
        <v>3547</v>
      </c>
      <c r="F161" s="142">
        <v>581918</v>
      </c>
      <c r="G161" s="142">
        <v>574055</v>
      </c>
      <c r="H161" s="142">
        <v>0</v>
      </c>
      <c r="I161" s="142">
        <v>17</v>
      </c>
      <c r="J161" s="142">
        <v>574072</v>
      </c>
    </row>
    <row r="162" spans="1:10" x14ac:dyDescent="0.25">
      <c r="A162" s="140" t="s">
        <v>4726</v>
      </c>
      <c r="B162" s="140" t="s">
        <v>223</v>
      </c>
      <c r="C162" s="140" t="s">
        <v>47</v>
      </c>
      <c r="D162" s="140" t="s">
        <v>48</v>
      </c>
      <c r="E162" s="141" t="s">
        <v>5951</v>
      </c>
      <c r="F162" s="142">
        <v>445568</v>
      </c>
      <c r="G162" s="142">
        <v>420658</v>
      </c>
      <c r="H162" s="142">
        <v>0</v>
      </c>
      <c r="I162" s="142">
        <v>12</v>
      </c>
      <c r="J162" s="142">
        <v>420670</v>
      </c>
    </row>
    <row r="163" spans="1:10" x14ac:dyDescent="0.25">
      <c r="A163" s="140" t="s">
        <v>4938</v>
      </c>
      <c r="B163" s="140" t="s">
        <v>223</v>
      </c>
      <c r="C163" s="140" t="s">
        <v>27</v>
      </c>
      <c r="D163" s="140" t="s">
        <v>28</v>
      </c>
      <c r="E163" s="141" t="s">
        <v>3548</v>
      </c>
      <c r="F163" s="142">
        <v>268892</v>
      </c>
      <c r="G163" s="142">
        <v>272689</v>
      </c>
      <c r="H163" s="142">
        <v>0</v>
      </c>
      <c r="I163" s="142">
        <v>8</v>
      </c>
      <c r="J163" s="142">
        <v>272697</v>
      </c>
    </row>
    <row r="164" spans="1:10" x14ac:dyDescent="0.25">
      <c r="A164" s="140" t="s">
        <v>5783</v>
      </c>
      <c r="B164" s="140" t="s">
        <v>223</v>
      </c>
      <c r="C164" s="140" t="s">
        <v>47</v>
      </c>
      <c r="D164" s="140" t="s">
        <v>48</v>
      </c>
      <c r="E164" s="141" t="s">
        <v>3549</v>
      </c>
      <c r="F164" s="142">
        <v>2011361</v>
      </c>
      <c r="G164" s="142">
        <v>1982018</v>
      </c>
      <c r="H164" s="142">
        <v>0</v>
      </c>
      <c r="I164" s="142">
        <v>58</v>
      </c>
      <c r="J164" s="142">
        <v>1982076</v>
      </c>
    </row>
    <row r="165" spans="1:10" x14ac:dyDescent="0.25">
      <c r="A165" s="140" t="s">
        <v>5190</v>
      </c>
      <c r="B165" s="140" t="s">
        <v>223</v>
      </c>
      <c r="C165" s="140" t="s">
        <v>27</v>
      </c>
      <c r="D165" s="140" t="s">
        <v>28</v>
      </c>
      <c r="E165" s="141" t="s">
        <v>3550</v>
      </c>
      <c r="F165" s="142">
        <v>663623</v>
      </c>
      <c r="G165" s="142">
        <v>634373</v>
      </c>
      <c r="H165" s="142">
        <v>0</v>
      </c>
      <c r="I165" s="142">
        <v>18</v>
      </c>
      <c r="J165" s="142">
        <v>634391</v>
      </c>
    </row>
    <row r="166" spans="1:10" x14ac:dyDescent="0.25">
      <c r="A166" s="140" t="s">
        <v>5009</v>
      </c>
      <c r="B166" s="140" t="s">
        <v>223</v>
      </c>
      <c r="C166" s="140" t="s">
        <v>27</v>
      </c>
      <c r="D166" s="140" t="s">
        <v>28</v>
      </c>
      <c r="E166" s="141" t="s">
        <v>3551</v>
      </c>
      <c r="F166" s="142">
        <v>552749</v>
      </c>
      <c r="G166" s="142">
        <v>559353</v>
      </c>
      <c r="H166" s="142">
        <v>0</v>
      </c>
      <c r="I166" s="142">
        <v>16</v>
      </c>
      <c r="J166" s="142">
        <v>559369</v>
      </c>
    </row>
    <row r="167" spans="1:10" x14ac:dyDescent="0.25">
      <c r="A167" s="140" t="s">
        <v>5745</v>
      </c>
      <c r="B167" s="140" t="s">
        <v>223</v>
      </c>
      <c r="C167" s="140" t="s">
        <v>47</v>
      </c>
      <c r="D167" s="140" t="s">
        <v>48</v>
      </c>
      <c r="E167" s="141" t="s">
        <v>3552</v>
      </c>
      <c r="F167" s="142">
        <v>783589</v>
      </c>
      <c r="G167" s="142">
        <v>817194</v>
      </c>
      <c r="H167" s="142">
        <v>0</v>
      </c>
      <c r="I167" s="142">
        <v>24</v>
      </c>
      <c r="J167" s="142">
        <v>817218</v>
      </c>
    </row>
    <row r="168" spans="1:10" x14ac:dyDescent="0.25">
      <c r="A168" s="140" t="s">
        <v>5282</v>
      </c>
      <c r="B168" s="140" t="s">
        <v>223</v>
      </c>
      <c r="C168" s="140" t="s">
        <v>47</v>
      </c>
      <c r="D168" s="140" t="s">
        <v>48</v>
      </c>
      <c r="E168" s="141" t="s">
        <v>3553</v>
      </c>
      <c r="F168" s="142">
        <v>200817</v>
      </c>
      <c r="G168" s="142">
        <v>197120</v>
      </c>
      <c r="H168" s="142">
        <v>0</v>
      </c>
      <c r="I168" s="142">
        <v>6</v>
      </c>
      <c r="J168" s="142">
        <v>197126</v>
      </c>
    </row>
    <row r="169" spans="1:10" x14ac:dyDescent="0.25">
      <c r="A169" s="140" t="s">
        <v>4840</v>
      </c>
      <c r="B169" s="140" t="s">
        <v>223</v>
      </c>
      <c r="C169" s="140" t="s">
        <v>27</v>
      </c>
      <c r="D169" s="140" t="s">
        <v>28</v>
      </c>
      <c r="E169" s="141" t="s">
        <v>3554</v>
      </c>
      <c r="F169" s="142">
        <v>695545</v>
      </c>
      <c r="G169" s="142">
        <v>667400</v>
      </c>
      <c r="H169" s="142">
        <v>0</v>
      </c>
      <c r="I169" s="142">
        <v>19</v>
      </c>
      <c r="J169" s="142">
        <v>667419</v>
      </c>
    </row>
    <row r="170" spans="1:10" x14ac:dyDescent="0.25">
      <c r="A170" s="140" t="s">
        <v>5032</v>
      </c>
      <c r="B170" s="140" t="s">
        <v>223</v>
      </c>
      <c r="C170" s="140" t="s">
        <v>47</v>
      </c>
      <c r="D170" s="140" t="s">
        <v>48</v>
      </c>
      <c r="E170" s="141" t="s">
        <v>3556</v>
      </c>
      <c r="F170" s="142">
        <v>266152</v>
      </c>
      <c r="G170" s="142">
        <v>252526</v>
      </c>
      <c r="H170" s="142">
        <v>0</v>
      </c>
      <c r="I170" s="142">
        <v>7</v>
      </c>
      <c r="J170" s="142">
        <v>252533</v>
      </c>
    </row>
    <row r="171" spans="1:10" x14ac:dyDescent="0.25">
      <c r="A171" s="140" t="s">
        <v>4892</v>
      </c>
      <c r="B171" s="140" t="s">
        <v>223</v>
      </c>
      <c r="C171" s="140" t="s">
        <v>27</v>
      </c>
      <c r="D171" s="140" t="s">
        <v>28</v>
      </c>
      <c r="E171" s="141" t="s">
        <v>3557</v>
      </c>
      <c r="F171" s="142">
        <v>693544</v>
      </c>
      <c r="G171" s="142">
        <v>678877</v>
      </c>
      <c r="H171" s="142">
        <v>0</v>
      </c>
      <c r="I171" s="142">
        <v>20</v>
      </c>
      <c r="J171" s="142">
        <v>678897</v>
      </c>
    </row>
    <row r="172" spans="1:10" x14ac:dyDescent="0.25">
      <c r="A172" s="140" t="s">
        <v>5914</v>
      </c>
      <c r="B172" s="140" t="s">
        <v>223</v>
      </c>
      <c r="C172" s="140" t="s">
        <v>47</v>
      </c>
      <c r="D172" s="140" t="s">
        <v>48</v>
      </c>
      <c r="E172" s="141" t="s">
        <v>3558</v>
      </c>
      <c r="F172" s="142">
        <v>1138277</v>
      </c>
      <c r="G172" s="142">
        <v>1088777</v>
      </c>
      <c r="H172" s="142">
        <v>0</v>
      </c>
      <c r="I172" s="142">
        <v>32</v>
      </c>
      <c r="J172" s="142">
        <v>1088809</v>
      </c>
    </row>
    <row r="173" spans="1:10" x14ac:dyDescent="0.25">
      <c r="A173" t="s">
        <v>5659</v>
      </c>
      <c r="B173" t="s">
        <v>223</v>
      </c>
      <c r="C173" s="140" t="s">
        <v>27</v>
      </c>
      <c r="D173" s="140" t="s">
        <v>28</v>
      </c>
      <c r="E173" s="74" t="s">
        <v>3559</v>
      </c>
      <c r="F173" s="54">
        <v>1072522</v>
      </c>
      <c r="G173" s="142">
        <v>0</v>
      </c>
      <c r="H173" s="142">
        <v>0</v>
      </c>
      <c r="I173" s="142">
        <v>0</v>
      </c>
      <c r="J173" s="142">
        <v>0</v>
      </c>
    </row>
    <row r="174" spans="1:10" x14ac:dyDescent="0.25">
      <c r="A174" s="140" t="s">
        <v>5490</v>
      </c>
      <c r="B174" s="140" t="s">
        <v>223</v>
      </c>
      <c r="C174" s="140" t="s">
        <v>27</v>
      </c>
      <c r="D174" s="140" t="s">
        <v>28</v>
      </c>
      <c r="E174" s="141" t="s">
        <v>3560</v>
      </c>
      <c r="F174" s="142">
        <v>2995412</v>
      </c>
      <c r="G174" s="142">
        <v>3068616</v>
      </c>
      <c r="H174" s="142">
        <v>0</v>
      </c>
      <c r="I174" s="142">
        <v>89</v>
      </c>
      <c r="J174" s="142">
        <v>3068705</v>
      </c>
    </row>
    <row r="175" spans="1:10" x14ac:dyDescent="0.25">
      <c r="A175" s="140" t="s">
        <v>5120</v>
      </c>
      <c r="B175" s="140" t="s">
        <v>223</v>
      </c>
      <c r="C175" s="140" t="s">
        <v>47</v>
      </c>
      <c r="D175" s="140" t="s">
        <v>48</v>
      </c>
      <c r="E175" s="141" t="s">
        <v>3561</v>
      </c>
      <c r="F175" s="142">
        <v>260700</v>
      </c>
      <c r="G175" s="142">
        <v>254153</v>
      </c>
      <c r="H175" s="142">
        <v>0</v>
      </c>
      <c r="I175" s="142">
        <v>7</v>
      </c>
      <c r="J175" s="142">
        <v>254160</v>
      </c>
    </row>
    <row r="176" spans="1:10" x14ac:dyDescent="0.25">
      <c r="A176" s="140" t="s">
        <v>5211</v>
      </c>
      <c r="B176" s="140" t="s">
        <v>223</v>
      </c>
      <c r="C176" s="140" t="s">
        <v>47</v>
      </c>
      <c r="D176" s="140" t="s">
        <v>48</v>
      </c>
      <c r="E176" s="141" t="s">
        <v>3562</v>
      </c>
      <c r="F176" s="142">
        <v>647235</v>
      </c>
      <c r="G176" s="142">
        <v>630991</v>
      </c>
      <c r="H176" s="142">
        <v>0</v>
      </c>
      <c r="I176" s="142">
        <v>18</v>
      </c>
      <c r="J176" s="142">
        <v>631009</v>
      </c>
    </row>
    <row r="177" spans="1:10" x14ac:dyDescent="0.25">
      <c r="A177" s="140" t="s">
        <v>5305</v>
      </c>
      <c r="B177" s="140" t="s">
        <v>223</v>
      </c>
      <c r="C177" s="140" t="s">
        <v>27</v>
      </c>
      <c r="D177" s="140" t="s">
        <v>28</v>
      </c>
      <c r="E177" s="141" t="s">
        <v>3563</v>
      </c>
      <c r="F177" s="142">
        <v>593445</v>
      </c>
      <c r="G177" s="142">
        <v>587031</v>
      </c>
      <c r="H177" s="142">
        <v>0</v>
      </c>
      <c r="I177" s="142">
        <v>17</v>
      </c>
      <c r="J177" s="142">
        <v>587048</v>
      </c>
    </row>
    <row r="178" spans="1:10" x14ac:dyDescent="0.25">
      <c r="A178" s="140" t="s">
        <v>5286</v>
      </c>
      <c r="B178" s="140" t="s">
        <v>223</v>
      </c>
      <c r="C178" s="140" t="s">
        <v>27</v>
      </c>
      <c r="D178" s="140" t="s">
        <v>28</v>
      </c>
      <c r="E178" s="141" t="s">
        <v>3564</v>
      </c>
      <c r="F178" s="142">
        <v>4335458</v>
      </c>
      <c r="G178" s="142">
        <v>4419994</v>
      </c>
      <c r="H178" s="142">
        <v>0</v>
      </c>
      <c r="I178" s="142">
        <v>129</v>
      </c>
      <c r="J178" s="142">
        <v>4420123</v>
      </c>
    </row>
    <row r="179" spans="1:10" x14ac:dyDescent="0.25">
      <c r="A179" s="140" t="s">
        <v>5777</v>
      </c>
      <c r="B179" s="140" t="s">
        <v>223</v>
      </c>
      <c r="C179" s="140" t="s">
        <v>27</v>
      </c>
      <c r="D179" s="140" t="s">
        <v>28</v>
      </c>
      <c r="E179" s="141" t="s">
        <v>3565</v>
      </c>
      <c r="F179" s="142">
        <v>1979367</v>
      </c>
      <c r="G179" s="142">
        <v>1923573</v>
      </c>
      <c r="H179" s="142">
        <v>0</v>
      </c>
      <c r="I179" s="142">
        <v>56</v>
      </c>
      <c r="J179" s="142">
        <v>1923629</v>
      </c>
    </row>
    <row r="180" spans="1:10" x14ac:dyDescent="0.25">
      <c r="A180" s="140" t="s">
        <v>5675</v>
      </c>
      <c r="B180" s="140" t="s">
        <v>223</v>
      </c>
      <c r="C180" s="140" t="s">
        <v>27</v>
      </c>
      <c r="D180" s="140" t="s">
        <v>28</v>
      </c>
      <c r="E180" s="141" t="s">
        <v>3566</v>
      </c>
      <c r="F180" s="142">
        <v>3136159</v>
      </c>
      <c r="G180" s="142">
        <v>3148433</v>
      </c>
      <c r="H180" s="142">
        <v>0</v>
      </c>
      <c r="I180" s="142">
        <v>92</v>
      </c>
      <c r="J180" s="142">
        <v>3148525</v>
      </c>
    </row>
    <row r="181" spans="1:10" x14ac:dyDescent="0.25">
      <c r="A181" s="140" t="s">
        <v>5068</v>
      </c>
      <c r="B181" s="140" t="s">
        <v>223</v>
      </c>
      <c r="C181" s="140" t="s">
        <v>47</v>
      </c>
      <c r="D181" s="140" t="s">
        <v>48</v>
      </c>
      <c r="E181" s="141" t="s">
        <v>3567</v>
      </c>
      <c r="F181" s="142">
        <v>331369</v>
      </c>
      <c r="G181" s="142">
        <v>345079</v>
      </c>
      <c r="H181" s="142">
        <v>0</v>
      </c>
      <c r="I181" s="142">
        <v>10</v>
      </c>
      <c r="J181" s="142">
        <v>345089</v>
      </c>
    </row>
    <row r="182" spans="1:10" x14ac:dyDescent="0.25">
      <c r="A182" s="140" t="s">
        <v>5809</v>
      </c>
      <c r="B182" s="140" t="s">
        <v>223</v>
      </c>
      <c r="C182" s="140" t="s">
        <v>27</v>
      </c>
      <c r="D182" s="140" t="s">
        <v>28</v>
      </c>
      <c r="E182" s="141" t="s">
        <v>3568</v>
      </c>
      <c r="F182" s="142">
        <v>11025247</v>
      </c>
      <c r="G182" s="142">
        <v>10896928</v>
      </c>
      <c r="H182" s="142">
        <v>0</v>
      </c>
      <c r="I182" s="142">
        <v>318</v>
      </c>
      <c r="J182" s="142">
        <v>10897246</v>
      </c>
    </row>
    <row r="183" spans="1:10" x14ac:dyDescent="0.25">
      <c r="A183" s="140" t="s">
        <v>4880</v>
      </c>
      <c r="B183" s="140" t="s">
        <v>223</v>
      </c>
      <c r="C183" s="140" t="s">
        <v>27</v>
      </c>
      <c r="D183" s="140" t="s">
        <v>28</v>
      </c>
      <c r="E183" s="141" t="s">
        <v>3569</v>
      </c>
      <c r="F183" s="142">
        <v>16488098</v>
      </c>
      <c r="G183" s="142">
        <v>16485395</v>
      </c>
      <c r="H183" s="142">
        <v>0</v>
      </c>
      <c r="I183" s="142">
        <v>480</v>
      </c>
      <c r="J183" s="142">
        <v>16485875</v>
      </c>
    </row>
    <row r="184" spans="1:10" x14ac:dyDescent="0.25">
      <c r="A184" s="140" t="s">
        <v>5916</v>
      </c>
      <c r="B184" s="140" t="s">
        <v>223</v>
      </c>
      <c r="C184" s="140" t="s">
        <v>27</v>
      </c>
      <c r="D184" s="140" t="s">
        <v>28</v>
      </c>
      <c r="E184" s="141" t="s">
        <v>3570</v>
      </c>
      <c r="F184" s="142">
        <v>8258328</v>
      </c>
      <c r="G184" s="142">
        <v>8389746</v>
      </c>
      <c r="H184" s="142">
        <v>0</v>
      </c>
      <c r="I184" s="142">
        <v>245</v>
      </c>
      <c r="J184" s="142">
        <v>8389991</v>
      </c>
    </row>
    <row r="185" spans="1:10" x14ac:dyDescent="0.25">
      <c r="A185" s="140" t="s">
        <v>4846</v>
      </c>
      <c r="B185" s="140" t="s">
        <v>223</v>
      </c>
      <c r="C185" s="140" t="s">
        <v>27</v>
      </c>
      <c r="D185" s="140" t="s">
        <v>28</v>
      </c>
      <c r="E185" s="141" t="s">
        <v>3571</v>
      </c>
      <c r="F185" s="142">
        <v>628236</v>
      </c>
      <c r="G185" s="142">
        <v>650242</v>
      </c>
      <c r="H185" s="142">
        <v>0</v>
      </c>
      <c r="I185" s="142">
        <v>19</v>
      </c>
      <c r="J185" s="142">
        <v>650261</v>
      </c>
    </row>
    <row r="186" spans="1:10" x14ac:dyDescent="0.25">
      <c r="A186" s="140" t="s">
        <v>4831</v>
      </c>
      <c r="B186" s="140" t="s">
        <v>223</v>
      </c>
      <c r="C186" s="140" t="s">
        <v>47</v>
      </c>
      <c r="D186" s="140" t="s">
        <v>48</v>
      </c>
      <c r="E186" s="141" t="s">
        <v>3572</v>
      </c>
      <c r="F186" s="142">
        <v>586622</v>
      </c>
      <c r="G186" s="142">
        <v>563740</v>
      </c>
      <c r="H186" s="142">
        <v>0</v>
      </c>
      <c r="I186" s="142">
        <v>16</v>
      </c>
      <c r="J186" s="142">
        <v>563756</v>
      </c>
    </row>
    <row r="187" spans="1:10" x14ac:dyDescent="0.25">
      <c r="A187" s="140" t="s">
        <v>5913</v>
      </c>
      <c r="B187" s="140" t="s">
        <v>223</v>
      </c>
      <c r="C187" s="140" t="s">
        <v>47</v>
      </c>
      <c r="D187" s="140" t="s">
        <v>48</v>
      </c>
      <c r="E187" s="141" t="s">
        <v>3573</v>
      </c>
      <c r="F187" s="142">
        <v>655933</v>
      </c>
      <c r="G187" s="142">
        <v>651058</v>
      </c>
      <c r="H187" s="142">
        <v>0</v>
      </c>
      <c r="I187" s="142">
        <v>19</v>
      </c>
      <c r="J187" s="142">
        <v>651077</v>
      </c>
    </row>
    <row r="188" spans="1:10" x14ac:dyDescent="0.25">
      <c r="A188" s="140" t="s">
        <v>5475</v>
      </c>
      <c r="B188" s="140" t="s">
        <v>223</v>
      </c>
      <c r="C188" s="140" t="s">
        <v>27</v>
      </c>
      <c r="D188" s="140" t="s">
        <v>28</v>
      </c>
      <c r="E188" s="141" t="s">
        <v>3574</v>
      </c>
      <c r="F188" s="142">
        <v>5433767</v>
      </c>
      <c r="G188" s="142">
        <v>5286109</v>
      </c>
      <c r="H188" s="142">
        <v>0</v>
      </c>
      <c r="I188" s="142">
        <v>154</v>
      </c>
      <c r="J188" s="142">
        <v>5286263</v>
      </c>
    </row>
    <row r="189" spans="1:10" x14ac:dyDescent="0.25">
      <c r="A189" s="140" t="s">
        <v>4838</v>
      </c>
      <c r="B189" s="140" t="s">
        <v>223</v>
      </c>
      <c r="C189" s="140" t="s">
        <v>27</v>
      </c>
      <c r="D189" s="140" t="s">
        <v>28</v>
      </c>
      <c r="E189" s="141" t="s">
        <v>3575</v>
      </c>
      <c r="F189" s="142">
        <v>803282</v>
      </c>
      <c r="G189" s="142">
        <v>834352</v>
      </c>
      <c r="H189" s="142">
        <v>0</v>
      </c>
      <c r="I189" s="142">
        <v>24</v>
      </c>
      <c r="J189" s="142">
        <v>834376</v>
      </c>
    </row>
    <row r="190" spans="1:10" x14ac:dyDescent="0.25">
      <c r="A190" s="140" t="s">
        <v>5842</v>
      </c>
      <c r="B190" s="140" t="s">
        <v>223</v>
      </c>
      <c r="C190" s="140" t="s">
        <v>27</v>
      </c>
      <c r="D190" s="140" t="s">
        <v>28</v>
      </c>
      <c r="E190" s="141" t="s">
        <v>3576</v>
      </c>
      <c r="F190" s="142">
        <v>858325</v>
      </c>
      <c r="G190" s="142">
        <v>897726</v>
      </c>
      <c r="H190" s="142">
        <v>0</v>
      </c>
      <c r="I190" s="142">
        <v>26</v>
      </c>
      <c r="J190" s="142">
        <v>897752</v>
      </c>
    </row>
    <row r="191" spans="1:10" x14ac:dyDescent="0.25">
      <c r="A191" s="140" t="s">
        <v>5729</v>
      </c>
      <c r="B191" s="140" t="s">
        <v>223</v>
      </c>
      <c r="C191" s="140" t="s">
        <v>47</v>
      </c>
      <c r="D191" s="140" t="s">
        <v>48</v>
      </c>
      <c r="E191" s="141" t="s">
        <v>3577</v>
      </c>
      <c r="F191" s="142">
        <v>1124684</v>
      </c>
      <c r="G191" s="142">
        <v>1156702</v>
      </c>
      <c r="H191" s="142">
        <v>0</v>
      </c>
      <c r="I191" s="142">
        <v>34</v>
      </c>
      <c r="J191" s="142">
        <v>1156736</v>
      </c>
    </row>
    <row r="192" spans="1:10" x14ac:dyDescent="0.25">
      <c r="A192" s="140" t="s">
        <v>5083</v>
      </c>
      <c r="B192" s="140" t="s">
        <v>223</v>
      </c>
      <c r="C192" s="140" t="s">
        <v>27</v>
      </c>
      <c r="D192" s="140" t="s">
        <v>28</v>
      </c>
      <c r="E192" s="141" t="s">
        <v>3578</v>
      </c>
      <c r="F192" s="142">
        <v>500964</v>
      </c>
      <c r="G192" s="142">
        <v>484025</v>
      </c>
      <c r="H192" s="142">
        <v>0</v>
      </c>
      <c r="I192" s="142">
        <v>14</v>
      </c>
      <c r="J192" s="142">
        <v>484039</v>
      </c>
    </row>
    <row r="193" spans="1:10" x14ac:dyDescent="0.25">
      <c r="A193" s="140" t="s">
        <v>5905</v>
      </c>
      <c r="B193" s="140" t="s">
        <v>223</v>
      </c>
      <c r="C193" s="140" t="s">
        <v>27</v>
      </c>
      <c r="D193" s="140" t="s">
        <v>28</v>
      </c>
      <c r="E193" s="141" t="s">
        <v>3579</v>
      </c>
      <c r="F193" s="142">
        <v>1328855</v>
      </c>
      <c r="G193" s="142">
        <v>1337771</v>
      </c>
      <c r="H193" s="142">
        <v>0</v>
      </c>
      <c r="I193" s="142">
        <v>39</v>
      </c>
      <c r="J193" s="142">
        <v>1337810</v>
      </c>
    </row>
    <row r="194" spans="1:10" x14ac:dyDescent="0.25">
      <c r="A194" s="140" t="s">
        <v>4829</v>
      </c>
      <c r="B194" s="140" t="s">
        <v>223</v>
      </c>
      <c r="C194" s="140" t="s">
        <v>27</v>
      </c>
      <c r="D194" s="140" t="s">
        <v>28</v>
      </c>
      <c r="E194" s="141" t="s">
        <v>3580</v>
      </c>
      <c r="F194" s="142">
        <v>1010380</v>
      </c>
      <c r="G194" s="142">
        <v>1027730</v>
      </c>
      <c r="H194" s="142">
        <v>0</v>
      </c>
      <c r="I194" s="142">
        <v>30</v>
      </c>
      <c r="J194" s="142">
        <v>1027760</v>
      </c>
    </row>
    <row r="195" spans="1:10" x14ac:dyDescent="0.25">
      <c r="A195" s="140" t="s">
        <v>5747</v>
      </c>
      <c r="B195" s="140" t="s">
        <v>223</v>
      </c>
      <c r="C195" s="140" t="s">
        <v>27</v>
      </c>
      <c r="D195" s="140" t="s">
        <v>28</v>
      </c>
      <c r="E195" s="141" t="s">
        <v>3581</v>
      </c>
      <c r="F195" s="142">
        <v>1326387</v>
      </c>
      <c r="G195" s="142">
        <v>1316463</v>
      </c>
      <c r="H195" s="142">
        <v>0</v>
      </c>
      <c r="I195" s="142">
        <v>38</v>
      </c>
      <c r="J195" s="142">
        <v>1316501</v>
      </c>
    </row>
    <row r="196" spans="1:10" x14ac:dyDescent="0.25">
      <c r="A196" s="140" t="s">
        <v>5173</v>
      </c>
      <c r="B196" s="140" t="s">
        <v>223</v>
      </c>
      <c r="C196" s="140" t="s">
        <v>47</v>
      </c>
      <c r="D196" s="140" t="s">
        <v>48</v>
      </c>
      <c r="E196" s="141" t="s">
        <v>3582</v>
      </c>
      <c r="F196" s="142">
        <v>260785</v>
      </c>
      <c r="G196" s="142">
        <v>251816</v>
      </c>
      <c r="H196" s="142">
        <v>0</v>
      </c>
      <c r="I196" s="142">
        <v>7</v>
      </c>
      <c r="J196" s="142">
        <v>251823</v>
      </c>
    </row>
    <row r="197" spans="1:10" x14ac:dyDescent="0.25">
      <c r="A197" s="140" t="s">
        <v>5463</v>
      </c>
      <c r="B197" s="140" t="s">
        <v>223</v>
      </c>
      <c r="C197" s="140" t="s">
        <v>47</v>
      </c>
      <c r="D197" s="140" t="s">
        <v>48</v>
      </c>
      <c r="E197" s="141" t="s">
        <v>3583</v>
      </c>
      <c r="F197" s="142">
        <v>378985</v>
      </c>
      <c r="G197" s="142">
        <v>363295</v>
      </c>
      <c r="H197" s="142">
        <v>0</v>
      </c>
      <c r="I197" s="142">
        <v>11</v>
      </c>
      <c r="J197" s="142">
        <v>363306</v>
      </c>
    </row>
    <row r="198" spans="1:10" x14ac:dyDescent="0.25">
      <c r="A198" s="140" t="s">
        <v>5841</v>
      </c>
      <c r="B198" s="140" t="s">
        <v>223</v>
      </c>
      <c r="C198" s="140" t="s">
        <v>47</v>
      </c>
      <c r="D198" s="140" t="s">
        <v>48</v>
      </c>
      <c r="E198" s="141" t="s">
        <v>3584</v>
      </c>
      <c r="F198" s="142">
        <v>575190</v>
      </c>
      <c r="G198" s="142">
        <v>563793</v>
      </c>
      <c r="H198" s="142">
        <v>0</v>
      </c>
      <c r="I198" s="142">
        <v>16</v>
      </c>
      <c r="J198" s="142">
        <v>563809</v>
      </c>
    </row>
    <row r="199" spans="1:10" x14ac:dyDescent="0.25">
      <c r="A199" s="140" t="s">
        <v>4806</v>
      </c>
      <c r="B199" s="140" t="s">
        <v>223</v>
      </c>
      <c r="C199" s="140" t="s">
        <v>47</v>
      </c>
      <c r="D199" s="140" t="s">
        <v>48</v>
      </c>
      <c r="E199" s="141" t="s">
        <v>3585</v>
      </c>
      <c r="F199" s="142">
        <v>1436873</v>
      </c>
      <c r="G199" s="142">
        <v>1393825</v>
      </c>
      <c r="H199" s="142">
        <v>0</v>
      </c>
      <c r="I199" s="142">
        <v>41</v>
      </c>
      <c r="J199" s="142">
        <v>1393866</v>
      </c>
    </row>
    <row r="200" spans="1:10" x14ac:dyDescent="0.25">
      <c r="A200" s="140" t="s">
        <v>5045</v>
      </c>
      <c r="B200" s="140" t="s">
        <v>223</v>
      </c>
      <c r="C200" s="140" t="s">
        <v>27</v>
      </c>
      <c r="D200" s="140" t="s">
        <v>28</v>
      </c>
      <c r="E200" s="141" t="s">
        <v>3586</v>
      </c>
      <c r="F200" s="142">
        <v>415817</v>
      </c>
      <c r="G200" s="142">
        <v>427311</v>
      </c>
      <c r="H200" s="142">
        <v>0</v>
      </c>
      <c r="I200" s="142">
        <v>12</v>
      </c>
      <c r="J200" s="142">
        <v>427323</v>
      </c>
    </row>
    <row r="201" spans="1:10" x14ac:dyDescent="0.25">
      <c r="A201" s="140" t="s">
        <v>5510</v>
      </c>
      <c r="B201" s="140" t="s">
        <v>223</v>
      </c>
      <c r="C201" s="140" t="s">
        <v>27</v>
      </c>
      <c r="D201" s="140" t="s">
        <v>28</v>
      </c>
      <c r="E201" s="141" t="s">
        <v>3587</v>
      </c>
      <c r="F201" s="142">
        <v>3235285</v>
      </c>
      <c r="G201" s="142">
        <v>3143710</v>
      </c>
      <c r="H201" s="142">
        <v>0</v>
      </c>
      <c r="I201" s="142">
        <v>92</v>
      </c>
      <c r="J201" s="142">
        <v>3143802</v>
      </c>
    </row>
    <row r="202" spans="1:10" x14ac:dyDescent="0.25">
      <c r="A202" s="140" t="s">
        <v>5785</v>
      </c>
      <c r="B202" s="140" t="s">
        <v>223</v>
      </c>
      <c r="C202" s="140" t="s">
        <v>27</v>
      </c>
      <c r="D202" s="140" t="s">
        <v>28</v>
      </c>
      <c r="E202" s="141" t="s">
        <v>3588</v>
      </c>
      <c r="F202" s="142">
        <v>989342</v>
      </c>
      <c r="G202" s="142">
        <v>1037021</v>
      </c>
      <c r="H202" s="142">
        <v>0</v>
      </c>
      <c r="I202" s="142">
        <v>30</v>
      </c>
      <c r="J202" s="142">
        <v>1037051</v>
      </c>
    </row>
    <row r="203" spans="1:10" x14ac:dyDescent="0.25">
      <c r="A203" s="140" t="s">
        <v>5876</v>
      </c>
      <c r="B203" s="140" t="s">
        <v>223</v>
      </c>
      <c r="C203" s="140" t="s">
        <v>27</v>
      </c>
      <c r="D203" s="140" t="s">
        <v>28</v>
      </c>
      <c r="E203" s="141" t="s">
        <v>3589</v>
      </c>
      <c r="F203" s="142">
        <v>540154</v>
      </c>
      <c r="G203" s="142">
        <v>515673</v>
      </c>
      <c r="H203" s="142">
        <v>0</v>
      </c>
      <c r="I203" s="142">
        <v>15</v>
      </c>
      <c r="J203" s="142">
        <v>515688</v>
      </c>
    </row>
    <row r="204" spans="1:10" x14ac:dyDescent="0.25">
      <c r="A204" s="140" t="s">
        <v>5834</v>
      </c>
      <c r="B204" s="140" t="s">
        <v>223</v>
      </c>
      <c r="C204" s="140" t="s">
        <v>27</v>
      </c>
      <c r="D204" s="140" t="s">
        <v>28</v>
      </c>
      <c r="E204" s="141" t="s">
        <v>3590</v>
      </c>
      <c r="F204" s="142">
        <v>573953</v>
      </c>
      <c r="G204" s="142">
        <v>599507</v>
      </c>
      <c r="H204" s="142">
        <v>0</v>
      </c>
      <c r="I204" s="142">
        <v>17</v>
      </c>
      <c r="J204" s="142">
        <v>599524</v>
      </c>
    </row>
    <row r="205" spans="1:10" x14ac:dyDescent="0.25">
      <c r="A205" s="140" t="s">
        <v>5791</v>
      </c>
      <c r="B205" s="140" t="s">
        <v>223</v>
      </c>
      <c r="C205" s="140" t="s">
        <v>27</v>
      </c>
      <c r="D205" s="140" t="s">
        <v>28</v>
      </c>
      <c r="E205" s="141" t="s">
        <v>3591</v>
      </c>
      <c r="F205" s="142">
        <v>860757</v>
      </c>
      <c r="G205" s="142">
        <v>851271</v>
      </c>
      <c r="H205" s="142">
        <v>0</v>
      </c>
      <c r="I205" s="142">
        <v>25</v>
      </c>
      <c r="J205" s="142">
        <v>851296</v>
      </c>
    </row>
    <row r="206" spans="1:10" x14ac:dyDescent="0.25">
      <c r="A206" s="140" t="s">
        <v>5110</v>
      </c>
      <c r="B206" s="140" t="s">
        <v>223</v>
      </c>
      <c r="C206" s="140" t="s">
        <v>47</v>
      </c>
      <c r="D206" s="140" t="s">
        <v>48</v>
      </c>
      <c r="E206" s="141" t="s">
        <v>3592</v>
      </c>
      <c r="F206" s="142">
        <v>622084</v>
      </c>
      <c r="G206" s="142">
        <v>605391</v>
      </c>
      <c r="H206" s="142">
        <v>0</v>
      </c>
      <c r="I206" s="142">
        <v>18</v>
      </c>
      <c r="J206" s="142">
        <v>605409</v>
      </c>
    </row>
    <row r="207" spans="1:10" x14ac:dyDescent="0.25">
      <c r="A207" s="140" t="s">
        <v>4991</v>
      </c>
      <c r="B207" s="140" t="s">
        <v>223</v>
      </c>
      <c r="C207" s="140" t="s">
        <v>47</v>
      </c>
      <c r="D207" s="140" t="s">
        <v>48</v>
      </c>
      <c r="E207" s="141" t="s">
        <v>3593</v>
      </c>
      <c r="F207" s="142">
        <v>548015</v>
      </c>
      <c r="G207" s="142">
        <v>592976</v>
      </c>
      <c r="H207" s="142">
        <v>0</v>
      </c>
      <c r="I207" s="142">
        <v>17</v>
      </c>
      <c r="J207" s="142">
        <v>592993</v>
      </c>
    </row>
    <row r="208" spans="1:10" x14ac:dyDescent="0.25">
      <c r="A208" s="140" t="s">
        <v>4926</v>
      </c>
      <c r="B208" s="140" t="s">
        <v>223</v>
      </c>
      <c r="C208" s="140" t="s">
        <v>27</v>
      </c>
      <c r="D208" s="140" t="s">
        <v>28</v>
      </c>
      <c r="E208" s="141" t="s">
        <v>3594</v>
      </c>
      <c r="F208" s="142">
        <v>711334</v>
      </c>
      <c r="G208" s="142">
        <v>680458</v>
      </c>
      <c r="H208" s="142">
        <v>0</v>
      </c>
      <c r="I208" s="142">
        <v>20</v>
      </c>
      <c r="J208" s="142">
        <v>680478</v>
      </c>
    </row>
    <row r="209" spans="1:10" x14ac:dyDescent="0.25">
      <c r="A209" s="140" t="s">
        <v>4970</v>
      </c>
      <c r="B209" s="140" t="s">
        <v>223</v>
      </c>
      <c r="C209" s="140" t="s">
        <v>47</v>
      </c>
      <c r="D209" s="140" t="s">
        <v>48</v>
      </c>
      <c r="E209" s="141" t="s">
        <v>3595</v>
      </c>
      <c r="F209" s="142">
        <v>453141</v>
      </c>
      <c r="G209" s="142">
        <v>465044</v>
      </c>
      <c r="H209" s="142">
        <v>0</v>
      </c>
      <c r="I209" s="142">
        <v>14</v>
      </c>
      <c r="J209" s="142">
        <v>465058</v>
      </c>
    </row>
    <row r="210" spans="1:10" x14ac:dyDescent="0.25">
      <c r="A210" s="140" t="s">
        <v>4953</v>
      </c>
      <c r="B210" s="140" t="s">
        <v>223</v>
      </c>
      <c r="C210" s="140" t="s">
        <v>47</v>
      </c>
      <c r="D210" s="140" t="s">
        <v>48</v>
      </c>
      <c r="E210" s="141" t="s">
        <v>3596</v>
      </c>
      <c r="F210" s="142">
        <v>517651</v>
      </c>
      <c r="G210" s="142">
        <v>533972</v>
      </c>
      <c r="H210" s="142">
        <v>0</v>
      </c>
      <c r="I210" s="142">
        <v>16</v>
      </c>
      <c r="J210" s="142">
        <v>533988</v>
      </c>
    </row>
    <row r="211" spans="1:10" x14ac:dyDescent="0.25">
      <c r="A211" s="140" t="s">
        <v>4802</v>
      </c>
      <c r="B211" s="140" t="s">
        <v>223</v>
      </c>
      <c r="C211" s="140" t="s">
        <v>47</v>
      </c>
      <c r="D211" s="140" t="s">
        <v>48</v>
      </c>
      <c r="E211" s="141" t="s">
        <v>3597</v>
      </c>
      <c r="F211" s="142">
        <v>430984</v>
      </c>
      <c r="G211" s="142">
        <v>439578</v>
      </c>
      <c r="H211" s="142">
        <v>0</v>
      </c>
      <c r="I211" s="142">
        <v>13</v>
      </c>
      <c r="J211" s="142">
        <v>439591</v>
      </c>
    </row>
    <row r="212" spans="1:10" x14ac:dyDescent="0.25">
      <c r="A212" s="140" t="s">
        <v>5850</v>
      </c>
      <c r="B212" s="140" t="s">
        <v>223</v>
      </c>
      <c r="C212" s="140" t="s">
        <v>27</v>
      </c>
      <c r="D212" s="140" t="s">
        <v>28</v>
      </c>
      <c r="E212" s="141" t="s">
        <v>3598</v>
      </c>
      <c r="F212" s="142">
        <v>946702</v>
      </c>
      <c r="G212" s="142">
        <v>929295</v>
      </c>
      <c r="H212" s="142">
        <v>0</v>
      </c>
      <c r="I212" s="142">
        <v>27</v>
      </c>
      <c r="J212" s="142">
        <v>929322</v>
      </c>
    </row>
    <row r="213" spans="1:10" x14ac:dyDescent="0.25">
      <c r="A213" s="140" t="s">
        <v>5887</v>
      </c>
      <c r="B213" s="140" t="s">
        <v>223</v>
      </c>
      <c r="C213" s="140" t="s">
        <v>27</v>
      </c>
      <c r="D213" s="140" t="s">
        <v>28</v>
      </c>
      <c r="E213" s="141" t="s">
        <v>3599</v>
      </c>
      <c r="F213" s="142">
        <v>704719</v>
      </c>
      <c r="G213" s="142">
        <v>692577</v>
      </c>
      <c r="H213" s="142">
        <v>0</v>
      </c>
      <c r="I213" s="142">
        <v>20</v>
      </c>
      <c r="J213" s="142">
        <v>692597</v>
      </c>
    </row>
    <row r="214" spans="1:10" x14ac:dyDescent="0.25">
      <c r="A214" s="140" t="s">
        <v>5848</v>
      </c>
      <c r="B214" s="140" t="s">
        <v>223</v>
      </c>
      <c r="C214" s="140" t="s">
        <v>27</v>
      </c>
      <c r="D214" s="140" t="s">
        <v>28</v>
      </c>
      <c r="E214" s="141" t="s">
        <v>3600</v>
      </c>
      <c r="F214" s="142">
        <v>1086430</v>
      </c>
      <c r="G214" s="142">
        <v>1164642</v>
      </c>
      <c r="H214" s="142">
        <v>0</v>
      </c>
      <c r="I214" s="142">
        <v>34</v>
      </c>
      <c r="J214" s="142">
        <v>1164676</v>
      </c>
    </row>
    <row r="215" spans="1:10" x14ac:dyDescent="0.25">
      <c r="A215" s="140" t="s">
        <v>5830</v>
      </c>
      <c r="B215" s="140" t="s">
        <v>223</v>
      </c>
      <c r="C215" s="140" t="s">
        <v>27</v>
      </c>
      <c r="D215" s="140" t="s">
        <v>28</v>
      </c>
      <c r="E215" s="141" t="s">
        <v>3601</v>
      </c>
      <c r="F215" s="142">
        <v>1108026</v>
      </c>
      <c r="G215" s="142">
        <v>1116835</v>
      </c>
      <c r="H215" s="142">
        <v>0</v>
      </c>
      <c r="I215" s="142">
        <v>33</v>
      </c>
      <c r="J215" s="142">
        <v>1116868</v>
      </c>
    </row>
    <row r="216" spans="1:10" x14ac:dyDescent="0.25">
      <c r="A216" s="140" t="s">
        <v>5922</v>
      </c>
      <c r="B216" s="140" t="s">
        <v>223</v>
      </c>
      <c r="C216" s="140" t="s">
        <v>47</v>
      </c>
      <c r="D216" s="140" t="s">
        <v>48</v>
      </c>
      <c r="E216" s="141" t="s">
        <v>3602</v>
      </c>
      <c r="F216" s="142">
        <v>780629</v>
      </c>
      <c r="G216" s="142">
        <v>742701</v>
      </c>
      <c r="H216" s="142">
        <v>0</v>
      </c>
      <c r="I216" s="142">
        <v>22</v>
      </c>
      <c r="J216" s="142">
        <v>742723</v>
      </c>
    </row>
    <row r="217" spans="1:10" x14ac:dyDescent="0.25">
      <c r="A217" s="140" t="s">
        <v>5022</v>
      </c>
      <c r="B217" s="140" t="s">
        <v>223</v>
      </c>
      <c r="C217" s="140" t="s">
        <v>27</v>
      </c>
      <c r="D217" s="140" t="s">
        <v>28</v>
      </c>
      <c r="E217" s="141" t="s">
        <v>3603</v>
      </c>
      <c r="F217" s="142">
        <v>239320</v>
      </c>
      <c r="G217" s="142">
        <v>247999</v>
      </c>
      <c r="H217" s="142">
        <v>0</v>
      </c>
      <c r="I217" s="142">
        <v>7</v>
      </c>
      <c r="J217" s="142">
        <v>248006</v>
      </c>
    </row>
    <row r="218" spans="1:10" x14ac:dyDescent="0.25">
      <c r="A218" s="140" t="s">
        <v>5231</v>
      </c>
      <c r="B218" s="140" t="s">
        <v>223</v>
      </c>
      <c r="C218" s="140" t="s">
        <v>27</v>
      </c>
      <c r="D218" s="140" t="s">
        <v>28</v>
      </c>
      <c r="E218" s="141" t="s">
        <v>3604</v>
      </c>
      <c r="F218" s="142">
        <v>714075</v>
      </c>
      <c r="G218" s="142">
        <v>697671</v>
      </c>
      <c r="H218" s="142">
        <v>0</v>
      </c>
      <c r="I218" s="142">
        <v>20</v>
      </c>
      <c r="J218" s="142">
        <v>697691</v>
      </c>
    </row>
    <row r="219" spans="1:10" x14ac:dyDescent="0.25">
      <c r="A219" s="140" t="s">
        <v>5891</v>
      </c>
      <c r="B219" s="140" t="s">
        <v>223</v>
      </c>
      <c r="C219" s="140" t="s">
        <v>47</v>
      </c>
      <c r="D219" s="140" t="s">
        <v>48</v>
      </c>
      <c r="E219" s="141" t="s">
        <v>3605</v>
      </c>
      <c r="F219" s="142">
        <v>760354</v>
      </c>
      <c r="G219" s="142">
        <v>740558</v>
      </c>
      <c r="H219" s="142">
        <v>0</v>
      </c>
      <c r="I219" s="142">
        <v>22</v>
      </c>
      <c r="J219" s="142">
        <v>740580</v>
      </c>
    </row>
    <row r="220" spans="1:10" x14ac:dyDescent="0.25">
      <c r="A220" s="140" t="s">
        <v>4836</v>
      </c>
      <c r="B220" s="140" t="s">
        <v>223</v>
      </c>
      <c r="C220" s="140" t="s">
        <v>47</v>
      </c>
      <c r="D220" s="140" t="s">
        <v>48</v>
      </c>
      <c r="E220" s="141" t="s">
        <v>3606</v>
      </c>
      <c r="F220" s="142">
        <v>952699</v>
      </c>
      <c r="G220" s="142">
        <v>944969</v>
      </c>
      <c r="H220" s="142">
        <v>0</v>
      </c>
      <c r="I220" s="142">
        <v>28</v>
      </c>
      <c r="J220" s="142">
        <v>944997</v>
      </c>
    </row>
    <row r="221" spans="1:10" x14ac:dyDescent="0.25">
      <c r="A221" s="140" t="s">
        <v>4753</v>
      </c>
      <c r="B221" s="140" t="s">
        <v>223</v>
      </c>
      <c r="C221" s="140" t="s">
        <v>47</v>
      </c>
      <c r="D221" s="140" t="s">
        <v>48</v>
      </c>
      <c r="E221" s="141" t="s">
        <v>5952</v>
      </c>
      <c r="F221" s="142">
        <v>0</v>
      </c>
      <c r="G221" s="142">
        <v>429447</v>
      </c>
      <c r="H221" s="142">
        <v>0</v>
      </c>
      <c r="I221" s="142">
        <v>13</v>
      </c>
      <c r="J221" s="142">
        <v>429460</v>
      </c>
    </row>
    <row r="222" spans="1:10" x14ac:dyDescent="0.25">
      <c r="A222" s="140" t="s">
        <v>4874</v>
      </c>
      <c r="B222" s="140" t="s">
        <v>223</v>
      </c>
      <c r="C222" s="140" t="s">
        <v>47</v>
      </c>
      <c r="D222" s="140" t="s">
        <v>48</v>
      </c>
      <c r="E222" s="141" t="s">
        <v>3607</v>
      </c>
      <c r="F222" s="142">
        <v>677925</v>
      </c>
      <c r="G222" s="142">
        <v>693818</v>
      </c>
      <c r="H222" s="142">
        <v>0</v>
      </c>
      <c r="I222" s="142">
        <v>20</v>
      </c>
      <c r="J222" s="142">
        <v>693838</v>
      </c>
    </row>
    <row r="223" spans="1:10" x14ac:dyDescent="0.25">
      <c r="A223" s="140" t="s">
        <v>5161</v>
      </c>
      <c r="B223" s="140" t="s">
        <v>223</v>
      </c>
      <c r="C223" s="140" t="s">
        <v>47</v>
      </c>
      <c r="D223" s="140" t="s">
        <v>48</v>
      </c>
      <c r="E223" s="141" t="s">
        <v>3608</v>
      </c>
      <c r="F223" s="142">
        <v>421708</v>
      </c>
      <c r="G223" s="142">
        <v>440605</v>
      </c>
      <c r="H223" s="142">
        <v>0</v>
      </c>
      <c r="I223" s="142">
        <v>13</v>
      </c>
      <c r="J223" s="142">
        <v>440618</v>
      </c>
    </row>
    <row r="224" spans="1:10" x14ac:dyDescent="0.25">
      <c r="A224" s="140" t="s">
        <v>5035</v>
      </c>
      <c r="B224" s="140" t="s">
        <v>223</v>
      </c>
      <c r="C224" s="140" t="s">
        <v>47</v>
      </c>
      <c r="D224" s="140" t="s">
        <v>48</v>
      </c>
      <c r="E224" s="141" t="s">
        <v>3609</v>
      </c>
      <c r="F224" s="142">
        <v>188218</v>
      </c>
      <c r="G224" s="142">
        <v>195785</v>
      </c>
      <c r="H224" s="142">
        <v>0</v>
      </c>
      <c r="I224" s="142">
        <v>6</v>
      </c>
      <c r="J224" s="142">
        <v>195791</v>
      </c>
    </row>
    <row r="225" spans="1:10" x14ac:dyDescent="0.25">
      <c r="A225" s="140" t="s">
        <v>5051</v>
      </c>
      <c r="B225" s="140" t="s">
        <v>223</v>
      </c>
      <c r="C225" s="140" t="s">
        <v>27</v>
      </c>
      <c r="D225" s="140" t="s">
        <v>28</v>
      </c>
      <c r="E225" s="141" t="s">
        <v>3610</v>
      </c>
      <c r="F225" s="142">
        <v>566223</v>
      </c>
      <c r="G225" s="142">
        <v>580282</v>
      </c>
      <c r="H225" s="142">
        <v>0</v>
      </c>
      <c r="I225" s="142">
        <v>17</v>
      </c>
      <c r="J225" s="142">
        <v>580299</v>
      </c>
    </row>
    <row r="226" spans="1:10" x14ac:dyDescent="0.25">
      <c r="A226" s="140" t="s">
        <v>5531</v>
      </c>
      <c r="B226" s="140" t="s">
        <v>223</v>
      </c>
      <c r="C226" s="140" t="s">
        <v>99</v>
      </c>
      <c r="D226" s="140" t="s">
        <v>100</v>
      </c>
      <c r="E226" s="141" t="s">
        <v>3611</v>
      </c>
      <c r="F226" s="142">
        <v>1613312</v>
      </c>
      <c r="G226" s="142">
        <v>1673404</v>
      </c>
      <c r="H226" s="142">
        <v>0</v>
      </c>
      <c r="I226" s="142">
        <v>49</v>
      </c>
      <c r="J226" s="142">
        <v>1673453</v>
      </c>
    </row>
    <row r="227" spans="1:10" x14ac:dyDescent="0.25">
      <c r="A227" s="140" t="s">
        <v>4966</v>
      </c>
      <c r="B227" s="140" t="s">
        <v>223</v>
      </c>
      <c r="C227" s="140" t="s">
        <v>99</v>
      </c>
      <c r="D227" s="140" t="s">
        <v>100</v>
      </c>
      <c r="E227" s="141" t="s">
        <v>3612</v>
      </c>
      <c r="F227" s="142">
        <v>2996512</v>
      </c>
      <c r="G227" s="142">
        <v>4057521</v>
      </c>
      <c r="H227" s="142">
        <v>0</v>
      </c>
      <c r="I227" s="142">
        <v>118</v>
      </c>
      <c r="J227" s="142">
        <v>4057639</v>
      </c>
    </row>
    <row r="228" spans="1:10" x14ac:dyDescent="0.25">
      <c r="A228" s="140" t="s">
        <v>5542</v>
      </c>
      <c r="B228" s="140" t="s">
        <v>223</v>
      </c>
      <c r="C228" s="140" t="s">
        <v>99</v>
      </c>
      <c r="D228" s="140" t="s">
        <v>100</v>
      </c>
      <c r="E228" s="141" t="s">
        <v>3613</v>
      </c>
      <c r="F228" s="142">
        <v>3134064</v>
      </c>
      <c r="G228" s="142">
        <v>3101136</v>
      </c>
      <c r="H228" s="142">
        <v>0</v>
      </c>
      <c r="I228" s="142">
        <v>90</v>
      </c>
      <c r="J228" s="142">
        <v>3101226</v>
      </c>
    </row>
    <row r="229" spans="1:10" x14ac:dyDescent="0.25">
      <c r="A229" s="140" t="s">
        <v>5423</v>
      </c>
      <c r="B229" s="140" t="s">
        <v>223</v>
      </c>
      <c r="C229" s="140" t="s">
        <v>99</v>
      </c>
      <c r="D229" s="140" t="s">
        <v>100</v>
      </c>
      <c r="E229" s="141" t="s">
        <v>3614</v>
      </c>
      <c r="F229" s="142">
        <v>4097774</v>
      </c>
      <c r="G229" s="142">
        <v>3953529</v>
      </c>
      <c r="H229" s="142">
        <v>0</v>
      </c>
      <c r="I229" s="142">
        <v>115</v>
      </c>
      <c r="J229" s="142">
        <v>3953644</v>
      </c>
    </row>
    <row r="230" spans="1:10" x14ac:dyDescent="0.25">
      <c r="A230" s="140" t="s">
        <v>5647</v>
      </c>
      <c r="B230" s="140" t="s">
        <v>223</v>
      </c>
      <c r="C230" s="140" t="s">
        <v>99</v>
      </c>
      <c r="D230" s="140" t="s">
        <v>100</v>
      </c>
      <c r="E230" s="141" t="s">
        <v>3615</v>
      </c>
      <c r="F230" s="142">
        <v>20617630</v>
      </c>
      <c r="G230" s="142">
        <v>20749741</v>
      </c>
      <c r="H230" s="142">
        <v>0</v>
      </c>
      <c r="I230" s="142">
        <v>605</v>
      </c>
      <c r="J230" s="142">
        <v>20750346</v>
      </c>
    </row>
    <row r="231" spans="1:10" x14ac:dyDescent="0.25">
      <c r="A231" s="140" t="s">
        <v>5595</v>
      </c>
      <c r="B231" s="140" t="s">
        <v>223</v>
      </c>
      <c r="C231" s="140" t="s">
        <v>99</v>
      </c>
      <c r="D231" s="140" t="s">
        <v>100</v>
      </c>
      <c r="E231" s="141" t="s">
        <v>3616</v>
      </c>
      <c r="F231" s="142">
        <v>1295439</v>
      </c>
      <c r="G231" s="142">
        <v>1302217</v>
      </c>
      <c r="H231" s="142">
        <v>0</v>
      </c>
      <c r="I231" s="142">
        <v>38</v>
      </c>
      <c r="J231" s="142">
        <v>1302255</v>
      </c>
    </row>
    <row r="232" spans="1:10" x14ac:dyDescent="0.25">
      <c r="A232" s="140" t="s">
        <v>5825</v>
      </c>
      <c r="B232" s="140" t="s">
        <v>223</v>
      </c>
      <c r="C232" s="140" t="s">
        <v>99</v>
      </c>
      <c r="D232" s="140" t="s">
        <v>100</v>
      </c>
      <c r="E232" s="141" t="s">
        <v>3617</v>
      </c>
      <c r="F232" s="142">
        <v>896516</v>
      </c>
      <c r="G232" s="142">
        <v>1156726</v>
      </c>
      <c r="H232" s="142">
        <v>0</v>
      </c>
      <c r="I232" s="142">
        <v>34</v>
      </c>
      <c r="J232" s="142">
        <v>1156760</v>
      </c>
    </row>
    <row r="233" spans="1:10" x14ac:dyDescent="0.25">
      <c r="A233" s="140" t="s">
        <v>4842</v>
      </c>
      <c r="B233" s="140" t="s">
        <v>223</v>
      </c>
      <c r="C233" s="140" t="s">
        <v>99</v>
      </c>
      <c r="D233" s="140" t="s">
        <v>100</v>
      </c>
      <c r="E233" s="141" t="s">
        <v>3618</v>
      </c>
      <c r="F233" s="142">
        <v>2370681</v>
      </c>
      <c r="G233" s="142">
        <v>2392618</v>
      </c>
      <c r="H233" s="142">
        <v>0</v>
      </c>
      <c r="I233" s="142">
        <v>70</v>
      </c>
      <c r="J233" s="142">
        <v>2392688</v>
      </c>
    </row>
    <row r="234" spans="1:10" x14ac:dyDescent="0.25">
      <c r="A234" s="140" t="s">
        <v>4798</v>
      </c>
      <c r="B234" s="140" t="s">
        <v>223</v>
      </c>
      <c r="C234" s="140" t="s">
        <v>99</v>
      </c>
      <c r="D234" s="140" t="s">
        <v>100</v>
      </c>
      <c r="E234" s="141" t="s">
        <v>3619</v>
      </c>
      <c r="F234" s="142">
        <v>7212499</v>
      </c>
      <c r="G234" s="142">
        <v>7277276</v>
      </c>
      <c r="H234" s="142">
        <v>0</v>
      </c>
      <c r="I234" s="142">
        <v>212</v>
      </c>
      <c r="J234" s="142">
        <v>7277488</v>
      </c>
    </row>
    <row r="235" spans="1:10" x14ac:dyDescent="0.25">
      <c r="A235" s="140" t="s">
        <v>5027</v>
      </c>
      <c r="B235" s="140" t="s">
        <v>223</v>
      </c>
      <c r="C235" s="140" t="s">
        <v>99</v>
      </c>
      <c r="D235" s="140" t="s">
        <v>100</v>
      </c>
      <c r="E235" s="141" t="s">
        <v>3620</v>
      </c>
      <c r="F235" s="142">
        <v>5071050</v>
      </c>
      <c r="G235" s="142">
        <v>5098615</v>
      </c>
      <c r="H235" s="142">
        <v>0</v>
      </c>
      <c r="I235" s="142">
        <v>149</v>
      </c>
      <c r="J235" s="142">
        <v>5098764</v>
      </c>
    </row>
    <row r="236" spans="1:10" x14ac:dyDescent="0.25">
      <c r="A236" s="140" t="s">
        <v>4990</v>
      </c>
      <c r="B236" s="140" t="s">
        <v>223</v>
      </c>
      <c r="C236" s="140" t="s">
        <v>99</v>
      </c>
      <c r="D236" s="140" t="s">
        <v>100</v>
      </c>
      <c r="E236" s="141" t="s">
        <v>3621</v>
      </c>
      <c r="F236" s="142">
        <v>6495261</v>
      </c>
      <c r="G236" s="142">
        <v>6509758</v>
      </c>
      <c r="H236" s="142">
        <v>0</v>
      </c>
      <c r="I236" s="142">
        <v>190</v>
      </c>
      <c r="J236" s="142">
        <v>6509948</v>
      </c>
    </row>
    <row r="237" spans="1:10" x14ac:dyDescent="0.25">
      <c r="A237" s="140" t="s">
        <v>5069</v>
      </c>
      <c r="B237" s="140" t="s">
        <v>223</v>
      </c>
      <c r="C237" s="140" t="s">
        <v>99</v>
      </c>
      <c r="D237" s="140" t="s">
        <v>100</v>
      </c>
      <c r="E237" s="141" t="s">
        <v>3622</v>
      </c>
      <c r="F237" s="142">
        <v>3631222</v>
      </c>
      <c r="G237" s="142">
        <v>3685696</v>
      </c>
      <c r="H237" s="142">
        <v>0</v>
      </c>
      <c r="I237" s="142">
        <v>107</v>
      </c>
      <c r="J237" s="142">
        <v>3685803</v>
      </c>
    </row>
    <row r="238" spans="1:10" x14ac:dyDescent="0.25">
      <c r="A238" s="140" t="s">
        <v>5456</v>
      </c>
      <c r="B238" s="140" t="s">
        <v>223</v>
      </c>
      <c r="C238" s="140" t="s">
        <v>99</v>
      </c>
      <c r="D238" s="140" t="s">
        <v>100</v>
      </c>
      <c r="E238" s="141" t="s">
        <v>3623</v>
      </c>
      <c r="F238" s="142">
        <v>2450173</v>
      </c>
      <c r="G238" s="142">
        <v>2366790</v>
      </c>
      <c r="H238" s="142">
        <v>0</v>
      </c>
      <c r="I238" s="142">
        <v>69</v>
      </c>
      <c r="J238" s="142">
        <v>2366859</v>
      </c>
    </row>
    <row r="239" spans="1:10" x14ac:dyDescent="0.25">
      <c r="A239" s="140" t="s">
        <v>5598</v>
      </c>
      <c r="B239" s="140" t="s">
        <v>223</v>
      </c>
      <c r="C239" s="140" t="s">
        <v>99</v>
      </c>
      <c r="D239" s="140" t="s">
        <v>100</v>
      </c>
      <c r="E239" s="141" t="s">
        <v>3624</v>
      </c>
      <c r="F239" s="142">
        <v>1644828</v>
      </c>
      <c r="G239" s="142">
        <v>1667869</v>
      </c>
      <c r="H239" s="142">
        <v>0</v>
      </c>
      <c r="I239" s="142">
        <v>49</v>
      </c>
      <c r="J239" s="142">
        <v>1667918</v>
      </c>
    </row>
    <row r="240" spans="1:10" x14ac:dyDescent="0.25">
      <c r="A240" s="140" t="s">
        <v>5399</v>
      </c>
      <c r="B240" s="140" t="s">
        <v>223</v>
      </c>
      <c r="C240" s="140" t="s">
        <v>99</v>
      </c>
      <c r="D240" s="140" t="s">
        <v>100</v>
      </c>
      <c r="E240" s="141" t="s">
        <v>3625</v>
      </c>
      <c r="F240" s="142">
        <v>2371214</v>
      </c>
      <c r="G240" s="142">
        <v>2295815</v>
      </c>
      <c r="H240" s="142">
        <v>0</v>
      </c>
      <c r="I240" s="142">
        <v>67</v>
      </c>
      <c r="J240" s="142">
        <v>2295882</v>
      </c>
    </row>
    <row r="241" spans="1:10" x14ac:dyDescent="0.25">
      <c r="A241" s="140" t="s">
        <v>5762</v>
      </c>
      <c r="B241" s="140" t="s">
        <v>223</v>
      </c>
      <c r="C241" s="140" t="s">
        <v>99</v>
      </c>
      <c r="D241" s="140" t="s">
        <v>100</v>
      </c>
      <c r="E241" s="141" t="s">
        <v>3626</v>
      </c>
      <c r="F241" s="142">
        <v>1584075</v>
      </c>
      <c r="G241" s="142">
        <v>1074903</v>
      </c>
      <c r="H241" s="142">
        <v>0</v>
      </c>
      <c r="I241" s="142">
        <v>31</v>
      </c>
      <c r="J241" s="142">
        <v>1074934</v>
      </c>
    </row>
    <row r="242" spans="1:10" x14ac:dyDescent="0.25">
      <c r="A242" s="140" t="s">
        <v>5568</v>
      </c>
      <c r="B242" s="140" t="s">
        <v>223</v>
      </c>
      <c r="C242" s="140" t="s">
        <v>99</v>
      </c>
      <c r="D242" s="140" t="s">
        <v>100</v>
      </c>
      <c r="E242" s="141" t="s">
        <v>3627</v>
      </c>
      <c r="F242" s="142">
        <v>1429515</v>
      </c>
      <c r="G242" s="142">
        <v>1382553</v>
      </c>
      <c r="H242" s="142">
        <v>0</v>
      </c>
      <c r="I242" s="142">
        <v>40</v>
      </c>
      <c r="J242" s="142">
        <v>1382593</v>
      </c>
    </row>
    <row r="243" spans="1:10" x14ac:dyDescent="0.25">
      <c r="A243" s="140" t="s">
        <v>5582</v>
      </c>
      <c r="B243" s="140" t="s">
        <v>223</v>
      </c>
      <c r="C243" s="140" t="s">
        <v>99</v>
      </c>
      <c r="D243" s="140" t="s">
        <v>100</v>
      </c>
      <c r="E243" s="141" t="s">
        <v>3628</v>
      </c>
      <c r="F243" s="142">
        <v>1645931</v>
      </c>
      <c r="G243" s="142">
        <v>1658586</v>
      </c>
      <c r="H243" s="142">
        <v>0</v>
      </c>
      <c r="I243" s="142">
        <v>48</v>
      </c>
      <c r="J243" s="142">
        <v>1658634</v>
      </c>
    </row>
    <row r="244" spans="1:10" x14ac:dyDescent="0.25">
      <c r="A244" s="140" t="s">
        <v>5651</v>
      </c>
      <c r="B244" s="140" t="s">
        <v>223</v>
      </c>
      <c r="C244" s="140" t="s">
        <v>99</v>
      </c>
      <c r="D244" s="140" t="s">
        <v>100</v>
      </c>
      <c r="E244" s="141" t="s">
        <v>3629</v>
      </c>
      <c r="F244" s="142">
        <v>2197441</v>
      </c>
      <c r="G244" s="142">
        <v>2171192</v>
      </c>
      <c r="H244" s="142">
        <v>0</v>
      </c>
      <c r="I244" s="142">
        <v>63</v>
      </c>
      <c r="J244" s="142">
        <v>2171255</v>
      </c>
    </row>
    <row r="245" spans="1:10" x14ac:dyDescent="0.25">
      <c r="A245" s="140" t="s">
        <v>5688</v>
      </c>
      <c r="B245" s="140" t="s">
        <v>223</v>
      </c>
      <c r="C245" s="140" t="s">
        <v>99</v>
      </c>
      <c r="D245" s="140" t="s">
        <v>100</v>
      </c>
      <c r="E245" s="141" t="s">
        <v>3630</v>
      </c>
      <c r="F245" s="142">
        <v>1488737</v>
      </c>
      <c r="G245" s="142">
        <v>1561214</v>
      </c>
      <c r="H245" s="142">
        <v>0</v>
      </c>
      <c r="I245" s="142">
        <v>46</v>
      </c>
      <c r="J245" s="142">
        <v>1561260</v>
      </c>
    </row>
    <row r="246" spans="1:10" x14ac:dyDescent="0.25">
      <c r="A246" s="140" t="s">
        <v>5811</v>
      </c>
      <c r="B246" s="140" t="s">
        <v>6</v>
      </c>
      <c r="C246" s="140" t="s">
        <v>19</v>
      </c>
      <c r="D246" s="140" t="s">
        <v>20</v>
      </c>
      <c r="E246" s="141" t="s">
        <v>5953</v>
      </c>
      <c r="F246" s="142">
        <v>8111547</v>
      </c>
      <c r="G246" s="142">
        <v>8408134</v>
      </c>
      <c r="H246" s="142">
        <v>0</v>
      </c>
      <c r="I246" s="142">
        <v>109077</v>
      </c>
      <c r="J246" s="142">
        <v>8517211</v>
      </c>
    </row>
    <row r="247" spans="1:10" x14ac:dyDescent="0.25">
      <c r="A247" s="140" t="s">
        <v>5863</v>
      </c>
      <c r="B247" s="140" t="s">
        <v>6</v>
      </c>
      <c r="C247" s="140" t="s">
        <v>47</v>
      </c>
      <c r="D247" s="140" t="s">
        <v>48</v>
      </c>
      <c r="E247" s="141" t="s">
        <v>3632</v>
      </c>
      <c r="F247" s="142">
        <v>427859</v>
      </c>
      <c r="G247" s="142">
        <v>452968</v>
      </c>
      <c r="H247" s="142">
        <v>0</v>
      </c>
      <c r="I247" s="142">
        <v>13</v>
      </c>
      <c r="J247" s="142">
        <v>452981</v>
      </c>
    </row>
    <row r="248" spans="1:10" x14ac:dyDescent="0.25">
      <c r="A248" s="140" t="s">
        <v>5452</v>
      </c>
      <c r="B248" s="140" t="s">
        <v>6</v>
      </c>
      <c r="C248" s="140" t="s">
        <v>27</v>
      </c>
      <c r="D248" s="140" t="s">
        <v>28</v>
      </c>
      <c r="E248" s="141" t="s">
        <v>3633</v>
      </c>
      <c r="F248" s="142">
        <v>2657472</v>
      </c>
      <c r="G248" s="142">
        <v>2724679</v>
      </c>
      <c r="H248" s="142">
        <v>0</v>
      </c>
      <c r="I248" s="142">
        <v>79</v>
      </c>
      <c r="J248" s="142">
        <v>2724758</v>
      </c>
    </row>
    <row r="249" spans="1:10" x14ac:dyDescent="0.25">
      <c r="A249" s="140" t="s">
        <v>5897</v>
      </c>
      <c r="B249" s="140" t="s">
        <v>6</v>
      </c>
      <c r="C249" s="140" t="s">
        <v>27</v>
      </c>
      <c r="D249" s="140" t="s">
        <v>28</v>
      </c>
      <c r="E249" s="141" t="s">
        <v>3634</v>
      </c>
      <c r="F249" s="142">
        <v>704912</v>
      </c>
      <c r="G249" s="142">
        <v>722507</v>
      </c>
      <c r="H249" s="142">
        <v>0</v>
      </c>
      <c r="I249" s="142">
        <v>21</v>
      </c>
      <c r="J249" s="142">
        <v>722528</v>
      </c>
    </row>
    <row r="250" spans="1:10" x14ac:dyDescent="0.25">
      <c r="A250" s="140" t="s">
        <v>5072</v>
      </c>
      <c r="B250" s="140" t="s">
        <v>6</v>
      </c>
      <c r="C250" s="140" t="s">
        <v>27</v>
      </c>
      <c r="D250" s="140" t="s">
        <v>28</v>
      </c>
      <c r="E250" s="141" t="s">
        <v>3635</v>
      </c>
      <c r="F250" s="142">
        <v>222710</v>
      </c>
      <c r="G250" s="142">
        <v>243765</v>
      </c>
      <c r="H250" s="142">
        <v>0</v>
      </c>
      <c r="I250" s="142">
        <v>7</v>
      </c>
      <c r="J250" s="142">
        <v>243772</v>
      </c>
    </row>
    <row r="251" spans="1:10" x14ac:dyDescent="0.25">
      <c r="A251" s="140" t="s">
        <v>5886</v>
      </c>
      <c r="B251" s="140" t="s">
        <v>6</v>
      </c>
      <c r="C251" s="140" t="s">
        <v>47</v>
      </c>
      <c r="D251" s="140" t="s">
        <v>48</v>
      </c>
      <c r="E251" s="141" t="s">
        <v>3636</v>
      </c>
      <c r="F251" s="142">
        <v>312797</v>
      </c>
      <c r="G251" s="142">
        <v>321974</v>
      </c>
      <c r="H251" s="142">
        <v>0</v>
      </c>
      <c r="I251" s="142">
        <v>9</v>
      </c>
      <c r="J251" s="142">
        <v>321983</v>
      </c>
    </row>
    <row r="252" spans="1:10" x14ac:dyDescent="0.25">
      <c r="A252" s="140" t="s">
        <v>5329</v>
      </c>
      <c r="B252" s="140" t="s">
        <v>6</v>
      </c>
      <c r="C252" s="140" t="s">
        <v>27</v>
      </c>
      <c r="D252" s="140" t="s">
        <v>28</v>
      </c>
      <c r="E252" s="141" t="s">
        <v>3637</v>
      </c>
      <c r="F252" s="142">
        <v>2619975</v>
      </c>
      <c r="G252" s="142">
        <v>2646972</v>
      </c>
      <c r="H252" s="142">
        <v>0</v>
      </c>
      <c r="I252" s="142">
        <v>77</v>
      </c>
      <c r="J252" s="142">
        <v>2647049</v>
      </c>
    </row>
    <row r="253" spans="1:10" x14ac:dyDescent="0.25">
      <c r="A253" s="140" t="s">
        <v>4756</v>
      </c>
      <c r="B253" s="140" t="s">
        <v>6</v>
      </c>
      <c r="C253" s="140" t="s">
        <v>47</v>
      </c>
      <c r="D253" s="140" t="s">
        <v>48</v>
      </c>
      <c r="E253" s="141" t="s">
        <v>5954</v>
      </c>
      <c r="F253" s="142">
        <v>0</v>
      </c>
      <c r="G253" s="142">
        <v>386329</v>
      </c>
      <c r="H253" s="142">
        <v>0</v>
      </c>
      <c r="I253" s="142">
        <v>11</v>
      </c>
      <c r="J253" s="142">
        <v>386340</v>
      </c>
    </row>
    <row r="254" spans="1:10" x14ac:dyDescent="0.25">
      <c r="A254" s="140" t="s">
        <v>5031</v>
      </c>
      <c r="B254" s="140" t="s">
        <v>6</v>
      </c>
      <c r="C254" s="140" t="s">
        <v>27</v>
      </c>
      <c r="D254" s="140" t="s">
        <v>28</v>
      </c>
      <c r="E254" s="141" t="s">
        <v>3638</v>
      </c>
      <c r="F254" s="142">
        <v>6686571</v>
      </c>
      <c r="G254" s="142">
        <v>6530900</v>
      </c>
      <c r="H254" s="142">
        <v>0</v>
      </c>
      <c r="I254" s="142">
        <v>190</v>
      </c>
      <c r="J254" s="142">
        <v>6531090</v>
      </c>
    </row>
    <row r="255" spans="1:10" x14ac:dyDescent="0.25">
      <c r="A255" s="140" t="s">
        <v>5770</v>
      </c>
      <c r="B255" s="140" t="s">
        <v>6</v>
      </c>
      <c r="C255" s="140" t="s">
        <v>27</v>
      </c>
      <c r="D255" s="140" t="s">
        <v>28</v>
      </c>
      <c r="E255" s="141" t="s">
        <v>3639</v>
      </c>
      <c r="F255" s="142">
        <v>951282</v>
      </c>
      <c r="G255" s="142">
        <v>949859</v>
      </c>
      <c r="H255" s="142">
        <v>0</v>
      </c>
      <c r="I255" s="142">
        <v>28</v>
      </c>
      <c r="J255" s="142">
        <v>949887</v>
      </c>
    </row>
    <row r="256" spans="1:10" x14ac:dyDescent="0.25">
      <c r="A256" s="140" t="s">
        <v>5136</v>
      </c>
      <c r="B256" s="140" t="s">
        <v>6</v>
      </c>
      <c r="C256" s="140" t="s">
        <v>27</v>
      </c>
      <c r="D256" s="140" t="s">
        <v>28</v>
      </c>
      <c r="E256" s="141" t="s">
        <v>3640</v>
      </c>
      <c r="F256" s="142">
        <v>374746</v>
      </c>
      <c r="G256" s="142">
        <v>384702</v>
      </c>
      <c r="H256" s="142">
        <v>0</v>
      </c>
      <c r="I256" s="142">
        <v>11</v>
      </c>
      <c r="J256" s="142">
        <v>384713</v>
      </c>
    </row>
    <row r="257" spans="1:10" x14ac:dyDescent="0.25">
      <c r="A257" s="140" t="s">
        <v>5923</v>
      </c>
      <c r="B257" s="140" t="s">
        <v>6</v>
      </c>
      <c r="C257" s="140" t="s">
        <v>27</v>
      </c>
      <c r="D257" s="140" t="s">
        <v>28</v>
      </c>
      <c r="E257" s="141" t="s">
        <v>3641</v>
      </c>
      <c r="F257" s="142">
        <v>865354</v>
      </c>
      <c r="G257" s="142">
        <v>857434</v>
      </c>
      <c r="H257" s="142">
        <v>0</v>
      </c>
      <c r="I257" s="142">
        <v>25</v>
      </c>
      <c r="J257" s="142">
        <v>857459</v>
      </c>
    </row>
    <row r="258" spans="1:10" x14ac:dyDescent="0.25">
      <c r="A258" s="140" t="s">
        <v>4921</v>
      </c>
      <c r="B258" s="140" t="s">
        <v>6</v>
      </c>
      <c r="C258" s="140" t="s">
        <v>27</v>
      </c>
      <c r="D258" s="140" t="s">
        <v>28</v>
      </c>
      <c r="E258" s="141" t="s">
        <v>3642</v>
      </c>
      <c r="F258" s="142">
        <v>880434</v>
      </c>
      <c r="G258" s="142">
        <v>853684</v>
      </c>
      <c r="H258" s="142">
        <v>0</v>
      </c>
      <c r="I258" s="142">
        <v>25</v>
      </c>
      <c r="J258" s="142">
        <v>853709</v>
      </c>
    </row>
    <row r="259" spans="1:10" x14ac:dyDescent="0.25">
      <c r="A259" s="140" t="s">
        <v>4837</v>
      </c>
      <c r="B259" s="140" t="s">
        <v>6</v>
      </c>
      <c r="C259" s="140" t="s">
        <v>47</v>
      </c>
      <c r="D259" s="140" t="s">
        <v>48</v>
      </c>
      <c r="E259" s="141" t="s">
        <v>3643</v>
      </c>
      <c r="F259" s="142">
        <v>587767</v>
      </c>
      <c r="G259" s="142">
        <v>603940</v>
      </c>
      <c r="H259" s="142">
        <v>0</v>
      </c>
      <c r="I259" s="142">
        <v>18</v>
      </c>
      <c r="J259" s="142">
        <v>603958</v>
      </c>
    </row>
    <row r="260" spans="1:10" x14ac:dyDescent="0.25">
      <c r="A260" s="140" t="s">
        <v>4962</v>
      </c>
      <c r="B260" s="140" t="s">
        <v>6</v>
      </c>
      <c r="C260" s="140" t="s">
        <v>47</v>
      </c>
      <c r="D260" s="140" t="s">
        <v>48</v>
      </c>
      <c r="E260" s="141" t="s">
        <v>3644</v>
      </c>
      <c r="F260" s="142">
        <v>322435</v>
      </c>
      <c r="G260" s="142">
        <v>336060</v>
      </c>
      <c r="H260" s="142">
        <v>0</v>
      </c>
      <c r="I260" s="142">
        <v>10</v>
      </c>
      <c r="J260" s="142">
        <v>336070</v>
      </c>
    </row>
    <row r="261" spans="1:10" x14ac:dyDescent="0.25">
      <c r="A261" s="140" t="s">
        <v>5888</v>
      </c>
      <c r="B261" s="140" t="s">
        <v>6</v>
      </c>
      <c r="C261" s="140" t="s">
        <v>27</v>
      </c>
      <c r="D261" s="140" t="s">
        <v>28</v>
      </c>
      <c r="E261" s="141" t="s">
        <v>3645</v>
      </c>
      <c r="F261" s="142">
        <v>1330769</v>
      </c>
      <c r="G261" s="142">
        <v>1337877</v>
      </c>
      <c r="H261" s="142">
        <v>0</v>
      </c>
      <c r="I261" s="142">
        <v>39</v>
      </c>
      <c r="J261" s="142">
        <v>1337916</v>
      </c>
    </row>
    <row r="262" spans="1:10" x14ac:dyDescent="0.25">
      <c r="A262" s="140" t="s">
        <v>5822</v>
      </c>
      <c r="B262" s="140" t="s">
        <v>6</v>
      </c>
      <c r="C262" s="140" t="s">
        <v>47</v>
      </c>
      <c r="D262" s="140" t="s">
        <v>48</v>
      </c>
      <c r="E262" s="141" t="s">
        <v>3646</v>
      </c>
      <c r="F262" s="142">
        <v>620718</v>
      </c>
      <c r="G262" s="142">
        <v>633468</v>
      </c>
      <c r="H262" s="142">
        <v>0</v>
      </c>
      <c r="I262" s="142">
        <v>18</v>
      </c>
      <c r="J262" s="142">
        <v>633486</v>
      </c>
    </row>
    <row r="263" spans="1:10" x14ac:dyDescent="0.25">
      <c r="A263" s="140" t="s">
        <v>4836</v>
      </c>
      <c r="B263" s="140" t="s">
        <v>6</v>
      </c>
      <c r="C263" s="140" t="s">
        <v>47</v>
      </c>
      <c r="D263" s="140" t="s">
        <v>48</v>
      </c>
      <c r="E263" s="141" t="s">
        <v>3647</v>
      </c>
      <c r="F263" s="142">
        <v>578156</v>
      </c>
      <c r="G263" s="142">
        <v>579952</v>
      </c>
      <c r="H263" s="142">
        <v>0</v>
      </c>
      <c r="I263" s="142">
        <v>17</v>
      </c>
      <c r="J263" s="142">
        <v>579969</v>
      </c>
    </row>
    <row r="264" spans="1:10" x14ac:dyDescent="0.25">
      <c r="A264" s="140" t="s">
        <v>5722</v>
      </c>
      <c r="B264" s="140" t="s">
        <v>6</v>
      </c>
      <c r="C264" s="140" t="s">
        <v>99</v>
      </c>
      <c r="D264" s="140" t="s">
        <v>100</v>
      </c>
      <c r="E264" s="141" t="s">
        <v>3648</v>
      </c>
      <c r="F264" s="142">
        <v>1625465</v>
      </c>
      <c r="G264" s="142">
        <v>1147338</v>
      </c>
      <c r="H264" s="142">
        <v>0</v>
      </c>
      <c r="I264" s="142">
        <v>33</v>
      </c>
      <c r="J264" s="142">
        <v>1147371</v>
      </c>
    </row>
    <row r="265" spans="1:10" x14ac:dyDescent="0.25">
      <c r="A265" s="140" t="s">
        <v>5704</v>
      </c>
      <c r="B265" s="140" t="s">
        <v>6</v>
      </c>
      <c r="C265" s="140" t="s">
        <v>99</v>
      </c>
      <c r="D265" s="140" t="s">
        <v>100</v>
      </c>
      <c r="E265" s="141" t="s">
        <v>3649</v>
      </c>
      <c r="F265" s="142">
        <v>1075090</v>
      </c>
      <c r="G265" s="142">
        <v>1048393</v>
      </c>
      <c r="H265" s="142">
        <v>0</v>
      </c>
      <c r="I265" s="142">
        <v>31</v>
      </c>
      <c r="J265" s="142">
        <v>1048424</v>
      </c>
    </row>
    <row r="266" spans="1:10" x14ac:dyDescent="0.25">
      <c r="A266" s="140" t="s">
        <v>5584</v>
      </c>
      <c r="B266" s="140" t="s">
        <v>6</v>
      </c>
      <c r="C266" s="140" t="s">
        <v>99</v>
      </c>
      <c r="D266" s="140" t="s">
        <v>100</v>
      </c>
      <c r="E266" s="141" t="s">
        <v>3650</v>
      </c>
      <c r="F266" s="142">
        <v>889270</v>
      </c>
      <c r="G266" s="142">
        <v>677962</v>
      </c>
      <c r="H266" s="142">
        <v>0</v>
      </c>
      <c r="I266" s="142">
        <v>20</v>
      </c>
      <c r="J266" s="142">
        <v>677982</v>
      </c>
    </row>
    <row r="267" spans="1:10" x14ac:dyDescent="0.25">
      <c r="A267" s="140" t="s">
        <v>5670</v>
      </c>
      <c r="B267" s="140" t="s">
        <v>6</v>
      </c>
      <c r="C267" s="140" t="s">
        <v>99</v>
      </c>
      <c r="D267" s="140" t="s">
        <v>100</v>
      </c>
      <c r="E267" s="141" t="s">
        <v>3651</v>
      </c>
      <c r="F267" s="142">
        <v>960155</v>
      </c>
      <c r="G267" s="142">
        <v>938968</v>
      </c>
      <c r="H267" s="142">
        <v>0</v>
      </c>
      <c r="I267" s="142">
        <v>27</v>
      </c>
      <c r="J267" s="142">
        <v>938995</v>
      </c>
    </row>
    <row r="268" spans="1:10" x14ac:dyDescent="0.25">
      <c r="A268" s="140" t="s">
        <v>5239</v>
      </c>
      <c r="B268" s="140" t="s">
        <v>6</v>
      </c>
      <c r="C268" s="140" t="s">
        <v>99</v>
      </c>
      <c r="D268" s="140" t="s">
        <v>100</v>
      </c>
      <c r="E268" s="141" t="s">
        <v>3652</v>
      </c>
      <c r="F268" s="142">
        <v>946208</v>
      </c>
      <c r="G268" s="142">
        <v>901588</v>
      </c>
      <c r="H268" s="142">
        <v>0</v>
      </c>
      <c r="I268" s="142">
        <v>26</v>
      </c>
      <c r="J268" s="142">
        <v>901614</v>
      </c>
    </row>
    <row r="269" spans="1:10" x14ac:dyDescent="0.25">
      <c r="A269" s="140" t="s">
        <v>5710</v>
      </c>
      <c r="B269" s="140" t="s">
        <v>836</v>
      </c>
      <c r="C269" s="140" t="s">
        <v>19</v>
      </c>
      <c r="D269" s="140" t="s">
        <v>20</v>
      </c>
      <c r="E269" s="141" t="s">
        <v>5955</v>
      </c>
      <c r="F269" s="142">
        <v>11987170</v>
      </c>
      <c r="G269" s="142">
        <v>12007098</v>
      </c>
      <c r="H269" s="142">
        <v>0</v>
      </c>
      <c r="I269" s="142">
        <v>155766</v>
      </c>
      <c r="J269" s="142">
        <v>12162864</v>
      </c>
    </row>
    <row r="270" spans="1:10" x14ac:dyDescent="0.25">
      <c r="A270" s="140" t="s">
        <v>5795</v>
      </c>
      <c r="B270" s="140" t="s">
        <v>836</v>
      </c>
      <c r="C270" s="140" t="s">
        <v>27</v>
      </c>
      <c r="D270" s="140" t="s">
        <v>28</v>
      </c>
      <c r="E270" s="141" t="s">
        <v>3654</v>
      </c>
      <c r="F270" s="142">
        <v>2760993</v>
      </c>
      <c r="G270" s="142">
        <v>2758959</v>
      </c>
      <c r="H270" s="142">
        <v>0</v>
      </c>
      <c r="I270" s="142">
        <v>80</v>
      </c>
      <c r="J270" s="142">
        <v>2759039</v>
      </c>
    </row>
    <row r="271" spans="1:10" x14ac:dyDescent="0.25">
      <c r="A271" s="140" t="s">
        <v>5131</v>
      </c>
      <c r="B271" s="140" t="s">
        <v>836</v>
      </c>
      <c r="C271" s="140" t="s">
        <v>47</v>
      </c>
      <c r="D271" s="140" t="s">
        <v>48</v>
      </c>
      <c r="E271" s="141" t="s">
        <v>3655</v>
      </c>
      <c r="F271" s="142">
        <v>551242</v>
      </c>
      <c r="G271" s="142">
        <v>576655</v>
      </c>
      <c r="H271" s="142">
        <v>0</v>
      </c>
      <c r="I271" s="142">
        <v>17</v>
      </c>
      <c r="J271" s="142">
        <v>576672</v>
      </c>
    </row>
    <row r="272" spans="1:10" x14ac:dyDescent="0.25">
      <c r="A272" s="140" t="s">
        <v>4896</v>
      </c>
      <c r="B272" s="140" t="s">
        <v>836</v>
      </c>
      <c r="C272" s="140" t="s">
        <v>27</v>
      </c>
      <c r="D272" s="140" t="s">
        <v>28</v>
      </c>
      <c r="E272" s="141" t="s">
        <v>3656</v>
      </c>
      <c r="F272" s="142">
        <v>596331</v>
      </c>
      <c r="G272" s="142">
        <v>574837</v>
      </c>
      <c r="H272" s="142">
        <v>0</v>
      </c>
      <c r="I272" s="142">
        <v>17</v>
      </c>
      <c r="J272" s="142">
        <v>574854</v>
      </c>
    </row>
    <row r="273" spans="1:10" x14ac:dyDescent="0.25">
      <c r="A273" s="140" t="s">
        <v>5268</v>
      </c>
      <c r="B273" s="140" t="s">
        <v>836</v>
      </c>
      <c r="C273" s="140" t="s">
        <v>27</v>
      </c>
      <c r="D273" s="140" t="s">
        <v>28</v>
      </c>
      <c r="E273" s="141" t="s">
        <v>3657</v>
      </c>
      <c r="F273" s="142">
        <v>521248</v>
      </c>
      <c r="G273" s="142">
        <v>498043</v>
      </c>
      <c r="H273" s="142">
        <v>0</v>
      </c>
      <c r="I273" s="142">
        <v>15</v>
      </c>
      <c r="J273" s="142">
        <v>498058</v>
      </c>
    </row>
    <row r="274" spans="1:10" x14ac:dyDescent="0.25">
      <c r="A274" s="140" t="s">
        <v>5116</v>
      </c>
      <c r="B274" s="140" t="s">
        <v>836</v>
      </c>
      <c r="C274" s="140" t="s">
        <v>47</v>
      </c>
      <c r="D274" s="140" t="s">
        <v>48</v>
      </c>
      <c r="E274" s="141" t="s">
        <v>3658</v>
      </c>
      <c r="F274" s="142">
        <v>460096</v>
      </c>
      <c r="G274" s="142">
        <v>468079</v>
      </c>
      <c r="H274" s="142">
        <v>0</v>
      </c>
      <c r="I274" s="142">
        <v>14</v>
      </c>
      <c r="J274" s="142">
        <v>468093</v>
      </c>
    </row>
    <row r="275" spans="1:10" x14ac:dyDescent="0.25">
      <c r="A275" s="140" t="s">
        <v>5103</v>
      </c>
      <c r="B275" s="140" t="s">
        <v>836</v>
      </c>
      <c r="C275" s="140" t="s">
        <v>47</v>
      </c>
      <c r="D275" s="140" t="s">
        <v>48</v>
      </c>
      <c r="E275" s="141" t="s">
        <v>3659</v>
      </c>
      <c r="F275" s="142">
        <v>736427</v>
      </c>
      <c r="G275" s="142">
        <v>738854</v>
      </c>
      <c r="H275" s="142">
        <v>0</v>
      </c>
      <c r="I275" s="142">
        <v>22</v>
      </c>
      <c r="J275" s="142">
        <v>738876</v>
      </c>
    </row>
    <row r="276" spans="1:10" x14ac:dyDescent="0.25">
      <c r="A276" s="140" t="s">
        <v>5119</v>
      </c>
      <c r="B276" s="140" t="s">
        <v>836</v>
      </c>
      <c r="C276" s="140" t="s">
        <v>47</v>
      </c>
      <c r="D276" s="140" t="s">
        <v>48</v>
      </c>
      <c r="E276" s="141" t="s">
        <v>3660</v>
      </c>
      <c r="F276" s="142">
        <v>393707</v>
      </c>
      <c r="G276" s="142">
        <v>388086</v>
      </c>
      <c r="H276" s="142">
        <v>0</v>
      </c>
      <c r="I276" s="142">
        <v>11</v>
      </c>
      <c r="J276" s="142">
        <v>388097</v>
      </c>
    </row>
    <row r="277" spans="1:10" x14ac:dyDescent="0.25">
      <c r="A277" s="140" t="s">
        <v>5845</v>
      </c>
      <c r="B277" s="140" t="s">
        <v>836</v>
      </c>
      <c r="C277" s="140" t="s">
        <v>27</v>
      </c>
      <c r="D277" s="140" t="s">
        <v>28</v>
      </c>
      <c r="E277" s="141" t="s">
        <v>3661</v>
      </c>
      <c r="F277" s="142">
        <v>3253139</v>
      </c>
      <c r="G277" s="142">
        <v>3136379</v>
      </c>
      <c r="H277" s="142">
        <v>0</v>
      </c>
      <c r="I277" s="142">
        <v>91</v>
      </c>
      <c r="J277" s="142">
        <v>3136470</v>
      </c>
    </row>
    <row r="278" spans="1:10" x14ac:dyDescent="0.25">
      <c r="A278" s="140" t="s">
        <v>5171</v>
      </c>
      <c r="B278" s="140" t="s">
        <v>836</v>
      </c>
      <c r="C278" s="140" t="s">
        <v>47</v>
      </c>
      <c r="D278" s="140" t="s">
        <v>48</v>
      </c>
      <c r="E278" s="141" t="s">
        <v>3662</v>
      </c>
      <c r="F278" s="142">
        <v>542326</v>
      </c>
      <c r="G278" s="142">
        <v>534607</v>
      </c>
      <c r="H278" s="142">
        <v>0</v>
      </c>
      <c r="I278" s="142">
        <v>16</v>
      </c>
      <c r="J278" s="142">
        <v>534623</v>
      </c>
    </row>
    <row r="279" spans="1:10" x14ac:dyDescent="0.25">
      <c r="A279" s="140" t="s">
        <v>5141</v>
      </c>
      <c r="B279" s="140" t="s">
        <v>836</v>
      </c>
      <c r="C279" s="140" t="s">
        <v>47</v>
      </c>
      <c r="D279" s="140" t="s">
        <v>48</v>
      </c>
      <c r="E279" s="141" t="s">
        <v>3663</v>
      </c>
      <c r="F279" s="142">
        <v>851248</v>
      </c>
      <c r="G279" s="142">
        <v>892338</v>
      </c>
      <c r="H279" s="142">
        <v>0</v>
      </c>
      <c r="I279" s="142">
        <v>26</v>
      </c>
      <c r="J279" s="142">
        <v>892364</v>
      </c>
    </row>
    <row r="280" spans="1:10" x14ac:dyDescent="0.25">
      <c r="A280" s="140" t="s">
        <v>5064</v>
      </c>
      <c r="B280" s="140" t="s">
        <v>836</v>
      </c>
      <c r="C280" s="140" t="s">
        <v>27</v>
      </c>
      <c r="D280" s="140" t="s">
        <v>28</v>
      </c>
      <c r="E280" s="141" t="s">
        <v>3664</v>
      </c>
      <c r="F280" s="142">
        <v>405806</v>
      </c>
      <c r="G280" s="142">
        <v>404677</v>
      </c>
      <c r="H280" s="142">
        <v>0</v>
      </c>
      <c r="I280" s="142">
        <v>12</v>
      </c>
      <c r="J280" s="142">
        <v>404689</v>
      </c>
    </row>
    <row r="281" spans="1:10" x14ac:dyDescent="0.25">
      <c r="A281" s="140" t="s">
        <v>5233</v>
      </c>
      <c r="B281" s="140" t="s">
        <v>836</v>
      </c>
      <c r="C281" s="140" t="s">
        <v>27</v>
      </c>
      <c r="D281" s="140" t="s">
        <v>28</v>
      </c>
      <c r="E281" s="141" t="s">
        <v>3665</v>
      </c>
      <c r="F281" s="142">
        <v>433964</v>
      </c>
      <c r="G281" s="142">
        <v>442230</v>
      </c>
      <c r="H281" s="142">
        <v>0</v>
      </c>
      <c r="I281" s="142">
        <v>13</v>
      </c>
      <c r="J281" s="142">
        <v>442243</v>
      </c>
    </row>
    <row r="282" spans="1:10" x14ac:dyDescent="0.25">
      <c r="A282" s="140" t="s">
        <v>4988</v>
      </c>
      <c r="B282" s="140" t="s">
        <v>836</v>
      </c>
      <c r="C282" s="140" t="s">
        <v>47</v>
      </c>
      <c r="D282" s="140" t="s">
        <v>48</v>
      </c>
      <c r="E282" s="141" t="s">
        <v>3666</v>
      </c>
      <c r="F282" s="142">
        <v>1459247</v>
      </c>
      <c r="G282" s="142">
        <v>1420649</v>
      </c>
      <c r="H282" s="142">
        <v>0</v>
      </c>
      <c r="I282" s="142">
        <v>41</v>
      </c>
      <c r="J282" s="142">
        <v>1420690</v>
      </c>
    </row>
    <row r="283" spans="1:10" x14ac:dyDescent="0.25">
      <c r="A283" s="140" t="s">
        <v>5829</v>
      </c>
      <c r="B283" s="140" t="s">
        <v>836</v>
      </c>
      <c r="C283" s="140" t="s">
        <v>27</v>
      </c>
      <c r="D283" s="140" t="s">
        <v>28</v>
      </c>
      <c r="E283" s="141" t="s">
        <v>3667</v>
      </c>
      <c r="F283" s="142">
        <v>3486468</v>
      </c>
      <c r="G283" s="142">
        <v>3434497</v>
      </c>
      <c r="H283" s="142">
        <v>0</v>
      </c>
      <c r="I283" s="142">
        <v>100</v>
      </c>
      <c r="J283" s="142">
        <v>3434597</v>
      </c>
    </row>
    <row r="284" spans="1:10" x14ac:dyDescent="0.25">
      <c r="A284" s="140" t="s">
        <v>5572</v>
      </c>
      <c r="B284" s="140" t="s">
        <v>836</v>
      </c>
      <c r="C284" s="140" t="s">
        <v>27</v>
      </c>
      <c r="D284" s="140" t="s">
        <v>28</v>
      </c>
      <c r="E284" s="141" t="s">
        <v>3668</v>
      </c>
      <c r="F284" s="142">
        <v>708486</v>
      </c>
      <c r="G284" s="142">
        <v>740212</v>
      </c>
      <c r="H284" s="142">
        <v>0</v>
      </c>
      <c r="I284" s="142">
        <v>22</v>
      </c>
      <c r="J284" s="142">
        <v>740234</v>
      </c>
    </row>
    <row r="285" spans="1:10" x14ac:dyDescent="0.25">
      <c r="A285" s="140" t="s">
        <v>4861</v>
      </c>
      <c r="B285" s="140" t="s">
        <v>836</v>
      </c>
      <c r="C285" s="140" t="s">
        <v>27</v>
      </c>
      <c r="D285" s="140" t="s">
        <v>28</v>
      </c>
      <c r="E285" s="141" t="s">
        <v>3669</v>
      </c>
      <c r="F285" s="142">
        <v>870219</v>
      </c>
      <c r="G285" s="142">
        <v>854477</v>
      </c>
      <c r="H285" s="142">
        <v>0</v>
      </c>
      <c r="I285" s="142">
        <v>25</v>
      </c>
      <c r="J285" s="142">
        <v>854502</v>
      </c>
    </row>
    <row r="286" spans="1:10" x14ac:dyDescent="0.25">
      <c r="A286" s="140" t="s">
        <v>5403</v>
      </c>
      <c r="B286" s="140" t="s">
        <v>836</v>
      </c>
      <c r="C286" s="140" t="s">
        <v>27</v>
      </c>
      <c r="D286" s="140" t="s">
        <v>28</v>
      </c>
      <c r="E286" s="141" t="s">
        <v>3670</v>
      </c>
      <c r="F286" s="142">
        <v>796906</v>
      </c>
      <c r="G286" s="142">
        <v>778781</v>
      </c>
      <c r="H286" s="142">
        <v>0</v>
      </c>
      <c r="I286" s="142">
        <v>23</v>
      </c>
      <c r="J286" s="142">
        <v>778804</v>
      </c>
    </row>
    <row r="287" spans="1:10" x14ac:dyDescent="0.25">
      <c r="A287" s="140" t="s">
        <v>5836</v>
      </c>
      <c r="B287" s="140" t="s">
        <v>836</v>
      </c>
      <c r="C287" s="140" t="s">
        <v>27</v>
      </c>
      <c r="D287" s="140" t="s">
        <v>28</v>
      </c>
      <c r="E287" s="141" t="s">
        <v>3671</v>
      </c>
      <c r="F287" s="142">
        <v>864428</v>
      </c>
      <c r="G287" s="142">
        <v>875404</v>
      </c>
      <c r="H287" s="142">
        <v>0</v>
      </c>
      <c r="I287" s="142">
        <v>26</v>
      </c>
      <c r="J287" s="142">
        <v>875430</v>
      </c>
    </row>
    <row r="288" spans="1:10" x14ac:dyDescent="0.25">
      <c r="A288" s="140" t="s">
        <v>5242</v>
      </c>
      <c r="B288" s="140" t="s">
        <v>836</v>
      </c>
      <c r="C288" s="140" t="s">
        <v>27</v>
      </c>
      <c r="D288" s="140" t="s">
        <v>28</v>
      </c>
      <c r="E288" s="141" t="s">
        <v>3672</v>
      </c>
      <c r="F288" s="142">
        <v>553781</v>
      </c>
      <c r="G288" s="142">
        <v>551405</v>
      </c>
      <c r="H288" s="142">
        <v>0</v>
      </c>
      <c r="I288" s="142">
        <v>16</v>
      </c>
      <c r="J288" s="142">
        <v>551421</v>
      </c>
    </row>
    <row r="289" spans="1:10" x14ac:dyDescent="0.25">
      <c r="A289" s="140" t="s">
        <v>5890</v>
      </c>
      <c r="B289" s="140" t="s">
        <v>836</v>
      </c>
      <c r="C289" s="140" t="s">
        <v>47</v>
      </c>
      <c r="D289" s="140" t="s">
        <v>48</v>
      </c>
      <c r="E289" s="141" t="s">
        <v>3673</v>
      </c>
      <c r="F289" s="142">
        <v>1888423</v>
      </c>
      <c r="G289" s="142">
        <v>1917106</v>
      </c>
      <c r="H289" s="142">
        <v>0</v>
      </c>
      <c r="I289" s="142">
        <v>56</v>
      </c>
      <c r="J289" s="142">
        <v>1917162</v>
      </c>
    </row>
    <row r="290" spans="1:10" x14ac:dyDescent="0.25">
      <c r="A290" s="140" t="s">
        <v>5098</v>
      </c>
      <c r="B290" s="140" t="s">
        <v>836</v>
      </c>
      <c r="C290" s="140" t="s">
        <v>47</v>
      </c>
      <c r="D290" s="140" t="s">
        <v>48</v>
      </c>
      <c r="E290" s="141" t="s">
        <v>3674</v>
      </c>
      <c r="F290" s="142">
        <v>846768</v>
      </c>
      <c r="G290" s="142">
        <v>873978</v>
      </c>
      <c r="H290" s="142">
        <v>0</v>
      </c>
      <c r="I290" s="142">
        <v>25</v>
      </c>
      <c r="J290" s="142">
        <v>874003</v>
      </c>
    </row>
    <row r="291" spans="1:10" x14ac:dyDescent="0.25">
      <c r="A291" s="140" t="s">
        <v>5210</v>
      </c>
      <c r="B291" s="140" t="s">
        <v>836</v>
      </c>
      <c r="C291" s="140" t="s">
        <v>47</v>
      </c>
      <c r="D291" s="140" t="s">
        <v>48</v>
      </c>
      <c r="E291" s="141" t="s">
        <v>3675</v>
      </c>
      <c r="F291" s="142">
        <v>628252</v>
      </c>
      <c r="G291" s="142">
        <v>603846</v>
      </c>
      <c r="H291" s="142">
        <v>0</v>
      </c>
      <c r="I291" s="142">
        <v>18</v>
      </c>
      <c r="J291" s="142">
        <v>603864</v>
      </c>
    </row>
    <row r="292" spans="1:10" x14ac:dyDescent="0.25">
      <c r="A292" s="140" t="s">
        <v>5046</v>
      </c>
      <c r="B292" s="140" t="s">
        <v>911</v>
      </c>
      <c r="C292" s="140" t="s">
        <v>27</v>
      </c>
      <c r="D292" s="140" t="s">
        <v>28</v>
      </c>
      <c r="E292" s="141" t="s">
        <v>3676</v>
      </c>
      <c r="F292" s="142">
        <v>13733977</v>
      </c>
      <c r="G292" s="142">
        <v>13777737</v>
      </c>
      <c r="H292" s="142">
        <v>0</v>
      </c>
      <c r="I292" s="142">
        <v>402</v>
      </c>
      <c r="J292" s="142">
        <v>13778139</v>
      </c>
    </row>
    <row r="293" spans="1:10" x14ac:dyDescent="0.25">
      <c r="A293" s="140" t="s">
        <v>5458</v>
      </c>
      <c r="B293" s="140" t="s">
        <v>916</v>
      </c>
      <c r="C293" s="140" t="s">
        <v>19</v>
      </c>
      <c r="D293" s="140" t="s">
        <v>20</v>
      </c>
      <c r="E293" s="141" t="s">
        <v>5956</v>
      </c>
      <c r="F293" s="142">
        <v>1922932</v>
      </c>
      <c r="G293" s="142">
        <v>2037281</v>
      </c>
      <c r="H293" s="142">
        <v>0</v>
      </c>
      <c r="I293" s="142">
        <v>26429</v>
      </c>
      <c r="J293" s="142">
        <v>2063710</v>
      </c>
    </row>
    <row r="294" spans="1:10" x14ac:dyDescent="0.25">
      <c r="A294" s="140" t="s">
        <v>5434</v>
      </c>
      <c r="B294" s="140" t="s">
        <v>916</v>
      </c>
      <c r="C294" s="140" t="s">
        <v>27</v>
      </c>
      <c r="D294" s="140" t="s">
        <v>28</v>
      </c>
      <c r="E294" s="141" t="s">
        <v>3678</v>
      </c>
      <c r="F294" s="142">
        <v>220692</v>
      </c>
      <c r="G294" s="142">
        <v>227948</v>
      </c>
      <c r="H294" s="142">
        <v>0</v>
      </c>
      <c r="I294" s="142">
        <v>7</v>
      </c>
      <c r="J294" s="142">
        <v>227955</v>
      </c>
    </row>
    <row r="295" spans="1:10" x14ac:dyDescent="0.25">
      <c r="A295" s="140" t="s">
        <v>4996</v>
      </c>
      <c r="B295" s="140" t="s">
        <v>916</v>
      </c>
      <c r="C295" s="140" t="s">
        <v>27</v>
      </c>
      <c r="D295" s="140" t="s">
        <v>28</v>
      </c>
      <c r="E295" s="141" t="s">
        <v>3679</v>
      </c>
      <c r="F295" s="142">
        <v>2076780</v>
      </c>
      <c r="G295" s="142">
        <v>2028378</v>
      </c>
      <c r="H295" s="142">
        <v>0</v>
      </c>
      <c r="I295" s="142">
        <v>59</v>
      </c>
      <c r="J295" s="142">
        <v>2028437</v>
      </c>
    </row>
    <row r="296" spans="1:10" x14ac:dyDescent="0.25">
      <c r="A296" s="140" t="s">
        <v>5293</v>
      </c>
      <c r="B296" s="140" t="s">
        <v>916</v>
      </c>
      <c r="C296" s="140" t="s">
        <v>99</v>
      </c>
      <c r="D296" s="140" t="s">
        <v>100</v>
      </c>
      <c r="E296" s="141" t="s">
        <v>3680</v>
      </c>
      <c r="F296" s="142">
        <v>2173282</v>
      </c>
      <c r="G296" s="142">
        <v>2097400</v>
      </c>
      <c r="H296" s="142">
        <v>0</v>
      </c>
      <c r="I296" s="142">
        <v>61</v>
      </c>
      <c r="J296" s="142">
        <v>2097461</v>
      </c>
    </row>
    <row r="297" spans="1:10" x14ac:dyDescent="0.25">
      <c r="A297" s="140" t="s">
        <v>5462</v>
      </c>
      <c r="B297" s="140" t="s">
        <v>928</v>
      </c>
      <c r="C297" s="140" t="s">
        <v>19</v>
      </c>
      <c r="D297" s="140" t="s">
        <v>20</v>
      </c>
      <c r="E297" s="141" t="s">
        <v>5957</v>
      </c>
      <c r="F297" s="142">
        <v>24011834</v>
      </c>
      <c r="G297" s="142">
        <v>23799892</v>
      </c>
      <c r="H297" s="142">
        <v>0</v>
      </c>
      <c r="I297" s="142">
        <v>308752</v>
      </c>
      <c r="J297" s="142">
        <v>24108644</v>
      </c>
    </row>
    <row r="298" spans="1:10" x14ac:dyDescent="0.25">
      <c r="A298" s="140" t="s">
        <v>4828</v>
      </c>
      <c r="B298" s="140" t="s">
        <v>928</v>
      </c>
      <c r="C298" s="140" t="s">
        <v>27</v>
      </c>
      <c r="D298" s="140" t="s">
        <v>28</v>
      </c>
      <c r="E298" s="141" t="s">
        <v>3682</v>
      </c>
      <c r="F298" s="142">
        <v>431040</v>
      </c>
      <c r="G298" s="142">
        <v>414879</v>
      </c>
      <c r="H298" s="142">
        <v>0</v>
      </c>
      <c r="I298" s="142">
        <v>12</v>
      </c>
      <c r="J298" s="142">
        <v>414891</v>
      </c>
    </row>
    <row r="299" spans="1:10" x14ac:dyDescent="0.25">
      <c r="A299" s="140" t="s">
        <v>4979</v>
      </c>
      <c r="B299" s="140" t="s">
        <v>928</v>
      </c>
      <c r="C299" s="140" t="s">
        <v>47</v>
      </c>
      <c r="D299" s="140" t="s">
        <v>48</v>
      </c>
      <c r="E299" s="141" t="s">
        <v>3683</v>
      </c>
      <c r="F299" s="142">
        <v>472658</v>
      </c>
      <c r="G299" s="142">
        <v>497874</v>
      </c>
      <c r="H299" s="142">
        <v>0</v>
      </c>
      <c r="I299" s="142">
        <v>15</v>
      </c>
      <c r="J299" s="142">
        <v>497889</v>
      </c>
    </row>
    <row r="300" spans="1:10" x14ac:dyDescent="0.25">
      <c r="A300" s="140" t="s">
        <v>5218</v>
      </c>
      <c r="B300" s="140" t="s">
        <v>928</v>
      </c>
      <c r="C300" s="140" t="s">
        <v>27</v>
      </c>
      <c r="D300" s="140" t="s">
        <v>28</v>
      </c>
      <c r="E300" s="141" t="s">
        <v>3684</v>
      </c>
      <c r="F300" s="142">
        <v>384310</v>
      </c>
      <c r="G300" s="142">
        <v>385466</v>
      </c>
      <c r="H300" s="142">
        <v>0</v>
      </c>
      <c r="I300" s="142">
        <v>11</v>
      </c>
      <c r="J300" s="142">
        <v>385477</v>
      </c>
    </row>
    <row r="301" spans="1:10" x14ac:dyDescent="0.25">
      <c r="A301" s="140" t="s">
        <v>5746</v>
      </c>
      <c r="B301" s="140" t="s">
        <v>928</v>
      </c>
      <c r="C301" s="140" t="s">
        <v>27</v>
      </c>
      <c r="D301" s="140" t="s">
        <v>28</v>
      </c>
      <c r="E301" s="141" t="s">
        <v>3685</v>
      </c>
      <c r="F301" s="142">
        <v>917338</v>
      </c>
      <c r="G301" s="142">
        <v>940132</v>
      </c>
      <c r="H301" s="142">
        <v>0</v>
      </c>
      <c r="I301" s="142">
        <v>27</v>
      </c>
      <c r="J301" s="142">
        <v>940159</v>
      </c>
    </row>
    <row r="302" spans="1:10" x14ac:dyDescent="0.25">
      <c r="A302" s="140" t="s">
        <v>5874</v>
      </c>
      <c r="B302" s="140" t="s">
        <v>928</v>
      </c>
      <c r="C302" s="140" t="s">
        <v>27</v>
      </c>
      <c r="D302" s="140" t="s">
        <v>28</v>
      </c>
      <c r="E302" s="141" t="s">
        <v>3686</v>
      </c>
      <c r="F302" s="142">
        <v>681181</v>
      </c>
      <c r="G302" s="142">
        <v>667615</v>
      </c>
      <c r="H302" s="142">
        <v>0</v>
      </c>
      <c r="I302" s="142">
        <v>19</v>
      </c>
      <c r="J302" s="142">
        <v>667634</v>
      </c>
    </row>
    <row r="303" spans="1:10" x14ac:dyDescent="0.25">
      <c r="A303" s="140" t="s">
        <v>5738</v>
      </c>
      <c r="B303" s="140" t="s">
        <v>928</v>
      </c>
      <c r="C303" s="140" t="s">
        <v>47</v>
      </c>
      <c r="D303" s="140" t="s">
        <v>48</v>
      </c>
      <c r="E303" s="141" t="s">
        <v>3687</v>
      </c>
      <c r="F303" s="142">
        <v>180949</v>
      </c>
      <c r="G303" s="142">
        <v>169579</v>
      </c>
      <c r="H303" s="142">
        <v>0</v>
      </c>
      <c r="I303" s="142">
        <v>5</v>
      </c>
      <c r="J303" s="142">
        <v>169584</v>
      </c>
    </row>
    <row r="304" spans="1:10" x14ac:dyDescent="0.25">
      <c r="A304" s="140" t="s">
        <v>5151</v>
      </c>
      <c r="B304" s="140" t="s">
        <v>928</v>
      </c>
      <c r="C304" s="140" t="s">
        <v>47</v>
      </c>
      <c r="D304" s="140" t="s">
        <v>48</v>
      </c>
      <c r="E304" s="141" t="s">
        <v>3688</v>
      </c>
      <c r="F304" s="142">
        <v>259482</v>
      </c>
      <c r="G304" s="142">
        <v>263683</v>
      </c>
      <c r="H304" s="142">
        <v>0</v>
      </c>
      <c r="I304" s="142">
        <v>5946</v>
      </c>
      <c r="J304" s="142">
        <v>269629</v>
      </c>
    </row>
    <row r="305" spans="1:10" x14ac:dyDescent="0.25">
      <c r="A305" s="140" t="s">
        <v>5833</v>
      </c>
      <c r="B305" s="140" t="s">
        <v>928</v>
      </c>
      <c r="C305" s="140" t="s">
        <v>47</v>
      </c>
      <c r="D305" s="140" t="s">
        <v>48</v>
      </c>
      <c r="E305" s="141" t="s">
        <v>3689</v>
      </c>
      <c r="F305" s="142">
        <v>623718</v>
      </c>
      <c r="G305" s="142">
        <v>639066</v>
      </c>
      <c r="H305" s="142">
        <v>0</v>
      </c>
      <c r="I305" s="142">
        <v>14410</v>
      </c>
      <c r="J305" s="142">
        <v>653476</v>
      </c>
    </row>
    <row r="306" spans="1:10" x14ac:dyDescent="0.25">
      <c r="A306" s="140" t="s">
        <v>5924</v>
      </c>
      <c r="B306" s="140" t="s">
        <v>928</v>
      </c>
      <c r="C306" s="140" t="s">
        <v>47</v>
      </c>
      <c r="D306" s="140" t="s">
        <v>48</v>
      </c>
      <c r="E306" s="141" t="s">
        <v>3690</v>
      </c>
      <c r="F306" s="142">
        <v>548384</v>
      </c>
      <c r="G306" s="142">
        <v>547738</v>
      </c>
      <c r="H306" s="142">
        <v>0</v>
      </c>
      <c r="I306" s="142">
        <v>12350</v>
      </c>
      <c r="J306" s="142">
        <v>560088</v>
      </c>
    </row>
    <row r="307" spans="1:10" x14ac:dyDescent="0.25">
      <c r="A307" s="140" t="s">
        <v>5078</v>
      </c>
      <c r="B307" s="140" t="s">
        <v>928</v>
      </c>
      <c r="C307" s="140" t="s">
        <v>27</v>
      </c>
      <c r="D307" s="140" t="s">
        <v>28</v>
      </c>
      <c r="E307" s="141" t="s">
        <v>3691</v>
      </c>
      <c r="F307" s="142">
        <v>577244</v>
      </c>
      <c r="G307" s="142">
        <v>584552</v>
      </c>
      <c r="H307" s="142">
        <v>0</v>
      </c>
      <c r="I307" s="142">
        <v>17</v>
      </c>
      <c r="J307" s="142">
        <v>584569</v>
      </c>
    </row>
    <row r="308" spans="1:10" x14ac:dyDescent="0.25">
      <c r="A308" s="140" t="s">
        <v>4936</v>
      </c>
      <c r="B308" s="140" t="s">
        <v>928</v>
      </c>
      <c r="C308" s="140" t="s">
        <v>27</v>
      </c>
      <c r="D308" s="140" t="s">
        <v>28</v>
      </c>
      <c r="E308" s="141" t="s">
        <v>3692</v>
      </c>
      <c r="F308" s="142">
        <v>576672</v>
      </c>
      <c r="G308" s="142">
        <v>607990</v>
      </c>
      <c r="H308" s="142">
        <v>0</v>
      </c>
      <c r="I308" s="142">
        <v>13709</v>
      </c>
      <c r="J308" s="142">
        <v>621699</v>
      </c>
    </row>
    <row r="309" spans="1:10" x14ac:dyDescent="0.25">
      <c r="A309" s="140" t="s">
        <v>5061</v>
      </c>
      <c r="B309" s="140" t="s">
        <v>928</v>
      </c>
      <c r="C309" s="140" t="s">
        <v>27</v>
      </c>
      <c r="D309" s="140" t="s">
        <v>28</v>
      </c>
      <c r="E309" s="141" t="s">
        <v>3693</v>
      </c>
      <c r="F309" s="142">
        <v>408078</v>
      </c>
      <c r="G309" s="142">
        <v>435878</v>
      </c>
      <c r="H309" s="142">
        <v>0</v>
      </c>
      <c r="I309" s="142">
        <v>13</v>
      </c>
      <c r="J309" s="142">
        <v>435891</v>
      </c>
    </row>
    <row r="310" spans="1:10" x14ac:dyDescent="0.25">
      <c r="A310" s="140" t="s">
        <v>4863</v>
      </c>
      <c r="B310" s="140" t="s">
        <v>928</v>
      </c>
      <c r="C310" s="140" t="s">
        <v>27</v>
      </c>
      <c r="D310" s="140" t="s">
        <v>28</v>
      </c>
      <c r="E310" s="141" t="s">
        <v>3694</v>
      </c>
      <c r="F310" s="142">
        <v>449576</v>
      </c>
      <c r="G310" s="142">
        <v>465743</v>
      </c>
      <c r="H310" s="142">
        <v>0</v>
      </c>
      <c r="I310" s="142">
        <v>14</v>
      </c>
      <c r="J310" s="142">
        <v>465757</v>
      </c>
    </row>
    <row r="311" spans="1:10" x14ac:dyDescent="0.25">
      <c r="A311" s="140" t="s">
        <v>5736</v>
      </c>
      <c r="B311" s="140" t="s">
        <v>928</v>
      </c>
      <c r="C311" s="140" t="s">
        <v>27</v>
      </c>
      <c r="D311" s="140" t="s">
        <v>28</v>
      </c>
      <c r="E311" s="141" t="s">
        <v>3695</v>
      </c>
      <c r="F311" s="142">
        <v>1439754</v>
      </c>
      <c r="G311" s="142">
        <v>1443012</v>
      </c>
      <c r="H311" s="142">
        <v>0</v>
      </c>
      <c r="I311" s="142">
        <v>32537</v>
      </c>
      <c r="J311" s="142">
        <v>1475549</v>
      </c>
    </row>
    <row r="312" spans="1:10" x14ac:dyDescent="0.25">
      <c r="A312" s="140" t="s">
        <v>4978</v>
      </c>
      <c r="B312" s="140" t="s">
        <v>928</v>
      </c>
      <c r="C312" s="140" t="s">
        <v>27</v>
      </c>
      <c r="D312" s="140" t="s">
        <v>28</v>
      </c>
      <c r="E312" s="141" t="s">
        <v>3696</v>
      </c>
      <c r="F312" s="142">
        <v>612777</v>
      </c>
      <c r="G312" s="142">
        <v>641156</v>
      </c>
      <c r="H312" s="142">
        <v>0</v>
      </c>
      <c r="I312" s="142">
        <v>19</v>
      </c>
      <c r="J312" s="142">
        <v>641175</v>
      </c>
    </row>
    <row r="313" spans="1:10" x14ac:dyDescent="0.25">
      <c r="A313" s="140" t="s">
        <v>5344</v>
      </c>
      <c r="B313" s="140" t="s">
        <v>928</v>
      </c>
      <c r="C313" s="140" t="s">
        <v>47</v>
      </c>
      <c r="D313" s="140" t="s">
        <v>48</v>
      </c>
      <c r="E313" s="141" t="s">
        <v>3697</v>
      </c>
      <c r="F313" s="142">
        <v>474095</v>
      </c>
      <c r="G313" s="142">
        <v>484911</v>
      </c>
      <c r="H313" s="142">
        <v>0</v>
      </c>
      <c r="I313" s="142">
        <v>14</v>
      </c>
      <c r="J313" s="142">
        <v>484925</v>
      </c>
    </row>
    <row r="314" spans="1:10" x14ac:dyDescent="0.25">
      <c r="A314" s="140" t="s">
        <v>5669</v>
      </c>
      <c r="B314" s="140" t="s">
        <v>928</v>
      </c>
      <c r="C314" s="140" t="s">
        <v>27</v>
      </c>
      <c r="D314" s="140" t="s">
        <v>28</v>
      </c>
      <c r="E314" s="141" t="s">
        <v>3698</v>
      </c>
      <c r="F314" s="142">
        <v>119517</v>
      </c>
      <c r="G314" s="142">
        <v>112643</v>
      </c>
      <c r="H314" s="142">
        <v>0</v>
      </c>
      <c r="I314" s="142">
        <v>3</v>
      </c>
      <c r="J314" s="142">
        <v>112646</v>
      </c>
    </row>
    <row r="315" spans="1:10" x14ac:dyDescent="0.25">
      <c r="A315" s="140" t="s">
        <v>5419</v>
      </c>
      <c r="B315" s="140" t="s">
        <v>928</v>
      </c>
      <c r="C315" s="140" t="s">
        <v>27</v>
      </c>
      <c r="D315" s="140" t="s">
        <v>28</v>
      </c>
      <c r="E315" s="141" t="s">
        <v>3699</v>
      </c>
      <c r="F315" s="142">
        <v>1232170</v>
      </c>
      <c r="G315" s="142">
        <v>1211646</v>
      </c>
      <c r="H315" s="142">
        <v>0</v>
      </c>
      <c r="I315" s="142">
        <v>35</v>
      </c>
      <c r="J315" s="142">
        <v>1211681</v>
      </c>
    </row>
    <row r="316" spans="1:10" x14ac:dyDescent="0.25">
      <c r="A316" s="140" t="s">
        <v>5636</v>
      </c>
      <c r="B316" s="140" t="s">
        <v>928</v>
      </c>
      <c r="C316" s="140" t="s">
        <v>47</v>
      </c>
      <c r="D316" s="140" t="s">
        <v>48</v>
      </c>
      <c r="E316" s="141" t="s">
        <v>3700</v>
      </c>
      <c r="F316" s="142">
        <v>2121971</v>
      </c>
      <c r="G316" s="142">
        <v>2214549</v>
      </c>
      <c r="H316" s="142">
        <v>0</v>
      </c>
      <c r="I316" s="142">
        <v>65</v>
      </c>
      <c r="J316" s="142">
        <v>2214614</v>
      </c>
    </row>
    <row r="317" spans="1:10" x14ac:dyDescent="0.25">
      <c r="A317" s="140" t="s">
        <v>5788</v>
      </c>
      <c r="B317" s="140" t="s">
        <v>928</v>
      </c>
      <c r="C317" s="140" t="s">
        <v>47</v>
      </c>
      <c r="D317" s="140" t="s">
        <v>48</v>
      </c>
      <c r="E317" s="141" t="s">
        <v>3701</v>
      </c>
      <c r="F317" s="142">
        <v>1042347</v>
      </c>
      <c r="G317" s="142">
        <v>1066138</v>
      </c>
      <c r="H317" s="142">
        <v>0</v>
      </c>
      <c r="I317" s="142">
        <v>24039</v>
      </c>
      <c r="J317" s="142">
        <v>1090177</v>
      </c>
    </row>
    <row r="318" spans="1:10" x14ac:dyDescent="0.25">
      <c r="A318" s="140" t="s">
        <v>5059</v>
      </c>
      <c r="B318" s="140" t="s">
        <v>928</v>
      </c>
      <c r="C318" s="140" t="s">
        <v>47</v>
      </c>
      <c r="D318" s="140" t="s">
        <v>48</v>
      </c>
      <c r="E318" s="141" t="s">
        <v>3702</v>
      </c>
      <c r="F318" s="142">
        <v>788932</v>
      </c>
      <c r="G318" s="142">
        <v>773012</v>
      </c>
      <c r="H318" s="142">
        <v>0</v>
      </c>
      <c r="I318" s="142">
        <v>23</v>
      </c>
      <c r="J318" s="142">
        <v>773035</v>
      </c>
    </row>
    <row r="319" spans="1:10" x14ac:dyDescent="0.25">
      <c r="A319" s="140" t="s">
        <v>5102</v>
      </c>
      <c r="B319" s="140" t="s">
        <v>928</v>
      </c>
      <c r="C319" s="140" t="s">
        <v>27</v>
      </c>
      <c r="D319" s="140" t="s">
        <v>28</v>
      </c>
      <c r="E319" s="141" t="s">
        <v>3703</v>
      </c>
      <c r="F319" s="142">
        <v>264307</v>
      </c>
      <c r="G319" s="142">
        <v>268081</v>
      </c>
      <c r="H319" s="142">
        <v>0</v>
      </c>
      <c r="I319" s="142">
        <v>8</v>
      </c>
      <c r="J319" s="142">
        <v>268089</v>
      </c>
    </row>
    <row r="320" spans="1:10" x14ac:dyDescent="0.25">
      <c r="A320" s="140" t="s">
        <v>5021</v>
      </c>
      <c r="B320" s="140" t="s">
        <v>928</v>
      </c>
      <c r="C320" s="140" t="s">
        <v>27</v>
      </c>
      <c r="D320" s="140" t="s">
        <v>28</v>
      </c>
      <c r="E320" s="141" t="s">
        <v>3704</v>
      </c>
      <c r="F320" s="142">
        <v>526258</v>
      </c>
      <c r="G320" s="142">
        <v>553858</v>
      </c>
      <c r="H320" s="142">
        <v>0</v>
      </c>
      <c r="I320" s="142">
        <v>16</v>
      </c>
      <c r="J320" s="142">
        <v>553874</v>
      </c>
    </row>
    <row r="321" spans="1:10" x14ac:dyDescent="0.25">
      <c r="A321" s="140" t="s">
        <v>5908</v>
      </c>
      <c r="B321" s="140" t="s">
        <v>928</v>
      </c>
      <c r="C321" s="140" t="s">
        <v>27</v>
      </c>
      <c r="D321" s="140" t="s">
        <v>28</v>
      </c>
      <c r="E321" s="141" t="s">
        <v>3705</v>
      </c>
      <c r="F321" s="142">
        <v>830826</v>
      </c>
      <c r="G321" s="142">
        <v>835515</v>
      </c>
      <c r="H321" s="142">
        <v>0</v>
      </c>
      <c r="I321" s="142">
        <v>24</v>
      </c>
      <c r="J321" s="142">
        <v>835539</v>
      </c>
    </row>
    <row r="322" spans="1:10" x14ac:dyDescent="0.25">
      <c r="A322" s="140" t="s">
        <v>4924</v>
      </c>
      <c r="B322" s="140" t="s">
        <v>928</v>
      </c>
      <c r="C322" s="140" t="s">
        <v>27</v>
      </c>
      <c r="D322" s="140" t="s">
        <v>28</v>
      </c>
      <c r="E322" s="141" t="s">
        <v>3706</v>
      </c>
      <c r="F322" s="142">
        <v>433692</v>
      </c>
      <c r="G322" s="142">
        <v>460900</v>
      </c>
      <c r="H322" s="142">
        <v>0</v>
      </c>
      <c r="I322" s="142">
        <v>13</v>
      </c>
      <c r="J322" s="142">
        <v>460913</v>
      </c>
    </row>
    <row r="323" spans="1:10" x14ac:dyDescent="0.25">
      <c r="A323" s="140" t="s">
        <v>5000</v>
      </c>
      <c r="B323" s="140" t="s">
        <v>928</v>
      </c>
      <c r="C323" s="140" t="s">
        <v>47</v>
      </c>
      <c r="D323" s="140" t="s">
        <v>48</v>
      </c>
      <c r="E323" s="141" t="s">
        <v>3707</v>
      </c>
      <c r="F323" s="142">
        <v>691737</v>
      </c>
      <c r="G323" s="142">
        <v>673222</v>
      </c>
      <c r="H323" s="142">
        <v>0</v>
      </c>
      <c r="I323" s="142">
        <v>15180</v>
      </c>
      <c r="J323" s="142">
        <v>688402</v>
      </c>
    </row>
    <row r="324" spans="1:10" x14ac:dyDescent="0.25">
      <c r="A324" s="140" t="s">
        <v>5740</v>
      </c>
      <c r="B324" s="140" t="s">
        <v>928</v>
      </c>
      <c r="C324" s="140" t="s">
        <v>27</v>
      </c>
      <c r="D324" s="140" t="s">
        <v>28</v>
      </c>
      <c r="E324" s="141" t="s">
        <v>3708</v>
      </c>
      <c r="F324" s="142">
        <v>75050</v>
      </c>
      <c r="G324" s="142">
        <v>71556</v>
      </c>
      <c r="H324" s="142">
        <v>0</v>
      </c>
      <c r="I324" s="142">
        <v>2</v>
      </c>
      <c r="J324" s="142">
        <v>71558</v>
      </c>
    </row>
    <row r="325" spans="1:10" x14ac:dyDescent="0.25">
      <c r="A325" s="140" t="s">
        <v>5176</v>
      </c>
      <c r="B325" s="140" t="s">
        <v>928</v>
      </c>
      <c r="C325" s="140" t="s">
        <v>47</v>
      </c>
      <c r="D325" s="140" t="s">
        <v>48</v>
      </c>
      <c r="E325" s="141" t="s">
        <v>3709</v>
      </c>
      <c r="F325" s="142">
        <v>330554</v>
      </c>
      <c r="G325" s="142">
        <v>331463</v>
      </c>
      <c r="H325" s="142">
        <v>0</v>
      </c>
      <c r="I325" s="142">
        <v>7474</v>
      </c>
      <c r="J325" s="142">
        <v>338937</v>
      </c>
    </row>
    <row r="326" spans="1:10" x14ac:dyDescent="0.25">
      <c r="A326" s="140" t="s">
        <v>4931</v>
      </c>
      <c r="B326" s="140" t="s">
        <v>928</v>
      </c>
      <c r="C326" s="140" t="s">
        <v>27</v>
      </c>
      <c r="D326" s="140" t="s">
        <v>28</v>
      </c>
      <c r="E326" s="141" t="s">
        <v>3710</v>
      </c>
      <c r="F326" s="142">
        <v>448685</v>
      </c>
      <c r="G326" s="142">
        <v>438772</v>
      </c>
      <c r="H326" s="142">
        <v>0</v>
      </c>
      <c r="I326" s="142">
        <v>13</v>
      </c>
      <c r="J326" s="142">
        <v>438785</v>
      </c>
    </row>
    <row r="327" spans="1:10" x14ac:dyDescent="0.25">
      <c r="A327" s="140" t="s">
        <v>5350</v>
      </c>
      <c r="B327" s="140" t="s">
        <v>928</v>
      </c>
      <c r="C327" s="140" t="s">
        <v>27</v>
      </c>
      <c r="D327" s="140" t="s">
        <v>28</v>
      </c>
      <c r="E327" s="141" t="s">
        <v>3711</v>
      </c>
      <c r="F327" s="142">
        <v>4768114</v>
      </c>
      <c r="G327" s="142">
        <v>4712241</v>
      </c>
      <c r="H327" s="142">
        <v>0</v>
      </c>
      <c r="I327" s="142">
        <v>137</v>
      </c>
      <c r="J327" s="142">
        <v>4712378</v>
      </c>
    </row>
    <row r="328" spans="1:10" x14ac:dyDescent="0.25">
      <c r="A328" s="140" t="s">
        <v>4835</v>
      </c>
      <c r="B328" s="140" t="s">
        <v>928</v>
      </c>
      <c r="C328" s="140" t="s">
        <v>27</v>
      </c>
      <c r="D328" s="140" t="s">
        <v>28</v>
      </c>
      <c r="E328" s="141" t="s">
        <v>3712</v>
      </c>
      <c r="F328" s="142">
        <v>905462</v>
      </c>
      <c r="G328" s="142">
        <v>834674</v>
      </c>
      <c r="H328" s="142">
        <v>0</v>
      </c>
      <c r="I328" s="142">
        <v>24</v>
      </c>
      <c r="J328" s="142">
        <v>834698</v>
      </c>
    </row>
    <row r="329" spans="1:10" x14ac:dyDescent="0.25">
      <c r="A329" s="140" t="s">
        <v>5873</v>
      </c>
      <c r="B329" s="140" t="s">
        <v>928</v>
      </c>
      <c r="C329" s="140" t="s">
        <v>47</v>
      </c>
      <c r="D329" s="140" t="s">
        <v>48</v>
      </c>
      <c r="E329" s="141" t="s">
        <v>3713</v>
      </c>
      <c r="F329" s="142">
        <v>1000532</v>
      </c>
      <c r="G329" s="142">
        <v>971043</v>
      </c>
      <c r="H329" s="142">
        <v>0</v>
      </c>
      <c r="I329" s="142">
        <v>28</v>
      </c>
      <c r="J329" s="142">
        <v>971071</v>
      </c>
    </row>
    <row r="330" spans="1:10" x14ac:dyDescent="0.25">
      <c r="A330" s="140" t="s">
        <v>5812</v>
      </c>
      <c r="B330" s="140" t="s">
        <v>928</v>
      </c>
      <c r="C330" s="140" t="s">
        <v>47</v>
      </c>
      <c r="D330" s="140" t="s">
        <v>48</v>
      </c>
      <c r="E330" s="141" t="s">
        <v>3714</v>
      </c>
      <c r="F330" s="142">
        <v>694752</v>
      </c>
      <c r="G330" s="142">
        <v>692999</v>
      </c>
      <c r="H330" s="142">
        <v>0</v>
      </c>
      <c r="I330" s="142">
        <v>15625</v>
      </c>
      <c r="J330" s="142">
        <v>708624</v>
      </c>
    </row>
    <row r="331" spans="1:10" x14ac:dyDescent="0.25">
      <c r="A331" s="140" t="s">
        <v>5676</v>
      </c>
      <c r="B331" s="140" t="s">
        <v>928</v>
      </c>
      <c r="C331" s="140" t="s">
        <v>27</v>
      </c>
      <c r="D331" s="140" t="s">
        <v>28</v>
      </c>
      <c r="E331" s="141" t="s">
        <v>3715</v>
      </c>
      <c r="F331" s="142">
        <v>80268</v>
      </c>
      <c r="G331" s="142">
        <v>80993</v>
      </c>
      <c r="H331" s="142">
        <v>0</v>
      </c>
      <c r="I331" s="142">
        <v>2873</v>
      </c>
      <c r="J331" s="142">
        <v>83866</v>
      </c>
    </row>
    <row r="332" spans="1:10" x14ac:dyDescent="0.25">
      <c r="A332" s="140" t="s">
        <v>5107</v>
      </c>
      <c r="B332" s="140" t="s">
        <v>928</v>
      </c>
      <c r="C332" s="140" t="s">
        <v>47</v>
      </c>
      <c r="D332" s="140" t="s">
        <v>48</v>
      </c>
      <c r="E332" s="141" t="s">
        <v>3716</v>
      </c>
      <c r="F332" s="142">
        <v>746825</v>
      </c>
      <c r="G332" s="142">
        <v>722203</v>
      </c>
      <c r="H332" s="142">
        <v>0</v>
      </c>
      <c r="I332" s="142">
        <v>21</v>
      </c>
      <c r="J332" s="142">
        <v>722224</v>
      </c>
    </row>
    <row r="333" spans="1:10" x14ac:dyDescent="0.25">
      <c r="A333" s="140" t="s">
        <v>5165</v>
      </c>
      <c r="B333" s="140" t="s">
        <v>928</v>
      </c>
      <c r="C333" s="140" t="s">
        <v>27</v>
      </c>
      <c r="D333" s="140" t="s">
        <v>28</v>
      </c>
      <c r="E333" s="141" t="s">
        <v>3717</v>
      </c>
      <c r="F333" s="142">
        <v>441883</v>
      </c>
      <c r="G333" s="142">
        <v>439091</v>
      </c>
      <c r="H333" s="142">
        <v>0</v>
      </c>
      <c r="I333" s="142">
        <v>13</v>
      </c>
      <c r="J333" s="142">
        <v>439104</v>
      </c>
    </row>
    <row r="334" spans="1:10" x14ac:dyDescent="0.25">
      <c r="A334" s="140" t="s">
        <v>5573</v>
      </c>
      <c r="B334" s="140" t="s">
        <v>928</v>
      </c>
      <c r="C334" s="140" t="s">
        <v>27</v>
      </c>
      <c r="D334" s="140" t="s">
        <v>28</v>
      </c>
      <c r="E334" s="141" t="s">
        <v>3718</v>
      </c>
      <c r="F334" s="142">
        <v>1844613</v>
      </c>
      <c r="G334" s="142">
        <v>1802239</v>
      </c>
      <c r="H334" s="142">
        <v>0</v>
      </c>
      <c r="I334" s="142">
        <v>53</v>
      </c>
      <c r="J334" s="142">
        <v>1802292</v>
      </c>
    </row>
    <row r="335" spans="1:10" x14ac:dyDescent="0.25">
      <c r="A335" s="140" t="s">
        <v>5895</v>
      </c>
      <c r="B335" s="140" t="s">
        <v>928</v>
      </c>
      <c r="C335" s="140" t="s">
        <v>27</v>
      </c>
      <c r="D335" s="140" t="s">
        <v>28</v>
      </c>
      <c r="E335" s="141" t="s">
        <v>3719</v>
      </c>
      <c r="F335" s="142">
        <v>659043</v>
      </c>
      <c r="G335" s="142">
        <v>707881</v>
      </c>
      <c r="H335" s="142">
        <v>0</v>
      </c>
      <c r="I335" s="142">
        <v>21</v>
      </c>
      <c r="J335" s="142">
        <v>707902</v>
      </c>
    </row>
    <row r="336" spans="1:10" x14ac:dyDescent="0.25">
      <c r="A336" s="140" t="s">
        <v>4728</v>
      </c>
      <c r="B336" s="140" t="s">
        <v>928</v>
      </c>
      <c r="C336" s="140" t="s">
        <v>47</v>
      </c>
      <c r="D336" s="140" t="s">
        <v>48</v>
      </c>
      <c r="E336" s="141" t="s">
        <v>5958</v>
      </c>
      <c r="F336" s="142">
        <v>177720</v>
      </c>
      <c r="G336" s="142">
        <v>182693</v>
      </c>
      <c r="H336" s="142">
        <v>0</v>
      </c>
      <c r="I336" s="142">
        <v>5</v>
      </c>
      <c r="J336" s="142">
        <v>182698</v>
      </c>
    </row>
    <row r="337" spans="1:10" x14ac:dyDescent="0.25">
      <c r="A337" s="140" t="s">
        <v>4908</v>
      </c>
      <c r="B337" s="140" t="s">
        <v>928</v>
      </c>
      <c r="C337" s="140" t="s">
        <v>47</v>
      </c>
      <c r="D337" s="140" t="s">
        <v>48</v>
      </c>
      <c r="E337" s="141" t="s">
        <v>3720</v>
      </c>
      <c r="F337" s="142">
        <v>438930</v>
      </c>
      <c r="G337" s="142">
        <v>474918</v>
      </c>
      <c r="H337" s="142">
        <v>0</v>
      </c>
      <c r="I337" s="142">
        <v>14</v>
      </c>
      <c r="J337" s="142">
        <v>474932</v>
      </c>
    </row>
    <row r="338" spans="1:10" x14ac:dyDescent="0.25">
      <c r="A338" s="140" t="s">
        <v>5424</v>
      </c>
      <c r="B338" s="140" t="s">
        <v>928</v>
      </c>
      <c r="C338" s="140" t="s">
        <v>27</v>
      </c>
      <c r="D338" s="140" t="s">
        <v>28</v>
      </c>
      <c r="E338" s="141" t="s">
        <v>3721</v>
      </c>
      <c r="F338" s="142">
        <v>312936</v>
      </c>
      <c r="G338" s="142">
        <v>305957</v>
      </c>
      <c r="H338" s="142">
        <v>0</v>
      </c>
      <c r="I338" s="142">
        <v>9</v>
      </c>
      <c r="J338" s="142">
        <v>305966</v>
      </c>
    </row>
    <row r="339" spans="1:10" x14ac:dyDescent="0.25">
      <c r="A339" s="140" t="s">
        <v>5760</v>
      </c>
      <c r="B339" s="140" t="s">
        <v>928</v>
      </c>
      <c r="C339" s="140" t="s">
        <v>47</v>
      </c>
      <c r="D339" s="140" t="s">
        <v>48</v>
      </c>
      <c r="E339" s="141" t="s">
        <v>3722</v>
      </c>
      <c r="F339" s="142">
        <v>737940</v>
      </c>
      <c r="G339" s="142">
        <v>762102</v>
      </c>
      <c r="H339" s="142">
        <v>0</v>
      </c>
      <c r="I339" s="142">
        <v>17184</v>
      </c>
      <c r="J339" s="142">
        <v>779286</v>
      </c>
    </row>
    <row r="340" spans="1:10" x14ac:dyDescent="0.25">
      <c r="A340" s="140" t="s">
        <v>5236</v>
      </c>
      <c r="B340" s="140" t="s">
        <v>928</v>
      </c>
      <c r="C340" s="140" t="s">
        <v>27</v>
      </c>
      <c r="D340" s="140" t="s">
        <v>28</v>
      </c>
      <c r="E340" s="141" t="s">
        <v>3723</v>
      </c>
      <c r="F340" s="142">
        <v>688761</v>
      </c>
      <c r="G340" s="142">
        <v>676582</v>
      </c>
      <c r="H340" s="142">
        <v>0</v>
      </c>
      <c r="I340" s="142">
        <v>20</v>
      </c>
      <c r="J340" s="142">
        <v>676602</v>
      </c>
    </row>
    <row r="341" spans="1:10" x14ac:dyDescent="0.25">
      <c r="A341" s="140" t="s">
        <v>4833</v>
      </c>
      <c r="B341" s="140" t="s">
        <v>928</v>
      </c>
      <c r="C341" s="140" t="s">
        <v>47</v>
      </c>
      <c r="D341" s="140" t="s">
        <v>48</v>
      </c>
      <c r="E341" s="141" t="s">
        <v>3724</v>
      </c>
      <c r="F341" s="142">
        <v>430518</v>
      </c>
      <c r="G341" s="142">
        <v>423554</v>
      </c>
      <c r="H341" s="142">
        <v>0</v>
      </c>
      <c r="I341" s="142">
        <v>9550</v>
      </c>
      <c r="J341" s="142">
        <v>433104</v>
      </c>
    </row>
    <row r="342" spans="1:10" x14ac:dyDescent="0.25">
      <c r="A342" s="140" t="s">
        <v>5896</v>
      </c>
      <c r="B342" s="140" t="s">
        <v>928</v>
      </c>
      <c r="C342" s="140" t="s">
        <v>27</v>
      </c>
      <c r="D342" s="140" t="s">
        <v>28</v>
      </c>
      <c r="E342" s="141" t="s">
        <v>3725</v>
      </c>
      <c r="F342" s="142">
        <v>889476</v>
      </c>
      <c r="G342" s="142">
        <v>896275</v>
      </c>
      <c r="H342" s="142">
        <v>0</v>
      </c>
      <c r="I342" s="142">
        <v>20209</v>
      </c>
      <c r="J342" s="142">
        <v>916484</v>
      </c>
    </row>
    <row r="343" spans="1:10" x14ac:dyDescent="0.25">
      <c r="A343" s="140" t="s">
        <v>5145</v>
      </c>
      <c r="B343" s="140" t="s">
        <v>928</v>
      </c>
      <c r="C343" s="140" t="s">
        <v>47</v>
      </c>
      <c r="D343" s="140" t="s">
        <v>48</v>
      </c>
      <c r="E343" s="141" t="s">
        <v>3726</v>
      </c>
      <c r="F343" s="142">
        <v>258083</v>
      </c>
      <c r="G343" s="142">
        <v>268798</v>
      </c>
      <c r="H343" s="142">
        <v>0</v>
      </c>
      <c r="I343" s="142">
        <v>8</v>
      </c>
      <c r="J343" s="142">
        <v>268806</v>
      </c>
    </row>
    <row r="344" spans="1:10" x14ac:dyDescent="0.25">
      <c r="A344" s="140" t="s">
        <v>5733</v>
      </c>
      <c r="B344" s="140" t="s">
        <v>928</v>
      </c>
      <c r="C344" s="140" t="s">
        <v>27</v>
      </c>
      <c r="D344" s="140" t="s">
        <v>28</v>
      </c>
      <c r="E344" s="141" t="s">
        <v>3727</v>
      </c>
      <c r="F344" s="142">
        <v>973677</v>
      </c>
      <c r="G344" s="142">
        <v>1045833</v>
      </c>
      <c r="H344" s="142">
        <v>0</v>
      </c>
      <c r="I344" s="142">
        <v>30</v>
      </c>
      <c r="J344" s="142">
        <v>1045863</v>
      </c>
    </row>
    <row r="345" spans="1:10" x14ac:dyDescent="0.25">
      <c r="A345" s="140" t="s">
        <v>5731</v>
      </c>
      <c r="B345" s="140" t="s">
        <v>928</v>
      </c>
      <c r="C345" s="140" t="s">
        <v>27</v>
      </c>
      <c r="D345" s="140" t="s">
        <v>28</v>
      </c>
      <c r="E345" s="141" t="s">
        <v>3728</v>
      </c>
      <c r="F345" s="142">
        <v>70002</v>
      </c>
      <c r="G345" s="142">
        <v>73109</v>
      </c>
      <c r="H345" s="142">
        <v>0</v>
      </c>
      <c r="I345" s="142">
        <v>2</v>
      </c>
      <c r="J345" s="142">
        <v>73111</v>
      </c>
    </row>
    <row r="346" spans="1:10" x14ac:dyDescent="0.25">
      <c r="A346" s="140" t="s">
        <v>5603</v>
      </c>
      <c r="B346" s="140" t="s">
        <v>928</v>
      </c>
      <c r="C346" s="140" t="s">
        <v>27</v>
      </c>
      <c r="D346" s="140" t="s">
        <v>28</v>
      </c>
      <c r="E346" s="141" t="s">
        <v>3729</v>
      </c>
      <c r="F346" s="142">
        <v>1585903</v>
      </c>
      <c r="G346" s="142">
        <v>1606786</v>
      </c>
      <c r="H346" s="142">
        <v>0</v>
      </c>
      <c r="I346" s="142">
        <v>47</v>
      </c>
      <c r="J346" s="142">
        <v>1606833</v>
      </c>
    </row>
    <row r="347" spans="1:10" x14ac:dyDescent="0.25">
      <c r="A347" s="140" t="s">
        <v>5168</v>
      </c>
      <c r="B347" s="140" t="s">
        <v>928</v>
      </c>
      <c r="C347" s="140" t="s">
        <v>27</v>
      </c>
      <c r="D347" s="140" t="s">
        <v>28</v>
      </c>
      <c r="E347" s="141" t="s">
        <v>3730</v>
      </c>
      <c r="F347" s="142">
        <v>401772</v>
      </c>
      <c r="G347" s="142">
        <v>414534</v>
      </c>
      <c r="H347" s="142">
        <v>0</v>
      </c>
      <c r="I347" s="142">
        <v>12</v>
      </c>
      <c r="J347" s="142">
        <v>414546</v>
      </c>
    </row>
    <row r="348" spans="1:10" x14ac:dyDescent="0.25">
      <c r="A348" s="140" t="s">
        <v>5208</v>
      </c>
      <c r="B348" s="140" t="s">
        <v>928</v>
      </c>
      <c r="C348" s="140" t="s">
        <v>27</v>
      </c>
      <c r="D348" s="140" t="s">
        <v>28</v>
      </c>
      <c r="E348" s="141" t="s">
        <v>3731</v>
      </c>
      <c r="F348" s="142">
        <v>401091</v>
      </c>
      <c r="G348" s="142">
        <v>414815</v>
      </c>
      <c r="H348" s="142">
        <v>0</v>
      </c>
      <c r="I348" s="142">
        <v>12</v>
      </c>
      <c r="J348" s="142">
        <v>414827</v>
      </c>
    </row>
    <row r="349" spans="1:10" x14ac:dyDescent="0.25">
      <c r="A349" s="140" t="s">
        <v>5633</v>
      </c>
      <c r="B349" s="140" t="s">
        <v>928</v>
      </c>
      <c r="C349" s="140" t="s">
        <v>27</v>
      </c>
      <c r="D349" s="140" t="s">
        <v>28</v>
      </c>
      <c r="E349" s="141" t="s">
        <v>4693</v>
      </c>
      <c r="F349" s="142">
        <v>99005</v>
      </c>
      <c r="G349" s="142">
        <v>109239</v>
      </c>
      <c r="H349" s="142">
        <v>0</v>
      </c>
      <c r="I349" s="142">
        <v>3</v>
      </c>
      <c r="J349" s="142">
        <v>109242</v>
      </c>
    </row>
    <row r="350" spans="1:10" x14ac:dyDescent="0.25">
      <c r="A350" s="140" t="s">
        <v>4832</v>
      </c>
      <c r="B350" s="140" t="s">
        <v>928</v>
      </c>
      <c r="C350" s="140" t="s">
        <v>47</v>
      </c>
      <c r="D350" s="140" t="s">
        <v>48</v>
      </c>
      <c r="E350" s="141" t="s">
        <v>3732</v>
      </c>
      <c r="F350" s="142">
        <v>501534</v>
      </c>
      <c r="G350" s="142">
        <v>529554</v>
      </c>
      <c r="H350" s="142">
        <v>0</v>
      </c>
      <c r="I350" s="142">
        <v>11940</v>
      </c>
      <c r="J350" s="142">
        <v>541494</v>
      </c>
    </row>
    <row r="351" spans="1:10" x14ac:dyDescent="0.25">
      <c r="A351" s="140" t="s">
        <v>5720</v>
      </c>
      <c r="B351" s="140" t="s">
        <v>928</v>
      </c>
      <c r="C351" s="140" t="s">
        <v>27</v>
      </c>
      <c r="D351" s="140" t="s">
        <v>28</v>
      </c>
      <c r="E351" s="141" t="s">
        <v>3733</v>
      </c>
      <c r="F351" s="142">
        <v>1772542</v>
      </c>
      <c r="G351" s="142">
        <v>1776015</v>
      </c>
      <c r="H351" s="142">
        <v>0</v>
      </c>
      <c r="I351" s="142">
        <v>52</v>
      </c>
      <c r="J351" s="142">
        <v>1776067</v>
      </c>
    </row>
    <row r="352" spans="1:10" x14ac:dyDescent="0.25">
      <c r="A352" s="140" t="s">
        <v>5079</v>
      </c>
      <c r="B352" s="140" t="s">
        <v>928</v>
      </c>
      <c r="C352" s="140" t="s">
        <v>47</v>
      </c>
      <c r="D352" s="140" t="s">
        <v>48</v>
      </c>
      <c r="E352" s="141" t="s">
        <v>3734</v>
      </c>
      <c r="F352" s="142">
        <v>358528</v>
      </c>
      <c r="G352" s="142">
        <v>376444</v>
      </c>
      <c r="H352" s="142">
        <v>0</v>
      </c>
      <c r="I352" s="142">
        <v>8488</v>
      </c>
      <c r="J352" s="142">
        <v>384932</v>
      </c>
    </row>
    <row r="353" spans="1:10" x14ac:dyDescent="0.25">
      <c r="A353" s="140" t="s">
        <v>5439</v>
      </c>
      <c r="B353" s="140" t="s">
        <v>928</v>
      </c>
      <c r="C353" s="140" t="s">
        <v>27</v>
      </c>
      <c r="D353" s="140" t="s">
        <v>28</v>
      </c>
      <c r="E353" s="141" t="s">
        <v>3735</v>
      </c>
      <c r="F353" s="142">
        <v>2769081</v>
      </c>
      <c r="G353" s="142">
        <v>2743744</v>
      </c>
      <c r="H353" s="142">
        <v>0</v>
      </c>
      <c r="I353" s="142">
        <v>80</v>
      </c>
      <c r="J353" s="142">
        <v>2743824</v>
      </c>
    </row>
    <row r="354" spans="1:10" x14ac:dyDescent="0.25">
      <c r="A354" s="140" t="s">
        <v>5334</v>
      </c>
      <c r="B354" s="140" t="s">
        <v>928</v>
      </c>
      <c r="C354" s="140" t="s">
        <v>27</v>
      </c>
      <c r="D354" s="140" t="s">
        <v>28</v>
      </c>
      <c r="E354" s="141" t="s">
        <v>3736</v>
      </c>
      <c r="F354" s="142">
        <v>248213</v>
      </c>
      <c r="G354" s="142">
        <v>261244</v>
      </c>
      <c r="H354" s="142">
        <v>0</v>
      </c>
      <c r="I354" s="142">
        <v>8</v>
      </c>
      <c r="J354" s="142">
        <v>261252</v>
      </c>
    </row>
    <row r="355" spans="1:10" x14ac:dyDescent="0.25">
      <c r="A355" s="140" t="s">
        <v>5106</v>
      </c>
      <c r="B355" s="140" t="s">
        <v>928</v>
      </c>
      <c r="C355" s="140" t="s">
        <v>47</v>
      </c>
      <c r="D355" s="140" t="s">
        <v>48</v>
      </c>
      <c r="E355" s="141" t="s">
        <v>3737</v>
      </c>
      <c r="F355" s="142">
        <v>251617</v>
      </c>
      <c r="G355" s="142">
        <v>244502</v>
      </c>
      <c r="H355" s="142">
        <v>0</v>
      </c>
      <c r="I355" s="142">
        <v>7</v>
      </c>
      <c r="J355" s="142">
        <v>244509</v>
      </c>
    </row>
    <row r="356" spans="1:10" x14ac:dyDescent="0.25">
      <c r="A356" s="140" t="s">
        <v>5013</v>
      </c>
      <c r="B356" s="140" t="s">
        <v>928</v>
      </c>
      <c r="C356" s="140" t="s">
        <v>47</v>
      </c>
      <c r="D356" s="140" t="s">
        <v>48</v>
      </c>
      <c r="E356" s="141" t="s">
        <v>3738</v>
      </c>
      <c r="F356" s="142">
        <v>260660</v>
      </c>
      <c r="G356" s="142">
        <v>269925</v>
      </c>
      <c r="H356" s="142">
        <v>0</v>
      </c>
      <c r="I356" s="142">
        <v>8</v>
      </c>
      <c r="J356" s="142">
        <v>269933</v>
      </c>
    </row>
    <row r="357" spans="1:10" x14ac:dyDescent="0.25">
      <c r="A357" s="140" t="s">
        <v>5898</v>
      </c>
      <c r="B357" s="140" t="s">
        <v>928</v>
      </c>
      <c r="C357" s="140" t="s">
        <v>27</v>
      </c>
      <c r="D357" s="140" t="s">
        <v>28</v>
      </c>
      <c r="E357" s="141" t="s">
        <v>3739</v>
      </c>
      <c r="F357" s="142">
        <v>796678</v>
      </c>
      <c r="G357" s="142">
        <v>784291</v>
      </c>
      <c r="H357" s="142">
        <v>0</v>
      </c>
      <c r="I357" s="142">
        <v>23</v>
      </c>
      <c r="J357" s="142">
        <v>784314</v>
      </c>
    </row>
    <row r="358" spans="1:10" x14ac:dyDescent="0.25">
      <c r="A358" s="140" t="s">
        <v>5430</v>
      </c>
      <c r="B358" s="140" t="s">
        <v>928</v>
      </c>
      <c r="C358" s="140" t="s">
        <v>27</v>
      </c>
      <c r="D358" s="140" t="s">
        <v>28</v>
      </c>
      <c r="E358" s="141" t="s">
        <v>3740</v>
      </c>
      <c r="F358" s="142">
        <v>298006</v>
      </c>
      <c r="G358" s="142">
        <v>263138</v>
      </c>
      <c r="H358" s="142">
        <v>0</v>
      </c>
      <c r="I358" s="142">
        <v>8</v>
      </c>
      <c r="J358" s="142">
        <v>263146</v>
      </c>
    </row>
    <row r="359" spans="1:10" x14ac:dyDescent="0.25">
      <c r="A359" s="140" t="s">
        <v>5566</v>
      </c>
      <c r="B359" s="140" t="s">
        <v>928</v>
      </c>
      <c r="C359" s="140" t="s">
        <v>99</v>
      </c>
      <c r="D359" s="140" t="s">
        <v>100</v>
      </c>
      <c r="E359" s="141" t="s">
        <v>3741</v>
      </c>
      <c r="F359" s="142">
        <v>1201949</v>
      </c>
      <c r="G359" s="142">
        <v>1185005</v>
      </c>
      <c r="H359" s="142">
        <v>0</v>
      </c>
      <c r="I359" s="142">
        <v>35</v>
      </c>
      <c r="J359" s="142">
        <v>1185040</v>
      </c>
    </row>
    <row r="360" spans="1:10" x14ac:dyDescent="0.25">
      <c r="A360" s="140" t="s">
        <v>5470</v>
      </c>
      <c r="B360" s="140" t="s">
        <v>928</v>
      </c>
      <c r="C360" s="140" t="s">
        <v>99</v>
      </c>
      <c r="D360" s="140" t="s">
        <v>100</v>
      </c>
      <c r="E360" s="141" t="s">
        <v>3742</v>
      </c>
      <c r="F360" s="142">
        <v>2305724</v>
      </c>
      <c r="G360" s="142">
        <v>2322023</v>
      </c>
      <c r="H360" s="142">
        <v>0</v>
      </c>
      <c r="I360" s="142">
        <v>52357</v>
      </c>
      <c r="J360" s="142">
        <v>2374380</v>
      </c>
    </row>
    <row r="361" spans="1:10" x14ac:dyDescent="0.25">
      <c r="A361" s="140" t="s">
        <v>5493</v>
      </c>
      <c r="B361" s="140" t="s">
        <v>928</v>
      </c>
      <c r="C361" s="140" t="s">
        <v>99</v>
      </c>
      <c r="D361" s="140" t="s">
        <v>100</v>
      </c>
      <c r="E361" s="141" t="s">
        <v>3743</v>
      </c>
      <c r="F361" s="142">
        <v>2048223</v>
      </c>
      <c r="G361" s="142">
        <v>2036183</v>
      </c>
      <c r="H361" s="142">
        <v>0</v>
      </c>
      <c r="I361" s="142">
        <v>72238</v>
      </c>
      <c r="J361" s="142">
        <v>2108421</v>
      </c>
    </row>
    <row r="362" spans="1:10" ht="30" x14ac:dyDescent="0.25">
      <c r="A362" s="140" t="s">
        <v>4841</v>
      </c>
      <c r="B362" s="140" t="s">
        <v>928</v>
      </c>
      <c r="C362" s="140" t="s">
        <v>99</v>
      </c>
      <c r="D362" s="140" t="s">
        <v>100</v>
      </c>
      <c r="E362" s="141" t="s">
        <v>3744</v>
      </c>
      <c r="F362" s="142">
        <v>5573020</v>
      </c>
      <c r="G362" s="142">
        <v>5626568</v>
      </c>
      <c r="H362" s="142">
        <v>0</v>
      </c>
      <c r="I362" s="142">
        <v>164</v>
      </c>
      <c r="J362" s="142">
        <v>5626732</v>
      </c>
    </row>
    <row r="363" spans="1:10" x14ac:dyDescent="0.25">
      <c r="A363" s="140" t="s">
        <v>5605</v>
      </c>
      <c r="B363" s="140" t="s">
        <v>928</v>
      </c>
      <c r="C363" s="140" t="s">
        <v>99</v>
      </c>
      <c r="D363" s="140" t="s">
        <v>100</v>
      </c>
      <c r="E363" s="141" t="s">
        <v>3745</v>
      </c>
      <c r="F363" s="142">
        <v>1643919</v>
      </c>
      <c r="G363" s="142">
        <v>1600123</v>
      </c>
      <c r="H363" s="142">
        <v>0</v>
      </c>
      <c r="I363" s="142">
        <v>47</v>
      </c>
      <c r="J363" s="142">
        <v>1600170</v>
      </c>
    </row>
    <row r="364" spans="1:10" x14ac:dyDescent="0.25">
      <c r="A364" s="140" t="s">
        <v>4799</v>
      </c>
      <c r="B364" s="140" t="s">
        <v>928</v>
      </c>
      <c r="C364" s="140" t="s">
        <v>99</v>
      </c>
      <c r="D364" s="140" t="s">
        <v>100</v>
      </c>
      <c r="E364" s="141" t="s">
        <v>3746</v>
      </c>
      <c r="F364" s="142">
        <v>5867652</v>
      </c>
      <c r="G364" s="142">
        <v>5971439</v>
      </c>
      <c r="H364" s="142">
        <v>0</v>
      </c>
      <c r="I364" s="142">
        <v>174</v>
      </c>
      <c r="J364" s="142">
        <v>5971613</v>
      </c>
    </row>
    <row r="365" spans="1:10" x14ac:dyDescent="0.25">
      <c r="A365" s="140" t="s">
        <v>5156</v>
      </c>
      <c r="B365" s="140" t="s">
        <v>928</v>
      </c>
      <c r="C365" s="140" t="s">
        <v>99</v>
      </c>
      <c r="D365" s="140" t="s">
        <v>100</v>
      </c>
      <c r="E365" s="141" t="s">
        <v>3747</v>
      </c>
      <c r="F365" s="142">
        <v>1124589</v>
      </c>
      <c r="G365" s="142">
        <v>1134350</v>
      </c>
      <c r="H365" s="142">
        <v>0</v>
      </c>
      <c r="I365" s="142">
        <v>33</v>
      </c>
      <c r="J365" s="142">
        <v>1134383</v>
      </c>
    </row>
    <row r="366" spans="1:10" x14ac:dyDescent="0.25">
      <c r="A366" s="140" t="s">
        <v>5371</v>
      </c>
      <c r="B366" s="140" t="s">
        <v>928</v>
      </c>
      <c r="C366" s="140" t="s">
        <v>99</v>
      </c>
      <c r="D366" s="140" t="s">
        <v>100</v>
      </c>
      <c r="E366" s="141" t="s">
        <v>3748</v>
      </c>
      <c r="F366" s="142">
        <v>2537129</v>
      </c>
      <c r="G366" s="142">
        <v>2616260</v>
      </c>
      <c r="H366" s="142">
        <v>0</v>
      </c>
      <c r="I366" s="142">
        <v>76</v>
      </c>
      <c r="J366" s="142">
        <v>2616336</v>
      </c>
    </row>
    <row r="367" spans="1:10" x14ac:dyDescent="0.25">
      <c r="A367" s="140" t="s">
        <v>5521</v>
      </c>
      <c r="B367" s="140" t="s">
        <v>928</v>
      </c>
      <c r="C367" s="140" t="s">
        <v>99</v>
      </c>
      <c r="D367" s="140" t="s">
        <v>100</v>
      </c>
      <c r="E367" s="141" t="s">
        <v>3749</v>
      </c>
      <c r="F367" s="142">
        <v>1620108</v>
      </c>
      <c r="G367" s="142">
        <v>1627616</v>
      </c>
      <c r="H367" s="142">
        <v>0</v>
      </c>
      <c r="I367" s="142">
        <v>47</v>
      </c>
      <c r="J367" s="142">
        <v>1627663</v>
      </c>
    </row>
    <row r="368" spans="1:10" x14ac:dyDescent="0.25">
      <c r="A368" s="140" t="s">
        <v>5563</v>
      </c>
      <c r="B368" s="140" t="s">
        <v>928</v>
      </c>
      <c r="C368" s="140" t="s">
        <v>99</v>
      </c>
      <c r="D368" s="140" t="s">
        <v>100</v>
      </c>
      <c r="E368" s="141" t="s">
        <v>3750</v>
      </c>
      <c r="F368" s="142">
        <v>1769900</v>
      </c>
      <c r="G368" s="142">
        <v>1799002</v>
      </c>
      <c r="H368" s="142">
        <v>0</v>
      </c>
      <c r="I368" s="142">
        <v>52</v>
      </c>
      <c r="J368" s="142">
        <v>1799054</v>
      </c>
    </row>
    <row r="369" spans="1:10" x14ac:dyDescent="0.25">
      <c r="A369" s="140" t="s">
        <v>5767</v>
      </c>
      <c r="B369" s="140" t="s">
        <v>928</v>
      </c>
      <c r="C369" s="140" t="s">
        <v>99</v>
      </c>
      <c r="D369" s="140" t="s">
        <v>100</v>
      </c>
      <c r="E369" s="141" t="s">
        <v>3751</v>
      </c>
      <c r="F369" s="142">
        <v>10945517</v>
      </c>
      <c r="G369" s="142">
        <v>11171192</v>
      </c>
      <c r="H369" s="142">
        <v>0</v>
      </c>
      <c r="I369" s="142">
        <v>326</v>
      </c>
      <c r="J369" s="142">
        <v>11171518</v>
      </c>
    </row>
    <row r="370" spans="1:10" x14ac:dyDescent="0.25">
      <c r="A370" s="140" t="s">
        <v>4842</v>
      </c>
      <c r="B370" s="140" t="s">
        <v>928</v>
      </c>
      <c r="C370" s="140" t="s">
        <v>99</v>
      </c>
      <c r="D370" s="140" t="s">
        <v>100</v>
      </c>
      <c r="E370" s="141" t="s">
        <v>3752</v>
      </c>
      <c r="F370" s="142">
        <v>5456504</v>
      </c>
      <c r="G370" s="142">
        <v>5576703</v>
      </c>
      <c r="H370" s="142">
        <v>0</v>
      </c>
      <c r="I370" s="142">
        <v>163</v>
      </c>
      <c r="J370" s="142">
        <v>5576866</v>
      </c>
    </row>
    <row r="371" spans="1:10" x14ac:dyDescent="0.25">
      <c r="A371" s="140" t="s">
        <v>5608</v>
      </c>
      <c r="B371" s="140" t="s">
        <v>928</v>
      </c>
      <c r="C371" s="140" t="s">
        <v>99</v>
      </c>
      <c r="D371" s="140" t="s">
        <v>100</v>
      </c>
      <c r="E371" s="141" t="s">
        <v>3753</v>
      </c>
      <c r="F371" s="142">
        <v>1350680</v>
      </c>
      <c r="G371" s="142">
        <v>1444201</v>
      </c>
      <c r="H371" s="142">
        <v>0</v>
      </c>
      <c r="I371" s="142">
        <v>42</v>
      </c>
      <c r="J371" s="142">
        <v>1444243</v>
      </c>
    </row>
    <row r="372" spans="1:10" x14ac:dyDescent="0.25">
      <c r="A372" s="140" t="s">
        <v>4852</v>
      </c>
      <c r="B372" s="140" t="s">
        <v>928</v>
      </c>
      <c r="C372" s="140" t="s">
        <v>99</v>
      </c>
      <c r="D372" s="140" t="s">
        <v>100</v>
      </c>
      <c r="E372" s="141" t="s">
        <v>3754</v>
      </c>
      <c r="F372" s="142">
        <v>5750235</v>
      </c>
      <c r="G372" s="142">
        <v>5765255</v>
      </c>
      <c r="H372" s="142">
        <v>0</v>
      </c>
      <c r="I372" s="142">
        <v>168</v>
      </c>
      <c r="J372" s="142">
        <v>5765423</v>
      </c>
    </row>
    <row r="373" spans="1:10" x14ac:dyDescent="0.25">
      <c r="A373" s="140" t="s">
        <v>5306</v>
      </c>
      <c r="B373" s="140" t="s">
        <v>928</v>
      </c>
      <c r="C373" s="140" t="s">
        <v>99</v>
      </c>
      <c r="D373" s="140" t="s">
        <v>100</v>
      </c>
      <c r="E373" s="141" t="s">
        <v>3755</v>
      </c>
      <c r="F373" s="142">
        <v>2534617</v>
      </c>
      <c r="G373" s="142">
        <v>2526570</v>
      </c>
      <c r="H373" s="142">
        <v>0</v>
      </c>
      <c r="I373" s="142">
        <v>74</v>
      </c>
      <c r="J373" s="142">
        <v>2526644</v>
      </c>
    </row>
    <row r="374" spans="1:10" x14ac:dyDescent="0.25">
      <c r="A374" s="140" t="s">
        <v>5274</v>
      </c>
      <c r="B374" s="140" t="s">
        <v>928</v>
      </c>
      <c r="C374" s="140" t="s">
        <v>99</v>
      </c>
      <c r="D374" s="140" t="s">
        <v>100</v>
      </c>
      <c r="E374" s="141" t="s">
        <v>3756</v>
      </c>
      <c r="F374" s="142">
        <v>2407419</v>
      </c>
      <c r="G374" s="142">
        <v>2475346</v>
      </c>
      <c r="H374" s="142">
        <v>0</v>
      </c>
      <c r="I374" s="142">
        <v>72</v>
      </c>
      <c r="J374" s="142">
        <v>2475418</v>
      </c>
    </row>
    <row r="375" spans="1:10" x14ac:dyDescent="0.25">
      <c r="A375" s="140" t="s">
        <v>5328</v>
      </c>
      <c r="B375" s="140" t="s">
        <v>928</v>
      </c>
      <c r="C375" s="140" t="s">
        <v>99</v>
      </c>
      <c r="D375" s="140" t="s">
        <v>100</v>
      </c>
      <c r="E375" s="141" t="s">
        <v>3757</v>
      </c>
      <c r="F375" s="142">
        <v>2984371</v>
      </c>
      <c r="G375" s="142">
        <v>2952166</v>
      </c>
      <c r="H375" s="142">
        <v>0</v>
      </c>
      <c r="I375" s="142">
        <v>86</v>
      </c>
      <c r="J375" s="142">
        <v>2952252</v>
      </c>
    </row>
    <row r="376" spans="1:10" x14ac:dyDescent="0.25">
      <c r="A376" s="140" t="s">
        <v>4646</v>
      </c>
      <c r="B376" s="140" t="s">
        <v>928</v>
      </c>
      <c r="C376" s="140" t="s">
        <v>99</v>
      </c>
      <c r="D376" s="140" t="s">
        <v>100</v>
      </c>
      <c r="E376" s="141" t="s">
        <v>4694</v>
      </c>
      <c r="F376" s="142">
        <v>0</v>
      </c>
      <c r="G376" s="142">
        <v>799731</v>
      </c>
      <c r="H376" s="142">
        <v>0</v>
      </c>
      <c r="I376" s="142">
        <v>23</v>
      </c>
      <c r="J376" s="142">
        <v>799754</v>
      </c>
    </row>
    <row r="377" spans="1:10" x14ac:dyDescent="0.25">
      <c r="A377" s="140" t="s">
        <v>5461</v>
      </c>
      <c r="B377" s="140" t="s">
        <v>928</v>
      </c>
      <c r="C377" s="140" t="s">
        <v>99</v>
      </c>
      <c r="D377" s="140" t="s">
        <v>100</v>
      </c>
      <c r="E377" s="141" t="s">
        <v>3758</v>
      </c>
      <c r="F377" s="142">
        <v>1552409</v>
      </c>
      <c r="G377" s="142">
        <v>1574205</v>
      </c>
      <c r="H377" s="142">
        <v>0</v>
      </c>
      <c r="I377" s="142">
        <v>46</v>
      </c>
      <c r="J377" s="142">
        <v>1574251</v>
      </c>
    </row>
    <row r="378" spans="1:10" x14ac:dyDescent="0.25">
      <c r="A378" s="140" t="s">
        <v>5412</v>
      </c>
      <c r="B378" s="140" t="s">
        <v>928</v>
      </c>
      <c r="C378" s="140" t="s">
        <v>99</v>
      </c>
      <c r="D378" s="140" t="s">
        <v>100</v>
      </c>
      <c r="E378" s="141" t="s">
        <v>3759</v>
      </c>
      <c r="F378" s="142">
        <v>1671334</v>
      </c>
      <c r="G378" s="142">
        <v>1654839</v>
      </c>
      <c r="H378" s="142">
        <v>0</v>
      </c>
      <c r="I378" s="142">
        <v>48</v>
      </c>
      <c r="J378" s="142">
        <v>1654887</v>
      </c>
    </row>
    <row r="379" spans="1:10" x14ac:dyDescent="0.25">
      <c r="A379" s="140" t="s">
        <v>5523</v>
      </c>
      <c r="B379" s="140" t="s">
        <v>928</v>
      </c>
      <c r="C379" s="140" t="s">
        <v>99</v>
      </c>
      <c r="D379" s="140" t="s">
        <v>100</v>
      </c>
      <c r="E379" s="141" t="s">
        <v>3760</v>
      </c>
      <c r="F379" s="142">
        <v>1706125</v>
      </c>
      <c r="G379" s="142">
        <v>1701421</v>
      </c>
      <c r="H379" s="142">
        <v>0</v>
      </c>
      <c r="I379" s="142">
        <v>50</v>
      </c>
      <c r="J379" s="142">
        <v>1701471</v>
      </c>
    </row>
    <row r="380" spans="1:10" x14ac:dyDescent="0.25">
      <c r="A380" s="140" t="s">
        <v>5278</v>
      </c>
      <c r="B380" s="140" t="s">
        <v>1141</v>
      </c>
      <c r="C380" s="140" t="s">
        <v>19</v>
      </c>
      <c r="D380" s="140" t="s">
        <v>20</v>
      </c>
      <c r="E380" s="141" t="s">
        <v>5959</v>
      </c>
      <c r="F380" s="142">
        <v>36506243</v>
      </c>
      <c r="G380" s="142">
        <v>36984609</v>
      </c>
      <c r="H380" s="142">
        <v>0</v>
      </c>
      <c r="I380" s="142">
        <v>479795</v>
      </c>
      <c r="J380" s="142">
        <v>37464404</v>
      </c>
    </row>
    <row r="381" spans="1:10" x14ac:dyDescent="0.25">
      <c r="A381" s="140" t="s">
        <v>3324</v>
      </c>
      <c r="B381" s="140" t="s">
        <v>1141</v>
      </c>
      <c r="C381" s="140" t="s">
        <v>27</v>
      </c>
      <c r="D381" s="140" t="s">
        <v>28</v>
      </c>
      <c r="E381" s="141" t="s">
        <v>3762</v>
      </c>
      <c r="F381" s="142">
        <v>881872</v>
      </c>
      <c r="G381" s="142">
        <v>850719</v>
      </c>
      <c r="H381" s="142">
        <v>0</v>
      </c>
      <c r="I381" s="142">
        <v>25</v>
      </c>
      <c r="J381" s="142">
        <v>850744</v>
      </c>
    </row>
    <row r="382" spans="1:10" x14ac:dyDescent="0.25">
      <c r="A382" s="140" t="s">
        <v>5846</v>
      </c>
      <c r="B382" s="140" t="s">
        <v>1141</v>
      </c>
      <c r="C382" s="140" t="s">
        <v>27</v>
      </c>
      <c r="D382" s="140" t="s">
        <v>28</v>
      </c>
      <c r="E382" s="141" t="s">
        <v>3763</v>
      </c>
      <c r="F382" s="142">
        <v>1208552</v>
      </c>
      <c r="G382" s="142">
        <v>1232467</v>
      </c>
      <c r="H382" s="142">
        <v>0</v>
      </c>
      <c r="I382" s="142">
        <v>36</v>
      </c>
      <c r="J382" s="142">
        <v>1232503</v>
      </c>
    </row>
    <row r="383" spans="1:10" x14ac:dyDescent="0.25">
      <c r="A383" s="140" t="s">
        <v>5322</v>
      </c>
      <c r="B383" s="140" t="s">
        <v>1141</v>
      </c>
      <c r="C383" s="140" t="s">
        <v>27</v>
      </c>
      <c r="D383" s="140" t="s">
        <v>28</v>
      </c>
      <c r="E383" s="141" t="s">
        <v>3764</v>
      </c>
      <c r="F383" s="142">
        <v>6720517</v>
      </c>
      <c r="G383" s="142">
        <v>6703657</v>
      </c>
      <c r="H383" s="142">
        <v>0</v>
      </c>
      <c r="I383" s="142">
        <v>195</v>
      </c>
      <c r="J383" s="142">
        <v>6703852</v>
      </c>
    </row>
    <row r="384" spans="1:10" ht="30" x14ac:dyDescent="0.25">
      <c r="A384" s="140" t="s">
        <v>5698</v>
      </c>
      <c r="B384" s="140" t="s">
        <v>1141</v>
      </c>
      <c r="C384" s="140" t="s">
        <v>27</v>
      </c>
      <c r="D384" s="140" t="s">
        <v>28</v>
      </c>
      <c r="E384" s="141" t="s">
        <v>3765</v>
      </c>
      <c r="F384" s="142">
        <v>1689804</v>
      </c>
      <c r="G384" s="142">
        <v>1675843</v>
      </c>
      <c r="H384" s="142">
        <v>0</v>
      </c>
      <c r="I384" s="142">
        <v>49</v>
      </c>
      <c r="J384" s="142">
        <v>1675892</v>
      </c>
    </row>
    <row r="385" spans="1:10" x14ac:dyDescent="0.25">
      <c r="A385" s="140" t="s">
        <v>5769</v>
      </c>
      <c r="B385" s="140" t="s">
        <v>1141</v>
      </c>
      <c r="C385" s="140" t="s">
        <v>27</v>
      </c>
      <c r="D385" s="140" t="s">
        <v>28</v>
      </c>
      <c r="E385" s="141" t="s">
        <v>3766</v>
      </c>
      <c r="F385" s="142">
        <v>335281</v>
      </c>
      <c r="G385" s="142">
        <v>336411</v>
      </c>
      <c r="H385" s="142">
        <v>0</v>
      </c>
      <c r="I385" s="142">
        <v>10</v>
      </c>
      <c r="J385" s="142">
        <v>336421</v>
      </c>
    </row>
    <row r="386" spans="1:10" ht="30" x14ac:dyDescent="0.25">
      <c r="A386" s="140" t="s">
        <v>5702</v>
      </c>
      <c r="B386" s="140" t="s">
        <v>1141</v>
      </c>
      <c r="C386" s="140" t="s">
        <v>27</v>
      </c>
      <c r="D386" s="140" t="s">
        <v>28</v>
      </c>
      <c r="E386" s="141" t="s">
        <v>3767</v>
      </c>
      <c r="F386" s="142">
        <v>1311410</v>
      </c>
      <c r="G386" s="142">
        <v>1328439</v>
      </c>
      <c r="H386" s="142">
        <v>0</v>
      </c>
      <c r="I386" s="142">
        <v>39</v>
      </c>
      <c r="J386" s="142">
        <v>1328478</v>
      </c>
    </row>
    <row r="387" spans="1:10" x14ac:dyDescent="0.25">
      <c r="A387" s="140" t="s">
        <v>5468</v>
      </c>
      <c r="B387" s="140" t="s">
        <v>1141</v>
      </c>
      <c r="C387" s="140" t="s">
        <v>27</v>
      </c>
      <c r="D387" s="140" t="s">
        <v>28</v>
      </c>
      <c r="E387" s="141" t="s">
        <v>3768</v>
      </c>
      <c r="F387" s="142">
        <v>388040</v>
      </c>
      <c r="G387" s="142">
        <v>391136</v>
      </c>
      <c r="H387" s="142">
        <v>0</v>
      </c>
      <c r="I387" s="142">
        <v>11</v>
      </c>
      <c r="J387" s="142">
        <v>391147</v>
      </c>
    </row>
    <row r="388" spans="1:10" x14ac:dyDescent="0.25">
      <c r="A388" s="140" t="s">
        <v>5419</v>
      </c>
      <c r="B388" s="140" t="s">
        <v>1141</v>
      </c>
      <c r="C388" s="140" t="s">
        <v>27</v>
      </c>
      <c r="D388" s="140" t="s">
        <v>28</v>
      </c>
      <c r="E388" s="141" t="s">
        <v>3769</v>
      </c>
      <c r="F388" s="142">
        <v>441678</v>
      </c>
      <c r="G388" s="142">
        <v>458607</v>
      </c>
      <c r="H388" s="142">
        <v>0</v>
      </c>
      <c r="I388" s="142">
        <v>13</v>
      </c>
      <c r="J388" s="142">
        <v>458620</v>
      </c>
    </row>
    <row r="389" spans="1:10" x14ac:dyDescent="0.25">
      <c r="A389" s="140" t="s">
        <v>5477</v>
      </c>
      <c r="B389" s="140" t="s">
        <v>1141</v>
      </c>
      <c r="C389" s="140" t="s">
        <v>27</v>
      </c>
      <c r="D389" s="140" t="s">
        <v>28</v>
      </c>
      <c r="E389" s="141" t="s">
        <v>3770</v>
      </c>
      <c r="F389" s="142">
        <v>219910</v>
      </c>
      <c r="G389" s="142">
        <v>204322</v>
      </c>
      <c r="H389" s="142">
        <v>0</v>
      </c>
      <c r="I389" s="142">
        <v>6</v>
      </c>
      <c r="J389" s="142">
        <v>204328</v>
      </c>
    </row>
    <row r="390" spans="1:10" ht="30" x14ac:dyDescent="0.25">
      <c r="A390" s="140" t="s">
        <v>4647</v>
      </c>
      <c r="B390" s="140" t="s">
        <v>1141</v>
      </c>
      <c r="C390" s="140" t="s">
        <v>27</v>
      </c>
      <c r="D390" s="140" t="s">
        <v>28</v>
      </c>
      <c r="E390" s="141" t="s">
        <v>3772</v>
      </c>
      <c r="F390" s="142">
        <v>1527455</v>
      </c>
      <c r="G390" s="142">
        <v>1557466</v>
      </c>
      <c r="H390" s="142">
        <v>0</v>
      </c>
      <c r="I390" s="142">
        <v>45</v>
      </c>
      <c r="J390" s="142">
        <v>1557511</v>
      </c>
    </row>
    <row r="391" spans="1:10" x14ac:dyDescent="0.25">
      <c r="A391" s="140" t="s">
        <v>5154</v>
      </c>
      <c r="B391" s="140" t="s">
        <v>1141</v>
      </c>
      <c r="C391" s="140" t="s">
        <v>27</v>
      </c>
      <c r="D391" s="140" t="s">
        <v>28</v>
      </c>
      <c r="E391" s="141" t="s">
        <v>3773</v>
      </c>
      <c r="F391" s="142">
        <v>527515</v>
      </c>
      <c r="G391" s="142">
        <v>488012</v>
      </c>
      <c r="H391" s="142">
        <v>0</v>
      </c>
      <c r="I391" s="142">
        <v>14</v>
      </c>
      <c r="J391" s="142">
        <v>488026</v>
      </c>
    </row>
    <row r="392" spans="1:10" x14ac:dyDescent="0.25">
      <c r="A392" s="140" t="s">
        <v>5445</v>
      </c>
      <c r="B392" s="140" t="s">
        <v>1141</v>
      </c>
      <c r="C392" s="140" t="s">
        <v>27</v>
      </c>
      <c r="D392" s="140" t="s">
        <v>28</v>
      </c>
      <c r="E392" s="141" t="s">
        <v>3774</v>
      </c>
      <c r="F392" s="142">
        <v>404701</v>
      </c>
      <c r="G392" s="142">
        <v>394841</v>
      </c>
      <c r="H392" s="142">
        <v>0</v>
      </c>
      <c r="I392" s="142">
        <v>12</v>
      </c>
      <c r="J392" s="142">
        <v>394853</v>
      </c>
    </row>
    <row r="393" spans="1:10" x14ac:dyDescent="0.25">
      <c r="A393" s="140" t="s">
        <v>4817</v>
      </c>
      <c r="B393" s="140" t="s">
        <v>1141</v>
      </c>
      <c r="C393" s="140" t="s">
        <v>27</v>
      </c>
      <c r="D393" s="140" t="s">
        <v>28</v>
      </c>
      <c r="E393" s="141" t="s">
        <v>3775</v>
      </c>
      <c r="F393" s="142">
        <v>415141</v>
      </c>
      <c r="G393" s="142">
        <v>423677</v>
      </c>
      <c r="H393" s="142">
        <v>0</v>
      </c>
      <c r="I393" s="142">
        <v>12</v>
      </c>
      <c r="J393" s="142">
        <v>423689</v>
      </c>
    </row>
    <row r="394" spans="1:10" x14ac:dyDescent="0.25">
      <c r="A394" s="140" t="s">
        <v>5902</v>
      </c>
      <c r="B394" s="140" t="s">
        <v>1141</v>
      </c>
      <c r="C394" s="140" t="s">
        <v>27</v>
      </c>
      <c r="D394" s="140" t="s">
        <v>28</v>
      </c>
      <c r="E394" s="141" t="s">
        <v>3776</v>
      </c>
      <c r="F394" s="142">
        <v>577717</v>
      </c>
      <c r="G394" s="142">
        <v>592412</v>
      </c>
      <c r="H394" s="142">
        <v>0</v>
      </c>
      <c r="I394" s="142">
        <v>17</v>
      </c>
      <c r="J394" s="142">
        <v>592429</v>
      </c>
    </row>
    <row r="395" spans="1:10" x14ac:dyDescent="0.25">
      <c r="A395" s="140" t="s">
        <v>5800</v>
      </c>
      <c r="B395" s="140" t="s">
        <v>1141</v>
      </c>
      <c r="C395" s="140" t="s">
        <v>27</v>
      </c>
      <c r="D395" s="140" t="s">
        <v>28</v>
      </c>
      <c r="E395" s="141" t="s">
        <v>3777</v>
      </c>
      <c r="F395" s="142">
        <v>2106487</v>
      </c>
      <c r="G395" s="142">
        <v>2050920</v>
      </c>
      <c r="H395" s="142">
        <v>0</v>
      </c>
      <c r="I395" s="142">
        <v>60</v>
      </c>
      <c r="J395" s="142">
        <v>2050980</v>
      </c>
    </row>
    <row r="396" spans="1:10" x14ac:dyDescent="0.25">
      <c r="A396" s="140" t="s">
        <v>5188</v>
      </c>
      <c r="B396" s="140" t="s">
        <v>1141</v>
      </c>
      <c r="C396" s="140" t="s">
        <v>47</v>
      </c>
      <c r="D396" s="140" t="s">
        <v>48</v>
      </c>
      <c r="E396" s="141" t="s">
        <v>3778</v>
      </c>
      <c r="F396" s="142">
        <v>301059</v>
      </c>
      <c r="G396" s="142">
        <v>291993</v>
      </c>
      <c r="H396" s="142">
        <v>0</v>
      </c>
      <c r="I396" s="142">
        <v>9</v>
      </c>
      <c r="J396" s="142">
        <v>292002</v>
      </c>
    </row>
    <row r="397" spans="1:10" x14ac:dyDescent="0.25">
      <c r="A397" s="140" t="s">
        <v>5197</v>
      </c>
      <c r="B397" s="140" t="s">
        <v>1141</v>
      </c>
      <c r="C397" s="140" t="s">
        <v>27</v>
      </c>
      <c r="D397" s="140" t="s">
        <v>28</v>
      </c>
      <c r="E397" s="141" t="s">
        <v>3779</v>
      </c>
      <c r="F397" s="142">
        <v>565763</v>
      </c>
      <c r="G397" s="142">
        <v>576872</v>
      </c>
      <c r="H397" s="142">
        <v>0</v>
      </c>
      <c r="I397" s="142">
        <v>17</v>
      </c>
      <c r="J397" s="142">
        <v>576889</v>
      </c>
    </row>
    <row r="398" spans="1:10" x14ac:dyDescent="0.25">
      <c r="A398" s="140" t="s">
        <v>4983</v>
      </c>
      <c r="B398" s="140" t="s">
        <v>1141</v>
      </c>
      <c r="C398" s="140" t="s">
        <v>27</v>
      </c>
      <c r="D398" s="140" t="s">
        <v>28</v>
      </c>
      <c r="E398" s="141" t="s">
        <v>3780</v>
      </c>
      <c r="F398" s="142">
        <v>519141</v>
      </c>
      <c r="G398" s="142">
        <v>520466</v>
      </c>
      <c r="H398" s="142">
        <v>0</v>
      </c>
      <c r="I398" s="142">
        <v>15</v>
      </c>
      <c r="J398" s="142">
        <v>520481</v>
      </c>
    </row>
    <row r="399" spans="1:10" x14ac:dyDescent="0.25">
      <c r="A399" s="140" t="s">
        <v>5640</v>
      </c>
      <c r="B399" s="140" t="s">
        <v>1141</v>
      </c>
      <c r="C399" s="140" t="s">
        <v>99</v>
      </c>
      <c r="D399" s="140" t="s">
        <v>100</v>
      </c>
      <c r="E399" s="141" t="s">
        <v>3781</v>
      </c>
      <c r="F399" s="142">
        <v>990441</v>
      </c>
      <c r="G399" s="142">
        <v>1077792</v>
      </c>
      <c r="H399" s="142">
        <v>0</v>
      </c>
      <c r="I399" s="142">
        <v>31</v>
      </c>
      <c r="J399" s="142">
        <v>1077823</v>
      </c>
    </row>
    <row r="400" spans="1:10" x14ac:dyDescent="0.25">
      <c r="A400" s="140" t="s">
        <v>5570</v>
      </c>
      <c r="B400" s="140" t="s">
        <v>1141</v>
      </c>
      <c r="C400" s="140" t="s">
        <v>99</v>
      </c>
      <c r="D400" s="140" t="s">
        <v>100</v>
      </c>
      <c r="E400" s="141" t="s">
        <v>3782</v>
      </c>
      <c r="F400" s="142">
        <v>2232972</v>
      </c>
      <c r="G400" s="142">
        <v>2310055</v>
      </c>
      <c r="H400" s="142">
        <v>0</v>
      </c>
      <c r="I400" s="142">
        <v>67</v>
      </c>
      <c r="J400" s="142">
        <v>2310122</v>
      </c>
    </row>
    <row r="401" spans="1:10" x14ac:dyDescent="0.25">
      <c r="A401" s="140" t="s">
        <v>5104</v>
      </c>
      <c r="B401" s="140" t="s">
        <v>1141</v>
      </c>
      <c r="C401" s="140" t="s">
        <v>99</v>
      </c>
      <c r="D401" s="140" t="s">
        <v>100</v>
      </c>
      <c r="E401" s="141" t="s">
        <v>3783</v>
      </c>
      <c r="F401" s="142">
        <v>3023526</v>
      </c>
      <c r="G401" s="142">
        <v>3133334</v>
      </c>
      <c r="H401" s="142">
        <v>0</v>
      </c>
      <c r="I401" s="142">
        <v>91</v>
      </c>
      <c r="J401" s="142">
        <v>3133425</v>
      </c>
    </row>
    <row r="402" spans="1:10" x14ac:dyDescent="0.25">
      <c r="A402" s="140" t="s">
        <v>5071</v>
      </c>
      <c r="B402" s="140" t="s">
        <v>1141</v>
      </c>
      <c r="C402" s="140" t="s">
        <v>99</v>
      </c>
      <c r="D402" s="140" t="s">
        <v>100</v>
      </c>
      <c r="E402" s="141" t="s">
        <v>3784</v>
      </c>
      <c r="F402" s="142">
        <v>4744146</v>
      </c>
      <c r="G402" s="142">
        <v>4739337</v>
      </c>
      <c r="H402" s="142">
        <v>0</v>
      </c>
      <c r="I402" s="142">
        <v>138</v>
      </c>
      <c r="J402" s="142">
        <v>4739475</v>
      </c>
    </row>
    <row r="403" spans="1:10" x14ac:dyDescent="0.25">
      <c r="A403" s="140" t="s">
        <v>5425</v>
      </c>
      <c r="B403" s="140" t="s">
        <v>1141</v>
      </c>
      <c r="C403" s="140" t="s">
        <v>99</v>
      </c>
      <c r="D403" s="140" t="s">
        <v>100</v>
      </c>
      <c r="E403" s="141" t="s">
        <v>3785</v>
      </c>
      <c r="F403" s="142">
        <v>1978884</v>
      </c>
      <c r="G403" s="142">
        <v>2006002</v>
      </c>
      <c r="H403" s="142">
        <v>0</v>
      </c>
      <c r="I403" s="142">
        <v>58</v>
      </c>
      <c r="J403" s="142">
        <v>2006060</v>
      </c>
    </row>
    <row r="404" spans="1:10" x14ac:dyDescent="0.25">
      <c r="A404" s="140" t="s">
        <v>4849</v>
      </c>
      <c r="B404" s="140" t="s">
        <v>1141</v>
      </c>
      <c r="C404" s="140" t="s">
        <v>99</v>
      </c>
      <c r="D404" s="140" t="s">
        <v>100</v>
      </c>
      <c r="E404" s="141" t="s">
        <v>3786</v>
      </c>
      <c r="F404" s="142">
        <v>5249888</v>
      </c>
      <c r="G404" s="142">
        <v>5189743</v>
      </c>
      <c r="H404" s="142">
        <v>0</v>
      </c>
      <c r="I404" s="142">
        <v>151</v>
      </c>
      <c r="J404" s="142">
        <v>5189894</v>
      </c>
    </row>
    <row r="405" spans="1:10" x14ac:dyDescent="0.25">
      <c r="A405" s="140" t="s">
        <v>5671</v>
      </c>
      <c r="B405" s="140" t="s">
        <v>1141</v>
      </c>
      <c r="C405" s="140" t="s">
        <v>99</v>
      </c>
      <c r="D405" s="140" t="s">
        <v>100</v>
      </c>
      <c r="E405" s="141" t="s">
        <v>3787</v>
      </c>
      <c r="F405" s="142">
        <v>991316</v>
      </c>
      <c r="G405" s="142">
        <v>1013369</v>
      </c>
      <c r="H405" s="142">
        <v>0</v>
      </c>
      <c r="I405" s="142">
        <v>30</v>
      </c>
      <c r="J405" s="142">
        <v>1013399</v>
      </c>
    </row>
    <row r="406" spans="1:10" x14ac:dyDescent="0.25">
      <c r="A406" s="140" t="s">
        <v>4788</v>
      </c>
      <c r="B406" s="140" t="s">
        <v>1219</v>
      </c>
      <c r="C406" s="140" t="s">
        <v>27</v>
      </c>
      <c r="D406" s="140" t="s">
        <v>28</v>
      </c>
      <c r="E406" s="141" t="s">
        <v>3788</v>
      </c>
      <c r="F406" s="142">
        <v>7285255</v>
      </c>
      <c r="G406" s="142">
        <v>7285626</v>
      </c>
      <c r="H406" s="142">
        <v>0</v>
      </c>
      <c r="I406" s="142">
        <v>212</v>
      </c>
      <c r="J406" s="142">
        <v>7285838</v>
      </c>
    </row>
    <row r="407" spans="1:10" x14ac:dyDescent="0.25">
      <c r="A407" s="143" t="s">
        <v>3384</v>
      </c>
      <c r="B407" s="143" t="s">
        <v>1219</v>
      </c>
      <c r="C407" s="144" t="s">
        <v>3364</v>
      </c>
      <c r="D407" s="143" t="s">
        <v>5960</v>
      </c>
      <c r="E407" s="145" t="s">
        <v>4629</v>
      </c>
      <c r="F407" s="146">
        <v>2464503</v>
      </c>
      <c r="G407" s="146">
        <v>2459401</v>
      </c>
      <c r="H407" s="142">
        <v>0</v>
      </c>
      <c r="I407" s="142">
        <v>31905</v>
      </c>
      <c r="J407" s="142">
        <v>2491306</v>
      </c>
    </row>
    <row r="408" spans="1:10" x14ac:dyDescent="0.25">
      <c r="A408" s="143" t="s">
        <v>3383</v>
      </c>
      <c r="B408" s="143" t="s">
        <v>1219</v>
      </c>
      <c r="C408" s="144" t="s">
        <v>3364</v>
      </c>
      <c r="D408" s="143" t="s">
        <v>5960</v>
      </c>
      <c r="E408" s="145" t="s">
        <v>4630</v>
      </c>
      <c r="F408" s="146">
        <v>705196</v>
      </c>
      <c r="G408" s="146">
        <v>687775</v>
      </c>
      <c r="H408" s="142">
        <v>0</v>
      </c>
      <c r="I408" s="142">
        <v>8922</v>
      </c>
      <c r="J408" s="142">
        <v>696697</v>
      </c>
    </row>
    <row r="409" spans="1:10" x14ac:dyDescent="0.25">
      <c r="A409" s="143" t="s">
        <v>3382</v>
      </c>
      <c r="B409" s="143" t="s">
        <v>1219</v>
      </c>
      <c r="C409" s="144" t="s">
        <v>3364</v>
      </c>
      <c r="D409" s="143" t="s">
        <v>5960</v>
      </c>
      <c r="E409" s="145" t="s">
        <v>4631</v>
      </c>
      <c r="F409" s="146">
        <v>1711058</v>
      </c>
      <c r="G409" s="146">
        <v>1709020</v>
      </c>
      <c r="H409" s="142">
        <v>0</v>
      </c>
      <c r="I409" s="142">
        <v>22171</v>
      </c>
      <c r="J409" s="142">
        <v>1731191</v>
      </c>
    </row>
    <row r="410" spans="1:10" x14ac:dyDescent="0.25">
      <c r="A410" s="140" t="s">
        <v>5674</v>
      </c>
      <c r="B410" s="140" t="s">
        <v>1223</v>
      </c>
      <c r="C410" s="140" t="s">
        <v>19</v>
      </c>
      <c r="D410" s="140" t="s">
        <v>20</v>
      </c>
      <c r="E410" s="141" t="s">
        <v>5961</v>
      </c>
      <c r="F410" s="142">
        <v>21389619</v>
      </c>
      <c r="G410" s="142">
        <v>21410999</v>
      </c>
      <c r="H410" s="142">
        <v>0</v>
      </c>
      <c r="I410" s="142">
        <v>277761</v>
      </c>
      <c r="J410" s="142">
        <v>21688760</v>
      </c>
    </row>
    <row r="411" spans="1:10" x14ac:dyDescent="0.25">
      <c r="A411" s="140" t="s">
        <v>5073</v>
      </c>
      <c r="B411" s="140" t="s">
        <v>1223</v>
      </c>
      <c r="C411" s="140" t="s">
        <v>27</v>
      </c>
      <c r="D411" s="140" t="s">
        <v>28</v>
      </c>
      <c r="E411" s="141" t="s">
        <v>3790</v>
      </c>
      <c r="F411" s="142">
        <v>484243</v>
      </c>
      <c r="G411" s="142">
        <v>490972</v>
      </c>
      <c r="H411" s="142">
        <v>0</v>
      </c>
      <c r="I411" s="142">
        <v>14</v>
      </c>
      <c r="J411" s="142">
        <v>490986</v>
      </c>
    </row>
    <row r="412" spans="1:10" x14ac:dyDescent="0.25">
      <c r="A412" s="140" t="s">
        <v>5384</v>
      </c>
      <c r="B412" s="140" t="s">
        <v>1223</v>
      </c>
      <c r="C412" s="140" t="s">
        <v>27</v>
      </c>
      <c r="D412" s="140" t="s">
        <v>28</v>
      </c>
      <c r="E412" s="141" t="s">
        <v>3791</v>
      </c>
      <c r="F412" s="142">
        <v>239061</v>
      </c>
      <c r="G412" s="142">
        <v>243552</v>
      </c>
      <c r="H412" s="142">
        <v>0</v>
      </c>
      <c r="I412" s="142">
        <v>7</v>
      </c>
      <c r="J412" s="142">
        <v>243559</v>
      </c>
    </row>
    <row r="413" spans="1:10" x14ac:dyDescent="0.25">
      <c r="A413" s="140" t="s">
        <v>5828</v>
      </c>
      <c r="B413" s="140" t="s">
        <v>1223</v>
      </c>
      <c r="C413" s="140" t="s">
        <v>27</v>
      </c>
      <c r="D413" s="140" t="s">
        <v>28</v>
      </c>
      <c r="E413" s="141" t="s">
        <v>3792</v>
      </c>
      <c r="F413" s="142">
        <v>1025134</v>
      </c>
      <c r="G413" s="142">
        <v>986225</v>
      </c>
      <c r="H413" s="142">
        <v>0</v>
      </c>
      <c r="I413" s="142">
        <v>29</v>
      </c>
      <c r="J413" s="142">
        <v>986254</v>
      </c>
    </row>
    <row r="414" spans="1:10" x14ac:dyDescent="0.25">
      <c r="A414" s="140" t="s">
        <v>5105</v>
      </c>
      <c r="B414" s="140" t="s">
        <v>1223</v>
      </c>
      <c r="C414" s="140" t="s">
        <v>27</v>
      </c>
      <c r="D414" s="140" t="s">
        <v>28</v>
      </c>
      <c r="E414" s="141" t="s">
        <v>3793</v>
      </c>
      <c r="F414" s="142">
        <v>853957</v>
      </c>
      <c r="G414" s="142">
        <v>851350</v>
      </c>
      <c r="H414" s="142">
        <v>0</v>
      </c>
      <c r="I414" s="142">
        <v>25</v>
      </c>
      <c r="J414" s="142">
        <v>851375</v>
      </c>
    </row>
    <row r="415" spans="1:10" x14ac:dyDescent="0.25">
      <c r="A415" s="140" t="s">
        <v>5917</v>
      </c>
      <c r="B415" s="140" t="s">
        <v>1223</v>
      </c>
      <c r="C415" s="140" t="s">
        <v>27</v>
      </c>
      <c r="D415" s="140" t="s">
        <v>28</v>
      </c>
      <c r="E415" s="141" t="s">
        <v>3794</v>
      </c>
      <c r="F415" s="142">
        <v>1155458</v>
      </c>
      <c r="G415" s="142">
        <v>1158935</v>
      </c>
      <c r="H415" s="142">
        <v>0</v>
      </c>
      <c r="I415" s="142">
        <v>34</v>
      </c>
      <c r="J415" s="142">
        <v>1158969</v>
      </c>
    </row>
    <row r="416" spans="1:10" x14ac:dyDescent="0.25">
      <c r="A416" s="140" t="s">
        <v>5687</v>
      </c>
      <c r="B416" s="140" t="s">
        <v>1223</v>
      </c>
      <c r="C416" s="140" t="s">
        <v>27</v>
      </c>
      <c r="D416" s="140" t="s">
        <v>28</v>
      </c>
      <c r="E416" s="141" t="s">
        <v>3795</v>
      </c>
      <c r="F416" s="142">
        <v>3434171</v>
      </c>
      <c r="G416" s="142">
        <v>3382885</v>
      </c>
      <c r="H416" s="142">
        <v>0</v>
      </c>
      <c r="I416" s="142">
        <v>99</v>
      </c>
      <c r="J416" s="142">
        <v>3382984</v>
      </c>
    </row>
    <row r="417" spans="1:10" x14ac:dyDescent="0.25">
      <c r="A417" s="140" t="s">
        <v>5159</v>
      </c>
      <c r="B417" s="140" t="s">
        <v>1223</v>
      </c>
      <c r="C417" s="140" t="s">
        <v>27</v>
      </c>
      <c r="D417" s="140" t="s">
        <v>28</v>
      </c>
      <c r="E417" s="141" t="s">
        <v>3796</v>
      </c>
      <c r="F417" s="142">
        <v>953904</v>
      </c>
      <c r="G417" s="142">
        <v>963278</v>
      </c>
      <c r="H417" s="142">
        <v>0</v>
      </c>
      <c r="I417" s="142">
        <v>28</v>
      </c>
      <c r="J417" s="142">
        <v>963306</v>
      </c>
    </row>
    <row r="418" spans="1:10" x14ac:dyDescent="0.25">
      <c r="A418" s="140" t="s">
        <v>4973</v>
      </c>
      <c r="B418" s="140" t="s">
        <v>1223</v>
      </c>
      <c r="C418" s="140" t="s">
        <v>27</v>
      </c>
      <c r="D418" s="140" t="s">
        <v>28</v>
      </c>
      <c r="E418" s="141" t="s">
        <v>3797</v>
      </c>
      <c r="F418" s="142">
        <v>570998</v>
      </c>
      <c r="G418" s="142">
        <v>568502</v>
      </c>
      <c r="H418" s="142">
        <v>0</v>
      </c>
      <c r="I418" s="142">
        <v>17</v>
      </c>
      <c r="J418" s="142">
        <v>568519</v>
      </c>
    </row>
    <row r="419" spans="1:10" x14ac:dyDescent="0.25">
      <c r="A419" s="140" t="s">
        <v>4911</v>
      </c>
      <c r="B419" s="140" t="s">
        <v>1223</v>
      </c>
      <c r="C419" s="140" t="s">
        <v>27</v>
      </c>
      <c r="D419" s="140" t="s">
        <v>28</v>
      </c>
      <c r="E419" s="141" t="s">
        <v>3798</v>
      </c>
      <c r="F419" s="142">
        <v>1501920</v>
      </c>
      <c r="G419" s="142">
        <v>1510254</v>
      </c>
      <c r="H419" s="142">
        <v>0</v>
      </c>
      <c r="I419" s="142">
        <v>44</v>
      </c>
      <c r="J419" s="142">
        <v>1510298</v>
      </c>
    </row>
    <row r="420" spans="1:10" x14ac:dyDescent="0.25">
      <c r="A420" s="140" t="s">
        <v>5028</v>
      </c>
      <c r="B420" s="140" t="s">
        <v>1223</v>
      </c>
      <c r="C420" s="140" t="s">
        <v>27</v>
      </c>
      <c r="D420" s="140" t="s">
        <v>28</v>
      </c>
      <c r="E420" s="141" t="s">
        <v>3799</v>
      </c>
      <c r="F420" s="142">
        <v>1128520</v>
      </c>
      <c r="G420" s="142">
        <v>1132950</v>
      </c>
      <c r="H420" s="142">
        <v>0</v>
      </c>
      <c r="I420" s="142">
        <v>33</v>
      </c>
      <c r="J420" s="142">
        <v>1132983</v>
      </c>
    </row>
    <row r="421" spans="1:10" x14ac:dyDescent="0.25">
      <c r="A421" s="140" t="s">
        <v>5087</v>
      </c>
      <c r="B421" s="140" t="s">
        <v>1223</v>
      </c>
      <c r="C421" s="140" t="s">
        <v>27</v>
      </c>
      <c r="D421" s="140" t="s">
        <v>28</v>
      </c>
      <c r="E421" s="141" t="s">
        <v>3800</v>
      </c>
      <c r="F421" s="142">
        <v>232295</v>
      </c>
      <c r="G421" s="142">
        <v>247933</v>
      </c>
      <c r="H421" s="142">
        <v>0</v>
      </c>
      <c r="I421" s="142">
        <v>7</v>
      </c>
      <c r="J421" s="142">
        <v>247940</v>
      </c>
    </row>
    <row r="422" spans="1:10" x14ac:dyDescent="0.25">
      <c r="A422" s="140" t="s">
        <v>5927</v>
      </c>
      <c r="B422" s="140" t="s">
        <v>1267</v>
      </c>
      <c r="C422" s="140" t="s">
        <v>19</v>
      </c>
      <c r="D422" s="140" t="s">
        <v>20</v>
      </c>
      <c r="E422" s="141" t="s">
        <v>5962</v>
      </c>
      <c r="F422" s="142">
        <v>7820558</v>
      </c>
      <c r="G422" s="142">
        <v>7464476</v>
      </c>
      <c r="H422" s="142">
        <v>0</v>
      </c>
      <c r="I422" s="142">
        <v>96835</v>
      </c>
      <c r="J422" s="142">
        <v>7561311</v>
      </c>
    </row>
    <row r="423" spans="1:10" x14ac:dyDescent="0.25">
      <c r="A423" s="140" t="s">
        <v>5667</v>
      </c>
      <c r="B423" s="140" t="s">
        <v>1267</v>
      </c>
      <c r="C423" s="140" t="s">
        <v>27</v>
      </c>
      <c r="D423" s="140" t="s">
        <v>28</v>
      </c>
      <c r="E423" s="141" t="s">
        <v>3802</v>
      </c>
      <c r="F423" s="142">
        <v>1279839</v>
      </c>
      <c r="G423" s="142">
        <v>1299756</v>
      </c>
      <c r="H423" s="142">
        <v>0</v>
      </c>
      <c r="I423" s="142">
        <v>38</v>
      </c>
      <c r="J423" s="142">
        <v>1299794</v>
      </c>
    </row>
    <row r="424" spans="1:10" x14ac:dyDescent="0.25">
      <c r="A424" s="140" t="s">
        <v>4759</v>
      </c>
      <c r="B424" s="140" t="s">
        <v>1267</v>
      </c>
      <c r="C424" s="140" t="s">
        <v>47</v>
      </c>
      <c r="D424" s="140" t="s">
        <v>48</v>
      </c>
      <c r="E424" s="141" t="s">
        <v>5963</v>
      </c>
      <c r="F424" s="142">
        <v>0</v>
      </c>
      <c r="G424" s="142">
        <v>419134</v>
      </c>
      <c r="H424" s="142">
        <v>0</v>
      </c>
      <c r="I424" s="142">
        <v>12</v>
      </c>
      <c r="J424" s="142">
        <v>419146</v>
      </c>
    </row>
    <row r="425" spans="1:10" x14ac:dyDescent="0.25">
      <c r="A425" s="140" t="s">
        <v>5284</v>
      </c>
      <c r="B425" s="140" t="s">
        <v>1267</v>
      </c>
      <c r="C425" s="140" t="s">
        <v>27</v>
      </c>
      <c r="D425" s="140" t="s">
        <v>28</v>
      </c>
      <c r="E425" s="141" t="s">
        <v>3803</v>
      </c>
      <c r="F425" s="142">
        <v>291017</v>
      </c>
      <c r="G425" s="142">
        <v>310672</v>
      </c>
      <c r="H425" s="142">
        <v>0</v>
      </c>
      <c r="I425" s="142">
        <v>9</v>
      </c>
      <c r="J425" s="142">
        <v>310681</v>
      </c>
    </row>
    <row r="426" spans="1:10" x14ac:dyDescent="0.25">
      <c r="A426" s="140" t="s">
        <v>5153</v>
      </c>
      <c r="B426" s="140" t="s">
        <v>1267</v>
      </c>
      <c r="C426" s="140" t="s">
        <v>27</v>
      </c>
      <c r="D426" s="140" t="s">
        <v>28</v>
      </c>
      <c r="E426" s="141" t="s">
        <v>3804</v>
      </c>
      <c r="F426" s="142">
        <v>342890</v>
      </c>
      <c r="G426" s="142">
        <v>342925</v>
      </c>
      <c r="H426" s="142">
        <v>0</v>
      </c>
      <c r="I426" s="142">
        <v>10</v>
      </c>
      <c r="J426" s="142">
        <v>342935</v>
      </c>
    </row>
    <row r="427" spans="1:10" x14ac:dyDescent="0.25">
      <c r="A427" s="140" t="s">
        <v>5447</v>
      </c>
      <c r="B427" s="140" t="s">
        <v>1267</v>
      </c>
      <c r="C427" s="140" t="s">
        <v>27</v>
      </c>
      <c r="D427" s="140" t="s">
        <v>28</v>
      </c>
      <c r="E427" s="141" t="s">
        <v>3805</v>
      </c>
      <c r="F427" s="142">
        <v>195963</v>
      </c>
      <c r="G427" s="142">
        <v>185143</v>
      </c>
      <c r="H427" s="142">
        <v>0</v>
      </c>
      <c r="I427" s="142">
        <v>5</v>
      </c>
      <c r="J427" s="142">
        <v>185148</v>
      </c>
    </row>
    <row r="428" spans="1:10" x14ac:dyDescent="0.25">
      <c r="A428" s="140" t="s">
        <v>4845</v>
      </c>
      <c r="B428" s="140" t="s">
        <v>1267</v>
      </c>
      <c r="C428" s="140" t="s">
        <v>47</v>
      </c>
      <c r="D428" s="140" t="s">
        <v>48</v>
      </c>
      <c r="E428" s="141" t="s">
        <v>3806</v>
      </c>
      <c r="F428" s="142">
        <v>329858</v>
      </c>
      <c r="G428" s="142">
        <v>356314</v>
      </c>
      <c r="H428" s="142">
        <v>0</v>
      </c>
      <c r="I428" s="142">
        <v>10</v>
      </c>
      <c r="J428" s="142">
        <v>356324</v>
      </c>
    </row>
    <row r="429" spans="1:10" x14ac:dyDescent="0.25">
      <c r="A429" s="140" t="s">
        <v>4853</v>
      </c>
      <c r="B429" s="140" t="s">
        <v>1267</v>
      </c>
      <c r="C429" s="140" t="s">
        <v>47</v>
      </c>
      <c r="D429" s="140" t="s">
        <v>48</v>
      </c>
      <c r="E429" s="141" t="s">
        <v>3807</v>
      </c>
      <c r="F429" s="142">
        <v>719372</v>
      </c>
      <c r="G429" s="142">
        <v>748405</v>
      </c>
      <c r="H429" s="142">
        <v>0</v>
      </c>
      <c r="I429" s="142">
        <v>22</v>
      </c>
      <c r="J429" s="142">
        <v>748427</v>
      </c>
    </row>
    <row r="430" spans="1:10" x14ac:dyDescent="0.25">
      <c r="A430" s="140" t="s">
        <v>5217</v>
      </c>
      <c r="B430" s="140" t="s">
        <v>1267</v>
      </c>
      <c r="C430" s="140" t="s">
        <v>27</v>
      </c>
      <c r="D430" s="140" t="s">
        <v>28</v>
      </c>
      <c r="E430" s="141" t="s">
        <v>3808</v>
      </c>
      <c r="F430" s="142">
        <v>363208</v>
      </c>
      <c r="G430" s="142">
        <v>375408</v>
      </c>
      <c r="H430" s="142">
        <v>0</v>
      </c>
      <c r="I430" s="142">
        <v>11</v>
      </c>
      <c r="J430" s="142">
        <v>375419</v>
      </c>
    </row>
    <row r="431" spans="1:10" x14ac:dyDescent="0.25">
      <c r="A431" s="140" t="s">
        <v>5529</v>
      </c>
      <c r="B431" s="140" t="s">
        <v>1293</v>
      </c>
      <c r="C431" s="140" t="s">
        <v>19</v>
      </c>
      <c r="D431" s="140" t="s">
        <v>20</v>
      </c>
      <c r="E431" s="141" t="s">
        <v>5964</v>
      </c>
      <c r="F431" s="142">
        <v>26180836</v>
      </c>
      <c r="G431" s="142">
        <v>26212862</v>
      </c>
      <c r="H431" s="142">
        <v>0</v>
      </c>
      <c r="I431" s="142">
        <v>340055</v>
      </c>
      <c r="J431" s="142">
        <v>26552917</v>
      </c>
    </row>
    <row r="432" spans="1:10" x14ac:dyDescent="0.25">
      <c r="A432" s="140" t="s">
        <v>5574</v>
      </c>
      <c r="B432" s="140" t="s">
        <v>1293</v>
      </c>
      <c r="C432" s="140" t="s">
        <v>47</v>
      </c>
      <c r="D432" s="140" t="s">
        <v>48</v>
      </c>
      <c r="E432" s="141" t="s">
        <v>3810</v>
      </c>
      <c r="F432" s="142">
        <v>812718</v>
      </c>
      <c r="G432" s="142">
        <v>838689</v>
      </c>
      <c r="H432" s="142">
        <v>0</v>
      </c>
      <c r="I432" s="142">
        <v>24</v>
      </c>
      <c r="J432" s="142">
        <v>838713</v>
      </c>
    </row>
    <row r="433" spans="1:10" x14ac:dyDescent="0.25">
      <c r="A433" s="140" t="s">
        <v>4958</v>
      </c>
      <c r="B433" s="140" t="s">
        <v>1293</v>
      </c>
      <c r="C433" s="140" t="s">
        <v>27</v>
      </c>
      <c r="D433" s="140" t="s">
        <v>28</v>
      </c>
      <c r="E433" s="141" t="s">
        <v>3811</v>
      </c>
      <c r="F433" s="142">
        <v>240305</v>
      </c>
      <c r="G433" s="142">
        <v>249739</v>
      </c>
      <c r="H433" s="142">
        <v>0</v>
      </c>
      <c r="I433" s="142">
        <v>7</v>
      </c>
      <c r="J433" s="142">
        <v>249746</v>
      </c>
    </row>
    <row r="434" spans="1:10" x14ac:dyDescent="0.25">
      <c r="A434" s="140" t="s">
        <v>5452</v>
      </c>
      <c r="B434" s="140" t="s">
        <v>1293</v>
      </c>
      <c r="C434" s="140" t="s">
        <v>47</v>
      </c>
      <c r="D434" s="140" t="s">
        <v>48</v>
      </c>
      <c r="E434" s="141" t="s">
        <v>3812</v>
      </c>
      <c r="F434" s="142">
        <v>1461878</v>
      </c>
      <c r="G434" s="142">
        <v>1469448</v>
      </c>
      <c r="H434" s="142">
        <v>0</v>
      </c>
      <c r="I434" s="142">
        <v>43</v>
      </c>
      <c r="J434" s="142">
        <v>1469491</v>
      </c>
    </row>
    <row r="435" spans="1:10" x14ac:dyDescent="0.25">
      <c r="A435" s="140" t="s">
        <v>5375</v>
      </c>
      <c r="B435" s="140" t="s">
        <v>1293</v>
      </c>
      <c r="C435" s="140" t="s">
        <v>47</v>
      </c>
      <c r="D435" s="140" t="s">
        <v>48</v>
      </c>
      <c r="E435" s="141" t="s">
        <v>3813</v>
      </c>
      <c r="F435" s="142">
        <v>594635</v>
      </c>
      <c r="G435" s="142">
        <v>614479</v>
      </c>
      <c r="H435" s="142">
        <v>0</v>
      </c>
      <c r="I435" s="142">
        <v>18</v>
      </c>
      <c r="J435" s="142">
        <v>614497</v>
      </c>
    </row>
    <row r="436" spans="1:10" x14ac:dyDescent="0.25">
      <c r="A436" s="140" t="s">
        <v>5186</v>
      </c>
      <c r="B436" s="140" t="s">
        <v>1293</v>
      </c>
      <c r="C436" s="140" t="s">
        <v>47</v>
      </c>
      <c r="D436" s="140" t="s">
        <v>48</v>
      </c>
      <c r="E436" s="141" t="s">
        <v>3814</v>
      </c>
      <c r="F436" s="142">
        <v>1205338</v>
      </c>
      <c r="G436" s="142">
        <v>1173534</v>
      </c>
      <c r="H436" s="142">
        <v>0</v>
      </c>
      <c r="I436" s="142">
        <v>34</v>
      </c>
      <c r="J436" s="142">
        <v>1173568</v>
      </c>
    </row>
    <row r="437" spans="1:10" x14ac:dyDescent="0.25">
      <c r="A437" s="140" t="s">
        <v>4881</v>
      </c>
      <c r="B437" s="140" t="s">
        <v>1293</v>
      </c>
      <c r="C437" s="140" t="s">
        <v>27</v>
      </c>
      <c r="D437" s="140" t="s">
        <v>28</v>
      </c>
      <c r="E437" s="141" t="s">
        <v>3815</v>
      </c>
      <c r="F437" s="142">
        <v>549436</v>
      </c>
      <c r="G437" s="142">
        <v>540528</v>
      </c>
      <c r="H437" s="142">
        <v>0</v>
      </c>
      <c r="I437" s="142">
        <v>16</v>
      </c>
      <c r="J437" s="142">
        <v>540544</v>
      </c>
    </row>
    <row r="438" spans="1:10" x14ac:dyDescent="0.25">
      <c r="A438" s="140" t="s">
        <v>4972</v>
      </c>
      <c r="B438" s="140" t="s">
        <v>1293</v>
      </c>
      <c r="C438" s="140" t="s">
        <v>47</v>
      </c>
      <c r="D438" s="140" t="s">
        <v>48</v>
      </c>
      <c r="E438" s="141" t="s">
        <v>3816</v>
      </c>
      <c r="F438" s="142">
        <v>359121</v>
      </c>
      <c r="G438" s="142">
        <v>371289</v>
      </c>
      <c r="H438" s="142">
        <v>0</v>
      </c>
      <c r="I438" s="142">
        <v>11</v>
      </c>
      <c r="J438" s="142">
        <v>371300</v>
      </c>
    </row>
    <row r="439" spans="1:10" x14ac:dyDescent="0.25">
      <c r="A439" s="140" t="s">
        <v>4886</v>
      </c>
      <c r="B439" s="140" t="s">
        <v>1293</v>
      </c>
      <c r="C439" s="140" t="s">
        <v>27</v>
      </c>
      <c r="D439" s="140" t="s">
        <v>28</v>
      </c>
      <c r="E439" s="141" t="s">
        <v>3817</v>
      </c>
      <c r="F439" s="142">
        <v>644726</v>
      </c>
      <c r="G439" s="142">
        <v>643145</v>
      </c>
      <c r="H439" s="142">
        <v>0</v>
      </c>
      <c r="I439" s="142">
        <v>19</v>
      </c>
      <c r="J439" s="142">
        <v>643164</v>
      </c>
    </row>
    <row r="440" spans="1:10" x14ac:dyDescent="0.25">
      <c r="A440" s="140" t="s">
        <v>5571</v>
      </c>
      <c r="B440" s="140" t="s">
        <v>1293</v>
      </c>
      <c r="C440" s="140" t="s">
        <v>27</v>
      </c>
      <c r="D440" s="140" t="s">
        <v>28</v>
      </c>
      <c r="E440" s="141" t="s">
        <v>3818</v>
      </c>
      <c r="F440" s="142">
        <v>72469558</v>
      </c>
      <c r="G440" s="142">
        <v>72218363</v>
      </c>
      <c r="H440" s="142">
        <v>0</v>
      </c>
      <c r="I440" s="142">
        <v>2105</v>
      </c>
      <c r="J440" s="142">
        <v>72220468</v>
      </c>
    </row>
    <row r="441" spans="1:10" x14ac:dyDescent="0.25">
      <c r="A441" s="140" t="s">
        <v>5516</v>
      </c>
      <c r="B441" s="140" t="s">
        <v>1293</v>
      </c>
      <c r="C441" s="140" t="s">
        <v>47</v>
      </c>
      <c r="D441" s="140" t="s">
        <v>48</v>
      </c>
      <c r="E441" s="141" t="s">
        <v>3819</v>
      </c>
      <c r="F441" s="142">
        <v>549803</v>
      </c>
      <c r="G441" s="142">
        <v>540928</v>
      </c>
      <c r="H441" s="142">
        <v>0</v>
      </c>
      <c r="I441" s="142">
        <v>16</v>
      </c>
      <c r="J441" s="142">
        <v>540944</v>
      </c>
    </row>
    <row r="442" spans="1:10" x14ac:dyDescent="0.25">
      <c r="A442" s="140" t="s">
        <v>4900</v>
      </c>
      <c r="B442" s="140" t="s">
        <v>1293</v>
      </c>
      <c r="C442" s="140" t="s">
        <v>47</v>
      </c>
      <c r="D442" s="140" t="s">
        <v>48</v>
      </c>
      <c r="E442" s="141" t="s">
        <v>3820</v>
      </c>
      <c r="F442" s="142">
        <v>1541091</v>
      </c>
      <c r="G442" s="142">
        <v>1519561</v>
      </c>
      <c r="H442" s="142">
        <v>0</v>
      </c>
      <c r="I442" s="142">
        <v>44</v>
      </c>
      <c r="J442" s="142">
        <v>1519605</v>
      </c>
    </row>
    <row r="443" spans="1:10" x14ac:dyDescent="0.25">
      <c r="A443" s="140" t="s">
        <v>5374</v>
      </c>
      <c r="B443" s="140" t="s">
        <v>1293</v>
      </c>
      <c r="C443" s="140" t="s">
        <v>27</v>
      </c>
      <c r="D443" s="140" t="s">
        <v>28</v>
      </c>
      <c r="E443" s="141" t="s">
        <v>3821</v>
      </c>
      <c r="F443" s="142">
        <v>888667</v>
      </c>
      <c r="G443" s="142">
        <v>892361</v>
      </c>
      <c r="H443" s="142">
        <v>0</v>
      </c>
      <c r="I443" s="142">
        <v>26</v>
      </c>
      <c r="J443" s="142">
        <v>892387</v>
      </c>
    </row>
    <row r="444" spans="1:10" x14ac:dyDescent="0.25">
      <c r="A444" s="140" t="s">
        <v>4984</v>
      </c>
      <c r="B444" s="140" t="s">
        <v>1293</v>
      </c>
      <c r="C444" s="140" t="s">
        <v>27</v>
      </c>
      <c r="D444" s="140" t="s">
        <v>28</v>
      </c>
      <c r="E444" s="141" t="s">
        <v>3822</v>
      </c>
      <c r="F444" s="142">
        <v>1241187</v>
      </c>
      <c r="G444" s="142">
        <v>1268024</v>
      </c>
      <c r="H444" s="142">
        <v>0</v>
      </c>
      <c r="I444" s="142">
        <v>37</v>
      </c>
      <c r="J444" s="142">
        <v>1268061</v>
      </c>
    </row>
    <row r="445" spans="1:10" x14ac:dyDescent="0.25">
      <c r="A445" s="140" t="s">
        <v>5361</v>
      </c>
      <c r="B445" s="140" t="s">
        <v>1293</v>
      </c>
      <c r="C445" s="140" t="s">
        <v>47</v>
      </c>
      <c r="D445" s="140" t="s">
        <v>48</v>
      </c>
      <c r="E445" s="141" t="s">
        <v>3823</v>
      </c>
      <c r="F445" s="142">
        <v>395188</v>
      </c>
      <c r="G445" s="142">
        <v>411482</v>
      </c>
      <c r="H445" s="142">
        <v>0</v>
      </c>
      <c r="I445" s="142">
        <v>12</v>
      </c>
      <c r="J445" s="142">
        <v>411494</v>
      </c>
    </row>
    <row r="446" spans="1:10" x14ac:dyDescent="0.25">
      <c r="A446" s="140" t="s">
        <v>5160</v>
      </c>
      <c r="B446" s="140" t="s">
        <v>1293</v>
      </c>
      <c r="C446" s="140" t="s">
        <v>27</v>
      </c>
      <c r="D446" s="140" t="s">
        <v>28</v>
      </c>
      <c r="E446" s="141" t="s">
        <v>3824</v>
      </c>
      <c r="F446" s="142">
        <v>276492</v>
      </c>
      <c r="G446" s="142">
        <v>277987</v>
      </c>
      <c r="H446" s="142">
        <v>0</v>
      </c>
      <c r="I446" s="142">
        <v>8</v>
      </c>
      <c r="J446" s="142">
        <v>277995</v>
      </c>
    </row>
    <row r="447" spans="1:10" x14ac:dyDescent="0.25">
      <c r="A447" s="140" t="s">
        <v>5277</v>
      </c>
      <c r="B447" s="140" t="s">
        <v>1293</v>
      </c>
      <c r="C447" s="140" t="s">
        <v>47</v>
      </c>
      <c r="D447" s="140" t="s">
        <v>48</v>
      </c>
      <c r="E447" s="141" t="s">
        <v>3825</v>
      </c>
      <c r="F447" s="142">
        <v>160997</v>
      </c>
      <c r="G447" s="142">
        <v>154597</v>
      </c>
      <c r="H447" s="142">
        <v>0</v>
      </c>
      <c r="I447" s="142">
        <v>5</v>
      </c>
      <c r="J447" s="142">
        <v>154602</v>
      </c>
    </row>
    <row r="448" spans="1:10" x14ac:dyDescent="0.25">
      <c r="A448" s="140" t="s">
        <v>5576</v>
      </c>
      <c r="B448" s="140" t="s">
        <v>1293</v>
      </c>
      <c r="C448" s="140" t="s">
        <v>47</v>
      </c>
      <c r="D448" s="140" t="s">
        <v>48</v>
      </c>
      <c r="E448" s="141" t="s">
        <v>3826</v>
      </c>
      <c r="F448" s="142">
        <v>1464216</v>
      </c>
      <c r="G448" s="142">
        <v>1436564</v>
      </c>
      <c r="H448" s="142">
        <v>0</v>
      </c>
      <c r="I448" s="142">
        <v>42</v>
      </c>
      <c r="J448" s="142">
        <v>1436606</v>
      </c>
    </row>
    <row r="449" spans="1:10" x14ac:dyDescent="0.25">
      <c r="A449" s="140" t="s">
        <v>5875</v>
      </c>
      <c r="B449" s="140" t="s">
        <v>1293</v>
      </c>
      <c r="C449" s="140" t="s">
        <v>27</v>
      </c>
      <c r="D449" s="140" t="s">
        <v>28</v>
      </c>
      <c r="E449" s="141" t="s">
        <v>3827</v>
      </c>
      <c r="F449" s="142">
        <v>798837</v>
      </c>
      <c r="G449" s="142">
        <v>790419</v>
      </c>
      <c r="H449" s="142">
        <v>0</v>
      </c>
      <c r="I449" s="142">
        <v>23</v>
      </c>
      <c r="J449" s="142">
        <v>790442</v>
      </c>
    </row>
    <row r="450" spans="1:10" x14ac:dyDescent="0.25">
      <c r="A450" s="140" t="s">
        <v>4960</v>
      </c>
      <c r="B450" s="140" t="s">
        <v>1293</v>
      </c>
      <c r="C450" s="140" t="s">
        <v>27</v>
      </c>
      <c r="D450" s="140" t="s">
        <v>28</v>
      </c>
      <c r="E450" s="141" t="s">
        <v>3828</v>
      </c>
      <c r="F450" s="142">
        <v>1604566</v>
      </c>
      <c r="G450" s="142">
        <v>1603178</v>
      </c>
      <c r="H450" s="142">
        <v>0</v>
      </c>
      <c r="I450" s="142">
        <v>47</v>
      </c>
      <c r="J450" s="142">
        <v>1603225</v>
      </c>
    </row>
    <row r="451" spans="1:10" x14ac:dyDescent="0.25">
      <c r="A451" s="140" t="s">
        <v>5540</v>
      </c>
      <c r="B451" s="140" t="s">
        <v>1293</v>
      </c>
      <c r="C451" s="140" t="s">
        <v>47</v>
      </c>
      <c r="D451" s="140" t="s">
        <v>48</v>
      </c>
      <c r="E451" s="141" t="s">
        <v>3829</v>
      </c>
      <c r="F451" s="142">
        <v>648972</v>
      </c>
      <c r="G451" s="142">
        <v>641082</v>
      </c>
      <c r="H451" s="142">
        <v>0</v>
      </c>
      <c r="I451" s="142">
        <v>19</v>
      </c>
      <c r="J451" s="142">
        <v>641101</v>
      </c>
    </row>
    <row r="452" spans="1:10" x14ac:dyDescent="0.25">
      <c r="A452" s="140" t="s">
        <v>5252</v>
      </c>
      <c r="B452" s="140" t="s">
        <v>1293</v>
      </c>
      <c r="C452" s="140" t="s">
        <v>27</v>
      </c>
      <c r="D452" s="140" t="s">
        <v>28</v>
      </c>
      <c r="E452" s="141" t="s">
        <v>3830</v>
      </c>
      <c r="F452" s="142">
        <v>246367</v>
      </c>
      <c r="G452" s="142">
        <v>247686</v>
      </c>
      <c r="H452" s="142">
        <v>0</v>
      </c>
      <c r="I452" s="142">
        <v>7</v>
      </c>
      <c r="J452" s="142">
        <v>247693</v>
      </c>
    </row>
    <row r="453" spans="1:10" x14ac:dyDescent="0.25">
      <c r="A453" s="140" t="s">
        <v>5793</v>
      </c>
      <c r="B453" s="140" t="s">
        <v>1293</v>
      </c>
      <c r="C453" s="140" t="s">
        <v>47</v>
      </c>
      <c r="D453" s="140" t="s">
        <v>48</v>
      </c>
      <c r="E453" s="141" t="s">
        <v>3831</v>
      </c>
      <c r="F453" s="142">
        <v>889734</v>
      </c>
      <c r="G453" s="142">
        <v>869605</v>
      </c>
      <c r="H453" s="142">
        <v>0</v>
      </c>
      <c r="I453" s="142">
        <v>25</v>
      </c>
      <c r="J453" s="142">
        <v>869630</v>
      </c>
    </row>
    <row r="454" spans="1:10" x14ac:dyDescent="0.25">
      <c r="A454" s="140" t="s">
        <v>5581</v>
      </c>
      <c r="B454" s="140" t="s">
        <v>1293</v>
      </c>
      <c r="C454" s="140" t="s">
        <v>27</v>
      </c>
      <c r="D454" s="140" t="s">
        <v>28</v>
      </c>
      <c r="E454" s="141" t="s">
        <v>3832</v>
      </c>
      <c r="F454" s="142">
        <v>460584</v>
      </c>
      <c r="G454" s="142">
        <v>462682</v>
      </c>
      <c r="H454" s="142">
        <v>0</v>
      </c>
      <c r="I454" s="142">
        <v>13</v>
      </c>
      <c r="J454" s="142">
        <v>462695</v>
      </c>
    </row>
    <row r="455" spans="1:10" x14ac:dyDescent="0.25">
      <c r="A455" s="140" t="s">
        <v>5368</v>
      </c>
      <c r="B455" s="140" t="s">
        <v>1293</v>
      </c>
      <c r="C455" s="140" t="s">
        <v>27</v>
      </c>
      <c r="D455" s="140" t="s">
        <v>28</v>
      </c>
      <c r="E455" s="141" t="s">
        <v>3833</v>
      </c>
      <c r="F455" s="142">
        <v>697359</v>
      </c>
      <c r="G455" s="142">
        <v>702012</v>
      </c>
      <c r="H455" s="142">
        <v>0</v>
      </c>
      <c r="I455" s="142">
        <v>20</v>
      </c>
      <c r="J455" s="142">
        <v>702032</v>
      </c>
    </row>
    <row r="456" spans="1:10" x14ac:dyDescent="0.25">
      <c r="A456" s="140" t="s">
        <v>5214</v>
      </c>
      <c r="B456" s="140" t="s">
        <v>1293</v>
      </c>
      <c r="C456" s="140" t="s">
        <v>47</v>
      </c>
      <c r="D456" s="140" t="s">
        <v>48</v>
      </c>
      <c r="E456" s="141" t="s">
        <v>3834</v>
      </c>
      <c r="F456" s="142">
        <v>256890</v>
      </c>
      <c r="G456" s="142">
        <v>249486</v>
      </c>
      <c r="H456" s="142">
        <v>0</v>
      </c>
      <c r="I456" s="142">
        <v>7</v>
      </c>
      <c r="J456" s="142">
        <v>249493</v>
      </c>
    </row>
    <row r="457" spans="1:10" x14ac:dyDescent="0.25">
      <c r="A457" s="140" t="s">
        <v>5797</v>
      </c>
      <c r="B457" s="140" t="s">
        <v>1293</v>
      </c>
      <c r="C457" s="140" t="s">
        <v>27</v>
      </c>
      <c r="D457" s="140" t="s">
        <v>28</v>
      </c>
      <c r="E457" s="141" t="s">
        <v>3835</v>
      </c>
      <c r="F457" s="142">
        <v>442868</v>
      </c>
      <c r="G457" s="142">
        <v>445952</v>
      </c>
      <c r="H457" s="142">
        <v>0</v>
      </c>
      <c r="I457" s="142">
        <v>13</v>
      </c>
      <c r="J457" s="142">
        <v>445965</v>
      </c>
    </row>
    <row r="458" spans="1:10" x14ac:dyDescent="0.25">
      <c r="A458" s="140" t="s">
        <v>5219</v>
      </c>
      <c r="B458" s="140" t="s">
        <v>1293</v>
      </c>
      <c r="C458" s="140" t="s">
        <v>47</v>
      </c>
      <c r="D458" s="140" t="s">
        <v>48</v>
      </c>
      <c r="E458" s="141" t="s">
        <v>3836</v>
      </c>
      <c r="F458" s="142">
        <v>400117</v>
      </c>
      <c r="G458" s="142">
        <v>395352</v>
      </c>
      <c r="H458" s="142">
        <v>0</v>
      </c>
      <c r="I458" s="142">
        <v>12</v>
      </c>
      <c r="J458" s="142">
        <v>395364</v>
      </c>
    </row>
    <row r="459" spans="1:10" x14ac:dyDescent="0.25">
      <c r="A459" s="140" t="s">
        <v>5533</v>
      </c>
      <c r="B459" s="140" t="s">
        <v>1293</v>
      </c>
      <c r="C459" s="140" t="s">
        <v>47</v>
      </c>
      <c r="D459" s="140" t="s">
        <v>48</v>
      </c>
      <c r="E459" s="141" t="s">
        <v>3837</v>
      </c>
      <c r="F459" s="142">
        <v>226057</v>
      </c>
      <c r="G459" s="142">
        <v>221747</v>
      </c>
      <c r="H459" s="142">
        <v>0</v>
      </c>
      <c r="I459" s="142">
        <v>6</v>
      </c>
      <c r="J459" s="142">
        <v>221753</v>
      </c>
    </row>
    <row r="460" spans="1:10" x14ac:dyDescent="0.25">
      <c r="A460" s="140" t="s">
        <v>5182</v>
      </c>
      <c r="B460" s="140" t="s">
        <v>1293</v>
      </c>
      <c r="C460" s="140" t="s">
        <v>47</v>
      </c>
      <c r="D460" s="140" t="s">
        <v>48</v>
      </c>
      <c r="E460" s="141" t="s">
        <v>3838</v>
      </c>
      <c r="F460" s="142">
        <v>275052</v>
      </c>
      <c r="G460" s="142">
        <v>266910</v>
      </c>
      <c r="H460" s="142">
        <v>0</v>
      </c>
      <c r="I460" s="142">
        <v>8</v>
      </c>
      <c r="J460" s="142">
        <v>266918</v>
      </c>
    </row>
    <row r="461" spans="1:10" x14ac:dyDescent="0.25">
      <c r="A461" s="140" t="s">
        <v>5250</v>
      </c>
      <c r="B461" s="140" t="s">
        <v>1293</v>
      </c>
      <c r="C461" s="140" t="s">
        <v>47</v>
      </c>
      <c r="D461" s="140" t="s">
        <v>48</v>
      </c>
      <c r="E461" s="141" t="s">
        <v>3839</v>
      </c>
      <c r="F461" s="142">
        <v>1505198</v>
      </c>
      <c r="G461" s="142">
        <v>1521122</v>
      </c>
      <c r="H461" s="142">
        <v>0</v>
      </c>
      <c r="I461" s="142">
        <v>44</v>
      </c>
      <c r="J461" s="142">
        <v>1521166</v>
      </c>
    </row>
    <row r="462" spans="1:10" x14ac:dyDescent="0.25">
      <c r="A462" s="140" t="s">
        <v>5019</v>
      </c>
      <c r="B462" s="140" t="s">
        <v>1293</v>
      </c>
      <c r="C462" s="140" t="s">
        <v>47</v>
      </c>
      <c r="D462" s="140" t="s">
        <v>48</v>
      </c>
      <c r="E462" s="141" t="s">
        <v>3840</v>
      </c>
      <c r="F462" s="142">
        <v>371269</v>
      </c>
      <c r="G462" s="142">
        <v>402146</v>
      </c>
      <c r="H462" s="142">
        <v>0</v>
      </c>
      <c r="I462" s="142">
        <v>12</v>
      </c>
      <c r="J462" s="142">
        <v>402158</v>
      </c>
    </row>
    <row r="463" spans="1:10" x14ac:dyDescent="0.25">
      <c r="A463" s="140" t="s">
        <v>5479</v>
      </c>
      <c r="B463" s="140" t="s">
        <v>1293</v>
      </c>
      <c r="C463" s="140" t="s">
        <v>47</v>
      </c>
      <c r="D463" s="140" t="s">
        <v>48</v>
      </c>
      <c r="E463" s="141" t="s">
        <v>3841</v>
      </c>
      <c r="F463" s="142">
        <v>360543</v>
      </c>
      <c r="G463" s="142">
        <v>356347</v>
      </c>
      <c r="H463" s="142">
        <v>0</v>
      </c>
      <c r="I463" s="142">
        <v>10</v>
      </c>
      <c r="J463" s="142">
        <v>356357</v>
      </c>
    </row>
    <row r="464" spans="1:10" x14ac:dyDescent="0.25">
      <c r="A464" s="140" t="s">
        <v>5865</v>
      </c>
      <c r="B464" s="140" t="s">
        <v>1293</v>
      </c>
      <c r="C464" s="140" t="s">
        <v>27</v>
      </c>
      <c r="D464" s="140" t="s">
        <v>28</v>
      </c>
      <c r="E464" s="141" t="s">
        <v>3842</v>
      </c>
      <c r="F464" s="142">
        <v>1554959</v>
      </c>
      <c r="G464" s="142">
        <v>1526721</v>
      </c>
      <c r="H464" s="142">
        <v>0</v>
      </c>
      <c r="I464" s="142">
        <v>44</v>
      </c>
      <c r="J464" s="142">
        <v>1526765</v>
      </c>
    </row>
    <row r="465" spans="1:10" x14ac:dyDescent="0.25">
      <c r="A465" s="140" t="s">
        <v>5831</v>
      </c>
      <c r="B465" s="140" t="s">
        <v>1293</v>
      </c>
      <c r="C465" s="140" t="s">
        <v>47</v>
      </c>
      <c r="D465" s="140" t="s">
        <v>48</v>
      </c>
      <c r="E465" s="141" t="s">
        <v>3843</v>
      </c>
      <c r="F465" s="142">
        <v>295254</v>
      </c>
      <c r="G465" s="142">
        <v>293889</v>
      </c>
      <c r="H465" s="142">
        <v>0</v>
      </c>
      <c r="I465" s="142">
        <v>9</v>
      </c>
      <c r="J465" s="142">
        <v>293898</v>
      </c>
    </row>
    <row r="466" spans="1:10" x14ac:dyDescent="0.25">
      <c r="A466" s="140" t="s">
        <v>5792</v>
      </c>
      <c r="B466" s="140" t="s">
        <v>1293</v>
      </c>
      <c r="C466" s="140" t="s">
        <v>27</v>
      </c>
      <c r="D466" s="140" t="s">
        <v>28</v>
      </c>
      <c r="E466" s="141" t="s">
        <v>3844</v>
      </c>
      <c r="F466" s="142">
        <v>2059047</v>
      </c>
      <c r="G466" s="142">
        <v>2027338</v>
      </c>
      <c r="H466" s="142">
        <v>0</v>
      </c>
      <c r="I466" s="142">
        <v>59</v>
      </c>
      <c r="J466" s="142">
        <v>2027397</v>
      </c>
    </row>
    <row r="467" spans="1:10" x14ac:dyDescent="0.25">
      <c r="A467" s="140" t="s">
        <v>5420</v>
      </c>
      <c r="B467" s="140" t="s">
        <v>1293</v>
      </c>
      <c r="C467" s="140" t="s">
        <v>27</v>
      </c>
      <c r="D467" s="140" t="s">
        <v>28</v>
      </c>
      <c r="E467" s="141" t="s">
        <v>3845</v>
      </c>
      <c r="F467" s="142">
        <v>932656</v>
      </c>
      <c r="G467" s="142">
        <v>964739</v>
      </c>
      <c r="H467" s="142">
        <v>0</v>
      </c>
      <c r="I467" s="142">
        <v>28</v>
      </c>
      <c r="J467" s="142">
        <v>964767</v>
      </c>
    </row>
    <row r="468" spans="1:10" x14ac:dyDescent="0.25">
      <c r="A468" s="140" t="s">
        <v>4968</v>
      </c>
      <c r="B468" s="140" t="s">
        <v>1293</v>
      </c>
      <c r="C468" s="140" t="s">
        <v>27</v>
      </c>
      <c r="D468" s="140" t="s">
        <v>28</v>
      </c>
      <c r="E468" s="141" t="s">
        <v>3846</v>
      </c>
      <c r="F468" s="142">
        <v>299915</v>
      </c>
      <c r="G468" s="142">
        <v>287451</v>
      </c>
      <c r="H468" s="142">
        <v>0</v>
      </c>
      <c r="I468" s="142">
        <v>8</v>
      </c>
      <c r="J468" s="142">
        <v>287459</v>
      </c>
    </row>
    <row r="469" spans="1:10" x14ac:dyDescent="0.25">
      <c r="A469" s="140" t="s">
        <v>5077</v>
      </c>
      <c r="B469" s="140" t="s">
        <v>1293</v>
      </c>
      <c r="C469" s="140" t="s">
        <v>27</v>
      </c>
      <c r="D469" s="140" t="s">
        <v>28</v>
      </c>
      <c r="E469" s="141" t="s">
        <v>3847</v>
      </c>
      <c r="F469" s="142">
        <v>485753</v>
      </c>
      <c r="G469" s="142">
        <v>517118</v>
      </c>
      <c r="H469" s="142">
        <v>0</v>
      </c>
      <c r="I469" s="142">
        <v>15</v>
      </c>
      <c r="J469" s="142">
        <v>517133</v>
      </c>
    </row>
    <row r="470" spans="1:10" x14ac:dyDescent="0.25">
      <c r="A470" s="140" t="s">
        <v>5124</v>
      </c>
      <c r="B470" s="140" t="s">
        <v>1293</v>
      </c>
      <c r="C470" s="140" t="s">
        <v>27</v>
      </c>
      <c r="D470" s="140" t="s">
        <v>28</v>
      </c>
      <c r="E470" s="141" t="s">
        <v>3848</v>
      </c>
      <c r="F470" s="142">
        <v>1002503</v>
      </c>
      <c r="G470" s="142">
        <v>1057550</v>
      </c>
      <c r="H470" s="142">
        <v>0</v>
      </c>
      <c r="I470" s="142">
        <v>31</v>
      </c>
      <c r="J470" s="142">
        <v>1057581</v>
      </c>
    </row>
    <row r="471" spans="1:10" x14ac:dyDescent="0.25">
      <c r="A471" s="140" t="s">
        <v>5369</v>
      </c>
      <c r="B471" s="140" t="s">
        <v>1293</v>
      </c>
      <c r="C471" s="140" t="s">
        <v>27</v>
      </c>
      <c r="D471" s="140" t="s">
        <v>28</v>
      </c>
      <c r="E471" s="141" t="s">
        <v>3849</v>
      </c>
      <c r="F471" s="142">
        <v>375472</v>
      </c>
      <c r="G471" s="142">
        <v>364665</v>
      </c>
      <c r="H471" s="142">
        <v>0</v>
      </c>
      <c r="I471" s="142">
        <v>11</v>
      </c>
      <c r="J471" s="142">
        <v>364676</v>
      </c>
    </row>
    <row r="472" spans="1:10" x14ac:dyDescent="0.25">
      <c r="A472" s="140" t="s">
        <v>4862</v>
      </c>
      <c r="B472" s="140" t="s">
        <v>1293</v>
      </c>
      <c r="C472" s="140" t="s">
        <v>47</v>
      </c>
      <c r="D472" s="140" t="s">
        <v>48</v>
      </c>
      <c r="E472" s="141" t="s">
        <v>3850</v>
      </c>
      <c r="F472" s="142">
        <v>803715</v>
      </c>
      <c r="G472" s="142">
        <v>784189</v>
      </c>
      <c r="H472" s="142">
        <v>0</v>
      </c>
      <c r="I472" s="142">
        <v>23</v>
      </c>
      <c r="J472" s="142">
        <v>784212</v>
      </c>
    </row>
    <row r="473" spans="1:10" x14ac:dyDescent="0.25">
      <c r="A473" s="140" t="s">
        <v>5228</v>
      </c>
      <c r="B473" s="140" t="s">
        <v>1293</v>
      </c>
      <c r="C473" s="140" t="s">
        <v>47</v>
      </c>
      <c r="D473" s="140" t="s">
        <v>48</v>
      </c>
      <c r="E473" s="141" t="s">
        <v>3851</v>
      </c>
      <c r="F473" s="142">
        <v>197359</v>
      </c>
      <c r="G473" s="142">
        <v>197887</v>
      </c>
      <c r="H473" s="142">
        <v>0</v>
      </c>
      <c r="I473" s="142">
        <v>6</v>
      </c>
      <c r="J473" s="142">
        <v>197893</v>
      </c>
    </row>
    <row r="474" spans="1:10" x14ac:dyDescent="0.25">
      <c r="A474" s="140" t="s">
        <v>5757</v>
      </c>
      <c r="B474" s="140" t="s">
        <v>1293</v>
      </c>
      <c r="C474" s="140" t="s">
        <v>99</v>
      </c>
      <c r="D474" s="140" t="s">
        <v>100</v>
      </c>
      <c r="E474" s="141" t="s">
        <v>3852</v>
      </c>
      <c r="F474" s="142">
        <v>9042035</v>
      </c>
      <c r="G474" s="142">
        <v>9254916</v>
      </c>
      <c r="H474" s="142">
        <v>0</v>
      </c>
      <c r="I474" s="142">
        <v>270</v>
      </c>
      <c r="J474" s="142">
        <v>9255186</v>
      </c>
    </row>
    <row r="475" spans="1:10" x14ac:dyDescent="0.25">
      <c r="A475" s="140" t="s">
        <v>5030</v>
      </c>
      <c r="B475" s="140" t="s">
        <v>1293</v>
      </c>
      <c r="C475" s="140" t="s">
        <v>99</v>
      </c>
      <c r="D475" s="140" t="s">
        <v>100</v>
      </c>
      <c r="E475" s="141" t="s">
        <v>3853</v>
      </c>
      <c r="F475" s="142">
        <v>3206829</v>
      </c>
      <c r="G475" s="142">
        <v>3172870</v>
      </c>
      <c r="H475" s="142">
        <v>0</v>
      </c>
      <c r="I475" s="142">
        <v>92</v>
      </c>
      <c r="J475" s="142">
        <v>3172962</v>
      </c>
    </row>
    <row r="476" spans="1:10" x14ac:dyDescent="0.25">
      <c r="A476" s="140" t="s">
        <v>5539</v>
      </c>
      <c r="B476" s="140" t="s">
        <v>1293</v>
      </c>
      <c r="C476" s="140" t="s">
        <v>99</v>
      </c>
      <c r="D476" s="140" t="s">
        <v>100</v>
      </c>
      <c r="E476" s="141" t="s">
        <v>3854</v>
      </c>
      <c r="F476" s="142">
        <v>1132051</v>
      </c>
      <c r="G476" s="142">
        <v>1129852</v>
      </c>
      <c r="H476" s="142">
        <v>0</v>
      </c>
      <c r="I476" s="142">
        <v>33</v>
      </c>
      <c r="J476" s="142">
        <v>1129885</v>
      </c>
    </row>
    <row r="477" spans="1:10" x14ac:dyDescent="0.25">
      <c r="A477" s="140" t="s">
        <v>5156</v>
      </c>
      <c r="B477" s="140" t="s">
        <v>1293</v>
      </c>
      <c r="C477" s="140" t="s">
        <v>99</v>
      </c>
      <c r="D477" s="140" t="s">
        <v>100</v>
      </c>
      <c r="E477" s="141" t="s">
        <v>3855</v>
      </c>
      <c r="F477" s="142">
        <v>2412421</v>
      </c>
      <c r="G477" s="142">
        <v>2389039</v>
      </c>
      <c r="H477" s="142">
        <v>0</v>
      </c>
      <c r="I477" s="142">
        <v>70</v>
      </c>
      <c r="J477" s="142">
        <v>2389109</v>
      </c>
    </row>
    <row r="478" spans="1:10" x14ac:dyDescent="0.25">
      <c r="A478" s="140" t="s">
        <v>5500</v>
      </c>
      <c r="B478" s="140" t="s">
        <v>1293</v>
      </c>
      <c r="C478" s="140" t="s">
        <v>99</v>
      </c>
      <c r="D478" s="140" t="s">
        <v>100</v>
      </c>
      <c r="E478" s="141" t="s">
        <v>3856</v>
      </c>
      <c r="F478" s="142">
        <v>1336421</v>
      </c>
      <c r="G478" s="142">
        <v>1270864</v>
      </c>
      <c r="H478" s="142">
        <v>0</v>
      </c>
      <c r="I478" s="142">
        <v>37</v>
      </c>
      <c r="J478" s="142">
        <v>1270901</v>
      </c>
    </row>
    <row r="479" spans="1:10" x14ac:dyDescent="0.25">
      <c r="A479" s="140" t="s">
        <v>5681</v>
      </c>
      <c r="B479" s="140" t="s">
        <v>1293</v>
      </c>
      <c r="C479" s="140" t="s">
        <v>99</v>
      </c>
      <c r="D479" s="140" t="s">
        <v>100</v>
      </c>
      <c r="E479" s="141" t="s">
        <v>3857</v>
      </c>
      <c r="F479" s="142">
        <v>1233846</v>
      </c>
      <c r="G479" s="142">
        <v>1238543</v>
      </c>
      <c r="H479" s="142">
        <v>0</v>
      </c>
      <c r="I479" s="142">
        <v>36</v>
      </c>
      <c r="J479" s="142">
        <v>1238579</v>
      </c>
    </row>
    <row r="480" spans="1:10" x14ac:dyDescent="0.25">
      <c r="A480" s="140" t="s">
        <v>5693</v>
      </c>
      <c r="B480" s="140" t="s">
        <v>1293</v>
      </c>
      <c r="C480" s="140" t="s">
        <v>99</v>
      </c>
      <c r="D480" s="140" t="s">
        <v>100</v>
      </c>
      <c r="E480" s="141" t="s">
        <v>3858</v>
      </c>
      <c r="F480" s="142">
        <v>1165053</v>
      </c>
      <c r="G480" s="142">
        <v>1153608</v>
      </c>
      <c r="H480" s="142">
        <v>0</v>
      </c>
      <c r="I480" s="142">
        <v>34</v>
      </c>
      <c r="J480" s="142">
        <v>1153642</v>
      </c>
    </row>
    <row r="481" spans="1:10" x14ac:dyDescent="0.25">
      <c r="A481" s="140" t="s">
        <v>5373</v>
      </c>
      <c r="B481" s="140" t="s">
        <v>1293</v>
      </c>
      <c r="C481" s="140" t="s">
        <v>99</v>
      </c>
      <c r="D481" s="140" t="s">
        <v>100</v>
      </c>
      <c r="E481" s="141" t="s">
        <v>3859</v>
      </c>
      <c r="F481" s="142">
        <v>1535072</v>
      </c>
      <c r="G481" s="142">
        <v>1563602</v>
      </c>
      <c r="H481" s="142">
        <v>0</v>
      </c>
      <c r="I481" s="142">
        <v>46</v>
      </c>
      <c r="J481" s="142">
        <v>1563648</v>
      </c>
    </row>
    <row r="482" spans="1:10" x14ac:dyDescent="0.25">
      <c r="A482" s="140" t="s">
        <v>5428</v>
      </c>
      <c r="B482" s="140" t="s">
        <v>1436</v>
      </c>
      <c r="C482" s="140" t="s">
        <v>19</v>
      </c>
      <c r="D482" s="140" t="s">
        <v>20</v>
      </c>
      <c r="E482" s="141" t="s">
        <v>5965</v>
      </c>
      <c r="F482" s="142">
        <v>27768744</v>
      </c>
      <c r="G482" s="142">
        <v>27990751</v>
      </c>
      <c r="H482" s="142">
        <v>0</v>
      </c>
      <c r="I482" s="142">
        <v>363119</v>
      </c>
      <c r="J482" s="142">
        <v>28353870</v>
      </c>
    </row>
    <row r="483" spans="1:10" x14ac:dyDescent="0.25">
      <c r="A483" s="140" t="s">
        <v>5206</v>
      </c>
      <c r="B483" s="140" t="s">
        <v>1436</v>
      </c>
      <c r="C483" s="140" t="s">
        <v>27</v>
      </c>
      <c r="D483" s="140" t="s">
        <v>28</v>
      </c>
      <c r="E483" s="141" t="s">
        <v>3861</v>
      </c>
      <c r="F483" s="142">
        <v>842891</v>
      </c>
      <c r="G483" s="142">
        <v>828613</v>
      </c>
      <c r="H483" s="142">
        <v>0</v>
      </c>
      <c r="I483" s="142">
        <v>24</v>
      </c>
      <c r="J483" s="142">
        <v>828637</v>
      </c>
    </row>
    <row r="484" spans="1:10" x14ac:dyDescent="0.25">
      <c r="A484" s="140" t="s">
        <v>4881</v>
      </c>
      <c r="B484" s="140" t="s">
        <v>1436</v>
      </c>
      <c r="C484" s="140" t="s">
        <v>27</v>
      </c>
      <c r="D484" s="140" t="s">
        <v>28</v>
      </c>
      <c r="E484" s="141" t="s">
        <v>3862</v>
      </c>
      <c r="F484" s="142">
        <v>797379</v>
      </c>
      <c r="G484" s="142">
        <v>784506</v>
      </c>
      <c r="H484" s="142">
        <v>0</v>
      </c>
      <c r="I484" s="142">
        <v>23</v>
      </c>
      <c r="J484" s="142">
        <v>784529</v>
      </c>
    </row>
    <row r="485" spans="1:10" x14ac:dyDescent="0.25">
      <c r="A485" s="140" t="s">
        <v>4859</v>
      </c>
      <c r="B485" s="140" t="s">
        <v>1436</v>
      </c>
      <c r="C485" s="140" t="s">
        <v>27</v>
      </c>
      <c r="D485" s="140" t="s">
        <v>28</v>
      </c>
      <c r="E485" s="141" t="s">
        <v>3863</v>
      </c>
      <c r="F485" s="142">
        <v>220237</v>
      </c>
      <c r="G485" s="142">
        <v>225227</v>
      </c>
      <c r="H485" s="142">
        <v>0</v>
      </c>
      <c r="I485" s="142">
        <v>7</v>
      </c>
      <c r="J485" s="142">
        <v>225234</v>
      </c>
    </row>
    <row r="486" spans="1:10" x14ac:dyDescent="0.25">
      <c r="A486" s="140" t="s">
        <v>4895</v>
      </c>
      <c r="B486" s="140" t="s">
        <v>1436</v>
      </c>
      <c r="C486" s="140" t="s">
        <v>27</v>
      </c>
      <c r="D486" s="140" t="s">
        <v>28</v>
      </c>
      <c r="E486" s="141" t="s">
        <v>3864</v>
      </c>
      <c r="F486" s="142">
        <v>247296</v>
      </c>
      <c r="G486" s="142">
        <v>235993</v>
      </c>
      <c r="H486" s="142">
        <v>0</v>
      </c>
      <c r="I486" s="142">
        <v>7</v>
      </c>
      <c r="J486" s="142">
        <v>236000</v>
      </c>
    </row>
    <row r="487" spans="1:10" x14ac:dyDescent="0.25">
      <c r="A487" s="140" t="s">
        <v>5545</v>
      </c>
      <c r="B487" s="140" t="s">
        <v>1436</v>
      </c>
      <c r="C487" s="140" t="s">
        <v>47</v>
      </c>
      <c r="D487" s="140" t="s">
        <v>48</v>
      </c>
      <c r="E487" s="141" t="s">
        <v>3865</v>
      </c>
      <c r="F487" s="142">
        <v>1195248</v>
      </c>
      <c r="G487" s="142">
        <v>1202031</v>
      </c>
      <c r="H487" s="142">
        <v>0</v>
      </c>
      <c r="I487" s="142">
        <v>35</v>
      </c>
      <c r="J487" s="142">
        <v>1202066</v>
      </c>
    </row>
    <row r="488" spans="1:10" x14ac:dyDescent="0.25">
      <c r="A488" s="140" t="s">
        <v>5248</v>
      </c>
      <c r="B488" s="140" t="s">
        <v>1436</v>
      </c>
      <c r="C488" s="140" t="s">
        <v>27</v>
      </c>
      <c r="D488" s="140" t="s">
        <v>28</v>
      </c>
      <c r="E488" s="141" t="s">
        <v>3866</v>
      </c>
      <c r="F488" s="142">
        <v>717097</v>
      </c>
      <c r="G488" s="142">
        <v>742312</v>
      </c>
      <c r="H488" s="142">
        <v>0</v>
      </c>
      <c r="I488" s="142">
        <v>22</v>
      </c>
      <c r="J488" s="142">
        <v>742334</v>
      </c>
    </row>
    <row r="489" spans="1:10" x14ac:dyDescent="0.25">
      <c r="A489" s="140" t="s">
        <v>5855</v>
      </c>
      <c r="B489" s="140" t="s">
        <v>1436</v>
      </c>
      <c r="C489" s="140" t="s">
        <v>27</v>
      </c>
      <c r="D489" s="140" t="s">
        <v>28</v>
      </c>
      <c r="E489" s="141" t="s">
        <v>3867</v>
      </c>
      <c r="F489" s="142">
        <v>2446759</v>
      </c>
      <c r="G489" s="142">
        <v>2450609</v>
      </c>
      <c r="H489" s="142">
        <v>0</v>
      </c>
      <c r="I489" s="142">
        <v>71</v>
      </c>
      <c r="J489" s="142">
        <v>2450680</v>
      </c>
    </row>
    <row r="490" spans="1:10" x14ac:dyDescent="0.25">
      <c r="A490" s="140" t="s">
        <v>5597</v>
      </c>
      <c r="B490" s="140" t="s">
        <v>1436</v>
      </c>
      <c r="C490" s="140" t="s">
        <v>27</v>
      </c>
      <c r="D490" s="140" t="s">
        <v>28</v>
      </c>
      <c r="E490" s="141" t="s">
        <v>3868</v>
      </c>
      <c r="F490" s="142">
        <v>1928692</v>
      </c>
      <c r="G490" s="142">
        <v>1885922</v>
      </c>
      <c r="H490" s="142">
        <v>0</v>
      </c>
      <c r="I490" s="142">
        <v>55</v>
      </c>
      <c r="J490" s="142">
        <v>1885977</v>
      </c>
    </row>
    <row r="491" spans="1:10" x14ac:dyDescent="0.25">
      <c r="A491" s="140" t="s">
        <v>4947</v>
      </c>
      <c r="B491" s="140" t="s">
        <v>1436</v>
      </c>
      <c r="C491" s="140" t="s">
        <v>27</v>
      </c>
      <c r="D491" s="140" t="s">
        <v>28</v>
      </c>
      <c r="E491" s="141" t="s">
        <v>3869</v>
      </c>
      <c r="F491" s="142">
        <v>3071618</v>
      </c>
      <c r="G491" s="142">
        <v>3006945</v>
      </c>
      <c r="H491" s="142">
        <v>0</v>
      </c>
      <c r="I491" s="142">
        <v>88</v>
      </c>
      <c r="J491" s="142">
        <v>3007033</v>
      </c>
    </row>
    <row r="492" spans="1:10" x14ac:dyDescent="0.25">
      <c r="A492" s="140" t="s">
        <v>5481</v>
      </c>
      <c r="B492" s="140" t="s">
        <v>1436</v>
      </c>
      <c r="C492" s="140" t="s">
        <v>27</v>
      </c>
      <c r="D492" s="140" t="s">
        <v>28</v>
      </c>
      <c r="E492" s="141" t="s">
        <v>3870</v>
      </c>
      <c r="F492" s="142">
        <v>273743</v>
      </c>
      <c r="G492" s="142">
        <v>263373</v>
      </c>
      <c r="H492" s="142">
        <v>0</v>
      </c>
      <c r="I492" s="142">
        <v>8</v>
      </c>
      <c r="J492" s="142">
        <v>263381</v>
      </c>
    </row>
    <row r="493" spans="1:10" x14ac:dyDescent="0.25">
      <c r="A493" s="140" t="s">
        <v>4945</v>
      </c>
      <c r="B493" s="140" t="s">
        <v>1436</v>
      </c>
      <c r="C493" s="140" t="s">
        <v>47</v>
      </c>
      <c r="D493" s="140" t="s">
        <v>48</v>
      </c>
      <c r="E493" s="141" t="s">
        <v>3871</v>
      </c>
      <c r="F493" s="142">
        <v>1964934</v>
      </c>
      <c r="G493" s="142">
        <v>1941615</v>
      </c>
      <c r="H493" s="142">
        <v>0</v>
      </c>
      <c r="I493" s="142">
        <v>57</v>
      </c>
      <c r="J493" s="142">
        <v>1941672</v>
      </c>
    </row>
    <row r="494" spans="1:10" x14ac:dyDescent="0.25">
      <c r="A494" s="140" t="s">
        <v>4884</v>
      </c>
      <c r="B494" s="140" t="s">
        <v>1436</v>
      </c>
      <c r="C494" s="140" t="s">
        <v>27</v>
      </c>
      <c r="D494" s="140" t="s">
        <v>28</v>
      </c>
      <c r="E494" s="141" t="s">
        <v>3872</v>
      </c>
      <c r="F494" s="142">
        <v>8211473</v>
      </c>
      <c r="G494" s="142">
        <v>8211609</v>
      </c>
      <c r="H494" s="142">
        <v>0</v>
      </c>
      <c r="I494" s="142">
        <v>239</v>
      </c>
      <c r="J494" s="142">
        <v>8211848</v>
      </c>
    </row>
    <row r="495" spans="1:10" x14ac:dyDescent="0.25">
      <c r="A495" s="140" t="s">
        <v>5172</v>
      </c>
      <c r="B495" s="140" t="s">
        <v>1436</v>
      </c>
      <c r="C495" s="140" t="s">
        <v>27</v>
      </c>
      <c r="D495" s="140" t="s">
        <v>28</v>
      </c>
      <c r="E495" s="141" t="s">
        <v>3873</v>
      </c>
      <c r="F495" s="142">
        <v>749431</v>
      </c>
      <c r="G495" s="142">
        <v>747532</v>
      </c>
      <c r="H495" s="142">
        <v>0</v>
      </c>
      <c r="I495" s="142">
        <v>22</v>
      </c>
      <c r="J495" s="142">
        <v>747554</v>
      </c>
    </row>
    <row r="496" spans="1:10" x14ac:dyDescent="0.25">
      <c r="A496" s="140" t="s">
        <v>5006</v>
      </c>
      <c r="B496" s="140" t="s">
        <v>1436</v>
      </c>
      <c r="C496" s="140" t="s">
        <v>27</v>
      </c>
      <c r="D496" s="140" t="s">
        <v>28</v>
      </c>
      <c r="E496" s="141" t="s">
        <v>3874</v>
      </c>
      <c r="F496" s="142">
        <v>601707</v>
      </c>
      <c r="G496" s="142">
        <v>580798</v>
      </c>
      <c r="H496" s="142">
        <v>0</v>
      </c>
      <c r="I496" s="142">
        <v>17</v>
      </c>
      <c r="J496" s="142">
        <v>580815</v>
      </c>
    </row>
    <row r="497" spans="1:10" x14ac:dyDescent="0.25">
      <c r="A497" s="140" t="s">
        <v>5663</v>
      </c>
      <c r="B497" s="140" t="s">
        <v>1436</v>
      </c>
      <c r="C497" s="140" t="s">
        <v>27</v>
      </c>
      <c r="D497" s="140" t="s">
        <v>28</v>
      </c>
      <c r="E497" s="141" t="s">
        <v>3875</v>
      </c>
      <c r="F497" s="142">
        <v>406048</v>
      </c>
      <c r="G497" s="142">
        <v>406107</v>
      </c>
      <c r="H497" s="142">
        <v>0</v>
      </c>
      <c r="I497" s="142">
        <v>12</v>
      </c>
      <c r="J497" s="142">
        <v>406119</v>
      </c>
    </row>
    <row r="498" spans="1:10" x14ac:dyDescent="0.25">
      <c r="A498" s="140" t="s">
        <v>5497</v>
      </c>
      <c r="B498" s="140" t="s">
        <v>1436</v>
      </c>
      <c r="C498" s="140" t="s">
        <v>27</v>
      </c>
      <c r="D498" s="140" t="s">
        <v>28</v>
      </c>
      <c r="E498" s="141" t="s">
        <v>3876</v>
      </c>
      <c r="F498" s="142">
        <v>602875</v>
      </c>
      <c r="G498" s="142">
        <v>620883</v>
      </c>
      <c r="H498" s="142">
        <v>0</v>
      </c>
      <c r="I498" s="142">
        <v>18</v>
      </c>
      <c r="J498" s="142">
        <v>620901</v>
      </c>
    </row>
    <row r="499" spans="1:10" x14ac:dyDescent="0.25">
      <c r="A499" s="140" t="s">
        <v>5296</v>
      </c>
      <c r="B499" s="140" t="s">
        <v>1436</v>
      </c>
      <c r="C499" s="140" t="s">
        <v>27</v>
      </c>
      <c r="D499" s="140" t="s">
        <v>28</v>
      </c>
      <c r="E499" s="141" t="s">
        <v>3877</v>
      </c>
      <c r="F499" s="142">
        <v>472467</v>
      </c>
      <c r="G499" s="142">
        <v>488520</v>
      </c>
      <c r="H499" s="142">
        <v>0</v>
      </c>
      <c r="I499" s="142">
        <v>14</v>
      </c>
      <c r="J499" s="142">
        <v>488534</v>
      </c>
    </row>
    <row r="500" spans="1:10" x14ac:dyDescent="0.25">
      <c r="A500" s="140" t="s">
        <v>5012</v>
      </c>
      <c r="B500" s="140" t="s">
        <v>1436</v>
      </c>
      <c r="C500" s="140" t="s">
        <v>27</v>
      </c>
      <c r="D500" s="140" t="s">
        <v>28</v>
      </c>
      <c r="E500" s="141" t="s">
        <v>3878</v>
      </c>
      <c r="F500" s="142">
        <v>1114740</v>
      </c>
      <c r="G500" s="142">
        <v>1107902</v>
      </c>
      <c r="H500" s="142">
        <v>0</v>
      </c>
      <c r="I500" s="142">
        <v>32</v>
      </c>
      <c r="J500" s="142">
        <v>1107934</v>
      </c>
    </row>
    <row r="501" spans="1:10" x14ac:dyDescent="0.25">
      <c r="A501" s="140" t="s">
        <v>5442</v>
      </c>
      <c r="B501" s="140" t="s">
        <v>1436</v>
      </c>
      <c r="C501" s="140" t="s">
        <v>47</v>
      </c>
      <c r="D501" s="140" t="s">
        <v>48</v>
      </c>
      <c r="E501" s="141" t="s">
        <v>3879</v>
      </c>
      <c r="F501" s="142">
        <v>613776</v>
      </c>
      <c r="G501" s="142">
        <v>616922</v>
      </c>
      <c r="H501" s="142">
        <v>0</v>
      </c>
      <c r="I501" s="142">
        <v>18</v>
      </c>
      <c r="J501" s="142">
        <v>616940</v>
      </c>
    </row>
    <row r="502" spans="1:10" x14ac:dyDescent="0.25">
      <c r="A502" s="140" t="s">
        <v>5921</v>
      </c>
      <c r="B502" s="140" t="s">
        <v>1436</v>
      </c>
      <c r="C502" s="140" t="s">
        <v>27</v>
      </c>
      <c r="D502" s="140" t="s">
        <v>28</v>
      </c>
      <c r="E502" s="141" t="s">
        <v>3880</v>
      </c>
      <c r="F502" s="142">
        <v>2343822</v>
      </c>
      <c r="G502" s="142">
        <v>2349040</v>
      </c>
      <c r="H502" s="142">
        <v>0</v>
      </c>
      <c r="I502" s="142">
        <v>68</v>
      </c>
      <c r="J502" s="142">
        <v>2349108</v>
      </c>
    </row>
    <row r="503" spans="1:10" x14ac:dyDescent="0.25">
      <c r="A503" s="140" t="s">
        <v>5125</v>
      </c>
      <c r="B503" s="140" t="s">
        <v>1436</v>
      </c>
      <c r="C503" s="140" t="s">
        <v>27</v>
      </c>
      <c r="D503" s="140" t="s">
        <v>28</v>
      </c>
      <c r="E503" s="141" t="s">
        <v>3881</v>
      </c>
      <c r="F503" s="142">
        <v>1479562</v>
      </c>
      <c r="G503" s="142">
        <v>1464346</v>
      </c>
      <c r="H503" s="142">
        <v>0</v>
      </c>
      <c r="I503" s="142">
        <v>43</v>
      </c>
      <c r="J503" s="142">
        <v>1464389</v>
      </c>
    </row>
    <row r="504" spans="1:10" x14ac:dyDescent="0.25">
      <c r="A504" s="140" t="s">
        <v>5332</v>
      </c>
      <c r="B504" s="140" t="s">
        <v>1436</v>
      </c>
      <c r="C504" s="140" t="s">
        <v>27</v>
      </c>
      <c r="D504" s="140" t="s">
        <v>28</v>
      </c>
      <c r="E504" s="141" t="s">
        <v>3882</v>
      </c>
      <c r="F504" s="142">
        <v>307681</v>
      </c>
      <c r="G504" s="142">
        <v>301506</v>
      </c>
      <c r="H504" s="142">
        <v>0</v>
      </c>
      <c r="I504" s="142">
        <v>9</v>
      </c>
      <c r="J504" s="142">
        <v>301515</v>
      </c>
    </row>
    <row r="505" spans="1:10" x14ac:dyDescent="0.25">
      <c r="A505" s="140" t="s">
        <v>5325</v>
      </c>
      <c r="B505" s="140" t="s">
        <v>1436</v>
      </c>
      <c r="C505" s="140" t="s">
        <v>99</v>
      </c>
      <c r="D505" s="140" t="s">
        <v>100</v>
      </c>
      <c r="E505" s="141" t="s">
        <v>3883</v>
      </c>
      <c r="F505" s="142">
        <v>634777</v>
      </c>
      <c r="G505" s="142">
        <v>648846</v>
      </c>
      <c r="H505" s="142">
        <v>0</v>
      </c>
      <c r="I505" s="142">
        <v>19</v>
      </c>
      <c r="J505" s="142">
        <v>648865</v>
      </c>
    </row>
    <row r="506" spans="1:10" x14ac:dyDescent="0.25">
      <c r="A506" s="140" t="s">
        <v>5156</v>
      </c>
      <c r="B506" s="140" t="s">
        <v>1436</v>
      </c>
      <c r="C506" s="140" t="s">
        <v>99</v>
      </c>
      <c r="D506" s="140" t="s">
        <v>100</v>
      </c>
      <c r="E506" s="141" t="s">
        <v>3884</v>
      </c>
      <c r="F506" s="142">
        <v>1346933</v>
      </c>
      <c r="G506" s="142">
        <v>1367203</v>
      </c>
      <c r="H506" s="142">
        <v>0</v>
      </c>
      <c r="I506" s="142">
        <v>40</v>
      </c>
      <c r="J506" s="142">
        <v>1367243</v>
      </c>
    </row>
    <row r="507" spans="1:10" x14ac:dyDescent="0.25">
      <c r="A507" s="140" t="s">
        <v>5796</v>
      </c>
      <c r="B507" s="140" t="s">
        <v>1509</v>
      </c>
      <c r="C507" s="140" t="s">
        <v>19</v>
      </c>
      <c r="D507" s="140" t="s">
        <v>20</v>
      </c>
      <c r="E507" s="141" t="s">
        <v>5966</v>
      </c>
      <c r="F507" s="142">
        <v>13590104</v>
      </c>
      <c r="G507" s="142">
        <v>13594939</v>
      </c>
      <c r="H507" s="142">
        <v>0</v>
      </c>
      <c r="I507" s="142">
        <v>176365</v>
      </c>
      <c r="J507" s="142">
        <v>13771304</v>
      </c>
    </row>
    <row r="508" spans="1:10" x14ac:dyDescent="0.25">
      <c r="A508" s="140" t="s">
        <v>5309</v>
      </c>
      <c r="B508" s="140" t="s">
        <v>1509</v>
      </c>
      <c r="C508" s="140" t="s">
        <v>27</v>
      </c>
      <c r="D508" s="140" t="s">
        <v>28</v>
      </c>
      <c r="E508" s="141" t="s">
        <v>3886</v>
      </c>
      <c r="F508" s="142">
        <v>2024586</v>
      </c>
      <c r="G508" s="142">
        <v>2010927</v>
      </c>
      <c r="H508" s="142">
        <v>0</v>
      </c>
      <c r="I508" s="142">
        <v>59</v>
      </c>
      <c r="J508" s="142">
        <v>2010986</v>
      </c>
    </row>
    <row r="509" spans="1:10" x14ac:dyDescent="0.25">
      <c r="A509" s="140" t="s">
        <v>4821</v>
      </c>
      <c r="B509" s="140" t="s">
        <v>1509</v>
      </c>
      <c r="C509" s="140" t="s">
        <v>27</v>
      </c>
      <c r="D509" s="140" t="s">
        <v>28</v>
      </c>
      <c r="E509" s="141" t="s">
        <v>3887</v>
      </c>
      <c r="F509" s="142">
        <v>680014</v>
      </c>
      <c r="G509" s="142">
        <v>647719</v>
      </c>
      <c r="H509" s="142">
        <v>0</v>
      </c>
      <c r="I509" s="142">
        <v>19</v>
      </c>
      <c r="J509" s="142">
        <v>647738</v>
      </c>
    </row>
    <row r="510" spans="1:10" x14ac:dyDescent="0.25">
      <c r="A510" s="140" t="s">
        <v>5451</v>
      </c>
      <c r="B510" s="140" t="s">
        <v>1509</v>
      </c>
      <c r="C510" s="140" t="s">
        <v>47</v>
      </c>
      <c r="D510" s="140" t="s">
        <v>48</v>
      </c>
      <c r="E510" s="141" t="s">
        <v>3888</v>
      </c>
      <c r="F510" s="142">
        <v>312606</v>
      </c>
      <c r="G510" s="142">
        <v>310695</v>
      </c>
      <c r="H510" s="142">
        <v>0</v>
      </c>
      <c r="I510" s="142">
        <v>9</v>
      </c>
      <c r="J510" s="142">
        <v>310704</v>
      </c>
    </row>
    <row r="511" spans="1:10" x14ac:dyDescent="0.25">
      <c r="A511" s="140" t="s">
        <v>4761</v>
      </c>
      <c r="B511" s="140" t="s">
        <v>1509</v>
      </c>
      <c r="C511" s="140" t="s">
        <v>47</v>
      </c>
      <c r="D511" s="140" t="s">
        <v>48</v>
      </c>
      <c r="E511" s="141" t="s">
        <v>5967</v>
      </c>
      <c r="F511" s="142">
        <v>0</v>
      </c>
      <c r="G511" s="142">
        <v>221588</v>
      </c>
      <c r="H511" s="142">
        <v>0</v>
      </c>
      <c r="I511" s="142">
        <v>6</v>
      </c>
      <c r="J511" s="142">
        <v>221594</v>
      </c>
    </row>
    <row r="512" spans="1:10" x14ac:dyDescent="0.25">
      <c r="A512" s="140" t="s">
        <v>5187</v>
      </c>
      <c r="B512" s="140" t="s">
        <v>1509</v>
      </c>
      <c r="C512" s="140" t="s">
        <v>27</v>
      </c>
      <c r="D512" s="140" t="s">
        <v>28</v>
      </c>
      <c r="E512" s="141" t="s">
        <v>3889</v>
      </c>
      <c r="F512" s="142">
        <v>632463</v>
      </c>
      <c r="G512" s="142">
        <v>660875</v>
      </c>
      <c r="H512" s="142">
        <v>0</v>
      </c>
      <c r="I512" s="142">
        <v>19</v>
      </c>
      <c r="J512" s="142">
        <v>660894</v>
      </c>
    </row>
    <row r="513" spans="1:10" x14ac:dyDescent="0.25">
      <c r="A513" s="140" t="s">
        <v>5724</v>
      </c>
      <c r="B513" s="140" t="s">
        <v>1509</v>
      </c>
      <c r="C513" s="140" t="s">
        <v>27</v>
      </c>
      <c r="D513" s="140" t="s">
        <v>28</v>
      </c>
      <c r="E513" s="141" t="s">
        <v>3890</v>
      </c>
      <c r="F513" s="142">
        <v>641468</v>
      </c>
      <c r="G513" s="142">
        <v>679715</v>
      </c>
      <c r="H513" s="142">
        <v>0</v>
      </c>
      <c r="I513" s="142">
        <v>20</v>
      </c>
      <c r="J513" s="142">
        <v>679735</v>
      </c>
    </row>
    <row r="514" spans="1:10" x14ac:dyDescent="0.25">
      <c r="A514" s="140" t="s">
        <v>5074</v>
      </c>
      <c r="B514" s="140" t="s">
        <v>1509</v>
      </c>
      <c r="C514" s="140" t="s">
        <v>47</v>
      </c>
      <c r="D514" s="140" t="s">
        <v>48</v>
      </c>
      <c r="E514" s="141" t="s">
        <v>3891</v>
      </c>
      <c r="F514" s="142">
        <v>240321</v>
      </c>
      <c r="G514" s="142">
        <v>233625</v>
      </c>
      <c r="H514" s="142">
        <v>0</v>
      </c>
      <c r="I514" s="142">
        <v>7</v>
      </c>
      <c r="J514" s="142">
        <v>233632</v>
      </c>
    </row>
    <row r="515" spans="1:10" x14ac:dyDescent="0.25">
      <c r="A515" s="140" t="s">
        <v>5838</v>
      </c>
      <c r="B515" s="140" t="s">
        <v>1509</v>
      </c>
      <c r="C515" s="140" t="s">
        <v>27</v>
      </c>
      <c r="D515" s="140" t="s">
        <v>28</v>
      </c>
      <c r="E515" s="141" t="s">
        <v>3892</v>
      </c>
      <c r="F515" s="142">
        <v>1661349</v>
      </c>
      <c r="G515" s="142">
        <v>1662351</v>
      </c>
      <c r="H515" s="142">
        <v>0</v>
      </c>
      <c r="I515" s="142">
        <v>48</v>
      </c>
      <c r="J515" s="142">
        <v>1662399</v>
      </c>
    </row>
    <row r="516" spans="1:10" x14ac:dyDescent="0.25">
      <c r="A516" s="140" t="s">
        <v>5416</v>
      </c>
      <c r="B516" s="140" t="s">
        <v>1509</v>
      </c>
      <c r="C516" s="140" t="s">
        <v>27</v>
      </c>
      <c r="D516" s="140" t="s">
        <v>28</v>
      </c>
      <c r="E516" s="141" t="s">
        <v>3893</v>
      </c>
      <c r="F516" s="142">
        <v>2632575</v>
      </c>
      <c r="G516" s="142">
        <v>2679492</v>
      </c>
      <c r="H516" s="142">
        <v>0</v>
      </c>
      <c r="I516" s="142">
        <v>78</v>
      </c>
      <c r="J516" s="142">
        <v>2679570</v>
      </c>
    </row>
    <row r="517" spans="1:10" x14ac:dyDescent="0.25">
      <c r="A517" s="140" t="s">
        <v>5560</v>
      </c>
      <c r="B517" s="140" t="s">
        <v>1509</v>
      </c>
      <c r="C517" s="140" t="s">
        <v>99</v>
      </c>
      <c r="D517" s="140" t="s">
        <v>100</v>
      </c>
      <c r="E517" s="141" t="s">
        <v>3894</v>
      </c>
      <c r="F517" s="142">
        <v>1288097</v>
      </c>
      <c r="G517" s="142">
        <v>1031183</v>
      </c>
      <c r="H517" s="142">
        <v>0</v>
      </c>
      <c r="I517" s="142">
        <v>30</v>
      </c>
      <c r="J517" s="142">
        <v>1031213</v>
      </c>
    </row>
    <row r="518" spans="1:10" x14ac:dyDescent="0.25">
      <c r="A518" s="140" t="s">
        <v>5506</v>
      </c>
      <c r="B518" s="140" t="s">
        <v>1542</v>
      </c>
      <c r="C518" s="140" t="s">
        <v>19</v>
      </c>
      <c r="D518" s="140" t="s">
        <v>20</v>
      </c>
      <c r="E518" s="141" t="s">
        <v>5968</v>
      </c>
      <c r="F518" s="142">
        <v>23129954</v>
      </c>
      <c r="G518" s="142">
        <v>23020569</v>
      </c>
      <c r="H518" s="142">
        <v>0</v>
      </c>
      <c r="I518" s="142">
        <v>298642</v>
      </c>
      <c r="J518" s="142">
        <v>23319211</v>
      </c>
    </row>
    <row r="519" spans="1:10" x14ac:dyDescent="0.25">
      <c r="A519" s="140" t="s">
        <v>5686</v>
      </c>
      <c r="B519" s="140" t="s">
        <v>1542</v>
      </c>
      <c r="C519" s="140" t="s">
        <v>27</v>
      </c>
      <c r="D519" s="140" t="s">
        <v>28</v>
      </c>
      <c r="E519" s="141" t="s">
        <v>3896</v>
      </c>
      <c r="F519" s="142">
        <v>521297</v>
      </c>
      <c r="G519" s="142">
        <v>533085</v>
      </c>
      <c r="H519" s="142">
        <v>0</v>
      </c>
      <c r="I519" s="142">
        <v>16</v>
      </c>
      <c r="J519" s="142">
        <v>533101</v>
      </c>
    </row>
    <row r="520" spans="1:10" x14ac:dyDescent="0.25">
      <c r="A520" s="140" t="s">
        <v>5091</v>
      </c>
      <c r="B520" s="140" t="s">
        <v>1542</v>
      </c>
      <c r="C520" s="140" t="s">
        <v>27</v>
      </c>
      <c r="D520" s="140" t="s">
        <v>28</v>
      </c>
      <c r="E520" s="141" t="s">
        <v>3897</v>
      </c>
      <c r="F520" s="142">
        <v>522157</v>
      </c>
      <c r="G520" s="142">
        <v>527301</v>
      </c>
      <c r="H520" s="142">
        <v>0</v>
      </c>
      <c r="I520" s="142">
        <v>15</v>
      </c>
      <c r="J520" s="142">
        <v>527316</v>
      </c>
    </row>
    <row r="521" spans="1:10" x14ac:dyDescent="0.25">
      <c r="A521" s="140" t="s">
        <v>5388</v>
      </c>
      <c r="B521" s="140" t="s">
        <v>1542</v>
      </c>
      <c r="C521" s="140" t="s">
        <v>47</v>
      </c>
      <c r="D521" s="140" t="s">
        <v>48</v>
      </c>
      <c r="E521" s="141" t="s">
        <v>3898</v>
      </c>
      <c r="F521" s="142">
        <v>1393174</v>
      </c>
      <c r="G521" s="142">
        <v>1390713</v>
      </c>
      <c r="H521" s="142">
        <v>0</v>
      </c>
      <c r="I521" s="142">
        <v>41</v>
      </c>
      <c r="J521" s="142">
        <v>1390754</v>
      </c>
    </row>
    <row r="522" spans="1:10" x14ac:dyDescent="0.25">
      <c r="A522" s="140" t="s">
        <v>5530</v>
      </c>
      <c r="B522" s="140" t="s">
        <v>1542</v>
      </c>
      <c r="C522" s="140" t="s">
        <v>27</v>
      </c>
      <c r="D522" s="140" t="s">
        <v>28</v>
      </c>
      <c r="E522" s="141" t="s">
        <v>3899</v>
      </c>
      <c r="F522" s="142">
        <v>181345</v>
      </c>
      <c r="G522" s="142">
        <v>180602</v>
      </c>
      <c r="H522" s="142">
        <v>0</v>
      </c>
      <c r="I522" s="142">
        <v>5</v>
      </c>
      <c r="J522" s="142">
        <v>180607</v>
      </c>
    </row>
    <row r="523" spans="1:10" x14ac:dyDescent="0.25">
      <c r="A523" s="140" t="s">
        <v>5543</v>
      </c>
      <c r="B523" s="140" t="s">
        <v>1542</v>
      </c>
      <c r="C523" s="140" t="s">
        <v>47</v>
      </c>
      <c r="D523" s="140" t="s">
        <v>48</v>
      </c>
      <c r="E523" s="141" t="s">
        <v>3900</v>
      </c>
      <c r="F523" s="142">
        <v>211155</v>
      </c>
      <c r="G523" s="142">
        <v>212943</v>
      </c>
      <c r="H523" s="142">
        <v>0</v>
      </c>
      <c r="I523" s="142">
        <v>6</v>
      </c>
      <c r="J523" s="142">
        <v>212949</v>
      </c>
    </row>
    <row r="524" spans="1:10" x14ac:dyDescent="0.25">
      <c r="A524" s="140" t="s">
        <v>5492</v>
      </c>
      <c r="B524" s="140" t="s">
        <v>1542</v>
      </c>
      <c r="C524" s="140" t="s">
        <v>47</v>
      </c>
      <c r="D524" s="140" t="s">
        <v>48</v>
      </c>
      <c r="E524" s="141" t="s">
        <v>3901</v>
      </c>
      <c r="F524" s="142">
        <v>267401</v>
      </c>
      <c r="G524" s="142">
        <v>261481</v>
      </c>
      <c r="H524" s="142">
        <v>0</v>
      </c>
      <c r="I524" s="142">
        <v>8</v>
      </c>
      <c r="J524" s="142">
        <v>261489</v>
      </c>
    </row>
    <row r="525" spans="1:10" x14ac:dyDescent="0.25">
      <c r="A525" s="140" t="s">
        <v>5498</v>
      </c>
      <c r="B525" s="140" t="s">
        <v>1542</v>
      </c>
      <c r="C525" s="140" t="s">
        <v>27</v>
      </c>
      <c r="D525" s="140" t="s">
        <v>28</v>
      </c>
      <c r="E525" s="141" t="s">
        <v>3902</v>
      </c>
      <c r="F525" s="142">
        <v>2047702</v>
      </c>
      <c r="G525" s="142">
        <v>2073348</v>
      </c>
      <c r="H525" s="142">
        <v>0</v>
      </c>
      <c r="I525" s="142">
        <v>60</v>
      </c>
      <c r="J525" s="142">
        <v>2073408</v>
      </c>
    </row>
    <row r="526" spans="1:10" x14ac:dyDescent="0.25">
      <c r="A526" s="140" t="s">
        <v>5969</v>
      </c>
      <c r="B526" s="140" t="s">
        <v>1542</v>
      </c>
      <c r="C526" s="140" t="s">
        <v>27</v>
      </c>
      <c r="D526" s="140" t="s">
        <v>28</v>
      </c>
      <c r="E526" s="141" t="s">
        <v>3903</v>
      </c>
      <c r="F526" s="142">
        <v>10302803</v>
      </c>
      <c r="G526" s="142">
        <v>10310703</v>
      </c>
      <c r="H526" s="142">
        <v>0</v>
      </c>
      <c r="I526" s="142">
        <v>300</v>
      </c>
      <c r="J526" s="142">
        <v>10311003</v>
      </c>
    </row>
    <row r="527" spans="1:10" x14ac:dyDescent="0.25">
      <c r="A527" s="140" t="s">
        <v>5155</v>
      </c>
      <c r="B527" s="140" t="s">
        <v>1542</v>
      </c>
      <c r="C527" s="140" t="s">
        <v>27</v>
      </c>
      <c r="D527" s="140" t="s">
        <v>28</v>
      </c>
      <c r="E527" s="141" t="s">
        <v>3904</v>
      </c>
      <c r="F527" s="142">
        <v>407966</v>
      </c>
      <c r="G527" s="142">
        <v>407832</v>
      </c>
      <c r="H527" s="142">
        <v>0</v>
      </c>
      <c r="I527" s="142">
        <v>12</v>
      </c>
      <c r="J527" s="142">
        <v>407844</v>
      </c>
    </row>
    <row r="528" spans="1:10" x14ac:dyDescent="0.25">
      <c r="A528" s="140" t="s">
        <v>5623</v>
      </c>
      <c r="B528" s="140" t="s">
        <v>1574</v>
      </c>
      <c r="C528" s="140" t="s">
        <v>19</v>
      </c>
      <c r="D528" s="140" t="s">
        <v>20</v>
      </c>
      <c r="E528" s="141" t="s">
        <v>5970</v>
      </c>
      <c r="F528" s="142">
        <v>19730070</v>
      </c>
      <c r="G528" s="142">
        <v>19637490</v>
      </c>
      <c r="H528" s="142">
        <v>0</v>
      </c>
      <c r="I528" s="142">
        <v>254754</v>
      </c>
      <c r="J528" s="142">
        <v>19892244</v>
      </c>
    </row>
    <row r="529" spans="1:10" x14ac:dyDescent="0.25">
      <c r="A529" s="140" t="s">
        <v>5301</v>
      </c>
      <c r="B529" s="140" t="s">
        <v>1574</v>
      </c>
      <c r="C529" s="140" t="s">
        <v>27</v>
      </c>
      <c r="D529" s="140" t="s">
        <v>28</v>
      </c>
      <c r="E529" s="141" t="s">
        <v>3906</v>
      </c>
      <c r="F529" s="142">
        <v>438901</v>
      </c>
      <c r="G529" s="142">
        <v>414226</v>
      </c>
      <c r="H529" s="142">
        <v>0</v>
      </c>
      <c r="I529" s="142">
        <v>12</v>
      </c>
      <c r="J529" s="142">
        <v>414238</v>
      </c>
    </row>
    <row r="530" spans="1:10" x14ac:dyDescent="0.25">
      <c r="A530" s="140" t="s">
        <v>5418</v>
      </c>
      <c r="B530" s="140" t="s">
        <v>1574</v>
      </c>
      <c r="C530" s="140" t="s">
        <v>27</v>
      </c>
      <c r="D530" s="140" t="s">
        <v>28</v>
      </c>
      <c r="E530" s="141" t="s">
        <v>3907</v>
      </c>
      <c r="F530" s="142">
        <v>2912322</v>
      </c>
      <c r="G530" s="142">
        <v>2867181</v>
      </c>
      <c r="H530" s="142">
        <v>0</v>
      </c>
      <c r="I530" s="142">
        <v>84</v>
      </c>
      <c r="J530" s="142">
        <v>2867265</v>
      </c>
    </row>
    <row r="531" spans="1:10" x14ac:dyDescent="0.25">
      <c r="A531" s="140" t="s">
        <v>5034</v>
      </c>
      <c r="B531" s="140" t="s">
        <v>1574</v>
      </c>
      <c r="C531" s="140" t="s">
        <v>27</v>
      </c>
      <c r="D531" s="140" t="s">
        <v>28</v>
      </c>
      <c r="E531" s="141" t="s">
        <v>3908</v>
      </c>
      <c r="F531" s="142">
        <v>444366</v>
      </c>
      <c r="G531" s="142">
        <v>482336</v>
      </c>
      <c r="H531" s="142">
        <v>0</v>
      </c>
      <c r="I531" s="142">
        <v>14</v>
      </c>
      <c r="J531" s="142">
        <v>482350</v>
      </c>
    </row>
    <row r="532" spans="1:10" x14ac:dyDescent="0.25">
      <c r="A532" s="140" t="s">
        <v>5868</v>
      </c>
      <c r="B532" s="140" t="s">
        <v>1574</v>
      </c>
      <c r="C532" s="140" t="s">
        <v>27</v>
      </c>
      <c r="D532" s="140" t="s">
        <v>28</v>
      </c>
      <c r="E532" s="141" t="s">
        <v>3909</v>
      </c>
      <c r="F532" s="142">
        <v>858256</v>
      </c>
      <c r="G532" s="142">
        <v>840964</v>
      </c>
      <c r="H532" s="142">
        <v>0</v>
      </c>
      <c r="I532" s="142">
        <v>25</v>
      </c>
      <c r="J532" s="142">
        <v>840989</v>
      </c>
    </row>
    <row r="533" spans="1:10" x14ac:dyDescent="0.25">
      <c r="A533" s="140" t="s">
        <v>5049</v>
      </c>
      <c r="B533" s="140" t="s">
        <v>1574</v>
      </c>
      <c r="C533" s="140" t="s">
        <v>47</v>
      </c>
      <c r="D533" s="140" t="s">
        <v>48</v>
      </c>
      <c r="E533" s="141" t="s">
        <v>3910</v>
      </c>
      <c r="F533" s="142">
        <v>464641</v>
      </c>
      <c r="G533" s="142">
        <v>443897</v>
      </c>
      <c r="H533" s="142">
        <v>0</v>
      </c>
      <c r="I533" s="142">
        <v>13</v>
      </c>
      <c r="J533" s="142">
        <v>443910</v>
      </c>
    </row>
    <row r="534" spans="1:10" x14ac:dyDescent="0.25">
      <c r="A534" s="140" t="s">
        <v>5006</v>
      </c>
      <c r="B534" s="140" t="s">
        <v>1574</v>
      </c>
      <c r="C534" s="140" t="s">
        <v>27</v>
      </c>
      <c r="D534" s="140" t="s">
        <v>28</v>
      </c>
      <c r="E534" s="141" t="s">
        <v>3911</v>
      </c>
      <c r="F534" s="142">
        <v>1260117</v>
      </c>
      <c r="G534" s="142">
        <v>1248146</v>
      </c>
      <c r="H534" s="142">
        <v>0</v>
      </c>
      <c r="I534" s="142">
        <v>36</v>
      </c>
      <c r="J534" s="142">
        <v>1248182</v>
      </c>
    </row>
    <row r="535" spans="1:10" x14ac:dyDescent="0.25">
      <c r="A535" s="140" t="s">
        <v>4956</v>
      </c>
      <c r="B535" s="140" t="s">
        <v>1574</v>
      </c>
      <c r="C535" s="140" t="s">
        <v>27</v>
      </c>
      <c r="D535" s="140" t="s">
        <v>28</v>
      </c>
      <c r="E535" s="141" t="s">
        <v>3912</v>
      </c>
      <c r="F535" s="142">
        <v>635439</v>
      </c>
      <c r="G535" s="142">
        <v>625688</v>
      </c>
      <c r="H535" s="142">
        <v>0</v>
      </c>
      <c r="I535" s="142">
        <v>18</v>
      </c>
      <c r="J535" s="142">
        <v>625706</v>
      </c>
    </row>
    <row r="536" spans="1:10" x14ac:dyDescent="0.25">
      <c r="A536" s="140" t="s">
        <v>5280</v>
      </c>
      <c r="B536" s="140" t="s">
        <v>1574</v>
      </c>
      <c r="C536" s="140" t="s">
        <v>27</v>
      </c>
      <c r="D536" s="140" t="s">
        <v>28</v>
      </c>
      <c r="E536" s="141" t="s">
        <v>3913</v>
      </c>
      <c r="F536" s="142">
        <v>646706</v>
      </c>
      <c r="G536" s="142">
        <v>636542</v>
      </c>
      <c r="H536" s="142">
        <v>0</v>
      </c>
      <c r="I536" s="142">
        <v>19</v>
      </c>
      <c r="J536" s="142">
        <v>636561</v>
      </c>
    </row>
    <row r="537" spans="1:10" x14ac:dyDescent="0.25">
      <c r="A537" s="140" t="s">
        <v>5417</v>
      </c>
      <c r="B537" s="140" t="s">
        <v>1574</v>
      </c>
      <c r="C537" s="140" t="s">
        <v>27</v>
      </c>
      <c r="D537" s="140" t="s">
        <v>28</v>
      </c>
      <c r="E537" s="141" t="s">
        <v>3914</v>
      </c>
      <c r="F537" s="142">
        <v>11319902</v>
      </c>
      <c r="G537" s="142">
        <v>11286624</v>
      </c>
      <c r="H537" s="142">
        <v>0</v>
      </c>
      <c r="I537" s="142">
        <v>329</v>
      </c>
      <c r="J537" s="142">
        <v>11286953</v>
      </c>
    </row>
    <row r="538" spans="1:10" x14ac:dyDescent="0.25">
      <c r="A538" s="140" t="s">
        <v>5709</v>
      </c>
      <c r="B538" s="140" t="s">
        <v>1574</v>
      </c>
      <c r="C538" s="140" t="s">
        <v>27</v>
      </c>
      <c r="D538" s="140" t="s">
        <v>28</v>
      </c>
      <c r="E538" s="141" t="s">
        <v>3915</v>
      </c>
      <c r="F538" s="142">
        <v>1555698</v>
      </c>
      <c r="G538" s="142">
        <v>1589267</v>
      </c>
      <c r="H538" s="142">
        <v>0</v>
      </c>
      <c r="I538" s="142">
        <v>46</v>
      </c>
      <c r="J538" s="142">
        <v>1589313</v>
      </c>
    </row>
    <row r="539" spans="1:10" x14ac:dyDescent="0.25">
      <c r="A539" s="140" t="s">
        <v>5559</v>
      </c>
      <c r="B539" s="140" t="s">
        <v>1574</v>
      </c>
      <c r="C539" s="140" t="s">
        <v>47</v>
      </c>
      <c r="D539" s="140" t="s">
        <v>48</v>
      </c>
      <c r="E539" s="141" t="s">
        <v>3916</v>
      </c>
      <c r="F539" s="142">
        <v>183802</v>
      </c>
      <c r="G539" s="142">
        <v>166545</v>
      </c>
      <c r="H539" s="142">
        <v>0</v>
      </c>
      <c r="I539" s="142">
        <v>5</v>
      </c>
      <c r="J539" s="142">
        <v>166550</v>
      </c>
    </row>
    <row r="540" spans="1:10" x14ac:dyDescent="0.25">
      <c r="A540" s="140" t="s">
        <v>5799</v>
      </c>
      <c r="B540" s="140" t="s">
        <v>1574</v>
      </c>
      <c r="C540" s="140" t="s">
        <v>27</v>
      </c>
      <c r="D540" s="140" t="s">
        <v>28</v>
      </c>
      <c r="E540" s="141" t="s">
        <v>3917</v>
      </c>
      <c r="F540" s="142">
        <v>139174</v>
      </c>
      <c r="G540" s="142">
        <v>132374</v>
      </c>
      <c r="H540" s="142">
        <v>0</v>
      </c>
      <c r="I540" s="142">
        <v>4</v>
      </c>
      <c r="J540" s="142">
        <v>132378</v>
      </c>
    </row>
    <row r="541" spans="1:10" x14ac:dyDescent="0.25">
      <c r="A541" s="140" t="s">
        <v>5450</v>
      </c>
      <c r="B541" s="140" t="s">
        <v>1574</v>
      </c>
      <c r="C541" s="140" t="s">
        <v>99</v>
      </c>
      <c r="D541" s="140" t="s">
        <v>100</v>
      </c>
      <c r="E541" s="141" t="s">
        <v>3918</v>
      </c>
      <c r="F541" s="142">
        <v>2420953</v>
      </c>
      <c r="G541" s="142">
        <v>2445899</v>
      </c>
      <c r="H541" s="142">
        <v>0</v>
      </c>
      <c r="I541" s="142">
        <v>71</v>
      </c>
      <c r="J541" s="142">
        <v>2445970</v>
      </c>
    </row>
    <row r="542" spans="1:10" x14ac:dyDescent="0.25">
      <c r="A542" s="140" t="s">
        <v>5656</v>
      </c>
      <c r="B542" s="140" t="s">
        <v>1574</v>
      </c>
      <c r="C542" s="140" t="s">
        <v>99</v>
      </c>
      <c r="D542" s="140" t="s">
        <v>100</v>
      </c>
      <c r="E542" s="141" t="s">
        <v>3919</v>
      </c>
      <c r="F542" s="142">
        <v>920015</v>
      </c>
      <c r="G542" s="142">
        <v>899335</v>
      </c>
      <c r="H542" s="142">
        <v>0</v>
      </c>
      <c r="I542" s="142">
        <v>26</v>
      </c>
      <c r="J542" s="142">
        <v>899361</v>
      </c>
    </row>
    <row r="543" spans="1:10" x14ac:dyDescent="0.25">
      <c r="A543" s="140" t="s">
        <v>5441</v>
      </c>
      <c r="B543" s="140" t="s">
        <v>9</v>
      </c>
      <c r="C543" s="140" t="s">
        <v>19</v>
      </c>
      <c r="D543" s="140" t="s">
        <v>20</v>
      </c>
      <c r="E543" s="141" t="s">
        <v>5971</v>
      </c>
      <c r="F543" s="142">
        <v>29126949</v>
      </c>
      <c r="G543" s="142">
        <v>29390640</v>
      </c>
      <c r="H543" s="142">
        <v>0</v>
      </c>
      <c r="I543" s="142">
        <v>381280</v>
      </c>
      <c r="J543" s="142">
        <v>29771920</v>
      </c>
    </row>
    <row r="544" spans="1:10" x14ac:dyDescent="0.25">
      <c r="A544" s="140" t="s">
        <v>5340</v>
      </c>
      <c r="B544" s="140" t="s">
        <v>9</v>
      </c>
      <c r="C544" s="140" t="s">
        <v>47</v>
      </c>
      <c r="D544" s="140" t="s">
        <v>48</v>
      </c>
      <c r="E544" s="141" t="s">
        <v>3921</v>
      </c>
      <c r="F544" s="142">
        <v>1042231</v>
      </c>
      <c r="G544" s="142">
        <v>1033132</v>
      </c>
      <c r="H544" s="142">
        <v>0</v>
      </c>
      <c r="I544" s="142">
        <v>30</v>
      </c>
      <c r="J544" s="142">
        <v>1033162</v>
      </c>
    </row>
    <row r="545" spans="1:10" x14ac:dyDescent="0.25">
      <c r="A545" s="140" t="s">
        <v>5347</v>
      </c>
      <c r="B545" s="140" t="s">
        <v>9</v>
      </c>
      <c r="C545" s="140" t="s">
        <v>47</v>
      </c>
      <c r="D545" s="140" t="s">
        <v>48</v>
      </c>
      <c r="E545" s="141" t="s">
        <v>3922</v>
      </c>
      <c r="F545" s="142">
        <v>374244</v>
      </c>
      <c r="G545" s="142">
        <v>410808</v>
      </c>
      <c r="H545" s="142">
        <v>0</v>
      </c>
      <c r="I545" s="142">
        <v>12</v>
      </c>
      <c r="J545" s="142">
        <v>410820</v>
      </c>
    </row>
    <row r="546" spans="1:10" x14ac:dyDescent="0.25">
      <c r="A546" s="140" t="s">
        <v>5346</v>
      </c>
      <c r="B546" s="140" t="s">
        <v>9</v>
      </c>
      <c r="C546" s="140" t="s">
        <v>27</v>
      </c>
      <c r="D546" s="140" t="s">
        <v>28</v>
      </c>
      <c r="E546" s="141" t="s">
        <v>3923</v>
      </c>
      <c r="F546" s="142">
        <v>286595</v>
      </c>
      <c r="G546" s="142">
        <v>274339</v>
      </c>
      <c r="H546" s="142">
        <v>0</v>
      </c>
      <c r="I546" s="142">
        <v>8</v>
      </c>
      <c r="J546" s="142">
        <v>274347</v>
      </c>
    </row>
    <row r="547" spans="1:10" x14ac:dyDescent="0.25">
      <c r="A547" s="140" t="s">
        <v>5055</v>
      </c>
      <c r="B547" s="140" t="s">
        <v>9</v>
      </c>
      <c r="C547" s="140" t="s">
        <v>27</v>
      </c>
      <c r="D547" s="140" t="s">
        <v>28</v>
      </c>
      <c r="E547" s="141" t="s">
        <v>3924</v>
      </c>
      <c r="F547" s="142">
        <v>16099318</v>
      </c>
      <c r="G547" s="142">
        <v>15957616</v>
      </c>
      <c r="H547" s="142">
        <v>0</v>
      </c>
      <c r="I547" s="142">
        <v>465</v>
      </c>
      <c r="J547" s="142">
        <v>15958081</v>
      </c>
    </row>
    <row r="548" spans="1:10" x14ac:dyDescent="0.25">
      <c r="A548" s="140" t="s">
        <v>4810</v>
      </c>
      <c r="B548" s="140" t="s">
        <v>9</v>
      </c>
      <c r="C548" s="140" t="s">
        <v>47</v>
      </c>
      <c r="D548" s="140" t="s">
        <v>48</v>
      </c>
      <c r="E548" s="141" t="s">
        <v>3925</v>
      </c>
      <c r="F548" s="142">
        <v>1362920</v>
      </c>
      <c r="G548" s="142">
        <v>1332498</v>
      </c>
      <c r="H548" s="142">
        <v>0</v>
      </c>
      <c r="I548" s="142">
        <v>39</v>
      </c>
      <c r="J548" s="142">
        <v>1332537</v>
      </c>
    </row>
    <row r="549" spans="1:10" x14ac:dyDescent="0.25">
      <c r="A549" s="140" t="s">
        <v>5152</v>
      </c>
      <c r="B549" s="140" t="s">
        <v>9</v>
      </c>
      <c r="C549" s="140" t="s">
        <v>47</v>
      </c>
      <c r="D549" s="140" t="s">
        <v>48</v>
      </c>
      <c r="E549" s="141" t="s">
        <v>3926</v>
      </c>
      <c r="F549" s="142">
        <v>1350487</v>
      </c>
      <c r="G549" s="142">
        <v>1345230</v>
      </c>
      <c r="H549" s="142">
        <v>0</v>
      </c>
      <c r="I549" s="142">
        <v>39</v>
      </c>
      <c r="J549" s="142">
        <v>1345269</v>
      </c>
    </row>
    <row r="550" spans="1:10" x14ac:dyDescent="0.25">
      <c r="A550" s="140" t="s">
        <v>5882</v>
      </c>
      <c r="B550" s="140" t="s">
        <v>9</v>
      </c>
      <c r="C550" s="140" t="s">
        <v>27</v>
      </c>
      <c r="D550" s="140" t="s">
        <v>28</v>
      </c>
      <c r="E550" s="141" t="s">
        <v>3927</v>
      </c>
      <c r="F550" s="142">
        <v>2510978</v>
      </c>
      <c r="G550" s="142">
        <v>2475759</v>
      </c>
      <c r="H550" s="142">
        <v>0</v>
      </c>
      <c r="I550" s="142">
        <v>72</v>
      </c>
      <c r="J550" s="142">
        <v>2475831</v>
      </c>
    </row>
    <row r="551" spans="1:10" x14ac:dyDescent="0.25">
      <c r="A551" s="140" t="s">
        <v>5183</v>
      </c>
      <c r="B551" s="140" t="s">
        <v>9</v>
      </c>
      <c r="C551" s="140" t="s">
        <v>47</v>
      </c>
      <c r="D551" s="140" t="s">
        <v>48</v>
      </c>
      <c r="E551" s="141" t="s">
        <v>3928</v>
      </c>
      <c r="F551" s="142">
        <v>1045095</v>
      </c>
      <c r="G551" s="142">
        <v>1038132</v>
      </c>
      <c r="H551" s="142">
        <v>0</v>
      </c>
      <c r="I551" s="142">
        <v>30</v>
      </c>
      <c r="J551" s="142">
        <v>1038162</v>
      </c>
    </row>
    <row r="552" spans="1:10" x14ac:dyDescent="0.25">
      <c r="A552" s="140" t="s">
        <v>4858</v>
      </c>
      <c r="B552" s="140" t="s">
        <v>9</v>
      </c>
      <c r="C552" s="140" t="s">
        <v>47</v>
      </c>
      <c r="D552" s="140" t="s">
        <v>48</v>
      </c>
      <c r="E552" s="141" t="s">
        <v>3929</v>
      </c>
      <c r="F552" s="142">
        <v>2600186</v>
      </c>
      <c r="G552" s="142">
        <v>2608164</v>
      </c>
      <c r="H552" s="142">
        <v>0</v>
      </c>
      <c r="I552" s="142">
        <v>76</v>
      </c>
      <c r="J552" s="142">
        <v>2608240</v>
      </c>
    </row>
    <row r="553" spans="1:10" x14ac:dyDescent="0.25">
      <c r="A553" s="140" t="s">
        <v>5395</v>
      </c>
      <c r="B553" s="140" t="s">
        <v>9</v>
      </c>
      <c r="C553" s="140" t="s">
        <v>47</v>
      </c>
      <c r="D553" s="140" t="s">
        <v>48</v>
      </c>
      <c r="E553" s="141" t="s">
        <v>3930</v>
      </c>
      <c r="F553" s="142">
        <v>896425</v>
      </c>
      <c r="G553" s="142">
        <v>898078</v>
      </c>
      <c r="H553" s="142">
        <v>0</v>
      </c>
      <c r="I553" s="142">
        <v>26</v>
      </c>
      <c r="J553" s="142">
        <v>898104</v>
      </c>
    </row>
    <row r="554" spans="1:10" x14ac:dyDescent="0.25">
      <c r="A554" s="140" t="s">
        <v>5004</v>
      </c>
      <c r="B554" s="140" t="s">
        <v>9</v>
      </c>
      <c r="C554" s="140" t="s">
        <v>47</v>
      </c>
      <c r="D554" s="140" t="s">
        <v>48</v>
      </c>
      <c r="E554" s="141" t="s">
        <v>3931</v>
      </c>
      <c r="F554" s="142">
        <v>486281</v>
      </c>
      <c r="G554" s="142">
        <v>502716</v>
      </c>
      <c r="H554" s="142">
        <v>0</v>
      </c>
      <c r="I554" s="142">
        <v>15</v>
      </c>
      <c r="J554" s="142">
        <v>502731</v>
      </c>
    </row>
    <row r="555" spans="1:10" x14ac:dyDescent="0.25">
      <c r="A555" s="140" t="s">
        <v>5528</v>
      </c>
      <c r="B555" s="140" t="s">
        <v>9</v>
      </c>
      <c r="C555" s="140" t="s">
        <v>47</v>
      </c>
      <c r="D555" s="140" t="s">
        <v>48</v>
      </c>
      <c r="E555" s="141" t="s">
        <v>3932</v>
      </c>
      <c r="F555" s="142">
        <v>618072</v>
      </c>
      <c r="G555" s="142">
        <v>608747</v>
      </c>
      <c r="H555" s="142">
        <v>0</v>
      </c>
      <c r="I555" s="142">
        <v>18</v>
      </c>
      <c r="J555" s="142">
        <v>608765</v>
      </c>
    </row>
    <row r="556" spans="1:10" x14ac:dyDescent="0.25">
      <c r="A556" s="140" t="s">
        <v>5101</v>
      </c>
      <c r="B556" s="140" t="s">
        <v>9</v>
      </c>
      <c r="C556" s="140" t="s">
        <v>47</v>
      </c>
      <c r="D556" s="140" t="s">
        <v>48</v>
      </c>
      <c r="E556" s="141" t="s">
        <v>3933</v>
      </c>
      <c r="F556" s="142">
        <v>889350</v>
      </c>
      <c r="G556" s="142">
        <v>875485</v>
      </c>
      <c r="H556" s="142">
        <v>0</v>
      </c>
      <c r="I556" s="142">
        <v>26</v>
      </c>
      <c r="J556" s="142">
        <v>875511</v>
      </c>
    </row>
    <row r="557" spans="1:10" x14ac:dyDescent="0.25">
      <c r="A557" s="140" t="s">
        <v>5392</v>
      </c>
      <c r="B557" s="140" t="s">
        <v>9</v>
      </c>
      <c r="C557" s="140" t="s">
        <v>47</v>
      </c>
      <c r="D557" s="140" t="s">
        <v>48</v>
      </c>
      <c r="E557" s="141" t="s">
        <v>3934</v>
      </c>
      <c r="F557" s="142">
        <v>1100654</v>
      </c>
      <c r="G557" s="142">
        <v>1124847</v>
      </c>
      <c r="H557" s="142">
        <v>0</v>
      </c>
      <c r="I557" s="142">
        <v>33</v>
      </c>
      <c r="J557" s="142">
        <v>1124880</v>
      </c>
    </row>
    <row r="558" spans="1:10" x14ac:dyDescent="0.25">
      <c r="A558" s="140" t="s">
        <v>4821</v>
      </c>
      <c r="B558" s="140" t="s">
        <v>9</v>
      </c>
      <c r="C558" s="140" t="s">
        <v>47</v>
      </c>
      <c r="D558" s="140" t="s">
        <v>48</v>
      </c>
      <c r="E558" s="141" t="s">
        <v>3935</v>
      </c>
      <c r="F558" s="142">
        <v>1494091</v>
      </c>
      <c r="G558" s="142">
        <v>1518324</v>
      </c>
      <c r="H558" s="142">
        <v>0</v>
      </c>
      <c r="I558" s="142">
        <v>44</v>
      </c>
      <c r="J558" s="142">
        <v>1518368</v>
      </c>
    </row>
    <row r="559" spans="1:10" x14ac:dyDescent="0.25">
      <c r="A559" s="140" t="s">
        <v>5381</v>
      </c>
      <c r="B559" s="140" t="s">
        <v>9</v>
      </c>
      <c r="C559" s="140" t="s">
        <v>47</v>
      </c>
      <c r="D559" s="140" t="s">
        <v>48</v>
      </c>
      <c r="E559" s="141" t="s">
        <v>3936</v>
      </c>
      <c r="F559" s="142">
        <v>390090</v>
      </c>
      <c r="G559" s="142">
        <v>418536</v>
      </c>
      <c r="H559" s="142">
        <v>0</v>
      </c>
      <c r="I559" s="142">
        <v>12</v>
      </c>
      <c r="J559" s="142">
        <v>418548</v>
      </c>
    </row>
    <row r="560" spans="1:10" x14ac:dyDescent="0.25">
      <c r="A560" s="140" t="s">
        <v>5879</v>
      </c>
      <c r="B560" s="140" t="s">
        <v>9</v>
      </c>
      <c r="C560" s="140" t="s">
        <v>47</v>
      </c>
      <c r="D560" s="140" t="s">
        <v>48</v>
      </c>
      <c r="E560" s="141" t="s">
        <v>3937</v>
      </c>
      <c r="F560" s="142">
        <v>1936927</v>
      </c>
      <c r="G560" s="142">
        <v>1893621</v>
      </c>
      <c r="H560" s="142">
        <v>0</v>
      </c>
      <c r="I560" s="142">
        <v>55</v>
      </c>
      <c r="J560" s="142">
        <v>1893676</v>
      </c>
    </row>
    <row r="561" spans="1:10" x14ac:dyDescent="0.25">
      <c r="A561" s="140" t="s">
        <v>4834</v>
      </c>
      <c r="B561" s="140" t="s">
        <v>9</v>
      </c>
      <c r="C561" s="140" t="s">
        <v>47</v>
      </c>
      <c r="D561" s="140" t="s">
        <v>48</v>
      </c>
      <c r="E561" s="141" t="s">
        <v>3938</v>
      </c>
      <c r="F561" s="142">
        <v>2311697</v>
      </c>
      <c r="G561" s="142">
        <v>2320252</v>
      </c>
      <c r="H561" s="142">
        <v>0</v>
      </c>
      <c r="I561" s="142">
        <v>68</v>
      </c>
      <c r="J561" s="142">
        <v>2320320</v>
      </c>
    </row>
    <row r="562" spans="1:10" x14ac:dyDescent="0.25">
      <c r="A562" s="140" t="s">
        <v>5122</v>
      </c>
      <c r="B562" s="140" t="s">
        <v>9</v>
      </c>
      <c r="C562" s="140" t="s">
        <v>47</v>
      </c>
      <c r="D562" s="140" t="s">
        <v>48</v>
      </c>
      <c r="E562" s="141" t="s">
        <v>3939</v>
      </c>
      <c r="F562" s="142">
        <v>1225599</v>
      </c>
      <c r="G562" s="142">
        <v>1232523</v>
      </c>
      <c r="H562" s="142">
        <v>0</v>
      </c>
      <c r="I562" s="142">
        <v>36</v>
      </c>
      <c r="J562" s="142">
        <v>1232559</v>
      </c>
    </row>
    <row r="563" spans="1:10" x14ac:dyDescent="0.25">
      <c r="A563" s="140" t="s">
        <v>4935</v>
      </c>
      <c r="B563" s="140" t="s">
        <v>9</v>
      </c>
      <c r="C563" s="140" t="s">
        <v>47</v>
      </c>
      <c r="D563" s="140" t="s">
        <v>48</v>
      </c>
      <c r="E563" s="141" t="s">
        <v>3940</v>
      </c>
      <c r="F563" s="142">
        <v>1433613</v>
      </c>
      <c r="G563" s="142">
        <v>1403869</v>
      </c>
      <c r="H563" s="142">
        <v>0</v>
      </c>
      <c r="I563" s="142">
        <v>41</v>
      </c>
      <c r="J563" s="142">
        <v>1403910</v>
      </c>
    </row>
    <row r="564" spans="1:10" x14ac:dyDescent="0.25">
      <c r="A564" s="140" t="s">
        <v>4814</v>
      </c>
      <c r="B564" s="140" t="s">
        <v>9</v>
      </c>
      <c r="C564" s="140" t="s">
        <v>47</v>
      </c>
      <c r="D564" s="140" t="s">
        <v>48</v>
      </c>
      <c r="E564" s="141" t="s">
        <v>3941</v>
      </c>
      <c r="F564" s="142">
        <v>2489078</v>
      </c>
      <c r="G564" s="142">
        <v>2455342</v>
      </c>
      <c r="H564" s="142">
        <v>0</v>
      </c>
      <c r="I564" s="142">
        <v>72</v>
      </c>
      <c r="J564" s="142">
        <v>2455414</v>
      </c>
    </row>
    <row r="565" spans="1:10" x14ac:dyDescent="0.25">
      <c r="A565" s="140" t="s">
        <v>4857</v>
      </c>
      <c r="B565" s="140" t="s">
        <v>9</v>
      </c>
      <c r="C565" s="140" t="s">
        <v>27</v>
      </c>
      <c r="D565" s="140" t="s">
        <v>28</v>
      </c>
      <c r="E565" s="141" t="s">
        <v>3942</v>
      </c>
      <c r="F565" s="142">
        <v>1768422</v>
      </c>
      <c r="G565" s="142">
        <v>1742478</v>
      </c>
      <c r="H565" s="142">
        <v>0</v>
      </c>
      <c r="I565" s="142">
        <v>51</v>
      </c>
      <c r="J565" s="142">
        <v>1742529</v>
      </c>
    </row>
    <row r="566" spans="1:10" x14ac:dyDescent="0.25">
      <c r="A566" s="140" t="s">
        <v>5546</v>
      </c>
      <c r="B566" s="140" t="s">
        <v>9</v>
      </c>
      <c r="C566" s="140" t="s">
        <v>47</v>
      </c>
      <c r="D566" s="140" t="s">
        <v>48</v>
      </c>
      <c r="E566" s="141" t="s">
        <v>3943</v>
      </c>
      <c r="F566" s="142">
        <v>602275</v>
      </c>
      <c r="G566" s="142">
        <v>613724</v>
      </c>
      <c r="H566" s="142">
        <v>0</v>
      </c>
      <c r="I566" s="142">
        <v>18</v>
      </c>
      <c r="J566" s="142">
        <v>613742</v>
      </c>
    </row>
    <row r="567" spans="1:10" x14ac:dyDescent="0.25">
      <c r="A567" s="140" t="s">
        <v>5244</v>
      </c>
      <c r="B567" s="140" t="s">
        <v>9</v>
      </c>
      <c r="C567" s="140" t="s">
        <v>47</v>
      </c>
      <c r="D567" s="140" t="s">
        <v>48</v>
      </c>
      <c r="E567" s="141" t="s">
        <v>3944</v>
      </c>
      <c r="F567" s="142">
        <v>371369</v>
      </c>
      <c r="G567" s="142">
        <v>388852</v>
      </c>
      <c r="H567" s="142">
        <v>0</v>
      </c>
      <c r="I567" s="142">
        <v>11</v>
      </c>
      <c r="J567" s="142">
        <v>388863</v>
      </c>
    </row>
    <row r="568" spans="1:10" x14ac:dyDescent="0.25">
      <c r="A568" s="140" t="s">
        <v>5359</v>
      </c>
      <c r="B568" s="140" t="s">
        <v>9</v>
      </c>
      <c r="C568" s="140" t="s">
        <v>27</v>
      </c>
      <c r="D568" s="140" t="s">
        <v>28</v>
      </c>
      <c r="E568" s="141" t="s">
        <v>3945</v>
      </c>
      <c r="F568" s="142">
        <v>1139500</v>
      </c>
      <c r="G568" s="142">
        <v>1145918</v>
      </c>
      <c r="H568" s="142">
        <v>0</v>
      </c>
      <c r="I568" s="142">
        <v>33</v>
      </c>
      <c r="J568" s="142">
        <v>1145951</v>
      </c>
    </row>
    <row r="569" spans="1:10" x14ac:dyDescent="0.25">
      <c r="A569" s="140" t="s">
        <v>5158</v>
      </c>
      <c r="B569" s="140" t="s">
        <v>9</v>
      </c>
      <c r="C569" s="140" t="s">
        <v>47</v>
      </c>
      <c r="D569" s="140" t="s">
        <v>48</v>
      </c>
      <c r="E569" s="141" t="s">
        <v>3946</v>
      </c>
      <c r="F569" s="142">
        <v>312999</v>
      </c>
      <c r="G569" s="142">
        <v>312389</v>
      </c>
      <c r="H569" s="142">
        <v>0</v>
      </c>
      <c r="I569" s="142">
        <v>9</v>
      </c>
      <c r="J569" s="142">
        <v>312398</v>
      </c>
    </row>
    <row r="570" spans="1:10" x14ac:dyDescent="0.25">
      <c r="A570" s="140" t="s">
        <v>4824</v>
      </c>
      <c r="B570" s="140" t="s">
        <v>9</v>
      </c>
      <c r="C570" s="140" t="s">
        <v>47</v>
      </c>
      <c r="D570" s="140" t="s">
        <v>48</v>
      </c>
      <c r="E570" s="141" t="s">
        <v>3947</v>
      </c>
      <c r="F570" s="142">
        <v>1691205</v>
      </c>
      <c r="G570" s="142">
        <v>1687917</v>
      </c>
      <c r="H570" s="142">
        <v>0</v>
      </c>
      <c r="I570" s="142">
        <v>49</v>
      </c>
      <c r="J570" s="142">
        <v>1687966</v>
      </c>
    </row>
    <row r="571" spans="1:10" x14ac:dyDescent="0.25">
      <c r="A571" s="140" t="s">
        <v>5234</v>
      </c>
      <c r="B571" s="140" t="s">
        <v>9</v>
      </c>
      <c r="C571" s="140" t="s">
        <v>47</v>
      </c>
      <c r="D571" s="140" t="s">
        <v>48</v>
      </c>
      <c r="E571" s="141" t="s">
        <v>3948</v>
      </c>
      <c r="F571" s="142">
        <v>700839</v>
      </c>
      <c r="G571" s="142">
        <v>649477</v>
      </c>
      <c r="H571" s="142">
        <v>0</v>
      </c>
      <c r="I571" s="142">
        <v>19</v>
      </c>
      <c r="J571" s="142">
        <v>649496</v>
      </c>
    </row>
    <row r="572" spans="1:10" x14ac:dyDescent="0.25">
      <c r="A572" s="140" t="s">
        <v>5365</v>
      </c>
      <c r="B572" s="140" t="s">
        <v>9</v>
      </c>
      <c r="C572" s="140" t="s">
        <v>47</v>
      </c>
      <c r="D572" s="140" t="s">
        <v>48</v>
      </c>
      <c r="E572" s="141" t="s">
        <v>3949</v>
      </c>
      <c r="F572" s="142">
        <v>952535</v>
      </c>
      <c r="G572" s="142">
        <v>995228</v>
      </c>
      <c r="H572" s="142">
        <v>0</v>
      </c>
      <c r="I572" s="142">
        <v>29</v>
      </c>
      <c r="J572" s="142">
        <v>995257</v>
      </c>
    </row>
    <row r="573" spans="1:10" x14ac:dyDescent="0.25">
      <c r="A573" s="140" t="s">
        <v>4929</v>
      </c>
      <c r="B573" s="140" t="s">
        <v>9</v>
      </c>
      <c r="C573" s="140" t="s">
        <v>47</v>
      </c>
      <c r="D573" s="140" t="s">
        <v>48</v>
      </c>
      <c r="E573" s="141" t="s">
        <v>3950</v>
      </c>
      <c r="F573" s="142">
        <v>2259924</v>
      </c>
      <c r="G573" s="142">
        <v>2264376</v>
      </c>
      <c r="H573" s="142">
        <v>0</v>
      </c>
      <c r="I573" s="142">
        <v>66</v>
      </c>
      <c r="J573" s="142">
        <v>2264442</v>
      </c>
    </row>
    <row r="574" spans="1:10" x14ac:dyDescent="0.25">
      <c r="A574" s="140" t="s">
        <v>5124</v>
      </c>
      <c r="B574" s="140" t="s">
        <v>9</v>
      </c>
      <c r="C574" s="140" t="s">
        <v>27</v>
      </c>
      <c r="D574" s="140" t="s">
        <v>28</v>
      </c>
      <c r="E574" s="141" t="s">
        <v>3951</v>
      </c>
      <c r="F574" s="142">
        <v>3553774</v>
      </c>
      <c r="G574" s="142">
        <v>3492232</v>
      </c>
      <c r="H574" s="142">
        <v>0</v>
      </c>
      <c r="I574" s="142">
        <v>102</v>
      </c>
      <c r="J574" s="142">
        <v>3492334</v>
      </c>
    </row>
    <row r="575" spans="1:10" x14ac:dyDescent="0.25">
      <c r="A575" s="140" t="s">
        <v>5181</v>
      </c>
      <c r="B575" s="140" t="s">
        <v>9</v>
      </c>
      <c r="C575" s="140" t="s">
        <v>47</v>
      </c>
      <c r="D575" s="140" t="s">
        <v>48</v>
      </c>
      <c r="E575" s="141" t="s">
        <v>3952</v>
      </c>
      <c r="F575" s="142">
        <v>718816</v>
      </c>
      <c r="G575" s="142">
        <v>727116</v>
      </c>
      <c r="H575" s="142">
        <v>0</v>
      </c>
      <c r="I575" s="142">
        <v>21</v>
      </c>
      <c r="J575" s="142">
        <v>727137</v>
      </c>
    </row>
    <row r="576" spans="1:10" x14ac:dyDescent="0.25">
      <c r="A576" s="140" t="s">
        <v>5093</v>
      </c>
      <c r="B576" s="140" t="s">
        <v>9</v>
      </c>
      <c r="C576" s="140" t="s">
        <v>27</v>
      </c>
      <c r="D576" s="140" t="s">
        <v>28</v>
      </c>
      <c r="E576" s="141" t="s">
        <v>3953</v>
      </c>
      <c r="F576" s="142">
        <v>963414</v>
      </c>
      <c r="G576" s="142">
        <v>939877</v>
      </c>
      <c r="H576" s="142">
        <v>0</v>
      </c>
      <c r="I576" s="142">
        <v>27</v>
      </c>
      <c r="J576" s="142">
        <v>939904</v>
      </c>
    </row>
    <row r="577" spans="1:10" x14ac:dyDescent="0.25">
      <c r="A577" s="140" t="s">
        <v>5380</v>
      </c>
      <c r="B577" s="140" t="s">
        <v>9</v>
      </c>
      <c r="C577" s="140" t="s">
        <v>47</v>
      </c>
      <c r="D577" s="140" t="s">
        <v>48</v>
      </c>
      <c r="E577" s="141" t="s">
        <v>3954</v>
      </c>
      <c r="F577" s="142">
        <v>326104</v>
      </c>
      <c r="G577" s="142">
        <v>323439</v>
      </c>
      <c r="H577" s="142">
        <v>0</v>
      </c>
      <c r="I577" s="142">
        <v>9</v>
      </c>
      <c r="J577" s="142">
        <v>323448</v>
      </c>
    </row>
    <row r="578" spans="1:10" x14ac:dyDescent="0.25">
      <c r="A578" s="140" t="s">
        <v>5192</v>
      </c>
      <c r="B578" s="140" t="s">
        <v>9</v>
      </c>
      <c r="C578" s="140" t="s">
        <v>47</v>
      </c>
      <c r="D578" s="140" t="s">
        <v>48</v>
      </c>
      <c r="E578" s="141" t="s">
        <v>3955</v>
      </c>
      <c r="F578" s="142">
        <v>634422</v>
      </c>
      <c r="G578" s="142">
        <v>635891</v>
      </c>
      <c r="H578" s="142">
        <v>0</v>
      </c>
      <c r="I578" s="142">
        <v>19</v>
      </c>
      <c r="J578" s="142">
        <v>635910</v>
      </c>
    </row>
    <row r="579" spans="1:10" x14ac:dyDescent="0.25">
      <c r="A579" s="140" t="s">
        <v>5726</v>
      </c>
      <c r="B579" s="140" t="s">
        <v>9</v>
      </c>
      <c r="C579" s="140" t="s">
        <v>27</v>
      </c>
      <c r="D579" s="140" t="s">
        <v>28</v>
      </c>
      <c r="E579" s="141" t="s">
        <v>3956</v>
      </c>
      <c r="F579" s="142">
        <v>4037686</v>
      </c>
      <c r="G579" s="142">
        <v>4055204</v>
      </c>
      <c r="H579" s="142">
        <v>0</v>
      </c>
      <c r="I579" s="142">
        <v>118</v>
      </c>
      <c r="J579" s="142">
        <v>4055322</v>
      </c>
    </row>
    <row r="580" spans="1:10" x14ac:dyDescent="0.25">
      <c r="A580" s="140" t="s">
        <v>5645</v>
      </c>
      <c r="B580" s="140" t="s">
        <v>9</v>
      </c>
      <c r="C580" s="140" t="s">
        <v>47</v>
      </c>
      <c r="D580" s="140" t="s">
        <v>48</v>
      </c>
      <c r="E580" s="141" t="s">
        <v>3957</v>
      </c>
      <c r="F580" s="142">
        <v>123088</v>
      </c>
      <c r="G580" s="142">
        <v>112444</v>
      </c>
      <c r="H580" s="142">
        <v>0</v>
      </c>
      <c r="I580" s="142">
        <v>3</v>
      </c>
      <c r="J580" s="142">
        <v>112447</v>
      </c>
    </row>
    <row r="581" spans="1:10" x14ac:dyDescent="0.25">
      <c r="A581" s="140" t="s">
        <v>5821</v>
      </c>
      <c r="B581" s="140" t="s">
        <v>1706</v>
      </c>
      <c r="C581" s="140" t="s">
        <v>19</v>
      </c>
      <c r="D581" s="140" t="s">
        <v>20</v>
      </c>
      <c r="E581" s="141" t="s">
        <v>5972</v>
      </c>
      <c r="F581" s="142">
        <v>7017519</v>
      </c>
      <c r="G581" s="142">
        <v>7113710</v>
      </c>
      <c r="H581" s="142">
        <v>0</v>
      </c>
      <c r="I581" s="142">
        <v>92285</v>
      </c>
      <c r="J581" s="142">
        <v>7205995</v>
      </c>
    </row>
    <row r="582" spans="1:10" x14ac:dyDescent="0.25">
      <c r="A582" s="140" t="s">
        <v>5409</v>
      </c>
      <c r="B582" s="140" t="s">
        <v>1706</v>
      </c>
      <c r="C582" s="140" t="s">
        <v>47</v>
      </c>
      <c r="D582" s="140" t="s">
        <v>48</v>
      </c>
      <c r="E582" s="141" t="s">
        <v>3959</v>
      </c>
      <c r="F582" s="142">
        <v>248616</v>
      </c>
      <c r="G582" s="142">
        <v>249081</v>
      </c>
      <c r="H582" s="142">
        <v>0</v>
      </c>
      <c r="I582" s="142">
        <v>7</v>
      </c>
      <c r="J582" s="142">
        <v>249088</v>
      </c>
    </row>
    <row r="583" spans="1:10" x14ac:dyDescent="0.25">
      <c r="A583" s="140" t="s">
        <v>5112</v>
      </c>
      <c r="B583" s="140" t="s">
        <v>1706</v>
      </c>
      <c r="C583" s="140" t="s">
        <v>27</v>
      </c>
      <c r="D583" s="140" t="s">
        <v>28</v>
      </c>
      <c r="E583" s="141" t="s">
        <v>3960</v>
      </c>
      <c r="F583" s="142">
        <v>18752763</v>
      </c>
      <c r="G583" s="142">
        <v>19099179</v>
      </c>
      <c r="H583" s="142">
        <v>0</v>
      </c>
      <c r="I583" s="142">
        <v>557</v>
      </c>
      <c r="J583" s="142">
        <v>19099736</v>
      </c>
    </row>
    <row r="584" spans="1:10" x14ac:dyDescent="0.25">
      <c r="A584" s="140" t="s">
        <v>5169</v>
      </c>
      <c r="B584" s="140" t="s">
        <v>1706</v>
      </c>
      <c r="C584" s="140" t="s">
        <v>47</v>
      </c>
      <c r="D584" s="140" t="s">
        <v>48</v>
      </c>
      <c r="E584" s="141" t="s">
        <v>3961</v>
      </c>
      <c r="F584" s="142">
        <v>159865</v>
      </c>
      <c r="G584" s="142">
        <v>162509</v>
      </c>
      <c r="H584" s="142">
        <v>0</v>
      </c>
      <c r="I584" s="142">
        <v>5</v>
      </c>
      <c r="J584" s="142">
        <v>162514</v>
      </c>
    </row>
    <row r="585" spans="1:10" x14ac:dyDescent="0.25">
      <c r="A585" s="140" t="s">
        <v>5699</v>
      </c>
      <c r="B585" s="140" t="s">
        <v>1706</v>
      </c>
      <c r="C585" s="140" t="s">
        <v>27</v>
      </c>
      <c r="D585" s="140" t="s">
        <v>28</v>
      </c>
      <c r="E585" s="141" t="s">
        <v>3962</v>
      </c>
      <c r="F585" s="142">
        <v>729960</v>
      </c>
      <c r="G585" s="142">
        <v>730410</v>
      </c>
      <c r="H585" s="142">
        <v>0</v>
      </c>
      <c r="I585" s="142">
        <v>21</v>
      </c>
      <c r="J585" s="142">
        <v>730431</v>
      </c>
    </row>
    <row r="586" spans="1:10" x14ac:dyDescent="0.25">
      <c r="A586" s="140" t="s">
        <v>5016</v>
      </c>
      <c r="B586" s="140" t="s">
        <v>1706</v>
      </c>
      <c r="C586" s="140" t="s">
        <v>27</v>
      </c>
      <c r="D586" s="140" t="s">
        <v>28</v>
      </c>
      <c r="E586" s="141" t="s">
        <v>3963</v>
      </c>
      <c r="F586" s="142">
        <v>372328</v>
      </c>
      <c r="G586" s="142">
        <v>366686</v>
      </c>
      <c r="H586" s="142">
        <v>0</v>
      </c>
      <c r="I586" s="142">
        <v>11</v>
      </c>
      <c r="J586" s="142">
        <v>366697</v>
      </c>
    </row>
    <row r="587" spans="1:10" x14ac:dyDescent="0.25">
      <c r="A587" s="140" t="s">
        <v>5043</v>
      </c>
      <c r="B587" s="140" t="s">
        <v>1706</v>
      </c>
      <c r="C587" s="140" t="s">
        <v>27</v>
      </c>
      <c r="D587" s="140" t="s">
        <v>28</v>
      </c>
      <c r="E587" s="141" t="s">
        <v>3964</v>
      </c>
      <c r="F587" s="142">
        <v>306208</v>
      </c>
      <c r="G587" s="142">
        <v>353700</v>
      </c>
      <c r="H587" s="142">
        <v>0</v>
      </c>
      <c r="I587" s="142">
        <v>10</v>
      </c>
      <c r="J587" s="142">
        <v>353710</v>
      </c>
    </row>
    <row r="588" spans="1:10" x14ac:dyDescent="0.25">
      <c r="A588" s="140" t="s">
        <v>5396</v>
      </c>
      <c r="B588" s="140" t="s">
        <v>1706</v>
      </c>
      <c r="C588" s="140" t="s">
        <v>27</v>
      </c>
      <c r="D588" s="140" t="s">
        <v>28</v>
      </c>
      <c r="E588" s="141" t="s">
        <v>3965</v>
      </c>
      <c r="F588" s="142">
        <v>641532</v>
      </c>
      <c r="G588" s="142">
        <v>654922</v>
      </c>
      <c r="H588" s="142">
        <v>0</v>
      </c>
      <c r="I588" s="142">
        <v>19</v>
      </c>
      <c r="J588" s="142">
        <v>654941</v>
      </c>
    </row>
    <row r="589" spans="1:10" x14ac:dyDescent="0.25">
      <c r="A589" s="140" t="s">
        <v>5466</v>
      </c>
      <c r="B589" s="140" t="s">
        <v>1706</v>
      </c>
      <c r="C589" s="140" t="s">
        <v>27</v>
      </c>
      <c r="D589" s="140" t="s">
        <v>28</v>
      </c>
      <c r="E589" s="141" t="s">
        <v>3966</v>
      </c>
      <c r="F589" s="142">
        <v>298583</v>
      </c>
      <c r="G589" s="142">
        <v>290439</v>
      </c>
      <c r="H589" s="142">
        <v>0</v>
      </c>
      <c r="I589" s="142">
        <v>8</v>
      </c>
      <c r="J589" s="142">
        <v>290447</v>
      </c>
    </row>
    <row r="590" spans="1:10" x14ac:dyDescent="0.25">
      <c r="A590" s="140" t="s">
        <v>5247</v>
      </c>
      <c r="B590" s="140" t="s">
        <v>1706</v>
      </c>
      <c r="C590" s="140" t="s">
        <v>99</v>
      </c>
      <c r="D590" s="140" t="s">
        <v>100</v>
      </c>
      <c r="E590" s="141" t="s">
        <v>3967</v>
      </c>
      <c r="F590" s="142">
        <v>1795479</v>
      </c>
      <c r="G590" s="142">
        <v>1817206</v>
      </c>
      <c r="H590" s="142">
        <v>0</v>
      </c>
      <c r="I590" s="142">
        <v>53</v>
      </c>
      <c r="J590" s="142">
        <v>1817259</v>
      </c>
    </row>
    <row r="591" spans="1:10" x14ac:dyDescent="0.25">
      <c r="A591" s="140" t="s">
        <v>4907</v>
      </c>
      <c r="B591" s="140" t="s">
        <v>1706</v>
      </c>
      <c r="C591" s="140" t="s">
        <v>99</v>
      </c>
      <c r="D591" s="140" t="s">
        <v>100</v>
      </c>
      <c r="E591" s="141" t="s">
        <v>3968</v>
      </c>
      <c r="F591" s="142">
        <v>3626714</v>
      </c>
      <c r="G591" s="142">
        <v>3604005</v>
      </c>
      <c r="H591" s="142">
        <v>0</v>
      </c>
      <c r="I591" s="142">
        <v>105</v>
      </c>
      <c r="J591" s="142">
        <v>3604110</v>
      </c>
    </row>
    <row r="592" spans="1:10" x14ac:dyDescent="0.25">
      <c r="A592" s="140" t="s">
        <v>5614</v>
      </c>
      <c r="B592" s="140" t="s">
        <v>1706</v>
      </c>
      <c r="C592" s="140" t="s">
        <v>99</v>
      </c>
      <c r="D592" s="140" t="s">
        <v>100</v>
      </c>
      <c r="E592" s="141" t="s">
        <v>3969</v>
      </c>
      <c r="F592" s="142">
        <v>955403</v>
      </c>
      <c r="G592" s="142">
        <v>932850</v>
      </c>
      <c r="H592" s="142">
        <v>0</v>
      </c>
      <c r="I592" s="142">
        <v>27</v>
      </c>
      <c r="J592" s="142">
        <v>932877</v>
      </c>
    </row>
    <row r="593" spans="1:10" x14ac:dyDescent="0.25">
      <c r="A593" s="140" t="s">
        <v>5499</v>
      </c>
      <c r="B593" s="140" t="s">
        <v>1706</v>
      </c>
      <c r="C593" s="140" t="s">
        <v>99</v>
      </c>
      <c r="D593" s="140" t="s">
        <v>100</v>
      </c>
      <c r="E593" s="141" t="s">
        <v>3970</v>
      </c>
      <c r="F593" s="142">
        <v>1005711</v>
      </c>
      <c r="G593" s="142">
        <v>1034737</v>
      </c>
      <c r="H593" s="142">
        <v>0</v>
      </c>
      <c r="I593" s="142">
        <v>30</v>
      </c>
      <c r="J593" s="142">
        <v>1034767</v>
      </c>
    </row>
    <row r="594" spans="1:10" x14ac:dyDescent="0.25">
      <c r="A594" s="140" t="s">
        <v>4807</v>
      </c>
      <c r="B594" s="140" t="s">
        <v>1706</v>
      </c>
      <c r="C594" s="140" t="s">
        <v>99</v>
      </c>
      <c r="D594" s="140" t="s">
        <v>100</v>
      </c>
      <c r="E594" s="141" t="s">
        <v>3971</v>
      </c>
      <c r="F594" s="142">
        <v>4086421</v>
      </c>
      <c r="G594" s="142">
        <v>4087446</v>
      </c>
      <c r="H594" s="142">
        <v>0</v>
      </c>
      <c r="I594" s="142">
        <v>119</v>
      </c>
      <c r="J594" s="142">
        <v>4087565</v>
      </c>
    </row>
    <row r="595" spans="1:10" x14ac:dyDescent="0.25">
      <c r="A595" s="140" t="s">
        <v>4902</v>
      </c>
      <c r="B595" s="140" t="s">
        <v>1706</v>
      </c>
      <c r="C595" s="140" t="s">
        <v>99</v>
      </c>
      <c r="D595" s="140" t="s">
        <v>100</v>
      </c>
      <c r="E595" s="141" t="s">
        <v>3972</v>
      </c>
      <c r="F595" s="142">
        <v>4306694</v>
      </c>
      <c r="G595" s="142">
        <v>4461292</v>
      </c>
      <c r="H595" s="142">
        <v>0</v>
      </c>
      <c r="I595" s="142">
        <v>130</v>
      </c>
      <c r="J595" s="142">
        <v>4461422</v>
      </c>
    </row>
    <row r="596" spans="1:10" x14ac:dyDescent="0.25">
      <c r="A596" s="140" t="s">
        <v>4816</v>
      </c>
      <c r="B596" s="140" t="s">
        <v>1742</v>
      </c>
      <c r="C596" s="140" t="s">
        <v>19</v>
      </c>
      <c r="D596" s="140" t="s">
        <v>20</v>
      </c>
      <c r="E596" s="141" t="s">
        <v>5973</v>
      </c>
      <c r="F596" s="142">
        <v>10762078</v>
      </c>
      <c r="G596" s="142">
        <v>10651176</v>
      </c>
      <c r="H596" s="142">
        <v>0</v>
      </c>
      <c r="I596" s="142">
        <v>138176</v>
      </c>
      <c r="J596" s="142">
        <v>10789352</v>
      </c>
    </row>
    <row r="597" spans="1:10" x14ac:dyDescent="0.25">
      <c r="A597" s="140" t="s">
        <v>4950</v>
      </c>
      <c r="B597" s="140" t="s">
        <v>1742</v>
      </c>
      <c r="C597" s="140" t="s">
        <v>27</v>
      </c>
      <c r="D597" s="140" t="s">
        <v>28</v>
      </c>
      <c r="E597" s="141" t="s">
        <v>3974</v>
      </c>
      <c r="F597" s="142">
        <v>521237</v>
      </c>
      <c r="G597" s="142">
        <v>511785</v>
      </c>
      <c r="H597" s="142">
        <v>0</v>
      </c>
      <c r="I597" s="142">
        <v>15</v>
      </c>
      <c r="J597" s="142">
        <v>511800</v>
      </c>
    </row>
    <row r="598" spans="1:10" x14ac:dyDescent="0.25">
      <c r="A598" s="140" t="s">
        <v>5488</v>
      </c>
      <c r="B598" s="140" t="s">
        <v>1742</v>
      </c>
      <c r="C598" s="140" t="s">
        <v>27</v>
      </c>
      <c r="D598" s="140" t="s">
        <v>28</v>
      </c>
      <c r="E598" s="141" t="s">
        <v>3975</v>
      </c>
      <c r="F598" s="142">
        <v>778691</v>
      </c>
      <c r="G598" s="142">
        <v>771659</v>
      </c>
      <c r="H598" s="142">
        <v>0</v>
      </c>
      <c r="I598" s="142">
        <v>22</v>
      </c>
      <c r="J598" s="142">
        <v>771681</v>
      </c>
    </row>
    <row r="599" spans="1:10" x14ac:dyDescent="0.25">
      <c r="A599" s="140" t="s">
        <v>5683</v>
      </c>
      <c r="B599" s="140" t="s">
        <v>1742</v>
      </c>
      <c r="C599" s="140" t="s">
        <v>47</v>
      </c>
      <c r="D599" s="140" t="s">
        <v>48</v>
      </c>
      <c r="E599" s="141" t="s">
        <v>3976</v>
      </c>
      <c r="F599" s="142">
        <v>437047</v>
      </c>
      <c r="G599" s="142">
        <v>449965</v>
      </c>
      <c r="H599" s="142">
        <v>0</v>
      </c>
      <c r="I599" s="142">
        <v>13</v>
      </c>
      <c r="J599" s="142">
        <v>449978</v>
      </c>
    </row>
    <row r="600" spans="1:10" x14ac:dyDescent="0.25">
      <c r="A600" s="140" t="s">
        <v>5447</v>
      </c>
      <c r="B600" s="140" t="s">
        <v>1742</v>
      </c>
      <c r="C600" s="140" t="s">
        <v>27</v>
      </c>
      <c r="D600" s="140" t="s">
        <v>28</v>
      </c>
      <c r="E600" s="141" t="s">
        <v>3977</v>
      </c>
      <c r="F600" s="142">
        <v>776938</v>
      </c>
      <c r="G600" s="142">
        <v>792357</v>
      </c>
      <c r="H600" s="142">
        <v>0</v>
      </c>
      <c r="I600" s="142">
        <v>23</v>
      </c>
      <c r="J600" s="142">
        <v>792380</v>
      </c>
    </row>
    <row r="601" spans="1:10" x14ac:dyDescent="0.25">
      <c r="A601" s="140" t="s">
        <v>5052</v>
      </c>
      <c r="B601" s="140" t="s">
        <v>1742</v>
      </c>
      <c r="C601" s="140" t="s">
        <v>27</v>
      </c>
      <c r="D601" s="140" t="s">
        <v>28</v>
      </c>
      <c r="E601" s="141" t="s">
        <v>3978</v>
      </c>
      <c r="F601" s="142">
        <v>1790863</v>
      </c>
      <c r="G601" s="142">
        <v>1791396</v>
      </c>
      <c r="H601" s="142">
        <v>0</v>
      </c>
      <c r="I601" s="142">
        <v>52</v>
      </c>
      <c r="J601" s="142">
        <v>1791448</v>
      </c>
    </row>
    <row r="602" spans="1:10" x14ac:dyDescent="0.25">
      <c r="A602" s="140" t="s">
        <v>5696</v>
      </c>
      <c r="B602" s="140" t="s">
        <v>1742</v>
      </c>
      <c r="C602" s="140" t="s">
        <v>99</v>
      </c>
      <c r="D602" s="140" t="s">
        <v>100</v>
      </c>
      <c r="E602" s="141" t="s">
        <v>3979</v>
      </c>
      <c r="F602" s="142">
        <v>1416242</v>
      </c>
      <c r="G602" s="142">
        <v>1388025</v>
      </c>
      <c r="H602" s="142">
        <v>0</v>
      </c>
      <c r="I602" s="142">
        <v>40</v>
      </c>
      <c r="J602" s="142">
        <v>1388065</v>
      </c>
    </row>
    <row r="603" spans="1:10" x14ac:dyDescent="0.25">
      <c r="A603" s="140" t="s">
        <v>5401</v>
      </c>
      <c r="B603" s="140" t="s">
        <v>1761</v>
      </c>
      <c r="C603" s="140" t="s">
        <v>19</v>
      </c>
      <c r="D603" s="140" t="s">
        <v>20</v>
      </c>
      <c r="E603" s="141" t="s">
        <v>5974</v>
      </c>
      <c r="F603" s="142">
        <v>30922554</v>
      </c>
      <c r="G603" s="142">
        <v>30914247</v>
      </c>
      <c r="H603" s="148">
        <v>-548886.03</v>
      </c>
      <c r="I603" s="142">
        <v>401045</v>
      </c>
      <c r="J603" s="142">
        <v>30766405.969999999</v>
      </c>
    </row>
    <row r="604" spans="1:10" x14ac:dyDescent="0.25">
      <c r="A604" s="140" t="s">
        <v>5263</v>
      </c>
      <c r="B604" s="140" t="s">
        <v>1761</v>
      </c>
      <c r="C604" s="140" t="s">
        <v>27</v>
      </c>
      <c r="D604" s="140" t="s">
        <v>28</v>
      </c>
      <c r="E604" s="141" t="s">
        <v>3981</v>
      </c>
      <c r="F604" s="142">
        <v>1100649</v>
      </c>
      <c r="G604" s="142">
        <v>1102141</v>
      </c>
      <c r="H604" s="142">
        <v>0</v>
      </c>
      <c r="I604" s="142">
        <v>32</v>
      </c>
      <c r="J604" s="142">
        <v>1102173</v>
      </c>
    </row>
    <row r="605" spans="1:10" x14ac:dyDescent="0.25">
      <c r="A605" s="140" t="s">
        <v>5467</v>
      </c>
      <c r="B605" s="140" t="s">
        <v>1761</v>
      </c>
      <c r="C605" s="140" t="s">
        <v>27</v>
      </c>
      <c r="D605" s="140" t="s">
        <v>28</v>
      </c>
      <c r="E605" s="141" t="s">
        <v>3982</v>
      </c>
      <c r="F605" s="142">
        <v>1126444</v>
      </c>
      <c r="G605" s="142">
        <v>1113202</v>
      </c>
      <c r="H605" s="142">
        <v>0</v>
      </c>
      <c r="I605" s="142">
        <v>32</v>
      </c>
      <c r="J605" s="142">
        <v>1113234</v>
      </c>
    </row>
    <row r="606" spans="1:10" x14ac:dyDescent="0.25">
      <c r="A606" s="140" t="s">
        <v>4790</v>
      </c>
      <c r="B606" s="140" t="s">
        <v>1761</v>
      </c>
      <c r="C606" s="140" t="s">
        <v>27</v>
      </c>
      <c r="D606" s="140" t="s">
        <v>28</v>
      </c>
      <c r="E606" s="141" t="s">
        <v>3983</v>
      </c>
      <c r="F606" s="142">
        <v>410410</v>
      </c>
      <c r="G606" s="142">
        <v>406753</v>
      </c>
      <c r="H606" s="142">
        <v>0</v>
      </c>
      <c r="I606" s="142">
        <v>12</v>
      </c>
      <c r="J606" s="142">
        <v>406765</v>
      </c>
    </row>
    <row r="607" spans="1:10" x14ac:dyDescent="0.25">
      <c r="A607" s="140" t="s">
        <v>4851</v>
      </c>
      <c r="B607" s="140" t="s">
        <v>1761</v>
      </c>
      <c r="C607" s="140" t="s">
        <v>47</v>
      </c>
      <c r="D607" s="140" t="s">
        <v>48</v>
      </c>
      <c r="E607" s="141" t="s">
        <v>3984</v>
      </c>
      <c r="F607" s="142">
        <v>330732</v>
      </c>
      <c r="G607" s="142">
        <v>310515</v>
      </c>
      <c r="H607" s="142">
        <v>0</v>
      </c>
      <c r="I607" s="142">
        <v>9</v>
      </c>
      <c r="J607" s="142">
        <v>310524</v>
      </c>
    </row>
    <row r="608" spans="1:10" x14ac:dyDescent="0.25">
      <c r="A608" s="140" t="s">
        <v>4787</v>
      </c>
      <c r="B608" s="140" t="s">
        <v>1761</v>
      </c>
      <c r="C608" s="140" t="s">
        <v>47</v>
      </c>
      <c r="D608" s="140" t="s">
        <v>48</v>
      </c>
      <c r="E608" s="141" t="s">
        <v>3985</v>
      </c>
      <c r="F608" s="142">
        <v>482260</v>
      </c>
      <c r="G608" s="142">
        <v>515005</v>
      </c>
      <c r="H608" s="142">
        <v>0</v>
      </c>
      <c r="I608" s="142">
        <v>15</v>
      </c>
      <c r="J608" s="142">
        <v>515020</v>
      </c>
    </row>
    <row r="609" spans="1:10" x14ac:dyDescent="0.25">
      <c r="A609" s="140" t="s">
        <v>4811</v>
      </c>
      <c r="B609" s="140" t="s">
        <v>1761</v>
      </c>
      <c r="C609" s="140" t="s">
        <v>27</v>
      </c>
      <c r="D609" s="140" t="s">
        <v>28</v>
      </c>
      <c r="E609" s="141" t="s">
        <v>3986</v>
      </c>
      <c r="F609" s="142">
        <v>1721055</v>
      </c>
      <c r="G609" s="142">
        <v>1729671</v>
      </c>
      <c r="H609" s="142">
        <v>0</v>
      </c>
      <c r="I609" s="142">
        <v>50</v>
      </c>
      <c r="J609" s="142">
        <v>1729721</v>
      </c>
    </row>
    <row r="610" spans="1:10" x14ac:dyDescent="0.25">
      <c r="A610" s="140" t="s">
        <v>5189</v>
      </c>
      <c r="B610" s="140" t="s">
        <v>1761</v>
      </c>
      <c r="C610" s="140" t="s">
        <v>47</v>
      </c>
      <c r="D610" s="140" t="s">
        <v>48</v>
      </c>
      <c r="E610" s="141" t="s">
        <v>3987</v>
      </c>
      <c r="F610" s="142">
        <v>912836</v>
      </c>
      <c r="G610" s="142">
        <v>927945</v>
      </c>
      <c r="H610" s="142">
        <v>0</v>
      </c>
      <c r="I610" s="142">
        <v>27</v>
      </c>
      <c r="J610" s="142">
        <v>927972</v>
      </c>
    </row>
    <row r="611" spans="1:10" x14ac:dyDescent="0.25">
      <c r="A611" s="140" t="s">
        <v>5039</v>
      </c>
      <c r="B611" s="140" t="s">
        <v>1761</v>
      </c>
      <c r="C611" s="140" t="s">
        <v>27</v>
      </c>
      <c r="D611" s="140" t="s">
        <v>28</v>
      </c>
      <c r="E611" s="141" t="s">
        <v>3988</v>
      </c>
      <c r="F611" s="142">
        <v>31526518</v>
      </c>
      <c r="G611" s="142">
        <v>31371471</v>
      </c>
      <c r="H611" s="142">
        <v>0</v>
      </c>
      <c r="I611" s="142">
        <v>914</v>
      </c>
      <c r="J611" s="142">
        <v>31372385</v>
      </c>
    </row>
    <row r="612" spans="1:10" x14ac:dyDescent="0.25">
      <c r="A612" s="140" t="s">
        <v>5294</v>
      </c>
      <c r="B612" s="140" t="s">
        <v>1761</v>
      </c>
      <c r="C612" s="140" t="s">
        <v>27</v>
      </c>
      <c r="D612" s="140" t="s">
        <v>28</v>
      </c>
      <c r="E612" s="141" t="s">
        <v>3989</v>
      </c>
      <c r="F612" s="142">
        <v>410786</v>
      </c>
      <c r="G612" s="142">
        <v>402492</v>
      </c>
      <c r="H612" s="142">
        <v>0</v>
      </c>
      <c r="I612" s="142">
        <v>12</v>
      </c>
      <c r="J612" s="142">
        <v>402504</v>
      </c>
    </row>
    <row r="613" spans="1:10" x14ac:dyDescent="0.25">
      <c r="A613" s="140" t="s">
        <v>4922</v>
      </c>
      <c r="B613" s="140" t="s">
        <v>1761</v>
      </c>
      <c r="C613" s="140" t="s">
        <v>27</v>
      </c>
      <c r="D613" s="140" t="s">
        <v>28</v>
      </c>
      <c r="E613" s="141" t="s">
        <v>3990</v>
      </c>
      <c r="F613" s="142">
        <v>312612</v>
      </c>
      <c r="G613" s="142">
        <v>307494</v>
      </c>
      <c r="H613" s="142">
        <v>0</v>
      </c>
      <c r="I613" s="142">
        <v>9</v>
      </c>
      <c r="J613" s="142">
        <v>307503</v>
      </c>
    </row>
    <row r="614" spans="1:10" x14ac:dyDescent="0.25">
      <c r="A614" s="140" t="s">
        <v>4796</v>
      </c>
      <c r="B614" s="140" t="s">
        <v>1761</v>
      </c>
      <c r="C614" s="140" t="s">
        <v>27</v>
      </c>
      <c r="D614" s="140" t="s">
        <v>28</v>
      </c>
      <c r="E614" s="141" t="s">
        <v>3991</v>
      </c>
      <c r="F614" s="142">
        <v>3617336</v>
      </c>
      <c r="G614" s="142">
        <v>3615349</v>
      </c>
      <c r="H614" s="142">
        <v>0</v>
      </c>
      <c r="I614" s="142">
        <v>105</v>
      </c>
      <c r="J614" s="142">
        <v>3615454</v>
      </c>
    </row>
    <row r="615" spans="1:10" x14ac:dyDescent="0.25">
      <c r="A615" s="140" t="s">
        <v>5711</v>
      </c>
      <c r="B615" s="140" t="s">
        <v>1761</v>
      </c>
      <c r="C615" s="140" t="s">
        <v>27</v>
      </c>
      <c r="D615" s="140" t="s">
        <v>28</v>
      </c>
      <c r="E615" s="141" t="s">
        <v>3992</v>
      </c>
      <c r="F615" s="142">
        <v>3512273</v>
      </c>
      <c r="G615" s="142">
        <v>3445788</v>
      </c>
      <c r="H615" s="142">
        <v>0</v>
      </c>
      <c r="I615" s="142">
        <v>100</v>
      </c>
      <c r="J615" s="142">
        <v>3445888</v>
      </c>
    </row>
    <row r="616" spans="1:10" x14ac:dyDescent="0.25">
      <c r="A616" s="140" t="s">
        <v>5469</v>
      </c>
      <c r="B616" s="140" t="s">
        <v>1761</v>
      </c>
      <c r="C616" s="140" t="s">
        <v>47</v>
      </c>
      <c r="D616" s="140" t="s">
        <v>48</v>
      </c>
      <c r="E616" s="141" t="s">
        <v>3993</v>
      </c>
      <c r="F616" s="142">
        <v>291601</v>
      </c>
      <c r="G616" s="142">
        <v>291573</v>
      </c>
      <c r="H616" s="142">
        <v>0</v>
      </c>
      <c r="I616" s="142">
        <v>8</v>
      </c>
      <c r="J616" s="142">
        <v>291581</v>
      </c>
    </row>
    <row r="617" spans="1:10" x14ac:dyDescent="0.25">
      <c r="A617" s="140" t="s">
        <v>5050</v>
      </c>
      <c r="B617" s="140" t="s">
        <v>1761</v>
      </c>
      <c r="C617" s="140" t="s">
        <v>27</v>
      </c>
      <c r="D617" s="140" t="s">
        <v>28</v>
      </c>
      <c r="E617" s="141" t="s">
        <v>3994</v>
      </c>
      <c r="F617" s="142">
        <v>1145748</v>
      </c>
      <c r="G617" s="142">
        <v>1124668</v>
      </c>
      <c r="H617" s="142">
        <v>0</v>
      </c>
      <c r="I617" s="142">
        <v>33</v>
      </c>
      <c r="J617" s="142">
        <v>1124701</v>
      </c>
    </row>
    <row r="618" spans="1:10" x14ac:dyDescent="0.25">
      <c r="A618" s="140" t="s">
        <v>4957</v>
      </c>
      <c r="B618" s="140" t="s">
        <v>1761</v>
      </c>
      <c r="C618" s="140" t="s">
        <v>27</v>
      </c>
      <c r="D618" s="140" t="s">
        <v>28</v>
      </c>
      <c r="E618" s="141" t="s">
        <v>3995</v>
      </c>
      <c r="F618" s="142">
        <v>1536745</v>
      </c>
      <c r="G618" s="142">
        <v>1487831</v>
      </c>
      <c r="H618" s="142">
        <v>0</v>
      </c>
      <c r="I618" s="142">
        <v>43</v>
      </c>
      <c r="J618" s="142">
        <v>1487874</v>
      </c>
    </row>
    <row r="619" spans="1:10" x14ac:dyDescent="0.25">
      <c r="A619" s="140" t="s">
        <v>5866</v>
      </c>
      <c r="B619" s="140" t="s">
        <v>1761</v>
      </c>
      <c r="C619" s="140" t="s">
        <v>27</v>
      </c>
      <c r="D619" s="140" t="s">
        <v>28</v>
      </c>
      <c r="E619" s="141" t="s">
        <v>3996</v>
      </c>
      <c r="F619" s="142">
        <v>1864281</v>
      </c>
      <c r="G619" s="142">
        <v>1852341</v>
      </c>
      <c r="H619" s="142">
        <v>0</v>
      </c>
      <c r="I619" s="142">
        <v>54</v>
      </c>
      <c r="J619" s="142">
        <v>1852395</v>
      </c>
    </row>
    <row r="620" spans="1:10" x14ac:dyDescent="0.25">
      <c r="A620" s="140" t="s">
        <v>5438</v>
      </c>
      <c r="B620" s="140" t="s">
        <v>1761</v>
      </c>
      <c r="C620" s="140" t="s">
        <v>47</v>
      </c>
      <c r="D620" s="140" t="s">
        <v>48</v>
      </c>
      <c r="E620" s="141" t="s">
        <v>3997</v>
      </c>
      <c r="F620" s="142">
        <v>691256</v>
      </c>
      <c r="G620" s="142">
        <v>698656</v>
      </c>
      <c r="H620" s="142">
        <v>0</v>
      </c>
      <c r="I620" s="142">
        <v>20</v>
      </c>
      <c r="J620" s="142">
        <v>698676</v>
      </c>
    </row>
    <row r="621" spans="1:10" x14ac:dyDescent="0.25">
      <c r="A621" s="140" t="s">
        <v>4815</v>
      </c>
      <c r="B621" s="140" t="s">
        <v>1761</v>
      </c>
      <c r="C621" s="140" t="s">
        <v>27</v>
      </c>
      <c r="D621" s="140" t="s">
        <v>28</v>
      </c>
      <c r="E621" s="141" t="s">
        <v>3998</v>
      </c>
      <c r="F621" s="142">
        <v>323869</v>
      </c>
      <c r="G621" s="142">
        <v>316084</v>
      </c>
      <c r="H621" s="142">
        <v>0</v>
      </c>
      <c r="I621" s="142">
        <v>9</v>
      </c>
      <c r="J621" s="142">
        <v>316093</v>
      </c>
    </row>
    <row r="622" spans="1:10" x14ac:dyDescent="0.25">
      <c r="A622" s="140" t="s">
        <v>5370</v>
      </c>
      <c r="B622" s="140" t="s">
        <v>1761</v>
      </c>
      <c r="C622" s="140" t="s">
        <v>27</v>
      </c>
      <c r="D622" s="140" t="s">
        <v>28</v>
      </c>
      <c r="E622" s="141" t="s">
        <v>3999</v>
      </c>
      <c r="F622" s="142">
        <v>233355</v>
      </c>
      <c r="G622" s="142">
        <v>242282</v>
      </c>
      <c r="H622" s="142">
        <v>0</v>
      </c>
      <c r="I622" s="142">
        <v>7</v>
      </c>
      <c r="J622" s="142">
        <v>242289</v>
      </c>
    </row>
    <row r="623" spans="1:10" x14ac:dyDescent="0.25">
      <c r="A623" s="140" t="s">
        <v>5280</v>
      </c>
      <c r="B623" s="140" t="s">
        <v>1761</v>
      </c>
      <c r="C623" s="140" t="s">
        <v>27</v>
      </c>
      <c r="D623" s="140" t="s">
        <v>28</v>
      </c>
      <c r="E623" s="141" t="s">
        <v>4000</v>
      </c>
      <c r="F623" s="142">
        <v>407447</v>
      </c>
      <c r="G623" s="142">
        <v>411747</v>
      </c>
      <c r="H623" s="142">
        <v>0</v>
      </c>
      <c r="I623" s="142">
        <v>12</v>
      </c>
      <c r="J623" s="142">
        <v>411759</v>
      </c>
    </row>
    <row r="624" spans="1:10" x14ac:dyDescent="0.25">
      <c r="A624" s="140" t="s">
        <v>5422</v>
      </c>
      <c r="B624" s="140" t="s">
        <v>1761</v>
      </c>
      <c r="C624" s="140" t="s">
        <v>27</v>
      </c>
      <c r="D624" s="140" t="s">
        <v>28</v>
      </c>
      <c r="E624" s="141" t="s">
        <v>4001</v>
      </c>
      <c r="F624" s="142">
        <v>895310</v>
      </c>
      <c r="G624" s="142">
        <v>886636</v>
      </c>
      <c r="H624" s="142">
        <v>0</v>
      </c>
      <c r="I624" s="142">
        <v>26</v>
      </c>
      <c r="J624" s="142">
        <v>886662</v>
      </c>
    </row>
    <row r="625" spans="1:10" x14ac:dyDescent="0.25">
      <c r="A625" s="140" t="s">
        <v>5893</v>
      </c>
      <c r="B625" s="140" t="s">
        <v>1761</v>
      </c>
      <c r="C625" s="140" t="s">
        <v>47</v>
      </c>
      <c r="D625" s="140" t="s">
        <v>48</v>
      </c>
      <c r="E625" s="141" t="s">
        <v>4002</v>
      </c>
      <c r="F625" s="142">
        <v>399425</v>
      </c>
      <c r="G625" s="142">
        <v>388669</v>
      </c>
      <c r="H625" s="142">
        <v>0</v>
      </c>
      <c r="I625" s="142">
        <v>11</v>
      </c>
      <c r="J625" s="142">
        <v>388680</v>
      </c>
    </row>
    <row r="626" spans="1:10" x14ac:dyDescent="0.25">
      <c r="A626" s="140" t="s">
        <v>5871</v>
      </c>
      <c r="B626" s="140" t="s">
        <v>1761</v>
      </c>
      <c r="C626" s="140" t="s">
        <v>27</v>
      </c>
      <c r="D626" s="140" t="s">
        <v>28</v>
      </c>
      <c r="E626" s="141" t="s">
        <v>4003</v>
      </c>
      <c r="F626" s="142">
        <v>261315</v>
      </c>
      <c r="G626" s="142">
        <v>245745</v>
      </c>
      <c r="H626" s="142">
        <v>0</v>
      </c>
      <c r="I626" s="142">
        <v>7</v>
      </c>
      <c r="J626" s="142">
        <v>245752</v>
      </c>
    </row>
    <row r="627" spans="1:10" x14ac:dyDescent="0.25">
      <c r="A627" s="140" t="s">
        <v>5628</v>
      </c>
      <c r="B627" s="140" t="s">
        <v>1761</v>
      </c>
      <c r="C627" s="140" t="s">
        <v>47</v>
      </c>
      <c r="D627" s="140" t="s">
        <v>48</v>
      </c>
      <c r="E627" s="141" t="s">
        <v>4004</v>
      </c>
      <c r="F627" s="142">
        <v>105577</v>
      </c>
      <c r="G627" s="142">
        <v>114420</v>
      </c>
      <c r="H627" s="142">
        <v>0</v>
      </c>
      <c r="I627" s="142">
        <v>3</v>
      </c>
      <c r="J627" s="142">
        <v>114423</v>
      </c>
    </row>
    <row r="628" spans="1:10" x14ac:dyDescent="0.25">
      <c r="A628" s="140" t="s">
        <v>5142</v>
      </c>
      <c r="B628" s="140" t="s">
        <v>1761</v>
      </c>
      <c r="C628" s="140" t="s">
        <v>27</v>
      </c>
      <c r="D628" s="140" t="s">
        <v>28</v>
      </c>
      <c r="E628" s="141" t="s">
        <v>4005</v>
      </c>
      <c r="F628" s="142">
        <v>1401131</v>
      </c>
      <c r="G628" s="142">
        <v>1371570</v>
      </c>
      <c r="H628" s="142">
        <v>0</v>
      </c>
      <c r="I628" s="142">
        <v>40</v>
      </c>
      <c r="J628" s="142">
        <v>1371610</v>
      </c>
    </row>
    <row r="629" spans="1:10" x14ac:dyDescent="0.25">
      <c r="A629" s="140" t="s">
        <v>5297</v>
      </c>
      <c r="B629" s="140" t="s">
        <v>1761</v>
      </c>
      <c r="C629" s="140" t="s">
        <v>27</v>
      </c>
      <c r="D629" s="140" t="s">
        <v>28</v>
      </c>
      <c r="E629" s="141" t="s">
        <v>4006</v>
      </c>
      <c r="F629" s="142">
        <v>221417</v>
      </c>
      <c r="G629" s="142">
        <v>229870</v>
      </c>
      <c r="H629" s="142">
        <v>0</v>
      </c>
      <c r="I629" s="142">
        <v>7</v>
      </c>
      <c r="J629" s="142">
        <v>229877</v>
      </c>
    </row>
    <row r="630" spans="1:10" x14ac:dyDescent="0.25">
      <c r="A630" s="140" t="s">
        <v>5536</v>
      </c>
      <c r="B630" s="140" t="s">
        <v>1761</v>
      </c>
      <c r="C630" s="140" t="s">
        <v>47</v>
      </c>
      <c r="D630" s="140" t="s">
        <v>48</v>
      </c>
      <c r="E630" s="141" t="s">
        <v>4007</v>
      </c>
      <c r="F630" s="142">
        <v>691111</v>
      </c>
      <c r="G630" s="142">
        <v>708696</v>
      </c>
      <c r="H630" s="142">
        <v>0</v>
      </c>
      <c r="I630" s="142">
        <v>21</v>
      </c>
      <c r="J630" s="142">
        <v>708717</v>
      </c>
    </row>
    <row r="631" spans="1:10" x14ac:dyDescent="0.25">
      <c r="A631" s="140" t="s">
        <v>5312</v>
      </c>
      <c r="B631" s="140" t="s">
        <v>1761</v>
      </c>
      <c r="C631" s="140" t="s">
        <v>47</v>
      </c>
      <c r="D631" s="140" t="s">
        <v>48</v>
      </c>
      <c r="E631" s="141" t="s">
        <v>4008</v>
      </c>
      <c r="F631" s="142">
        <v>817699</v>
      </c>
      <c r="G631" s="142">
        <v>818129</v>
      </c>
      <c r="H631" s="142">
        <v>0</v>
      </c>
      <c r="I631" s="142">
        <v>24</v>
      </c>
      <c r="J631" s="142">
        <v>818153</v>
      </c>
    </row>
    <row r="632" spans="1:10" x14ac:dyDescent="0.25">
      <c r="A632" s="140" t="s">
        <v>5305</v>
      </c>
      <c r="B632" s="140" t="s">
        <v>1761</v>
      </c>
      <c r="C632" s="140" t="s">
        <v>47</v>
      </c>
      <c r="D632" s="140" t="s">
        <v>48</v>
      </c>
      <c r="E632" s="141" t="s">
        <v>4009</v>
      </c>
      <c r="F632" s="142">
        <v>522996</v>
      </c>
      <c r="G632" s="142">
        <v>537317</v>
      </c>
      <c r="H632" s="142">
        <v>0</v>
      </c>
      <c r="I632" s="142">
        <v>16</v>
      </c>
      <c r="J632" s="142">
        <v>537333</v>
      </c>
    </row>
    <row r="633" spans="1:10" x14ac:dyDescent="0.25">
      <c r="A633" s="140" t="s">
        <v>5157</v>
      </c>
      <c r="B633" s="140" t="s">
        <v>1761</v>
      </c>
      <c r="C633" s="140" t="s">
        <v>47</v>
      </c>
      <c r="D633" s="140" t="s">
        <v>48</v>
      </c>
      <c r="E633" s="141" t="s">
        <v>4010</v>
      </c>
      <c r="F633" s="142">
        <v>1081504</v>
      </c>
      <c r="G633" s="142">
        <v>1085542</v>
      </c>
      <c r="H633" s="142">
        <v>0</v>
      </c>
      <c r="I633" s="142">
        <v>32</v>
      </c>
      <c r="J633" s="142">
        <v>1085574</v>
      </c>
    </row>
    <row r="634" spans="1:10" x14ac:dyDescent="0.25">
      <c r="A634" s="140" t="s">
        <v>5281</v>
      </c>
      <c r="B634" s="140" t="s">
        <v>1761</v>
      </c>
      <c r="C634" s="140" t="s">
        <v>27</v>
      </c>
      <c r="D634" s="140" t="s">
        <v>28</v>
      </c>
      <c r="E634" s="141" t="s">
        <v>4011</v>
      </c>
      <c r="F634" s="142">
        <v>2033272</v>
      </c>
      <c r="G634" s="142">
        <v>1987316</v>
      </c>
      <c r="H634" s="142">
        <v>0</v>
      </c>
      <c r="I634" s="142">
        <v>58</v>
      </c>
      <c r="J634" s="142">
        <v>1987374</v>
      </c>
    </row>
    <row r="635" spans="1:10" x14ac:dyDescent="0.25">
      <c r="A635" s="140" t="s">
        <v>5143</v>
      </c>
      <c r="B635" s="140" t="s">
        <v>1761</v>
      </c>
      <c r="C635" s="140" t="s">
        <v>47</v>
      </c>
      <c r="D635" s="140" t="s">
        <v>48</v>
      </c>
      <c r="E635" s="141" t="s">
        <v>4012</v>
      </c>
      <c r="F635" s="142">
        <v>809887</v>
      </c>
      <c r="G635" s="142">
        <v>806964</v>
      </c>
      <c r="H635" s="142">
        <v>0</v>
      </c>
      <c r="I635" s="142">
        <v>24</v>
      </c>
      <c r="J635" s="142">
        <v>806988</v>
      </c>
    </row>
    <row r="636" spans="1:10" x14ac:dyDescent="0.25">
      <c r="A636" s="140" t="s">
        <v>4985</v>
      </c>
      <c r="B636" s="140" t="s">
        <v>1761</v>
      </c>
      <c r="C636" s="140" t="s">
        <v>27</v>
      </c>
      <c r="D636" s="140" t="s">
        <v>28</v>
      </c>
      <c r="E636" s="141" t="s">
        <v>4013</v>
      </c>
      <c r="F636" s="142">
        <v>424034</v>
      </c>
      <c r="G636" s="142">
        <v>451105</v>
      </c>
      <c r="H636" s="142">
        <v>0</v>
      </c>
      <c r="I636" s="142">
        <v>13</v>
      </c>
      <c r="J636" s="142">
        <v>451118</v>
      </c>
    </row>
    <row r="637" spans="1:10" x14ac:dyDescent="0.25">
      <c r="A637" s="140" t="s">
        <v>5826</v>
      </c>
      <c r="B637" s="140" t="s">
        <v>1761</v>
      </c>
      <c r="C637" s="140" t="s">
        <v>47</v>
      </c>
      <c r="D637" s="140" t="s">
        <v>48</v>
      </c>
      <c r="E637" s="141" t="s">
        <v>4014</v>
      </c>
      <c r="F637" s="142">
        <v>719701</v>
      </c>
      <c r="G637" s="142">
        <v>736816</v>
      </c>
      <c r="H637" s="142">
        <v>0</v>
      </c>
      <c r="I637" s="142">
        <v>21</v>
      </c>
      <c r="J637" s="142">
        <v>736837</v>
      </c>
    </row>
    <row r="638" spans="1:10" x14ac:dyDescent="0.25">
      <c r="A638" s="140" t="s">
        <v>5115</v>
      </c>
      <c r="B638" s="140" t="s">
        <v>1761</v>
      </c>
      <c r="C638" s="140" t="s">
        <v>27</v>
      </c>
      <c r="D638" s="140" t="s">
        <v>28</v>
      </c>
      <c r="E638" s="141" t="s">
        <v>4015</v>
      </c>
      <c r="F638" s="142">
        <v>451241</v>
      </c>
      <c r="G638" s="142">
        <v>440138</v>
      </c>
      <c r="H638" s="142">
        <v>0</v>
      </c>
      <c r="I638" s="142">
        <v>13</v>
      </c>
      <c r="J638" s="142">
        <v>440151</v>
      </c>
    </row>
    <row r="639" spans="1:10" x14ac:dyDescent="0.25">
      <c r="A639" s="140" t="s">
        <v>5400</v>
      </c>
      <c r="B639" s="140" t="s">
        <v>1761</v>
      </c>
      <c r="C639" s="140" t="s">
        <v>27</v>
      </c>
      <c r="D639" s="140" t="s">
        <v>28</v>
      </c>
      <c r="E639" s="141" t="s">
        <v>4016</v>
      </c>
      <c r="F639" s="142">
        <v>910797</v>
      </c>
      <c r="G639" s="142">
        <v>929237</v>
      </c>
      <c r="H639" s="142">
        <v>0</v>
      </c>
      <c r="I639" s="142">
        <v>27</v>
      </c>
      <c r="J639" s="142">
        <v>929264</v>
      </c>
    </row>
    <row r="640" spans="1:10" x14ac:dyDescent="0.25">
      <c r="A640" s="140" t="s">
        <v>4986</v>
      </c>
      <c r="B640" s="140" t="s">
        <v>1761</v>
      </c>
      <c r="C640" s="140" t="s">
        <v>47</v>
      </c>
      <c r="D640" s="140" t="s">
        <v>48</v>
      </c>
      <c r="E640" s="141" t="s">
        <v>4017</v>
      </c>
      <c r="F640" s="142">
        <v>391074</v>
      </c>
      <c r="G640" s="142">
        <v>390485</v>
      </c>
      <c r="H640" s="142">
        <v>0</v>
      </c>
      <c r="I640" s="142">
        <v>11</v>
      </c>
      <c r="J640" s="142">
        <v>390496</v>
      </c>
    </row>
    <row r="641" spans="1:10" x14ac:dyDescent="0.25">
      <c r="A641" s="140" t="s">
        <v>4919</v>
      </c>
      <c r="B641" s="140" t="s">
        <v>1761</v>
      </c>
      <c r="C641" s="140" t="s">
        <v>47</v>
      </c>
      <c r="D641" s="140" t="s">
        <v>48</v>
      </c>
      <c r="E641" s="141" t="s">
        <v>4018</v>
      </c>
      <c r="F641" s="142">
        <v>972226</v>
      </c>
      <c r="G641" s="142">
        <v>989325</v>
      </c>
      <c r="H641" s="142">
        <v>0</v>
      </c>
      <c r="I641" s="142">
        <v>29</v>
      </c>
      <c r="J641" s="142">
        <v>989354</v>
      </c>
    </row>
    <row r="642" spans="1:10" x14ac:dyDescent="0.25">
      <c r="A642" s="140" t="s">
        <v>4961</v>
      </c>
      <c r="B642" s="140" t="s">
        <v>1761</v>
      </c>
      <c r="C642" s="140" t="s">
        <v>27</v>
      </c>
      <c r="D642" s="140" t="s">
        <v>28</v>
      </c>
      <c r="E642" s="141" t="s">
        <v>4019</v>
      </c>
      <c r="F642" s="142">
        <v>499103</v>
      </c>
      <c r="G642" s="142">
        <v>470864</v>
      </c>
      <c r="H642" s="142">
        <v>0</v>
      </c>
      <c r="I642" s="142">
        <v>14</v>
      </c>
      <c r="J642" s="142">
        <v>470878</v>
      </c>
    </row>
    <row r="643" spans="1:10" x14ac:dyDescent="0.25">
      <c r="A643" s="140" t="s">
        <v>5511</v>
      </c>
      <c r="B643" s="140" t="s">
        <v>1761</v>
      </c>
      <c r="C643" s="140" t="s">
        <v>99</v>
      </c>
      <c r="D643" s="140" t="s">
        <v>100</v>
      </c>
      <c r="E643" s="141" t="s">
        <v>4020</v>
      </c>
      <c r="F643" s="142">
        <v>1717802</v>
      </c>
      <c r="G643" s="142">
        <v>1716092</v>
      </c>
      <c r="H643" s="142">
        <v>0</v>
      </c>
      <c r="I643" s="142">
        <v>50</v>
      </c>
      <c r="J643" s="142">
        <v>1716142</v>
      </c>
    </row>
    <row r="644" spans="1:10" x14ac:dyDescent="0.25">
      <c r="A644" s="140" t="s">
        <v>5446</v>
      </c>
      <c r="B644" s="140" t="s">
        <v>1761</v>
      </c>
      <c r="C644" s="140" t="s">
        <v>99</v>
      </c>
      <c r="D644" s="140" t="s">
        <v>100</v>
      </c>
      <c r="E644" s="141" t="s">
        <v>4021</v>
      </c>
      <c r="F644" s="142">
        <v>1498630</v>
      </c>
      <c r="G644" s="142">
        <v>1497642</v>
      </c>
      <c r="H644" s="142">
        <v>0</v>
      </c>
      <c r="I644" s="142">
        <v>44</v>
      </c>
      <c r="J644" s="142">
        <v>1497686</v>
      </c>
    </row>
    <row r="645" spans="1:10" x14ac:dyDescent="0.25">
      <c r="A645" s="140" t="s">
        <v>5414</v>
      </c>
      <c r="B645" s="140" t="s">
        <v>1761</v>
      </c>
      <c r="C645" s="140" t="s">
        <v>99</v>
      </c>
      <c r="D645" s="140" t="s">
        <v>100</v>
      </c>
      <c r="E645" s="141" t="s">
        <v>4022</v>
      </c>
      <c r="F645" s="142">
        <v>1698386</v>
      </c>
      <c r="G645" s="142">
        <v>1724756</v>
      </c>
      <c r="H645" s="142">
        <v>0</v>
      </c>
      <c r="I645" s="142">
        <v>50</v>
      </c>
      <c r="J645" s="142">
        <v>1724806</v>
      </c>
    </row>
    <row r="646" spans="1:10" x14ac:dyDescent="0.25">
      <c r="A646" s="140" t="s">
        <v>4855</v>
      </c>
      <c r="B646" s="140" t="s">
        <v>1761</v>
      </c>
      <c r="C646" s="140" t="s">
        <v>99</v>
      </c>
      <c r="D646" s="140" t="s">
        <v>100</v>
      </c>
      <c r="E646" s="141" t="s">
        <v>4023</v>
      </c>
      <c r="F646" s="142">
        <v>3658114</v>
      </c>
      <c r="G646" s="142">
        <v>3650701</v>
      </c>
      <c r="H646" s="142">
        <v>0</v>
      </c>
      <c r="I646" s="142">
        <v>106</v>
      </c>
      <c r="J646" s="142">
        <v>3650807</v>
      </c>
    </row>
    <row r="647" spans="1:10" x14ac:dyDescent="0.25">
      <c r="A647" s="140" t="s">
        <v>5483</v>
      </c>
      <c r="B647" s="140" t="s">
        <v>1761</v>
      </c>
      <c r="C647" s="140" t="s">
        <v>99</v>
      </c>
      <c r="D647" s="140" t="s">
        <v>100</v>
      </c>
      <c r="E647" s="141" t="s">
        <v>4024</v>
      </c>
      <c r="F647" s="142">
        <v>1846787</v>
      </c>
      <c r="G647" s="142">
        <v>1858135</v>
      </c>
      <c r="H647" s="142">
        <v>0</v>
      </c>
      <c r="I647" s="142">
        <v>54</v>
      </c>
      <c r="J647" s="142">
        <v>1858189</v>
      </c>
    </row>
    <row r="648" spans="1:10" x14ac:dyDescent="0.25">
      <c r="A648" s="140" t="s">
        <v>5257</v>
      </c>
      <c r="B648" s="140" t="s">
        <v>1761</v>
      </c>
      <c r="C648" s="140" t="s">
        <v>99</v>
      </c>
      <c r="D648" s="140" t="s">
        <v>100</v>
      </c>
      <c r="E648" s="141" t="s">
        <v>4025</v>
      </c>
      <c r="F648" s="142">
        <v>4924249</v>
      </c>
      <c r="G648" s="142">
        <v>4969421</v>
      </c>
      <c r="H648" s="142">
        <v>0</v>
      </c>
      <c r="I648" s="142">
        <v>145</v>
      </c>
      <c r="J648" s="142">
        <v>4969566</v>
      </c>
    </row>
    <row r="649" spans="1:10" x14ac:dyDescent="0.25">
      <c r="A649" s="140" t="s">
        <v>5661</v>
      </c>
      <c r="B649" s="140" t="s">
        <v>1888</v>
      </c>
      <c r="C649" s="140" t="s">
        <v>19</v>
      </c>
      <c r="D649" s="140" t="s">
        <v>20</v>
      </c>
      <c r="E649" s="141" t="s">
        <v>5975</v>
      </c>
      <c r="F649" s="142">
        <v>16842618</v>
      </c>
      <c r="G649" s="142">
        <v>16777622</v>
      </c>
      <c r="H649" s="142">
        <v>0</v>
      </c>
      <c r="I649" s="142">
        <v>217653</v>
      </c>
      <c r="J649" s="142">
        <v>16995275</v>
      </c>
    </row>
    <row r="650" spans="1:10" x14ac:dyDescent="0.25">
      <c r="A650" s="140" t="s">
        <v>4881</v>
      </c>
      <c r="B650" s="140" t="s">
        <v>1888</v>
      </c>
      <c r="C650" s="140" t="s">
        <v>27</v>
      </c>
      <c r="D650" s="140" t="s">
        <v>28</v>
      </c>
      <c r="E650" s="141" t="s">
        <v>4027</v>
      </c>
      <c r="F650" s="142">
        <v>415587</v>
      </c>
      <c r="G650" s="142">
        <v>426813</v>
      </c>
      <c r="H650" s="142">
        <v>0</v>
      </c>
      <c r="I650" s="142">
        <v>12</v>
      </c>
      <c r="J650" s="142">
        <v>426825</v>
      </c>
    </row>
    <row r="651" spans="1:10" x14ac:dyDescent="0.25">
      <c r="A651" s="140" t="s">
        <v>5111</v>
      </c>
      <c r="B651" s="140" t="s">
        <v>1888</v>
      </c>
      <c r="C651" s="140" t="s">
        <v>47</v>
      </c>
      <c r="D651" s="140" t="s">
        <v>48</v>
      </c>
      <c r="E651" s="141" t="s">
        <v>4028</v>
      </c>
      <c r="F651" s="142">
        <v>283175</v>
      </c>
      <c r="G651" s="142">
        <v>270608</v>
      </c>
      <c r="H651" s="142">
        <v>0</v>
      </c>
      <c r="I651" s="142">
        <v>8</v>
      </c>
      <c r="J651" s="142">
        <v>270616</v>
      </c>
    </row>
    <row r="652" spans="1:10" x14ac:dyDescent="0.25">
      <c r="A652" s="140" t="s">
        <v>4885</v>
      </c>
      <c r="B652" s="140" t="s">
        <v>1888</v>
      </c>
      <c r="C652" s="140" t="s">
        <v>27</v>
      </c>
      <c r="D652" s="140" t="s">
        <v>28</v>
      </c>
      <c r="E652" s="141" t="s">
        <v>4029</v>
      </c>
      <c r="F652" s="142">
        <v>2209963</v>
      </c>
      <c r="G652" s="142">
        <v>2190229</v>
      </c>
      <c r="H652" s="142">
        <v>0</v>
      </c>
      <c r="I652" s="142">
        <v>64</v>
      </c>
      <c r="J652" s="142">
        <v>2190293</v>
      </c>
    </row>
    <row r="653" spans="1:10" x14ac:dyDescent="0.25">
      <c r="A653" s="140" t="s">
        <v>5092</v>
      </c>
      <c r="B653" s="140" t="s">
        <v>1888</v>
      </c>
      <c r="C653" s="140" t="s">
        <v>27</v>
      </c>
      <c r="D653" s="140" t="s">
        <v>28</v>
      </c>
      <c r="E653" s="141" t="s">
        <v>4030</v>
      </c>
      <c r="F653" s="142">
        <v>227114</v>
      </c>
      <c r="G653" s="142">
        <v>210630</v>
      </c>
      <c r="H653" s="142">
        <v>0</v>
      </c>
      <c r="I653" s="142">
        <v>6</v>
      </c>
      <c r="J653" s="142">
        <v>210636</v>
      </c>
    </row>
    <row r="654" spans="1:10" x14ac:dyDescent="0.25">
      <c r="A654" s="140" t="s">
        <v>5387</v>
      </c>
      <c r="B654" s="140" t="s">
        <v>1888</v>
      </c>
      <c r="C654" s="140" t="s">
        <v>27</v>
      </c>
      <c r="D654" s="140" t="s">
        <v>28</v>
      </c>
      <c r="E654" s="141" t="s">
        <v>4031</v>
      </c>
      <c r="F654" s="142">
        <v>370439</v>
      </c>
      <c r="G654" s="142">
        <v>355211</v>
      </c>
      <c r="H654" s="142">
        <v>0</v>
      </c>
      <c r="I654" s="142">
        <v>10</v>
      </c>
      <c r="J654" s="142">
        <v>355221</v>
      </c>
    </row>
    <row r="655" spans="1:10" x14ac:dyDescent="0.25">
      <c r="A655" s="140" t="s">
        <v>5386</v>
      </c>
      <c r="B655" s="140" t="s">
        <v>1888</v>
      </c>
      <c r="C655" s="140" t="s">
        <v>27</v>
      </c>
      <c r="D655" s="140" t="s">
        <v>28</v>
      </c>
      <c r="E655" s="141" t="s">
        <v>4032</v>
      </c>
      <c r="F655" s="142">
        <v>10451683</v>
      </c>
      <c r="G655" s="142">
        <v>10248322</v>
      </c>
      <c r="H655" s="142">
        <v>0</v>
      </c>
      <c r="I655" s="142">
        <v>299</v>
      </c>
      <c r="J655" s="142">
        <v>10248621</v>
      </c>
    </row>
    <row r="656" spans="1:10" x14ac:dyDescent="0.25">
      <c r="A656" s="140" t="s">
        <v>5261</v>
      </c>
      <c r="B656" s="140" t="s">
        <v>1888</v>
      </c>
      <c r="C656" s="140" t="s">
        <v>47</v>
      </c>
      <c r="D656" s="140" t="s">
        <v>48</v>
      </c>
      <c r="E656" s="141" t="s">
        <v>4033</v>
      </c>
      <c r="F656" s="142">
        <v>157062</v>
      </c>
      <c r="G656" s="142">
        <v>159740</v>
      </c>
      <c r="H656" s="142">
        <v>0</v>
      </c>
      <c r="I656" s="142">
        <v>5</v>
      </c>
      <c r="J656" s="142">
        <v>159745</v>
      </c>
    </row>
    <row r="657" spans="1:10" x14ac:dyDescent="0.25">
      <c r="A657" s="140" t="s">
        <v>5376</v>
      </c>
      <c r="B657" s="140" t="s">
        <v>1888</v>
      </c>
      <c r="C657" s="140" t="s">
        <v>47</v>
      </c>
      <c r="D657" s="140" t="s">
        <v>48</v>
      </c>
      <c r="E657" s="141" t="s">
        <v>4034</v>
      </c>
      <c r="F657" s="142">
        <v>211041</v>
      </c>
      <c r="G657" s="142">
        <v>208571</v>
      </c>
      <c r="H657" s="142">
        <v>0</v>
      </c>
      <c r="I657" s="142">
        <v>6</v>
      </c>
      <c r="J657" s="142">
        <v>208577</v>
      </c>
    </row>
    <row r="658" spans="1:10" x14ac:dyDescent="0.25">
      <c r="A658" s="140" t="s">
        <v>5818</v>
      </c>
      <c r="B658" s="140" t="s">
        <v>1888</v>
      </c>
      <c r="C658" s="140" t="s">
        <v>27</v>
      </c>
      <c r="D658" s="140" t="s">
        <v>28</v>
      </c>
      <c r="E658" s="141" t="s">
        <v>4035</v>
      </c>
      <c r="F658" s="142">
        <v>67594</v>
      </c>
      <c r="G658" s="142">
        <v>67825</v>
      </c>
      <c r="H658" s="142">
        <v>0</v>
      </c>
      <c r="I658" s="142">
        <v>2</v>
      </c>
      <c r="J658" s="142">
        <v>67827</v>
      </c>
    </row>
    <row r="659" spans="1:10" x14ac:dyDescent="0.25">
      <c r="A659" s="140" t="s">
        <v>4959</v>
      </c>
      <c r="B659" s="140" t="s">
        <v>1888</v>
      </c>
      <c r="C659" s="140" t="s">
        <v>27</v>
      </c>
      <c r="D659" s="140" t="s">
        <v>28</v>
      </c>
      <c r="E659" s="141" t="s">
        <v>4036</v>
      </c>
      <c r="F659" s="142">
        <v>233734</v>
      </c>
      <c r="G659" s="142">
        <v>232283</v>
      </c>
      <c r="H659" s="142">
        <v>0</v>
      </c>
      <c r="I659" s="142">
        <v>7</v>
      </c>
      <c r="J659" s="142">
        <v>232290</v>
      </c>
    </row>
    <row r="660" spans="1:10" x14ac:dyDescent="0.25">
      <c r="A660" s="140" t="s">
        <v>5522</v>
      </c>
      <c r="B660" s="140" t="s">
        <v>1888</v>
      </c>
      <c r="C660" s="140" t="s">
        <v>27</v>
      </c>
      <c r="D660" s="140" t="s">
        <v>28</v>
      </c>
      <c r="E660" s="141" t="s">
        <v>4037</v>
      </c>
      <c r="F660" s="142">
        <v>534803</v>
      </c>
      <c r="G660" s="142">
        <v>539244</v>
      </c>
      <c r="H660" s="142">
        <v>0</v>
      </c>
      <c r="I660" s="142">
        <v>16</v>
      </c>
      <c r="J660" s="142">
        <v>539260</v>
      </c>
    </row>
    <row r="661" spans="1:10" x14ac:dyDescent="0.25">
      <c r="A661" s="140" t="s">
        <v>5048</v>
      </c>
      <c r="B661" s="140" t="s">
        <v>1888</v>
      </c>
      <c r="C661" s="140" t="s">
        <v>27</v>
      </c>
      <c r="D661" s="140" t="s">
        <v>28</v>
      </c>
      <c r="E661" s="141" t="s">
        <v>4038</v>
      </c>
      <c r="F661" s="142">
        <v>498379</v>
      </c>
      <c r="G661" s="142">
        <v>527502</v>
      </c>
      <c r="H661" s="142">
        <v>0</v>
      </c>
      <c r="I661" s="142">
        <v>15</v>
      </c>
      <c r="J661" s="142">
        <v>527517</v>
      </c>
    </row>
    <row r="662" spans="1:10" x14ac:dyDescent="0.25">
      <c r="A662" s="140" t="s">
        <v>5518</v>
      </c>
      <c r="B662" s="140" t="s">
        <v>1888</v>
      </c>
      <c r="C662" s="140" t="s">
        <v>27</v>
      </c>
      <c r="D662" s="140" t="s">
        <v>28</v>
      </c>
      <c r="E662" s="141" t="s">
        <v>4039</v>
      </c>
      <c r="F662" s="142">
        <v>6383383</v>
      </c>
      <c r="G662" s="142">
        <v>6346988</v>
      </c>
      <c r="H662" s="142">
        <v>0</v>
      </c>
      <c r="I662" s="142">
        <v>185</v>
      </c>
      <c r="J662" s="142">
        <v>6347173</v>
      </c>
    </row>
    <row r="663" spans="1:10" x14ac:dyDescent="0.25">
      <c r="A663" s="140" t="s">
        <v>5037</v>
      </c>
      <c r="B663" s="140" t="s">
        <v>1888</v>
      </c>
      <c r="C663" s="140" t="s">
        <v>47</v>
      </c>
      <c r="D663" s="140" t="s">
        <v>48</v>
      </c>
      <c r="E663" s="141" t="s">
        <v>4040</v>
      </c>
      <c r="F663" s="142">
        <v>180749</v>
      </c>
      <c r="G663" s="142">
        <v>178530</v>
      </c>
      <c r="H663" s="142">
        <v>0</v>
      </c>
      <c r="I663" s="142">
        <v>5</v>
      </c>
      <c r="J663" s="142">
        <v>178535</v>
      </c>
    </row>
    <row r="664" spans="1:10" x14ac:dyDescent="0.25">
      <c r="A664" s="140" t="s">
        <v>5555</v>
      </c>
      <c r="B664" s="140" t="s">
        <v>1888</v>
      </c>
      <c r="C664" s="140" t="s">
        <v>99</v>
      </c>
      <c r="D664" s="140" t="s">
        <v>100</v>
      </c>
      <c r="E664" s="141" t="s">
        <v>4041</v>
      </c>
      <c r="F664" s="142">
        <v>1122049</v>
      </c>
      <c r="G664" s="142">
        <v>1133461</v>
      </c>
      <c r="H664" s="142">
        <v>0</v>
      </c>
      <c r="I664" s="142">
        <v>33</v>
      </c>
      <c r="J664" s="142">
        <v>1133494</v>
      </c>
    </row>
    <row r="665" spans="1:10" x14ac:dyDescent="0.25">
      <c r="A665" s="140" t="s">
        <v>5356</v>
      </c>
      <c r="B665" s="140" t="s">
        <v>1888</v>
      </c>
      <c r="C665" s="140" t="s">
        <v>99</v>
      </c>
      <c r="D665" s="140" t="s">
        <v>100</v>
      </c>
      <c r="E665" s="141" t="s">
        <v>4042</v>
      </c>
      <c r="F665" s="142">
        <v>1672180</v>
      </c>
      <c r="G665" s="142">
        <v>1772342</v>
      </c>
      <c r="H665" s="142">
        <v>0</v>
      </c>
      <c r="I665" s="142">
        <v>52</v>
      </c>
      <c r="J665" s="142">
        <v>1772394</v>
      </c>
    </row>
    <row r="666" spans="1:10" x14ac:dyDescent="0.25">
      <c r="A666" s="140" t="s">
        <v>5224</v>
      </c>
      <c r="B666" s="140" t="s">
        <v>1888</v>
      </c>
      <c r="C666" s="140" t="s">
        <v>99</v>
      </c>
      <c r="D666" s="140" t="s">
        <v>100</v>
      </c>
      <c r="E666" s="141" t="s">
        <v>4043</v>
      </c>
      <c r="F666" s="142">
        <v>2523619</v>
      </c>
      <c r="G666" s="142">
        <v>2491665</v>
      </c>
      <c r="H666" s="142">
        <v>0</v>
      </c>
      <c r="I666" s="142">
        <v>73</v>
      </c>
      <c r="J666" s="142">
        <v>2491738</v>
      </c>
    </row>
    <row r="667" spans="1:10" x14ac:dyDescent="0.25">
      <c r="A667" s="140" t="s">
        <v>5635</v>
      </c>
      <c r="B667" s="140" t="s">
        <v>1888</v>
      </c>
      <c r="C667" s="140" t="s">
        <v>99</v>
      </c>
      <c r="D667" s="140" t="s">
        <v>100</v>
      </c>
      <c r="E667" s="141" t="s">
        <v>4044</v>
      </c>
      <c r="F667" s="142">
        <v>1110593</v>
      </c>
      <c r="G667" s="142">
        <v>1112062</v>
      </c>
      <c r="H667" s="142">
        <v>0</v>
      </c>
      <c r="I667" s="142">
        <v>32</v>
      </c>
      <c r="J667" s="142">
        <v>1112094</v>
      </c>
    </row>
    <row r="668" spans="1:10" x14ac:dyDescent="0.25">
      <c r="A668" s="140" t="s">
        <v>4839</v>
      </c>
      <c r="B668" s="140" t="s">
        <v>1888</v>
      </c>
      <c r="C668" s="140" t="s">
        <v>99</v>
      </c>
      <c r="D668" s="140" t="s">
        <v>100</v>
      </c>
      <c r="E668" s="141" t="s">
        <v>4045</v>
      </c>
      <c r="F668" s="142">
        <v>1795796</v>
      </c>
      <c r="G668" s="142">
        <v>1790346</v>
      </c>
      <c r="H668" s="142">
        <v>0</v>
      </c>
      <c r="I668" s="142">
        <v>52</v>
      </c>
      <c r="J668" s="142">
        <v>1790398</v>
      </c>
    </row>
    <row r="669" spans="1:10" x14ac:dyDescent="0.25">
      <c r="A669" s="140" t="s">
        <v>5437</v>
      </c>
      <c r="B669" s="140" t="s">
        <v>1888</v>
      </c>
      <c r="C669" s="140" t="s">
        <v>99</v>
      </c>
      <c r="D669" s="140" t="s">
        <v>100</v>
      </c>
      <c r="E669" s="141" t="s">
        <v>4046</v>
      </c>
      <c r="F669" s="142">
        <v>674650</v>
      </c>
      <c r="G669" s="142">
        <v>682638</v>
      </c>
      <c r="H669" s="142">
        <v>0</v>
      </c>
      <c r="I669" s="142">
        <v>20</v>
      </c>
      <c r="J669" s="142">
        <v>682658</v>
      </c>
    </row>
    <row r="670" spans="1:10" x14ac:dyDescent="0.25">
      <c r="A670" s="140" t="s">
        <v>5517</v>
      </c>
      <c r="B670" s="140" t="s">
        <v>1939</v>
      </c>
      <c r="C670" s="140" t="s">
        <v>19</v>
      </c>
      <c r="D670" s="140" t="s">
        <v>20</v>
      </c>
      <c r="E670" s="141" t="s">
        <v>5976</v>
      </c>
      <c r="F670" s="142">
        <v>20364349</v>
      </c>
      <c r="G670" s="142">
        <v>20522901</v>
      </c>
      <c r="H670" s="142">
        <v>0</v>
      </c>
      <c r="I670" s="142">
        <v>266240</v>
      </c>
      <c r="J670" s="142">
        <v>20789141</v>
      </c>
    </row>
    <row r="671" spans="1:10" x14ac:dyDescent="0.25">
      <c r="A671" s="140" t="s">
        <v>5222</v>
      </c>
      <c r="B671" s="140" t="s">
        <v>1939</v>
      </c>
      <c r="C671" s="140" t="s">
        <v>47</v>
      </c>
      <c r="D671" s="140" t="s">
        <v>48</v>
      </c>
      <c r="E671" s="141" t="s">
        <v>4048</v>
      </c>
      <c r="F671" s="142">
        <v>217778</v>
      </c>
      <c r="G671" s="142">
        <v>208836</v>
      </c>
      <c r="H671" s="142">
        <v>0</v>
      </c>
      <c r="I671" s="142">
        <v>6</v>
      </c>
      <c r="J671" s="142">
        <v>208842</v>
      </c>
    </row>
    <row r="672" spans="1:10" x14ac:dyDescent="0.25">
      <c r="A672" s="140" t="s">
        <v>5820</v>
      </c>
      <c r="B672" s="140" t="s">
        <v>1939</v>
      </c>
      <c r="C672" s="140" t="s">
        <v>27</v>
      </c>
      <c r="D672" s="140" t="s">
        <v>28</v>
      </c>
      <c r="E672" s="141" t="s">
        <v>4049</v>
      </c>
      <c r="F672" s="142">
        <v>839791</v>
      </c>
      <c r="G672" s="142">
        <v>831348</v>
      </c>
      <c r="H672" s="142">
        <v>0</v>
      </c>
      <c r="I672" s="142">
        <v>24</v>
      </c>
      <c r="J672" s="142">
        <v>831372</v>
      </c>
    </row>
    <row r="673" spans="1:10" x14ac:dyDescent="0.25">
      <c r="A673" s="140" t="s">
        <v>5251</v>
      </c>
      <c r="B673" s="140" t="s">
        <v>1939</v>
      </c>
      <c r="C673" s="140" t="s">
        <v>47</v>
      </c>
      <c r="D673" s="140" t="s">
        <v>48</v>
      </c>
      <c r="E673" s="141" t="s">
        <v>4050</v>
      </c>
      <c r="F673" s="142">
        <v>217544</v>
      </c>
      <c r="G673" s="142">
        <v>223534</v>
      </c>
      <c r="H673" s="142">
        <v>0</v>
      </c>
      <c r="I673" s="142">
        <v>7</v>
      </c>
      <c r="J673" s="142">
        <v>223541</v>
      </c>
    </row>
    <row r="674" spans="1:10" x14ac:dyDescent="0.25">
      <c r="A674" s="140" t="s">
        <v>5859</v>
      </c>
      <c r="B674" s="140" t="s">
        <v>1939</v>
      </c>
      <c r="C674" s="140" t="s">
        <v>47</v>
      </c>
      <c r="D674" s="140" t="s">
        <v>48</v>
      </c>
      <c r="E674" s="141" t="s">
        <v>4051</v>
      </c>
      <c r="F674" s="142">
        <v>759241</v>
      </c>
      <c r="G674" s="142">
        <v>759486</v>
      </c>
      <c r="H674" s="142">
        <v>0</v>
      </c>
      <c r="I674" s="142">
        <v>22</v>
      </c>
      <c r="J674" s="142">
        <v>759508</v>
      </c>
    </row>
    <row r="675" spans="1:10" x14ac:dyDescent="0.25">
      <c r="A675" s="140" t="s">
        <v>5362</v>
      </c>
      <c r="B675" s="140" t="s">
        <v>1939</v>
      </c>
      <c r="C675" s="140" t="s">
        <v>27</v>
      </c>
      <c r="D675" s="140" t="s">
        <v>28</v>
      </c>
      <c r="E675" s="141" t="s">
        <v>4052</v>
      </c>
      <c r="F675" s="142">
        <v>243048</v>
      </c>
      <c r="G675" s="142">
        <v>262857</v>
      </c>
      <c r="H675" s="142">
        <v>0</v>
      </c>
      <c r="I675" s="142">
        <v>8</v>
      </c>
      <c r="J675" s="142">
        <v>262865</v>
      </c>
    </row>
    <row r="676" spans="1:10" x14ac:dyDescent="0.25">
      <c r="A676" s="140" t="s">
        <v>5258</v>
      </c>
      <c r="B676" s="140" t="s">
        <v>1939</v>
      </c>
      <c r="C676" s="140" t="s">
        <v>27</v>
      </c>
      <c r="D676" s="140" t="s">
        <v>28</v>
      </c>
      <c r="E676" s="141" t="s">
        <v>4053</v>
      </c>
      <c r="F676" s="142">
        <v>504232</v>
      </c>
      <c r="G676" s="142">
        <v>509612</v>
      </c>
      <c r="H676" s="142">
        <v>0</v>
      </c>
      <c r="I676" s="142">
        <v>15</v>
      </c>
      <c r="J676" s="142">
        <v>509627</v>
      </c>
    </row>
    <row r="677" spans="1:10" x14ac:dyDescent="0.25">
      <c r="A677" s="140" t="s">
        <v>5309</v>
      </c>
      <c r="B677" s="140" t="s">
        <v>1939</v>
      </c>
      <c r="C677" s="140" t="s">
        <v>27</v>
      </c>
      <c r="D677" s="140" t="s">
        <v>28</v>
      </c>
      <c r="E677" s="141" t="s">
        <v>4054</v>
      </c>
      <c r="F677" s="142">
        <v>7367479</v>
      </c>
      <c r="G677" s="142">
        <v>7213843</v>
      </c>
      <c r="H677" s="142">
        <v>0</v>
      </c>
      <c r="I677" s="142">
        <v>210</v>
      </c>
      <c r="J677" s="142">
        <v>7214053</v>
      </c>
    </row>
    <row r="678" spans="1:10" x14ac:dyDescent="0.25">
      <c r="A678" s="140" t="s">
        <v>4813</v>
      </c>
      <c r="B678" s="140" t="s">
        <v>1939</v>
      </c>
      <c r="C678" s="140" t="s">
        <v>47</v>
      </c>
      <c r="D678" s="140" t="s">
        <v>48</v>
      </c>
      <c r="E678" s="141" t="s">
        <v>4055</v>
      </c>
      <c r="F678" s="142">
        <v>365525</v>
      </c>
      <c r="G678" s="142">
        <v>369288</v>
      </c>
      <c r="H678" s="142">
        <v>0</v>
      </c>
      <c r="I678" s="142">
        <v>11</v>
      </c>
      <c r="J678" s="142">
        <v>369299</v>
      </c>
    </row>
    <row r="679" spans="1:10" x14ac:dyDescent="0.25">
      <c r="A679" s="140" t="s">
        <v>4894</v>
      </c>
      <c r="B679" s="140" t="s">
        <v>1939</v>
      </c>
      <c r="C679" s="140" t="s">
        <v>47</v>
      </c>
      <c r="D679" s="140" t="s">
        <v>48</v>
      </c>
      <c r="E679" s="141" t="s">
        <v>4056</v>
      </c>
      <c r="F679" s="142">
        <v>239664</v>
      </c>
      <c r="G679" s="142">
        <v>245733</v>
      </c>
      <c r="H679" s="142">
        <v>0</v>
      </c>
      <c r="I679" s="142">
        <v>7</v>
      </c>
      <c r="J679" s="142">
        <v>245740</v>
      </c>
    </row>
    <row r="680" spans="1:10" x14ac:dyDescent="0.25">
      <c r="A680" s="140" t="s">
        <v>5023</v>
      </c>
      <c r="B680" s="140" t="s">
        <v>1939</v>
      </c>
      <c r="C680" s="140" t="s">
        <v>27</v>
      </c>
      <c r="D680" s="140" t="s">
        <v>28</v>
      </c>
      <c r="E680" s="141" t="s">
        <v>4057</v>
      </c>
      <c r="F680" s="142">
        <v>324893</v>
      </c>
      <c r="G680" s="142">
        <v>333127</v>
      </c>
      <c r="H680" s="142">
        <v>0</v>
      </c>
      <c r="I680" s="142">
        <v>10</v>
      </c>
      <c r="J680" s="142">
        <v>333137</v>
      </c>
    </row>
    <row r="681" spans="1:10" x14ac:dyDescent="0.25">
      <c r="A681" s="140" t="s">
        <v>4951</v>
      </c>
      <c r="B681" s="140" t="s">
        <v>1939</v>
      </c>
      <c r="C681" s="140" t="s">
        <v>27</v>
      </c>
      <c r="D681" s="140" t="s">
        <v>28</v>
      </c>
      <c r="E681" s="141" t="s">
        <v>4058</v>
      </c>
      <c r="F681" s="142">
        <v>1357604</v>
      </c>
      <c r="G681" s="142">
        <v>1357141</v>
      </c>
      <c r="H681" s="142">
        <v>0</v>
      </c>
      <c r="I681" s="142">
        <v>40</v>
      </c>
      <c r="J681" s="142">
        <v>1357181</v>
      </c>
    </row>
    <row r="682" spans="1:10" x14ac:dyDescent="0.25">
      <c r="A682" s="140" t="s">
        <v>5495</v>
      </c>
      <c r="B682" s="140" t="s">
        <v>1939</v>
      </c>
      <c r="C682" s="140" t="s">
        <v>27</v>
      </c>
      <c r="D682" s="140" t="s">
        <v>28</v>
      </c>
      <c r="E682" s="141" t="s">
        <v>4059</v>
      </c>
      <c r="F682" s="142">
        <v>16363126</v>
      </c>
      <c r="G682" s="142">
        <v>16117832</v>
      </c>
      <c r="H682" s="142">
        <v>0</v>
      </c>
      <c r="I682" s="142">
        <v>470</v>
      </c>
      <c r="J682" s="142">
        <v>16118302</v>
      </c>
    </row>
    <row r="683" spans="1:10" x14ac:dyDescent="0.25">
      <c r="A683" s="140" t="s">
        <v>5124</v>
      </c>
      <c r="B683" s="140" t="s">
        <v>1939</v>
      </c>
      <c r="C683" s="140" t="s">
        <v>27</v>
      </c>
      <c r="D683" s="140" t="s">
        <v>28</v>
      </c>
      <c r="E683" s="141" t="s">
        <v>4060</v>
      </c>
      <c r="F683" s="142">
        <v>1270302</v>
      </c>
      <c r="G683" s="142">
        <v>1284554</v>
      </c>
      <c r="H683" s="142">
        <v>0</v>
      </c>
      <c r="I683" s="142">
        <v>37</v>
      </c>
      <c r="J683" s="142">
        <v>1284591</v>
      </c>
    </row>
    <row r="684" spans="1:10" x14ac:dyDescent="0.25">
      <c r="A684" s="140" t="s">
        <v>5239</v>
      </c>
      <c r="B684" s="140" t="s">
        <v>1939</v>
      </c>
      <c r="C684" s="140" t="s">
        <v>99</v>
      </c>
      <c r="D684" s="140" t="s">
        <v>100</v>
      </c>
      <c r="E684" s="141" t="s">
        <v>4061</v>
      </c>
      <c r="F684" s="142">
        <v>1070488</v>
      </c>
      <c r="G684" s="142">
        <v>1074343</v>
      </c>
      <c r="H684" s="142">
        <v>0</v>
      </c>
      <c r="I684" s="142">
        <v>31</v>
      </c>
      <c r="J684" s="142">
        <v>1074374</v>
      </c>
    </row>
    <row r="685" spans="1:10" x14ac:dyDescent="0.25">
      <c r="A685" s="140" t="s">
        <v>5678</v>
      </c>
      <c r="B685" s="140" t="s">
        <v>1939</v>
      </c>
      <c r="C685" s="140" t="s">
        <v>99</v>
      </c>
      <c r="D685" s="140" t="s">
        <v>100</v>
      </c>
      <c r="E685" s="141" t="s">
        <v>4062</v>
      </c>
      <c r="F685" s="142">
        <v>655660</v>
      </c>
      <c r="G685" s="142">
        <v>668445</v>
      </c>
      <c r="H685" s="142">
        <v>0</v>
      </c>
      <c r="I685" s="142">
        <v>19</v>
      </c>
      <c r="J685" s="142">
        <v>668464</v>
      </c>
    </row>
    <row r="686" spans="1:10" x14ac:dyDescent="0.25">
      <c r="A686" s="140" t="s">
        <v>4839</v>
      </c>
      <c r="B686" s="140" t="s">
        <v>1939</v>
      </c>
      <c r="C686" s="140" t="s">
        <v>99</v>
      </c>
      <c r="D686" s="140" t="s">
        <v>100</v>
      </c>
      <c r="E686" s="141" t="s">
        <v>4063</v>
      </c>
      <c r="F686" s="142">
        <v>4996131</v>
      </c>
      <c r="G686" s="142">
        <v>5013188</v>
      </c>
      <c r="H686" s="142">
        <v>0</v>
      </c>
      <c r="I686" s="142">
        <v>146</v>
      </c>
      <c r="J686" s="142">
        <v>5013334</v>
      </c>
    </row>
    <row r="687" spans="1:10" x14ac:dyDescent="0.25">
      <c r="A687" s="140" t="s">
        <v>5594</v>
      </c>
      <c r="B687" s="140" t="s">
        <v>1980</v>
      </c>
      <c r="C687" s="140" t="s">
        <v>19</v>
      </c>
      <c r="D687" s="140" t="s">
        <v>20</v>
      </c>
      <c r="E687" s="141" t="s">
        <v>5977</v>
      </c>
      <c r="F687" s="142">
        <v>23044090</v>
      </c>
      <c r="G687" s="142">
        <v>23016549</v>
      </c>
      <c r="H687" s="142">
        <v>0</v>
      </c>
      <c r="I687" s="142">
        <v>298590</v>
      </c>
      <c r="J687" s="142">
        <v>23315139</v>
      </c>
    </row>
    <row r="688" spans="1:10" x14ac:dyDescent="0.25">
      <c r="A688" s="140" t="s">
        <v>5330</v>
      </c>
      <c r="B688" s="140" t="s">
        <v>1980</v>
      </c>
      <c r="C688" s="140" t="s">
        <v>27</v>
      </c>
      <c r="D688" s="140" t="s">
        <v>28</v>
      </c>
      <c r="E688" s="141" t="s">
        <v>4065</v>
      </c>
      <c r="F688" s="142">
        <v>417276</v>
      </c>
      <c r="G688" s="142">
        <v>417831</v>
      </c>
      <c r="H688" s="142">
        <v>0</v>
      </c>
      <c r="I688" s="142">
        <v>12</v>
      </c>
      <c r="J688" s="142">
        <v>417843</v>
      </c>
    </row>
    <row r="689" spans="1:10" x14ac:dyDescent="0.25">
      <c r="A689" s="140" t="s">
        <v>4998</v>
      </c>
      <c r="B689" s="140" t="s">
        <v>1980</v>
      </c>
      <c r="C689" s="140" t="s">
        <v>27</v>
      </c>
      <c r="D689" s="140" t="s">
        <v>28</v>
      </c>
      <c r="E689" s="141" t="s">
        <v>4066</v>
      </c>
      <c r="F689" s="142">
        <v>548583</v>
      </c>
      <c r="G689" s="142">
        <v>581051</v>
      </c>
      <c r="H689" s="142">
        <v>0</v>
      </c>
      <c r="I689" s="142">
        <v>17</v>
      </c>
      <c r="J689" s="142">
        <v>581068</v>
      </c>
    </row>
    <row r="690" spans="1:10" x14ac:dyDescent="0.25">
      <c r="A690" s="140" t="s">
        <v>5319</v>
      </c>
      <c r="B690" s="140" t="s">
        <v>1980</v>
      </c>
      <c r="C690" s="140" t="s">
        <v>27</v>
      </c>
      <c r="D690" s="140" t="s">
        <v>28</v>
      </c>
      <c r="E690" s="141" t="s">
        <v>4067</v>
      </c>
      <c r="F690" s="142">
        <v>508760</v>
      </c>
      <c r="G690" s="142">
        <v>497239</v>
      </c>
      <c r="H690" s="142">
        <v>0</v>
      </c>
      <c r="I690" s="142">
        <v>14</v>
      </c>
      <c r="J690" s="142">
        <v>497253</v>
      </c>
    </row>
    <row r="691" spans="1:10" x14ac:dyDescent="0.25">
      <c r="A691" s="140" t="s">
        <v>5050</v>
      </c>
      <c r="B691" s="140" t="s">
        <v>1980</v>
      </c>
      <c r="C691" s="140" t="s">
        <v>27</v>
      </c>
      <c r="D691" s="140" t="s">
        <v>28</v>
      </c>
      <c r="E691" s="141" t="s">
        <v>4068</v>
      </c>
      <c r="F691" s="142">
        <v>1697743</v>
      </c>
      <c r="G691" s="142">
        <v>1706902</v>
      </c>
      <c r="H691" s="142">
        <v>0</v>
      </c>
      <c r="I691" s="142">
        <v>50</v>
      </c>
      <c r="J691" s="142">
        <v>1706952</v>
      </c>
    </row>
    <row r="692" spans="1:10" x14ac:dyDescent="0.25">
      <c r="A692" s="140" t="s">
        <v>5814</v>
      </c>
      <c r="B692" s="140" t="s">
        <v>1980</v>
      </c>
      <c r="C692" s="140" t="s">
        <v>47</v>
      </c>
      <c r="D692" s="140" t="s">
        <v>48</v>
      </c>
      <c r="E692" s="141" t="s">
        <v>4069</v>
      </c>
      <c r="F692" s="142">
        <v>99385</v>
      </c>
      <c r="G692" s="142">
        <v>91822</v>
      </c>
      <c r="H692" s="142">
        <v>0</v>
      </c>
      <c r="I692" s="142">
        <v>3</v>
      </c>
      <c r="J692" s="142">
        <v>91825</v>
      </c>
    </row>
    <row r="693" spans="1:10" x14ac:dyDescent="0.25">
      <c r="A693" s="140" t="s">
        <v>5657</v>
      </c>
      <c r="B693" s="140" t="s">
        <v>1980</v>
      </c>
      <c r="C693" s="140" t="s">
        <v>27</v>
      </c>
      <c r="D693" s="140" t="s">
        <v>28</v>
      </c>
      <c r="E693" s="141" t="s">
        <v>4070</v>
      </c>
      <c r="F693" s="142">
        <v>186991</v>
      </c>
      <c r="G693" s="142">
        <v>179522</v>
      </c>
      <c r="H693" s="142">
        <v>0</v>
      </c>
      <c r="I693" s="142">
        <v>5</v>
      </c>
      <c r="J693" s="142">
        <v>179527</v>
      </c>
    </row>
    <row r="694" spans="1:10" x14ac:dyDescent="0.25">
      <c r="A694" s="140" t="s">
        <v>4963</v>
      </c>
      <c r="B694" s="140" t="s">
        <v>1998</v>
      </c>
      <c r="C694" s="140" t="s">
        <v>19</v>
      </c>
      <c r="D694" s="140" t="s">
        <v>20</v>
      </c>
      <c r="E694" s="141" t="s">
        <v>5978</v>
      </c>
      <c r="F694" s="142">
        <v>5680393</v>
      </c>
      <c r="G694" s="142">
        <v>5717215</v>
      </c>
      <c r="H694" s="142">
        <v>0</v>
      </c>
      <c r="I694" s="142">
        <v>74168</v>
      </c>
      <c r="J694" s="142">
        <v>5791383</v>
      </c>
    </row>
    <row r="695" spans="1:10" x14ac:dyDescent="0.25">
      <c r="A695" s="140" t="s">
        <v>5884</v>
      </c>
      <c r="B695" s="140" t="s">
        <v>1998</v>
      </c>
      <c r="C695" s="140" t="s">
        <v>27</v>
      </c>
      <c r="D695" s="140" t="s">
        <v>28</v>
      </c>
      <c r="E695" s="141" t="s">
        <v>4072</v>
      </c>
      <c r="F695" s="142">
        <v>562678</v>
      </c>
      <c r="G695" s="142">
        <v>581925</v>
      </c>
      <c r="H695" s="142">
        <v>0</v>
      </c>
      <c r="I695" s="142">
        <v>17</v>
      </c>
      <c r="J695" s="142">
        <v>581942</v>
      </c>
    </row>
    <row r="696" spans="1:10" x14ac:dyDescent="0.25">
      <c r="A696" s="140" t="s">
        <v>5146</v>
      </c>
      <c r="B696" s="140" t="s">
        <v>1998</v>
      </c>
      <c r="C696" s="140" t="s">
        <v>27</v>
      </c>
      <c r="D696" s="140" t="s">
        <v>28</v>
      </c>
      <c r="E696" s="141" t="s">
        <v>4073</v>
      </c>
      <c r="F696" s="142">
        <v>715760</v>
      </c>
      <c r="G696" s="142">
        <v>710531</v>
      </c>
      <c r="H696" s="142">
        <v>0</v>
      </c>
      <c r="I696" s="142">
        <v>21</v>
      </c>
      <c r="J696" s="142">
        <v>710552</v>
      </c>
    </row>
    <row r="697" spans="1:10" x14ac:dyDescent="0.25">
      <c r="A697" s="140" t="s">
        <v>5008</v>
      </c>
      <c r="B697" s="140" t="s">
        <v>1998</v>
      </c>
      <c r="C697" s="140" t="s">
        <v>27</v>
      </c>
      <c r="D697" s="140" t="s">
        <v>28</v>
      </c>
      <c r="E697" s="141" t="s">
        <v>4074</v>
      </c>
      <c r="F697" s="142">
        <v>524652</v>
      </c>
      <c r="G697" s="142">
        <v>525894</v>
      </c>
      <c r="H697" s="142">
        <v>0</v>
      </c>
      <c r="I697" s="142">
        <v>15</v>
      </c>
      <c r="J697" s="142">
        <v>525909</v>
      </c>
    </row>
    <row r="698" spans="1:10" x14ac:dyDescent="0.25">
      <c r="A698" s="140" t="s">
        <v>5174</v>
      </c>
      <c r="B698" s="140" t="s">
        <v>2011</v>
      </c>
      <c r="C698" s="140" t="s">
        <v>19</v>
      </c>
      <c r="D698" s="140" t="s">
        <v>20</v>
      </c>
      <c r="E698" s="141" t="s">
        <v>5979</v>
      </c>
      <c r="F698" s="142">
        <v>43711599</v>
      </c>
      <c r="G698" s="142">
        <v>43339158</v>
      </c>
      <c r="H698" s="142">
        <v>0</v>
      </c>
      <c r="I698" s="142">
        <v>562231</v>
      </c>
      <c r="J698" s="142">
        <v>43901389</v>
      </c>
    </row>
    <row r="699" spans="1:10" x14ac:dyDescent="0.25">
      <c r="A699" s="140" t="s">
        <v>4860</v>
      </c>
      <c r="B699" s="140" t="s">
        <v>2011</v>
      </c>
      <c r="C699" s="140" t="s">
        <v>27</v>
      </c>
      <c r="D699" s="140" t="s">
        <v>28</v>
      </c>
      <c r="E699" s="141" t="s">
        <v>4076</v>
      </c>
      <c r="F699" s="142">
        <v>956249</v>
      </c>
      <c r="G699" s="142">
        <v>931974</v>
      </c>
      <c r="H699" s="142">
        <v>0</v>
      </c>
      <c r="I699" s="142">
        <v>27</v>
      </c>
      <c r="J699" s="142">
        <v>932001</v>
      </c>
    </row>
    <row r="700" spans="1:10" x14ac:dyDescent="0.25">
      <c r="A700" s="140" t="s">
        <v>5246</v>
      </c>
      <c r="B700" s="140" t="s">
        <v>2011</v>
      </c>
      <c r="C700" s="140" t="s">
        <v>27</v>
      </c>
      <c r="D700" s="140" t="s">
        <v>28</v>
      </c>
      <c r="E700" s="141" t="s">
        <v>4077</v>
      </c>
      <c r="F700" s="142">
        <v>419903</v>
      </c>
      <c r="G700" s="142">
        <v>401999</v>
      </c>
      <c r="H700" s="142">
        <v>0</v>
      </c>
      <c r="I700" s="142">
        <v>12</v>
      </c>
      <c r="J700" s="142">
        <v>402011</v>
      </c>
    </row>
    <row r="701" spans="1:10" x14ac:dyDescent="0.25">
      <c r="A701" s="140" t="s">
        <v>5771</v>
      </c>
      <c r="B701" s="140" t="s">
        <v>2011</v>
      </c>
      <c r="C701" s="140" t="s">
        <v>47</v>
      </c>
      <c r="D701" s="140" t="s">
        <v>48</v>
      </c>
      <c r="E701" s="141" t="s">
        <v>4078</v>
      </c>
      <c r="F701" s="142">
        <v>533588</v>
      </c>
      <c r="G701" s="142">
        <v>556623</v>
      </c>
      <c r="H701" s="142">
        <v>0</v>
      </c>
      <c r="I701" s="142">
        <v>16</v>
      </c>
      <c r="J701" s="142">
        <v>556639</v>
      </c>
    </row>
    <row r="702" spans="1:10" x14ac:dyDescent="0.25">
      <c r="A702" s="140" t="s">
        <v>5147</v>
      </c>
      <c r="B702" s="140" t="s">
        <v>2011</v>
      </c>
      <c r="C702" s="140" t="s">
        <v>27</v>
      </c>
      <c r="D702" s="140" t="s">
        <v>28</v>
      </c>
      <c r="E702" s="141" t="s">
        <v>4079</v>
      </c>
      <c r="F702" s="142">
        <v>404716</v>
      </c>
      <c r="G702" s="142">
        <v>387691</v>
      </c>
      <c r="H702" s="142">
        <v>0</v>
      </c>
      <c r="I702" s="142">
        <v>11</v>
      </c>
      <c r="J702" s="142">
        <v>387702</v>
      </c>
    </row>
    <row r="703" spans="1:10" x14ac:dyDescent="0.25">
      <c r="A703" s="140" t="s">
        <v>4912</v>
      </c>
      <c r="B703" s="140" t="s">
        <v>2011</v>
      </c>
      <c r="C703" s="140" t="s">
        <v>27</v>
      </c>
      <c r="D703" s="140" t="s">
        <v>28</v>
      </c>
      <c r="E703" s="141" t="s">
        <v>4080</v>
      </c>
      <c r="F703" s="142">
        <v>5182800</v>
      </c>
      <c r="G703" s="142">
        <v>5351079</v>
      </c>
      <c r="H703" s="142">
        <v>0</v>
      </c>
      <c r="I703" s="142">
        <v>156</v>
      </c>
      <c r="J703" s="142">
        <v>5351235</v>
      </c>
    </row>
    <row r="704" spans="1:10" x14ac:dyDescent="0.25">
      <c r="A704" s="140" t="s">
        <v>4871</v>
      </c>
      <c r="B704" s="140" t="s">
        <v>2011</v>
      </c>
      <c r="C704" s="140" t="s">
        <v>27</v>
      </c>
      <c r="D704" s="140" t="s">
        <v>28</v>
      </c>
      <c r="E704" s="141" t="s">
        <v>4081</v>
      </c>
      <c r="F704" s="142">
        <v>476492</v>
      </c>
      <c r="G704" s="142">
        <v>463231</v>
      </c>
      <c r="H704" s="142">
        <v>0</v>
      </c>
      <c r="I704" s="142">
        <v>14</v>
      </c>
      <c r="J704" s="142">
        <v>463245</v>
      </c>
    </row>
    <row r="705" spans="1:10" x14ac:dyDescent="0.25">
      <c r="A705" s="140" t="s">
        <v>5602</v>
      </c>
      <c r="B705" s="140" t="s">
        <v>2011</v>
      </c>
      <c r="C705" s="140" t="s">
        <v>27</v>
      </c>
      <c r="D705" s="140" t="s">
        <v>28</v>
      </c>
      <c r="E705" s="141" t="s">
        <v>4082</v>
      </c>
      <c r="F705" s="142">
        <v>1807298</v>
      </c>
      <c r="G705" s="142">
        <v>1829697</v>
      </c>
      <c r="H705" s="142">
        <v>0</v>
      </c>
      <c r="I705" s="142">
        <v>53</v>
      </c>
      <c r="J705" s="142">
        <v>1829750</v>
      </c>
    </row>
    <row r="706" spans="1:10" x14ac:dyDescent="0.25">
      <c r="A706" s="140" t="s">
        <v>4910</v>
      </c>
      <c r="B706" s="140" t="s">
        <v>2011</v>
      </c>
      <c r="C706" s="140" t="s">
        <v>27</v>
      </c>
      <c r="D706" s="140" t="s">
        <v>28</v>
      </c>
      <c r="E706" s="141" t="s">
        <v>4083</v>
      </c>
      <c r="F706" s="142">
        <v>1297407</v>
      </c>
      <c r="G706" s="142">
        <v>1303781</v>
      </c>
      <c r="H706" s="142">
        <v>0</v>
      </c>
      <c r="I706" s="142">
        <v>38</v>
      </c>
      <c r="J706" s="142">
        <v>1303819</v>
      </c>
    </row>
    <row r="707" spans="1:10" x14ac:dyDescent="0.25">
      <c r="A707" s="140" t="s">
        <v>4969</v>
      </c>
      <c r="B707" s="140" t="s">
        <v>2011</v>
      </c>
      <c r="C707" s="140" t="s">
        <v>27</v>
      </c>
      <c r="D707" s="140" t="s">
        <v>28</v>
      </c>
      <c r="E707" s="141" t="s">
        <v>4084</v>
      </c>
      <c r="F707" s="142">
        <v>715771</v>
      </c>
      <c r="G707" s="142">
        <v>704527</v>
      </c>
      <c r="H707" s="142">
        <v>0</v>
      </c>
      <c r="I707" s="142">
        <v>21</v>
      </c>
      <c r="J707" s="142">
        <v>704548</v>
      </c>
    </row>
    <row r="708" spans="1:10" x14ac:dyDescent="0.25">
      <c r="A708" s="140" t="s">
        <v>5453</v>
      </c>
      <c r="B708" s="140" t="s">
        <v>2011</v>
      </c>
      <c r="C708" s="140" t="s">
        <v>27</v>
      </c>
      <c r="D708" s="140" t="s">
        <v>28</v>
      </c>
      <c r="E708" s="141" t="s">
        <v>4085</v>
      </c>
      <c r="F708" s="142">
        <v>314652</v>
      </c>
      <c r="G708" s="142">
        <v>312827</v>
      </c>
      <c r="H708" s="142">
        <v>0</v>
      </c>
      <c r="I708" s="142">
        <v>9</v>
      </c>
      <c r="J708" s="142">
        <v>312836</v>
      </c>
    </row>
    <row r="709" spans="1:10" x14ac:dyDescent="0.25">
      <c r="A709" s="140" t="s">
        <v>5547</v>
      </c>
      <c r="B709" s="140" t="s">
        <v>2011</v>
      </c>
      <c r="C709" s="140" t="s">
        <v>27</v>
      </c>
      <c r="D709" s="140" t="s">
        <v>28</v>
      </c>
      <c r="E709" s="141" t="s">
        <v>4086</v>
      </c>
      <c r="F709" s="142">
        <v>1967074</v>
      </c>
      <c r="G709" s="142">
        <v>2022262</v>
      </c>
      <c r="H709" s="142">
        <v>0</v>
      </c>
      <c r="I709" s="142">
        <v>59</v>
      </c>
      <c r="J709" s="142">
        <v>2022321</v>
      </c>
    </row>
    <row r="710" spans="1:10" x14ac:dyDescent="0.25">
      <c r="A710" s="140" t="s">
        <v>4847</v>
      </c>
      <c r="B710" s="140" t="s">
        <v>2011</v>
      </c>
      <c r="C710" s="140" t="s">
        <v>27</v>
      </c>
      <c r="D710" s="140" t="s">
        <v>28</v>
      </c>
      <c r="E710" s="141" t="s">
        <v>4087</v>
      </c>
      <c r="F710" s="142">
        <v>800129</v>
      </c>
      <c r="G710" s="142">
        <v>796273</v>
      </c>
      <c r="H710" s="142">
        <v>0</v>
      </c>
      <c r="I710" s="142">
        <v>23</v>
      </c>
      <c r="J710" s="142">
        <v>796296</v>
      </c>
    </row>
    <row r="711" spans="1:10" x14ac:dyDescent="0.25">
      <c r="A711" s="140" t="s">
        <v>5397</v>
      </c>
      <c r="B711" s="140" t="s">
        <v>2011</v>
      </c>
      <c r="C711" s="140" t="s">
        <v>27</v>
      </c>
      <c r="D711" s="140" t="s">
        <v>28</v>
      </c>
      <c r="E711" s="141" t="s">
        <v>4088</v>
      </c>
      <c r="F711" s="142">
        <v>300007</v>
      </c>
      <c r="G711" s="142">
        <v>280243</v>
      </c>
      <c r="H711" s="142">
        <v>0</v>
      </c>
      <c r="I711" s="142">
        <v>8</v>
      </c>
      <c r="J711" s="142">
        <v>280251</v>
      </c>
    </row>
    <row r="712" spans="1:10" x14ac:dyDescent="0.25">
      <c r="A712" s="140" t="s">
        <v>5883</v>
      </c>
      <c r="B712" s="140" t="s">
        <v>2011</v>
      </c>
      <c r="C712" s="140" t="s">
        <v>27</v>
      </c>
      <c r="D712" s="140" t="s">
        <v>28</v>
      </c>
      <c r="E712" s="141" t="s">
        <v>4089</v>
      </c>
      <c r="F712" s="142">
        <v>808740</v>
      </c>
      <c r="G712" s="142">
        <v>832031</v>
      </c>
      <c r="H712" s="142">
        <v>0</v>
      </c>
      <c r="I712" s="142">
        <v>24</v>
      </c>
      <c r="J712" s="142">
        <v>832055</v>
      </c>
    </row>
    <row r="713" spans="1:10" x14ac:dyDescent="0.25">
      <c r="A713" s="140" t="s">
        <v>5044</v>
      </c>
      <c r="B713" s="140" t="s">
        <v>2011</v>
      </c>
      <c r="C713" s="140" t="s">
        <v>27</v>
      </c>
      <c r="D713" s="140" t="s">
        <v>28</v>
      </c>
      <c r="E713" s="141" t="s">
        <v>4090</v>
      </c>
      <c r="F713" s="142">
        <v>345563</v>
      </c>
      <c r="G713" s="142">
        <v>343221</v>
      </c>
      <c r="H713" s="142">
        <v>0</v>
      </c>
      <c r="I713" s="142">
        <v>10</v>
      </c>
      <c r="J713" s="142">
        <v>343231</v>
      </c>
    </row>
    <row r="714" spans="1:10" x14ac:dyDescent="0.25">
      <c r="A714" s="140" t="s">
        <v>5323</v>
      </c>
      <c r="B714" s="140" t="s">
        <v>2011</v>
      </c>
      <c r="C714" s="140" t="s">
        <v>47</v>
      </c>
      <c r="D714" s="140" t="s">
        <v>48</v>
      </c>
      <c r="E714" s="141" t="s">
        <v>4091</v>
      </c>
      <c r="F714" s="142">
        <v>326497</v>
      </c>
      <c r="G714" s="142">
        <v>341236</v>
      </c>
      <c r="H714" s="142">
        <v>0</v>
      </c>
      <c r="I714" s="142">
        <v>10</v>
      </c>
      <c r="J714" s="142">
        <v>341246</v>
      </c>
    </row>
    <row r="715" spans="1:10" x14ac:dyDescent="0.25">
      <c r="A715" s="140" t="s">
        <v>5735</v>
      </c>
      <c r="B715" s="140" t="s">
        <v>2011</v>
      </c>
      <c r="C715" s="140" t="s">
        <v>27</v>
      </c>
      <c r="D715" s="140" t="s">
        <v>28</v>
      </c>
      <c r="E715" s="141" t="s">
        <v>4092</v>
      </c>
      <c r="F715" s="142">
        <v>144337</v>
      </c>
      <c r="G715" s="142">
        <v>140268</v>
      </c>
      <c r="H715" s="142">
        <v>0</v>
      </c>
      <c r="I715" s="142">
        <v>4</v>
      </c>
      <c r="J715" s="142">
        <v>140272</v>
      </c>
    </row>
    <row r="716" spans="1:10" x14ac:dyDescent="0.25">
      <c r="A716" s="140" t="s">
        <v>5758</v>
      </c>
      <c r="B716" s="140" t="s">
        <v>2011</v>
      </c>
      <c r="C716" s="140" t="s">
        <v>27</v>
      </c>
      <c r="D716" s="140" t="s">
        <v>28</v>
      </c>
      <c r="E716" s="141" t="s">
        <v>4093</v>
      </c>
      <c r="F716" s="142">
        <v>147953</v>
      </c>
      <c r="G716" s="142">
        <v>150741</v>
      </c>
      <c r="H716" s="142">
        <v>0</v>
      </c>
      <c r="I716" s="142">
        <v>4</v>
      </c>
      <c r="J716" s="142">
        <v>150745</v>
      </c>
    </row>
    <row r="717" spans="1:10" x14ac:dyDescent="0.25">
      <c r="A717" s="140" t="s">
        <v>5520</v>
      </c>
      <c r="B717" s="140" t="s">
        <v>2011</v>
      </c>
      <c r="C717" s="140" t="s">
        <v>27</v>
      </c>
      <c r="D717" s="140" t="s">
        <v>28</v>
      </c>
      <c r="E717" s="141" t="s">
        <v>4697</v>
      </c>
      <c r="F717" s="142">
        <v>259755</v>
      </c>
      <c r="G717" s="142">
        <v>250948</v>
      </c>
      <c r="H717" s="142">
        <v>0</v>
      </c>
      <c r="I717" s="142">
        <v>7</v>
      </c>
      <c r="J717" s="142">
        <v>250955</v>
      </c>
    </row>
    <row r="718" spans="1:10" x14ac:dyDescent="0.25">
      <c r="A718" s="140" t="s">
        <v>5337</v>
      </c>
      <c r="B718" s="140" t="s">
        <v>2011</v>
      </c>
      <c r="C718" s="140" t="s">
        <v>27</v>
      </c>
      <c r="D718" s="140" t="s">
        <v>28</v>
      </c>
      <c r="E718" s="141" t="s">
        <v>4094</v>
      </c>
      <c r="F718" s="142">
        <v>2809314</v>
      </c>
      <c r="G718" s="142">
        <v>2850679</v>
      </c>
      <c r="H718" s="142">
        <v>0</v>
      </c>
      <c r="I718" s="142">
        <v>83</v>
      </c>
      <c r="J718" s="142">
        <v>2850762</v>
      </c>
    </row>
    <row r="719" spans="1:10" x14ac:dyDescent="0.25">
      <c r="A719" s="140" t="s">
        <v>5194</v>
      </c>
      <c r="B719" s="140" t="s">
        <v>2011</v>
      </c>
      <c r="C719" s="140" t="s">
        <v>27</v>
      </c>
      <c r="D719" s="140" t="s">
        <v>28</v>
      </c>
      <c r="E719" s="141" t="s">
        <v>4095</v>
      </c>
      <c r="F719" s="142">
        <v>491938</v>
      </c>
      <c r="G719" s="142">
        <v>503705</v>
      </c>
      <c r="H719" s="142">
        <v>0</v>
      </c>
      <c r="I719" s="142">
        <v>15</v>
      </c>
      <c r="J719" s="142">
        <v>503720</v>
      </c>
    </row>
    <row r="720" spans="1:10" x14ac:dyDescent="0.25">
      <c r="A720" s="140" t="s">
        <v>5466</v>
      </c>
      <c r="B720" s="140" t="s">
        <v>2011</v>
      </c>
      <c r="C720" s="140" t="s">
        <v>47</v>
      </c>
      <c r="D720" s="140" t="s">
        <v>48</v>
      </c>
      <c r="E720" s="141" t="s">
        <v>4096</v>
      </c>
      <c r="F720" s="142">
        <v>286436</v>
      </c>
      <c r="G720" s="142">
        <v>272902</v>
      </c>
      <c r="H720" s="142">
        <v>0</v>
      </c>
      <c r="I720" s="142">
        <v>8</v>
      </c>
      <c r="J720" s="142">
        <v>272910</v>
      </c>
    </row>
    <row r="721" spans="1:10" x14ac:dyDescent="0.25">
      <c r="A721" s="140" t="s">
        <v>4996</v>
      </c>
      <c r="B721" s="140" t="s">
        <v>2011</v>
      </c>
      <c r="C721" s="140" t="s">
        <v>27</v>
      </c>
      <c r="D721" s="140" t="s">
        <v>28</v>
      </c>
      <c r="E721" s="141" t="s">
        <v>4097</v>
      </c>
      <c r="F721" s="142">
        <v>881797</v>
      </c>
      <c r="G721" s="142">
        <v>871473</v>
      </c>
      <c r="H721" s="142">
        <v>0</v>
      </c>
      <c r="I721" s="142">
        <v>25</v>
      </c>
      <c r="J721" s="142">
        <v>871498</v>
      </c>
    </row>
    <row r="722" spans="1:10" x14ac:dyDescent="0.25">
      <c r="A722" s="140" t="s">
        <v>5631</v>
      </c>
      <c r="B722" s="140" t="s">
        <v>2011</v>
      </c>
      <c r="C722" s="140" t="s">
        <v>27</v>
      </c>
      <c r="D722" s="140" t="s">
        <v>28</v>
      </c>
      <c r="E722" s="141" t="s">
        <v>4098</v>
      </c>
      <c r="F722" s="142">
        <v>1970100</v>
      </c>
      <c r="G722" s="142">
        <v>1996626</v>
      </c>
      <c r="H722" s="142">
        <v>0</v>
      </c>
      <c r="I722" s="142">
        <v>58</v>
      </c>
      <c r="J722" s="142">
        <v>1996684</v>
      </c>
    </row>
    <row r="723" spans="1:10" x14ac:dyDescent="0.25">
      <c r="A723" s="140" t="s">
        <v>5696</v>
      </c>
      <c r="B723" s="140" t="s">
        <v>2011</v>
      </c>
      <c r="C723" s="140" t="s">
        <v>99</v>
      </c>
      <c r="D723" s="140" t="s">
        <v>100</v>
      </c>
      <c r="E723" s="141" t="s">
        <v>4099</v>
      </c>
      <c r="F723" s="142">
        <v>768361</v>
      </c>
      <c r="G723" s="142">
        <v>741838</v>
      </c>
      <c r="H723" s="142">
        <v>0</v>
      </c>
      <c r="I723" s="142">
        <v>22</v>
      </c>
      <c r="J723" s="142">
        <v>741860</v>
      </c>
    </row>
    <row r="724" spans="1:10" x14ac:dyDescent="0.25">
      <c r="A724" s="140" t="s">
        <v>5732</v>
      </c>
      <c r="B724" s="140" t="s">
        <v>2011</v>
      </c>
      <c r="C724" s="140" t="s">
        <v>99</v>
      </c>
      <c r="D724" s="140" t="s">
        <v>100</v>
      </c>
      <c r="E724" s="141" t="s">
        <v>4100</v>
      </c>
      <c r="F724" s="142">
        <v>549066</v>
      </c>
      <c r="G724" s="142">
        <v>744586</v>
      </c>
      <c r="H724" s="142">
        <v>0</v>
      </c>
      <c r="I724" s="142">
        <v>22</v>
      </c>
      <c r="J724" s="142">
        <v>744608</v>
      </c>
    </row>
    <row r="725" spans="1:10" x14ac:dyDescent="0.25">
      <c r="A725" s="140" t="s">
        <v>4751</v>
      </c>
      <c r="B725" s="140" t="s">
        <v>2011</v>
      </c>
      <c r="C725" s="140" t="s">
        <v>99</v>
      </c>
      <c r="D725" s="140" t="s">
        <v>100</v>
      </c>
      <c r="E725" s="141" t="s">
        <v>5980</v>
      </c>
      <c r="F725" s="142">
        <v>0</v>
      </c>
      <c r="G725" s="142">
        <v>759788</v>
      </c>
      <c r="H725" s="142">
        <v>0</v>
      </c>
      <c r="I725" s="142">
        <v>22</v>
      </c>
      <c r="J725" s="142">
        <v>759810</v>
      </c>
    </row>
    <row r="726" spans="1:10" x14ac:dyDescent="0.25">
      <c r="A726" s="140" t="s">
        <v>5421</v>
      </c>
      <c r="B726" s="140" t="s">
        <v>2011</v>
      </c>
      <c r="C726" s="140" t="s">
        <v>99</v>
      </c>
      <c r="D726" s="140" t="s">
        <v>100</v>
      </c>
      <c r="E726" s="141" t="s">
        <v>4101</v>
      </c>
      <c r="F726" s="142">
        <v>1528147</v>
      </c>
      <c r="G726" s="142">
        <v>1570845</v>
      </c>
      <c r="H726" s="142">
        <v>0</v>
      </c>
      <c r="I726" s="142">
        <v>46</v>
      </c>
      <c r="J726" s="142">
        <v>1570891</v>
      </c>
    </row>
    <row r="727" spans="1:10" x14ac:dyDescent="0.25">
      <c r="A727" s="140" t="s">
        <v>5288</v>
      </c>
      <c r="B727" s="140" t="s">
        <v>2075</v>
      </c>
      <c r="C727" s="140" t="s">
        <v>19</v>
      </c>
      <c r="D727" s="140" t="s">
        <v>20</v>
      </c>
      <c r="E727" s="141" t="s">
        <v>5981</v>
      </c>
      <c r="F727" s="142">
        <v>3608122</v>
      </c>
      <c r="G727" s="142">
        <v>3618066</v>
      </c>
      <c r="H727" s="142">
        <v>0</v>
      </c>
      <c r="I727" s="142">
        <v>46937</v>
      </c>
      <c r="J727" s="142">
        <v>3665003</v>
      </c>
    </row>
    <row r="728" spans="1:10" x14ac:dyDescent="0.25">
      <c r="A728" s="140" t="s">
        <v>5005</v>
      </c>
      <c r="B728" s="140" t="s">
        <v>2075</v>
      </c>
      <c r="C728" s="140" t="s">
        <v>27</v>
      </c>
      <c r="D728" s="140" t="s">
        <v>28</v>
      </c>
      <c r="E728" s="141" t="s">
        <v>4103</v>
      </c>
      <c r="F728" s="142">
        <v>287763</v>
      </c>
      <c r="G728" s="142">
        <v>293417</v>
      </c>
      <c r="H728" s="142">
        <v>0</v>
      </c>
      <c r="I728" s="142">
        <v>9</v>
      </c>
      <c r="J728" s="142">
        <v>293426</v>
      </c>
    </row>
    <row r="729" spans="1:10" x14ac:dyDescent="0.25">
      <c r="A729" s="140" t="s">
        <v>5857</v>
      </c>
      <c r="B729" s="140" t="s">
        <v>2075</v>
      </c>
      <c r="C729" s="140" t="s">
        <v>27</v>
      </c>
      <c r="D729" s="140" t="s">
        <v>28</v>
      </c>
      <c r="E729" s="141" t="s">
        <v>4104</v>
      </c>
      <c r="F729" s="142">
        <v>668631</v>
      </c>
      <c r="G729" s="142">
        <v>678209</v>
      </c>
      <c r="H729" s="142">
        <v>0</v>
      </c>
      <c r="I729" s="142">
        <v>20</v>
      </c>
      <c r="J729" s="142">
        <v>678229</v>
      </c>
    </row>
    <row r="730" spans="1:10" x14ac:dyDescent="0.25">
      <c r="A730" s="140" t="s">
        <v>5179</v>
      </c>
      <c r="B730" s="140" t="s">
        <v>2075</v>
      </c>
      <c r="C730" s="140" t="s">
        <v>27</v>
      </c>
      <c r="D730" s="140" t="s">
        <v>28</v>
      </c>
      <c r="E730" s="141" t="s">
        <v>4105</v>
      </c>
      <c r="F730" s="142">
        <v>345668</v>
      </c>
      <c r="G730" s="142">
        <v>330867</v>
      </c>
      <c r="H730" s="142">
        <v>0</v>
      </c>
      <c r="I730" s="142">
        <v>10</v>
      </c>
      <c r="J730" s="142">
        <v>330877</v>
      </c>
    </row>
    <row r="731" spans="1:10" x14ac:dyDescent="0.25">
      <c r="A731" s="140" t="s">
        <v>5900</v>
      </c>
      <c r="B731" s="140" t="s">
        <v>2086</v>
      </c>
      <c r="C731" s="140" t="s">
        <v>19</v>
      </c>
      <c r="D731" s="140" t="s">
        <v>20</v>
      </c>
      <c r="E731" s="141" t="s">
        <v>5982</v>
      </c>
      <c r="F731" s="142">
        <v>10173404</v>
      </c>
      <c r="G731" s="142">
        <v>9816828</v>
      </c>
      <c r="H731" s="142">
        <v>0</v>
      </c>
      <c r="I731" s="142">
        <v>127352</v>
      </c>
      <c r="J731" s="142">
        <v>9944180</v>
      </c>
    </row>
    <row r="732" spans="1:10" x14ac:dyDescent="0.25">
      <c r="A732" s="140" t="s">
        <v>5201</v>
      </c>
      <c r="B732" s="140" t="s">
        <v>2086</v>
      </c>
      <c r="C732" s="140" t="s">
        <v>47</v>
      </c>
      <c r="D732" s="140" t="s">
        <v>48</v>
      </c>
      <c r="E732" s="141" t="s">
        <v>4107</v>
      </c>
      <c r="F732" s="142">
        <v>287697</v>
      </c>
      <c r="G732" s="142">
        <v>298759</v>
      </c>
      <c r="H732" s="142">
        <v>0</v>
      </c>
      <c r="I732" s="142">
        <v>9</v>
      </c>
      <c r="J732" s="142">
        <v>298768</v>
      </c>
    </row>
    <row r="733" spans="1:10" x14ac:dyDescent="0.25">
      <c r="A733" s="140" t="s">
        <v>4765</v>
      </c>
      <c r="B733" s="140" t="s">
        <v>2086</v>
      </c>
      <c r="C733" s="140" t="s">
        <v>27</v>
      </c>
      <c r="D733" s="140" t="s">
        <v>28</v>
      </c>
      <c r="E733" s="141" t="s">
        <v>5983</v>
      </c>
      <c r="F733" s="142">
        <v>0</v>
      </c>
      <c r="G733" s="142">
        <v>348917</v>
      </c>
      <c r="H733" s="142">
        <v>0</v>
      </c>
      <c r="I733" s="142">
        <v>10</v>
      </c>
      <c r="J733" s="142">
        <v>348927</v>
      </c>
    </row>
    <row r="734" spans="1:10" x14ac:dyDescent="0.25">
      <c r="A734" s="140" t="s">
        <v>5564</v>
      </c>
      <c r="B734" s="140" t="s">
        <v>2086</v>
      </c>
      <c r="C734" s="140" t="s">
        <v>27</v>
      </c>
      <c r="D734" s="140" t="s">
        <v>28</v>
      </c>
      <c r="E734" s="141" t="s">
        <v>4108</v>
      </c>
      <c r="F734" s="142">
        <v>1607637</v>
      </c>
      <c r="G734" s="142">
        <v>1701364</v>
      </c>
      <c r="H734" s="142">
        <v>0</v>
      </c>
      <c r="I734" s="142">
        <v>50</v>
      </c>
      <c r="J734" s="142">
        <v>1701414</v>
      </c>
    </row>
    <row r="735" spans="1:10" x14ac:dyDescent="0.25">
      <c r="A735" s="140" t="s">
        <v>5345</v>
      </c>
      <c r="B735" s="140" t="s">
        <v>2086</v>
      </c>
      <c r="C735" s="140" t="s">
        <v>27</v>
      </c>
      <c r="D735" s="140" t="s">
        <v>28</v>
      </c>
      <c r="E735" s="141" t="s">
        <v>4109</v>
      </c>
      <c r="F735" s="142">
        <v>4295501</v>
      </c>
      <c r="G735" s="142">
        <v>4231425</v>
      </c>
      <c r="H735" s="142">
        <v>0</v>
      </c>
      <c r="I735" s="142">
        <v>123</v>
      </c>
      <c r="J735" s="142">
        <v>4231548</v>
      </c>
    </row>
    <row r="736" spans="1:10" x14ac:dyDescent="0.25">
      <c r="A736" s="140" t="s">
        <v>5906</v>
      </c>
      <c r="B736" s="140" t="s">
        <v>2097</v>
      </c>
      <c r="C736" s="140" t="s">
        <v>19</v>
      </c>
      <c r="D736" s="140" t="s">
        <v>20</v>
      </c>
      <c r="E736" s="141" t="s">
        <v>5984</v>
      </c>
      <c r="F736" s="142">
        <v>7976775</v>
      </c>
      <c r="G736" s="142">
        <v>7996193</v>
      </c>
      <c r="H736" s="142">
        <v>0</v>
      </c>
      <c r="I736" s="142">
        <v>103733</v>
      </c>
      <c r="J736" s="142">
        <v>8099926</v>
      </c>
    </row>
    <row r="737" spans="1:10" x14ac:dyDescent="0.25">
      <c r="A737" s="140" t="s">
        <v>5434</v>
      </c>
      <c r="B737" s="140" t="s">
        <v>2097</v>
      </c>
      <c r="C737" s="140" t="s">
        <v>47</v>
      </c>
      <c r="D737" s="140" t="s">
        <v>48</v>
      </c>
      <c r="E737" s="141" t="s">
        <v>4111</v>
      </c>
      <c r="F737" s="142">
        <v>280449</v>
      </c>
      <c r="G737" s="142">
        <v>268657</v>
      </c>
      <c r="H737" s="142">
        <v>0</v>
      </c>
      <c r="I737" s="142">
        <v>8</v>
      </c>
      <c r="J737" s="142">
        <v>268665</v>
      </c>
    </row>
    <row r="738" spans="1:10" x14ac:dyDescent="0.25">
      <c r="A738" s="140" t="s">
        <v>5171</v>
      </c>
      <c r="B738" s="140" t="s">
        <v>2097</v>
      </c>
      <c r="C738" s="140" t="s">
        <v>27</v>
      </c>
      <c r="D738" s="140" t="s">
        <v>28</v>
      </c>
      <c r="E738" s="141" t="s">
        <v>4112</v>
      </c>
      <c r="F738" s="142">
        <v>1680573</v>
      </c>
      <c r="G738" s="142">
        <v>1660538</v>
      </c>
      <c r="H738" s="142">
        <v>0</v>
      </c>
      <c r="I738" s="142">
        <v>48</v>
      </c>
      <c r="J738" s="142">
        <v>1660586</v>
      </c>
    </row>
    <row r="739" spans="1:10" x14ac:dyDescent="0.25">
      <c r="A739" s="140" t="s">
        <v>4869</v>
      </c>
      <c r="B739" s="140" t="s">
        <v>2097</v>
      </c>
      <c r="C739" s="140" t="s">
        <v>27</v>
      </c>
      <c r="D739" s="140" t="s">
        <v>28</v>
      </c>
      <c r="E739" s="141" t="s">
        <v>4113</v>
      </c>
      <c r="F739" s="142">
        <v>597768</v>
      </c>
      <c r="G739" s="142">
        <v>611611</v>
      </c>
      <c r="H739" s="142">
        <v>0</v>
      </c>
      <c r="I739" s="142">
        <v>18</v>
      </c>
      <c r="J739" s="142">
        <v>611629</v>
      </c>
    </row>
    <row r="740" spans="1:10" x14ac:dyDescent="0.25">
      <c r="A740" s="140" t="s">
        <v>4808</v>
      </c>
      <c r="B740" s="140" t="s">
        <v>2097</v>
      </c>
      <c r="C740" s="140" t="s">
        <v>47</v>
      </c>
      <c r="D740" s="140" t="s">
        <v>48</v>
      </c>
      <c r="E740" s="141" t="s">
        <v>4114</v>
      </c>
      <c r="F740" s="142">
        <v>505105</v>
      </c>
      <c r="G740" s="142">
        <v>510881</v>
      </c>
      <c r="H740" s="142">
        <v>0</v>
      </c>
      <c r="I740" s="142">
        <v>15</v>
      </c>
      <c r="J740" s="142">
        <v>510896</v>
      </c>
    </row>
    <row r="741" spans="1:10" x14ac:dyDescent="0.25">
      <c r="A741" s="140" t="s">
        <v>5522</v>
      </c>
      <c r="B741" s="140" t="s">
        <v>2097</v>
      </c>
      <c r="C741" s="140" t="s">
        <v>47</v>
      </c>
      <c r="D741" s="140" t="s">
        <v>48</v>
      </c>
      <c r="E741" s="141" t="s">
        <v>4115</v>
      </c>
      <c r="F741" s="142">
        <v>227037</v>
      </c>
      <c r="G741" s="142">
        <v>241045</v>
      </c>
      <c r="H741" s="142">
        <v>0</v>
      </c>
      <c r="I741" s="142">
        <v>7</v>
      </c>
      <c r="J741" s="142">
        <v>241052</v>
      </c>
    </row>
    <row r="742" spans="1:10" x14ac:dyDescent="0.25">
      <c r="A742" s="140" t="s">
        <v>4887</v>
      </c>
      <c r="B742" s="140" t="s">
        <v>2110</v>
      </c>
      <c r="C742" s="140" t="s">
        <v>19</v>
      </c>
      <c r="D742" s="140" t="s">
        <v>20</v>
      </c>
      <c r="E742" s="141" t="s">
        <v>5985</v>
      </c>
      <c r="F742" s="142">
        <v>6088436</v>
      </c>
      <c r="G742" s="142">
        <v>6147545</v>
      </c>
      <c r="H742" s="142">
        <v>0</v>
      </c>
      <c r="I742" s="142">
        <v>79751</v>
      </c>
      <c r="J742" s="142">
        <v>6227296</v>
      </c>
    </row>
    <row r="743" spans="1:10" x14ac:dyDescent="0.25">
      <c r="A743" s="140" t="s">
        <v>5776</v>
      </c>
      <c r="B743" s="140" t="s">
        <v>2110</v>
      </c>
      <c r="C743" s="140" t="s">
        <v>47</v>
      </c>
      <c r="D743" s="140" t="s">
        <v>48</v>
      </c>
      <c r="E743" s="141" t="s">
        <v>4117</v>
      </c>
      <c r="F743" s="142">
        <v>386024</v>
      </c>
      <c r="G743" s="142">
        <v>368608</v>
      </c>
      <c r="H743" s="142">
        <v>-68557</v>
      </c>
      <c r="I743" s="142">
        <v>24436</v>
      </c>
      <c r="J743" s="142">
        <v>324487</v>
      </c>
    </row>
    <row r="744" spans="1:10" x14ac:dyDescent="0.25">
      <c r="A744" s="140" t="s">
        <v>5410</v>
      </c>
      <c r="B744" s="140" t="s">
        <v>2110</v>
      </c>
      <c r="C744" s="140" t="s">
        <v>27</v>
      </c>
      <c r="D744" s="140" t="s">
        <v>28</v>
      </c>
      <c r="E744" s="141" t="s">
        <v>4118</v>
      </c>
      <c r="F744" s="142">
        <v>1026105</v>
      </c>
      <c r="G744" s="142">
        <v>1077631</v>
      </c>
      <c r="H744" s="142">
        <v>0</v>
      </c>
      <c r="I744" s="142">
        <v>31</v>
      </c>
      <c r="J744" s="142">
        <v>1077662</v>
      </c>
    </row>
    <row r="745" spans="1:10" x14ac:dyDescent="0.25">
      <c r="A745" s="140" t="s">
        <v>5060</v>
      </c>
      <c r="B745" s="140" t="s">
        <v>2110</v>
      </c>
      <c r="C745" s="140" t="s">
        <v>47</v>
      </c>
      <c r="D745" s="140" t="s">
        <v>48</v>
      </c>
      <c r="E745" s="141" t="s">
        <v>4119</v>
      </c>
      <c r="F745" s="142">
        <v>1404868</v>
      </c>
      <c r="G745" s="142">
        <v>1390604</v>
      </c>
      <c r="H745" s="142">
        <v>0</v>
      </c>
      <c r="I745" s="142">
        <v>92192</v>
      </c>
      <c r="J745" s="142">
        <v>1482796</v>
      </c>
    </row>
    <row r="746" spans="1:10" x14ac:dyDescent="0.25">
      <c r="A746" s="140" t="s">
        <v>5295</v>
      </c>
      <c r="B746" s="140" t="s">
        <v>2110</v>
      </c>
      <c r="C746" s="140" t="s">
        <v>47</v>
      </c>
      <c r="D746" s="140" t="s">
        <v>48</v>
      </c>
      <c r="E746" s="141" t="s">
        <v>4120</v>
      </c>
      <c r="F746" s="142">
        <v>819035</v>
      </c>
      <c r="G746" s="142">
        <v>850130</v>
      </c>
      <c r="H746" s="142">
        <v>0</v>
      </c>
      <c r="I746" s="142">
        <v>25</v>
      </c>
      <c r="J746" s="142">
        <v>850155</v>
      </c>
    </row>
    <row r="747" spans="1:10" x14ac:dyDescent="0.25">
      <c r="A747" s="140" t="s">
        <v>4964</v>
      </c>
      <c r="B747" s="140" t="s">
        <v>2110</v>
      </c>
      <c r="C747" s="140" t="s">
        <v>47</v>
      </c>
      <c r="D747" s="140" t="s">
        <v>48</v>
      </c>
      <c r="E747" s="141" t="s">
        <v>4121</v>
      </c>
      <c r="F747" s="142">
        <v>269302</v>
      </c>
      <c r="G747" s="142">
        <v>256099</v>
      </c>
      <c r="H747" s="142">
        <v>0</v>
      </c>
      <c r="I747" s="142">
        <v>16978</v>
      </c>
      <c r="J747" s="142">
        <v>273077</v>
      </c>
    </row>
    <row r="748" spans="1:10" x14ac:dyDescent="0.25">
      <c r="A748" s="140" t="s">
        <v>5613</v>
      </c>
      <c r="B748" s="140" t="s">
        <v>2110</v>
      </c>
      <c r="C748" s="140" t="s">
        <v>27</v>
      </c>
      <c r="D748" s="140" t="s">
        <v>28</v>
      </c>
      <c r="E748" s="141" t="s">
        <v>4122</v>
      </c>
      <c r="F748" s="142">
        <v>291394</v>
      </c>
      <c r="G748" s="142">
        <v>286611</v>
      </c>
      <c r="H748" s="142">
        <v>0</v>
      </c>
      <c r="I748" s="142">
        <v>8</v>
      </c>
      <c r="J748" s="142">
        <v>286619</v>
      </c>
    </row>
    <row r="749" spans="1:10" x14ac:dyDescent="0.25">
      <c r="A749" s="140" t="s">
        <v>4955</v>
      </c>
      <c r="B749" s="140" t="s">
        <v>2110</v>
      </c>
      <c r="C749" s="140" t="s">
        <v>27</v>
      </c>
      <c r="D749" s="140" t="s">
        <v>28</v>
      </c>
      <c r="E749" s="141" t="s">
        <v>4123</v>
      </c>
      <c r="F749" s="142">
        <v>2179760</v>
      </c>
      <c r="G749" s="142">
        <v>2172876</v>
      </c>
      <c r="H749" s="142">
        <v>0</v>
      </c>
      <c r="I749" s="142">
        <v>63</v>
      </c>
      <c r="J749" s="142">
        <v>2172939</v>
      </c>
    </row>
    <row r="750" spans="1:10" x14ac:dyDescent="0.25">
      <c r="A750" s="140" t="s">
        <v>5002</v>
      </c>
      <c r="B750" s="140" t="s">
        <v>2110</v>
      </c>
      <c r="C750" s="140" t="s">
        <v>47</v>
      </c>
      <c r="D750" s="140" t="s">
        <v>48</v>
      </c>
      <c r="E750" s="141" t="s">
        <v>4124</v>
      </c>
      <c r="F750" s="142">
        <v>396518</v>
      </c>
      <c r="G750" s="142">
        <v>403881</v>
      </c>
      <c r="H750" s="142">
        <v>0</v>
      </c>
      <c r="I750" s="142">
        <v>12</v>
      </c>
      <c r="J750" s="142">
        <v>403893</v>
      </c>
    </row>
    <row r="751" spans="1:10" x14ac:dyDescent="0.25">
      <c r="A751" s="140" t="s">
        <v>4883</v>
      </c>
      <c r="B751" s="140" t="s">
        <v>2110</v>
      </c>
      <c r="C751" s="140" t="s">
        <v>47</v>
      </c>
      <c r="D751" s="140" t="s">
        <v>48</v>
      </c>
      <c r="E751" s="141" t="s">
        <v>4125</v>
      </c>
      <c r="F751" s="142">
        <v>967320</v>
      </c>
      <c r="G751" s="142">
        <v>927950</v>
      </c>
      <c r="H751" s="142">
        <v>0</v>
      </c>
      <c r="I751" s="142">
        <v>61519</v>
      </c>
      <c r="J751" s="142">
        <v>989469</v>
      </c>
    </row>
    <row r="752" spans="1:10" x14ac:dyDescent="0.25">
      <c r="A752" s="140" t="s">
        <v>4844</v>
      </c>
      <c r="B752" s="140" t="s">
        <v>2110</v>
      </c>
      <c r="C752" s="140" t="s">
        <v>47</v>
      </c>
      <c r="D752" s="140" t="s">
        <v>48</v>
      </c>
      <c r="E752" s="141" t="s">
        <v>4126</v>
      </c>
      <c r="F752" s="142">
        <v>347011</v>
      </c>
      <c r="G752" s="142">
        <v>341269</v>
      </c>
      <c r="H752" s="142">
        <v>0</v>
      </c>
      <c r="I752" s="142">
        <v>22625</v>
      </c>
      <c r="J752" s="142">
        <v>363894</v>
      </c>
    </row>
    <row r="753" spans="1:10" x14ac:dyDescent="0.25">
      <c r="A753" s="140" t="s">
        <v>5076</v>
      </c>
      <c r="B753" s="140" t="s">
        <v>2110</v>
      </c>
      <c r="C753" s="140" t="s">
        <v>47</v>
      </c>
      <c r="D753" s="140" t="s">
        <v>48</v>
      </c>
      <c r="E753" s="141" t="s">
        <v>4127</v>
      </c>
      <c r="F753" s="142">
        <v>1306629</v>
      </c>
      <c r="G753" s="142">
        <v>1296574</v>
      </c>
      <c r="H753" s="142">
        <v>0</v>
      </c>
      <c r="I753" s="142">
        <v>38</v>
      </c>
      <c r="J753" s="142">
        <v>1296612</v>
      </c>
    </row>
    <row r="754" spans="1:10" x14ac:dyDescent="0.25">
      <c r="A754" s="140" t="s">
        <v>5915</v>
      </c>
      <c r="B754" s="140" t="s">
        <v>2110</v>
      </c>
      <c r="C754" s="140" t="s">
        <v>47</v>
      </c>
      <c r="D754" s="140" t="s">
        <v>48</v>
      </c>
      <c r="E754" s="141" t="s">
        <v>4128</v>
      </c>
      <c r="F754" s="142">
        <v>509239</v>
      </c>
      <c r="G754" s="142">
        <v>502157</v>
      </c>
      <c r="H754" s="142">
        <v>0</v>
      </c>
      <c r="I754" s="142">
        <v>33291</v>
      </c>
      <c r="J754" s="142">
        <v>535448</v>
      </c>
    </row>
    <row r="755" spans="1:10" x14ac:dyDescent="0.25">
      <c r="A755" s="140" t="s">
        <v>5835</v>
      </c>
      <c r="B755" s="140" t="s">
        <v>2110</v>
      </c>
      <c r="C755" s="140" t="s">
        <v>47</v>
      </c>
      <c r="D755" s="140" t="s">
        <v>48</v>
      </c>
      <c r="E755" s="141" t="s">
        <v>4129</v>
      </c>
      <c r="F755" s="142">
        <v>2357586</v>
      </c>
      <c r="G755" s="142">
        <v>2031900</v>
      </c>
      <c r="H755" s="142">
        <v>0</v>
      </c>
      <c r="I755" s="142">
        <v>59</v>
      </c>
      <c r="J755" s="142">
        <v>2031959</v>
      </c>
    </row>
    <row r="756" spans="1:10" x14ac:dyDescent="0.25">
      <c r="A756" s="140" t="s">
        <v>5444</v>
      </c>
      <c r="B756" s="140" t="s">
        <v>2110</v>
      </c>
      <c r="C756" s="140" t="s">
        <v>47</v>
      </c>
      <c r="D756" s="140" t="s">
        <v>48</v>
      </c>
      <c r="E756" s="141" t="s">
        <v>4130</v>
      </c>
      <c r="F756" s="142">
        <v>176952</v>
      </c>
      <c r="G756" s="142">
        <v>191436</v>
      </c>
      <c r="H756" s="142">
        <v>0</v>
      </c>
      <c r="I756" s="142">
        <v>6</v>
      </c>
      <c r="J756" s="142">
        <v>191442</v>
      </c>
    </row>
    <row r="757" spans="1:10" x14ac:dyDescent="0.25">
      <c r="A757" s="140" t="s">
        <v>5062</v>
      </c>
      <c r="B757" s="140" t="s">
        <v>2110</v>
      </c>
      <c r="C757" s="140" t="s">
        <v>47</v>
      </c>
      <c r="D757" s="140" t="s">
        <v>48</v>
      </c>
      <c r="E757" s="141" t="s">
        <v>4131</v>
      </c>
      <c r="F757" s="142">
        <v>254806</v>
      </c>
      <c r="G757" s="142">
        <v>254470</v>
      </c>
      <c r="H757" s="142">
        <v>0</v>
      </c>
      <c r="I757" s="142">
        <v>7</v>
      </c>
      <c r="J757" s="142">
        <v>254477</v>
      </c>
    </row>
    <row r="758" spans="1:10" x14ac:dyDescent="0.25">
      <c r="A758" s="140" t="s">
        <v>5088</v>
      </c>
      <c r="B758" s="140" t="s">
        <v>2110</v>
      </c>
      <c r="C758" s="140" t="s">
        <v>47</v>
      </c>
      <c r="D758" s="140" t="s">
        <v>48</v>
      </c>
      <c r="E758" s="141" t="s">
        <v>4132</v>
      </c>
      <c r="F758" s="142">
        <v>244260</v>
      </c>
      <c r="G758" s="142">
        <v>251265</v>
      </c>
      <c r="H758" s="142">
        <v>0</v>
      </c>
      <c r="I758" s="142">
        <v>7</v>
      </c>
      <c r="J758" s="142">
        <v>251272</v>
      </c>
    </row>
    <row r="759" spans="1:10" x14ac:dyDescent="0.25">
      <c r="A759" s="140" t="s">
        <v>4856</v>
      </c>
      <c r="B759" s="140" t="s">
        <v>2110</v>
      </c>
      <c r="C759" s="140" t="s">
        <v>47</v>
      </c>
      <c r="D759" s="140" t="s">
        <v>48</v>
      </c>
      <c r="E759" s="141" t="s">
        <v>4133</v>
      </c>
      <c r="F759" s="142">
        <v>536514</v>
      </c>
      <c r="G759" s="142">
        <v>549635</v>
      </c>
      <c r="H759" s="142">
        <v>0</v>
      </c>
      <c r="I759" s="142">
        <v>16</v>
      </c>
      <c r="J759" s="142">
        <v>549651</v>
      </c>
    </row>
    <row r="760" spans="1:10" x14ac:dyDescent="0.25">
      <c r="A760" s="140" t="s">
        <v>5230</v>
      </c>
      <c r="B760" s="140" t="s">
        <v>2110</v>
      </c>
      <c r="C760" s="140" t="s">
        <v>47</v>
      </c>
      <c r="D760" s="140" t="s">
        <v>48</v>
      </c>
      <c r="E760" s="141" t="s">
        <v>5986</v>
      </c>
      <c r="F760" s="142">
        <v>1019164</v>
      </c>
      <c r="G760" s="142">
        <v>1027998</v>
      </c>
      <c r="H760" s="142">
        <v>0</v>
      </c>
      <c r="I760" s="142">
        <v>68152</v>
      </c>
      <c r="J760" s="142">
        <v>1096150</v>
      </c>
    </row>
    <row r="761" spans="1:10" x14ac:dyDescent="0.25">
      <c r="A761" s="140" t="s">
        <v>5253</v>
      </c>
      <c r="B761" s="140" t="s">
        <v>2110</v>
      </c>
      <c r="C761" s="140" t="s">
        <v>47</v>
      </c>
      <c r="D761" s="140" t="s">
        <v>48</v>
      </c>
      <c r="E761" s="141" t="s">
        <v>4134</v>
      </c>
      <c r="F761" s="142">
        <v>159006</v>
      </c>
      <c r="G761" s="142">
        <v>166380</v>
      </c>
      <c r="H761" s="142">
        <v>0</v>
      </c>
      <c r="I761" s="142">
        <v>11030</v>
      </c>
      <c r="J761" s="142">
        <v>177410</v>
      </c>
    </row>
    <row r="762" spans="1:10" x14ac:dyDescent="0.25">
      <c r="A762" s="140" t="s">
        <v>5216</v>
      </c>
      <c r="B762" s="140" t="s">
        <v>2110</v>
      </c>
      <c r="C762" s="140" t="s">
        <v>47</v>
      </c>
      <c r="D762" s="140" t="s">
        <v>48</v>
      </c>
      <c r="E762" s="141" t="s">
        <v>4135</v>
      </c>
      <c r="F762" s="142">
        <v>917858</v>
      </c>
      <c r="G762" s="142">
        <v>955892</v>
      </c>
      <c r="H762" s="142">
        <v>0</v>
      </c>
      <c r="I762" s="142">
        <v>28</v>
      </c>
      <c r="J762" s="142">
        <v>955920</v>
      </c>
    </row>
    <row r="763" spans="1:10" x14ac:dyDescent="0.25">
      <c r="A763" s="140" t="s">
        <v>5185</v>
      </c>
      <c r="B763" s="140" t="s">
        <v>2110</v>
      </c>
      <c r="C763" s="140" t="s">
        <v>47</v>
      </c>
      <c r="D763" s="140" t="s">
        <v>48</v>
      </c>
      <c r="E763" s="141" t="s">
        <v>4136</v>
      </c>
      <c r="F763" s="142">
        <v>174503</v>
      </c>
      <c r="G763" s="142">
        <v>158454</v>
      </c>
      <c r="H763" s="142">
        <v>0</v>
      </c>
      <c r="I763" s="142">
        <v>10505</v>
      </c>
      <c r="J763" s="142">
        <v>168959</v>
      </c>
    </row>
    <row r="764" spans="1:10" x14ac:dyDescent="0.25">
      <c r="A764" s="140" t="s">
        <v>5591</v>
      </c>
      <c r="B764" s="140" t="s">
        <v>2110</v>
      </c>
      <c r="C764" s="140" t="s">
        <v>27</v>
      </c>
      <c r="D764" s="140" t="s">
        <v>28</v>
      </c>
      <c r="E764" s="141" t="s">
        <v>4137</v>
      </c>
      <c r="F764" s="142">
        <v>5152936</v>
      </c>
      <c r="G764" s="142">
        <v>5085497</v>
      </c>
      <c r="H764" s="142">
        <v>0</v>
      </c>
      <c r="I764" s="142">
        <v>337147</v>
      </c>
      <c r="J764" s="142">
        <v>5422644</v>
      </c>
    </row>
    <row r="765" spans="1:10" x14ac:dyDescent="0.25">
      <c r="A765" s="140" t="s">
        <v>4792</v>
      </c>
      <c r="B765" s="140" t="s">
        <v>2110</v>
      </c>
      <c r="C765" s="140" t="s">
        <v>47</v>
      </c>
      <c r="D765" s="140" t="s">
        <v>48</v>
      </c>
      <c r="E765" s="141" t="s">
        <v>4138</v>
      </c>
      <c r="F765" s="142">
        <v>1103282</v>
      </c>
      <c r="G765" s="142">
        <v>1125887</v>
      </c>
      <c r="H765" s="142">
        <v>0</v>
      </c>
      <c r="I765" s="142">
        <v>74642</v>
      </c>
      <c r="J765" s="142">
        <v>1200529</v>
      </c>
    </row>
    <row r="766" spans="1:10" x14ac:dyDescent="0.25">
      <c r="A766" s="140" t="s">
        <v>5503</v>
      </c>
      <c r="B766" s="140" t="s">
        <v>2110</v>
      </c>
      <c r="C766" s="140" t="s">
        <v>47</v>
      </c>
      <c r="D766" s="140" t="s">
        <v>48</v>
      </c>
      <c r="E766" s="141" t="s">
        <v>4139</v>
      </c>
      <c r="F766" s="142">
        <v>379886</v>
      </c>
      <c r="G766" s="142">
        <v>383679</v>
      </c>
      <c r="H766" s="142">
        <v>0</v>
      </c>
      <c r="I766" s="142">
        <v>25436</v>
      </c>
      <c r="J766" s="142">
        <v>409115</v>
      </c>
    </row>
    <row r="767" spans="1:10" x14ac:dyDescent="0.25">
      <c r="A767" s="140" t="s">
        <v>5064</v>
      </c>
      <c r="B767" s="140" t="s">
        <v>2110</v>
      </c>
      <c r="C767" s="140" t="s">
        <v>47</v>
      </c>
      <c r="D767" s="140" t="s">
        <v>48</v>
      </c>
      <c r="E767" s="141" t="s">
        <v>4140</v>
      </c>
      <c r="F767" s="142">
        <v>213233</v>
      </c>
      <c r="G767" s="142">
        <v>224346</v>
      </c>
      <c r="H767" s="142">
        <v>0</v>
      </c>
      <c r="I767" s="142">
        <v>14874</v>
      </c>
      <c r="J767" s="142">
        <v>239220</v>
      </c>
    </row>
    <row r="768" spans="1:10" x14ac:dyDescent="0.25">
      <c r="A768" s="140" t="s">
        <v>5552</v>
      </c>
      <c r="B768" s="140" t="s">
        <v>2110</v>
      </c>
      <c r="C768" s="140" t="s">
        <v>47</v>
      </c>
      <c r="D768" s="140" t="s">
        <v>48</v>
      </c>
      <c r="E768" s="141" t="s">
        <v>4141</v>
      </c>
      <c r="F768" s="142">
        <v>224009</v>
      </c>
      <c r="G768" s="142">
        <v>236287</v>
      </c>
      <c r="H768" s="142">
        <v>0</v>
      </c>
      <c r="I768" s="142">
        <v>7</v>
      </c>
      <c r="J768" s="142">
        <v>236294</v>
      </c>
    </row>
    <row r="769" spans="1:10" x14ac:dyDescent="0.25">
      <c r="A769" s="140" t="s">
        <v>5300</v>
      </c>
      <c r="B769" s="140" t="s">
        <v>2110</v>
      </c>
      <c r="C769" s="140" t="s">
        <v>27</v>
      </c>
      <c r="D769" s="140" t="s">
        <v>28</v>
      </c>
      <c r="E769" s="141" t="s">
        <v>4142</v>
      </c>
      <c r="F769" s="142">
        <v>6518695</v>
      </c>
      <c r="G769" s="142">
        <v>6402672</v>
      </c>
      <c r="H769" s="142">
        <v>0</v>
      </c>
      <c r="I769" s="142">
        <v>187</v>
      </c>
      <c r="J769" s="142">
        <v>6402859</v>
      </c>
    </row>
    <row r="770" spans="1:10" x14ac:dyDescent="0.25">
      <c r="A770" s="140" t="s">
        <v>5178</v>
      </c>
      <c r="B770" s="140" t="s">
        <v>2110</v>
      </c>
      <c r="C770" s="140" t="s">
        <v>27</v>
      </c>
      <c r="D770" s="140" t="s">
        <v>28</v>
      </c>
      <c r="E770" s="141" t="s">
        <v>4143</v>
      </c>
      <c r="F770" s="142">
        <v>769996</v>
      </c>
      <c r="G770" s="142">
        <v>784780</v>
      </c>
      <c r="H770" s="142">
        <v>0</v>
      </c>
      <c r="I770" s="142">
        <v>52028</v>
      </c>
      <c r="J770" s="142">
        <v>836808</v>
      </c>
    </row>
    <row r="771" spans="1:10" x14ac:dyDescent="0.25">
      <c r="A771" s="140" t="s">
        <v>5099</v>
      </c>
      <c r="B771" s="140" t="s">
        <v>2110</v>
      </c>
      <c r="C771" s="140" t="s">
        <v>47</v>
      </c>
      <c r="D771" s="140" t="s">
        <v>48</v>
      </c>
      <c r="E771" s="141" t="s">
        <v>4144</v>
      </c>
      <c r="F771" s="142">
        <v>570235</v>
      </c>
      <c r="G771" s="142">
        <v>595243</v>
      </c>
      <c r="H771" s="142">
        <v>0</v>
      </c>
      <c r="I771" s="142">
        <v>39462</v>
      </c>
      <c r="J771" s="142">
        <v>634705</v>
      </c>
    </row>
    <row r="772" spans="1:10" x14ac:dyDescent="0.25">
      <c r="A772" s="140" t="s">
        <v>5869</v>
      </c>
      <c r="B772" s="140" t="s">
        <v>2110</v>
      </c>
      <c r="C772" s="140" t="s">
        <v>27</v>
      </c>
      <c r="D772" s="140" t="s">
        <v>28</v>
      </c>
      <c r="E772" s="141" t="s">
        <v>4145</v>
      </c>
      <c r="F772" s="142">
        <v>283042</v>
      </c>
      <c r="G772" s="142">
        <v>273203</v>
      </c>
      <c r="H772" s="142">
        <v>0</v>
      </c>
      <c r="I772" s="142">
        <v>8</v>
      </c>
      <c r="J772" s="142">
        <v>273211</v>
      </c>
    </row>
    <row r="773" spans="1:10" x14ac:dyDescent="0.25">
      <c r="A773" s="140" t="s">
        <v>5047</v>
      </c>
      <c r="B773" s="140" t="s">
        <v>2110</v>
      </c>
      <c r="C773" s="140" t="s">
        <v>47</v>
      </c>
      <c r="D773" s="140" t="s">
        <v>48</v>
      </c>
      <c r="E773" s="141" t="s">
        <v>4146</v>
      </c>
      <c r="F773" s="142">
        <v>219410</v>
      </c>
      <c r="G773" s="142">
        <v>238541</v>
      </c>
      <c r="H773" s="142">
        <v>0</v>
      </c>
      <c r="I773" s="142">
        <v>15814</v>
      </c>
      <c r="J773" s="142">
        <v>254355</v>
      </c>
    </row>
    <row r="774" spans="1:10" x14ac:dyDescent="0.25">
      <c r="A774" s="140" t="s">
        <v>5229</v>
      </c>
      <c r="B774" s="140" t="s">
        <v>2110</v>
      </c>
      <c r="C774" s="140" t="s">
        <v>47</v>
      </c>
      <c r="D774" s="140" t="s">
        <v>48</v>
      </c>
      <c r="E774" s="141" t="s">
        <v>4147</v>
      </c>
      <c r="F774" s="142">
        <v>216536</v>
      </c>
      <c r="G774" s="142">
        <v>193832</v>
      </c>
      <c r="H774" s="142">
        <v>0</v>
      </c>
      <c r="I774" s="142">
        <v>6</v>
      </c>
      <c r="J774" s="142">
        <v>193838</v>
      </c>
    </row>
    <row r="775" spans="1:10" x14ac:dyDescent="0.25">
      <c r="A775" s="140" t="s">
        <v>5007</v>
      </c>
      <c r="B775" s="140" t="s">
        <v>2110</v>
      </c>
      <c r="C775" s="140" t="s">
        <v>47</v>
      </c>
      <c r="D775" s="140" t="s">
        <v>48</v>
      </c>
      <c r="E775" s="141" t="s">
        <v>4148</v>
      </c>
      <c r="F775" s="142">
        <v>1619195</v>
      </c>
      <c r="G775" s="142">
        <v>1473914</v>
      </c>
      <c r="H775" s="142">
        <v>0</v>
      </c>
      <c r="I775" s="142">
        <v>97714</v>
      </c>
      <c r="J775" s="142">
        <v>1571628</v>
      </c>
    </row>
    <row r="776" spans="1:10" x14ac:dyDescent="0.25">
      <c r="A776" s="140" t="s">
        <v>5794</v>
      </c>
      <c r="B776" s="140" t="s">
        <v>2110</v>
      </c>
      <c r="C776" s="140" t="s">
        <v>47</v>
      </c>
      <c r="D776" s="140" t="s">
        <v>48</v>
      </c>
      <c r="E776" s="141" t="s">
        <v>4149</v>
      </c>
      <c r="F776" s="142">
        <v>2199693</v>
      </c>
      <c r="G776" s="142">
        <v>2158233</v>
      </c>
      <c r="H776" s="142">
        <v>0</v>
      </c>
      <c r="I776" s="142">
        <v>143082</v>
      </c>
      <c r="J776" s="142">
        <v>2301315</v>
      </c>
    </row>
    <row r="777" spans="1:10" x14ac:dyDescent="0.25">
      <c r="A777" s="140" t="s">
        <v>5241</v>
      </c>
      <c r="B777" s="140" t="s">
        <v>2110</v>
      </c>
      <c r="C777" s="140" t="s">
        <v>47</v>
      </c>
      <c r="D777" s="140" t="s">
        <v>48</v>
      </c>
      <c r="E777" s="141" t="s">
        <v>4150</v>
      </c>
      <c r="F777" s="142">
        <v>557491</v>
      </c>
      <c r="G777" s="142">
        <v>572244</v>
      </c>
      <c r="H777" s="142">
        <v>0</v>
      </c>
      <c r="I777" s="142">
        <v>37938</v>
      </c>
      <c r="J777" s="142">
        <v>610182</v>
      </c>
    </row>
    <row r="778" spans="1:10" x14ac:dyDescent="0.25">
      <c r="A778" s="140" t="s">
        <v>5339</v>
      </c>
      <c r="B778" s="140" t="s">
        <v>2110</v>
      </c>
      <c r="C778" s="140" t="s">
        <v>47</v>
      </c>
      <c r="D778" s="140" t="s">
        <v>48</v>
      </c>
      <c r="E778" s="141" t="s">
        <v>4151</v>
      </c>
      <c r="F778" s="142">
        <v>186623</v>
      </c>
      <c r="G778" s="142">
        <v>183271</v>
      </c>
      <c r="H778" s="142">
        <v>0</v>
      </c>
      <c r="I778" s="142">
        <v>12150</v>
      </c>
      <c r="J778" s="142">
        <v>195421</v>
      </c>
    </row>
    <row r="779" spans="1:10" x14ac:dyDescent="0.25">
      <c r="A779" s="140" t="s">
        <v>4898</v>
      </c>
      <c r="B779" s="140" t="s">
        <v>2110</v>
      </c>
      <c r="C779" s="140" t="s">
        <v>27</v>
      </c>
      <c r="D779" s="140" t="s">
        <v>28</v>
      </c>
      <c r="E779" s="141" t="s">
        <v>4152</v>
      </c>
      <c r="F779" s="142">
        <v>2371719</v>
      </c>
      <c r="G779" s="142">
        <v>2260330</v>
      </c>
      <c r="H779" s="142">
        <v>0</v>
      </c>
      <c r="I779" s="142">
        <v>66</v>
      </c>
      <c r="J779" s="142">
        <v>2260396</v>
      </c>
    </row>
    <row r="780" spans="1:10" x14ac:dyDescent="0.25">
      <c r="A780" s="140" t="s">
        <v>4970</v>
      </c>
      <c r="B780" s="140" t="s">
        <v>2110</v>
      </c>
      <c r="C780" s="140" t="s">
        <v>47</v>
      </c>
      <c r="D780" s="140" t="s">
        <v>48</v>
      </c>
      <c r="E780" s="141" t="s">
        <v>4153</v>
      </c>
      <c r="F780" s="142">
        <v>973498</v>
      </c>
      <c r="G780" s="142">
        <v>977856</v>
      </c>
      <c r="H780" s="142">
        <v>0</v>
      </c>
      <c r="I780" s="142">
        <v>64828</v>
      </c>
      <c r="J780" s="142">
        <v>1042684</v>
      </c>
    </row>
    <row r="781" spans="1:10" x14ac:dyDescent="0.25">
      <c r="A781" s="140" t="s">
        <v>5167</v>
      </c>
      <c r="B781" s="140" t="s">
        <v>2110</v>
      </c>
      <c r="C781" s="140" t="s">
        <v>47</v>
      </c>
      <c r="D781" s="140" t="s">
        <v>48</v>
      </c>
      <c r="E781" s="141" t="s">
        <v>4154</v>
      </c>
      <c r="F781" s="142">
        <v>459436</v>
      </c>
      <c r="G781" s="142">
        <v>490628</v>
      </c>
      <c r="H781" s="142">
        <v>0</v>
      </c>
      <c r="I781" s="142">
        <v>14</v>
      </c>
      <c r="J781" s="142">
        <v>490642</v>
      </c>
    </row>
    <row r="782" spans="1:10" x14ac:dyDescent="0.25">
      <c r="A782" s="140" t="s">
        <v>5126</v>
      </c>
      <c r="B782" s="140" t="s">
        <v>2110</v>
      </c>
      <c r="C782" s="140" t="s">
        <v>27</v>
      </c>
      <c r="D782" s="140" t="s">
        <v>28</v>
      </c>
      <c r="E782" s="141" t="s">
        <v>4155</v>
      </c>
      <c r="F782" s="142">
        <v>428865</v>
      </c>
      <c r="G782" s="142">
        <v>446184</v>
      </c>
      <c r="H782" s="142">
        <v>0</v>
      </c>
      <c r="I782" s="142">
        <v>13</v>
      </c>
      <c r="J782" s="142">
        <v>446197</v>
      </c>
    </row>
    <row r="783" spans="1:10" x14ac:dyDescent="0.25">
      <c r="A783" s="140" t="s">
        <v>5302</v>
      </c>
      <c r="B783" s="140" t="s">
        <v>2110</v>
      </c>
      <c r="C783" s="140" t="s">
        <v>47</v>
      </c>
      <c r="D783" s="140" t="s">
        <v>48</v>
      </c>
      <c r="E783" s="141" t="s">
        <v>4156</v>
      </c>
      <c r="F783" s="142">
        <v>143968</v>
      </c>
      <c r="G783" s="142">
        <v>151700</v>
      </c>
      <c r="H783" s="142">
        <v>0</v>
      </c>
      <c r="I783" s="142">
        <v>4</v>
      </c>
      <c r="J783" s="142">
        <v>151704</v>
      </c>
    </row>
    <row r="784" spans="1:10" x14ac:dyDescent="0.25">
      <c r="A784" s="140" t="s">
        <v>5207</v>
      </c>
      <c r="B784" s="140" t="s">
        <v>2110</v>
      </c>
      <c r="C784" s="140" t="s">
        <v>47</v>
      </c>
      <c r="D784" s="140" t="s">
        <v>48</v>
      </c>
      <c r="E784" s="141" t="s">
        <v>4157</v>
      </c>
      <c r="F784" s="142">
        <v>158871</v>
      </c>
      <c r="G784" s="142">
        <v>152911</v>
      </c>
      <c r="H784" s="142">
        <v>0</v>
      </c>
      <c r="I784" s="142">
        <v>10137</v>
      </c>
      <c r="J784" s="142">
        <v>163048</v>
      </c>
    </row>
    <row r="785" spans="1:10" x14ac:dyDescent="0.25">
      <c r="A785" s="140" t="s">
        <v>5919</v>
      </c>
      <c r="B785" s="140" t="s">
        <v>2110</v>
      </c>
      <c r="C785" s="140" t="s">
        <v>47</v>
      </c>
      <c r="D785" s="140" t="s">
        <v>48</v>
      </c>
      <c r="E785" s="141" t="s">
        <v>4158</v>
      </c>
      <c r="F785" s="142">
        <v>561182</v>
      </c>
      <c r="G785" s="142">
        <v>558962</v>
      </c>
      <c r="H785" s="142">
        <v>0</v>
      </c>
      <c r="I785" s="142">
        <v>37057</v>
      </c>
      <c r="J785" s="142">
        <v>596019</v>
      </c>
    </row>
    <row r="786" spans="1:10" x14ac:dyDescent="0.25">
      <c r="A786" s="140" t="s">
        <v>5650</v>
      </c>
      <c r="B786" s="140" t="s">
        <v>2110</v>
      </c>
      <c r="C786" s="140" t="s">
        <v>99</v>
      </c>
      <c r="D786" s="140" t="s">
        <v>100</v>
      </c>
      <c r="E786" s="141" t="s">
        <v>4159</v>
      </c>
      <c r="F786" s="142">
        <v>1033159</v>
      </c>
      <c r="G786" s="142">
        <v>1102183</v>
      </c>
      <c r="H786" s="142">
        <v>0</v>
      </c>
      <c r="I786" s="142">
        <v>32</v>
      </c>
      <c r="J786" s="142">
        <v>1102215</v>
      </c>
    </row>
    <row r="787" spans="1:10" x14ac:dyDescent="0.25">
      <c r="A787" s="140" t="s">
        <v>4822</v>
      </c>
      <c r="B787" s="140" t="s">
        <v>2110</v>
      </c>
      <c r="C787" s="140" t="s">
        <v>99</v>
      </c>
      <c r="D787" s="140" t="s">
        <v>100</v>
      </c>
      <c r="E787" s="141" t="s">
        <v>4160</v>
      </c>
      <c r="F787" s="142">
        <v>8178702</v>
      </c>
      <c r="G787" s="142">
        <v>8095682</v>
      </c>
      <c r="H787" s="142">
        <v>0</v>
      </c>
      <c r="I787" s="142">
        <v>536710</v>
      </c>
      <c r="J787" s="142">
        <v>8632392</v>
      </c>
    </row>
    <row r="788" spans="1:10" x14ac:dyDescent="0.25">
      <c r="A788" s="140" t="s">
        <v>5433</v>
      </c>
      <c r="B788" s="140" t="s">
        <v>2110</v>
      </c>
      <c r="C788" s="140" t="s">
        <v>99</v>
      </c>
      <c r="D788" s="140" t="s">
        <v>100</v>
      </c>
      <c r="E788" s="141" t="s">
        <v>4161</v>
      </c>
      <c r="F788" s="142">
        <v>1215315</v>
      </c>
      <c r="G788" s="142">
        <v>1184877</v>
      </c>
      <c r="H788" s="142">
        <v>0</v>
      </c>
      <c r="I788" s="142">
        <v>35</v>
      </c>
      <c r="J788" s="142">
        <v>1184912</v>
      </c>
    </row>
    <row r="789" spans="1:10" x14ac:dyDescent="0.25">
      <c r="A789" s="140" t="s">
        <v>5544</v>
      </c>
      <c r="B789" s="140" t="s">
        <v>2110</v>
      </c>
      <c r="C789" s="140" t="s">
        <v>99</v>
      </c>
      <c r="D789" s="140" t="s">
        <v>100</v>
      </c>
      <c r="E789" s="141" t="s">
        <v>4162</v>
      </c>
      <c r="F789" s="142">
        <v>2137292</v>
      </c>
      <c r="G789" s="142">
        <v>2145852</v>
      </c>
      <c r="H789" s="142">
        <v>0</v>
      </c>
      <c r="I789" s="142">
        <v>63</v>
      </c>
      <c r="J789" s="142">
        <v>2145915</v>
      </c>
    </row>
    <row r="790" spans="1:10" x14ac:dyDescent="0.25">
      <c r="A790" s="140" t="s">
        <v>5460</v>
      </c>
      <c r="B790" s="140" t="s">
        <v>2110</v>
      </c>
      <c r="C790" s="140" t="s">
        <v>99</v>
      </c>
      <c r="D790" s="140" t="s">
        <v>100</v>
      </c>
      <c r="E790" s="141" t="s">
        <v>4163</v>
      </c>
      <c r="F790" s="142">
        <v>4606569</v>
      </c>
      <c r="G790" s="142">
        <v>4622511</v>
      </c>
      <c r="H790" s="142">
        <v>0</v>
      </c>
      <c r="I790" s="142">
        <v>135</v>
      </c>
      <c r="J790" s="142">
        <v>4622646</v>
      </c>
    </row>
    <row r="791" spans="1:10" x14ac:dyDescent="0.25">
      <c r="A791" s="140" t="s">
        <v>5626</v>
      </c>
      <c r="B791" s="140" t="s">
        <v>2110</v>
      </c>
      <c r="C791" s="140" t="s">
        <v>99</v>
      </c>
      <c r="D791" s="140" t="s">
        <v>100</v>
      </c>
      <c r="E791" s="141" t="s">
        <v>4164</v>
      </c>
      <c r="F791" s="142">
        <v>1070193</v>
      </c>
      <c r="G791" s="142">
        <v>1086817</v>
      </c>
      <c r="H791" s="142">
        <v>0</v>
      </c>
      <c r="I791" s="142">
        <v>32</v>
      </c>
      <c r="J791" s="142">
        <v>1086849</v>
      </c>
    </row>
    <row r="792" spans="1:10" x14ac:dyDescent="0.25">
      <c r="A792" s="140" t="s">
        <v>5773</v>
      </c>
      <c r="B792" s="140" t="s">
        <v>2110</v>
      </c>
      <c r="C792" s="140" t="s">
        <v>99</v>
      </c>
      <c r="D792" s="140" t="s">
        <v>100</v>
      </c>
      <c r="E792" s="141" t="s">
        <v>4165</v>
      </c>
      <c r="F792" s="142">
        <v>1845649</v>
      </c>
      <c r="G792" s="142">
        <v>1819429</v>
      </c>
      <c r="H792" s="142">
        <v>0</v>
      </c>
      <c r="I792" s="142">
        <v>120621</v>
      </c>
      <c r="J792" s="142">
        <v>1940050</v>
      </c>
    </row>
    <row r="793" spans="1:10" x14ac:dyDescent="0.25">
      <c r="A793" s="140" t="s">
        <v>5383</v>
      </c>
      <c r="B793" s="140" t="s">
        <v>2110</v>
      </c>
      <c r="C793" s="140" t="s">
        <v>99</v>
      </c>
      <c r="D793" s="140" t="s">
        <v>100</v>
      </c>
      <c r="E793" s="141" t="s">
        <v>4166</v>
      </c>
      <c r="F793" s="142">
        <v>1622182</v>
      </c>
      <c r="G793" s="142">
        <v>1620731</v>
      </c>
      <c r="H793" s="142">
        <v>0</v>
      </c>
      <c r="I793" s="142">
        <v>107448</v>
      </c>
      <c r="J793" s="142">
        <v>1728179</v>
      </c>
    </row>
    <row r="794" spans="1:10" x14ac:dyDescent="0.25">
      <c r="A794" s="140" t="s">
        <v>5327</v>
      </c>
      <c r="B794" s="140" t="s">
        <v>2110</v>
      </c>
      <c r="C794" s="140" t="s">
        <v>99</v>
      </c>
      <c r="D794" s="140" t="s">
        <v>100</v>
      </c>
      <c r="E794" s="141" t="s">
        <v>4167</v>
      </c>
      <c r="F794" s="142">
        <v>2200710</v>
      </c>
      <c r="G794" s="142">
        <v>2201871</v>
      </c>
      <c r="H794" s="142">
        <v>0</v>
      </c>
      <c r="I794" s="142">
        <v>145975</v>
      </c>
      <c r="J794" s="142">
        <v>2347846</v>
      </c>
    </row>
    <row r="795" spans="1:10" x14ac:dyDescent="0.25">
      <c r="A795" s="140" t="s">
        <v>5366</v>
      </c>
      <c r="B795" s="140" t="s">
        <v>2110</v>
      </c>
      <c r="C795" s="140" t="s">
        <v>99</v>
      </c>
      <c r="D795" s="140" t="s">
        <v>100</v>
      </c>
      <c r="E795" s="141" t="s">
        <v>4168</v>
      </c>
      <c r="F795" s="142">
        <v>1704305</v>
      </c>
      <c r="G795" s="142">
        <v>1748797</v>
      </c>
      <c r="H795" s="142">
        <v>0</v>
      </c>
      <c r="I795" s="142">
        <v>51</v>
      </c>
      <c r="J795" s="142">
        <v>1748848</v>
      </c>
    </row>
    <row r="796" spans="1:10" x14ac:dyDescent="0.25">
      <c r="A796" s="140" t="s">
        <v>5580</v>
      </c>
      <c r="B796" s="140" t="s">
        <v>2110</v>
      </c>
      <c r="C796" s="140" t="s">
        <v>99</v>
      </c>
      <c r="D796" s="140" t="s">
        <v>100</v>
      </c>
      <c r="E796" s="141" t="s">
        <v>4169</v>
      </c>
      <c r="F796" s="142">
        <v>1025995</v>
      </c>
      <c r="G796" s="142">
        <v>1003273</v>
      </c>
      <c r="H796" s="142">
        <v>0</v>
      </c>
      <c r="I796" s="142">
        <v>66513</v>
      </c>
      <c r="J796" s="142">
        <v>1069786</v>
      </c>
    </row>
    <row r="797" spans="1:10" x14ac:dyDescent="0.25">
      <c r="A797" s="140" t="s">
        <v>5810</v>
      </c>
      <c r="B797" s="140" t="s">
        <v>2110</v>
      </c>
      <c r="C797" s="140" t="s">
        <v>99</v>
      </c>
      <c r="D797" s="140" t="s">
        <v>100</v>
      </c>
      <c r="E797" s="141" t="s">
        <v>4170</v>
      </c>
      <c r="F797" s="142">
        <v>770797</v>
      </c>
      <c r="G797" s="142">
        <v>760454</v>
      </c>
      <c r="H797" s="142">
        <v>0</v>
      </c>
      <c r="I797" s="142">
        <v>50415</v>
      </c>
      <c r="J797" s="142">
        <v>810869</v>
      </c>
    </row>
    <row r="798" spans="1:10" x14ac:dyDescent="0.25">
      <c r="A798" s="140" t="s">
        <v>5583</v>
      </c>
      <c r="B798" s="140" t="s">
        <v>2110</v>
      </c>
      <c r="C798" s="140" t="s">
        <v>99</v>
      </c>
      <c r="D798" s="140" t="s">
        <v>100</v>
      </c>
      <c r="E798" s="141" t="s">
        <v>4171</v>
      </c>
      <c r="F798" s="142">
        <v>934787</v>
      </c>
      <c r="G798" s="142">
        <v>943525</v>
      </c>
      <c r="H798" s="142">
        <v>0</v>
      </c>
      <c r="I798" s="142">
        <v>28</v>
      </c>
      <c r="J798" s="142">
        <v>943553</v>
      </c>
    </row>
    <row r="799" spans="1:10" x14ac:dyDescent="0.25">
      <c r="A799" s="140" t="s">
        <v>4751</v>
      </c>
      <c r="B799" s="140" t="s">
        <v>2110</v>
      </c>
      <c r="C799" s="140" t="s">
        <v>99</v>
      </c>
      <c r="D799" s="140" t="s">
        <v>100</v>
      </c>
      <c r="E799" s="141" t="s">
        <v>4172</v>
      </c>
      <c r="F799" s="142">
        <v>4015813</v>
      </c>
      <c r="G799" s="142">
        <v>4047599</v>
      </c>
      <c r="H799" s="142">
        <v>0</v>
      </c>
      <c r="I799" s="142">
        <v>118</v>
      </c>
      <c r="J799" s="142">
        <v>4047717</v>
      </c>
    </row>
    <row r="800" spans="1:10" x14ac:dyDescent="0.25">
      <c r="A800" s="140" t="s">
        <v>5885</v>
      </c>
      <c r="B800" s="140" t="s">
        <v>2231</v>
      </c>
      <c r="C800" s="140" t="s">
        <v>19</v>
      </c>
      <c r="D800" s="140" t="s">
        <v>20</v>
      </c>
      <c r="E800" s="141" t="s">
        <v>5987</v>
      </c>
      <c r="F800" s="142">
        <v>10200162</v>
      </c>
      <c r="G800" s="142">
        <v>10343278</v>
      </c>
      <c r="H800" s="142">
        <v>0</v>
      </c>
      <c r="I800" s="142">
        <v>134182</v>
      </c>
      <c r="J800" s="142">
        <v>10477460</v>
      </c>
    </row>
    <row r="801" spans="1:10" x14ac:dyDescent="0.25">
      <c r="A801" s="140" t="s">
        <v>5193</v>
      </c>
      <c r="B801" s="140" t="s">
        <v>2231</v>
      </c>
      <c r="C801" s="140" t="s">
        <v>27</v>
      </c>
      <c r="D801" s="140" t="s">
        <v>28</v>
      </c>
      <c r="E801" s="141" t="s">
        <v>4174</v>
      </c>
      <c r="F801" s="142">
        <v>3857207</v>
      </c>
      <c r="G801" s="142">
        <v>3888167</v>
      </c>
      <c r="H801" s="142">
        <v>0</v>
      </c>
      <c r="I801" s="142">
        <v>113</v>
      </c>
      <c r="J801" s="142">
        <v>3888280</v>
      </c>
    </row>
    <row r="802" spans="1:10" x14ac:dyDescent="0.25">
      <c r="A802" s="140" t="s">
        <v>5364</v>
      </c>
      <c r="B802" s="140" t="s">
        <v>2231</v>
      </c>
      <c r="C802" s="140" t="s">
        <v>27</v>
      </c>
      <c r="D802" s="140" t="s">
        <v>28</v>
      </c>
      <c r="E802" s="141" t="s">
        <v>4175</v>
      </c>
      <c r="F802" s="142">
        <v>348393</v>
      </c>
      <c r="G802" s="142">
        <v>368642</v>
      </c>
      <c r="H802" s="142">
        <v>0</v>
      </c>
      <c r="I802" s="142">
        <v>11</v>
      </c>
      <c r="J802" s="142">
        <v>368653</v>
      </c>
    </row>
    <row r="803" spans="1:10" x14ac:dyDescent="0.25">
      <c r="A803" s="140" t="s">
        <v>5920</v>
      </c>
      <c r="B803" s="140" t="s">
        <v>2231</v>
      </c>
      <c r="C803" s="140" t="s">
        <v>27</v>
      </c>
      <c r="D803" s="140" t="s">
        <v>28</v>
      </c>
      <c r="E803" s="141" t="s">
        <v>4176</v>
      </c>
      <c r="F803" s="142">
        <v>771747</v>
      </c>
      <c r="G803" s="142">
        <v>773305</v>
      </c>
      <c r="H803" s="142">
        <v>0</v>
      </c>
      <c r="I803" s="142">
        <v>23</v>
      </c>
      <c r="J803" s="142">
        <v>773328</v>
      </c>
    </row>
    <row r="804" spans="1:10" x14ac:dyDescent="0.25">
      <c r="A804" s="140" t="s">
        <v>4819</v>
      </c>
      <c r="B804" s="140" t="s">
        <v>2231</v>
      </c>
      <c r="C804" s="140" t="s">
        <v>47</v>
      </c>
      <c r="D804" s="140" t="s">
        <v>48</v>
      </c>
      <c r="E804" s="141" t="s">
        <v>4177</v>
      </c>
      <c r="F804" s="142">
        <v>427281</v>
      </c>
      <c r="G804" s="142">
        <v>474202</v>
      </c>
      <c r="H804" s="142">
        <v>0</v>
      </c>
      <c r="I804" s="142">
        <v>14</v>
      </c>
      <c r="J804" s="142">
        <v>474216</v>
      </c>
    </row>
    <row r="805" spans="1:10" x14ac:dyDescent="0.25">
      <c r="A805" s="140" t="s">
        <v>4899</v>
      </c>
      <c r="B805" s="140" t="s">
        <v>2231</v>
      </c>
      <c r="C805" s="140" t="s">
        <v>27</v>
      </c>
      <c r="D805" s="140" t="s">
        <v>28</v>
      </c>
      <c r="E805" s="141" t="s">
        <v>4178</v>
      </c>
      <c r="F805" s="142">
        <v>529983</v>
      </c>
      <c r="G805" s="142">
        <v>512393</v>
      </c>
      <c r="H805" s="142">
        <v>0</v>
      </c>
      <c r="I805" s="142">
        <v>15</v>
      </c>
      <c r="J805" s="142">
        <v>512408</v>
      </c>
    </row>
    <row r="806" spans="1:10" x14ac:dyDescent="0.25">
      <c r="A806" s="140" t="s">
        <v>5429</v>
      </c>
      <c r="B806" s="140" t="s">
        <v>2247</v>
      </c>
      <c r="C806" s="140" t="s">
        <v>19</v>
      </c>
      <c r="D806" s="140" t="s">
        <v>20</v>
      </c>
      <c r="E806" s="141" t="s">
        <v>5988</v>
      </c>
      <c r="F806" s="142">
        <v>2446879</v>
      </c>
      <c r="G806" s="142">
        <v>2403608</v>
      </c>
      <c r="H806" s="142">
        <v>0</v>
      </c>
      <c r="I806" s="142">
        <v>31182</v>
      </c>
      <c r="J806" s="142">
        <v>2434790</v>
      </c>
    </row>
    <row r="807" spans="1:10" x14ac:dyDescent="0.25">
      <c r="A807" s="140" t="s">
        <v>5989</v>
      </c>
      <c r="B807" s="140" t="s">
        <v>2247</v>
      </c>
      <c r="C807" s="140" t="s">
        <v>27</v>
      </c>
      <c r="D807" s="140" t="s">
        <v>28</v>
      </c>
      <c r="E807" s="141" t="s">
        <v>4180</v>
      </c>
      <c r="F807" s="142">
        <v>349580</v>
      </c>
      <c r="G807" s="142">
        <v>368505</v>
      </c>
      <c r="H807" s="142">
        <v>0</v>
      </c>
      <c r="I807" s="142">
        <v>11</v>
      </c>
      <c r="J807" s="142">
        <v>368516</v>
      </c>
    </row>
    <row r="808" spans="1:10" x14ac:dyDescent="0.25">
      <c r="A808" s="140" t="s">
        <v>5543</v>
      </c>
      <c r="B808" s="140" t="s">
        <v>2247</v>
      </c>
      <c r="C808" s="140" t="s">
        <v>27</v>
      </c>
      <c r="D808" s="140" t="s">
        <v>28</v>
      </c>
      <c r="E808" s="141" t="s">
        <v>4181</v>
      </c>
      <c r="F808" s="142">
        <v>1216768</v>
      </c>
      <c r="G808" s="142">
        <v>1246380</v>
      </c>
      <c r="H808" s="142">
        <v>0</v>
      </c>
      <c r="I808" s="142">
        <v>36</v>
      </c>
      <c r="J808" s="142">
        <v>1246416</v>
      </c>
    </row>
    <row r="809" spans="1:10" x14ac:dyDescent="0.25">
      <c r="A809" s="140" t="s">
        <v>5109</v>
      </c>
      <c r="B809" s="140" t="s">
        <v>2247</v>
      </c>
      <c r="C809" s="140" t="s">
        <v>27</v>
      </c>
      <c r="D809" s="140" t="s">
        <v>28</v>
      </c>
      <c r="E809" s="141" t="s">
        <v>4182</v>
      </c>
      <c r="F809" s="142">
        <v>4701610</v>
      </c>
      <c r="G809" s="142">
        <v>4700710</v>
      </c>
      <c r="H809" s="142">
        <v>0</v>
      </c>
      <c r="I809" s="142">
        <v>137</v>
      </c>
      <c r="J809" s="142">
        <v>4700847</v>
      </c>
    </row>
    <row r="810" spans="1:10" x14ac:dyDescent="0.25">
      <c r="A810" s="140" t="s">
        <v>5643</v>
      </c>
      <c r="B810" s="140" t="s">
        <v>2247</v>
      </c>
      <c r="C810" s="140" t="s">
        <v>47</v>
      </c>
      <c r="D810" s="140" t="s">
        <v>48</v>
      </c>
      <c r="E810" s="141" t="s">
        <v>4183</v>
      </c>
      <c r="F810" s="142">
        <v>1895389</v>
      </c>
      <c r="G810" s="142">
        <v>1867738</v>
      </c>
      <c r="H810" s="142">
        <v>0</v>
      </c>
      <c r="I810" s="142">
        <v>54</v>
      </c>
      <c r="J810" s="142">
        <v>1867792</v>
      </c>
    </row>
    <row r="811" spans="1:10" x14ac:dyDescent="0.25">
      <c r="A811" s="140" t="s">
        <v>5630</v>
      </c>
      <c r="B811" s="140" t="s">
        <v>2247</v>
      </c>
      <c r="C811" s="140" t="s">
        <v>27</v>
      </c>
      <c r="D811" s="140" t="s">
        <v>28</v>
      </c>
      <c r="E811" s="141" t="s">
        <v>4184</v>
      </c>
      <c r="F811" s="142">
        <v>1930281</v>
      </c>
      <c r="G811" s="142">
        <v>1949340</v>
      </c>
      <c r="H811" s="142">
        <v>0</v>
      </c>
      <c r="I811" s="142">
        <v>57</v>
      </c>
      <c r="J811" s="142">
        <v>1949397</v>
      </c>
    </row>
    <row r="812" spans="1:10" x14ac:dyDescent="0.25">
      <c r="A812" s="140" t="s">
        <v>4809</v>
      </c>
      <c r="B812" s="140" t="s">
        <v>2247</v>
      </c>
      <c r="C812" s="140" t="s">
        <v>47</v>
      </c>
      <c r="D812" s="140" t="s">
        <v>48</v>
      </c>
      <c r="E812" s="141" t="s">
        <v>4185</v>
      </c>
      <c r="F812" s="142">
        <v>660883</v>
      </c>
      <c r="G812" s="142">
        <v>624834</v>
      </c>
      <c r="H812" s="142">
        <v>0</v>
      </c>
      <c r="I812" s="142">
        <v>18</v>
      </c>
      <c r="J812" s="142">
        <v>624852</v>
      </c>
    </row>
    <row r="813" spans="1:10" x14ac:dyDescent="0.25">
      <c r="A813" s="140" t="s">
        <v>4801</v>
      </c>
      <c r="B813" s="140" t="s">
        <v>2247</v>
      </c>
      <c r="C813" s="140" t="s">
        <v>99</v>
      </c>
      <c r="D813" s="140" t="s">
        <v>100</v>
      </c>
      <c r="E813" s="141" t="s">
        <v>4186</v>
      </c>
      <c r="F813" s="142">
        <v>6695147</v>
      </c>
      <c r="G813" s="142">
        <v>6795048</v>
      </c>
      <c r="H813" s="142">
        <v>0</v>
      </c>
      <c r="I813" s="142">
        <v>198</v>
      </c>
      <c r="J813" s="142">
        <v>6795246</v>
      </c>
    </row>
    <row r="814" spans="1:10" x14ac:dyDescent="0.25">
      <c r="A814" s="140" t="s">
        <v>4890</v>
      </c>
      <c r="B814" s="140" t="s">
        <v>2265</v>
      </c>
      <c r="C814" s="140" t="s">
        <v>19</v>
      </c>
      <c r="D814" s="140" t="s">
        <v>20</v>
      </c>
      <c r="E814" s="141" t="s">
        <v>5990</v>
      </c>
      <c r="F814" s="142">
        <v>45402486</v>
      </c>
      <c r="G814" s="142">
        <v>45372673</v>
      </c>
      <c r="H814" s="142">
        <v>0</v>
      </c>
      <c r="I814" s="142">
        <v>588612</v>
      </c>
      <c r="J814" s="142">
        <v>45961285</v>
      </c>
    </row>
    <row r="815" spans="1:10" x14ac:dyDescent="0.25">
      <c r="A815" s="140" t="s">
        <v>3324</v>
      </c>
      <c r="B815" s="140" t="s">
        <v>2265</v>
      </c>
      <c r="C815" s="140" t="s">
        <v>27</v>
      </c>
      <c r="D815" s="140" t="s">
        <v>28</v>
      </c>
      <c r="E815" s="141" t="s">
        <v>4188</v>
      </c>
      <c r="F815" s="142">
        <v>3074627</v>
      </c>
      <c r="G815" s="142">
        <v>3029753</v>
      </c>
      <c r="H815" s="142">
        <v>0</v>
      </c>
      <c r="I815" s="142">
        <v>88</v>
      </c>
      <c r="J815" s="142">
        <v>3029841</v>
      </c>
    </row>
    <row r="816" spans="1:10" x14ac:dyDescent="0.25">
      <c r="A816" s="140" t="s">
        <v>5844</v>
      </c>
      <c r="B816" s="140" t="s">
        <v>2265</v>
      </c>
      <c r="C816" s="140" t="s">
        <v>47</v>
      </c>
      <c r="D816" s="140" t="s">
        <v>48</v>
      </c>
      <c r="E816" s="141" t="s">
        <v>4189</v>
      </c>
      <c r="F816" s="142">
        <v>472546</v>
      </c>
      <c r="G816" s="142">
        <v>486867</v>
      </c>
      <c r="H816" s="142">
        <v>0</v>
      </c>
      <c r="I816" s="142">
        <v>14</v>
      </c>
      <c r="J816" s="142">
        <v>486881</v>
      </c>
    </row>
    <row r="817" spans="1:10" x14ac:dyDescent="0.25">
      <c r="A817" s="140" t="s">
        <v>4950</v>
      </c>
      <c r="B817" s="140" t="s">
        <v>2265</v>
      </c>
      <c r="C817" s="140" t="s">
        <v>47</v>
      </c>
      <c r="D817" s="140" t="s">
        <v>48</v>
      </c>
      <c r="E817" s="141" t="s">
        <v>4190</v>
      </c>
      <c r="F817" s="142">
        <v>828828</v>
      </c>
      <c r="G817" s="142">
        <v>816930</v>
      </c>
      <c r="H817" s="142">
        <v>0</v>
      </c>
      <c r="I817" s="142">
        <v>24</v>
      </c>
      <c r="J817" s="142">
        <v>816954</v>
      </c>
    </row>
    <row r="818" spans="1:10" x14ac:dyDescent="0.25">
      <c r="A818" s="140" t="s">
        <v>5680</v>
      </c>
      <c r="B818" s="140" t="s">
        <v>2265</v>
      </c>
      <c r="C818" s="140" t="s">
        <v>47</v>
      </c>
      <c r="D818" s="140" t="s">
        <v>48</v>
      </c>
      <c r="E818" s="141" t="s">
        <v>4191</v>
      </c>
      <c r="F818" s="142">
        <v>861332</v>
      </c>
      <c r="G818" s="142">
        <v>902849</v>
      </c>
      <c r="H818" s="142">
        <v>0</v>
      </c>
      <c r="I818" s="142">
        <v>26</v>
      </c>
      <c r="J818" s="142">
        <v>902875</v>
      </c>
    </row>
    <row r="819" spans="1:10" x14ac:dyDescent="0.25">
      <c r="A819" s="140" t="s">
        <v>5324</v>
      </c>
      <c r="B819" s="140" t="s">
        <v>2265</v>
      </c>
      <c r="C819" s="140" t="s">
        <v>27</v>
      </c>
      <c r="D819" s="140" t="s">
        <v>28</v>
      </c>
      <c r="E819" s="141" t="s">
        <v>4192</v>
      </c>
      <c r="F819" s="142">
        <v>1743657</v>
      </c>
      <c r="G819" s="142">
        <v>1735285</v>
      </c>
      <c r="H819" s="142">
        <v>0</v>
      </c>
      <c r="I819" s="142">
        <v>51</v>
      </c>
      <c r="J819" s="142">
        <v>1735336</v>
      </c>
    </row>
    <row r="820" spans="1:10" x14ac:dyDescent="0.25">
      <c r="A820" s="140" t="s">
        <v>5599</v>
      </c>
      <c r="B820" s="140" t="s">
        <v>2265</v>
      </c>
      <c r="C820" s="140" t="s">
        <v>27</v>
      </c>
      <c r="D820" s="140" t="s">
        <v>28</v>
      </c>
      <c r="E820" s="141" t="s">
        <v>4193</v>
      </c>
      <c r="F820" s="142">
        <v>12634306</v>
      </c>
      <c r="G820" s="142">
        <v>12542759</v>
      </c>
      <c r="H820" s="142">
        <v>0</v>
      </c>
      <c r="I820" s="142">
        <v>366</v>
      </c>
      <c r="J820" s="142">
        <v>12543125</v>
      </c>
    </row>
    <row r="821" spans="1:10" x14ac:dyDescent="0.25">
      <c r="A821" s="140" t="s">
        <v>4873</v>
      </c>
      <c r="B821" s="140" t="s">
        <v>2265</v>
      </c>
      <c r="C821" s="140" t="s">
        <v>27</v>
      </c>
      <c r="D821" s="140" t="s">
        <v>28</v>
      </c>
      <c r="E821" s="141" t="s">
        <v>4194</v>
      </c>
      <c r="F821" s="142">
        <v>916223</v>
      </c>
      <c r="G821" s="142">
        <v>905871</v>
      </c>
      <c r="H821" s="142">
        <v>0</v>
      </c>
      <c r="I821" s="142">
        <v>26</v>
      </c>
      <c r="J821" s="142">
        <v>905897</v>
      </c>
    </row>
    <row r="822" spans="1:10" x14ac:dyDescent="0.25">
      <c r="A822" s="140" t="s">
        <v>5144</v>
      </c>
      <c r="B822" s="140" t="s">
        <v>2265</v>
      </c>
      <c r="C822" s="140" t="s">
        <v>47</v>
      </c>
      <c r="D822" s="140" t="s">
        <v>48</v>
      </c>
      <c r="E822" s="141" t="s">
        <v>4195</v>
      </c>
      <c r="F822" s="142">
        <v>187873</v>
      </c>
      <c r="G822" s="142">
        <v>207018</v>
      </c>
      <c r="H822" s="142">
        <v>0</v>
      </c>
      <c r="I822" s="142">
        <v>6</v>
      </c>
      <c r="J822" s="142">
        <v>207024</v>
      </c>
    </row>
    <row r="823" spans="1:10" x14ac:dyDescent="0.25">
      <c r="A823" s="140" t="s">
        <v>4903</v>
      </c>
      <c r="B823" s="140" t="s">
        <v>2265</v>
      </c>
      <c r="C823" s="140" t="s">
        <v>47</v>
      </c>
      <c r="D823" s="140" t="s">
        <v>48</v>
      </c>
      <c r="E823" s="141" t="s">
        <v>4196</v>
      </c>
      <c r="F823" s="142">
        <v>326050</v>
      </c>
      <c r="G823" s="142">
        <v>299788</v>
      </c>
      <c r="H823" s="142">
        <v>0</v>
      </c>
      <c r="I823" s="142">
        <v>9</v>
      </c>
      <c r="J823" s="142">
        <v>299797</v>
      </c>
    </row>
    <row r="824" spans="1:10" x14ac:dyDescent="0.25">
      <c r="A824" s="140" t="s">
        <v>5852</v>
      </c>
      <c r="B824" s="140" t="s">
        <v>2265</v>
      </c>
      <c r="C824" s="140" t="s">
        <v>47</v>
      </c>
      <c r="D824" s="140" t="s">
        <v>48</v>
      </c>
      <c r="E824" s="141" t="s">
        <v>4197</v>
      </c>
      <c r="F824" s="142">
        <v>463633</v>
      </c>
      <c r="G824" s="142">
        <v>462426</v>
      </c>
      <c r="H824" s="142">
        <v>-75638</v>
      </c>
      <c r="I824" s="142">
        <v>13</v>
      </c>
      <c r="J824" s="142">
        <v>386801</v>
      </c>
    </row>
    <row r="825" spans="1:10" x14ac:dyDescent="0.25">
      <c r="A825" s="140" t="s">
        <v>5554</v>
      </c>
      <c r="B825" s="140" t="s">
        <v>2265</v>
      </c>
      <c r="C825" s="140" t="s">
        <v>27</v>
      </c>
      <c r="D825" s="140" t="s">
        <v>28</v>
      </c>
      <c r="E825" s="141" t="s">
        <v>4198</v>
      </c>
      <c r="F825" s="142">
        <v>1067798</v>
      </c>
      <c r="G825" s="142">
        <v>1088176</v>
      </c>
      <c r="H825" s="142">
        <v>0</v>
      </c>
      <c r="I825" s="142">
        <v>32</v>
      </c>
      <c r="J825" s="142">
        <v>1088208</v>
      </c>
    </row>
    <row r="826" spans="1:10" x14ac:dyDescent="0.25">
      <c r="A826" s="140" t="s">
        <v>5803</v>
      </c>
      <c r="B826" s="140" t="s">
        <v>2265</v>
      </c>
      <c r="C826" s="140" t="s">
        <v>27</v>
      </c>
      <c r="D826" s="140" t="s">
        <v>28</v>
      </c>
      <c r="E826" s="141" t="s">
        <v>4199</v>
      </c>
      <c r="F826" s="142">
        <v>452961</v>
      </c>
      <c r="G826" s="142">
        <v>445251</v>
      </c>
      <c r="H826" s="142">
        <v>0</v>
      </c>
      <c r="I826" s="142">
        <v>13</v>
      </c>
      <c r="J826" s="142">
        <v>445264</v>
      </c>
    </row>
    <row r="827" spans="1:10" x14ac:dyDescent="0.25">
      <c r="A827" s="140" t="s">
        <v>4803</v>
      </c>
      <c r="B827" s="140" t="s">
        <v>2265</v>
      </c>
      <c r="C827" s="140" t="s">
        <v>47</v>
      </c>
      <c r="D827" s="140" t="s">
        <v>48</v>
      </c>
      <c r="E827" s="141" t="s">
        <v>4200</v>
      </c>
      <c r="F827" s="142">
        <v>402839</v>
      </c>
      <c r="G827" s="142">
        <v>395827</v>
      </c>
      <c r="H827" s="142">
        <v>0</v>
      </c>
      <c r="I827" s="142">
        <v>12</v>
      </c>
      <c r="J827" s="142">
        <v>395839</v>
      </c>
    </row>
    <row r="828" spans="1:10" x14ac:dyDescent="0.25">
      <c r="A828" s="140" t="s">
        <v>5170</v>
      </c>
      <c r="B828" s="140" t="s">
        <v>2265</v>
      </c>
      <c r="C828" s="140" t="s">
        <v>47</v>
      </c>
      <c r="D828" s="140" t="s">
        <v>48</v>
      </c>
      <c r="E828" s="141" t="s">
        <v>4201</v>
      </c>
      <c r="F828" s="142">
        <v>376524</v>
      </c>
      <c r="G828" s="142">
        <v>364790</v>
      </c>
      <c r="H828" s="142">
        <v>0</v>
      </c>
      <c r="I828" s="142">
        <v>11</v>
      </c>
      <c r="J828" s="142">
        <v>364801</v>
      </c>
    </row>
    <row r="829" spans="1:10" x14ac:dyDescent="0.25">
      <c r="A829" s="140" t="s">
        <v>5694</v>
      </c>
      <c r="B829" s="140" t="s">
        <v>2265</v>
      </c>
      <c r="C829" s="140" t="s">
        <v>47</v>
      </c>
      <c r="D829" s="140" t="s">
        <v>48</v>
      </c>
      <c r="E829" s="141" t="s">
        <v>4202</v>
      </c>
      <c r="F829" s="142">
        <v>729173</v>
      </c>
      <c r="G829" s="142">
        <v>707650</v>
      </c>
      <c r="H829" s="142">
        <v>0</v>
      </c>
      <c r="I829" s="142">
        <v>21</v>
      </c>
      <c r="J829" s="142">
        <v>707671</v>
      </c>
    </row>
    <row r="830" spans="1:10" x14ac:dyDescent="0.25">
      <c r="A830" s="140" t="s">
        <v>5266</v>
      </c>
      <c r="B830" s="140" t="s">
        <v>2265</v>
      </c>
      <c r="C830" s="140" t="s">
        <v>47</v>
      </c>
      <c r="D830" s="140" t="s">
        <v>48</v>
      </c>
      <c r="E830" s="141" t="s">
        <v>4203</v>
      </c>
      <c r="F830" s="142">
        <v>818960</v>
      </c>
      <c r="G830" s="142">
        <v>816860</v>
      </c>
      <c r="H830" s="142">
        <v>0</v>
      </c>
      <c r="I830" s="142">
        <v>24</v>
      </c>
      <c r="J830" s="142">
        <v>816884</v>
      </c>
    </row>
    <row r="831" spans="1:10" x14ac:dyDescent="0.25">
      <c r="A831" s="140" t="s">
        <v>5472</v>
      </c>
      <c r="B831" s="140" t="s">
        <v>2265</v>
      </c>
      <c r="C831" s="140" t="s">
        <v>47</v>
      </c>
      <c r="D831" s="140" t="s">
        <v>48</v>
      </c>
      <c r="E831" s="141" t="s">
        <v>4204</v>
      </c>
      <c r="F831" s="142">
        <v>1571368</v>
      </c>
      <c r="G831" s="142">
        <v>1583786</v>
      </c>
      <c r="H831" s="142">
        <v>0</v>
      </c>
      <c r="I831" s="142">
        <v>46</v>
      </c>
      <c r="J831" s="142">
        <v>1583832</v>
      </c>
    </row>
    <row r="832" spans="1:10" x14ac:dyDescent="0.25">
      <c r="A832" s="140" t="s">
        <v>5504</v>
      </c>
      <c r="B832" s="140" t="s">
        <v>2265</v>
      </c>
      <c r="C832" s="140" t="s">
        <v>27</v>
      </c>
      <c r="D832" s="140" t="s">
        <v>28</v>
      </c>
      <c r="E832" s="141" t="s">
        <v>4205</v>
      </c>
      <c r="F832" s="142">
        <v>671571</v>
      </c>
      <c r="G832" s="142">
        <v>661352</v>
      </c>
      <c r="H832" s="142">
        <v>0</v>
      </c>
      <c r="I832" s="142">
        <v>19</v>
      </c>
      <c r="J832" s="142">
        <v>661371</v>
      </c>
    </row>
    <row r="833" spans="1:10" x14ac:dyDescent="0.25">
      <c r="A833" s="140" t="s">
        <v>5519</v>
      </c>
      <c r="B833" s="140" t="s">
        <v>2265</v>
      </c>
      <c r="C833" s="140" t="s">
        <v>47</v>
      </c>
      <c r="D833" s="140" t="s">
        <v>48</v>
      </c>
      <c r="E833" s="141" t="s">
        <v>4206</v>
      </c>
      <c r="F833" s="142">
        <v>1052733</v>
      </c>
      <c r="G833" s="142">
        <v>1049722</v>
      </c>
      <c r="H833" s="142">
        <v>0</v>
      </c>
      <c r="I833" s="142">
        <v>31</v>
      </c>
      <c r="J833" s="142">
        <v>1049753</v>
      </c>
    </row>
    <row r="834" spans="1:10" x14ac:dyDescent="0.25">
      <c r="A834" s="140" t="s">
        <v>5646</v>
      </c>
      <c r="B834" s="140" t="s">
        <v>2265</v>
      </c>
      <c r="C834" s="140" t="s">
        <v>27</v>
      </c>
      <c r="D834" s="140" t="s">
        <v>28</v>
      </c>
      <c r="E834" s="141" t="s">
        <v>4207</v>
      </c>
      <c r="F834" s="142">
        <v>678937</v>
      </c>
      <c r="G834" s="142">
        <v>673922</v>
      </c>
      <c r="H834" s="142">
        <v>0</v>
      </c>
      <c r="I834" s="142">
        <v>20</v>
      </c>
      <c r="J834" s="142">
        <v>673942</v>
      </c>
    </row>
    <row r="835" spans="1:10" x14ac:dyDescent="0.25">
      <c r="A835" s="140" t="s">
        <v>5064</v>
      </c>
      <c r="B835" s="140" t="s">
        <v>2265</v>
      </c>
      <c r="C835" s="140" t="s">
        <v>47</v>
      </c>
      <c r="D835" s="140" t="s">
        <v>48</v>
      </c>
      <c r="E835" s="141" t="s">
        <v>4208</v>
      </c>
      <c r="F835" s="142">
        <v>523399</v>
      </c>
      <c r="G835" s="142">
        <v>516813</v>
      </c>
      <c r="H835" s="142">
        <v>0</v>
      </c>
      <c r="I835" s="142">
        <v>34263</v>
      </c>
      <c r="J835" s="142">
        <v>551076</v>
      </c>
    </row>
    <row r="836" spans="1:10" x14ac:dyDescent="0.25">
      <c r="A836" s="140" t="s">
        <v>5024</v>
      </c>
      <c r="B836" s="140" t="s">
        <v>2265</v>
      </c>
      <c r="C836" s="140" t="s">
        <v>47</v>
      </c>
      <c r="D836" s="140" t="s">
        <v>48</v>
      </c>
      <c r="E836" s="141" t="s">
        <v>4209</v>
      </c>
      <c r="F836" s="142">
        <v>1362540</v>
      </c>
      <c r="G836" s="142">
        <v>1402248</v>
      </c>
      <c r="H836" s="142">
        <v>0</v>
      </c>
      <c r="I836" s="142">
        <v>92963</v>
      </c>
      <c r="J836" s="142">
        <v>1495211</v>
      </c>
    </row>
    <row r="837" spans="1:10" x14ac:dyDescent="0.25">
      <c r="A837" s="140" t="s">
        <v>5551</v>
      </c>
      <c r="B837" s="140" t="s">
        <v>2265</v>
      </c>
      <c r="C837" s="140" t="s">
        <v>47</v>
      </c>
      <c r="D837" s="140" t="s">
        <v>48</v>
      </c>
      <c r="E837" s="141" t="s">
        <v>4210</v>
      </c>
      <c r="F837" s="142">
        <v>792243</v>
      </c>
      <c r="G837" s="142">
        <v>808156</v>
      </c>
      <c r="H837" s="142">
        <v>0</v>
      </c>
      <c r="I837" s="142">
        <v>53578</v>
      </c>
      <c r="J837" s="142">
        <v>861734</v>
      </c>
    </row>
    <row r="838" spans="1:10" x14ac:dyDescent="0.25">
      <c r="A838" s="140" t="s">
        <v>4933</v>
      </c>
      <c r="B838" s="140" t="s">
        <v>2265</v>
      </c>
      <c r="C838" s="140" t="s">
        <v>47</v>
      </c>
      <c r="D838" s="140" t="s">
        <v>48</v>
      </c>
      <c r="E838" s="141" t="s">
        <v>4211</v>
      </c>
      <c r="F838" s="142">
        <v>1347603</v>
      </c>
      <c r="G838" s="142">
        <v>1355172</v>
      </c>
      <c r="H838" s="142">
        <v>0</v>
      </c>
      <c r="I838" s="142">
        <v>89842</v>
      </c>
      <c r="J838" s="142">
        <v>1445014</v>
      </c>
    </row>
    <row r="839" spans="1:10" x14ac:dyDescent="0.25">
      <c r="A839" s="140" t="s">
        <v>4890</v>
      </c>
      <c r="B839" s="140" t="s">
        <v>2265</v>
      </c>
      <c r="C839" s="140" t="s">
        <v>27</v>
      </c>
      <c r="D839" s="140" t="s">
        <v>28</v>
      </c>
      <c r="E839" s="141" t="s">
        <v>4212</v>
      </c>
      <c r="F839" s="142">
        <v>151348438</v>
      </c>
      <c r="G839" s="142">
        <v>150423554</v>
      </c>
      <c r="H839" s="142">
        <v>0</v>
      </c>
      <c r="I839" s="142">
        <v>1036835</v>
      </c>
      <c r="J839" s="142">
        <v>151460389</v>
      </c>
    </row>
    <row r="840" spans="1:10" x14ac:dyDescent="0.25">
      <c r="A840" s="140" t="s">
        <v>5289</v>
      </c>
      <c r="B840" s="140" t="s">
        <v>2265</v>
      </c>
      <c r="C840" s="140" t="s">
        <v>27</v>
      </c>
      <c r="D840" s="140" t="s">
        <v>28</v>
      </c>
      <c r="E840" s="141" t="s">
        <v>4213</v>
      </c>
      <c r="F840" s="142">
        <v>2241293</v>
      </c>
      <c r="G840" s="142">
        <v>2223964</v>
      </c>
      <c r="H840" s="142">
        <v>0</v>
      </c>
      <c r="I840" s="142">
        <v>65</v>
      </c>
      <c r="J840" s="142">
        <v>2224029</v>
      </c>
    </row>
    <row r="841" spans="1:10" x14ac:dyDescent="0.25">
      <c r="A841" s="140" t="s">
        <v>5515</v>
      </c>
      <c r="B841" s="140" t="s">
        <v>2265</v>
      </c>
      <c r="C841" s="140" t="s">
        <v>47</v>
      </c>
      <c r="D841" s="140" t="s">
        <v>48</v>
      </c>
      <c r="E841" s="141" t="s">
        <v>4214</v>
      </c>
      <c r="F841" s="142">
        <v>809823</v>
      </c>
      <c r="G841" s="142">
        <v>787669</v>
      </c>
      <c r="H841" s="142">
        <v>0</v>
      </c>
      <c r="I841" s="142">
        <v>23</v>
      </c>
      <c r="J841" s="142">
        <v>787692</v>
      </c>
    </row>
    <row r="842" spans="1:10" x14ac:dyDescent="0.25">
      <c r="A842" s="140" t="s">
        <v>5522</v>
      </c>
      <c r="B842" s="140" t="s">
        <v>2265</v>
      </c>
      <c r="C842" s="140" t="s">
        <v>27</v>
      </c>
      <c r="D842" s="140" t="s">
        <v>28</v>
      </c>
      <c r="E842" s="141" t="s">
        <v>4215</v>
      </c>
      <c r="F842" s="142">
        <v>7790946</v>
      </c>
      <c r="G842" s="142">
        <v>7692747</v>
      </c>
      <c r="H842" s="142">
        <v>0</v>
      </c>
      <c r="I842" s="142">
        <v>224</v>
      </c>
      <c r="J842" s="142">
        <v>7692971</v>
      </c>
    </row>
    <row r="843" spans="1:10" x14ac:dyDescent="0.25">
      <c r="A843" s="140" t="s">
        <v>5445</v>
      </c>
      <c r="B843" s="140" t="s">
        <v>2265</v>
      </c>
      <c r="C843" s="140" t="s">
        <v>27</v>
      </c>
      <c r="D843" s="140" t="s">
        <v>28</v>
      </c>
      <c r="E843" s="141" t="s">
        <v>4216</v>
      </c>
      <c r="F843" s="142">
        <v>906401</v>
      </c>
      <c r="G843" s="142">
        <v>926545</v>
      </c>
      <c r="H843" s="142">
        <v>0</v>
      </c>
      <c r="I843" s="142">
        <v>27</v>
      </c>
      <c r="J843" s="142">
        <v>926572</v>
      </c>
    </row>
    <row r="844" spans="1:10" x14ac:dyDescent="0.25">
      <c r="A844" s="140" t="s">
        <v>5562</v>
      </c>
      <c r="B844" s="140" t="s">
        <v>2265</v>
      </c>
      <c r="C844" s="140" t="s">
        <v>47</v>
      </c>
      <c r="D844" s="140" t="s">
        <v>48</v>
      </c>
      <c r="E844" s="141" t="s">
        <v>4217</v>
      </c>
      <c r="F844" s="142">
        <v>342392</v>
      </c>
      <c r="G844" s="142">
        <v>313690</v>
      </c>
      <c r="H844" s="142">
        <v>0</v>
      </c>
      <c r="I844" s="142">
        <v>9</v>
      </c>
      <c r="J844" s="142">
        <v>313699</v>
      </c>
    </row>
    <row r="845" spans="1:10" x14ac:dyDescent="0.25">
      <c r="A845" s="140" t="s">
        <v>5070</v>
      </c>
      <c r="B845" s="140" t="s">
        <v>2265</v>
      </c>
      <c r="C845" s="140" t="s">
        <v>27</v>
      </c>
      <c r="D845" s="140" t="s">
        <v>28</v>
      </c>
      <c r="E845" s="141" t="s">
        <v>4218</v>
      </c>
      <c r="F845" s="142">
        <v>2064733</v>
      </c>
      <c r="G845" s="142">
        <v>2067568</v>
      </c>
      <c r="H845" s="142">
        <v>0</v>
      </c>
      <c r="I845" s="142">
        <v>60</v>
      </c>
      <c r="J845" s="142">
        <v>2067628</v>
      </c>
    </row>
    <row r="846" spans="1:10" x14ac:dyDescent="0.25">
      <c r="A846" s="140" t="s">
        <v>5802</v>
      </c>
      <c r="B846" s="140" t="s">
        <v>2265</v>
      </c>
      <c r="C846" s="140" t="s">
        <v>27</v>
      </c>
      <c r="D846" s="140" t="s">
        <v>28</v>
      </c>
      <c r="E846" s="141" t="s">
        <v>4219</v>
      </c>
      <c r="F846" s="142">
        <v>4603231</v>
      </c>
      <c r="G846" s="142">
        <v>4488728</v>
      </c>
      <c r="H846" s="142">
        <v>0</v>
      </c>
      <c r="I846" s="142">
        <v>131</v>
      </c>
      <c r="J846" s="142">
        <v>4488859</v>
      </c>
    </row>
    <row r="847" spans="1:10" x14ac:dyDescent="0.25">
      <c r="A847" s="140" t="s">
        <v>4987</v>
      </c>
      <c r="B847" s="140" t="s">
        <v>2265</v>
      </c>
      <c r="C847" s="140" t="s">
        <v>47</v>
      </c>
      <c r="D847" s="140" t="s">
        <v>48</v>
      </c>
      <c r="E847" s="141" t="s">
        <v>4220</v>
      </c>
      <c r="F847" s="142">
        <v>1510999</v>
      </c>
      <c r="G847" s="142">
        <v>1491380</v>
      </c>
      <c r="H847" s="142">
        <v>0</v>
      </c>
      <c r="I847" s="142">
        <v>43</v>
      </c>
      <c r="J847" s="142">
        <v>1491423</v>
      </c>
    </row>
    <row r="848" spans="1:10" x14ac:dyDescent="0.25">
      <c r="A848" s="140" t="s">
        <v>5273</v>
      </c>
      <c r="B848" s="140" t="s">
        <v>2265</v>
      </c>
      <c r="C848" s="140" t="s">
        <v>27</v>
      </c>
      <c r="D848" s="140" t="s">
        <v>28</v>
      </c>
      <c r="E848" s="141" t="s">
        <v>4221</v>
      </c>
      <c r="F848" s="142">
        <v>1651052</v>
      </c>
      <c r="G848" s="142">
        <v>1645119</v>
      </c>
      <c r="H848" s="142">
        <v>0</v>
      </c>
      <c r="I848" s="142">
        <v>48</v>
      </c>
      <c r="J848" s="142">
        <v>1645167</v>
      </c>
    </row>
    <row r="849" spans="1:10" x14ac:dyDescent="0.25">
      <c r="A849" s="140" t="s">
        <v>5209</v>
      </c>
      <c r="B849" s="140" t="s">
        <v>2265</v>
      </c>
      <c r="C849" s="140" t="s">
        <v>47</v>
      </c>
      <c r="D849" s="140" t="s">
        <v>48</v>
      </c>
      <c r="E849" s="141" t="s">
        <v>4222</v>
      </c>
      <c r="F849" s="142">
        <v>1091053</v>
      </c>
      <c r="G849" s="142">
        <v>1116062</v>
      </c>
      <c r="H849" s="142">
        <v>0</v>
      </c>
      <c r="I849" s="142">
        <v>33</v>
      </c>
      <c r="J849" s="142">
        <v>1116095</v>
      </c>
    </row>
    <row r="850" spans="1:10" x14ac:dyDescent="0.25">
      <c r="A850" s="140" t="s">
        <v>5121</v>
      </c>
      <c r="B850" s="140" t="s">
        <v>2265</v>
      </c>
      <c r="C850" s="140" t="s">
        <v>27</v>
      </c>
      <c r="D850" s="140" t="s">
        <v>28</v>
      </c>
      <c r="E850" s="141" t="s">
        <v>4223</v>
      </c>
      <c r="F850" s="142">
        <v>2171215</v>
      </c>
      <c r="G850" s="142">
        <v>2177079</v>
      </c>
      <c r="H850" s="142">
        <v>0</v>
      </c>
      <c r="I850" s="142">
        <v>63</v>
      </c>
      <c r="J850" s="142">
        <v>2177142</v>
      </c>
    </row>
    <row r="851" spans="1:10" x14ac:dyDescent="0.25">
      <c r="A851" s="140" t="s">
        <v>5578</v>
      </c>
      <c r="B851" s="140" t="s">
        <v>2265</v>
      </c>
      <c r="C851" s="140" t="s">
        <v>27</v>
      </c>
      <c r="D851" s="140" t="s">
        <v>28</v>
      </c>
      <c r="E851" s="141" t="s">
        <v>4698</v>
      </c>
      <c r="F851" s="142">
        <v>784574</v>
      </c>
      <c r="G851" s="142">
        <v>801299</v>
      </c>
      <c r="H851" s="142">
        <v>0</v>
      </c>
      <c r="I851" s="142">
        <v>23</v>
      </c>
      <c r="J851" s="142">
        <v>801322</v>
      </c>
    </row>
    <row r="852" spans="1:10" x14ac:dyDescent="0.25">
      <c r="A852" s="140" t="s">
        <v>5331</v>
      </c>
      <c r="B852" s="140" t="s">
        <v>2265</v>
      </c>
      <c r="C852" s="140" t="s">
        <v>47</v>
      </c>
      <c r="D852" s="140" t="s">
        <v>48</v>
      </c>
      <c r="E852" s="141" t="s">
        <v>4224</v>
      </c>
      <c r="F852" s="142">
        <v>267474</v>
      </c>
      <c r="G852" s="142">
        <v>264185</v>
      </c>
      <c r="H852" s="142">
        <v>0</v>
      </c>
      <c r="I852" s="142">
        <v>8</v>
      </c>
      <c r="J852" s="142">
        <v>264193</v>
      </c>
    </row>
    <row r="853" spans="1:10" x14ac:dyDescent="0.25">
      <c r="A853" s="140" t="s">
        <v>5163</v>
      </c>
      <c r="B853" s="140" t="s">
        <v>2265</v>
      </c>
      <c r="C853" s="140" t="s">
        <v>27</v>
      </c>
      <c r="D853" s="140" t="s">
        <v>28</v>
      </c>
      <c r="E853" s="141" t="s">
        <v>4225</v>
      </c>
      <c r="F853" s="142">
        <v>808721</v>
      </c>
      <c r="G853" s="142">
        <v>773254</v>
      </c>
      <c r="H853" s="142">
        <v>0</v>
      </c>
      <c r="I853" s="142">
        <v>51264</v>
      </c>
      <c r="J853" s="142">
        <v>824518</v>
      </c>
    </row>
    <row r="854" spans="1:10" x14ac:dyDescent="0.25">
      <c r="A854" s="140" t="s">
        <v>5700</v>
      </c>
      <c r="B854" s="140" t="s">
        <v>2265</v>
      </c>
      <c r="C854" s="140" t="s">
        <v>47</v>
      </c>
      <c r="D854" s="140" t="s">
        <v>48</v>
      </c>
      <c r="E854" s="141" t="s">
        <v>4226</v>
      </c>
      <c r="F854" s="142">
        <v>3161714</v>
      </c>
      <c r="G854" s="142">
        <v>3151551</v>
      </c>
      <c r="H854" s="142">
        <v>0</v>
      </c>
      <c r="I854" s="142">
        <v>208935</v>
      </c>
      <c r="J854" s="142">
        <v>3360486</v>
      </c>
    </row>
    <row r="855" spans="1:10" x14ac:dyDescent="0.25">
      <c r="A855" s="140" t="s">
        <v>5589</v>
      </c>
      <c r="B855" s="140" t="s">
        <v>2265</v>
      </c>
      <c r="C855" s="140" t="s">
        <v>99</v>
      </c>
      <c r="D855" s="140" t="s">
        <v>100</v>
      </c>
      <c r="E855" s="141" t="s">
        <v>4227</v>
      </c>
      <c r="F855" s="142">
        <v>1321975</v>
      </c>
      <c r="G855" s="142">
        <v>1293201</v>
      </c>
      <c r="H855" s="142">
        <v>0</v>
      </c>
      <c r="I855" s="142">
        <v>38</v>
      </c>
      <c r="J855" s="142">
        <v>1293239</v>
      </c>
    </row>
    <row r="856" spans="1:10" x14ac:dyDescent="0.25">
      <c r="A856" s="140" t="s">
        <v>5567</v>
      </c>
      <c r="B856" s="140" t="s">
        <v>2265</v>
      </c>
      <c r="C856" s="140" t="s">
        <v>99</v>
      </c>
      <c r="D856" s="140" t="s">
        <v>100</v>
      </c>
      <c r="E856" s="141" t="s">
        <v>4228</v>
      </c>
      <c r="F856" s="142">
        <v>2417522</v>
      </c>
      <c r="G856" s="142">
        <v>2435696</v>
      </c>
      <c r="H856" s="142">
        <v>0</v>
      </c>
      <c r="I856" s="142">
        <v>71</v>
      </c>
      <c r="J856" s="142">
        <v>2435767</v>
      </c>
    </row>
    <row r="857" spans="1:10" x14ac:dyDescent="0.25">
      <c r="A857" s="140" t="s">
        <v>5411</v>
      </c>
      <c r="B857" s="140" t="s">
        <v>2265</v>
      </c>
      <c r="C857" s="140" t="s">
        <v>99</v>
      </c>
      <c r="D857" s="140" t="s">
        <v>100</v>
      </c>
      <c r="E857" s="141" t="s">
        <v>4229</v>
      </c>
      <c r="F857" s="142">
        <v>1663116</v>
      </c>
      <c r="G857" s="142">
        <v>1651331</v>
      </c>
      <c r="H857" s="142">
        <v>0</v>
      </c>
      <c r="I857" s="142">
        <v>48</v>
      </c>
      <c r="J857" s="142">
        <v>1651379</v>
      </c>
    </row>
    <row r="858" spans="1:10" x14ac:dyDescent="0.25">
      <c r="A858" s="140" t="s">
        <v>5840</v>
      </c>
      <c r="B858" s="140" t="s">
        <v>2265</v>
      </c>
      <c r="C858" s="140" t="s">
        <v>99</v>
      </c>
      <c r="D858" s="140" t="s">
        <v>100</v>
      </c>
      <c r="E858" s="141" t="s">
        <v>4230</v>
      </c>
      <c r="F858" s="142">
        <v>12736285</v>
      </c>
      <c r="G858" s="142">
        <v>13094649</v>
      </c>
      <c r="H858" s="142">
        <v>0</v>
      </c>
      <c r="I858" s="142">
        <v>382</v>
      </c>
      <c r="J858" s="142">
        <v>13095031</v>
      </c>
    </row>
    <row r="859" spans="1:10" x14ac:dyDescent="0.25">
      <c r="A859" s="140" t="s">
        <v>5592</v>
      </c>
      <c r="B859" s="140" t="s">
        <v>2265</v>
      </c>
      <c r="C859" s="140" t="s">
        <v>99</v>
      </c>
      <c r="D859" s="140" t="s">
        <v>100</v>
      </c>
      <c r="E859" s="141" t="s">
        <v>4231</v>
      </c>
      <c r="F859" s="142">
        <v>1730167</v>
      </c>
      <c r="G859" s="142">
        <v>1750428</v>
      </c>
      <c r="H859" s="142">
        <v>0</v>
      </c>
      <c r="I859" s="142">
        <v>51</v>
      </c>
      <c r="J859" s="142">
        <v>1750479</v>
      </c>
    </row>
    <row r="860" spans="1:10" x14ac:dyDescent="0.25">
      <c r="A860" s="140" t="s">
        <v>4842</v>
      </c>
      <c r="B860" s="140" t="s">
        <v>2265</v>
      </c>
      <c r="C860" s="140" t="s">
        <v>99</v>
      </c>
      <c r="D860" s="140" t="s">
        <v>100</v>
      </c>
      <c r="E860" s="141" t="s">
        <v>4232</v>
      </c>
      <c r="F860" s="142">
        <v>1456345</v>
      </c>
      <c r="G860" s="142">
        <v>1516387</v>
      </c>
      <c r="H860" s="142">
        <v>0</v>
      </c>
      <c r="I860" s="142">
        <v>100530</v>
      </c>
      <c r="J860" s="142">
        <v>1616917</v>
      </c>
    </row>
    <row r="861" spans="1:10" x14ac:dyDescent="0.25">
      <c r="A861" s="140" t="s">
        <v>5494</v>
      </c>
      <c r="B861" s="140" t="s">
        <v>2265</v>
      </c>
      <c r="C861" s="140" t="s">
        <v>99</v>
      </c>
      <c r="D861" s="140" t="s">
        <v>100</v>
      </c>
      <c r="E861" s="141" t="s">
        <v>4233</v>
      </c>
      <c r="F861" s="142">
        <v>2050681</v>
      </c>
      <c r="G861" s="142">
        <v>2060801</v>
      </c>
      <c r="H861" s="142">
        <v>0</v>
      </c>
      <c r="I861" s="142">
        <v>136623</v>
      </c>
      <c r="J861" s="142">
        <v>2197424</v>
      </c>
    </row>
    <row r="862" spans="1:10" x14ac:dyDescent="0.25">
      <c r="A862" s="140" t="s">
        <v>4981</v>
      </c>
      <c r="B862" s="140" t="s">
        <v>2265</v>
      </c>
      <c r="C862" s="140" t="s">
        <v>99</v>
      </c>
      <c r="D862" s="140" t="s">
        <v>100</v>
      </c>
      <c r="E862" s="141" t="s">
        <v>4234</v>
      </c>
      <c r="F862" s="142">
        <v>2943604</v>
      </c>
      <c r="G862" s="142">
        <v>2917359</v>
      </c>
      <c r="H862" s="142">
        <v>0</v>
      </c>
      <c r="I862" s="142">
        <v>85</v>
      </c>
      <c r="J862" s="142">
        <v>2917444</v>
      </c>
    </row>
    <row r="863" spans="1:10" x14ac:dyDescent="0.25">
      <c r="A863" s="140" t="s">
        <v>5279</v>
      </c>
      <c r="B863" s="140" t="s">
        <v>2383</v>
      </c>
      <c r="C863" s="140" t="s">
        <v>19</v>
      </c>
      <c r="D863" s="140" t="s">
        <v>20</v>
      </c>
      <c r="E863" s="141" t="s">
        <v>5991</v>
      </c>
      <c r="F863" s="142">
        <v>40583767</v>
      </c>
      <c r="G863" s="142">
        <v>40763904</v>
      </c>
      <c r="H863" s="142">
        <v>0</v>
      </c>
      <c r="I863" s="142">
        <v>528823</v>
      </c>
      <c r="J863" s="142">
        <v>41292727</v>
      </c>
    </row>
    <row r="864" spans="1:10" x14ac:dyDescent="0.25">
      <c r="A864" s="140" t="s">
        <v>5708</v>
      </c>
      <c r="B864" s="140" t="s">
        <v>2383</v>
      </c>
      <c r="C864" s="140" t="s">
        <v>27</v>
      </c>
      <c r="D864" s="140" t="s">
        <v>28</v>
      </c>
      <c r="E864" s="141" t="s">
        <v>4237</v>
      </c>
      <c r="F864" s="142">
        <v>5611672</v>
      </c>
      <c r="G864" s="142">
        <v>5543057</v>
      </c>
      <c r="H864" s="142">
        <v>0</v>
      </c>
      <c r="I864" s="142">
        <v>162</v>
      </c>
      <c r="J864" s="142">
        <v>5543219</v>
      </c>
    </row>
    <row r="865" spans="1:10" x14ac:dyDescent="0.25">
      <c r="A865" s="140" t="s">
        <v>5658</v>
      </c>
      <c r="B865" s="140" t="s">
        <v>2383</v>
      </c>
      <c r="C865" s="140" t="s">
        <v>47</v>
      </c>
      <c r="D865" s="140" t="s">
        <v>48</v>
      </c>
      <c r="E865" s="141" t="s">
        <v>4238</v>
      </c>
      <c r="F865" s="142">
        <v>563995</v>
      </c>
      <c r="G865" s="142">
        <v>552781</v>
      </c>
      <c r="H865" s="142">
        <v>0</v>
      </c>
      <c r="I865" s="142">
        <v>16</v>
      </c>
      <c r="J865" s="142">
        <v>552797</v>
      </c>
    </row>
    <row r="866" spans="1:10" x14ac:dyDescent="0.25">
      <c r="A866" s="140" t="s">
        <v>5593</v>
      </c>
      <c r="B866" s="140" t="s">
        <v>2383</v>
      </c>
      <c r="C866" s="140" t="s">
        <v>47</v>
      </c>
      <c r="D866" s="140" t="s">
        <v>48</v>
      </c>
      <c r="E866" s="141" t="s">
        <v>4239</v>
      </c>
      <c r="F866" s="142">
        <v>605962</v>
      </c>
      <c r="G866" s="142">
        <v>603033</v>
      </c>
      <c r="H866" s="142">
        <v>0</v>
      </c>
      <c r="I866" s="142">
        <v>18</v>
      </c>
      <c r="J866" s="142">
        <v>603051</v>
      </c>
    </row>
    <row r="867" spans="1:10" x14ac:dyDescent="0.25">
      <c r="A867" s="140" t="s">
        <v>5091</v>
      </c>
      <c r="B867" s="140" t="s">
        <v>2383</v>
      </c>
      <c r="C867" s="140" t="s">
        <v>47</v>
      </c>
      <c r="D867" s="140" t="s">
        <v>48</v>
      </c>
      <c r="E867" s="141" t="s">
        <v>4240</v>
      </c>
      <c r="F867" s="142">
        <v>248562</v>
      </c>
      <c r="G867" s="142">
        <v>248947</v>
      </c>
      <c r="H867" s="142">
        <v>0</v>
      </c>
      <c r="I867" s="142">
        <v>7</v>
      </c>
      <c r="J867" s="142">
        <v>248954</v>
      </c>
    </row>
    <row r="868" spans="1:10" x14ac:dyDescent="0.25">
      <c r="A868" s="140" t="s">
        <v>4997</v>
      </c>
      <c r="B868" s="140" t="s">
        <v>2383</v>
      </c>
      <c r="C868" s="140" t="s">
        <v>27</v>
      </c>
      <c r="D868" s="140" t="s">
        <v>28</v>
      </c>
      <c r="E868" s="141" t="s">
        <v>4241</v>
      </c>
      <c r="F868" s="142">
        <v>2359208</v>
      </c>
      <c r="G868" s="142">
        <v>2368129</v>
      </c>
      <c r="H868" s="142">
        <v>0</v>
      </c>
      <c r="I868" s="142">
        <v>69</v>
      </c>
      <c r="J868" s="142">
        <v>2368198</v>
      </c>
    </row>
    <row r="869" spans="1:10" x14ac:dyDescent="0.25">
      <c r="A869" s="140" t="s">
        <v>5526</v>
      </c>
      <c r="B869" s="140" t="s">
        <v>2383</v>
      </c>
      <c r="C869" s="140" t="s">
        <v>27</v>
      </c>
      <c r="D869" s="140" t="s">
        <v>28</v>
      </c>
      <c r="E869" s="141" t="s">
        <v>4242</v>
      </c>
      <c r="F869" s="142">
        <v>10883817</v>
      </c>
      <c r="G869" s="142">
        <v>10754057</v>
      </c>
      <c r="H869" s="142">
        <v>0</v>
      </c>
      <c r="I869" s="142">
        <v>313</v>
      </c>
      <c r="J869" s="142">
        <v>10754370</v>
      </c>
    </row>
    <row r="870" spans="1:10" x14ac:dyDescent="0.25">
      <c r="A870" s="140" t="s">
        <v>5353</v>
      </c>
      <c r="B870" s="140" t="s">
        <v>2383</v>
      </c>
      <c r="C870" s="140" t="s">
        <v>27</v>
      </c>
      <c r="D870" s="140" t="s">
        <v>28</v>
      </c>
      <c r="E870" s="141" t="s">
        <v>4243</v>
      </c>
      <c r="F870" s="142">
        <v>19562645</v>
      </c>
      <c r="G870" s="142">
        <v>19382159</v>
      </c>
      <c r="H870" s="142">
        <v>0</v>
      </c>
      <c r="I870" s="142">
        <v>565</v>
      </c>
      <c r="J870" s="142">
        <v>19382724</v>
      </c>
    </row>
    <row r="871" spans="1:10" x14ac:dyDescent="0.25">
      <c r="A871" s="140" t="s">
        <v>5338</v>
      </c>
      <c r="B871" s="140" t="s">
        <v>2383</v>
      </c>
      <c r="C871" s="140" t="s">
        <v>47</v>
      </c>
      <c r="D871" s="140" t="s">
        <v>48</v>
      </c>
      <c r="E871" s="141" t="s">
        <v>4244</v>
      </c>
      <c r="F871" s="142">
        <v>1461290</v>
      </c>
      <c r="G871" s="142">
        <v>1458302</v>
      </c>
      <c r="H871" s="142">
        <v>0</v>
      </c>
      <c r="I871" s="142">
        <v>43</v>
      </c>
      <c r="J871" s="142">
        <v>1458345</v>
      </c>
    </row>
    <row r="872" spans="1:10" x14ac:dyDescent="0.25">
      <c r="A872" s="140" t="s">
        <v>4895</v>
      </c>
      <c r="B872" s="140" t="s">
        <v>2383</v>
      </c>
      <c r="C872" s="140" t="s">
        <v>27</v>
      </c>
      <c r="D872" s="140" t="s">
        <v>28</v>
      </c>
      <c r="E872" s="141" t="s">
        <v>4245</v>
      </c>
      <c r="F872" s="142">
        <v>6452636</v>
      </c>
      <c r="G872" s="142">
        <v>6501195</v>
      </c>
      <c r="H872" s="142">
        <v>0</v>
      </c>
      <c r="I872" s="142">
        <v>189</v>
      </c>
      <c r="J872" s="142">
        <v>6501384</v>
      </c>
    </row>
    <row r="873" spans="1:10" x14ac:dyDescent="0.25">
      <c r="A873" s="140" t="s">
        <v>5283</v>
      </c>
      <c r="B873" s="140" t="s">
        <v>2383</v>
      </c>
      <c r="C873" s="140" t="s">
        <v>47</v>
      </c>
      <c r="D873" s="140" t="s">
        <v>48</v>
      </c>
      <c r="E873" s="141" t="s">
        <v>4246</v>
      </c>
      <c r="F873" s="142">
        <v>602592</v>
      </c>
      <c r="G873" s="142">
        <v>599767</v>
      </c>
      <c r="H873" s="142">
        <v>0</v>
      </c>
      <c r="I873" s="142">
        <v>17</v>
      </c>
      <c r="J873" s="142">
        <v>599784</v>
      </c>
    </row>
    <row r="874" spans="1:10" x14ac:dyDescent="0.25">
      <c r="A874" s="140" t="s">
        <v>5806</v>
      </c>
      <c r="B874" s="140" t="s">
        <v>2383</v>
      </c>
      <c r="C874" s="140" t="s">
        <v>27</v>
      </c>
      <c r="D874" s="140" t="s">
        <v>28</v>
      </c>
      <c r="E874" s="141" t="s">
        <v>4247</v>
      </c>
      <c r="F874" s="142">
        <v>5090055</v>
      </c>
      <c r="G874" s="142">
        <v>5118853</v>
      </c>
      <c r="H874" s="142">
        <v>0</v>
      </c>
      <c r="I874" s="142">
        <v>149</v>
      </c>
      <c r="J874" s="142">
        <v>5119002</v>
      </c>
    </row>
    <row r="875" spans="1:10" x14ac:dyDescent="0.25">
      <c r="A875" s="140" t="s">
        <v>5750</v>
      </c>
      <c r="B875" s="140" t="s">
        <v>2383</v>
      </c>
      <c r="C875" s="140" t="s">
        <v>47</v>
      </c>
      <c r="D875" s="140" t="s">
        <v>48</v>
      </c>
      <c r="E875" s="141" t="s">
        <v>4248</v>
      </c>
      <c r="F875" s="142">
        <v>971048</v>
      </c>
      <c r="G875" s="142">
        <v>954349</v>
      </c>
      <c r="H875" s="142">
        <v>0</v>
      </c>
      <c r="I875" s="142">
        <v>28</v>
      </c>
      <c r="J875" s="142">
        <v>954377</v>
      </c>
    </row>
    <row r="876" spans="1:10" x14ac:dyDescent="0.25">
      <c r="A876" s="140" t="s">
        <v>5227</v>
      </c>
      <c r="B876" s="140" t="s">
        <v>2383</v>
      </c>
      <c r="C876" s="140" t="s">
        <v>27</v>
      </c>
      <c r="D876" s="140" t="s">
        <v>28</v>
      </c>
      <c r="E876" s="141" t="s">
        <v>4249</v>
      </c>
      <c r="F876" s="142">
        <v>638295</v>
      </c>
      <c r="G876" s="142">
        <v>623569</v>
      </c>
      <c r="H876" s="142">
        <v>0</v>
      </c>
      <c r="I876" s="142">
        <v>18</v>
      </c>
      <c r="J876" s="142">
        <v>623587</v>
      </c>
    </row>
    <row r="877" spans="1:10" x14ac:dyDescent="0.25">
      <c r="A877" s="140" t="s">
        <v>5304</v>
      </c>
      <c r="B877" s="140" t="s">
        <v>2383</v>
      </c>
      <c r="C877" s="140" t="s">
        <v>47</v>
      </c>
      <c r="D877" s="140" t="s">
        <v>48</v>
      </c>
      <c r="E877" s="141" t="s">
        <v>4250</v>
      </c>
      <c r="F877" s="142">
        <v>905635</v>
      </c>
      <c r="G877" s="142">
        <v>903213</v>
      </c>
      <c r="H877" s="142">
        <v>0</v>
      </c>
      <c r="I877" s="142">
        <v>26</v>
      </c>
      <c r="J877" s="142">
        <v>903239</v>
      </c>
    </row>
    <row r="878" spans="1:10" x14ac:dyDescent="0.25">
      <c r="A878" s="140" t="s">
        <v>5476</v>
      </c>
      <c r="B878" s="140" t="s">
        <v>2383</v>
      </c>
      <c r="C878" s="140" t="s">
        <v>47</v>
      </c>
      <c r="D878" s="140" t="s">
        <v>48</v>
      </c>
      <c r="E878" s="141" t="s">
        <v>4251</v>
      </c>
      <c r="F878" s="142">
        <v>248517</v>
      </c>
      <c r="G878" s="142">
        <v>253739</v>
      </c>
      <c r="H878" s="142">
        <v>0</v>
      </c>
      <c r="I878" s="142">
        <v>7</v>
      </c>
      <c r="J878" s="142">
        <v>253746</v>
      </c>
    </row>
    <row r="879" spans="1:10" x14ac:dyDescent="0.25">
      <c r="A879" s="140" t="s">
        <v>5108</v>
      </c>
      <c r="B879" s="140" t="s">
        <v>2383</v>
      </c>
      <c r="C879" s="140" t="s">
        <v>47</v>
      </c>
      <c r="D879" s="140" t="s">
        <v>48</v>
      </c>
      <c r="E879" s="141" t="s">
        <v>4252</v>
      </c>
      <c r="F879" s="142">
        <v>1271289</v>
      </c>
      <c r="G879" s="142">
        <v>1272458</v>
      </c>
      <c r="H879" s="142">
        <v>0</v>
      </c>
      <c r="I879" s="142">
        <v>37</v>
      </c>
      <c r="J879" s="142">
        <v>1272495</v>
      </c>
    </row>
    <row r="880" spans="1:10" x14ac:dyDescent="0.25">
      <c r="A880" s="140" t="s">
        <v>5527</v>
      </c>
      <c r="B880" s="140" t="s">
        <v>2383</v>
      </c>
      <c r="C880" s="140" t="s">
        <v>47</v>
      </c>
      <c r="D880" s="140" t="s">
        <v>48</v>
      </c>
      <c r="E880" s="141" t="s">
        <v>4253</v>
      </c>
      <c r="F880" s="142">
        <v>253352</v>
      </c>
      <c r="G880" s="142">
        <v>271067</v>
      </c>
      <c r="H880" s="142">
        <v>0</v>
      </c>
      <c r="I880" s="142">
        <v>8</v>
      </c>
      <c r="J880" s="142">
        <v>271075</v>
      </c>
    </row>
    <row r="881" spans="1:10" x14ac:dyDescent="0.25">
      <c r="A881" s="140" t="s">
        <v>5200</v>
      </c>
      <c r="B881" s="140" t="s">
        <v>2383</v>
      </c>
      <c r="C881" s="140" t="s">
        <v>47</v>
      </c>
      <c r="D881" s="140" t="s">
        <v>48</v>
      </c>
      <c r="E881" s="141" t="s">
        <v>4254</v>
      </c>
      <c r="F881" s="142">
        <v>487532</v>
      </c>
      <c r="G881" s="142">
        <v>486638</v>
      </c>
      <c r="H881" s="142">
        <v>0</v>
      </c>
      <c r="I881" s="142">
        <v>14</v>
      </c>
      <c r="J881" s="142">
        <v>486652</v>
      </c>
    </row>
    <row r="882" spans="1:10" x14ac:dyDescent="0.25">
      <c r="A882" s="140" t="s">
        <v>4921</v>
      </c>
      <c r="B882" s="140" t="s">
        <v>2383</v>
      </c>
      <c r="C882" s="140" t="s">
        <v>47</v>
      </c>
      <c r="D882" s="140" t="s">
        <v>48</v>
      </c>
      <c r="E882" s="141" t="s">
        <v>4255</v>
      </c>
      <c r="F882" s="142">
        <v>1826421</v>
      </c>
      <c r="G882" s="142">
        <v>1832168</v>
      </c>
      <c r="H882" s="142">
        <v>0</v>
      </c>
      <c r="I882" s="142">
        <v>53</v>
      </c>
      <c r="J882" s="142">
        <v>1832221</v>
      </c>
    </row>
    <row r="883" spans="1:10" x14ac:dyDescent="0.25">
      <c r="A883" s="140" t="s">
        <v>5406</v>
      </c>
      <c r="B883" s="140" t="s">
        <v>2383</v>
      </c>
      <c r="C883" s="140" t="s">
        <v>47</v>
      </c>
      <c r="D883" s="140" t="s">
        <v>48</v>
      </c>
      <c r="E883" s="141" t="s">
        <v>4256</v>
      </c>
      <c r="F883" s="142">
        <v>454647</v>
      </c>
      <c r="G883" s="142">
        <v>440722</v>
      </c>
      <c r="H883" s="142">
        <v>0</v>
      </c>
      <c r="I883" s="142">
        <v>13</v>
      </c>
      <c r="J883" s="142">
        <v>440735</v>
      </c>
    </row>
    <row r="884" spans="1:10" x14ac:dyDescent="0.25">
      <c r="A884" s="140" t="s">
        <v>5426</v>
      </c>
      <c r="B884" s="140" t="s">
        <v>2383</v>
      </c>
      <c r="C884" s="140" t="s">
        <v>27</v>
      </c>
      <c r="D884" s="140" t="s">
        <v>28</v>
      </c>
      <c r="E884" s="141" t="s">
        <v>4257</v>
      </c>
      <c r="F884" s="142">
        <v>982089</v>
      </c>
      <c r="G884" s="142">
        <v>955505</v>
      </c>
      <c r="H884" s="142">
        <v>0</v>
      </c>
      <c r="I884" s="142">
        <v>28</v>
      </c>
      <c r="J884" s="142">
        <v>955533</v>
      </c>
    </row>
    <row r="885" spans="1:10" x14ac:dyDescent="0.25">
      <c r="A885" s="140" t="s">
        <v>5090</v>
      </c>
      <c r="B885" s="140" t="s">
        <v>2383</v>
      </c>
      <c r="C885" s="140" t="s">
        <v>47</v>
      </c>
      <c r="D885" s="140" t="s">
        <v>48</v>
      </c>
      <c r="E885" s="141" t="s">
        <v>4258</v>
      </c>
      <c r="F885" s="142">
        <v>1153020</v>
      </c>
      <c r="G885" s="142">
        <v>1146170</v>
      </c>
      <c r="H885" s="142">
        <v>0</v>
      </c>
      <c r="I885" s="142">
        <v>33</v>
      </c>
      <c r="J885" s="142">
        <v>1146203</v>
      </c>
    </row>
    <row r="886" spans="1:10" x14ac:dyDescent="0.25">
      <c r="A886" s="140" t="s">
        <v>5082</v>
      </c>
      <c r="B886" s="140" t="s">
        <v>2383</v>
      </c>
      <c r="C886" s="140" t="s">
        <v>27</v>
      </c>
      <c r="D886" s="140" t="s">
        <v>28</v>
      </c>
      <c r="E886" s="141" t="s">
        <v>4259</v>
      </c>
      <c r="F886" s="142">
        <v>776860</v>
      </c>
      <c r="G886" s="142">
        <v>772081</v>
      </c>
      <c r="H886" s="142">
        <v>0</v>
      </c>
      <c r="I886" s="142">
        <v>23</v>
      </c>
      <c r="J886" s="142">
        <v>772104</v>
      </c>
    </row>
    <row r="887" spans="1:10" x14ac:dyDescent="0.25">
      <c r="A887" s="140" t="s">
        <v>5154</v>
      </c>
      <c r="B887" s="140" t="s">
        <v>2383</v>
      </c>
      <c r="C887" s="140" t="s">
        <v>47</v>
      </c>
      <c r="D887" s="140" t="s">
        <v>48</v>
      </c>
      <c r="E887" s="141" t="s">
        <v>4260</v>
      </c>
      <c r="F887" s="142">
        <v>349886</v>
      </c>
      <c r="G887" s="142">
        <v>357615</v>
      </c>
      <c r="H887" s="142">
        <v>0</v>
      </c>
      <c r="I887" s="142">
        <v>10</v>
      </c>
      <c r="J887" s="142">
        <v>357625</v>
      </c>
    </row>
    <row r="888" spans="1:10" x14ac:dyDescent="0.25">
      <c r="A888" s="140" t="s">
        <v>5489</v>
      </c>
      <c r="B888" s="140" t="s">
        <v>2383</v>
      </c>
      <c r="C888" s="140" t="s">
        <v>27</v>
      </c>
      <c r="D888" s="140" t="s">
        <v>28</v>
      </c>
      <c r="E888" s="141" t="s">
        <v>4261</v>
      </c>
      <c r="F888" s="142">
        <v>606509</v>
      </c>
      <c r="G888" s="142">
        <v>604779</v>
      </c>
      <c r="H888" s="142">
        <v>0</v>
      </c>
      <c r="I888" s="142">
        <v>18</v>
      </c>
      <c r="J888" s="142">
        <v>604797</v>
      </c>
    </row>
    <row r="889" spans="1:10" x14ac:dyDescent="0.25">
      <c r="A889" s="140" t="s">
        <v>5318</v>
      </c>
      <c r="B889" s="140" t="s">
        <v>2383</v>
      </c>
      <c r="C889" s="140" t="s">
        <v>47</v>
      </c>
      <c r="D889" s="140" t="s">
        <v>48</v>
      </c>
      <c r="E889" s="141" t="s">
        <v>4262</v>
      </c>
      <c r="F889" s="142">
        <v>169199</v>
      </c>
      <c r="G889" s="142">
        <v>164526</v>
      </c>
      <c r="H889" s="142">
        <v>0</v>
      </c>
      <c r="I889" s="142">
        <v>5</v>
      </c>
      <c r="J889" s="142">
        <v>164531</v>
      </c>
    </row>
    <row r="890" spans="1:10" x14ac:dyDescent="0.25">
      <c r="A890" s="140" t="s">
        <v>5064</v>
      </c>
      <c r="B890" s="140" t="s">
        <v>2383</v>
      </c>
      <c r="C890" s="140" t="s">
        <v>47</v>
      </c>
      <c r="D890" s="140" t="s">
        <v>48</v>
      </c>
      <c r="E890" s="141" t="s">
        <v>4263</v>
      </c>
      <c r="F890" s="142">
        <v>684729</v>
      </c>
      <c r="G890" s="142">
        <v>670241</v>
      </c>
      <c r="H890" s="142">
        <v>0</v>
      </c>
      <c r="I890" s="142">
        <v>20</v>
      </c>
      <c r="J890" s="142">
        <v>670261</v>
      </c>
    </row>
    <row r="891" spans="1:10" x14ac:dyDescent="0.25">
      <c r="A891" s="140" t="s">
        <v>5300</v>
      </c>
      <c r="B891" s="140" t="s">
        <v>2383</v>
      </c>
      <c r="C891" s="140" t="s">
        <v>47</v>
      </c>
      <c r="D891" s="140" t="s">
        <v>48</v>
      </c>
      <c r="E891" s="141" t="s">
        <v>4264</v>
      </c>
      <c r="F891" s="142">
        <v>719926</v>
      </c>
      <c r="G891" s="142">
        <v>698472</v>
      </c>
      <c r="H891" s="142">
        <v>0</v>
      </c>
      <c r="I891" s="142">
        <v>20</v>
      </c>
      <c r="J891" s="142">
        <v>698492</v>
      </c>
    </row>
    <row r="892" spans="1:10" x14ac:dyDescent="0.25">
      <c r="A892" s="140" t="s">
        <v>4932</v>
      </c>
      <c r="B892" s="140" t="s">
        <v>2383</v>
      </c>
      <c r="C892" s="140" t="s">
        <v>47</v>
      </c>
      <c r="D892" s="140" t="s">
        <v>48</v>
      </c>
      <c r="E892" s="141" t="s">
        <v>4265</v>
      </c>
      <c r="F892" s="142">
        <v>845070</v>
      </c>
      <c r="G892" s="142">
        <v>853826</v>
      </c>
      <c r="H892" s="142">
        <v>0</v>
      </c>
      <c r="I892" s="142">
        <v>25</v>
      </c>
      <c r="J892" s="142">
        <v>853851</v>
      </c>
    </row>
    <row r="893" spans="1:10" x14ac:dyDescent="0.25">
      <c r="A893" s="140" t="s">
        <v>5609</v>
      </c>
      <c r="B893" s="140" t="s">
        <v>2383</v>
      </c>
      <c r="C893" s="140" t="s">
        <v>47</v>
      </c>
      <c r="D893" s="140" t="s">
        <v>48</v>
      </c>
      <c r="E893" s="141" t="s">
        <v>4266</v>
      </c>
      <c r="F893" s="142">
        <v>697683</v>
      </c>
      <c r="G893" s="142">
        <v>657004</v>
      </c>
      <c r="H893" s="142">
        <v>0</v>
      </c>
      <c r="I893" s="142">
        <v>19</v>
      </c>
      <c r="J893" s="142">
        <v>657023</v>
      </c>
    </row>
    <row r="894" spans="1:10" x14ac:dyDescent="0.25">
      <c r="A894" s="140" t="s">
        <v>5124</v>
      </c>
      <c r="B894" s="140" t="s">
        <v>2383</v>
      </c>
      <c r="C894" s="140" t="s">
        <v>27</v>
      </c>
      <c r="D894" s="140" t="s">
        <v>28</v>
      </c>
      <c r="E894" s="141" t="s">
        <v>4267</v>
      </c>
      <c r="F894" s="142">
        <v>1609487</v>
      </c>
      <c r="G894" s="142">
        <v>1632363</v>
      </c>
      <c r="H894" s="142">
        <v>0</v>
      </c>
      <c r="I894" s="142">
        <v>48</v>
      </c>
      <c r="J894" s="142">
        <v>1632411</v>
      </c>
    </row>
    <row r="895" spans="1:10" x14ac:dyDescent="0.25">
      <c r="A895" s="140" t="s">
        <v>5730</v>
      </c>
      <c r="B895" s="140" t="s">
        <v>2383</v>
      </c>
      <c r="C895" s="140" t="s">
        <v>27</v>
      </c>
      <c r="D895" s="140" t="s">
        <v>28</v>
      </c>
      <c r="E895" s="141" t="s">
        <v>4268</v>
      </c>
      <c r="F895" s="142">
        <v>569136</v>
      </c>
      <c r="G895" s="142">
        <v>573089</v>
      </c>
      <c r="H895" s="142">
        <v>0</v>
      </c>
      <c r="I895" s="142">
        <v>17</v>
      </c>
      <c r="J895" s="142">
        <v>573106</v>
      </c>
    </row>
    <row r="896" spans="1:10" x14ac:dyDescent="0.25">
      <c r="A896" s="140" t="s">
        <v>5557</v>
      </c>
      <c r="B896" s="140" t="s">
        <v>2383</v>
      </c>
      <c r="C896" s="140" t="s">
        <v>27</v>
      </c>
      <c r="D896" s="140" t="s">
        <v>28</v>
      </c>
      <c r="E896" s="141" t="s">
        <v>4269</v>
      </c>
      <c r="F896" s="142">
        <v>6780605</v>
      </c>
      <c r="G896" s="142">
        <v>6775753</v>
      </c>
      <c r="H896" s="142">
        <v>0</v>
      </c>
      <c r="I896" s="142">
        <v>197</v>
      </c>
      <c r="J896" s="142">
        <v>6775950</v>
      </c>
    </row>
    <row r="897" spans="1:10" x14ac:dyDescent="0.25">
      <c r="A897" s="140" t="s">
        <v>5400</v>
      </c>
      <c r="B897" s="140" t="s">
        <v>2383</v>
      </c>
      <c r="C897" s="140" t="s">
        <v>27</v>
      </c>
      <c r="D897" s="140" t="s">
        <v>28</v>
      </c>
      <c r="E897" s="141" t="s">
        <v>4270</v>
      </c>
      <c r="F897" s="142">
        <v>1062892</v>
      </c>
      <c r="G897" s="142">
        <v>1044293</v>
      </c>
      <c r="H897" s="142">
        <v>0</v>
      </c>
      <c r="I897" s="142">
        <v>30</v>
      </c>
      <c r="J897" s="142">
        <v>1044323</v>
      </c>
    </row>
    <row r="898" spans="1:10" x14ac:dyDescent="0.25">
      <c r="A898" s="140" t="s">
        <v>5080</v>
      </c>
      <c r="B898" s="140" t="s">
        <v>2383</v>
      </c>
      <c r="C898" s="140" t="s">
        <v>27</v>
      </c>
      <c r="D898" s="140" t="s">
        <v>28</v>
      </c>
      <c r="E898" s="141" t="s">
        <v>4271</v>
      </c>
      <c r="F898" s="142">
        <v>3229447</v>
      </c>
      <c r="G898" s="142">
        <v>3189385</v>
      </c>
      <c r="H898" s="142">
        <v>0</v>
      </c>
      <c r="I898" s="142">
        <v>93</v>
      </c>
      <c r="J898" s="142">
        <v>3189478</v>
      </c>
    </row>
    <row r="899" spans="1:10" x14ac:dyDescent="0.25">
      <c r="A899" s="140" t="s">
        <v>5588</v>
      </c>
      <c r="B899" s="140" t="s">
        <v>2383</v>
      </c>
      <c r="C899" s="140" t="s">
        <v>99</v>
      </c>
      <c r="D899" s="140" t="s">
        <v>100</v>
      </c>
      <c r="E899" s="141" t="s">
        <v>4272</v>
      </c>
      <c r="F899" s="142">
        <v>1132515</v>
      </c>
      <c r="G899" s="142">
        <v>1127742</v>
      </c>
      <c r="H899" s="142">
        <v>0</v>
      </c>
      <c r="I899" s="142">
        <v>33</v>
      </c>
      <c r="J899" s="142">
        <v>1127775</v>
      </c>
    </row>
    <row r="900" spans="1:10" x14ac:dyDescent="0.25">
      <c r="A900" s="140" t="s">
        <v>4732</v>
      </c>
      <c r="B900" s="140" t="s">
        <v>2383</v>
      </c>
      <c r="C900" s="140" t="s">
        <v>99</v>
      </c>
      <c r="D900" s="140" t="s">
        <v>100</v>
      </c>
      <c r="E900" s="141" t="s">
        <v>5992</v>
      </c>
      <c r="F900" s="142">
        <v>932598</v>
      </c>
      <c r="G900" s="142">
        <v>900440</v>
      </c>
      <c r="H900" s="142">
        <v>0</v>
      </c>
      <c r="I900" s="142">
        <v>26</v>
      </c>
      <c r="J900" s="142">
        <v>900466</v>
      </c>
    </row>
    <row r="901" spans="1:10" x14ac:dyDescent="0.25">
      <c r="A901" s="140" t="s">
        <v>5118</v>
      </c>
      <c r="B901" s="140" t="s">
        <v>2383</v>
      </c>
      <c r="C901" s="140" t="s">
        <v>99</v>
      </c>
      <c r="D901" s="140" t="s">
        <v>100</v>
      </c>
      <c r="E901" s="141" t="s">
        <v>4273</v>
      </c>
      <c r="F901" s="142">
        <v>3368921</v>
      </c>
      <c r="G901" s="142">
        <v>3445608</v>
      </c>
      <c r="H901" s="142">
        <v>0</v>
      </c>
      <c r="I901" s="142">
        <v>100</v>
      </c>
      <c r="J901" s="142">
        <v>3445708</v>
      </c>
    </row>
    <row r="902" spans="1:10" x14ac:dyDescent="0.25">
      <c r="A902" s="140" t="s">
        <v>5343</v>
      </c>
      <c r="B902" s="140" t="s">
        <v>2383</v>
      </c>
      <c r="C902" s="140" t="s">
        <v>99</v>
      </c>
      <c r="D902" s="140" t="s">
        <v>100</v>
      </c>
      <c r="E902" s="141" t="s">
        <v>4274</v>
      </c>
      <c r="F902" s="142">
        <v>1823129</v>
      </c>
      <c r="G902" s="142">
        <v>1796359</v>
      </c>
      <c r="H902" s="142">
        <v>0</v>
      </c>
      <c r="I902" s="142">
        <v>52</v>
      </c>
      <c r="J902" s="142">
        <v>1796411</v>
      </c>
    </row>
    <row r="903" spans="1:10" x14ac:dyDescent="0.25">
      <c r="A903" s="140" t="s">
        <v>5325</v>
      </c>
      <c r="B903" s="140" t="s">
        <v>2383</v>
      </c>
      <c r="C903" s="140" t="s">
        <v>99</v>
      </c>
      <c r="D903" s="140" t="s">
        <v>100</v>
      </c>
      <c r="E903" s="141" t="s">
        <v>4275</v>
      </c>
      <c r="F903" s="142">
        <v>2879652</v>
      </c>
      <c r="G903" s="142">
        <v>2903851</v>
      </c>
      <c r="H903" s="142">
        <v>0</v>
      </c>
      <c r="I903" s="142">
        <v>85</v>
      </c>
      <c r="J903" s="142">
        <v>2903936</v>
      </c>
    </row>
    <row r="904" spans="1:10" x14ac:dyDescent="0.25">
      <c r="A904" s="140" t="s">
        <v>5156</v>
      </c>
      <c r="B904" s="140" t="s">
        <v>2383</v>
      </c>
      <c r="C904" s="140" t="s">
        <v>99</v>
      </c>
      <c r="D904" s="140" t="s">
        <v>100</v>
      </c>
      <c r="E904" s="141" t="s">
        <v>4276</v>
      </c>
      <c r="F904" s="142">
        <v>1249778</v>
      </c>
      <c r="G904" s="142">
        <v>1241740</v>
      </c>
      <c r="H904" s="142">
        <v>0</v>
      </c>
      <c r="I904" s="142">
        <v>36</v>
      </c>
      <c r="J904" s="142">
        <v>1241776</v>
      </c>
    </row>
    <row r="905" spans="1:10" x14ac:dyDescent="0.25">
      <c r="A905" s="140" t="s">
        <v>4807</v>
      </c>
      <c r="B905" s="140" t="s">
        <v>2383</v>
      </c>
      <c r="C905" s="140" t="s">
        <v>99</v>
      </c>
      <c r="D905" s="140" t="s">
        <v>100</v>
      </c>
      <c r="E905" s="141" t="s">
        <v>4277</v>
      </c>
      <c r="F905" s="142">
        <v>1675486</v>
      </c>
      <c r="G905" s="142">
        <v>1690751</v>
      </c>
      <c r="H905" s="142">
        <v>0</v>
      </c>
      <c r="I905" s="142">
        <v>49</v>
      </c>
      <c r="J905" s="142">
        <v>1690800</v>
      </c>
    </row>
    <row r="906" spans="1:10" x14ac:dyDescent="0.25">
      <c r="A906" s="140" t="s">
        <v>5610</v>
      </c>
      <c r="B906" s="140" t="s">
        <v>2383</v>
      </c>
      <c r="C906" s="140" t="s">
        <v>99</v>
      </c>
      <c r="D906" s="140" t="s">
        <v>100</v>
      </c>
      <c r="E906" s="141" t="s">
        <v>4278</v>
      </c>
      <c r="F906" s="142">
        <v>1158126</v>
      </c>
      <c r="G906" s="142">
        <v>1169957</v>
      </c>
      <c r="H906" s="142">
        <v>0</v>
      </c>
      <c r="I906" s="142">
        <v>34</v>
      </c>
      <c r="J906" s="142">
        <v>1169991</v>
      </c>
    </row>
    <row r="907" spans="1:10" x14ac:dyDescent="0.25">
      <c r="A907" s="140" t="s">
        <v>5577</v>
      </c>
      <c r="B907" s="140" t="s">
        <v>2383</v>
      </c>
      <c r="C907" s="140" t="s">
        <v>99</v>
      </c>
      <c r="D907" s="140" t="s">
        <v>100</v>
      </c>
      <c r="E907" s="141" t="s">
        <v>4279</v>
      </c>
      <c r="F907" s="142">
        <v>900902</v>
      </c>
      <c r="G907" s="142">
        <v>915815</v>
      </c>
      <c r="H907" s="142">
        <v>0</v>
      </c>
      <c r="I907" s="142">
        <v>27</v>
      </c>
      <c r="J907" s="142">
        <v>915842</v>
      </c>
    </row>
    <row r="908" spans="1:10" x14ac:dyDescent="0.25">
      <c r="A908" s="140" t="s">
        <v>5672</v>
      </c>
      <c r="B908" s="140" t="s">
        <v>2383</v>
      </c>
      <c r="C908" s="140" t="s">
        <v>99</v>
      </c>
      <c r="D908" s="140" t="s">
        <v>100</v>
      </c>
      <c r="E908" s="141" t="s">
        <v>4280</v>
      </c>
      <c r="F908" s="142">
        <v>731598</v>
      </c>
      <c r="G908" s="142">
        <v>714978</v>
      </c>
      <c r="H908" s="142">
        <v>0</v>
      </c>
      <c r="I908" s="142">
        <v>21</v>
      </c>
      <c r="J908" s="142">
        <v>714999</v>
      </c>
    </row>
    <row r="909" spans="1:10" x14ac:dyDescent="0.25">
      <c r="A909" s="140" t="s">
        <v>5748</v>
      </c>
      <c r="B909" s="140" t="s">
        <v>2482</v>
      </c>
      <c r="C909" s="140" t="s">
        <v>19</v>
      </c>
      <c r="D909" s="140" t="s">
        <v>20</v>
      </c>
      <c r="E909" s="141" t="s">
        <v>5993</v>
      </c>
      <c r="F909" s="142">
        <v>12652249</v>
      </c>
      <c r="G909" s="142">
        <v>12664048</v>
      </c>
      <c r="H909" s="142">
        <v>0</v>
      </c>
      <c r="I909" s="142">
        <v>164289</v>
      </c>
      <c r="J909" s="142">
        <v>12828337</v>
      </c>
    </row>
    <row r="910" spans="1:10" x14ac:dyDescent="0.25">
      <c r="A910" s="140" t="s">
        <v>4850</v>
      </c>
      <c r="B910" s="140" t="s">
        <v>2482</v>
      </c>
      <c r="C910" s="140" t="s">
        <v>47</v>
      </c>
      <c r="D910" s="140" t="s">
        <v>48</v>
      </c>
      <c r="E910" s="141" t="s">
        <v>4282</v>
      </c>
      <c r="F910" s="142">
        <v>386311</v>
      </c>
      <c r="G910" s="142">
        <v>367733</v>
      </c>
      <c r="H910" s="142">
        <v>0</v>
      </c>
      <c r="I910" s="142">
        <v>11</v>
      </c>
      <c r="J910" s="142">
        <v>367744</v>
      </c>
    </row>
    <row r="911" spans="1:10" x14ac:dyDescent="0.25">
      <c r="A911" s="140" t="s">
        <v>5259</v>
      </c>
      <c r="B911" s="140" t="s">
        <v>2482</v>
      </c>
      <c r="C911" s="140" t="s">
        <v>47</v>
      </c>
      <c r="D911" s="140" t="s">
        <v>48</v>
      </c>
      <c r="E911" s="141" t="s">
        <v>4283</v>
      </c>
      <c r="F911" s="142">
        <v>399339</v>
      </c>
      <c r="G911" s="142">
        <v>387460</v>
      </c>
      <c r="H911" s="142">
        <v>0</v>
      </c>
      <c r="I911" s="142">
        <v>11</v>
      </c>
      <c r="J911" s="142">
        <v>387471</v>
      </c>
    </row>
    <row r="912" spans="1:10" x14ac:dyDescent="0.25">
      <c r="A912" s="140" t="s">
        <v>4804</v>
      </c>
      <c r="B912" s="140" t="s">
        <v>2482</v>
      </c>
      <c r="C912" s="140" t="s">
        <v>27</v>
      </c>
      <c r="D912" s="140" t="s">
        <v>28</v>
      </c>
      <c r="E912" s="141" t="s">
        <v>4284</v>
      </c>
      <c r="F912" s="142">
        <v>636429</v>
      </c>
      <c r="G912" s="142">
        <v>643549</v>
      </c>
      <c r="H912" s="142">
        <v>0</v>
      </c>
      <c r="I912" s="142">
        <v>19</v>
      </c>
      <c r="J912" s="142">
        <v>643568</v>
      </c>
    </row>
    <row r="913" spans="1:10" x14ac:dyDescent="0.25">
      <c r="A913" s="140" t="s">
        <v>5175</v>
      </c>
      <c r="B913" s="140" t="s">
        <v>2482</v>
      </c>
      <c r="C913" s="140" t="s">
        <v>47</v>
      </c>
      <c r="D913" s="140" t="s">
        <v>48</v>
      </c>
      <c r="E913" s="141" t="s">
        <v>4285</v>
      </c>
      <c r="F913" s="142">
        <v>363067</v>
      </c>
      <c r="G913" s="142">
        <v>370541</v>
      </c>
      <c r="H913" s="142">
        <v>0</v>
      </c>
      <c r="I913" s="142">
        <v>11</v>
      </c>
      <c r="J913" s="142">
        <v>370552</v>
      </c>
    </row>
    <row r="914" spans="1:10" x14ac:dyDescent="0.25">
      <c r="A914" s="140" t="s">
        <v>5132</v>
      </c>
      <c r="B914" s="140" t="s">
        <v>2482</v>
      </c>
      <c r="C914" s="140" t="s">
        <v>47</v>
      </c>
      <c r="D914" s="140" t="s">
        <v>48</v>
      </c>
      <c r="E914" s="141" t="s">
        <v>4286</v>
      </c>
      <c r="F914" s="142">
        <v>313347</v>
      </c>
      <c r="G914" s="142">
        <v>305781</v>
      </c>
      <c r="H914" s="142">
        <v>0</v>
      </c>
      <c r="I914" s="142">
        <v>9</v>
      </c>
      <c r="J914" s="142">
        <v>305790</v>
      </c>
    </row>
    <row r="915" spans="1:10" x14ac:dyDescent="0.25">
      <c r="A915" s="140" t="s">
        <v>5853</v>
      </c>
      <c r="B915" s="140" t="s">
        <v>2482</v>
      </c>
      <c r="C915" s="140" t="s">
        <v>47</v>
      </c>
      <c r="D915" s="140" t="s">
        <v>48</v>
      </c>
      <c r="E915" s="141" t="s">
        <v>4287</v>
      </c>
      <c r="F915" s="142">
        <v>744231</v>
      </c>
      <c r="G915" s="142">
        <v>756281</v>
      </c>
      <c r="H915" s="142">
        <v>0</v>
      </c>
      <c r="I915" s="142">
        <v>22</v>
      </c>
      <c r="J915" s="142">
        <v>756303</v>
      </c>
    </row>
    <row r="916" spans="1:10" x14ac:dyDescent="0.25">
      <c r="A916" s="140" t="s">
        <v>5097</v>
      </c>
      <c r="B916" s="140" t="s">
        <v>2482</v>
      </c>
      <c r="C916" s="140" t="s">
        <v>27</v>
      </c>
      <c r="D916" s="140" t="s">
        <v>28</v>
      </c>
      <c r="E916" s="141" t="s">
        <v>4288</v>
      </c>
      <c r="F916" s="142">
        <v>4320637</v>
      </c>
      <c r="G916" s="142">
        <v>4365599</v>
      </c>
      <c r="H916" s="142">
        <v>0</v>
      </c>
      <c r="I916" s="142">
        <v>127</v>
      </c>
      <c r="J916" s="142">
        <v>4365726</v>
      </c>
    </row>
    <row r="917" spans="1:10" x14ac:dyDescent="0.25">
      <c r="A917" s="140" t="s">
        <v>5074</v>
      </c>
      <c r="B917" s="140" t="s">
        <v>2482</v>
      </c>
      <c r="C917" s="140" t="s">
        <v>47</v>
      </c>
      <c r="D917" s="140" t="s">
        <v>48</v>
      </c>
      <c r="E917" s="141" t="s">
        <v>4289</v>
      </c>
      <c r="F917" s="142">
        <v>279209</v>
      </c>
      <c r="G917" s="142">
        <v>272727</v>
      </c>
      <c r="H917" s="142">
        <v>0</v>
      </c>
      <c r="I917" s="142">
        <v>8</v>
      </c>
      <c r="J917" s="142">
        <v>272735</v>
      </c>
    </row>
    <row r="918" spans="1:10" x14ac:dyDescent="0.25">
      <c r="A918" s="140" t="s">
        <v>5398</v>
      </c>
      <c r="B918" s="140" t="s">
        <v>2482</v>
      </c>
      <c r="C918" s="140" t="s">
        <v>27</v>
      </c>
      <c r="D918" s="140" t="s">
        <v>28</v>
      </c>
      <c r="E918" s="141" t="s">
        <v>4290</v>
      </c>
      <c r="F918" s="142">
        <v>3152363</v>
      </c>
      <c r="G918" s="142">
        <v>3107671</v>
      </c>
      <c r="H918" s="142">
        <v>0</v>
      </c>
      <c r="I918" s="142">
        <v>91</v>
      </c>
      <c r="J918" s="142">
        <v>3107762</v>
      </c>
    </row>
    <row r="919" spans="1:10" x14ac:dyDescent="0.25">
      <c r="A919" s="140" t="s">
        <v>5587</v>
      </c>
      <c r="B919" s="140" t="s">
        <v>2482</v>
      </c>
      <c r="C919" s="140" t="s">
        <v>99</v>
      </c>
      <c r="D919" s="140" t="s">
        <v>100</v>
      </c>
      <c r="E919" s="141" t="s">
        <v>4291</v>
      </c>
      <c r="F919" s="142">
        <v>1137484</v>
      </c>
      <c r="G919" s="142">
        <v>1205897</v>
      </c>
      <c r="H919" s="142">
        <v>0</v>
      </c>
      <c r="I919" s="142">
        <v>35</v>
      </c>
      <c r="J919" s="142">
        <v>1205932</v>
      </c>
    </row>
    <row r="920" spans="1:10" x14ac:dyDescent="0.25">
      <c r="A920" s="140" t="s">
        <v>5787</v>
      </c>
      <c r="B920" s="140" t="s">
        <v>2509</v>
      </c>
      <c r="C920" s="140" t="s">
        <v>19</v>
      </c>
      <c r="D920" s="140" t="s">
        <v>20</v>
      </c>
      <c r="E920" s="141" t="s">
        <v>5994</v>
      </c>
      <c r="F920" s="142">
        <v>11741223</v>
      </c>
      <c r="G920" s="142">
        <v>11901384</v>
      </c>
      <c r="H920" s="142">
        <v>0</v>
      </c>
      <c r="I920" s="142">
        <v>154395</v>
      </c>
      <c r="J920" s="142">
        <v>12055779</v>
      </c>
    </row>
    <row r="921" spans="1:10" x14ac:dyDescent="0.25">
      <c r="A921" s="140" t="s">
        <v>3324</v>
      </c>
      <c r="B921" s="140" t="s">
        <v>2509</v>
      </c>
      <c r="C921" s="140" t="s">
        <v>27</v>
      </c>
      <c r="D921" s="140" t="s">
        <v>28</v>
      </c>
      <c r="E921" s="141" t="s">
        <v>4293</v>
      </c>
      <c r="F921" s="142">
        <v>378862</v>
      </c>
      <c r="G921" s="142">
        <v>390977</v>
      </c>
      <c r="H921" s="142">
        <v>0</v>
      </c>
      <c r="I921" s="142">
        <v>11</v>
      </c>
      <c r="J921" s="142">
        <v>390988</v>
      </c>
    </row>
    <row r="922" spans="1:10" x14ac:dyDescent="0.25">
      <c r="A922" s="140" t="s">
        <v>5686</v>
      </c>
      <c r="B922" s="140" t="s">
        <v>2509</v>
      </c>
      <c r="C922" s="140" t="s">
        <v>47</v>
      </c>
      <c r="D922" s="140" t="s">
        <v>48</v>
      </c>
      <c r="E922" s="141" t="s">
        <v>4294</v>
      </c>
      <c r="F922" s="142">
        <v>165531</v>
      </c>
      <c r="G922" s="142">
        <v>158721</v>
      </c>
      <c r="H922" s="142">
        <v>0</v>
      </c>
      <c r="I922" s="142">
        <v>5</v>
      </c>
      <c r="J922" s="142">
        <v>158726</v>
      </c>
    </row>
    <row r="923" spans="1:10" x14ac:dyDescent="0.25">
      <c r="A923" s="140" t="s">
        <v>4805</v>
      </c>
      <c r="B923" s="140" t="s">
        <v>2509</v>
      </c>
      <c r="C923" s="140" t="s">
        <v>27</v>
      </c>
      <c r="D923" s="140" t="s">
        <v>28</v>
      </c>
      <c r="E923" s="141" t="s">
        <v>4295</v>
      </c>
      <c r="F923" s="142">
        <v>583587</v>
      </c>
      <c r="G923" s="142">
        <v>595988</v>
      </c>
      <c r="H923" s="142">
        <v>0</v>
      </c>
      <c r="I923" s="142">
        <v>17</v>
      </c>
      <c r="J923" s="142">
        <v>596005</v>
      </c>
    </row>
    <row r="924" spans="1:10" x14ac:dyDescent="0.25">
      <c r="A924" s="140" t="s">
        <v>4879</v>
      </c>
      <c r="B924" s="140" t="s">
        <v>2509</v>
      </c>
      <c r="C924" s="140" t="s">
        <v>27</v>
      </c>
      <c r="D924" s="140" t="s">
        <v>28</v>
      </c>
      <c r="E924" s="141" t="s">
        <v>4296</v>
      </c>
      <c r="F924" s="142">
        <v>460185</v>
      </c>
      <c r="G924" s="142">
        <v>454542</v>
      </c>
      <c r="H924" s="142">
        <v>0</v>
      </c>
      <c r="I924" s="142">
        <v>13</v>
      </c>
      <c r="J924" s="142">
        <v>454555</v>
      </c>
    </row>
    <row r="925" spans="1:10" x14ac:dyDescent="0.25">
      <c r="A925" s="140" t="s">
        <v>5196</v>
      </c>
      <c r="B925" s="140" t="s">
        <v>2509</v>
      </c>
      <c r="C925" s="140" t="s">
        <v>27</v>
      </c>
      <c r="D925" s="140" t="s">
        <v>28</v>
      </c>
      <c r="E925" s="141" t="s">
        <v>4297</v>
      </c>
      <c r="F925" s="142">
        <v>475993</v>
      </c>
      <c r="G925" s="142">
        <v>479348</v>
      </c>
      <c r="H925" s="142">
        <v>0</v>
      </c>
      <c r="I925" s="142">
        <v>14</v>
      </c>
      <c r="J925" s="142">
        <v>479362</v>
      </c>
    </row>
    <row r="926" spans="1:10" x14ac:dyDescent="0.25">
      <c r="A926" s="140" t="s">
        <v>5765</v>
      </c>
      <c r="B926" s="140" t="s">
        <v>2509</v>
      </c>
      <c r="C926" s="140" t="s">
        <v>27</v>
      </c>
      <c r="D926" s="140" t="s">
        <v>28</v>
      </c>
      <c r="E926" s="141" t="s">
        <v>4298</v>
      </c>
      <c r="F926" s="142">
        <v>1236808</v>
      </c>
      <c r="G926" s="142">
        <v>1247264</v>
      </c>
      <c r="H926" s="142">
        <v>0</v>
      </c>
      <c r="I926" s="142">
        <v>36</v>
      </c>
      <c r="J926" s="142">
        <v>1247300</v>
      </c>
    </row>
    <row r="927" spans="1:10" x14ac:dyDescent="0.25">
      <c r="A927" s="140" t="s">
        <v>4733</v>
      </c>
      <c r="B927" s="140" t="s">
        <v>2509</v>
      </c>
      <c r="C927" s="140" t="s">
        <v>27</v>
      </c>
      <c r="D927" s="140" t="s">
        <v>28</v>
      </c>
      <c r="E927" s="141" t="s">
        <v>4699</v>
      </c>
      <c r="F927" s="142">
        <v>275030</v>
      </c>
      <c r="G927" s="142">
        <v>300060</v>
      </c>
      <c r="H927" s="142">
        <v>0</v>
      </c>
      <c r="I927" s="142">
        <v>9</v>
      </c>
      <c r="J927" s="142">
        <v>300069</v>
      </c>
    </row>
    <row r="928" spans="1:10" x14ac:dyDescent="0.25">
      <c r="A928" s="140" t="s">
        <v>5880</v>
      </c>
      <c r="B928" s="140" t="s">
        <v>2509</v>
      </c>
      <c r="C928" s="140" t="s">
        <v>47</v>
      </c>
      <c r="D928" s="140" t="s">
        <v>48</v>
      </c>
      <c r="E928" s="141" t="s">
        <v>4299</v>
      </c>
      <c r="F928" s="142">
        <v>888844</v>
      </c>
      <c r="G928" s="142">
        <v>876373</v>
      </c>
      <c r="H928" s="142">
        <v>0</v>
      </c>
      <c r="I928" s="142">
        <v>26</v>
      </c>
      <c r="J928" s="142">
        <v>876399</v>
      </c>
    </row>
    <row r="929" spans="1:10" x14ac:dyDescent="0.25">
      <c r="A929" s="140" t="s">
        <v>5918</v>
      </c>
      <c r="B929" s="140" t="s">
        <v>2509</v>
      </c>
      <c r="C929" s="140" t="s">
        <v>27</v>
      </c>
      <c r="D929" s="140" t="s">
        <v>28</v>
      </c>
      <c r="E929" s="141" t="s">
        <v>4300</v>
      </c>
      <c r="F929" s="142">
        <v>661834</v>
      </c>
      <c r="G929" s="142">
        <v>655363</v>
      </c>
      <c r="H929" s="142">
        <v>0</v>
      </c>
      <c r="I929" s="142">
        <v>19</v>
      </c>
      <c r="J929" s="142">
        <v>655382</v>
      </c>
    </row>
    <row r="930" spans="1:10" x14ac:dyDescent="0.25">
      <c r="A930" s="140" t="s">
        <v>4935</v>
      </c>
      <c r="B930" s="140" t="s">
        <v>2509</v>
      </c>
      <c r="C930" s="140" t="s">
        <v>27</v>
      </c>
      <c r="D930" s="140" t="s">
        <v>28</v>
      </c>
      <c r="E930" s="141" t="s">
        <v>4301</v>
      </c>
      <c r="F930" s="142">
        <v>625296</v>
      </c>
      <c r="G930" s="142">
        <v>633042</v>
      </c>
      <c r="H930" s="142">
        <v>0</v>
      </c>
      <c r="I930" s="142">
        <v>18</v>
      </c>
      <c r="J930" s="142">
        <v>633060</v>
      </c>
    </row>
    <row r="931" spans="1:10" x14ac:dyDescent="0.25">
      <c r="A931" s="140" t="s">
        <v>5095</v>
      </c>
      <c r="B931" s="140" t="s">
        <v>2509</v>
      </c>
      <c r="C931" s="140" t="s">
        <v>27</v>
      </c>
      <c r="D931" s="140" t="s">
        <v>28</v>
      </c>
      <c r="E931" s="141" t="s">
        <v>4302</v>
      </c>
      <c r="F931" s="142">
        <v>7799542</v>
      </c>
      <c r="G931" s="142">
        <v>7757881</v>
      </c>
      <c r="H931" s="142">
        <v>0</v>
      </c>
      <c r="I931" s="142">
        <v>226</v>
      </c>
      <c r="J931" s="142">
        <v>7758107</v>
      </c>
    </row>
    <row r="932" spans="1:10" x14ac:dyDescent="0.25">
      <c r="A932" s="140" t="s">
        <v>4708</v>
      </c>
      <c r="B932" s="140" t="s">
        <v>2509</v>
      </c>
      <c r="C932" s="140" t="s">
        <v>27</v>
      </c>
      <c r="D932" s="140" t="s">
        <v>28</v>
      </c>
      <c r="E932" s="141" t="s">
        <v>4717</v>
      </c>
      <c r="F932" s="142">
        <v>208768</v>
      </c>
      <c r="G932" s="142">
        <v>227892</v>
      </c>
      <c r="H932" s="142">
        <v>0</v>
      </c>
      <c r="I932" s="142">
        <v>7</v>
      </c>
      <c r="J932" s="142">
        <v>227899</v>
      </c>
    </row>
    <row r="933" spans="1:10" x14ac:dyDescent="0.25">
      <c r="A933" s="140" t="s">
        <v>5365</v>
      </c>
      <c r="B933" s="140" t="s">
        <v>2509</v>
      </c>
      <c r="C933" s="140" t="s">
        <v>27</v>
      </c>
      <c r="D933" s="140" t="s">
        <v>28</v>
      </c>
      <c r="E933" s="141" t="s">
        <v>4303</v>
      </c>
      <c r="F933" s="142">
        <v>1233851</v>
      </c>
      <c r="G933" s="142">
        <v>1209811</v>
      </c>
      <c r="H933" s="142">
        <v>0</v>
      </c>
      <c r="I933" s="142">
        <v>35</v>
      </c>
      <c r="J933" s="142">
        <v>1209846</v>
      </c>
    </row>
    <row r="934" spans="1:10" x14ac:dyDescent="0.25">
      <c r="A934" s="140" t="s">
        <v>5124</v>
      </c>
      <c r="B934" s="140" t="s">
        <v>2509</v>
      </c>
      <c r="C934" s="140" t="s">
        <v>47</v>
      </c>
      <c r="D934" s="140" t="s">
        <v>48</v>
      </c>
      <c r="E934" s="141" t="s">
        <v>4304</v>
      </c>
      <c r="F934" s="142">
        <v>466642</v>
      </c>
      <c r="G934" s="142">
        <v>488014</v>
      </c>
      <c r="H934" s="142">
        <v>0</v>
      </c>
      <c r="I934" s="142">
        <v>14</v>
      </c>
      <c r="J934" s="142">
        <v>488028</v>
      </c>
    </row>
    <row r="935" spans="1:10" x14ac:dyDescent="0.25">
      <c r="A935" s="140" t="s">
        <v>5394</v>
      </c>
      <c r="B935" s="140" t="s">
        <v>2509</v>
      </c>
      <c r="C935" s="140" t="s">
        <v>99</v>
      </c>
      <c r="D935" s="140" t="s">
        <v>100</v>
      </c>
      <c r="E935" s="141" t="s">
        <v>4305</v>
      </c>
      <c r="F935" s="142">
        <v>1998853</v>
      </c>
      <c r="G935" s="142">
        <v>2019784</v>
      </c>
      <c r="H935" s="142">
        <v>0</v>
      </c>
      <c r="I935" s="142">
        <v>59</v>
      </c>
      <c r="J935" s="142">
        <v>2019843</v>
      </c>
    </row>
    <row r="936" spans="1:10" x14ac:dyDescent="0.25">
      <c r="A936" s="140" t="s">
        <v>5315</v>
      </c>
      <c r="B936" s="140" t="s">
        <v>2509</v>
      </c>
      <c r="C936" s="140" t="s">
        <v>99</v>
      </c>
      <c r="D936" s="140" t="s">
        <v>100</v>
      </c>
      <c r="E936" s="141" t="s">
        <v>4306</v>
      </c>
      <c r="F936" s="142">
        <v>291598</v>
      </c>
      <c r="G936" s="142">
        <v>274972</v>
      </c>
      <c r="H936" s="142">
        <v>0</v>
      </c>
      <c r="I936" s="142">
        <v>8</v>
      </c>
      <c r="J936" s="142">
        <v>274980</v>
      </c>
    </row>
    <row r="937" spans="1:10" x14ac:dyDescent="0.25">
      <c r="A937" s="140" t="s">
        <v>5437</v>
      </c>
      <c r="B937" s="140" t="s">
        <v>2509</v>
      </c>
      <c r="C937" s="140" t="s">
        <v>99</v>
      </c>
      <c r="D937" s="140" t="s">
        <v>100</v>
      </c>
      <c r="E937" s="141" t="s">
        <v>4307</v>
      </c>
      <c r="F937" s="142">
        <v>1827440</v>
      </c>
      <c r="G937" s="142">
        <v>1843984</v>
      </c>
      <c r="H937" s="142">
        <v>0</v>
      </c>
      <c r="I937" s="142">
        <v>54</v>
      </c>
      <c r="J937" s="142">
        <v>1844038</v>
      </c>
    </row>
    <row r="938" spans="1:10" x14ac:dyDescent="0.25">
      <c r="A938" s="140" t="s">
        <v>5454</v>
      </c>
      <c r="B938" s="140" t="s">
        <v>2540</v>
      </c>
      <c r="C938" s="140" t="s">
        <v>19</v>
      </c>
      <c r="D938" s="140" t="s">
        <v>20</v>
      </c>
      <c r="E938" s="141" t="s">
        <v>5995</v>
      </c>
      <c r="F938" s="142">
        <v>37450588</v>
      </c>
      <c r="G938" s="142">
        <v>36984942</v>
      </c>
      <c r="H938" s="142">
        <v>0</v>
      </c>
      <c r="I938" s="142">
        <v>479799</v>
      </c>
      <c r="J938" s="142">
        <v>37464741</v>
      </c>
    </row>
    <row r="939" spans="1:10" x14ac:dyDescent="0.25">
      <c r="A939" s="140" t="s">
        <v>5199</v>
      </c>
      <c r="B939" s="140" t="s">
        <v>2540</v>
      </c>
      <c r="C939" s="140" t="s">
        <v>47</v>
      </c>
      <c r="D939" s="140" t="s">
        <v>48</v>
      </c>
      <c r="E939" s="141" t="s">
        <v>4309</v>
      </c>
      <c r="F939" s="142">
        <v>706621</v>
      </c>
      <c r="G939" s="142">
        <v>706158</v>
      </c>
      <c r="H939" s="142">
        <v>0</v>
      </c>
      <c r="I939" s="142">
        <v>21</v>
      </c>
      <c r="J939" s="142">
        <v>706179</v>
      </c>
    </row>
    <row r="940" spans="1:10" x14ac:dyDescent="0.25">
      <c r="A940" s="140" t="s">
        <v>5854</v>
      </c>
      <c r="B940" s="140" t="s">
        <v>2540</v>
      </c>
      <c r="C940" s="140" t="s">
        <v>27</v>
      </c>
      <c r="D940" s="140" t="s">
        <v>28</v>
      </c>
      <c r="E940" s="141" t="s">
        <v>4310</v>
      </c>
      <c r="F940" s="142">
        <v>2135157</v>
      </c>
      <c r="G940" s="142">
        <v>2190648</v>
      </c>
      <c r="H940" s="142">
        <v>0</v>
      </c>
      <c r="I940" s="142">
        <v>64</v>
      </c>
      <c r="J940" s="142">
        <v>2190712</v>
      </c>
    </row>
    <row r="941" spans="1:10" x14ac:dyDescent="0.25">
      <c r="A941" s="140" t="s">
        <v>5335</v>
      </c>
      <c r="B941" s="140" t="s">
        <v>2540</v>
      </c>
      <c r="C941" s="140" t="s">
        <v>27</v>
      </c>
      <c r="D941" s="140" t="s">
        <v>28</v>
      </c>
      <c r="E941" s="141" t="s">
        <v>4311</v>
      </c>
      <c r="F941" s="142">
        <v>1418002</v>
      </c>
      <c r="G941" s="142">
        <v>1417132</v>
      </c>
      <c r="H941" s="142">
        <v>0</v>
      </c>
      <c r="I941" s="142">
        <v>41</v>
      </c>
      <c r="J941" s="142">
        <v>1417173</v>
      </c>
    </row>
    <row r="942" spans="1:10" x14ac:dyDescent="0.25">
      <c r="A942" s="140" t="s">
        <v>5135</v>
      </c>
      <c r="B942" s="140" t="s">
        <v>2540</v>
      </c>
      <c r="C942" s="140" t="s">
        <v>47</v>
      </c>
      <c r="D942" s="140" t="s">
        <v>48</v>
      </c>
      <c r="E942" s="141" t="s">
        <v>4312</v>
      </c>
      <c r="F942" s="142">
        <v>253014</v>
      </c>
      <c r="G942" s="142">
        <v>250271</v>
      </c>
      <c r="H942" s="142">
        <v>0</v>
      </c>
      <c r="I942" s="142">
        <v>7</v>
      </c>
      <c r="J942" s="142">
        <v>250278</v>
      </c>
    </row>
    <row r="943" spans="1:10" x14ac:dyDescent="0.25">
      <c r="A943" s="140" t="s">
        <v>4769</v>
      </c>
      <c r="B943" s="140" t="s">
        <v>2540</v>
      </c>
      <c r="C943" s="140" t="s">
        <v>27</v>
      </c>
      <c r="D943" s="140" t="s">
        <v>28</v>
      </c>
      <c r="E943" s="141" t="s">
        <v>5996</v>
      </c>
      <c r="F943" s="142">
        <v>0</v>
      </c>
      <c r="G943" s="142">
        <v>297305</v>
      </c>
      <c r="H943" s="142">
        <v>0</v>
      </c>
      <c r="I943" s="142">
        <v>9</v>
      </c>
      <c r="J943" s="142">
        <v>297314</v>
      </c>
    </row>
    <row r="944" spans="1:10" x14ac:dyDescent="0.25">
      <c r="A944" s="140" t="s">
        <v>4967</v>
      </c>
      <c r="B944" s="140" t="s">
        <v>2540</v>
      </c>
      <c r="C944" s="140" t="s">
        <v>27</v>
      </c>
      <c r="D944" s="140" t="s">
        <v>28</v>
      </c>
      <c r="E944" s="141" t="s">
        <v>4313</v>
      </c>
      <c r="F944" s="142">
        <v>1282829</v>
      </c>
      <c r="G944" s="142">
        <v>1276858</v>
      </c>
      <c r="H944" s="142">
        <v>0</v>
      </c>
      <c r="I944" s="142">
        <v>37</v>
      </c>
      <c r="J944" s="142">
        <v>1276895</v>
      </c>
    </row>
    <row r="945" spans="1:10" x14ac:dyDescent="0.25">
      <c r="A945" s="140" t="s">
        <v>4771</v>
      </c>
      <c r="B945" s="140" t="s">
        <v>2540</v>
      </c>
      <c r="C945" s="140" t="s">
        <v>27</v>
      </c>
      <c r="D945" s="140" t="s">
        <v>28</v>
      </c>
      <c r="E945" s="141" t="s">
        <v>5997</v>
      </c>
      <c r="F945" s="142">
        <v>0</v>
      </c>
      <c r="G945" s="142">
        <v>241790</v>
      </c>
      <c r="H945" s="142">
        <v>0</v>
      </c>
      <c r="I945" s="142">
        <v>7</v>
      </c>
      <c r="J945" s="142">
        <v>241797</v>
      </c>
    </row>
    <row r="946" spans="1:10" x14ac:dyDescent="0.25">
      <c r="A946" s="140" t="s">
        <v>5223</v>
      </c>
      <c r="B946" s="140" t="s">
        <v>2540</v>
      </c>
      <c r="C946" s="140" t="s">
        <v>47</v>
      </c>
      <c r="D946" s="140" t="s">
        <v>48</v>
      </c>
      <c r="E946" s="141" t="s">
        <v>4314</v>
      </c>
      <c r="F946" s="142">
        <v>527166</v>
      </c>
      <c r="G946" s="142">
        <v>529662</v>
      </c>
      <c r="H946" s="142">
        <v>0</v>
      </c>
      <c r="I946" s="142">
        <v>15</v>
      </c>
      <c r="J946" s="142">
        <v>529677</v>
      </c>
    </row>
    <row r="947" spans="1:10" x14ac:dyDescent="0.25">
      <c r="A947" s="140" t="s">
        <v>5718</v>
      </c>
      <c r="B947" s="140" t="s">
        <v>2540</v>
      </c>
      <c r="C947" s="140" t="s">
        <v>27</v>
      </c>
      <c r="D947" s="140" t="s">
        <v>28</v>
      </c>
      <c r="E947" s="141" t="s">
        <v>4315</v>
      </c>
      <c r="F947" s="142">
        <v>330957</v>
      </c>
      <c r="G947" s="142">
        <v>342354</v>
      </c>
      <c r="H947" s="142">
        <v>0</v>
      </c>
      <c r="I947" s="142">
        <v>10</v>
      </c>
      <c r="J947" s="142">
        <v>342364</v>
      </c>
    </row>
    <row r="948" spans="1:10" x14ac:dyDescent="0.25">
      <c r="A948" s="140" t="s">
        <v>4735</v>
      </c>
      <c r="B948" s="140" t="s">
        <v>2540</v>
      </c>
      <c r="C948" s="140" t="s">
        <v>27</v>
      </c>
      <c r="D948" s="140" t="s">
        <v>28</v>
      </c>
      <c r="E948" s="141" t="s">
        <v>5998</v>
      </c>
      <c r="F948" s="142">
        <v>339873</v>
      </c>
      <c r="G948" s="142">
        <v>322361</v>
      </c>
      <c r="H948" s="142">
        <v>0</v>
      </c>
      <c r="I948" s="142">
        <v>9</v>
      </c>
      <c r="J948" s="142">
        <v>322370</v>
      </c>
    </row>
    <row r="949" spans="1:10" x14ac:dyDescent="0.25">
      <c r="A949" s="140" t="s">
        <v>5465</v>
      </c>
      <c r="B949" s="140" t="s">
        <v>2540</v>
      </c>
      <c r="C949" s="140" t="s">
        <v>47</v>
      </c>
      <c r="D949" s="140" t="s">
        <v>48</v>
      </c>
      <c r="E949" s="141" t="s">
        <v>4316</v>
      </c>
      <c r="F949" s="142">
        <v>1101265</v>
      </c>
      <c r="G949" s="142">
        <v>1111579</v>
      </c>
      <c r="H949" s="142">
        <v>0</v>
      </c>
      <c r="I949" s="142">
        <v>32</v>
      </c>
      <c r="J949" s="142">
        <v>1111611</v>
      </c>
    </row>
    <row r="950" spans="1:10" x14ac:dyDescent="0.25">
      <c r="A950" s="140" t="s">
        <v>5575</v>
      </c>
      <c r="B950" s="140" t="s">
        <v>2540</v>
      </c>
      <c r="C950" s="140" t="s">
        <v>47</v>
      </c>
      <c r="D950" s="140" t="s">
        <v>48</v>
      </c>
      <c r="E950" s="141" t="s">
        <v>4317</v>
      </c>
      <c r="F950" s="142">
        <v>784980</v>
      </c>
      <c r="G950" s="142">
        <v>796919</v>
      </c>
      <c r="H950" s="142">
        <v>0</v>
      </c>
      <c r="I950" s="142">
        <v>23</v>
      </c>
      <c r="J950" s="142">
        <v>796942</v>
      </c>
    </row>
    <row r="951" spans="1:10" x14ac:dyDescent="0.25">
      <c r="A951" s="140" t="s">
        <v>4791</v>
      </c>
      <c r="B951" s="140" t="s">
        <v>2540</v>
      </c>
      <c r="C951" s="140" t="s">
        <v>27</v>
      </c>
      <c r="D951" s="140" t="s">
        <v>28</v>
      </c>
      <c r="E951" s="141" t="s">
        <v>4318</v>
      </c>
      <c r="F951" s="142">
        <v>2806437</v>
      </c>
      <c r="G951" s="142">
        <v>2804517</v>
      </c>
      <c r="H951" s="142">
        <v>0</v>
      </c>
      <c r="I951" s="142">
        <v>82</v>
      </c>
      <c r="J951" s="142">
        <v>2804599</v>
      </c>
    </row>
    <row r="952" spans="1:10" x14ac:dyDescent="0.25">
      <c r="A952" s="140" t="s">
        <v>5285</v>
      </c>
      <c r="B952" s="140" t="s">
        <v>2540</v>
      </c>
      <c r="C952" s="140" t="s">
        <v>27</v>
      </c>
      <c r="D952" s="140" t="s">
        <v>28</v>
      </c>
      <c r="E952" s="141" t="s">
        <v>4319</v>
      </c>
      <c r="F952" s="142">
        <v>1908504</v>
      </c>
      <c r="G952" s="142">
        <v>1863777</v>
      </c>
      <c r="H952" s="142">
        <v>0</v>
      </c>
      <c r="I952" s="142">
        <v>54</v>
      </c>
      <c r="J952" s="142">
        <v>1863831</v>
      </c>
    </row>
    <row r="953" spans="1:10" x14ac:dyDescent="0.25">
      <c r="A953" s="140" t="s">
        <v>5287</v>
      </c>
      <c r="B953" s="140" t="s">
        <v>2540</v>
      </c>
      <c r="C953" s="140" t="s">
        <v>47</v>
      </c>
      <c r="D953" s="140" t="s">
        <v>48</v>
      </c>
      <c r="E953" s="141" t="s">
        <v>4320</v>
      </c>
      <c r="F953" s="142">
        <v>766587</v>
      </c>
      <c r="G953" s="142">
        <v>741326</v>
      </c>
      <c r="H953" s="142">
        <v>0</v>
      </c>
      <c r="I953" s="142">
        <v>22</v>
      </c>
      <c r="J953" s="142">
        <v>741348</v>
      </c>
    </row>
    <row r="954" spans="1:10" x14ac:dyDescent="0.25">
      <c r="A954" s="140" t="s">
        <v>5617</v>
      </c>
      <c r="B954" s="140" t="s">
        <v>2540</v>
      </c>
      <c r="C954" s="140" t="s">
        <v>27</v>
      </c>
      <c r="D954" s="140" t="s">
        <v>28</v>
      </c>
      <c r="E954" s="141" t="s">
        <v>4321</v>
      </c>
      <c r="F954" s="142">
        <v>667924</v>
      </c>
      <c r="G954" s="142">
        <v>640049</v>
      </c>
      <c r="H954" s="142">
        <v>0</v>
      </c>
      <c r="I954" s="142">
        <v>19</v>
      </c>
      <c r="J954" s="142">
        <v>640068</v>
      </c>
    </row>
    <row r="955" spans="1:10" x14ac:dyDescent="0.25">
      <c r="A955" s="140" t="s">
        <v>5705</v>
      </c>
      <c r="B955" s="140" t="s">
        <v>2540</v>
      </c>
      <c r="C955" s="140" t="s">
        <v>27</v>
      </c>
      <c r="D955" s="140" t="s">
        <v>28</v>
      </c>
      <c r="E955" s="141" t="s">
        <v>4322</v>
      </c>
      <c r="F955" s="142">
        <v>1141179</v>
      </c>
      <c r="G955" s="142">
        <v>1137903</v>
      </c>
      <c r="H955" s="142">
        <v>0</v>
      </c>
      <c r="I955" s="142">
        <v>33</v>
      </c>
      <c r="J955" s="142">
        <v>1137936</v>
      </c>
    </row>
    <row r="956" spans="1:10" x14ac:dyDescent="0.25">
      <c r="A956" s="140" t="s">
        <v>5150</v>
      </c>
      <c r="B956" s="140" t="s">
        <v>2540</v>
      </c>
      <c r="C956" s="140" t="s">
        <v>27</v>
      </c>
      <c r="D956" s="140" t="s">
        <v>28</v>
      </c>
      <c r="E956" s="141" t="s">
        <v>4323</v>
      </c>
      <c r="F956" s="142">
        <v>1562576</v>
      </c>
      <c r="G956" s="142">
        <v>1575946</v>
      </c>
      <c r="H956" s="142">
        <v>0</v>
      </c>
      <c r="I956" s="142">
        <v>46</v>
      </c>
      <c r="J956" s="142">
        <v>1575992</v>
      </c>
    </row>
    <row r="957" spans="1:10" x14ac:dyDescent="0.25">
      <c r="A957" s="140" t="s">
        <v>5607</v>
      </c>
      <c r="B957" s="140" t="s">
        <v>2540</v>
      </c>
      <c r="C957" s="140" t="s">
        <v>27</v>
      </c>
      <c r="D957" s="140" t="s">
        <v>28</v>
      </c>
      <c r="E957" s="141" t="s">
        <v>4324</v>
      </c>
      <c r="F957" s="142">
        <v>618453</v>
      </c>
      <c r="G957" s="142">
        <v>617435</v>
      </c>
      <c r="H957" s="142">
        <v>0</v>
      </c>
      <c r="I957" s="142">
        <v>18</v>
      </c>
      <c r="J957" s="142">
        <v>617453</v>
      </c>
    </row>
    <row r="958" spans="1:10" x14ac:dyDescent="0.25">
      <c r="A958" s="140" t="s">
        <v>5166</v>
      </c>
      <c r="B958" s="140" t="s">
        <v>2540</v>
      </c>
      <c r="C958" s="140" t="s">
        <v>47</v>
      </c>
      <c r="D958" s="140" t="s">
        <v>48</v>
      </c>
      <c r="E958" s="141" t="s">
        <v>4325</v>
      </c>
      <c r="F958" s="142">
        <v>911114</v>
      </c>
      <c r="G958" s="142">
        <v>902133</v>
      </c>
      <c r="H958" s="142">
        <v>0</v>
      </c>
      <c r="I958" s="142">
        <v>26</v>
      </c>
      <c r="J958" s="142">
        <v>902159</v>
      </c>
    </row>
    <row r="959" spans="1:10" x14ac:dyDescent="0.25">
      <c r="A959" s="140" t="s">
        <v>5712</v>
      </c>
      <c r="B959" s="140" t="s">
        <v>2540</v>
      </c>
      <c r="C959" s="140" t="s">
        <v>47</v>
      </c>
      <c r="D959" s="140" t="s">
        <v>48</v>
      </c>
      <c r="E959" s="141" t="s">
        <v>4326</v>
      </c>
      <c r="F959" s="142">
        <v>925704</v>
      </c>
      <c r="G959" s="142">
        <v>920575</v>
      </c>
      <c r="H959" s="142">
        <v>0</v>
      </c>
      <c r="I959" s="142">
        <v>27</v>
      </c>
      <c r="J959" s="142">
        <v>920602</v>
      </c>
    </row>
    <row r="960" spans="1:10" x14ac:dyDescent="0.25">
      <c r="A960" s="140" t="s">
        <v>5225</v>
      </c>
      <c r="B960" s="140" t="s">
        <v>2540</v>
      </c>
      <c r="C960" s="140" t="s">
        <v>47</v>
      </c>
      <c r="D960" s="140" t="s">
        <v>48</v>
      </c>
      <c r="E960" s="141" t="s">
        <v>4327</v>
      </c>
      <c r="F960" s="142">
        <v>215851</v>
      </c>
      <c r="G960" s="142">
        <v>234013</v>
      </c>
      <c r="H960" s="142">
        <v>0</v>
      </c>
      <c r="I960" s="142">
        <v>7</v>
      </c>
      <c r="J960" s="142">
        <v>234020</v>
      </c>
    </row>
    <row r="961" spans="1:10" x14ac:dyDescent="0.25">
      <c r="A961" s="140" t="s">
        <v>5464</v>
      </c>
      <c r="B961" s="140" t="s">
        <v>2540</v>
      </c>
      <c r="C961" s="140" t="s">
        <v>47</v>
      </c>
      <c r="D961" s="140" t="s">
        <v>48</v>
      </c>
      <c r="E961" s="141" t="s">
        <v>4328</v>
      </c>
      <c r="F961" s="142">
        <v>812549</v>
      </c>
      <c r="G961" s="142">
        <v>777504</v>
      </c>
      <c r="H961" s="142">
        <v>0</v>
      </c>
      <c r="I961" s="142">
        <v>23</v>
      </c>
      <c r="J961" s="142">
        <v>777527</v>
      </c>
    </row>
    <row r="962" spans="1:10" x14ac:dyDescent="0.25">
      <c r="A962" s="140" t="s">
        <v>5378</v>
      </c>
      <c r="B962" s="140" t="s">
        <v>2540</v>
      </c>
      <c r="C962" s="140" t="s">
        <v>47</v>
      </c>
      <c r="D962" s="140" t="s">
        <v>48</v>
      </c>
      <c r="E962" s="141" t="s">
        <v>4329</v>
      </c>
      <c r="F962" s="142">
        <v>636274</v>
      </c>
      <c r="G962" s="142">
        <v>644857</v>
      </c>
      <c r="H962" s="142">
        <v>0</v>
      </c>
      <c r="I962" s="142">
        <v>19</v>
      </c>
      <c r="J962" s="142">
        <v>644876</v>
      </c>
    </row>
    <row r="963" spans="1:10" x14ac:dyDescent="0.25">
      <c r="A963" s="140" t="s">
        <v>5778</v>
      </c>
      <c r="B963" s="140" t="s">
        <v>2540</v>
      </c>
      <c r="C963" s="140" t="s">
        <v>27</v>
      </c>
      <c r="D963" s="140" t="s">
        <v>28</v>
      </c>
      <c r="E963" s="141" t="s">
        <v>4330</v>
      </c>
      <c r="F963" s="142">
        <v>39041866</v>
      </c>
      <c r="G963" s="142">
        <v>38806075</v>
      </c>
      <c r="H963" s="142">
        <v>0</v>
      </c>
      <c r="I963" s="142">
        <v>1131</v>
      </c>
      <c r="J963" s="142">
        <v>38807206</v>
      </c>
    </row>
    <row r="964" spans="1:10" x14ac:dyDescent="0.25">
      <c r="A964" s="140" t="s">
        <v>5514</v>
      </c>
      <c r="B964" s="140" t="s">
        <v>2540</v>
      </c>
      <c r="C964" s="140" t="s">
        <v>27</v>
      </c>
      <c r="D964" s="140" t="s">
        <v>28</v>
      </c>
      <c r="E964" s="141" t="s">
        <v>4331</v>
      </c>
      <c r="F964" s="142">
        <v>12765123</v>
      </c>
      <c r="G964" s="142">
        <v>12752683</v>
      </c>
      <c r="H964" s="142">
        <v>0</v>
      </c>
      <c r="I964" s="142">
        <v>372</v>
      </c>
      <c r="J964" s="142">
        <v>12753055</v>
      </c>
    </row>
    <row r="965" spans="1:10" x14ac:dyDescent="0.25">
      <c r="A965" s="140" t="s">
        <v>4870</v>
      </c>
      <c r="B965" s="140" t="s">
        <v>2540</v>
      </c>
      <c r="C965" s="140" t="s">
        <v>27</v>
      </c>
      <c r="D965" s="140" t="s">
        <v>28</v>
      </c>
      <c r="E965" s="141" t="s">
        <v>4332</v>
      </c>
      <c r="F965" s="142">
        <v>2456110</v>
      </c>
      <c r="G965" s="142">
        <v>2426523</v>
      </c>
      <c r="H965" s="142">
        <v>0</v>
      </c>
      <c r="I965" s="142">
        <v>71</v>
      </c>
      <c r="J965" s="142">
        <v>2426594</v>
      </c>
    </row>
    <row r="966" spans="1:10" x14ac:dyDescent="0.25">
      <c r="A966" s="140" t="s">
        <v>4948</v>
      </c>
      <c r="B966" s="140" t="s">
        <v>2540</v>
      </c>
      <c r="C966" s="140" t="s">
        <v>27</v>
      </c>
      <c r="D966" s="140" t="s">
        <v>28</v>
      </c>
      <c r="E966" s="141" t="s">
        <v>4333</v>
      </c>
      <c r="F966" s="142">
        <v>2516857</v>
      </c>
      <c r="G966" s="142">
        <v>2472066</v>
      </c>
      <c r="H966" s="142">
        <v>0</v>
      </c>
      <c r="I966" s="142">
        <v>72</v>
      </c>
      <c r="J966" s="142">
        <v>2472138</v>
      </c>
    </row>
    <row r="967" spans="1:10" x14ac:dyDescent="0.25">
      <c r="A967" s="140" t="s">
        <v>5817</v>
      </c>
      <c r="B967" s="140" t="s">
        <v>2540</v>
      </c>
      <c r="C967" s="140" t="s">
        <v>47</v>
      </c>
      <c r="D967" s="140" t="s">
        <v>48</v>
      </c>
      <c r="E967" s="141" t="s">
        <v>4334</v>
      </c>
      <c r="F967" s="142">
        <v>516704</v>
      </c>
      <c r="G967" s="142">
        <v>502779</v>
      </c>
      <c r="H967" s="142">
        <v>0</v>
      </c>
      <c r="I967" s="142">
        <v>15</v>
      </c>
      <c r="J967" s="142">
        <v>502794</v>
      </c>
    </row>
    <row r="968" spans="1:10" x14ac:dyDescent="0.25">
      <c r="A968" s="140" t="s">
        <v>5372</v>
      </c>
      <c r="B968" s="140" t="s">
        <v>2540</v>
      </c>
      <c r="C968" s="140" t="s">
        <v>27</v>
      </c>
      <c r="D968" s="140" t="s">
        <v>28</v>
      </c>
      <c r="E968" s="141" t="s">
        <v>4335</v>
      </c>
      <c r="F968" s="142">
        <v>512874</v>
      </c>
      <c r="G968" s="142">
        <v>503058</v>
      </c>
      <c r="H968" s="142">
        <v>0</v>
      </c>
      <c r="I968" s="142">
        <v>15</v>
      </c>
      <c r="J968" s="142">
        <v>503073</v>
      </c>
    </row>
    <row r="969" spans="1:10" x14ac:dyDescent="0.25">
      <c r="A969" s="140" t="s">
        <v>4909</v>
      </c>
      <c r="B969" s="140" t="s">
        <v>2540</v>
      </c>
      <c r="C969" s="140" t="s">
        <v>47</v>
      </c>
      <c r="D969" s="140" t="s">
        <v>48</v>
      </c>
      <c r="E969" s="141" t="s">
        <v>4336</v>
      </c>
      <c r="F969" s="142">
        <v>1423965</v>
      </c>
      <c r="G969" s="142">
        <v>1419188</v>
      </c>
      <c r="H969" s="142">
        <v>0</v>
      </c>
      <c r="I969" s="142">
        <v>41</v>
      </c>
      <c r="J969" s="142">
        <v>1419229</v>
      </c>
    </row>
    <row r="970" spans="1:10" x14ac:dyDescent="0.25">
      <c r="A970" s="140" t="s">
        <v>5390</v>
      </c>
      <c r="B970" s="140" t="s">
        <v>2540</v>
      </c>
      <c r="C970" s="140" t="s">
        <v>27</v>
      </c>
      <c r="D970" s="140" t="s">
        <v>28</v>
      </c>
      <c r="E970" s="141" t="s">
        <v>4337</v>
      </c>
      <c r="F970" s="142">
        <v>1461389</v>
      </c>
      <c r="G970" s="142">
        <v>1436301</v>
      </c>
      <c r="H970" s="142">
        <v>0</v>
      </c>
      <c r="I970" s="142">
        <v>42</v>
      </c>
      <c r="J970" s="142">
        <v>1436343</v>
      </c>
    </row>
    <row r="971" spans="1:10" x14ac:dyDescent="0.25">
      <c r="A971" s="140" t="s">
        <v>5538</v>
      </c>
      <c r="B971" s="140" t="s">
        <v>2540</v>
      </c>
      <c r="C971" s="140" t="s">
        <v>27</v>
      </c>
      <c r="D971" s="140" t="s">
        <v>28</v>
      </c>
      <c r="E971" s="141" t="s">
        <v>4338</v>
      </c>
      <c r="F971" s="142">
        <v>951869</v>
      </c>
      <c r="G971" s="142">
        <v>944078</v>
      </c>
      <c r="H971" s="142">
        <v>0</v>
      </c>
      <c r="I971" s="142">
        <v>28</v>
      </c>
      <c r="J971" s="142">
        <v>944106</v>
      </c>
    </row>
    <row r="972" spans="1:10" x14ac:dyDescent="0.25">
      <c r="A972" s="140" t="s">
        <v>5351</v>
      </c>
      <c r="B972" s="140" t="s">
        <v>2540</v>
      </c>
      <c r="C972" s="140" t="s">
        <v>27</v>
      </c>
      <c r="D972" s="140" t="s">
        <v>28</v>
      </c>
      <c r="E972" s="141" t="s">
        <v>4339</v>
      </c>
      <c r="F972" s="142">
        <v>1224662</v>
      </c>
      <c r="G972" s="142">
        <v>1250676</v>
      </c>
      <c r="H972" s="142">
        <v>0</v>
      </c>
      <c r="I972" s="142">
        <v>36</v>
      </c>
      <c r="J972" s="142">
        <v>1250712</v>
      </c>
    </row>
    <row r="973" spans="1:10" x14ac:dyDescent="0.25">
      <c r="A973" s="140" t="s">
        <v>4882</v>
      </c>
      <c r="B973" s="140" t="s">
        <v>2540</v>
      </c>
      <c r="C973" s="140" t="s">
        <v>99</v>
      </c>
      <c r="D973" s="140" t="s">
        <v>100</v>
      </c>
      <c r="E973" s="141" t="s">
        <v>4340</v>
      </c>
      <c r="F973" s="142">
        <v>12545912</v>
      </c>
      <c r="G973" s="142">
        <v>12506801</v>
      </c>
      <c r="H973" s="142">
        <v>0</v>
      </c>
      <c r="I973" s="142">
        <v>365</v>
      </c>
      <c r="J973" s="142">
        <v>12507166</v>
      </c>
    </row>
    <row r="974" spans="1:10" x14ac:dyDescent="0.25">
      <c r="A974" s="140" t="s">
        <v>5756</v>
      </c>
      <c r="B974" s="140" t="s">
        <v>2540</v>
      </c>
      <c r="C974" s="140" t="s">
        <v>99</v>
      </c>
      <c r="D974" s="140" t="s">
        <v>100</v>
      </c>
      <c r="E974" s="141" t="s">
        <v>4341</v>
      </c>
      <c r="F974" s="142">
        <v>2908189</v>
      </c>
      <c r="G974" s="142">
        <v>2944192</v>
      </c>
      <c r="H974" s="142">
        <v>0</v>
      </c>
      <c r="I974" s="142">
        <v>86</v>
      </c>
      <c r="J974" s="142">
        <v>2944278</v>
      </c>
    </row>
    <row r="975" spans="1:10" x14ac:dyDescent="0.25">
      <c r="A975" s="140" t="s">
        <v>5484</v>
      </c>
      <c r="B975" s="140" t="s">
        <v>2540</v>
      </c>
      <c r="C975" s="140" t="s">
        <v>99</v>
      </c>
      <c r="D975" s="140" t="s">
        <v>100</v>
      </c>
      <c r="E975" s="141" t="s">
        <v>4342</v>
      </c>
      <c r="F975" s="142">
        <v>2052770</v>
      </c>
      <c r="G975" s="142">
        <v>2048477</v>
      </c>
      <c r="H975" s="142">
        <v>0</v>
      </c>
      <c r="I975" s="142">
        <v>60</v>
      </c>
      <c r="J975" s="142">
        <v>2048537</v>
      </c>
    </row>
    <row r="976" spans="1:10" x14ac:dyDescent="0.25">
      <c r="A976" s="140" t="s">
        <v>5314</v>
      </c>
      <c r="B976" s="140" t="s">
        <v>2540</v>
      </c>
      <c r="C976" s="140" t="s">
        <v>99</v>
      </c>
      <c r="D976" s="140" t="s">
        <v>100</v>
      </c>
      <c r="E976" s="141" t="s">
        <v>4343</v>
      </c>
      <c r="F976" s="142">
        <v>1698163</v>
      </c>
      <c r="G976" s="142">
        <v>1714261</v>
      </c>
      <c r="H976" s="142">
        <v>0</v>
      </c>
      <c r="I976" s="142">
        <v>50</v>
      </c>
      <c r="J976" s="142">
        <v>1714311</v>
      </c>
    </row>
    <row r="977" spans="1:10" x14ac:dyDescent="0.25">
      <c r="A977" s="140" t="s">
        <v>5262</v>
      </c>
      <c r="B977" s="140" t="s">
        <v>2540</v>
      </c>
      <c r="C977" s="140" t="s">
        <v>99</v>
      </c>
      <c r="D977" s="140" t="s">
        <v>100</v>
      </c>
      <c r="E977" s="141" t="s">
        <v>4344</v>
      </c>
      <c r="F977" s="142">
        <v>2271664</v>
      </c>
      <c r="G977" s="142">
        <v>2285195</v>
      </c>
      <c r="H977" s="142">
        <v>0</v>
      </c>
      <c r="I977" s="142">
        <v>67</v>
      </c>
      <c r="J977" s="142">
        <v>2285262</v>
      </c>
    </row>
    <row r="978" spans="1:10" x14ac:dyDescent="0.25">
      <c r="A978" s="140" t="s">
        <v>5696</v>
      </c>
      <c r="B978" s="140" t="s">
        <v>2540</v>
      </c>
      <c r="C978" s="140" t="s">
        <v>99</v>
      </c>
      <c r="D978" s="140" t="s">
        <v>100</v>
      </c>
      <c r="E978" s="141" t="s">
        <v>4345</v>
      </c>
      <c r="F978" s="142">
        <v>1122297</v>
      </c>
      <c r="G978" s="142">
        <v>1088166</v>
      </c>
      <c r="H978" s="142">
        <v>0</v>
      </c>
      <c r="I978" s="142">
        <v>32</v>
      </c>
      <c r="J978" s="142">
        <v>1088198</v>
      </c>
    </row>
    <row r="979" spans="1:10" x14ac:dyDescent="0.25">
      <c r="A979" s="140" t="s">
        <v>5679</v>
      </c>
      <c r="B979" s="140" t="s">
        <v>2540</v>
      </c>
      <c r="C979" s="140" t="s">
        <v>99</v>
      </c>
      <c r="D979" s="140" t="s">
        <v>100</v>
      </c>
      <c r="E979" s="141" t="s">
        <v>4346</v>
      </c>
      <c r="F979" s="142">
        <v>1170910</v>
      </c>
      <c r="G979" s="142">
        <v>1227987</v>
      </c>
      <c r="H979" s="142">
        <v>0</v>
      </c>
      <c r="I979" s="142">
        <v>36</v>
      </c>
      <c r="J979" s="142">
        <v>1228023</v>
      </c>
    </row>
    <row r="980" spans="1:10" x14ac:dyDescent="0.25">
      <c r="A980" s="140" t="s">
        <v>5405</v>
      </c>
      <c r="B980" s="140" t="s">
        <v>2540</v>
      </c>
      <c r="C980" s="140" t="s">
        <v>99</v>
      </c>
      <c r="D980" s="140" t="s">
        <v>100</v>
      </c>
      <c r="E980" s="141" t="s">
        <v>4347</v>
      </c>
      <c r="F980" s="142">
        <v>3297144</v>
      </c>
      <c r="G980" s="142">
        <v>3305395</v>
      </c>
      <c r="H980" s="142">
        <v>0</v>
      </c>
      <c r="I980" s="142">
        <v>96</v>
      </c>
      <c r="J980" s="142">
        <v>3305491</v>
      </c>
    </row>
    <row r="981" spans="1:10" x14ac:dyDescent="0.25">
      <c r="A981" s="140" t="s">
        <v>5303</v>
      </c>
      <c r="B981" s="140" t="s">
        <v>2540</v>
      </c>
      <c r="C981" s="140" t="s">
        <v>99</v>
      </c>
      <c r="D981" s="140" t="s">
        <v>100</v>
      </c>
      <c r="E981" s="141" t="s">
        <v>4348</v>
      </c>
      <c r="F981" s="142">
        <v>2628185</v>
      </c>
      <c r="G981" s="142">
        <v>2627968</v>
      </c>
      <c r="H981" s="142">
        <v>0</v>
      </c>
      <c r="I981" s="142">
        <v>77</v>
      </c>
      <c r="J981" s="142">
        <v>2628045</v>
      </c>
    </row>
    <row r="982" spans="1:10" x14ac:dyDescent="0.25">
      <c r="A982" s="140" t="s">
        <v>5673</v>
      </c>
      <c r="B982" s="140" t="s">
        <v>2540</v>
      </c>
      <c r="C982" s="140" t="s">
        <v>99</v>
      </c>
      <c r="D982" s="140" t="s">
        <v>100</v>
      </c>
      <c r="E982" s="141" t="s">
        <v>4349</v>
      </c>
      <c r="F982" s="142">
        <v>1128754</v>
      </c>
      <c r="G982" s="142">
        <v>1116740</v>
      </c>
      <c r="H982" s="142">
        <v>0</v>
      </c>
      <c r="I982" s="142">
        <v>33</v>
      </c>
      <c r="J982" s="142">
        <v>1116773</v>
      </c>
    </row>
    <row r="983" spans="1:10" x14ac:dyDescent="0.25">
      <c r="A983" s="140" t="s">
        <v>5642</v>
      </c>
      <c r="B983" s="140" t="s">
        <v>2540</v>
      </c>
      <c r="C983" s="140" t="s">
        <v>99</v>
      </c>
      <c r="D983" s="140" t="s">
        <v>100</v>
      </c>
      <c r="E983" s="141" t="s">
        <v>4350</v>
      </c>
      <c r="F983" s="142">
        <v>3838940</v>
      </c>
      <c r="G983" s="142">
        <v>3788152</v>
      </c>
      <c r="H983" s="142">
        <v>0</v>
      </c>
      <c r="I983" s="142">
        <v>110</v>
      </c>
      <c r="J983" s="142">
        <v>3788262</v>
      </c>
    </row>
    <row r="984" spans="1:10" x14ac:dyDescent="0.25">
      <c r="A984" s="140" t="s">
        <v>4807</v>
      </c>
      <c r="B984" s="140" t="s">
        <v>2540</v>
      </c>
      <c r="C984" s="140" t="s">
        <v>99</v>
      </c>
      <c r="D984" s="140" t="s">
        <v>100</v>
      </c>
      <c r="E984" s="141" t="s">
        <v>4351</v>
      </c>
      <c r="F984" s="142">
        <v>2943187</v>
      </c>
      <c r="G984" s="142">
        <v>2939549</v>
      </c>
      <c r="H984" s="142">
        <v>0</v>
      </c>
      <c r="I984" s="142">
        <v>86</v>
      </c>
      <c r="J984" s="142">
        <v>2939635</v>
      </c>
    </row>
    <row r="985" spans="1:10" x14ac:dyDescent="0.25">
      <c r="A985" s="140" t="s">
        <v>5666</v>
      </c>
      <c r="B985" s="140" t="s">
        <v>2540</v>
      </c>
      <c r="C985" s="140" t="s">
        <v>99</v>
      </c>
      <c r="D985" s="140" t="s">
        <v>100</v>
      </c>
      <c r="E985" s="141" t="s">
        <v>4352</v>
      </c>
      <c r="F985" s="142">
        <v>1415505</v>
      </c>
      <c r="G985" s="142">
        <v>1395895</v>
      </c>
      <c r="H985" s="142">
        <v>0</v>
      </c>
      <c r="I985" s="142">
        <v>41</v>
      </c>
      <c r="J985" s="142">
        <v>1395936</v>
      </c>
    </row>
    <row r="986" spans="1:10" x14ac:dyDescent="0.25">
      <c r="A986" s="140" t="s">
        <v>5437</v>
      </c>
      <c r="B986" s="140" t="s">
        <v>2540</v>
      </c>
      <c r="C986" s="140" t="s">
        <v>99</v>
      </c>
      <c r="D986" s="140" t="s">
        <v>100</v>
      </c>
      <c r="E986" s="141" t="s">
        <v>4353</v>
      </c>
      <c r="F986" s="142">
        <v>3172137</v>
      </c>
      <c r="G986" s="142">
        <v>3158614</v>
      </c>
      <c r="H986" s="142">
        <v>0</v>
      </c>
      <c r="I986" s="142">
        <v>92</v>
      </c>
      <c r="J986" s="142">
        <v>3158706</v>
      </c>
    </row>
    <row r="987" spans="1:10" x14ac:dyDescent="0.25">
      <c r="A987" s="140" t="s">
        <v>5512</v>
      </c>
      <c r="B987" s="140" t="s">
        <v>2540</v>
      </c>
      <c r="C987" s="140" t="s">
        <v>99</v>
      </c>
      <c r="D987" s="140" t="s">
        <v>100</v>
      </c>
      <c r="E987" s="141" t="s">
        <v>4354</v>
      </c>
      <c r="F987" s="142">
        <v>3178906</v>
      </c>
      <c r="G987" s="142">
        <v>3143172</v>
      </c>
      <c r="H987" s="142">
        <v>0</v>
      </c>
      <c r="I987" s="142">
        <v>92</v>
      </c>
      <c r="J987" s="142">
        <v>3143264</v>
      </c>
    </row>
    <row r="988" spans="1:10" x14ac:dyDescent="0.25">
      <c r="A988" s="140" t="s">
        <v>5404</v>
      </c>
      <c r="B988" s="140" t="s">
        <v>2540</v>
      </c>
      <c r="C988" s="140" t="s">
        <v>99</v>
      </c>
      <c r="D988" s="140" t="s">
        <v>100</v>
      </c>
      <c r="E988" s="141" t="s">
        <v>4355</v>
      </c>
      <c r="F988" s="142">
        <v>1981700</v>
      </c>
      <c r="G988" s="142">
        <v>1966704</v>
      </c>
      <c r="H988" s="142">
        <v>0</v>
      </c>
      <c r="I988" s="142">
        <v>57</v>
      </c>
      <c r="J988" s="142">
        <v>1966761</v>
      </c>
    </row>
    <row r="989" spans="1:10" x14ac:dyDescent="0.25">
      <c r="A989" s="140" t="s">
        <v>5784</v>
      </c>
      <c r="B989" s="140" t="s">
        <v>2649</v>
      </c>
      <c r="C989" s="140" t="s">
        <v>19</v>
      </c>
      <c r="D989" s="140" t="s">
        <v>20</v>
      </c>
      <c r="E989" s="141" t="s">
        <v>5999</v>
      </c>
      <c r="F989" s="142">
        <v>24304117</v>
      </c>
      <c r="G989" s="142">
        <v>23319465</v>
      </c>
      <c r="H989" s="142">
        <v>0</v>
      </c>
      <c r="I989" s="142">
        <v>302519</v>
      </c>
      <c r="J989" s="142">
        <v>23621984</v>
      </c>
    </row>
    <row r="990" spans="1:10" x14ac:dyDescent="0.25">
      <c r="A990" s="140" t="s">
        <v>5195</v>
      </c>
      <c r="B990" s="140" t="s">
        <v>2649</v>
      </c>
      <c r="C990" s="140" t="s">
        <v>27</v>
      </c>
      <c r="D990" s="140" t="s">
        <v>28</v>
      </c>
      <c r="E990" s="141" t="s">
        <v>4357</v>
      </c>
      <c r="F990" s="142">
        <v>885348</v>
      </c>
      <c r="G990" s="142">
        <v>833902</v>
      </c>
      <c r="H990" s="142">
        <v>0</v>
      </c>
      <c r="I990" s="142">
        <v>24</v>
      </c>
      <c r="J990" s="142">
        <v>833926</v>
      </c>
    </row>
    <row r="991" spans="1:10" x14ac:dyDescent="0.25">
      <c r="A991" s="140" t="s">
        <v>4854</v>
      </c>
      <c r="B991" s="140" t="s">
        <v>2649</v>
      </c>
      <c r="C991" s="140" t="s">
        <v>47</v>
      </c>
      <c r="D991" s="140" t="s">
        <v>48</v>
      </c>
      <c r="E991" s="141" t="s">
        <v>4358</v>
      </c>
      <c r="F991" s="142">
        <v>1335588</v>
      </c>
      <c r="G991" s="142">
        <v>1260247</v>
      </c>
      <c r="H991" s="142">
        <v>0</v>
      </c>
      <c r="I991" s="142">
        <v>37</v>
      </c>
      <c r="J991" s="142">
        <v>1260284</v>
      </c>
    </row>
    <row r="992" spans="1:10" x14ac:dyDescent="0.25">
      <c r="A992" s="140" t="s">
        <v>5721</v>
      </c>
      <c r="B992" s="140" t="s">
        <v>2649</v>
      </c>
      <c r="C992" s="140" t="s">
        <v>47</v>
      </c>
      <c r="D992" s="140" t="s">
        <v>48</v>
      </c>
      <c r="E992" s="141" t="s">
        <v>4359</v>
      </c>
      <c r="F992" s="142">
        <v>2375264</v>
      </c>
      <c r="G992" s="142">
        <v>2238769</v>
      </c>
      <c r="H992" s="142">
        <v>0</v>
      </c>
      <c r="I992" s="142">
        <v>65</v>
      </c>
      <c r="J992" s="142">
        <v>2238834</v>
      </c>
    </row>
    <row r="993" spans="1:10" x14ac:dyDescent="0.25">
      <c r="A993" s="140" t="s">
        <v>5275</v>
      </c>
      <c r="B993" s="140" t="s">
        <v>2649</v>
      </c>
      <c r="C993" s="140" t="s">
        <v>47</v>
      </c>
      <c r="D993" s="140" t="s">
        <v>48</v>
      </c>
      <c r="E993" s="141" t="s">
        <v>4360</v>
      </c>
      <c r="F993" s="142">
        <v>749283</v>
      </c>
      <c r="G993" s="142">
        <v>730361</v>
      </c>
      <c r="H993" s="142">
        <v>0</v>
      </c>
      <c r="I993" s="142">
        <v>21</v>
      </c>
      <c r="J993" s="142">
        <v>730382</v>
      </c>
    </row>
    <row r="994" spans="1:10" x14ac:dyDescent="0.25">
      <c r="A994" s="140" t="s">
        <v>5819</v>
      </c>
      <c r="B994" s="140" t="s">
        <v>2649</v>
      </c>
      <c r="C994" s="140" t="s">
        <v>27</v>
      </c>
      <c r="D994" s="140" t="s">
        <v>28</v>
      </c>
      <c r="E994" s="141" t="s">
        <v>4361</v>
      </c>
      <c r="F994" s="142">
        <v>1669375</v>
      </c>
      <c r="G994" s="142">
        <v>1646051</v>
      </c>
      <c r="H994" s="142">
        <v>0</v>
      </c>
      <c r="I994" s="142">
        <v>48</v>
      </c>
      <c r="J994" s="142">
        <v>1646099</v>
      </c>
    </row>
    <row r="995" spans="1:10" x14ac:dyDescent="0.25">
      <c r="A995" s="140" t="s">
        <v>5317</v>
      </c>
      <c r="B995" s="140" t="s">
        <v>2649</v>
      </c>
      <c r="C995" s="140" t="s">
        <v>47</v>
      </c>
      <c r="D995" s="140" t="s">
        <v>48</v>
      </c>
      <c r="E995" s="141" t="s">
        <v>4362</v>
      </c>
      <c r="F995" s="142">
        <v>718257</v>
      </c>
      <c r="G995" s="142">
        <v>680813</v>
      </c>
      <c r="H995" s="142">
        <v>0</v>
      </c>
      <c r="I995" s="142">
        <v>20</v>
      </c>
      <c r="J995" s="142">
        <v>680833</v>
      </c>
    </row>
    <row r="996" spans="1:10" x14ac:dyDescent="0.25">
      <c r="A996" s="140" t="s">
        <v>5768</v>
      </c>
      <c r="B996" s="140" t="s">
        <v>2649</v>
      </c>
      <c r="C996" s="140" t="s">
        <v>47</v>
      </c>
      <c r="D996" s="140" t="s">
        <v>48</v>
      </c>
      <c r="E996" s="141" t="s">
        <v>4363</v>
      </c>
      <c r="F996" s="142">
        <v>1972854</v>
      </c>
      <c r="G996" s="142">
        <v>1855901</v>
      </c>
      <c r="H996" s="142">
        <v>0</v>
      </c>
      <c r="I996" s="142">
        <v>54</v>
      </c>
      <c r="J996" s="142">
        <v>1855955</v>
      </c>
    </row>
    <row r="997" spans="1:10" x14ac:dyDescent="0.25">
      <c r="A997" s="140" t="s">
        <v>5333</v>
      </c>
      <c r="B997" s="140" t="s">
        <v>2649</v>
      </c>
      <c r="C997" s="140" t="s">
        <v>47</v>
      </c>
      <c r="D997" s="140" t="s">
        <v>48</v>
      </c>
      <c r="E997" s="141" t="s">
        <v>4364</v>
      </c>
      <c r="F997" s="142">
        <v>642632</v>
      </c>
      <c r="G997" s="142">
        <v>616964</v>
      </c>
      <c r="H997" s="142">
        <v>0</v>
      </c>
      <c r="I997" s="142">
        <v>18</v>
      </c>
      <c r="J997" s="142">
        <v>616982</v>
      </c>
    </row>
    <row r="998" spans="1:10" x14ac:dyDescent="0.25">
      <c r="A998" s="140" t="s">
        <v>5385</v>
      </c>
      <c r="B998" s="140" t="s">
        <v>2649</v>
      </c>
      <c r="C998" s="140" t="s">
        <v>47</v>
      </c>
      <c r="D998" s="140" t="s">
        <v>48</v>
      </c>
      <c r="E998" s="141" t="s">
        <v>4365</v>
      </c>
      <c r="F998" s="142">
        <v>568986</v>
      </c>
      <c r="G998" s="142">
        <v>560383</v>
      </c>
      <c r="H998" s="142">
        <v>0</v>
      </c>
      <c r="I998" s="142">
        <v>16</v>
      </c>
      <c r="J998" s="142">
        <v>560399</v>
      </c>
    </row>
    <row r="999" spans="1:10" x14ac:dyDescent="0.25">
      <c r="A999" s="140" t="s">
        <v>5480</v>
      </c>
      <c r="B999" s="140" t="s">
        <v>2649</v>
      </c>
      <c r="C999" s="140" t="s">
        <v>47</v>
      </c>
      <c r="D999" s="140" t="s">
        <v>48</v>
      </c>
      <c r="E999" s="141" t="s">
        <v>4366</v>
      </c>
      <c r="F999" s="142">
        <v>515517</v>
      </c>
      <c r="G999" s="142">
        <v>484521</v>
      </c>
      <c r="H999" s="142">
        <v>0</v>
      </c>
      <c r="I999" s="142">
        <v>14</v>
      </c>
      <c r="J999" s="142">
        <v>484535</v>
      </c>
    </row>
    <row r="1000" spans="1:10" x14ac:dyDescent="0.25">
      <c r="A1000" s="140" t="s">
        <v>5367</v>
      </c>
      <c r="B1000" s="140" t="s">
        <v>2649</v>
      </c>
      <c r="C1000" s="140" t="s">
        <v>27</v>
      </c>
      <c r="D1000" s="140" t="s">
        <v>28</v>
      </c>
      <c r="E1000" s="141" t="s">
        <v>4367</v>
      </c>
      <c r="F1000" s="142">
        <v>677860</v>
      </c>
      <c r="G1000" s="142">
        <v>653796</v>
      </c>
      <c r="H1000" s="142">
        <v>0</v>
      </c>
      <c r="I1000" s="142">
        <v>19</v>
      </c>
      <c r="J1000" s="142">
        <v>653815</v>
      </c>
    </row>
    <row r="1001" spans="1:10" x14ac:dyDescent="0.25">
      <c r="A1001" s="140" t="s">
        <v>4843</v>
      </c>
      <c r="B1001" s="140" t="s">
        <v>2649</v>
      </c>
      <c r="C1001" s="140" t="s">
        <v>27</v>
      </c>
      <c r="D1001" s="140" t="s">
        <v>28</v>
      </c>
      <c r="E1001" s="141" t="s">
        <v>4368</v>
      </c>
      <c r="F1001" s="142">
        <v>946294</v>
      </c>
      <c r="G1001" s="142">
        <v>909093</v>
      </c>
      <c r="H1001" s="142">
        <v>0</v>
      </c>
      <c r="I1001" s="142">
        <v>26</v>
      </c>
      <c r="J1001" s="142">
        <v>909119</v>
      </c>
    </row>
    <row r="1002" spans="1:10" x14ac:dyDescent="0.25">
      <c r="A1002" s="140" t="s">
        <v>5212</v>
      </c>
      <c r="B1002" s="140" t="s">
        <v>2649</v>
      </c>
      <c r="C1002" s="140" t="s">
        <v>47</v>
      </c>
      <c r="D1002" s="140" t="s">
        <v>48</v>
      </c>
      <c r="E1002" s="141" t="s">
        <v>4369</v>
      </c>
      <c r="F1002" s="142">
        <v>829631</v>
      </c>
      <c r="G1002" s="142">
        <v>774368</v>
      </c>
      <c r="H1002" s="142">
        <v>0</v>
      </c>
      <c r="I1002" s="142">
        <v>23</v>
      </c>
      <c r="J1002" s="142">
        <v>774391</v>
      </c>
    </row>
    <row r="1003" spans="1:10" x14ac:dyDescent="0.25">
      <c r="A1003" s="140" t="s">
        <v>5355</v>
      </c>
      <c r="B1003" s="140" t="s">
        <v>2649</v>
      </c>
      <c r="C1003" s="140" t="s">
        <v>27</v>
      </c>
      <c r="D1003" s="140" t="s">
        <v>28</v>
      </c>
      <c r="E1003" s="141" t="s">
        <v>4370</v>
      </c>
      <c r="F1003" s="142">
        <v>760424</v>
      </c>
      <c r="G1003" s="142">
        <v>718832</v>
      </c>
      <c r="H1003" s="142">
        <v>0</v>
      </c>
      <c r="I1003" s="142">
        <v>21</v>
      </c>
      <c r="J1003" s="142">
        <v>718853</v>
      </c>
    </row>
    <row r="1004" spans="1:10" x14ac:dyDescent="0.25">
      <c r="A1004" s="140" t="s">
        <v>5298</v>
      </c>
      <c r="B1004" s="140" t="s">
        <v>2649</v>
      </c>
      <c r="C1004" s="140" t="s">
        <v>47</v>
      </c>
      <c r="D1004" s="140" t="s">
        <v>48</v>
      </c>
      <c r="E1004" s="141" t="s">
        <v>4371</v>
      </c>
      <c r="F1004" s="142">
        <v>952719</v>
      </c>
      <c r="G1004" s="142">
        <v>871679</v>
      </c>
      <c r="H1004" s="142">
        <v>0</v>
      </c>
      <c r="I1004" s="142">
        <v>25</v>
      </c>
      <c r="J1004" s="142">
        <v>871704</v>
      </c>
    </row>
    <row r="1005" spans="1:10" x14ac:dyDescent="0.25">
      <c r="A1005" s="140" t="s">
        <v>5391</v>
      </c>
      <c r="B1005" s="140" t="s">
        <v>2649</v>
      </c>
      <c r="C1005" s="140" t="s">
        <v>47</v>
      </c>
      <c r="D1005" s="140" t="s">
        <v>48</v>
      </c>
      <c r="E1005" s="141" t="s">
        <v>4372</v>
      </c>
      <c r="F1005" s="142">
        <v>784320</v>
      </c>
      <c r="G1005" s="142">
        <v>724014</v>
      </c>
      <c r="H1005" s="142">
        <v>0</v>
      </c>
      <c r="I1005" s="142">
        <v>21</v>
      </c>
      <c r="J1005" s="142">
        <v>724035</v>
      </c>
    </row>
    <row r="1006" spans="1:10" x14ac:dyDescent="0.25">
      <c r="A1006" s="140" t="s">
        <v>4937</v>
      </c>
      <c r="B1006" s="140" t="s">
        <v>2649</v>
      </c>
      <c r="C1006" s="140" t="s">
        <v>27</v>
      </c>
      <c r="D1006" s="140" t="s">
        <v>28</v>
      </c>
      <c r="E1006" s="141" t="s">
        <v>4373</v>
      </c>
      <c r="F1006" s="142">
        <v>1378443</v>
      </c>
      <c r="G1006" s="142">
        <v>1288593</v>
      </c>
      <c r="H1006" s="142">
        <v>0</v>
      </c>
      <c r="I1006" s="142">
        <v>38</v>
      </c>
      <c r="J1006" s="142">
        <v>1288631</v>
      </c>
    </row>
    <row r="1007" spans="1:10" x14ac:dyDescent="0.25">
      <c r="A1007" s="140" t="s">
        <v>5790</v>
      </c>
      <c r="B1007" s="140" t="s">
        <v>2649</v>
      </c>
      <c r="C1007" s="140" t="s">
        <v>27</v>
      </c>
      <c r="D1007" s="140" t="s">
        <v>28</v>
      </c>
      <c r="E1007" s="141" t="s">
        <v>4374</v>
      </c>
      <c r="F1007" s="142">
        <v>2593708</v>
      </c>
      <c r="G1007" s="142">
        <v>2481127</v>
      </c>
      <c r="H1007" s="142">
        <v>0</v>
      </c>
      <c r="I1007" s="142">
        <v>72</v>
      </c>
      <c r="J1007" s="142">
        <v>2481199</v>
      </c>
    </row>
    <row r="1008" spans="1:10" x14ac:dyDescent="0.25">
      <c r="A1008" s="140" t="s">
        <v>5260</v>
      </c>
      <c r="B1008" s="140" t="s">
        <v>2649</v>
      </c>
      <c r="C1008" s="140" t="s">
        <v>47</v>
      </c>
      <c r="D1008" s="140" t="s">
        <v>48</v>
      </c>
      <c r="E1008" s="141" t="s">
        <v>4375</v>
      </c>
      <c r="F1008" s="142">
        <v>767753</v>
      </c>
      <c r="G1008" s="142">
        <v>734028</v>
      </c>
      <c r="H1008" s="142">
        <v>0</v>
      </c>
      <c r="I1008" s="142">
        <v>21</v>
      </c>
      <c r="J1008" s="142">
        <v>734049</v>
      </c>
    </row>
    <row r="1009" spans="1:10" x14ac:dyDescent="0.25">
      <c r="A1009" s="140" t="s">
        <v>5482</v>
      </c>
      <c r="B1009" s="140" t="s">
        <v>2649</v>
      </c>
      <c r="C1009" s="140" t="s">
        <v>27</v>
      </c>
      <c r="D1009" s="140" t="s">
        <v>28</v>
      </c>
      <c r="E1009" s="141" t="s">
        <v>4376</v>
      </c>
      <c r="F1009" s="142">
        <v>517900</v>
      </c>
      <c r="G1009" s="142">
        <v>489472</v>
      </c>
      <c r="H1009" s="142">
        <v>0</v>
      </c>
      <c r="I1009" s="142">
        <v>14</v>
      </c>
      <c r="J1009" s="142">
        <v>489486</v>
      </c>
    </row>
    <row r="1010" spans="1:10" x14ac:dyDescent="0.25">
      <c r="A1010" s="140" t="s">
        <v>5457</v>
      </c>
      <c r="B1010" s="140" t="s">
        <v>2649</v>
      </c>
      <c r="C1010" s="140" t="s">
        <v>27</v>
      </c>
      <c r="D1010" s="140" t="s">
        <v>28</v>
      </c>
      <c r="E1010" s="141" t="s">
        <v>4377</v>
      </c>
      <c r="F1010" s="142">
        <v>6281807</v>
      </c>
      <c r="G1010" s="142">
        <v>6257400</v>
      </c>
      <c r="H1010" s="142">
        <v>0</v>
      </c>
      <c r="I1010" s="142">
        <v>182</v>
      </c>
      <c r="J1010" s="142">
        <v>6257582</v>
      </c>
    </row>
    <row r="1011" spans="1:10" x14ac:dyDescent="0.25">
      <c r="A1011" s="140" t="s">
        <v>5415</v>
      </c>
      <c r="B1011" s="140" t="s">
        <v>2649</v>
      </c>
      <c r="C1011" s="140" t="s">
        <v>47</v>
      </c>
      <c r="D1011" s="140" t="s">
        <v>48</v>
      </c>
      <c r="E1011" s="141" t="s">
        <v>4378</v>
      </c>
      <c r="F1011" s="142">
        <v>696915</v>
      </c>
      <c r="G1011" s="142">
        <v>649151</v>
      </c>
      <c r="H1011" s="142">
        <v>0</v>
      </c>
      <c r="I1011" s="142">
        <v>19</v>
      </c>
      <c r="J1011" s="142">
        <v>649170</v>
      </c>
    </row>
    <row r="1012" spans="1:10" x14ac:dyDescent="0.25">
      <c r="A1012" s="140" t="s">
        <v>4971</v>
      </c>
      <c r="B1012" s="140" t="s">
        <v>2649</v>
      </c>
      <c r="C1012" s="140" t="s">
        <v>47</v>
      </c>
      <c r="D1012" s="140" t="s">
        <v>48</v>
      </c>
      <c r="E1012" s="141" t="s">
        <v>4379</v>
      </c>
      <c r="F1012" s="142">
        <v>963882</v>
      </c>
      <c r="G1012" s="142">
        <v>925885</v>
      </c>
      <c r="H1012" s="142">
        <v>0</v>
      </c>
      <c r="I1012" s="142">
        <v>27</v>
      </c>
      <c r="J1012" s="142">
        <v>925912</v>
      </c>
    </row>
    <row r="1013" spans="1:10" x14ac:dyDescent="0.25">
      <c r="A1013" s="140" t="s">
        <v>4918</v>
      </c>
      <c r="B1013" s="140" t="s">
        <v>2649</v>
      </c>
      <c r="C1013" s="140" t="s">
        <v>47</v>
      </c>
      <c r="D1013" s="140" t="s">
        <v>48</v>
      </c>
      <c r="E1013" s="141" t="s">
        <v>4380</v>
      </c>
      <c r="F1013" s="142">
        <v>1197908</v>
      </c>
      <c r="G1013" s="142">
        <v>1133334</v>
      </c>
      <c r="H1013" s="142">
        <v>0</v>
      </c>
      <c r="I1013" s="142">
        <v>33</v>
      </c>
      <c r="J1013" s="142">
        <v>1133367</v>
      </c>
    </row>
    <row r="1014" spans="1:10" x14ac:dyDescent="0.25">
      <c r="A1014" s="140" t="s">
        <v>5015</v>
      </c>
      <c r="B1014" s="140" t="s">
        <v>2649</v>
      </c>
      <c r="C1014" s="140" t="s">
        <v>47</v>
      </c>
      <c r="D1014" s="140" t="s">
        <v>48</v>
      </c>
      <c r="E1014" s="141" t="s">
        <v>4381</v>
      </c>
      <c r="F1014" s="142">
        <v>842108</v>
      </c>
      <c r="G1014" s="142">
        <v>788819</v>
      </c>
      <c r="H1014" s="142">
        <v>0</v>
      </c>
      <c r="I1014" s="142">
        <v>23</v>
      </c>
      <c r="J1014" s="142">
        <v>788842</v>
      </c>
    </row>
    <row r="1015" spans="1:10" x14ac:dyDescent="0.25">
      <c r="A1015" s="140" t="s">
        <v>5213</v>
      </c>
      <c r="B1015" s="140" t="s">
        <v>2649</v>
      </c>
      <c r="C1015" s="140" t="s">
        <v>47</v>
      </c>
      <c r="D1015" s="140" t="s">
        <v>48</v>
      </c>
      <c r="E1015" s="141" t="s">
        <v>4382</v>
      </c>
      <c r="F1015" s="142">
        <v>901803</v>
      </c>
      <c r="G1015" s="142">
        <v>835132</v>
      </c>
      <c r="H1015" s="142">
        <v>0</v>
      </c>
      <c r="I1015" s="142">
        <v>24</v>
      </c>
      <c r="J1015" s="142">
        <v>835156</v>
      </c>
    </row>
    <row r="1016" spans="1:10" x14ac:dyDescent="0.25">
      <c r="A1016" s="140" t="s">
        <v>5431</v>
      </c>
      <c r="B1016" s="140" t="s">
        <v>2649</v>
      </c>
      <c r="C1016" s="140" t="s">
        <v>47</v>
      </c>
      <c r="D1016" s="140" t="s">
        <v>48</v>
      </c>
      <c r="E1016" s="141" t="s">
        <v>4383</v>
      </c>
      <c r="F1016" s="142">
        <v>701903</v>
      </c>
      <c r="G1016" s="142">
        <v>623441</v>
      </c>
      <c r="H1016" s="142">
        <v>0</v>
      </c>
      <c r="I1016" s="142">
        <v>18</v>
      </c>
      <c r="J1016" s="142">
        <v>623459</v>
      </c>
    </row>
    <row r="1017" spans="1:10" x14ac:dyDescent="0.25">
      <c r="A1017" s="140" t="s">
        <v>5204</v>
      </c>
      <c r="B1017" s="140" t="s">
        <v>2689</v>
      </c>
      <c r="C1017" s="140" t="s">
        <v>19</v>
      </c>
      <c r="D1017" s="140" t="s">
        <v>20</v>
      </c>
      <c r="E1017" s="141" t="s">
        <v>6000</v>
      </c>
      <c r="F1017" s="142">
        <v>4913988</v>
      </c>
      <c r="G1017" s="142">
        <v>4910877</v>
      </c>
      <c r="H1017" s="142">
        <v>0</v>
      </c>
      <c r="I1017" s="142">
        <v>63708</v>
      </c>
      <c r="J1017" s="142">
        <v>4974585</v>
      </c>
    </row>
    <row r="1018" spans="1:10" x14ac:dyDescent="0.25">
      <c r="A1018" s="140" t="s">
        <v>4923</v>
      </c>
      <c r="B1018" s="140" t="s">
        <v>2689</v>
      </c>
      <c r="C1018" s="140" t="s">
        <v>47</v>
      </c>
      <c r="D1018" s="140" t="s">
        <v>48</v>
      </c>
      <c r="E1018" s="141" t="s">
        <v>4385</v>
      </c>
      <c r="F1018" s="142">
        <v>1018492</v>
      </c>
      <c r="G1018" s="142">
        <v>975224</v>
      </c>
      <c r="H1018" s="142">
        <v>0</v>
      </c>
      <c r="I1018" s="142">
        <v>28</v>
      </c>
      <c r="J1018" s="142">
        <v>975252</v>
      </c>
    </row>
    <row r="1019" spans="1:10" x14ac:dyDescent="0.25">
      <c r="A1019" s="140" t="s">
        <v>5311</v>
      </c>
      <c r="B1019" s="140" t="s">
        <v>2689</v>
      </c>
      <c r="C1019" s="140" t="s">
        <v>47</v>
      </c>
      <c r="D1019" s="140" t="s">
        <v>48</v>
      </c>
      <c r="E1019" s="141" t="s">
        <v>4386</v>
      </c>
      <c r="F1019" s="142">
        <v>662147</v>
      </c>
      <c r="G1019" s="142">
        <v>713021</v>
      </c>
      <c r="H1019" s="142">
        <v>0</v>
      </c>
      <c r="I1019" s="142">
        <v>21</v>
      </c>
      <c r="J1019" s="142">
        <v>713042</v>
      </c>
    </row>
    <row r="1020" spans="1:10" x14ac:dyDescent="0.25">
      <c r="A1020" s="140" t="s">
        <v>4999</v>
      </c>
      <c r="B1020" s="140" t="s">
        <v>2689</v>
      </c>
      <c r="C1020" s="140" t="s">
        <v>47</v>
      </c>
      <c r="D1020" s="140" t="s">
        <v>48</v>
      </c>
      <c r="E1020" s="141" t="s">
        <v>4387</v>
      </c>
      <c r="F1020" s="142">
        <v>1804132</v>
      </c>
      <c r="G1020" s="142">
        <v>1733727</v>
      </c>
      <c r="H1020" s="142">
        <v>0</v>
      </c>
      <c r="I1020" s="142">
        <v>51</v>
      </c>
      <c r="J1020" s="142">
        <v>1733778</v>
      </c>
    </row>
    <row r="1021" spans="1:10" x14ac:dyDescent="0.25">
      <c r="A1021" s="140" t="s">
        <v>5734</v>
      </c>
      <c r="B1021" s="140" t="s">
        <v>2689</v>
      </c>
      <c r="C1021" s="140" t="s">
        <v>27</v>
      </c>
      <c r="D1021" s="140" t="s">
        <v>28</v>
      </c>
      <c r="E1021" s="141" t="s">
        <v>4388</v>
      </c>
      <c r="F1021" s="142">
        <v>4891650</v>
      </c>
      <c r="G1021" s="142">
        <v>4744271</v>
      </c>
      <c r="H1021" s="142">
        <v>0</v>
      </c>
      <c r="I1021" s="142">
        <v>138</v>
      </c>
      <c r="J1021" s="142">
        <v>4744409</v>
      </c>
    </row>
    <row r="1022" spans="1:10" x14ac:dyDescent="0.25">
      <c r="A1022" s="140" t="s">
        <v>4920</v>
      </c>
      <c r="B1022" s="140" t="s">
        <v>2689</v>
      </c>
      <c r="C1022" s="140" t="s">
        <v>27</v>
      </c>
      <c r="D1022" s="140" t="s">
        <v>28</v>
      </c>
      <c r="E1022" s="141" t="s">
        <v>4389</v>
      </c>
      <c r="F1022" s="142">
        <v>866359</v>
      </c>
      <c r="G1022" s="142">
        <v>864549</v>
      </c>
      <c r="H1022" s="142">
        <v>0</v>
      </c>
      <c r="I1022" s="142">
        <v>25</v>
      </c>
      <c r="J1022" s="142">
        <v>864574</v>
      </c>
    </row>
    <row r="1023" spans="1:10" x14ac:dyDescent="0.25">
      <c r="A1023" s="140" t="s">
        <v>5382</v>
      </c>
      <c r="B1023" s="140" t="s">
        <v>2689</v>
      </c>
      <c r="C1023" s="140" t="s">
        <v>47</v>
      </c>
      <c r="D1023" s="140" t="s">
        <v>48</v>
      </c>
      <c r="E1023" s="141" t="s">
        <v>4390</v>
      </c>
      <c r="F1023" s="142">
        <v>1159481</v>
      </c>
      <c r="G1023" s="142">
        <v>1177637</v>
      </c>
      <c r="H1023" s="142">
        <v>0</v>
      </c>
      <c r="I1023" s="142">
        <v>34</v>
      </c>
      <c r="J1023" s="142">
        <v>1177671</v>
      </c>
    </row>
    <row r="1024" spans="1:10" x14ac:dyDescent="0.25">
      <c r="A1024" s="140" t="s">
        <v>5622</v>
      </c>
      <c r="B1024" s="140" t="s">
        <v>2703</v>
      </c>
      <c r="C1024" s="140" t="s">
        <v>19</v>
      </c>
      <c r="D1024" s="140" t="s">
        <v>20</v>
      </c>
      <c r="E1024" s="141" t="s">
        <v>6001</v>
      </c>
      <c r="F1024" s="142">
        <v>18537135</v>
      </c>
      <c r="G1024" s="142">
        <v>18629420</v>
      </c>
      <c r="H1024" s="142">
        <v>0</v>
      </c>
      <c r="I1024" s="142">
        <v>241676</v>
      </c>
      <c r="J1024" s="142">
        <v>18871096</v>
      </c>
    </row>
    <row r="1025" spans="1:10" x14ac:dyDescent="0.25">
      <c r="A1025" s="140" t="s">
        <v>5509</v>
      </c>
      <c r="B1025" s="140" t="s">
        <v>2703</v>
      </c>
      <c r="C1025" s="140" t="s">
        <v>47</v>
      </c>
      <c r="D1025" s="140" t="s">
        <v>48</v>
      </c>
      <c r="E1025" s="141" t="s">
        <v>4392</v>
      </c>
      <c r="F1025" s="142">
        <v>179607</v>
      </c>
      <c r="G1025" s="142">
        <v>179576</v>
      </c>
      <c r="H1025" s="142">
        <v>0</v>
      </c>
      <c r="I1025" s="142">
        <v>5</v>
      </c>
      <c r="J1025" s="142">
        <v>179581</v>
      </c>
    </row>
    <row r="1026" spans="1:10" x14ac:dyDescent="0.25">
      <c r="A1026" s="140" t="s">
        <v>5206</v>
      </c>
      <c r="B1026" s="140" t="s">
        <v>2703</v>
      </c>
      <c r="C1026" s="140" t="s">
        <v>27</v>
      </c>
      <c r="D1026" s="140" t="s">
        <v>28</v>
      </c>
      <c r="E1026" s="141" t="s">
        <v>4393</v>
      </c>
      <c r="F1026" s="142">
        <v>570278</v>
      </c>
      <c r="G1026" s="142">
        <v>573048</v>
      </c>
      <c r="H1026" s="142">
        <v>0</v>
      </c>
      <c r="I1026" s="142">
        <v>17</v>
      </c>
      <c r="J1026" s="142">
        <v>573065</v>
      </c>
    </row>
    <row r="1027" spans="1:10" x14ac:dyDescent="0.25">
      <c r="A1027" s="140" t="s">
        <v>5276</v>
      </c>
      <c r="B1027" s="140" t="s">
        <v>2703</v>
      </c>
      <c r="C1027" s="140" t="s">
        <v>27</v>
      </c>
      <c r="D1027" s="140" t="s">
        <v>28</v>
      </c>
      <c r="E1027" s="141" t="s">
        <v>4394</v>
      </c>
      <c r="F1027" s="142">
        <v>906645</v>
      </c>
      <c r="G1027" s="142">
        <v>903453</v>
      </c>
      <c r="H1027" s="142">
        <v>0</v>
      </c>
      <c r="I1027" s="142">
        <v>26</v>
      </c>
      <c r="J1027" s="142">
        <v>903479</v>
      </c>
    </row>
    <row r="1028" spans="1:10" x14ac:dyDescent="0.25">
      <c r="A1028" s="140" t="s">
        <v>5820</v>
      </c>
      <c r="B1028" s="140" t="s">
        <v>2703</v>
      </c>
      <c r="C1028" s="140" t="s">
        <v>27</v>
      </c>
      <c r="D1028" s="140" t="s">
        <v>28</v>
      </c>
      <c r="E1028" s="141" t="s">
        <v>4395</v>
      </c>
      <c r="F1028" s="142">
        <v>918690</v>
      </c>
      <c r="G1028" s="142">
        <v>940756</v>
      </c>
      <c r="H1028" s="142">
        <v>0</v>
      </c>
      <c r="I1028" s="142">
        <v>27</v>
      </c>
      <c r="J1028" s="142">
        <v>940783</v>
      </c>
    </row>
    <row r="1029" spans="1:10" x14ac:dyDescent="0.25">
      <c r="A1029" s="140" t="s">
        <v>5402</v>
      </c>
      <c r="B1029" s="140" t="s">
        <v>2703</v>
      </c>
      <c r="C1029" s="140" t="s">
        <v>27</v>
      </c>
      <c r="D1029" s="140" t="s">
        <v>28</v>
      </c>
      <c r="E1029" s="141" t="s">
        <v>4396</v>
      </c>
      <c r="F1029" s="142">
        <v>273977</v>
      </c>
      <c r="G1029" s="142">
        <v>261842</v>
      </c>
      <c r="H1029" s="142">
        <v>0</v>
      </c>
      <c r="I1029" s="142">
        <v>8</v>
      </c>
      <c r="J1029" s="142">
        <v>261850</v>
      </c>
    </row>
    <row r="1030" spans="1:10" x14ac:dyDescent="0.25">
      <c r="A1030" s="140" t="s">
        <v>4847</v>
      </c>
      <c r="B1030" s="140" t="s">
        <v>2703</v>
      </c>
      <c r="C1030" s="140" t="s">
        <v>27</v>
      </c>
      <c r="D1030" s="140" t="s">
        <v>28</v>
      </c>
      <c r="E1030" s="141" t="s">
        <v>4397</v>
      </c>
      <c r="F1030" s="142">
        <v>760518</v>
      </c>
      <c r="G1030" s="142">
        <v>763663</v>
      </c>
      <c r="H1030" s="142">
        <v>0</v>
      </c>
      <c r="I1030" s="142">
        <v>22</v>
      </c>
      <c r="J1030" s="142">
        <v>763685</v>
      </c>
    </row>
    <row r="1031" spans="1:10" x14ac:dyDescent="0.25">
      <c r="A1031" s="140" t="s">
        <v>4738</v>
      </c>
      <c r="B1031" s="140" t="s">
        <v>2703</v>
      </c>
      <c r="C1031" s="140" t="s">
        <v>27</v>
      </c>
      <c r="D1031" s="140" t="s">
        <v>28</v>
      </c>
      <c r="E1031" s="141" t="s">
        <v>6002</v>
      </c>
      <c r="F1031" s="142">
        <v>202324</v>
      </c>
      <c r="G1031" s="142">
        <v>196117</v>
      </c>
      <c r="H1031" s="142">
        <v>0</v>
      </c>
      <c r="I1031" s="142">
        <v>6</v>
      </c>
      <c r="J1031" s="142">
        <v>196123</v>
      </c>
    </row>
    <row r="1032" spans="1:10" x14ac:dyDescent="0.25">
      <c r="A1032" s="140" t="s">
        <v>5001</v>
      </c>
      <c r="B1032" s="140" t="s">
        <v>2703</v>
      </c>
      <c r="C1032" s="140" t="s">
        <v>27</v>
      </c>
      <c r="D1032" s="140" t="s">
        <v>28</v>
      </c>
      <c r="E1032" s="141" t="s">
        <v>4398</v>
      </c>
      <c r="F1032" s="142">
        <v>471080</v>
      </c>
      <c r="G1032" s="142">
        <v>459001</v>
      </c>
      <c r="H1032" s="142">
        <v>0</v>
      </c>
      <c r="I1032" s="142">
        <v>13</v>
      </c>
      <c r="J1032" s="142">
        <v>459014</v>
      </c>
    </row>
    <row r="1033" spans="1:10" x14ac:dyDescent="0.25">
      <c r="A1033" s="140" t="s">
        <v>5427</v>
      </c>
      <c r="B1033" s="140" t="s">
        <v>2703</v>
      </c>
      <c r="C1033" s="140" t="s">
        <v>27</v>
      </c>
      <c r="D1033" s="140" t="s">
        <v>28</v>
      </c>
      <c r="E1033" s="141" t="s">
        <v>4399</v>
      </c>
      <c r="F1033" s="142">
        <v>618436</v>
      </c>
      <c r="G1033" s="142">
        <v>616203</v>
      </c>
      <c r="H1033" s="142">
        <v>0</v>
      </c>
      <c r="I1033" s="142">
        <v>18</v>
      </c>
      <c r="J1033" s="142">
        <v>616221</v>
      </c>
    </row>
    <row r="1034" spans="1:10" x14ac:dyDescent="0.25">
      <c r="A1034" s="140" t="s">
        <v>5290</v>
      </c>
      <c r="B1034" s="140" t="s">
        <v>2703</v>
      </c>
      <c r="C1034" s="140" t="s">
        <v>47</v>
      </c>
      <c r="D1034" s="140" t="s">
        <v>48</v>
      </c>
      <c r="E1034" s="141" t="s">
        <v>4400</v>
      </c>
      <c r="F1034" s="142">
        <v>233356</v>
      </c>
      <c r="G1034" s="142">
        <v>237166</v>
      </c>
      <c r="H1034" s="142">
        <v>0</v>
      </c>
      <c r="I1034" s="142">
        <v>7</v>
      </c>
      <c r="J1034" s="142">
        <v>237173</v>
      </c>
    </row>
    <row r="1035" spans="1:10" x14ac:dyDescent="0.25">
      <c r="A1035" s="140" t="s">
        <v>5389</v>
      </c>
      <c r="B1035" s="140" t="s">
        <v>2703</v>
      </c>
      <c r="C1035" s="140" t="s">
        <v>27</v>
      </c>
      <c r="D1035" s="140" t="s">
        <v>28</v>
      </c>
      <c r="E1035" s="141" t="s">
        <v>4401</v>
      </c>
      <c r="F1035" s="142">
        <v>285897</v>
      </c>
      <c r="G1035" s="142">
        <v>278858</v>
      </c>
      <c r="H1035" s="142">
        <v>0</v>
      </c>
      <c r="I1035" s="142">
        <v>8</v>
      </c>
      <c r="J1035" s="142">
        <v>278866</v>
      </c>
    </row>
    <row r="1036" spans="1:10" x14ac:dyDescent="0.25">
      <c r="A1036" s="140" t="s">
        <v>5558</v>
      </c>
      <c r="B1036" s="140" t="s">
        <v>2703</v>
      </c>
      <c r="C1036" s="140" t="s">
        <v>99</v>
      </c>
      <c r="D1036" s="140" t="s">
        <v>100</v>
      </c>
      <c r="E1036" s="141" t="s">
        <v>4402</v>
      </c>
      <c r="F1036" s="142">
        <v>1582570</v>
      </c>
      <c r="G1036" s="142">
        <v>1611830</v>
      </c>
      <c r="H1036" s="142">
        <v>0</v>
      </c>
      <c r="I1036" s="142">
        <v>47</v>
      </c>
      <c r="J1036" s="142">
        <v>1611877</v>
      </c>
    </row>
    <row r="1037" spans="1:10" x14ac:dyDescent="0.25">
      <c r="A1037" s="140" t="s">
        <v>5354</v>
      </c>
      <c r="B1037" s="140" t="s">
        <v>2703</v>
      </c>
      <c r="C1037" s="140" t="s">
        <v>99</v>
      </c>
      <c r="D1037" s="140" t="s">
        <v>100</v>
      </c>
      <c r="E1037" s="141" t="s">
        <v>4403</v>
      </c>
      <c r="F1037" s="142">
        <v>2402662</v>
      </c>
      <c r="G1037" s="142">
        <v>2433323</v>
      </c>
      <c r="H1037" s="142">
        <v>0</v>
      </c>
      <c r="I1037" s="142">
        <v>71</v>
      </c>
      <c r="J1037" s="142">
        <v>2433394</v>
      </c>
    </row>
    <row r="1038" spans="1:10" x14ac:dyDescent="0.25">
      <c r="A1038" s="140" t="s">
        <v>5548</v>
      </c>
      <c r="B1038" s="140" t="s">
        <v>2703</v>
      </c>
      <c r="C1038" s="140" t="s">
        <v>99</v>
      </c>
      <c r="D1038" s="140" t="s">
        <v>100</v>
      </c>
      <c r="E1038" s="141" t="s">
        <v>4404</v>
      </c>
      <c r="F1038" s="142">
        <v>2258164</v>
      </c>
      <c r="G1038" s="142">
        <v>2130785</v>
      </c>
      <c r="H1038" s="142">
        <v>0</v>
      </c>
      <c r="I1038" s="142">
        <v>62</v>
      </c>
      <c r="J1038" s="142">
        <v>2130847</v>
      </c>
    </row>
    <row r="1039" spans="1:10" x14ac:dyDescent="0.25">
      <c r="A1039" s="140" t="s">
        <v>5541</v>
      </c>
      <c r="B1039" s="140" t="s">
        <v>2703</v>
      </c>
      <c r="C1039" s="140" t="s">
        <v>99</v>
      </c>
      <c r="D1039" s="140" t="s">
        <v>100</v>
      </c>
      <c r="E1039" s="141" t="s">
        <v>4405</v>
      </c>
      <c r="F1039" s="142">
        <v>1428362</v>
      </c>
      <c r="G1039" s="142">
        <v>1487907</v>
      </c>
      <c r="H1039" s="142">
        <v>0</v>
      </c>
      <c r="I1039" s="142">
        <v>43</v>
      </c>
      <c r="J1039" s="142">
        <v>1487950</v>
      </c>
    </row>
    <row r="1040" spans="1:10" x14ac:dyDescent="0.25">
      <c r="A1040" s="140" t="s">
        <v>5611</v>
      </c>
      <c r="B1040" s="140" t="s">
        <v>2703</v>
      </c>
      <c r="C1040" s="140" t="s">
        <v>99</v>
      </c>
      <c r="D1040" s="140" t="s">
        <v>100</v>
      </c>
      <c r="E1040" s="141" t="s">
        <v>4406</v>
      </c>
      <c r="F1040" s="142">
        <v>1304232</v>
      </c>
      <c r="G1040" s="142">
        <v>1327743</v>
      </c>
      <c r="H1040" s="142">
        <v>0</v>
      </c>
      <c r="I1040" s="142">
        <v>39</v>
      </c>
      <c r="J1040" s="142">
        <v>1327782</v>
      </c>
    </row>
    <row r="1041" spans="1:10" x14ac:dyDescent="0.25">
      <c r="A1041" s="140" t="s">
        <v>5653</v>
      </c>
      <c r="B1041" s="140" t="s">
        <v>2703</v>
      </c>
      <c r="C1041" s="140" t="s">
        <v>99</v>
      </c>
      <c r="D1041" s="140" t="s">
        <v>100</v>
      </c>
      <c r="E1041" s="141" t="s">
        <v>4407</v>
      </c>
      <c r="F1041" s="142">
        <v>1352636</v>
      </c>
      <c r="G1041" s="142">
        <v>1393438</v>
      </c>
      <c r="H1041" s="142">
        <v>0</v>
      </c>
      <c r="I1041" s="142">
        <v>41</v>
      </c>
      <c r="J1041" s="142">
        <v>1393479</v>
      </c>
    </row>
    <row r="1042" spans="1:10" x14ac:dyDescent="0.25">
      <c r="A1042" s="140" t="s">
        <v>5184</v>
      </c>
      <c r="B1042" s="140" t="s">
        <v>2739</v>
      </c>
      <c r="C1042" s="140" t="s">
        <v>19</v>
      </c>
      <c r="D1042" s="140" t="s">
        <v>20</v>
      </c>
      <c r="E1042" s="141" t="s">
        <v>6003</v>
      </c>
      <c r="F1042" s="142">
        <v>5117882</v>
      </c>
      <c r="G1042" s="142">
        <v>5123598</v>
      </c>
      <c r="H1042" s="142">
        <v>0</v>
      </c>
      <c r="I1042" s="142">
        <v>66468</v>
      </c>
      <c r="J1042" s="142">
        <v>5190066</v>
      </c>
    </row>
    <row r="1043" spans="1:10" x14ac:dyDescent="0.25">
      <c r="A1043" s="140" t="s">
        <v>4982</v>
      </c>
      <c r="B1043" s="140" t="s">
        <v>2739</v>
      </c>
      <c r="C1043" s="140" t="s">
        <v>27</v>
      </c>
      <c r="D1043" s="140" t="s">
        <v>28</v>
      </c>
      <c r="E1043" s="141" t="s">
        <v>4409</v>
      </c>
      <c r="F1043" s="142">
        <v>433810</v>
      </c>
      <c r="G1043" s="142">
        <v>433505</v>
      </c>
      <c r="H1043" s="142">
        <v>0</v>
      </c>
      <c r="I1043" s="142">
        <v>13</v>
      </c>
      <c r="J1043" s="142">
        <v>433518</v>
      </c>
    </row>
    <row r="1044" spans="1:10" x14ac:dyDescent="0.25">
      <c r="A1044" s="140" t="s">
        <v>5752</v>
      </c>
      <c r="B1044" s="140" t="s">
        <v>2739</v>
      </c>
      <c r="C1044" s="140" t="s">
        <v>27</v>
      </c>
      <c r="D1044" s="140" t="s">
        <v>28</v>
      </c>
      <c r="E1044" s="141" t="s">
        <v>4410</v>
      </c>
      <c r="F1044" s="142">
        <v>828698</v>
      </c>
      <c r="G1044" s="142">
        <v>822287</v>
      </c>
      <c r="H1044" s="142">
        <v>0</v>
      </c>
      <c r="I1044" s="142">
        <v>24</v>
      </c>
      <c r="J1044" s="142">
        <v>822311</v>
      </c>
    </row>
    <row r="1045" spans="1:10" x14ac:dyDescent="0.25">
      <c r="A1045" s="140" t="s">
        <v>5443</v>
      </c>
      <c r="B1045" s="140" t="s">
        <v>2749</v>
      </c>
      <c r="C1045" s="140" t="s">
        <v>19</v>
      </c>
      <c r="D1045" s="140" t="s">
        <v>20</v>
      </c>
      <c r="E1045" s="141" t="s">
        <v>6004</v>
      </c>
      <c r="F1045" s="142">
        <v>24693472</v>
      </c>
      <c r="G1045" s="142">
        <v>24941702</v>
      </c>
      <c r="H1045" s="142">
        <v>0</v>
      </c>
      <c r="I1045" s="142">
        <v>323564</v>
      </c>
      <c r="J1045" s="142">
        <v>25265266</v>
      </c>
    </row>
    <row r="1046" spans="1:10" x14ac:dyDescent="0.25">
      <c r="A1046" s="140" t="s">
        <v>5131</v>
      </c>
      <c r="B1046" s="140" t="s">
        <v>2749</v>
      </c>
      <c r="C1046" s="140" t="s">
        <v>27</v>
      </c>
      <c r="D1046" s="140" t="s">
        <v>28</v>
      </c>
      <c r="E1046" s="141" t="s">
        <v>4412</v>
      </c>
      <c r="F1046" s="142">
        <v>178901</v>
      </c>
      <c r="G1046" s="142">
        <v>177206</v>
      </c>
      <c r="H1046" s="142">
        <v>0</v>
      </c>
      <c r="I1046" s="142">
        <v>5</v>
      </c>
      <c r="J1046" s="142">
        <v>177211</v>
      </c>
    </row>
    <row r="1047" spans="1:10" x14ac:dyDescent="0.25">
      <c r="A1047" s="140" t="s">
        <v>5741</v>
      </c>
      <c r="B1047" s="140" t="s">
        <v>2749</v>
      </c>
      <c r="C1047" s="140" t="s">
        <v>27</v>
      </c>
      <c r="D1047" s="140" t="s">
        <v>28</v>
      </c>
      <c r="E1047" s="141" t="s">
        <v>4413</v>
      </c>
      <c r="F1047" s="142">
        <v>1653937</v>
      </c>
      <c r="G1047" s="142">
        <v>1655325</v>
      </c>
      <c r="H1047" s="142">
        <v>0</v>
      </c>
      <c r="I1047" s="142">
        <v>48</v>
      </c>
      <c r="J1047" s="142">
        <v>1655373</v>
      </c>
    </row>
    <row r="1048" spans="1:10" x14ac:dyDescent="0.25">
      <c r="A1048" s="140" t="s">
        <v>5789</v>
      </c>
      <c r="B1048" s="140" t="s">
        <v>2749</v>
      </c>
      <c r="C1048" s="140" t="s">
        <v>27</v>
      </c>
      <c r="D1048" s="140" t="s">
        <v>28</v>
      </c>
      <c r="E1048" s="141" t="s">
        <v>4414</v>
      </c>
      <c r="F1048" s="142">
        <v>951616</v>
      </c>
      <c r="G1048" s="142">
        <v>961971</v>
      </c>
      <c r="H1048" s="142">
        <v>0</v>
      </c>
      <c r="I1048" s="142">
        <v>28</v>
      </c>
      <c r="J1048" s="142">
        <v>961999</v>
      </c>
    </row>
    <row r="1049" spans="1:10" x14ac:dyDescent="0.25">
      <c r="A1049" s="140" t="s">
        <v>5353</v>
      </c>
      <c r="B1049" s="140" t="s">
        <v>2749</v>
      </c>
      <c r="C1049" s="140" t="s">
        <v>27</v>
      </c>
      <c r="D1049" s="140" t="s">
        <v>28</v>
      </c>
      <c r="E1049" s="141" t="s">
        <v>4415</v>
      </c>
      <c r="F1049" s="142">
        <v>345885</v>
      </c>
      <c r="G1049" s="142">
        <v>387500</v>
      </c>
      <c r="H1049" s="142">
        <v>0</v>
      </c>
      <c r="I1049" s="142">
        <v>11</v>
      </c>
      <c r="J1049" s="142">
        <v>387511</v>
      </c>
    </row>
    <row r="1050" spans="1:10" x14ac:dyDescent="0.25">
      <c r="A1050" s="140" t="s">
        <v>4989</v>
      </c>
      <c r="B1050" s="140" t="s">
        <v>2749</v>
      </c>
      <c r="C1050" s="140" t="s">
        <v>27</v>
      </c>
      <c r="D1050" s="140" t="s">
        <v>28</v>
      </c>
      <c r="E1050" s="141" t="s">
        <v>4416</v>
      </c>
      <c r="F1050" s="142">
        <v>274675</v>
      </c>
      <c r="G1050" s="142">
        <v>280402</v>
      </c>
      <c r="H1050" s="142">
        <v>0</v>
      </c>
      <c r="I1050" s="142">
        <v>8</v>
      </c>
      <c r="J1050" s="142">
        <v>280410</v>
      </c>
    </row>
    <row r="1051" spans="1:10" x14ac:dyDescent="0.25">
      <c r="A1051" s="140" t="s">
        <v>5191</v>
      </c>
      <c r="B1051" s="140" t="s">
        <v>2749</v>
      </c>
      <c r="C1051" s="140" t="s">
        <v>47</v>
      </c>
      <c r="D1051" s="140" t="s">
        <v>48</v>
      </c>
      <c r="E1051" s="141" t="s">
        <v>4417</v>
      </c>
      <c r="F1051" s="142">
        <v>234606</v>
      </c>
      <c r="G1051" s="142">
        <v>227704</v>
      </c>
      <c r="H1051" s="142">
        <v>0</v>
      </c>
      <c r="I1051" s="142">
        <v>7</v>
      </c>
      <c r="J1051" s="142">
        <v>227711</v>
      </c>
    </row>
    <row r="1052" spans="1:10" x14ac:dyDescent="0.25">
      <c r="A1052" s="140" t="s">
        <v>5050</v>
      </c>
      <c r="B1052" s="140" t="s">
        <v>2749</v>
      </c>
      <c r="C1052" s="140" t="s">
        <v>27</v>
      </c>
      <c r="D1052" s="140" t="s">
        <v>28</v>
      </c>
      <c r="E1052" s="141" t="s">
        <v>4418</v>
      </c>
      <c r="F1052" s="142">
        <v>490756</v>
      </c>
      <c r="G1052" s="142">
        <v>498381</v>
      </c>
      <c r="H1052" s="142">
        <v>0</v>
      </c>
      <c r="I1052" s="142">
        <v>15</v>
      </c>
      <c r="J1052" s="142">
        <v>498396</v>
      </c>
    </row>
    <row r="1053" spans="1:10" x14ac:dyDescent="0.25">
      <c r="A1053" s="140" t="s">
        <v>5063</v>
      </c>
      <c r="B1053" s="140" t="s">
        <v>2749</v>
      </c>
      <c r="C1053" s="140" t="s">
        <v>27</v>
      </c>
      <c r="D1053" s="140" t="s">
        <v>28</v>
      </c>
      <c r="E1053" s="141" t="s">
        <v>4419</v>
      </c>
      <c r="F1053" s="142">
        <v>464413</v>
      </c>
      <c r="G1053" s="142">
        <v>456335</v>
      </c>
      <c r="H1053" s="142">
        <v>0</v>
      </c>
      <c r="I1053" s="142">
        <v>13</v>
      </c>
      <c r="J1053" s="142">
        <v>456348</v>
      </c>
    </row>
    <row r="1054" spans="1:10" x14ac:dyDescent="0.25">
      <c r="A1054" s="140" t="s">
        <v>5238</v>
      </c>
      <c r="B1054" s="140" t="s">
        <v>2749</v>
      </c>
      <c r="C1054" s="140" t="s">
        <v>27</v>
      </c>
      <c r="D1054" s="140" t="s">
        <v>28</v>
      </c>
      <c r="E1054" s="141" t="s">
        <v>4420</v>
      </c>
      <c r="F1054" s="142">
        <v>317430</v>
      </c>
      <c r="G1054" s="142">
        <v>342156</v>
      </c>
      <c r="H1054" s="142">
        <v>0</v>
      </c>
      <c r="I1054" s="142">
        <v>10</v>
      </c>
      <c r="J1054" s="142">
        <v>342166</v>
      </c>
    </row>
    <row r="1055" spans="1:10" x14ac:dyDescent="0.25">
      <c r="A1055" s="140" t="s">
        <v>5725</v>
      </c>
      <c r="B1055" s="140" t="s">
        <v>2749</v>
      </c>
      <c r="C1055" s="140" t="s">
        <v>27</v>
      </c>
      <c r="D1055" s="140" t="s">
        <v>28</v>
      </c>
      <c r="E1055" s="141" t="s">
        <v>4421</v>
      </c>
      <c r="F1055" s="142">
        <v>1355083</v>
      </c>
      <c r="G1055" s="142">
        <v>1324297</v>
      </c>
      <c r="H1055" s="142">
        <v>0</v>
      </c>
      <c r="I1055" s="142">
        <v>39</v>
      </c>
      <c r="J1055" s="142">
        <v>1324336</v>
      </c>
    </row>
    <row r="1056" spans="1:10" x14ac:dyDescent="0.25">
      <c r="A1056" s="140" t="s">
        <v>5067</v>
      </c>
      <c r="B1056" s="140" t="s">
        <v>2749</v>
      </c>
      <c r="C1056" s="140" t="s">
        <v>27</v>
      </c>
      <c r="D1056" s="140" t="s">
        <v>28</v>
      </c>
      <c r="E1056" s="141" t="s">
        <v>4422</v>
      </c>
      <c r="F1056" s="142">
        <v>6241677</v>
      </c>
      <c r="G1056" s="142">
        <v>6098754</v>
      </c>
      <c r="H1056" s="142">
        <v>0</v>
      </c>
      <c r="I1056" s="142">
        <v>178</v>
      </c>
      <c r="J1056" s="142">
        <v>6098932</v>
      </c>
    </row>
    <row r="1057" spans="1:10" x14ac:dyDescent="0.25">
      <c r="A1057" s="140" t="s">
        <v>5534</v>
      </c>
      <c r="B1057" s="140" t="s">
        <v>2749</v>
      </c>
      <c r="C1057" s="140" t="s">
        <v>27</v>
      </c>
      <c r="D1057" s="140" t="s">
        <v>28</v>
      </c>
      <c r="E1057" s="141" t="s">
        <v>4423</v>
      </c>
      <c r="F1057" s="142">
        <v>246752</v>
      </c>
      <c r="G1057" s="142">
        <v>242065</v>
      </c>
      <c r="H1057" s="142">
        <v>0</v>
      </c>
      <c r="I1057" s="142">
        <v>7</v>
      </c>
      <c r="J1057" s="142">
        <v>242072</v>
      </c>
    </row>
    <row r="1058" spans="1:10" x14ac:dyDescent="0.25">
      <c r="A1058" s="140" t="s">
        <v>5843</v>
      </c>
      <c r="B1058" s="140" t="s">
        <v>2749</v>
      </c>
      <c r="C1058" s="140" t="s">
        <v>27</v>
      </c>
      <c r="D1058" s="140" t="s">
        <v>28</v>
      </c>
      <c r="E1058" s="141" t="s">
        <v>4424</v>
      </c>
      <c r="F1058" s="142">
        <v>742284</v>
      </c>
      <c r="G1058" s="142">
        <v>719380</v>
      </c>
      <c r="H1058" s="142">
        <v>0</v>
      </c>
      <c r="I1058" s="142">
        <v>21</v>
      </c>
      <c r="J1058" s="142">
        <v>719401</v>
      </c>
    </row>
    <row r="1059" spans="1:10" x14ac:dyDescent="0.25">
      <c r="A1059" s="140" t="s">
        <v>5036</v>
      </c>
      <c r="B1059" s="140" t="s">
        <v>2749</v>
      </c>
      <c r="C1059" s="140" t="s">
        <v>27</v>
      </c>
      <c r="D1059" s="140" t="s">
        <v>28</v>
      </c>
      <c r="E1059" s="141" t="s">
        <v>4425</v>
      </c>
      <c r="F1059" s="142">
        <v>4625341</v>
      </c>
      <c r="G1059" s="142">
        <v>4559088</v>
      </c>
      <c r="H1059" s="142">
        <v>0</v>
      </c>
      <c r="I1059" s="142">
        <v>133</v>
      </c>
      <c r="J1059" s="142">
        <v>4559221</v>
      </c>
    </row>
    <row r="1060" spans="1:10" x14ac:dyDescent="0.25">
      <c r="A1060" s="140" t="s">
        <v>5537</v>
      </c>
      <c r="B1060" s="140" t="s">
        <v>2749</v>
      </c>
      <c r="C1060" s="140" t="s">
        <v>47</v>
      </c>
      <c r="D1060" s="140" t="s">
        <v>48</v>
      </c>
      <c r="E1060" s="141" t="s">
        <v>4426</v>
      </c>
      <c r="F1060" s="142">
        <v>210772</v>
      </c>
      <c r="G1060" s="142">
        <v>217640</v>
      </c>
      <c r="H1060" s="142">
        <v>0</v>
      </c>
      <c r="I1060" s="142">
        <v>6</v>
      </c>
      <c r="J1060" s="142">
        <v>217646</v>
      </c>
    </row>
    <row r="1061" spans="1:10" x14ac:dyDescent="0.25">
      <c r="A1061" s="140" t="s">
        <v>5625</v>
      </c>
      <c r="B1061" s="140" t="s">
        <v>2749</v>
      </c>
      <c r="C1061" s="140" t="s">
        <v>99</v>
      </c>
      <c r="D1061" s="140" t="s">
        <v>100</v>
      </c>
      <c r="E1061" s="141" t="s">
        <v>4427</v>
      </c>
      <c r="F1061" s="142">
        <v>988686</v>
      </c>
      <c r="G1061" s="142">
        <v>1034608</v>
      </c>
      <c r="H1061" s="142">
        <v>0</v>
      </c>
      <c r="I1061" s="142">
        <v>30</v>
      </c>
      <c r="J1061" s="142">
        <v>1034638</v>
      </c>
    </row>
    <row r="1062" spans="1:10" x14ac:dyDescent="0.25">
      <c r="A1062" s="140" t="s">
        <v>5553</v>
      </c>
      <c r="B1062" s="140" t="s">
        <v>2749</v>
      </c>
      <c r="C1062" s="140" t="s">
        <v>99</v>
      </c>
      <c r="D1062" s="140" t="s">
        <v>100</v>
      </c>
      <c r="E1062" s="141" t="s">
        <v>4428</v>
      </c>
      <c r="F1062" s="142">
        <v>1076017</v>
      </c>
      <c r="G1062" s="142">
        <v>1107790</v>
      </c>
      <c r="H1062" s="142">
        <v>0</v>
      </c>
      <c r="I1062" s="142">
        <v>32</v>
      </c>
      <c r="J1062" s="142">
        <v>1107822</v>
      </c>
    </row>
    <row r="1063" spans="1:10" x14ac:dyDescent="0.25">
      <c r="A1063" s="140" t="s">
        <v>4977</v>
      </c>
      <c r="B1063" s="140" t="s">
        <v>2791</v>
      </c>
      <c r="C1063" s="140" t="s">
        <v>19</v>
      </c>
      <c r="D1063" s="140" t="s">
        <v>20</v>
      </c>
      <c r="E1063" s="141" t="s">
        <v>6005</v>
      </c>
      <c r="F1063" s="142">
        <v>59814478</v>
      </c>
      <c r="G1063" s="142">
        <v>60198817</v>
      </c>
      <c r="H1063" s="142">
        <v>0</v>
      </c>
      <c r="I1063" s="142">
        <v>780949</v>
      </c>
      <c r="J1063" s="142">
        <v>60979766</v>
      </c>
    </row>
    <row r="1064" spans="1:10" x14ac:dyDescent="0.25">
      <c r="A1064" s="140" t="s">
        <v>5849</v>
      </c>
      <c r="B1064" s="140" t="s">
        <v>2791</v>
      </c>
      <c r="C1064" s="140" t="s">
        <v>27</v>
      </c>
      <c r="D1064" s="140" t="s">
        <v>28</v>
      </c>
      <c r="E1064" s="141" t="s">
        <v>4430</v>
      </c>
      <c r="F1064" s="142">
        <v>835363</v>
      </c>
      <c r="G1064" s="142">
        <v>806076</v>
      </c>
      <c r="H1064" s="142">
        <v>0</v>
      </c>
      <c r="I1064" s="142">
        <v>23</v>
      </c>
      <c r="J1064" s="142">
        <v>806099</v>
      </c>
    </row>
    <row r="1065" spans="1:10" x14ac:dyDescent="0.25">
      <c r="A1065" s="140" t="s">
        <v>4797</v>
      </c>
      <c r="B1065" s="140" t="s">
        <v>2791</v>
      </c>
      <c r="C1065" s="140" t="s">
        <v>47</v>
      </c>
      <c r="D1065" s="140" t="s">
        <v>48</v>
      </c>
      <c r="E1065" s="141" t="s">
        <v>4431</v>
      </c>
      <c r="F1065" s="142">
        <v>293217</v>
      </c>
      <c r="G1065" s="142">
        <v>323654</v>
      </c>
      <c r="H1065" s="142">
        <v>0</v>
      </c>
      <c r="I1065" s="142">
        <v>9</v>
      </c>
      <c r="J1065" s="142">
        <v>323663</v>
      </c>
    </row>
    <row r="1066" spans="1:10" x14ac:dyDescent="0.25">
      <c r="A1066" s="140" t="s">
        <v>5706</v>
      </c>
      <c r="B1066" s="140" t="s">
        <v>2791</v>
      </c>
      <c r="C1066" s="140" t="s">
        <v>27</v>
      </c>
      <c r="D1066" s="140" t="s">
        <v>28</v>
      </c>
      <c r="E1066" s="141" t="s">
        <v>4432</v>
      </c>
      <c r="F1066" s="142">
        <v>1427779</v>
      </c>
      <c r="G1066" s="142">
        <v>1459605</v>
      </c>
      <c r="H1066" s="142">
        <v>0</v>
      </c>
      <c r="I1066" s="142">
        <v>43</v>
      </c>
      <c r="J1066" s="142">
        <v>1459648</v>
      </c>
    </row>
    <row r="1067" spans="1:10" x14ac:dyDescent="0.25">
      <c r="A1067" s="140" t="s">
        <v>5340</v>
      </c>
      <c r="B1067" s="140" t="s">
        <v>2791</v>
      </c>
      <c r="C1067" s="140" t="s">
        <v>27</v>
      </c>
      <c r="D1067" s="140" t="s">
        <v>28</v>
      </c>
      <c r="E1067" s="141" t="s">
        <v>4433</v>
      </c>
      <c r="F1067" s="142">
        <v>2913322</v>
      </c>
      <c r="G1067" s="142">
        <v>2928611</v>
      </c>
      <c r="H1067" s="142">
        <v>0</v>
      </c>
      <c r="I1067" s="142">
        <v>85</v>
      </c>
      <c r="J1067" s="142">
        <v>2928696</v>
      </c>
    </row>
    <row r="1068" spans="1:10" x14ac:dyDescent="0.25">
      <c r="A1068" s="140" t="s">
        <v>4830</v>
      </c>
      <c r="B1068" s="140" t="s">
        <v>2791</v>
      </c>
      <c r="C1068" s="140" t="s">
        <v>27</v>
      </c>
      <c r="D1068" s="140" t="s">
        <v>28</v>
      </c>
      <c r="E1068" s="141" t="s">
        <v>4434</v>
      </c>
      <c r="F1068" s="142">
        <v>7077589</v>
      </c>
      <c r="G1068" s="142">
        <v>7115267</v>
      </c>
      <c r="H1068" s="142">
        <v>0</v>
      </c>
      <c r="I1068" s="142">
        <v>207</v>
      </c>
      <c r="J1068" s="142">
        <v>7115474</v>
      </c>
    </row>
    <row r="1069" spans="1:10" x14ac:dyDescent="0.25">
      <c r="A1069" s="140" t="s">
        <v>4954</v>
      </c>
      <c r="B1069" s="140" t="s">
        <v>2791</v>
      </c>
      <c r="C1069" s="140" t="s">
        <v>27</v>
      </c>
      <c r="D1069" s="140" t="s">
        <v>28</v>
      </c>
      <c r="E1069" s="141" t="s">
        <v>4435</v>
      </c>
      <c r="F1069" s="142">
        <v>651675</v>
      </c>
      <c r="G1069" s="142">
        <v>660941</v>
      </c>
      <c r="H1069" s="142">
        <v>0</v>
      </c>
      <c r="I1069" s="142">
        <v>19</v>
      </c>
      <c r="J1069" s="142">
        <v>660960</v>
      </c>
    </row>
    <row r="1070" spans="1:10" x14ac:dyDescent="0.25">
      <c r="A1070" s="140" t="s">
        <v>5858</v>
      </c>
      <c r="B1070" s="140" t="s">
        <v>2791</v>
      </c>
      <c r="C1070" s="140" t="s">
        <v>27</v>
      </c>
      <c r="D1070" s="140" t="s">
        <v>28</v>
      </c>
      <c r="E1070" s="141" t="s">
        <v>4436</v>
      </c>
      <c r="F1070" s="142">
        <v>1292104</v>
      </c>
      <c r="G1070" s="142">
        <v>1266312</v>
      </c>
      <c r="H1070" s="142">
        <v>0</v>
      </c>
      <c r="I1070" s="142">
        <v>37</v>
      </c>
      <c r="J1070" s="142">
        <v>1266349</v>
      </c>
    </row>
    <row r="1071" spans="1:10" x14ac:dyDescent="0.25">
      <c r="A1071" s="140" t="s">
        <v>5727</v>
      </c>
      <c r="B1071" s="140" t="s">
        <v>2791</v>
      </c>
      <c r="C1071" s="140" t="s">
        <v>27</v>
      </c>
      <c r="D1071" s="140" t="s">
        <v>28</v>
      </c>
      <c r="E1071" s="141" t="s">
        <v>4437</v>
      </c>
      <c r="F1071" s="142">
        <v>2549260</v>
      </c>
      <c r="G1071" s="142">
        <v>2536246</v>
      </c>
      <c r="H1071" s="142">
        <v>0</v>
      </c>
      <c r="I1071" s="142">
        <v>74</v>
      </c>
      <c r="J1071" s="142">
        <v>2536320</v>
      </c>
    </row>
    <row r="1072" spans="1:10" x14ac:dyDescent="0.25">
      <c r="A1072" s="140" t="s">
        <v>4917</v>
      </c>
      <c r="B1072" s="140" t="s">
        <v>2791</v>
      </c>
      <c r="C1072" s="140" t="s">
        <v>27</v>
      </c>
      <c r="D1072" s="140" t="s">
        <v>28</v>
      </c>
      <c r="E1072" s="141" t="s">
        <v>4438</v>
      </c>
      <c r="F1072" s="142">
        <v>854958</v>
      </c>
      <c r="G1072" s="142">
        <v>855182</v>
      </c>
      <c r="H1072" s="142">
        <v>0</v>
      </c>
      <c r="I1072" s="142">
        <v>25</v>
      </c>
      <c r="J1072" s="142">
        <v>855207</v>
      </c>
    </row>
    <row r="1073" spans="1:10" x14ac:dyDescent="0.25">
      <c r="A1073" s="140" t="s">
        <v>5823</v>
      </c>
      <c r="B1073" s="140" t="s">
        <v>2791</v>
      </c>
      <c r="C1073" s="140" t="s">
        <v>47</v>
      </c>
      <c r="D1073" s="140" t="s">
        <v>48</v>
      </c>
      <c r="E1073" s="141" t="s">
        <v>4439</v>
      </c>
      <c r="F1073" s="142">
        <v>695983</v>
      </c>
      <c r="G1073" s="142">
        <v>753209</v>
      </c>
      <c r="H1073" s="142">
        <v>0</v>
      </c>
      <c r="I1073" s="142">
        <v>22</v>
      </c>
      <c r="J1073" s="142">
        <v>753231</v>
      </c>
    </row>
    <row r="1074" spans="1:10" x14ac:dyDescent="0.25">
      <c r="A1074" s="140" t="s">
        <v>5894</v>
      </c>
      <c r="B1074" s="140" t="s">
        <v>2791</v>
      </c>
      <c r="C1074" s="140" t="s">
        <v>27</v>
      </c>
      <c r="D1074" s="140" t="s">
        <v>28</v>
      </c>
      <c r="E1074" s="141" t="s">
        <v>4440</v>
      </c>
      <c r="F1074" s="142">
        <v>1002329</v>
      </c>
      <c r="G1074" s="142">
        <v>983082</v>
      </c>
      <c r="H1074" s="142">
        <v>0</v>
      </c>
      <c r="I1074" s="142">
        <v>29</v>
      </c>
      <c r="J1074" s="142">
        <v>983111</v>
      </c>
    </row>
    <row r="1075" spans="1:10" x14ac:dyDescent="0.25">
      <c r="A1075" s="140" t="s">
        <v>5025</v>
      </c>
      <c r="B1075" s="140" t="s">
        <v>2791</v>
      </c>
      <c r="C1075" s="140" t="s">
        <v>27</v>
      </c>
      <c r="D1075" s="140" t="s">
        <v>28</v>
      </c>
      <c r="E1075" s="141" t="s">
        <v>4441</v>
      </c>
      <c r="F1075" s="142">
        <v>657778</v>
      </c>
      <c r="G1075" s="142">
        <v>624616</v>
      </c>
      <c r="H1075" s="142">
        <v>0</v>
      </c>
      <c r="I1075" s="142">
        <v>18</v>
      </c>
      <c r="J1075" s="142">
        <v>624634</v>
      </c>
    </row>
    <row r="1076" spans="1:10" x14ac:dyDescent="0.25">
      <c r="A1076" s="140" t="s">
        <v>5487</v>
      </c>
      <c r="B1076" s="140" t="s">
        <v>2791</v>
      </c>
      <c r="C1076" s="140" t="s">
        <v>27</v>
      </c>
      <c r="D1076" s="140" t="s">
        <v>28</v>
      </c>
      <c r="E1076" s="141" t="s">
        <v>4442</v>
      </c>
      <c r="F1076" s="142">
        <v>2459939</v>
      </c>
      <c r="G1076" s="142">
        <v>2403996</v>
      </c>
      <c r="H1076" s="142">
        <v>0</v>
      </c>
      <c r="I1076" s="142">
        <v>70</v>
      </c>
      <c r="J1076" s="142">
        <v>2404066</v>
      </c>
    </row>
    <row r="1077" spans="1:10" x14ac:dyDescent="0.25">
      <c r="A1077" s="140" t="s">
        <v>5832</v>
      </c>
      <c r="B1077" s="140" t="s">
        <v>2791</v>
      </c>
      <c r="C1077" s="140" t="s">
        <v>27</v>
      </c>
      <c r="D1077" s="140" t="s">
        <v>28</v>
      </c>
      <c r="E1077" s="141" t="s">
        <v>4443</v>
      </c>
      <c r="F1077" s="142">
        <v>13456238</v>
      </c>
      <c r="G1077" s="142">
        <v>13257935</v>
      </c>
      <c r="H1077" s="142">
        <v>0</v>
      </c>
      <c r="I1077" s="142">
        <v>386</v>
      </c>
      <c r="J1077" s="142">
        <v>13258321</v>
      </c>
    </row>
    <row r="1078" spans="1:10" x14ac:dyDescent="0.25">
      <c r="A1078" s="140" t="s">
        <v>5649</v>
      </c>
      <c r="B1078" s="140" t="s">
        <v>2791</v>
      </c>
      <c r="C1078" s="140" t="s">
        <v>27</v>
      </c>
      <c r="D1078" s="140" t="s">
        <v>28</v>
      </c>
      <c r="E1078" s="141" t="s">
        <v>4444</v>
      </c>
      <c r="F1078" s="142">
        <v>309521</v>
      </c>
      <c r="G1078" s="142">
        <v>310381</v>
      </c>
      <c r="H1078" s="142">
        <v>0</v>
      </c>
      <c r="I1078" s="142">
        <v>9</v>
      </c>
      <c r="J1078" s="142">
        <v>310390</v>
      </c>
    </row>
    <row r="1079" spans="1:10" x14ac:dyDescent="0.25">
      <c r="A1079" s="140" t="s">
        <v>5827</v>
      </c>
      <c r="B1079" s="140" t="s">
        <v>2791</v>
      </c>
      <c r="C1079" s="140" t="s">
        <v>27</v>
      </c>
      <c r="D1079" s="140" t="s">
        <v>28</v>
      </c>
      <c r="E1079" s="141" t="s">
        <v>4445</v>
      </c>
      <c r="F1079" s="142">
        <v>850998</v>
      </c>
      <c r="G1079" s="142">
        <v>879612</v>
      </c>
      <c r="H1079" s="142">
        <v>0</v>
      </c>
      <c r="I1079" s="142">
        <v>26</v>
      </c>
      <c r="J1079" s="142">
        <v>879638</v>
      </c>
    </row>
    <row r="1080" spans="1:10" x14ac:dyDescent="0.25">
      <c r="A1080" s="140" t="s">
        <v>5245</v>
      </c>
      <c r="B1080" s="140" t="s">
        <v>2791</v>
      </c>
      <c r="C1080" s="140" t="s">
        <v>47</v>
      </c>
      <c r="D1080" s="140" t="s">
        <v>48</v>
      </c>
      <c r="E1080" s="141" t="s">
        <v>6006</v>
      </c>
      <c r="F1080" s="142">
        <v>229658</v>
      </c>
      <c r="G1080" s="142">
        <v>210512</v>
      </c>
      <c r="H1080" s="142">
        <v>0</v>
      </c>
      <c r="I1080" s="142">
        <v>6</v>
      </c>
      <c r="J1080" s="142">
        <v>210518</v>
      </c>
    </row>
    <row r="1081" spans="1:10" x14ac:dyDescent="0.25">
      <c r="A1081" s="140" t="s">
        <v>4897</v>
      </c>
      <c r="B1081" s="140" t="s">
        <v>2791</v>
      </c>
      <c r="C1081" s="140" t="s">
        <v>27</v>
      </c>
      <c r="D1081" s="140" t="s">
        <v>28</v>
      </c>
      <c r="E1081" s="141" t="s">
        <v>4446</v>
      </c>
      <c r="F1081" s="142">
        <v>935503</v>
      </c>
      <c r="G1081" s="142">
        <v>897136</v>
      </c>
      <c r="H1081" s="142">
        <v>0</v>
      </c>
      <c r="I1081" s="142">
        <v>26</v>
      </c>
      <c r="J1081" s="142">
        <v>897162</v>
      </c>
    </row>
    <row r="1082" spans="1:10" x14ac:dyDescent="0.25">
      <c r="A1082" s="140" t="s">
        <v>5033</v>
      </c>
      <c r="B1082" s="140" t="s">
        <v>2791</v>
      </c>
      <c r="C1082" s="140" t="s">
        <v>27</v>
      </c>
      <c r="D1082" s="140" t="s">
        <v>28</v>
      </c>
      <c r="E1082" s="141" t="s">
        <v>4447</v>
      </c>
      <c r="F1082" s="142">
        <v>6284540</v>
      </c>
      <c r="G1082" s="142">
        <v>6035949</v>
      </c>
      <c r="H1082" s="142">
        <v>0</v>
      </c>
      <c r="I1082" s="142">
        <v>176</v>
      </c>
      <c r="J1082" s="142">
        <v>6036125</v>
      </c>
    </row>
    <row r="1083" spans="1:10" x14ac:dyDescent="0.25">
      <c r="A1083" s="140" t="s">
        <v>5221</v>
      </c>
      <c r="B1083" s="140" t="s">
        <v>2791</v>
      </c>
      <c r="C1083" s="140" t="s">
        <v>47</v>
      </c>
      <c r="D1083" s="140" t="s">
        <v>48</v>
      </c>
      <c r="E1083" s="141" t="s">
        <v>4448</v>
      </c>
      <c r="F1083" s="142">
        <v>331984</v>
      </c>
      <c r="G1083" s="142">
        <v>356677</v>
      </c>
      <c r="H1083" s="142">
        <v>0</v>
      </c>
      <c r="I1083" s="142">
        <v>10</v>
      </c>
      <c r="J1083" s="142">
        <v>356687</v>
      </c>
    </row>
    <row r="1084" spans="1:10" x14ac:dyDescent="0.25">
      <c r="A1084" s="140" t="s">
        <v>5003</v>
      </c>
      <c r="B1084" s="140" t="s">
        <v>2791</v>
      </c>
      <c r="C1084" s="140" t="s">
        <v>47</v>
      </c>
      <c r="D1084" s="140" t="s">
        <v>48</v>
      </c>
      <c r="E1084" s="141" t="s">
        <v>4449</v>
      </c>
      <c r="F1084" s="142">
        <v>177647</v>
      </c>
      <c r="G1084" s="142">
        <v>177450</v>
      </c>
      <c r="H1084" s="142">
        <v>0</v>
      </c>
      <c r="I1084" s="142">
        <v>5</v>
      </c>
      <c r="J1084" s="142">
        <v>177455</v>
      </c>
    </row>
    <row r="1085" spans="1:10" x14ac:dyDescent="0.25">
      <c r="A1085" s="140" t="s">
        <v>4904</v>
      </c>
      <c r="B1085" s="140" t="s">
        <v>2791</v>
      </c>
      <c r="C1085" s="140" t="s">
        <v>27</v>
      </c>
      <c r="D1085" s="140" t="s">
        <v>28</v>
      </c>
      <c r="E1085" s="141" t="s">
        <v>4450</v>
      </c>
      <c r="F1085" s="142">
        <v>6331561</v>
      </c>
      <c r="G1085" s="142">
        <v>6413822</v>
      </c>
      <c r="H1085" s="142">
        <v>0</v>
      </c>
      <c r="I1085" s="142">
        <v>187</v>
      </c>
      <c r="J1085" s="142">
        <v>6414009</v>
      </c>
    </row>
    <row r="1086" spans="1:10" x14ac:dyDescent="0.25">
      <c r="A1086" s="140" t="s">
        <v>5780</v>
      </c>
      <c r="B1086" s="140" t="s">
        <v>2791</v>
      </c>
      <c r="C1086" s="140" t="s">
        <v>47</v>
      </c>
      <c r="D1086" s="140" t="s">
        <v>48</v>
      </c>
      <c r="E1086" s="141" t="s">
        <v>4451</v>
      </c>
      <c r="F1086" s="142">
        <v>401523</v>
      </c>
      <c r="G1086" s="142">
        <v>435439</v>
      </c>
      <c r="H1086" s="142">
        <v>0</v>
      </c>
      <c r="I1086" s="142">
        <v>13</v>
      </c>
      <c r="J1086" s="142">
        <v>435452</v>
      </c>
    </row>
    <row r="1087" spans="1:10" x14ac:dyDescent="0.25">
      <c r="A1087" s="140" t="s">
        <v>5271</v>
      </c>
      <c r="B1087" s="140" t="s">
        <v>2791</v>
      </c>
      <c r="C1087" s="140" t="s">
        <v>47</v>
      </c>
      <c r="D1087" s="140" t="s">
        <v>48</v>
      </c>
      <c r="E1087" s="141" t="s">
        <v>4452</v>
      </c>
      <c r="F1087" s="142">
        <v>1162870</v>
      </c>
      <c r="G1087" s="142">
        <v>1146397</v>
      </c>
      <c r="H1087" s="142">
        <v>0</v>
      </c>
      <c r="I1087" s="142">
        <v>33</v>
      </c>
      <c r="J1087" s="142">
        <v>1146430</v>
      </c>
    </row>
    <row r="1088" spans="1:10" x14ac:dyDescent="0.25">
      <c r="A1088" s="140" t="s">
        <v>5637</v>
      </c>
      <c r="B1088" s="140" t="s">
        <v>2791</v>
      </c>
      <c r="C1088" s="140" t="s">
        <v>47</v>
      </c>
      <c r="D1088" s="140" t="s">
        <v>48</v>
      </c>
      <c r="E1088" s="141" t="s">
        <v>4453</v>
      </c>
      <c r="F1088" s="142">
        <v>1840003</v>
      </c>
      <c r="G1088" s="142">
        <v>1874670</v>
      </c>
      <c r="H1088" s="142">
        <v>0</v>
      </c>
      <c r="I1088" s="142">
        <v>55</v>
      </c>
      <c r="J1088" s="142">
        <v>1874725</v>
      </c>
    </row>
    <row r="1089" spans="1:10" x14ac:dyDescent="0.25">
      <c r="A1089" s="140" t="s">
        <v>5723</v>
      </c>
      <c r="B1089" s="140" t="s">
        <v>2791</v>
      </c>
      <c r="C1089" s="140" t="s">
        <v>47</v>
      </c>
      <c r="D1089" s="140" t="s">
        <v>48</v>
      </c>
      <c r="E1089" s="141" t="s">
        <v>4454</v>
      </c>
      <c r="F1089" s="142">
        <v>1339550</v>
      </c>
      <c r="G1089" s="142">
        <v>1407620</v>
      </c>
      <c r="H1089" s="142">
        <v>0</v>
      </c>
      <c r="I1089" s="142">
        <v>41</v>
      </c>
      <c r="J1089" s="142">
        <v>1407661</v>
      </c>
    </row>
    <row r="1090" spans="1:10" x14ac:dyDescent="0.25">
      <c r="A1090" s="140" t="s">
        <v>5264</v>
      </c>
      <c r="B1090" s="140" t="s">
        <v>2791</v>
      </c>
      <c r="C1090" s="140" t="s">
        <v>47</v>
      </c>
      <c r="D1090" s="140" t="s">
        <v>48</v>
      </c>
      <c r="E1090" s="141" t="s">
        <v>4455</v>
      </c>
      <c r="F1090" s="142">
        <v>265770</v>
      </c>
      <c r="G1090" s="142">
        <v>284121</v>
      </c>
      <c r="H1090" s="142">
        <v>0</v>
      </c>
      <c r="I1090" s="142">
        <v>8</v>
      </c>
      <c r="J1090" s="142">
        <v>284129</v>
      </c>
    </row>
    <row r="1091" spans="1:10" x14ac:dyDescent="0.25">
      <c r="A1091" s="140" t="s">
        <v>5066</v>
      </c>
      <c r="B1091" s="140" t="s">
        <v>2791</v>
      </c>
      <c r="C1091" s="140" t="s">
        <v>27</v>
      </c>
      <c r="D1091" s="140" t="s">
        <v>28</v>
      </c>
      <c r="E1091" s="141" t="s">
        <v>4456</v>
      </c>
      <c r="F1091" s="142">
        <v>801722</v>
      </c>
      <c r="G1091" s="142">
        <v>796076</v>
      </c>
      <c r="H1091" s="142">
        <v>0</v>
      </c>
      <c r="I1091" s="142">
        <v>23</v>
      </c>
      <c r="J1091" s="142">
        <v>796099</v>
      </c>
    </row>
    <row r="1092" spans="1:10" x14ac:dyDescent="0.25">
      <c r="A1092" s="140" t="s">
        <v>5652</v>
      </c>
      <c r="B1092" s="140" t="s">
        <v>2791</v>
      </c>
      <c r="C1092" s="140" t="s">
        <v>27</v>
      </c>
      <c r="D1092" s="140" t="s">
        <v>28</v>
      </c>
      <c r="E1092" s="141" t="s">
        <v>4457</v>
      </c>
      <c r="F1092" s="142">
        <v>22350311</v>
      </c>
      <c r="G1092" s="142">
        <v>22139592</v>
      </c>
      <c r="H1092" s="142">
        <v>0</v>
      </c>
      <c r="I1092" s="142">
        <v>645</v>
      </c>
      <c r="J1092" s="142">
        <v>22140237</v>
      </c>
    </row>
    <row r="1093" spans="1:10" x14ac:dyDescent="0.25">
      <c r="A1093" s="140" t="s">
        <v>5639</v>
      </c>
      <c r="B1093" s="140" t="s">
        <v>2791</v>
      </c>
      <c r="C1093" s="140" t="s">
        <v>27</v>
      </c>
      <c r="D1093" s="140" t="s">
        <v>28</v>
      </c>
      <c r="E1093" s="141" t="s">
        <v>4458</v>
      </c>
      <c r="F1093" s="142">
        <v>2059932</v>
      </c>
      <c r="G1093" s="142">
        <v>2040008</v>
      </c>
      <c r="H1093" s="142">
        <v>0</v>
      </c>
      <c r="I1093" s="142">
        <v>59</v>
      </c>
      <c r="J1093" s="142">
        <v>2040067</v>
      </c>
    </row>
    <row r="1094" spans="1:10" x14ac:dyDescent="0.25">
      <c r="A1094" s="140" t="s">
        <v>5805</v>
      </c>
      <c r="B1094" s="140" t="s">
        <v>2791</v>
      </c>
      <c r="C1094" s="140" t="s">
        <v>27</v>
      </c>
      <c r="D1094" s="140" t="s">
        <v>28</v>
      </c>
      <c r="E1094" s="141" t="s">
        <v>4459</v>
      </c>
      <c r="F1094" s="142">
        <v>932641</v>
      </c>
      <c r="G1094" s="142">
        <v>907905</v>
      </c>
      <c r="H1094" s="142">
        <v>0</v>
      </c>
      <c r="I1094" s="142">
        <v>26</v>
      </c>
      <c r="J1094" s="142">
        <v>907931</v>
      </c>
    </row>
    <row r="1095" spans="1:10" x14ac:dyDescent="0.25">
      <c r="A1095" s="140" t="s">
        <v>5606</v>
      </c>
      <c r="B1095" s="140" t="s">
        <v>2791</v>
      </c>
      <c r="C1095" s="140" t="s">
        <v>27</v>
      </c>
      <c r="D1095" s="140" t="s">
        <v>28</v>
      </c>
      <c r="E1095" s="141" t="s">
        <v>4460</v>
      </c>
      <c r="F1095" s="142">
        <v>3459536</v>
      </c>
      <c r="G1095" s="142">
        <v>3436705</v>
      </c>
      <c r="H1095" s="142">
        <v>0</v>
      </c>
      <c r="I1095" s="142">
        <v>100</v>
      </c>
      <c r="J1095" s="142">
        <v>3436805</v>
      </c>
    </row>
    <row r="1096" spans="1:10" x14ac:dyDescent="0.25">
      <c r="A1096" s="140" t="s">
        <v>4795</v>
      </c>
      <c r="B1096" s="140" t="s">
        <v>2791</v>
      </c>
      <c r="C1096" s="140" t="s">
        <v>47</v>
      </c>
      <c r="D1096" s="140" t="s">
        <v>48</v>
      </c>
      <c r="E1096" s="141" t="s">
        <v>4461</v>
      </c>
      <c r="F1096" s="142">
        <v>317596</v>
      </c>
      <c r="G1096" s="142">
        <v>318363</v>
      </c>
      <c r="H1096" s="142">
        <v>0</v>
      </c>
      <c r="I1096" s="142">
        <v>9</v>
      </c>
      <c r="J1096" s="142">
        <v>318372</v>
      </c>
    </row>
    <row r="1097" spans="1:10" x14ac:dyDescent="0.25">
      <c r="A1097" s="140" t="s">
        <v>5910</v>
      </c>
      <c r="B1097" s="140" t="s">
        <v>2791</v>
      </c>
      <c r="C1097" s="140" t="s">
        <v>47</v>
      </c>
      <c r="D1097" s="140" t="s">
        <v>48</v>
      </c>
      <c r="E1097" s="141" t="s">
        <v>4462</v>
      </c>
      <c r="F1097" s="142">
        <v>616727</v>
      </c>
      <c r="G1097" s="142">
        <v>599084</v>
      </c>
      <c r="H1097" s="142">
        <v>0</v>
      </c>
      <c r="I1097" s="142">
        <v>17</v>
      </c>
      <c r="J1097" s="142">
        <v>599101</v>
      </c>
    </row>
    <row r="1098" spans="1:10" x14ac:dyDescent="0.25">
      <c r="A1098" s="140" t="s">
        <v>4915</v>
      </c>
      <c r="B1098" s="140" t="s">
        <v>2791</v>
      </c>
      <c r="C1098" s="140" t="s">
        <v>27</v>
      </c>
      <c r="D1098" s="140" t="s">
        <v>28</v>
      </c>
      <c r="E1098" s="141" t="s">
        <v>4463</v>
      </c>
      <c r="F1098" s="142">
        <v>602387</v>
      </c>
      <c r="G1098" s="142">
        <v>584451</v>
      </c>
      <c r="H1098" s="142">
        <v>0</v>
      </c>
      <c r="I1098" s="142">
        <v>17</v>
      </c>
      <c r="J1098" s="142">
        <v>584468</v>
      </c>
    </row>
    <row r="1099" spans="1:10" x14ac:dyDescent="0.25">
      <c r="A1099" s="140" t="s">
        <v>5615</v>
      </c>
      <c r="B1099" s="140" t="s">
        <v>2791</v>
      </c>
      <c r="C1099" s="140" t="s">
        <v>27</v>
      </c>
      <c r="D1099" s="140" t="s">
        <v>28</v>
      </c>
      <c r="E1099" s="141" t="s">
        <v>4464</v>
      </c>
      <c r="F1099" s="142">
        <v>1934851</v>
      </c>
      <c r="G1099" s="142">
        <v>1925819</v>
      </c>
      <c r="H1099" s="142">
        <v>0</v>
      </c>
      <c r="I1099" s="142">
        <v>56</v>
      </c>
      <c r="J1099" s="142">
        <v>1925875</v>
      </c>
    </row>
    <row r="1100" spans="1:10" x14ac:dyDescent="0.25">
      <c r="A1100" s="140" t="s">
        <v>5807</v>
      </c>
      <c r="B1100" s="140" t="s">
        <v>2791</v>
      </c>
      <c r="C1100" s="140" t="s">
        <v>27</v>
      </c>
      <c r="D1100" s="140" t="s">
        <v>28</v>
      </c>
      <c r="E1100" s="141" t="s">
        <v>4465</v>
      </c>
      <c r="F1100" s="142">
        <v>1435497</v>
      </c>
      <c r="G1100" s="142">
        <v>1405044</v>
      </c>
      <c r="H1100" s="142">
        <v>0</v>
      </c>
      <c r="I1100" s="142">
        <v>41</v>
      </c>
      <c r="J1100" s="142">
        <v>1405085</v>
      </c>
    </row>
    <row r="1101" spans="1:10" x14ac:dyDescent="0.25">
      <c r="A1101" s="140" t="s">
        <v>5766</v>
      </c>
      <c r="B1101" s="140" t="s">
        <v>2791</v>
      </c>
      <c r="C1101" s="140" t="s">
        <v>47</v>
      </c>
      <c r="D1101" s="140" t="s">
        <v>48</v>
      </c>
      <c r="E1101" s="141" t="s">
        <v>4466</v>
      </c>
      <c r="F1101" s="142">
        <v>703858</v>
      </c>
      <c r="G1101" s="142">
        <v>692462</v>
      </c>
      <c r="H1101" s="142">
        <v>0</v>
      </c>
      <c r="I1101" s="142">
        <v>20</v>
      </c>
      <c r="J1101" s="142">
        <v>692482</v>
      </c>
    </row>
    <row r="1102" spans="1:10" x14ac:dyDescent="0.25">
      <c r="A1102" s="140" t="s">
        <v>5082</v>
      </c>
      <c r="B1102" s="140" t="s">
        <v>2791</v>
      </c>
      <c r="C1102" s="140" t="s">
        <v>47</v>
      </c>
      <c r="D1102" s="140" t="s">
        <v>48</v>
      </c>
      <c r="E1102" s="141" t="s">
        <v>4467</v>
      </c>
      <c r="F1102" s="142">
        <v>260617</v>
      </c>
      <c r="G1102" s="142">
        <v>235551</v>
      </c>
      <c r="H1102" s="142">
        <v>0</v>
      </c>
      <c r="I1102" s="142">
        <v>7</v>
      </c>
      <c r="J1102" s="142">
        <v>235558</v>
      </c>
    </row>
    <row r="1103" spans="1:10" x14ac:dyDescent="0.25">
      <c r="A1103" s="140" t="s">
        <v>5634</v>
      </c>
      <c r="B1103" s="140" t="s">
        <v>2791</v>
      </c>
      <c r="C1103" s="140" t="s">
        <v>47</v>
      </c>
      <c r="D1103" s="140" t="s">
        <v>48</v>
      </c>
      <c r="E1103" s="141" t="s">
        <v>4468</v>
      </c>
      <c r="F1103" s="142">
        <v>301469</v>
      </c>
      <c r="G1103" s="142">
        <v>312312</v>
      </c>
      <c r="H1103" s="142">
        <v>0</v>
      </c>
      <c r="I1103" s="142">
        <v>9</v>
      </c>
      <c r="J1103" s="142">
        <v>312321</v>
      </c>
    </row>
    <row r="1104" spans="1:10" x14ac:dyDescent="0.25">
      <c r="A1104" s="140" t="s">
        <v>5801</v>
      </c>
      <c r="B1104" s="140" t="s">
        <v>2791</v>
      </c>
      <c r="C1104" s="140" t="s">
        <v>47</v>
      </c>
      <c r="D1104" s="140" t="s">
        <v>48</v>
      </c>
      <c r="E1104" s="141" t="s">
        <v>4469</v>
      </c>
      <c r="F1104" s="142">
        <v>986211</v>
      </c>
      <c r="G1104" s="142">
        <v>997012</v>
      </c>
      <c r="H1104" s="142">
        <v>0</v>
      </c>
      <c r="I1104" s="142">
        <v>29</v>
      </c>
      <c r="J1104" s="142">
        <v>997041</v>
      </c>
    </row>
    <row r="1105" spans="1:10" x14ac:dyDescent="0.25">
      <c r="A1105" s="140" t="s">
        <v>5370</v>
      </c>
      <c r="B1105" s="140" t="s">
        <v>2791</v>
      </c>
      <c r="C1105" s="140" t="s">
        <v>27</v>
      </c>
      <c r="D1105" s="140" t="s">
        <v>28</v>
      </c>
      <c r="E1105" s="141" t="s">
        <v>4470</v>
      </c>
      <c r="F1105" s="142">
        <v>656209</v>
      </c>
      <c r="G1105" s="142">
        <v>712778</v>
      </c>
      <c r="H1105" s="142">
        <v>0</v>
      </c>
      <c r="I1105" s="142">
        <v>21</v>
      </c>
      <c r="J1105" s="142">
        <v>712799</v>
      </c>
    </row>
    <row r="1106" spans="1:10" x14ac:dyDescent="0.25">
      <c r="A1106" s="140" t="s">
        <v>4905</v>
      </c>
      <c r="B1106" s="140" t="s">
        <v>2791</v>
      </c>
      <c r="C1106" s="140" t="s">
        <v>27</v>
      </c>
      <c r="D1106" s="140" t="s">
        <v>28</v>
      </c>
      <c r="E1106" s="141" t="s">
        <v>4471</v>
      </c>
      <c r="F1106" s="142">
        <v>923747</v>
      </c>
      <c r="G1106" s="142">
        <v>904214</v>
      </c>
      <c r="H1106" s="142">
        <v>0</v>
      </c>
      <c r="I1106" s="142">
        <v>26</v>
      </c>
      <c r="J1106" s="142">
        <v>904240</v>
      </c>
    </row>
    <row r="1107" spans="1:10" x14ac:dyDescent="0.25">
      <c r="A1107" s="140" t="s">
        <v>4975</v>
      </c>
      <c r="B1107" s="140" t="s">
        <v>2791</v>
      </c>
      <c r="C1107" s="140" t="s">
        <v>47</v>
      </c>
      <c r="D1107" s="140" t="s">
        <v>48</v>
      </c>
      <c r="E1107" s="141" t="s">
        <v>4472</v>
      </c>
      <c r="F1107" s="142">
        <v>313605</v>
      </c>
      <c r="G1107" s="142">
        <v>281257</v>
      </c>
      <c r="H1107" s="142">
        <v>0</v>
      </c>
      <c r="I1107" s="142">
        <v>8</v>
      </c>
      <c r="J1107" s="142">
        <v>281265</v>
      </c>
    </row>
    <row r="1108" spans="1:10" x14ac:dyDescent="0.25">
      <c r="A1108" s="140" t="s">
        <v>5010</v>
      </c>
      <c r="B1108" s="140" t="s">
        <v>2791</v>
      </c>
      <c r="C1108" s="140" t="s">
        <v>27</v>
      </c>
      <c r="D1108" s="140" t="s">
        <v>28</v>
      </c>
      <c r="E1108" s="141" t="s">
        <v>4473</v>
      </c>
      <c r="F1108" s="142">
        <v>366233</v>
      </c>
      <c r="G1108" s="142">
        <v>379093</v>
      </c>
      <c r="H1108" s="142">
        <v>0</v>
      </c>
      <c r="I1108" s="142">
        <v>11</v>
      </c>
      <c r="J1108" s="142">
        <v>379104</v>
      </c>
    </row>
    <row r="1109" spans="1:10" x14ac:dyDescent="0.25">
      <c r="A1109" s="140" t="s">
        <v>5020</v>
      </c>
      <c r="B1109" s="140" t="s">
        <v>2791</v>
      </c>
      <c r="C1109" s="140" t="s">
        <v>47</v>
      </c>
      <c r="D1109" s="140" t="s">
        <v>48</v>
      </c>
      <c r="E1109" s="141" t="s">
        <v>4474</v>
      </c>
      <c r="F1109" s="142">
        <v>285995</v>
      </c>
      <c r="G1109" s="142">
        <v>290498</v>
      </c>
      <c r="H1109" s="142">
        <v>0</v>
      </c>
      <c r="I1109" s="142">
        <v>8</v>
      </c>
      <c r="J1109" s="142">
        <v>290506</v>
      </c>
    </row>
    <row r="1110" spans="1:10" x14ac:dyDescent="0.25">
      <c r="A1110" s="140" t="s">
        <v>5856</v>
      </c>
      <c r="B1110" s="140" t="s">
        <v>2791</v>
      </c>
      <c r="C1110" s="140" t="s">
        <v>27</v>
      </c>
      <c r="D1110" s="140" t="s">
        <v>28</v>
      </c>
      <c r="E1110" s="141" t="s">
        <v>4475</v>
      </c>
      <c r="F1110" s="142">
        <v>744685</v>
      </c>
      <c r="G1110" s="142">
        <v>778351</v>
      </c>
      <c r="H1110" s="142">
        <v>0</v>
      </c>
      <c r="I1110" s="142">
        <v>23</v>
      </c>
      <c r="J1110" s="142">
        <v>778374</v>
      </c>
    </row>
    <row r="1111" spans="1:10" x14ac:dyDescent="0.25">
      <c r="A1111" s="140" t="s">
        <v>5714</v>
      </c>
      <c r="B1111" s="140" t="s">
        <v>2791</v>
      </c>
      <c r="C1111" s="140" t="s">
        <v>47</v>
      </c>
      <c r="D1111" s="140" t="s">
        <v>48</v>
      </c>
      <c r="E1111" s="141" t="s">
        <v>4476</v>
      </c>
      <c r="F1111" s="142">
        <v>309547</v>
      </c>
      <c r="G1111" s="142">
        <v>309381</v>
      </c>
      <c r="H1111" s="142">
        <v>0</v>
      </c>
      <c r="I1111" s="142">
        <v>9</v>
      </c>
      <c r="J1111" s="142">
        <v>309390</v>
      </c>
    </row>
    <row r="1112" spans="1:10" x14ac:dyDescent="0.25">
      <c r="A1112" s="140" t="s">
        <v>5781</v>
      </c>
      <c r="B1112" s="140" t="s">
        <v>2791</v>
      </c>
      <c r="C1112" s="140" t="s">
        <v>47</v>
      </c>
      <c r="D1112" s="140" t="s">
        <v>48</v>
      </c>
      <c r="E1112" s="141" t="s">
        <v>4477</v>
      </c>
      <c r="F1112" s="142">
        <v>1593642</v>
      </c>
      <c r="G1112" s="142">
        <v>1577637</v>
      </c>
      <c r="H1112" s="142">
        <v>0</v>
      </c>
      <c r="I1112" s="142">
        <v>46</v>
      </c>
      <c r="J1112" s="142">
        <v>1577683</v>
      </c>
    </row>
    <row r="1113" spans="1:10" x14ac:dyDescent="0.25">
      <c r="A1113" s="140" t="s">
        <v>5889</v>
      </c>
      <c r="B1113" s="140" t="s">
        <v>2791</v>
      </c>
      <c r="C1113" s="140" t="s">
        <v>47</v>
      </c>
      <c r="D1113" s="140" t="s">
        <v>48</v>
      </c>
      <c r="E1113" s="141" t="s">
        <v>4478</v>
      </c>
      <c r="F1113" s="142">
        <v>319049</v>
      </c>
      <c r="G1113" s="142">
        <v>325422</v>
      </c>
      <c r="H1113" s="142">
        <v>0</v>
      </c>
      <c r="I1113" s="142">
        <v>9</v>
      </c>
      <c r="J1113" s="142">
        <v>325431</v>
      </c>
    </row>
    <row r="1114" spans="1:10" x14ac:dyDescent="0.25">
      <c r="A1114" s="140" t="s">
        <v>5177</v>
      </c>
      <c r="B1114" s="140" t="s">
        <v>2791</v>
      </c>
      <c r="C1114" s="140" t="s">
        <v>47</v>
      </c>
      <c r="D1114" s="140" t="s">
        <v>48</v>
      </c>
      <c r="E1114" s="141" t="s">
        <v>4700</v>
      </c>
      <c r="F1114" s="142">
        <v>247812</v>
      </c>
      <c r="G1114" s="142">
        <v>245693</v>
      </c>
      <c r="H1114" s="142">
        <v>0</v>
      </c>
      <c r="I1114" s="142">
        <v>7</v>
      </c>
      <c r="J1114" s="142">
        <v>245700</v>
      </c>
    </row>
    <row r="1115" spans="1:10" x14ac:dyDescent="0.25">
      <c r="A1115" s="140" t="s">
        <v>4952</v>
      </c>
      <c r="B1115" s="140" t="s">
        <v>2791</v>
      </c>
      <c r="C1115" s="140" t="s">
        <v>47</v>
      </c>
      <c r="D1115" s="140" t="s">
        <v>48</v>
      </c>
      <c r="E1115" s="141" t="s">
        <v>4479</v>
      </c>
      <c r="F1115" s="142">
        <v>1130069</v>
      </c>
      <c r="G1115" s="142">
        <v>1131855</v>
      </c>
      <c r="H1115" s="142">
        <v>0</v>
      </c>
      <c r="I1115" s="142">
        <v>33</v>
      </c>
      <c r="J1115" s="142">
        <v>1131888</v>
      </c>
    </row>
    <row r="1116" spans="1:10" x14ac:dyDescent="0.25">
      <c r="A1116" s="140" t="s">
        <v>5549</v>
      </c>
      <c r="B1116" s="140" t="s">
        <v>2791</v>
      </c>
      <c r="C1116" s="140" t="s">
        <v>27</v>
      </c>
      <c r="D1116" s="140" t="s">
        <v>28</v>
      </c>
      <c r="E1116" s="141" t="s">
        <v>4480</v>
      </c>
      <c r="F1116" s="142">
        <v>1182939</v>
      </c>
      <c r="G1116" s="142">
        <v>1180526</v>
      </c>
      <c r="H1116" s="142">
        <v>0</v>
      </c>
      <c r="I1116" s="142">
        <v>34</v>
      </c>
      <c r="J1116" s="142">
        <v>1180560</v>
      </c>
    </row>
    <row r="1117" spans="1:10" x14ac:dyDescent="0.25">
      <c r="A1117" s="140" t="s">
        <v>5205</v>
      </c>
      <c r="B1117" s="140" t="s">
        <v>2791</v>
      </c>
      <c r="C1117" s="140" t="s">
        <v>27</v>
      </c>
      <c r="D1117" s="140" t="s">
        <v>28</v>
      </c>
      <c r="E1117" s="141" t="s">
        <v>4481</v>
      </c>
      <c r="F1117" s="142">
        <v>1015367</v>
      </c>
      <c r="G1117" s="142">
        <v>1018006</v>
      </c>
      <c r="H1117" s="142">
        <v>0</v>
      </c>
      <c r="I1117" s="142">
        <v>30</v>
      </c>
      <c r="J1117" s="142">
        <v>1018036</v>
      </c>
    </row>
    <row r="1118" spans="1:10" x14ac:dyDescent="0.25">
      <c r="A1118" s="140" t="s">
        <v>5862</v>
      </c>
      <c r="B1118" s="140" t="s">
        <v>2791</v>
      </c>
      <c r="C1118" s="140" t="s">
        <v>27</v>
      </c>
      <c r="D1118" s="140" t="s">
        <v>28</v>
      </c>
      <c r="E1118" s="141" t="s">
        <v>4482</v>
      </c>
      <c r="F1118" s="142">
        <v>570511</v>
      </c>
      <c r="G1118" s="142">
        <v>572982</v>
      </c>
      <c r="H1118" s="142">
        <v>0</v>
      </c>
      <c r="I1118" s="142">
        <v>17</v>
      </c>
      <c r="J1118" s="142">
        <v>572999</v>
      </c>
    </row>
    <row r="1119" spans="1:10" x14ac:dyDescent="0.25">
      <c r="A1119" s="140" t="s">
        <v>5138</v>
      </c>
      <c r="B1119" s="140" t="s">
        <v>2791</v>
      </c>
      <c r="C1119" s="140" t="s">
        <v>47</v>
      </c>
      <c r="D1119" s="140" t="s">
        <v>48</v>
      </c>
      <c r="E1119" s="141" t="s">
        <v>4483</v>
      </c>
      <c r="F1119" s="142">
        <v>179407</v>
      </c>
      <c r="G1119" s="142">
        <v>187696</v>
      </c>
      <c r="H1119" s="142">
        <v>0</v>
      </c>
      <c r="I1119" s="142">
        <v>5</v>
      </c>
      <c r="J1119" s="142">
        <v>187701</v>
      </c>
    </row>
    <row r="1120" spans="1:10" x14ac:dyDescent="0.25">
      <c r="A1120" s="140" t="s">
        <v>5925</v>
      </c>
      <c r="B1120" s="140" t="s">
        <v>2791</v>
      </c>
      <c r="C1120" s="140" t="s">
        <v>27</v>
      </c>
      <c r="D1120" s="140" t="s">
        <v>28</v>
      </c>
      <c r="E1120" s="141" t="s">
        <v>4484</v>
      </c>
      <c r="F1120" s="142">
        <v>675170</v>
      </c>
      <c r="G1120" s="142">
        <v>678698</v>
      </c>
      <c r="H1120" s="142">
        <v>0</v>
      </c>
      <c r="I1120" s="142">
        <v>20</v>
      </c>
      <c r="J1120" s="142">
        <v>678718</v>
      </c>
    </row>
    <row r="1121" spans="1:10" x14ac:dyDescent="0.25">
      <c r="A1121" s="140" t="s">
        <v>5798</v>
      </c>
      <c r="B1121" s="140" t="s">
        <v>2791</v>
      </c>
      <c r="C1121" s="140" t="s">
        <v>27</v>
      </c>
      <c r="D1121" s="140" t="s">
        <v>28</v>
      </c>
      <c r="E1121" s="141" t="s">
        <v>4485</v>
      </c>
      <c r="F1121" s="142">
        <v>11630827</v>
      </c>
      <c r="G1121" s="142">
        <v>11457084</v>
      </c>
      <c r="H1121" s="142">
        <v>0</v>
      </c>
      <c r="I1121" s="142">
        <v>334</v>
      </c>
      <c r="J1121" s="142">
        <v>11457418</v>
      </c>
    </row>
    <row r="1122" spans="1:10" x14ac:dyDescent="0.25">
      <c r="A1122" s="140" t="s">
        <v>5624</v>
      </c>
      <c r="B1122" s="140" t="s">
        <v>2791</v>
      </c>
      <c r="C1122" s="140" t="s">
        <v>47</v>
      </c>
      <c r="D1122" s="140" t="s">
        <v>48</v>
      </c>
      <c r="E1122" s="141" t="s">
        <v>4486</v>
      </c>
      <c r="F1122" s="142">
        <v>364580</v>
      </c>
      <c r="G1122" s="142">
        <v>353357</v>
      </c>
      <c r="H1122" s="142">
        <v>0</v>
      </c>
      <c r="I1122" s="142">
        <v>10</v>
      </c>
      <c r="J1122" s="142">
        <v>353367</v>
      </c>
    </row>
    <row r="1123" spans="1:10" x14ac:dyDescent="0.25">
      <c r="A1123" s="140" t="s">
        <v>5127</v>
      </c>
      <c r="B1123" s="140" t="s">
        <v>2791</v>
      </c>
      <c r="C1123" s="140" t="s">
        <v>47</v>
      </c>
      <c r="D1123" s="140" t="s">
        <v>48</v>
      </c>
      <c r="E1123" s="141" t="s">
        <v>4487</v>
      </c>
      <c r="F1123" s="142">
        <v>517019</v>
      </c>
      <c r="G1123" s="142">
        <v>525149</v>
      </c>
      <c r="H1123" s="142">
        <v>0</v>
      </c>
      <c r="I1123" s="142">
        <v>15</v>
      </c>
      <c r="J1123" s="142">
        <v>525164</v>
      </c>
    </row>
    <row r="1124" spans="1:10" x14ac:dyDescent="0.25">
      <c r="A1124" s="140" t="s">
        <v>5393</v>
      </c>
      <c r="B1124" s="140" t="s">
        <v>2791</v>
      </c>
      <c r="C1124" s="140" t="s">
        <v>27</v>
      </c>
      <c r="D1124" s="140" t="s">
        <v>28</v>
      </c>
      <c r="E1124" s="141" t="s">
        <v>4488</v>
      </c>
      <c r="F1124" s="142">
        <v>317356</v>
      </c>
      <c r="G1124" s="142">
        <v>315672</v>
      </c>
      <c r="H1124" s="142">
        <v>0</v>
      </c>
      <c r="I1124" s="142">
        <v>9</v>
      </c>
      <c r="J1124" s="142">
        <v>315681</v>
      </c>
    </row>
    <row r="1125" spans="1:10" x14ac:dyDescent="0.25">
      <c r="A1125" s="140" t="s">
        <v>4867</v>
      </c>
      <c r="B1125" s="140" t="s">
        <v>2791</v>
      </c>
      <c r="C1125" s="140" t="s">
        <v>27</v>
      </c>
      <c r="D1125" s="140" t="s">
        <v>28</v>
      </c>
      <c r="E1125" s="141" t="s">
        <v>4489</v>
      </c>
      <c r="F1125" s="142">
        <v>282363</v>
      </c>
      <c r="G1125" s="142">
        <v>267173</v>
      </c>
      <c r="H1125" s="142">
        <v>0</v>
      </c>
      <c r="I1125" s="142">
        <v>8</v>
      </c>
      <c r="J1125" s="142">
        <v>267181</v>
      </c>
    </row>
    <row r="1126" spans="1:10" x14ac:dyDescent="0.25">
      <c r="A1126" s="140" t="s">
        <v>4992</v>
      </c>
      <c r="B1126" s="140" t="s">
        <v>2791</v>
      </c>
      <c r="C1126" s="140" t="s">
        <v>27</v>
      </c>
      <c r="D1126" s="140" t="s">
        <v>28</v>
      </c>
      <c r="E1126" s="141" t="s">
        <v>4490</v>
      </c>
      <c r="F1126" s="142">
        <v>357317</v>
      </c>
      <c r="G1126" s="142">
        <v>410959</v>
      </c>
      <c r="H1126" s="142">
        <v>0</v>
      </c>
      <c r="I1126" s="142">
        <v>12</v>
      </c>
      <c r="J1126" s="142">
        <v>410971</v>
      </c>
    </row>
    <row r="1127" spans="1:10" x14ac:dyDescent="0.25">
      <c r="A1127" s="140" t="s">
        <v>5436</v>
      </c>
      <c r="B1127" s="140" t="s">
        <v>2791</v>
      </c>
      <c r="C1127" s="140" t="s">
        <v>27</v>
      </c>
      <c r="D1127" s="140" t="s">
        <v>28</v>
      </c>
      <c r="E1127" s="141" t="s">
        <v>4491</v>
      </c>
      <c r="F1127" s="142">
        <v>298527</v>
      </c>
      <c r="G1127" s="142">
        <v>285991</v>
      </c>
      <c r="H1127" s="142">
        <v>0</v>
      </c>
      <c r="I1127" s="142">
        <v>8</v>
      </c>
      <c r="J1127" s="142">
        <v>285999</v>
      </c>
    </row>
    <row r="1128" spans="1:10" x14ac:dyDescent="0.25">
      <c r="A1128" s="140" t="s">
        <v>5307</v>
      </c>
      <c r="B1128" s="140" t="s">
        <v>2791</v>
      </c>
      <c r="C1128" s="140" t="s">
        <v>47</v>
      </c>
      <c r="D1128" s="140" t="s">
        <v>48</v>
      </c>
      <c r="E1128" s="141" t="s">
        <v>4492</v>
      </c>
      <c r="F1128" s="142">
        <v>377037</v>
      </c>
      <c r="G1128" s="142">
        <v>336580</v>
      </c>
      <c r="H1128" s="142">
        <v>0</v>
      </c>
      <c r="I1128" s="142">
        <v>10</v>
      </c>
      <c r="J1128" s="142">
        <v>336590</v>
      </c>
    </row>
    <row r="1129" spans="1:10" x14ac:dyDescent="0.25">
      <c r="A1129" s="140" t="s">
        <v>5911</v>
      </c>
      <c r="B1129" s="140" t="s">
        <v>2791</v>
      </c>
      <c r="C1129" s="140" t="s">
        <v>27</v>
      </c>
      <c r="D1129" s="140" t="s">
        <v>28</v>
      </c>
      <c r="E1129" s="141" t="s">
        <v>4493</v>
      </c>
      <c r="F1129" s="142">
        <v>838174</v>
      </c>
      <c r="G1129" s="142">
        <v>795586</v>
      </c>
      <c r="H1129" s="142">
        <v>0</v>
      </c>
      <c r="I1129" s="142">
        <v>23</v>
      </c>
      <c r="J1129" s="142">
        <v>795609</v>
      </c>
    </row>
    <row r="1130" spans="1:10" x14ac:dyDescent="0.25">
      <c r="A1130" s="140" t="s">
        <v>5042</v>
      </c>
      <c r="B1130" s="140" t="s">
        <v>2791</v>
      </c>
      <c r="C1130" s="140" t="s">
        <v>27</v>
      </c>
      <c r="D1130" s="140" t="s">
        <v>28</v>
      </c>
      <c r="E1130" s="141" t="s">
        <v>4494</v>
      </c>
      <c r="F1130" s="142">
        <v>508113</v>
      </c>
      <c r="G1130" s="142">
        <v>504344</v>
      </c>
      <c r="H1130" s="142">
        <v>0</v>
      </c>
      <c r="I1130" s="142">
        <v>15</v>
      </c>
      <c r="J1130" s="142">
        <v>504359</v>
      </c>
    </row>
    <row r="1131" spans="1:10" x14ac:dyDescent="0.25">
      <c r="A1131" s="140" t="s">
        <v>5824</v>
      </c>
      <c r="B1131" s="140" t="s">
        <v>2791</v>
      </c>
      <c r="C1131" s="140" t="s">
        <v>27</v>
      </c>
      <c r="D1131" s="140" t="s">
        <v>28</v>
      </c>
      <c r="E1131" s="141" t="s">
        <v>4495</v>
      </c>
      <c r="F1131" s="142">
        <v>1291842</v>
      </c>
      <c r="G1131" s="142">
        <v>1292617</v>
      </c>
      <c r="H1131" s="142">
        <v>0</v>
      </c>
      <c r="I1131" s="142">
        <v>38</v>
      </c>
      <c r="J1131" s="142">
        <v>1292655</v>
      </c>
    </row>
    <row r="1132" spans="1:10" x14ac:dyDescent="0.25">
      <c r="A1132" s="140" t="s">
        <v>5907</v>
      </c>
      <c r="B1132" s="140" t="s">
        <v>2791</v>
      </c>
      <c r="C1132" s="140" t="s">
        <v>27</v>
      </c>
      <c r="D1132" s="140" t="s">
        <v>28</v>
      </c>
      <c r="E1132" s="141" t="s">
        <v>4496</v>
      </c>
      <c r="F1132" s="142">
        <v>1085351</v>
      </c>
      <c r="G1132" s="142">
        <v>1115791</v>
      </c>
      <c r="H1132" s="142">
        <v>0</v>
      </c>
      <c r="I1132" s="142">
        <v>33</v>
      </c>
      <c r="J1132" s="142">
        <v>1115824</v>
      </c>
    </row>
    <row r="1133" spans="1:10" x14ac:dyDescent="0.25">
      <c r="A1133" s="140" t="s">
        <v>5357</v>
      </c>
      <c r="B1133" s="140" t="s">
        <v>2791</v>
      </c>
      <c r="C1133" s="140" t="s">
        <v>99</v>
      </c>
      <c r="D1133" s="140" t="s">
        <v>100</v>
      </c>
      <c r="E1133" s="141" t="s">
        <v>4497</v>
      </c>
      <c r="F1133" s="142">
        <v>2106287</v>
      </c>
      <c r="G1133" s="142">
        <v>2180685</v>
      </c>
      <c r="H1133" s="142">
        <v>0</v>
      </c>
      <c r="I1133" s="142">
        <v>64</v>
      </c>
      <c r="J1133" s="142">
        <v>2180749</v>
      </c>
    </row>
    <row r="1134" spans="1:10" x14ac:dyDescent="0.25">
      <c r="A1134" s="140" t="s">
        <v>5629</v>
      </c>
      <c r="B1134" s="140" t="s">
        <v>2791</v>
      </c>
      <c r="C1134" s="140" t="s">
        <v>99</v>
      </c>
      <c r="D1134" s="140" t="s">
        <v>100</v>
      </c>
      <c r="E1134" s="141" t="s">
        <v>4498</v>
      </c>
      <c r="F1134" s="142">
        <v>1610317</v>
      </c>
      <c r="G1134" s="142">
        <v>1609909</v>
      </c>
      <c r="H1134" s="142">
        <v>0</v>
      </c>
      <c r="I1134" s="142">
        <v>47</v>
      </c>
      <c r="J1134" s="142">
        <v>1609956</v>
      </c>
    </row>
    <row r="1135" spans="1:10" x14ac:dyDescent="0.25">
      <c r="A1135" s="140" t="s">
        <v>5473</v>
      </c>
      <c r="B1135" s="140" t="s">
        <v>2791</v>
      </c>
      <c r="C1135" s="140" t="s">
        <v>99</v>
      </c>
      <c r="D1135" s="140" t="s">
        <v>100</v>
      </c>
      <c r="E1135" s="141" t="s">
        <v>4499</v>
      </c>
      <c r="F1135" s="142">
        <v>1906150</v>
      </c>
      <c r="G1135" s="142">
        <v>1951082</v>
      </c>
      <c r="H1135" s="142">
        <v>0</v>
      </c>
      <c r="I1135" s="142">
        <v>57</v>
      </c>
      <c r="J1135" s="142">
        <v>1951139</v>
      </c>
    </row>
    <row r="1136" spans="1:10" x14ac:dyDescent="0.25">
      <c r="A1136" s="140" t="s">
        <v>5265</v>
      </c>
      <c r="B1136" s="140" t="s">
        <v>2791</v>
      </c>
      <c r="C1136" s="140" t="s">
        <v>99</v>
      </c>
      <c r="D1136" s="140" t="s">
        <v>100</v>
      </c>
      <c r="E1136" s="141" t="s">
        <v>4500</v>
      </c>
      <c r="F1136" s="142">
        <v>2222142</v>
      </c>
      <c r="G1136" s="142">
        <v>2284925</v>
      </c>
      <c r="H1136" s="142">
        <v>0</v>
      </c>
      <c r="I1136" s="142">
        <v>67</v>
      </c>
      <c r="J1136" s="142">
        <v>2284992</v>
      </c>
    </row>
    <row r="1137" spans="1:10" x14ac:dyDescent="0.25">
      <c r="A1137" s="140" t="s">
        <v>5703</v>
      </c>
      <c r="B1137" s="140" t="s">
        <v>2791</v>
      </c>
      <c r="C1137" s="140" t="s">
        <v>99</v>
      </c>
      <c r="D1137" s="140" t="s">
        <v>100</v>
      </c>
      <c r="E1137" s="141" t="s">
        <v>4501</v>
      </c>
      <c r="F1137" s="142">
        <v>11931505</v>
      </c>
      <c r="G1137" s="142">
        <v>12268247</v>
      </c>
      <c r="H1137" s="142">
        <v>0</v>
      </c>
      <c r="I1137" s="142">
        <v>358</v>
      </c>
      <c r="J1137" s="142">
        <v>12268605</v>
      </c>
    </row>
    <row r="1138" spans="1:10" x14ac:dyDescent="0.25">
      <c r="A1138" s="140" t="s">
        <v>5326</v>
      </c>
      <c r="B1138" s="140" t="s">
        <v>2791</v>
      </c>
      <c r="C1138" s="140" t="s">
        <v>99</v>
      </c>
      <c r="D1138" s="140" t="s">
        <v>100</v>
      </c>
      <c r="E1138" s="141" t="s">
        <v>4502</v>
      </c>
      <c r="F1138" s="142">
        <v>7312435</v>
      </c>
      <c r="G1138" s="142">
        <v>7226101</v>
      </c>
      <c r="H1138" s="142">
        <v>0</v>
      </c>
      <c r="I1138" s="142">
        <v>211</v>
      </c>
      <c r="J1138" s="142">
        <v>7226312</v>
      </c>
    </row>
    <row r="1139" spans="1:10" x14ac:dyDescent="0.25">
      <c r="A1139" s="140" t="s">
        <v>4807</v>
      </c>
      <c r="B1139" s="140" t="s">
        <v>2791</v>
      </c>
      <c r="C1139" s="140" t="s">
        <v>99</v>
      </c>
      <c r="D1139" s="140" t="s">
        <v>100</v>
      </c>
      <c r="E1139" s="141" t="s">
        <v>4503</v>
      </c>
      <c r="F1139" s="142">
        <v>2172387</v>
      </c>
      <c r="G1139" s="142">
        <v>2301564</v>
      </c>
      <c r="H1139" s="142">
        <v>0</v>
      </c>
      <c r="I1139" s="142">
        <v>67</v>
      </c>
      <c r="J1139" s="142">
        <v>2301631</v>
      </c>
    </row>
    <row r="1140" spans="1:10" x14ac:dyDescent="0.25">
      <c r="A1140" s="140" t="s">
        <v>5299</v>
      </c>
      <c r="B1140" s="140" t="s">
        <v>2791</v>
      </c>
      <c r="C1140" s="140" t="s">
        <v>99</v>
      </c>
      <c r="D1140" s="140" t="s">
        <v>100</v>
      </c>
      <c r="E1140" s="141" t="s">
        <v>4504</v>
      </c>
      <c r="F1140" s="142">
        <v>2439519</v>
      </c>
      <c r="G1140" s="142">
        <v>2429546</v>
      </c>
      <c r="H1140" s="142">
        <v>0</v>
      </c>
      <c r="I1140" s="142">
        <v>71</v>
      </c>
      <c r="J1140" s="142">
        <v>2429617</v>
      </c>
    </row>
    <row r="1141" spans="1:10" x14ac:dyDescent="0.25">
      <c r="A1141" s="140" t="s">
        <v>5715</v>
      </c>
      <c r="B1141" s="140" t="s">
        <v>2791</v>
      </c>
      <c r="C1141" s="140" t="s">
        <v>99</v>
      </c>
      <c r="D1141" s="140" t="s">
        <v>100</v>
      </c>
      <c r="E1141" s="141" t="s">
        <v>4505</v>
      </c>
      <c r="F1141" s="142">
        <v>1075640</v>
      </c>
      <c r="G1141" s="142">
        <v>1087553</v>
      </c>
      <c r="H1141" s="142">
        <v>0</v>
      </c>
      <c r="I1141" s="142">
        <v>32</v>
      </c>
      <c r="J1141" s="142">
        <v>1087585</v>
      </c>
    </row>
    <row r="1142" spans="1:10" x14ac:dyDescent="0.25">
      <c r="A1142" s="140" t="s">
        <v>5478</v>
      </c>
      <c r="B1142" s="140" t="s">
        <v>2791</v>
      </c>
      <c r="C1142" s="140" t="s">
        <v>99</v>
      </c>
      <c r="D1142" s="140" t="s">
        <v>100</v>
      </c>
      <c r="E1142" s="141" t="s">
        <v>4506</v>
      </c>
      <c r="F1142" s="142">
        <v>1213144</v>
      </c>
      <c r="G1142" s="142">
        <v>1231031</v>
      </c>
      <c r="H1142" s="142">
        <v>0</v>
      </c>
      <c r="I1142" s="142">
        <v>36</v>
      </c>
      <c r="J1142" s="142">
        <v>1231067</v>
      </c>
    </row>
    <row r="1143" spans="1:10" x14ac:dyDescent="0.25">
      <c r="A1143" s="140" t="s">
        <v>4916</v>
      </c>
      <c r="B1143" s="140" t="s">
        <v>2984</v>
      </c>
      <c r="C1143" s="140" t="s">
        <v>19</v>
      </c>
      <c r="D1143" s="140" t="s">
        <v>20</v>
      </c>
      <c r="E1143" s="141" t="s">
        <v>6007</v>
      </c>
      <c r="F1143" s="142">
        <v>4470766</v>
      </c>
      <c r="G1143" s="142">
        <v>4555552</v>
      </c>
      <c r="H1143" s="142">
        <v>0</v>
      </c>
      <c r="I1143" s="142">
        <v>59098</v>
      </c>
      <c r="J1143" s="142">
        <v>4614650</v>
      </c>
    </row>
    <row r="1144" spans="1:10" x14ac:dyDescent="0.25">
      <c r="A1144" s="140" t="s">
        <v>5508</v>
      </c>
      <c r="B1144" s="140" t="s">
        <v>2984</v>
      </c>
      <c r="C1144" s="140" t="s">
        <v>27</v>
      </c>
      <c r="D1144" s="140" t="s">
        <v>28</v>
      </c>
      <c r="E1144" s="141" t="s">
        <v>4508</v>
      </c>
      <c r="F1144" s="142">
        <v>213257</v>
      </c>
      <c r="G1144" s="142">
        <v>206424</v>
      </c>
      <c r="H1144" s="142">
        <v>0</v>
      </c>
      <c r="I1144" s="142">
        <v>6</v>
      </c>
      <c r="J1144" s="142">
        <v>206430</v>
      </c>
    </row>
    <row r="1145" spans="1:10" x14ac:dyDescent="0.25">
      <c r="A1145" s="140" t="s">
        <v>4974</v>
      </c>
      <c r="B1145" s="140" t="s">
        <v>2984</v>
      </c>
      <c r="C1145" s="140" t="s">
        <v>47</v>
      </c>
      <c r="D1145" s="140" t="s">
        <v>48</v>
      </c>
      <c r="E1145" s="141" t="s">
        <v>4509</v>
      </c>
      <c r="F1145" s="142">
        <v>334141</v>
      </c>
      <c r="G1145" s="142">
        <v>341222</v>
      </c>
      <c r="H1145" s="142">
        <v>0</v>
      </c>
      <c r="I1145" s="142">
        <v>10</v>
      </c>
      <c r="J1145" s="142">
        <v>341232</v>
      </c>
    </row>
    <row r="1146" spans="1:10" x14ac:dyDescent="0.25">
      <c r="A1146" s="140" t="s">
        <v>5162</v>
      </c>
      <c r="B1146" s="140" t="s">
        <v>2984</v>
      </c>
      <c r="C1146" s="140" t="s">
        <v>47</v>
      </c>
      <c r="D1146" s="140" t="s">
        <v>48</v>
      </c>
      <c r="E1146" s="141" t="s">
        <v>4701</v>
      </c>
      <c r="F1146" s="142">
        <v>220155</v>
      </c>
      <c r="G1146" s="142">
        <v>226210</v>
      </c>
      <c r="H1146" s="142">
        <v>0</v>
      </c>
      <c r="I1146" s="142">
        <v>7</v>
      </c>
      <c r="J1146" s="142">
        <v>226217</v>
      </c>
    </row>
    <row r="1147" spans="1:10" x14ac:dyDescent="0.25">
      <c r="A1147" s="140" t="s">
        <v>5269</v>
      </c>
      <c r="B1147" s="140" t="s">
        <v>2984</v>
      </c>
      <c r="C1147" s="140" t="s">
        <v>27</v>
      </c>
      <c r="D1147" s="140" t="s">
        <v>28</v>
      </c>
      <c r="E1147" s="141" t="s">
        <v>4510</v>
      </c>
      <c r="F1147" s="142">
        <v>472896</v>
      </c>
      <c r="G1147" s="142">
        <v>448795</v>
      </c>
      <c r="H1147" s="142">
        <v>0</v>
      </c>
      <c r="I1147" s="142">
        <v>13</v>
      </c>
      <c r="J1147" s="142">
        <v>448808</v>
      </c>
    </row>
    <row r="1148" spans="1:10" x14ac:dyDescent="0.25">
      <c r="A1148" s="140" t="s">
        <v>4891</v>
      </c>
      <c r="B1148" s="140" t="s">
        <v>2984</v>
      </c>
      <c r="C1148" s="140" t="s">
        <v>27</v>
      </c>
      <c r="D1148" s="140" t="s">
        <v>28</v>
      </c>
      <c r="E1148" s="141" t="s">
        <v>4511</v>
      </c>
      <c r="F1148" s="142">
        <v>958816</v>
      </c>
      <c r="G1148" s="142">
        <v>982781</v>
      </c>
      <c r="H1148" s="142">
        <v>0</v>
      </c>
      <c r="I1148" s="142">
        <v>29</v>
      </c>
      <c r="J1148" s="142">
        <v>982810</v>
      </c>
    </row>
    <row r="1149" spans="1:10" x14ac:dyDescent="0.25">
      <c r="A1149" s="140" t="s">
        <v>4818</v>
      </c>
      <c r="B1149" s="140" t="s">
        <v>2984</v>
      </c>
      <c r="C1149" s="140" t="s">
        <v>27</v>
      </c>
      <c r="D1149" s="140" t="s">
        <v>28</v>
      </c>
      <c r="E1149" s="141" t="s">
        <v>4512</v>
      </c>
      <c r="F1149" s="142">
        <v>608122</v>
      </c>
      <c r="G1149" s="142">
        <v>608618</v>
      </c>
      <c r="H1149" s="142">
        <v>0</v>
      </c>
      <c r="I1149" s="142">
        <v>18</v>
      </c>
      <c r="J1149" s="142">
        <v>608636</v>
      </c>
    </row>
    <row r="1150" spans="1:10" x14ac:dyDescent="0.25">
      <c r="A1150" s="140" t="s">
        <v>5864</v>
      </c>
      <c r="B1150" s="140" t="s">
        <v>2984</v>
      </c>
      <c r="C1150" s="140" t="s">
        <v>27</v>
      </c>
      <c r="D1150" s="140" t="s">
        <v>28</v>
      </c>
      <c r="E1150" s="141" t="s">
        <v>4513</v>
      </c>
      <c r="F1150" s="142">
        <v>1280543</v>
      </c>
      <c r="G1150" s="142">
        <v>1205975</v>
      </c>
      <c r="H1150" s="142">
        <v>0</v>
      </c>
      <c r="I1150" s="142">
        <v>35</v>
      </c>
      <c r="J1150" s="142">
        <v>1206010</v>
      </c>
    </row>
    <row r="1151" spans="1:10" x14ac:dyDescent="0.25">
      <c r="A1151" s="140" t="s">
        <v>4930</v>
      </c>
      <c r="B1151" s="140" t="s">
        <v>2984</v>
      </c>
      <c r="C1151" s="140" t="s">
        <v>27</v>
      </c>
      <c r="D1151" s="140" t="s">
        <v>28</v>
      </c>
      <c r="E1151" s="141" t="s">
        <v>4514</v>
      </c>
      <c r="F1151" s="142">
        <v>520328</v>
      </c>
      <c r="G1151" s="142">
        <v>506474</v>
      </c>
      <c r="H1151" s="142">
        <v>0</v>
      </c>
      <c r="I1151" s="142">
        <v>15</v>
      </c>
      <c r="J1151" s="142">
        <v>506489</v>
      </c>
    </row>
    <row r="1152" spans="1:10" x14ac:dyDescent="0.25">
      <c r="A1152" s="140" t="s">
        <v>5716</v>
      </c>
      <c r="B1152" s="140" t="s">
        <v>2984</v>
      </c>
      <c r="C1152" s="140" t="s">
        <v>27</v>
      </c>
      <c r="D1152" s="140" t="s">
        <v>28</v>
      </c>
      <c r="E1152" s="141" t="s">
        <v>4515</v>
      </c>
      <c r="F1152" s="142">
        <v>3223131</v>
      </c>
      <c r="G1152" s="142">
        <v>3207689</v>
      </c>
      <c r="H1152" s="142">
        <v>0</v>
      </c>
      <c r="I1152" s="142">
        <v>93</v>
      </c>
      <c r="J1152" s="142">
        <v>3207782</v>
      </c>
    </row>
    <row r="1153" spans="1:10" x14ac:dyDescent="0.25">
      <c r="A1153" s="140" t="s">
        <v>4825</v>
      </c>
      <c r="B1153" s="140" t="s">
        <v>2984</v>
      </c>
      <c r="C1153" s="140" t="s">
        <v>47</v>
      </c>
      <c r="D1153" s="140" t="s">
        <v>48</v>
      </c>
      <c r="E1153" s="141" t="s">
        <v>4516</v>
      </c>
      <c r="F1153" s="142">
        <v>367033</v>
      </c>
      <c r="G1153" s="142">
        <v>365534</v>
      </c>
      <c r="H1153" s="142">
        <v>0</v>
      </c>
      <c r="I1153" s="142">
        <v>11</v>
      </c>
      <c r="J1153" s="142">
        <v>365545</v>
      </c>
    </row>
    <row r="1154" spans="1:10" x14ac:dyDescent="0.25">
      <c r="A1154" s="140" t="s">
        <v>5056</v>
      </c>
      <c r="B1154" s="140" t="s">
        <v>2984</v>
      </c>
      <c r="C1154" s="140" t="s">
        <v>47</v>
      </c>
      <c r="D1154" s="140" t="s">
        <v>48</v>
      </c>
      <c r="E1154" s="141" t="s">
        <v>4517</v>
      </c>
      <c r="F1154" s="142">
        <v>198774</v>
      </c>
      <c r="G1154" s="142">
        <v>214246</v>
      </c>
      <c r="H1154" s="142">
        <v>0</v>
      </c>
      <c r="I1154" s="142">
        <v>6</v>
      </c>
      <c r="J1154" s="142">
        <v>214252</v>
      </c>
    </row>
    <row r="1155" spans="1:10" x14ac:dyDescent="0.25">
      <c r="A1155" s="140" t="s">
        <v>5130</v>
      </c>
      <c r="B1155" s="140" t="s">
        <v>2984</v>
      </c>
      <c r="C1155" s="140" t="s">
        <v>47</v>
      </c>
      <c r="D1155" s="140" t="s">
        <v>48</v>
      </c>
      <c r="E1155" s="141" t="s">
        <v>4518</v>
      </c>
      <c r="F1155" s="142">
        <v>385035</v>
      </c>
      <c r="G1155" s="142">
        <v>358548</v>
      </c>
      <c r="H1155" s="142">
        <v>0</v>
      </c>
      <c r="I1155" s="142">
        <v>10</v>
      </c>
      <c r="J1155" s="142">
        <v>358558</v>
      </c>
    </row>
    <row r="1156" spans="1:10" x14ac:dyDescent="0.25">
      <c r="A1156" s="140" t="s">
        <v>5877</v>
      </c>
      <c r="B1156" s="140" t="s">
        <v>2984</v>
      </c>
      <c r="C1156" s="140" t="s">
        <v>47</v>
      </c>
      <c r="D1156" s="140" t="s">
        <v>48</v>
      </c>
      <c r="E1156" s="141" t="s">
        <v>4519</v>
      </c>
      <c r="F1156" s="142">
        <v>541246</v>
      </c>
      <c r="G1156" s="142">
        <v>555325</v>
      </c>
      <c r="H1156" s="142">
        <v>0</v>
      </c>
      <c r="I1156" s="142">
        <v>16</v>
      </c>
      <c r="J1156" s="142">
        <v>555341</v>
      </c>
    </row>
    <row r="1157" spans="1:10" x14ac:dyDescent="0.25">
      <c r="A1157" s="140" t="s">
        <v>5816</v>
      </c>
      <c r="B1157" s="140" t="s">
        <v>2984</v>
      </c>
      <c r="C1157" s="140" t="s">
        <v>47</v>
      </c>
      <c r="D1157" s="140" t="s">
        <v>48</v>
      </c>
      <c r="E1157" s="141" t="s">
        <v>4520</v>
      </c>
      <c r="F1157" s="142">
        <v>1167941</v>
      </c>
      <c r="G1157" s="142">
        <v>1213195</v>
      </c>
      <c r="H1157" s="142">
        <v>0</v>
      </c>
      <c r="I1157" s="142">
        <v>35</v>
      </c>
      <c r="J1157" s="142">
        <v>1213230</v>
      </c>
    </row>
    <row r="1158" spans="1:10" x14ac:dyDescent="0.25">
      <c r="A1158" s="140" t="s">
        <v>5668</v>
      </c>
      <c r="B1158" s="140" t="s">
        <v>2984</v>
      </c>
      <c r="C1158" s="140" t="s">
        <v>99</v>
      </c>
      <c r="D1158" s="140" t="s">
        <v>100</v>
      </c>
      <c r="E1158" s="141" t="s">
        <v>4521</v>
      </c>
      <c r="F1158" s="142">
        <v>802340</v>
      </c>
      <c r="G1158" s="142">
        <v>819654</v>
      </c>
      <c r="H1158" s="142">
        <v>0</v>
      </c>
      <c r="I1158" s="142">
        <v>24</v>
      </c>
      <c r="J1158" s="142">
        <v>819678</v>
      </c>
    </row>
    <row r="1159" spans="1:10" x14ac:dyDescent="0.25">
      <c r="A1159" s="140" t="s">
        <v>5341</v>
      </c>
      <c r="B1159" s="140" t="s">
        <v>2984</v>
      </c>
      <c r="C1159" s="140" t="s">
        <v>99</v>
      </c>
      <c r="D1159" s="140" t="s">
        <v>100</v>
      </c>
      <c r="E1159" s="141" t="s">
        <v>4522</v>
      </c>
      <c r="F1159" s="142">
        <v>2302904</v>
      </c>
      <c r="G1159" s="142">
        <v>2344584</v>
      </c>
      <c r="H1159" s="142">
        <v>0</v>
      </c>
      <c r="I1159" s="142">
        <v>68</v>
      </c>
      <c r="J1159" s="142">
        <v>2344652</v>
      </c>
    </row>
    <row r="1160" spans="1:10" x14ac:dyDescent="0.25">
      <c r="A1160" s="140" t="s">
        <v>5619</v>
      </c>
      <c r="B1160" s="140" t="s">
        <v>2984</v>
      </c>
      <c r="C1160" s="140" t="s">
        <v>99</v>
      </c>
      <c r="D1160" s="140" t="s">
        <v>100</v>
      </c>
      <c r="E1160" s="141" t="s">
        <v>4523</v>
      </c>
      <c r="F1160" s="142">
        <v>1223137</v>
      </c>
      <c r="G1160" s="142">
        <v>1276027</v>
      </c>
      <c r="H1160" s="142">
        <v>0</v>
      </c>
      <c r="I1160" s="142">
        <v>37</v>
      </c>
      <c r="J1160" s="142">
        <v>1276064</v>
      </c>
    </row>
    <row r="1161" spans="1:10" x14ac:dyDescent="0.25">
      <c r="A1161" s="140" t="s">
        <v>5513</v>
      </c>
      <c r="B1161" s="140" t="s">
        <v>3021</v>
      </c>
      <c r="C1161" s="140" t="s">
        <v>19</v>
      </c>
      <c r="D1161" s="140" t="s">
        <v>20</v>
      </c>
      <c r="E1161" s="141" t="s">
        <v>6008</v>
      </c>
      <c r="F1161" s="142">
        <v>16439657</v>
      </c>
      <c r="G1161" s="142">
        <v>16596182</v>
      </c>
      <c r="H1161" s="142">
        <v>0</v>
      </c>
      <c r="I1161" s="142">
        <v>215299</v>
      </c>
      <c r="J1161" s="142">
        <v>16811481</v>
      </c>
    </row>
    <row r="1162" spans="1:10" x14ac:dyDescent="0.25">
      <c r="A1162" s="140" t="s">
        <v>5301</v>
      </c>
      <c r="B1162" s="140" t="s">
        <v>3021</v>
      </c>
      <c r="C1162" s="140" t="s">
        <v>27</v>
      </c>
      <c r="D1162" s="140" t="s">
        <v>28</v>
      </c>
      <c r="E1162" s="141" t="s">
        <v>4525</v>
      </c>
      <c r="F1162" s="142">
        <v>742706</v>
      </c>
      <c r="G1162" s="142">
        <v>805769</v>
      </c>
      <c r="H1162" s="142">
        <v>0</v>
      </c>
      <c r="I1162" s="142">
        <v>23</v>
      </c>
      <c r="J1162" s="142">
        <v>805792</v>
      </c>
    </row>
    <row r="1163" spans="1:10" x14ac:dyDescent="0.25">
      <c r="A1163" s="140" t="s">
        <v>5348</v>
      </c>
      <c r="B1163" s="140" t="s">
        <v>3021</v>
      </c>
      <c r="C1163" s="140" t="s">
        <v>27</v>
      </c>
      <c r="D1163" s="140" t="s">
        <v>28</v>
      </c>
      <c r="E1163" s="141" t="s">
        <v>4526</v>
      </c>
      <c r="F1163" s="142">
        <v>424705</v>
      </c>
      <c r="G1163" s="142">
        <v>428092</v>
      </c>
      <c r="H1163" s="142">
        <v>0</v>
      </c>
      <c r="I1163" s="142">
        <v>12</v>
      </c>
      <c r="J1163" s="142">
        <v>428104</v>
      </c>
    </row>
    <row r="1164" spans="1:10" x14ac:dyDescent="0.25">
      <c r="A1164" s="140" t="s">
        <v>5131</v>
      </c>
      <c r="B1164" s="140" t="s">
        <v>3021</v>
      </c>
      <c r="C1164" s="140" t="s">
        <v>27</v>
      </c>
      <c r="D1164" s="140" t="s">
        <v>28</v>
      </c>
      <c r="E1164" s="141" t="s">
        <v>4527</v>
      </c>
      <c r="F1164" s="142">
        <v>228392</v>
      </c>
      <c r="G1164" s="142">
        <v>234564</v>
      </c>
      <c r="H1164" s="142">
        <v>0</v>
      </c>
      <c r="I1164" s="142">
        <v>7</v>
      </c>
      <c r="J1164" s="142">
        <v>234571</v>
      </c>
    </row>
    <row r="1165" spans="1:10" x14ac:dyDescent="0.25">
      <c r="A1165" s="140" t="s">
        <v>5321</v>
      </c>
      <c r="B1165" s="140" t="s">
        <v>3021</v>
      </c>
      <c r="C1165" s="140" t="s">
        <v>27</v>
      </c>
      <c r="D1165" s="140" t="s">
        <v>28</v>
      </c>
      <c r="E1165" s="141" t="s">
        <v>4528</v>
      </c>
      <c r="F1165" s="142">
        <v>376056</v>
      </c>
      <c r="G1165" s="142">
        <v>371298</v>
      </c>
      <c r="H1165" s="142">
        <v>0</v>
      </c>
      <c r="I1165" s="142">
        <v>11</v>
      </c>
      <c r="J1165" s="142">
        <v>371309</v>
      </c>
    </row>
    <row r="1166" spans="1:10" x14ac:dyDescent="0.25">
      <c r="A1166" s="140" t="s">
        <v>5641</v>
      </c>
      <c r="B1166" s="140" t="s">
        <v>3021</v>
      </c>
      <c r="C1166" s="140" t="s">
        <v>47</v>
      </c>
      <c r="D1166" s="140" t="s">
        <v>48</v>
      </c>
      <c r="E1166" s="141" t="s">
        <v>4529</v>
      </c>
      <c r="F1166" s="142">
        <v>1019803</v>
      </c>
      <c r="G1166" s="142">
        <v>1012731</v>
      </c>
      <c r="H1166" s="142">
        <v>0</v>
      </c>
      <c r="I1166" s="142">
        <v>30</v>
      </c>
      <c r="J1166" s="142">
        <v>1012761</v>
      </c>
    </row>
    <row r="1167" spans="1:10" x14ac:dyDescent="0.25">
      <c r="A1167" s="140" t="s">
        <v>5662</v>
      </c>
      <c r="B1167" s="140" t="s">
        <v>3021</v>
      </c>
      <c r="C1167" s="140" t="s">
        <v>27</v>
      </c>
      <c r="D1167" s="140" t="s">
        <v>28</v>
      </c>
      <c r="E1167" s="141" t="s">
        <v>4530</v>
      </c>
      <c r="F1167" s="142">
        <v>117555</v>
      </c>
      <c r="G1167" s="142">
        <v>107098</v>
      </c>
      <c r="H1167" s="142">
        <v>0</v>
      </c>
      <c r="I1167" s="142">
        <v>3</v>
      </c>
      <c r="J1167" s="142">
        <v>107101</v>
      </c>
    </row>
    <row r="1168" spans="1:10" x14ac:dyDescent="0.25">
      <c r="A1168" s="140" t="s">
        <v>5737</v>
      </c>
      <c r="B1168" s="140" t="s">
        <v>3021</v>
      </c>
      <c r="C1168" s="140" t="s">
        <v>47</v>
      </c>
      <c r="D1168" s="140" t="s">
        <v>48</v>
      </c>
      <c r="E1168" s="141" t="s">
        <v>4531</v>
      </c>
      <c r="F1168" s="142">
        <v>78210</v>
      </c>
      <c r="G1168" s="142">
        <v>84365</v>
      </c>
      <c r="H1168" s="142">
        <v>0</v>
      </c>
      <c r="I1168" s="142">
        <v>2</v>
      </c>
      <c r="J1168" s="142">
        <v>84367</v>
      </c>
    </row>
    <row r="1169" spans="1:10" x14ac:dyDescent="0.25">
      <c r="A1169" s="140" t="s">
        <v>5374</v>
      </c>
      <c r="B1169" s="140" t="s">
        <v>3021</v>
      </c>
      <c r="C1169" s="140" t="s">
        <v>47</v>
      </c>
      <c r="D1169" s="140" t="s">
        <v>48</v>
      </c>
      <c r="E1169" s="141" t="s">
        <v>4532</v>
      </c>
      <c r="F1169" s="142">
        <v>833016</v>
      </c>
      <c r="G1169" s="142">
        <v>817899</v>
      </c>
      <c r="H1169" s="142">
        <v>0</v>
      </c>
      <c r="I1169" s="142">
        <v>24</v>
      </c>
      <c r="J1169" s="142">
        <v>817923</v>
      </c>
    </row>
    <row r="1170" spans="1:10" x14ac:dyDescent="0.25">
      <c r="A1170" s="140" t="s">
        <v>5556</v>
      </c>
      <c r="B1170" s="140" t="s">
        <v>3021</v>
      </c>
      <c r="C1170" s="140" t="s">
        <v>47</v>
      </c>
      <c r="D1170" s="140" t="s">
        <v>48</v>
      </c>
      <c r="E1170" s="141" t="s">
        <v>4533</v>
      </c>
      <c r="F1170" s="142">
        <v>157773</v>
      </c>
      <c r="G1170" s="142">
        <v>165972</v>
      </c>
      <c r="H1170" s="142">
        <v>0</v>
      </c>
      <c r="I1170" s="142">
        <v>5</v>
      </c>
      <c r="J1170" s="142">
        <v>165977</v>
      </c>
    </row>
    <row r="1171" spans="1:10" x14ac:dyDescent="0.25">
      <c r="A1171" s="140" t="s">
        <v>5815</v>
      </c>
      <c r="B1171" s="140" t="s">
        <v>3021</v>
      </c>
      <c r="C1171" s="140" t="s">
        <v>27</v>
      </c>
      <c r="D1171" s="140" t="s">
        <v>28</v>
      </c>
      <c r="E1171" s="141" t="s">
        <v>4534</v>
      </c>
      <c r="F1171" s="142">
        <v>1221185</v>
      </c>
      <c r="G1171" s="142">
        <v>1164767</v>
      </c>
      <c r="H1171" s="142">
        <v>0</v>
      </c>
      <c r="I1171" s="142">
        <v>34</v>
      </c>
      <c r="J1171" s="142">
        <v>1164801</v>
      </c>
    </row>
    <row r="1172" spans="1:10" x14ac:dyDescent="0.25">
      <c r="A1172" s="140" t="s">
        <v>5243</v>
      </c>
      <c r="B1172" s="140" t="s">
        <v>3021</v>
      </c>
      <c r="C1172" s="140" t="s">
        <v>27</v>
      </c>
      <c r="D1172" s="140" t="s">
        <v>28</v>
      </c>
      <c r="E1172" s="141" t="s">
        <v>4535</v>
      </c>
      <c r="F1172" s="142">
        <v>541944</v>
      </c>
      <c r="G1172" s="142">
        <v>514828</v>
      </c>
      <c r="H1172" s="142">
        <v>0</v>
      </c>
      <c r="I1172" s="142">
        <v>15</v>
      </c>
      <c r="J1172" s="142">
        <v>514843</v>
      </c>
    </row>
    <row r="1173" spans="1:10" x14ac:dyDescent="0.25">
      <c r="A1173" s="140" t="s">
        <v>5654</v>
      </c>
      <c r="B1173" s="140" t="s">
        <v>3021</v>
      </c>
      <c r="C1173" s="140" t="s">
        <v>47</v>
      </c>
      <c r="D1173" s="140" t="s">
        <v>48</v>
      </c>
      <c r="E1173" s="141" t="s">
        <v>4536</v>
      </c>
      <c r="F1173" s="142">
        <v>182268</v>
      </c>
      <c r="G1173" s="142">
        <v>180724</v>
      </c>
      <c r="H1173" s="142">
        <v>0</v>
      </c>
      <c r="I1173" s="142">
        <v>5</v>
      </c>
      <c r="J1173" s="142">
        <v>180729</v>
      </c>
    </row>
    <row r="1174" spans="1:10" x14ac:dyDescent="0.25">
      <c r="A1174" s="140" t="s">
        <v>4934</v>
      </c>
      <c r="B1174" s="140" t="s">
        <v>3021</v>
      </c>
      <c r="C1174" s="140" t="s">
        <v>27</v>
      </c>
      <c r="D1174" s="140" t="s">
        <v>28</v>
      </c>
      <c r="E1174" s="141" t="s">
        <v>4537</v>
      </c>
      <c r="F1174" s="142">
        <v>685963</v>
      </c>
      <c r="G1174" s="142">
        <v>662753</v>
      </c>
      <c r="H1174" s="142">
        <v>0</v>
      </c>
      <c r="I1174" s="142">
        <v>19</v>
      </c>
      <c r="J1174" s="142">
        <v>662772</v>
      </c>
    </row>
    <row r="1175" spans="1:10" x14ac:dyDescent="0.25">
      <c r="A1175" s="140" t="s">
        <v>5728</v>
      </c>
      <c r="B1175" s="140" t="s">
        <v>3021</v>
      </c>
      <c r="C1175" s="140" t="s">
        <v>27</v>
      </c>
      <c r="D1175" s="140" t="s">
        <v>28</v>
      </c>
      <c r="E1175" s="141" t="s">
        <v>4538</v>
      </c>
      <c r="F1175" s="142">
        <v>1121878</v>
      </c>
      <c r="G1175" s="142">
        <v>1138984</v>
      </c>
      <c r="H1175" s="142">
        <v>0</v>
      </c>
      <c r="I1175" s="142">
        <v>33</v>
      </c>
      <c r="J1175" s="142">
        <v>1139017</v>
      </c>
    </row>
    <row r="1176" spans="1:10" x14ac:dyDescent="0.25">
      <c r="A1176" s="140" t="s">
        <v>5621</v>
      </c>
      <c r="B1176" s="140" t="s">
        <v>3021</v>
      </c>
      <c r="C1176" s="140" t="s">
        <v>27</v>
      </c>
      <c r="D1176" s="140" t="s">
        <v>28</v>
      </c>
      <c r="E1176" s="141" t="s">
        <v>4539</v>
      </c>
      <c r="F1176" s="142">
        <v>3868626</v>
      </c>
      <c r="G1176" s="142">
        <v>3885869</v>
      </c>
      <c r="H1176" s="142">
        <v>0</v>
      </c>
      <c r="I1176" s="142">
        <v>113</v>
      </c>
      <c r="J1176" s="142">
        <v>3885982</v>
      </c>
    </row>
    <row r="1177" spans="1:10" x14ac:dyDescent="0.25">
      <c r="A1177" s="140" t="s">
        <v>5486</v>
      </c>
      <c r="B1177" s="140" t="s">
        <v>3021</v>
      </c>
      <c r="C1177" s="140" t="s">
        <v>47</v>
      </c>
      <c r="D1177" s="140" t="s">
        <v>48</v>
      </c>
      <c r="E1177" s="141" t="s">
        <v>4540</v>
      </c>
      <c r="F1177" s="142">
        <v>612061</v>
      </c>
      <c r="G1177" s="142">
        <v>596146</v>
      </c>
      <c r="H1177" s="142">
        <v>0</v>
      </c>
      <c r="I1177" s="142">
        <v>17</v>
      </c>
      <c r="J1177" s="142">
        <v>596163</v>
      </c>
    </row>
    <row r="1178" spans="1:10" x14ac:dyDescent="0.25">
      <c r="A1178" s="140" t="s">
        <v>4808</v>
      </c>
      <c r="B1178" s="140" t="s">
        <v>3021</v>
      </c>
      <c r="C1178" s="140" t="s">
        <v>27</v>
      </c>
      <c r="D1178" s="140" t="s">
        <v>28</v>
      </c>
      <c r="E1178" s="141" t="s">
        <v>4541</v>
      </c>
      <c r="F1178" s="142">
        <v>1387633</v>
      </c>
      <c r="G1178" s="142">
        <v>1396923</v>
      </c>
      <c r="H1178" s="142">
        <v>0</v>
      </c>
      <c r="I1178" s="142">
        <v>41</v>
      </c>
      <c r="J1178" s="142">
        <v>1396964</v>
      </c>
    </row>
    <row r="1179" spans="1:10" x14ac:dyDescent="0.25">
      <c r="A1179" s="140" t="s">
        <v>5749</v>
      </c>
      <c r="B1179" s="140" t="s">
        <v>3021</v>
      </c>
      <c r="C1179" s="140" t="s">
        <v>27</v>
      </c>
      <c r="D1179" s="140" t="s">
        <v>28</v>
      </c>
      <c r="E1179" s="141" t="s">
        <v>4542</v>
      </c>
      <c r="F1179" s="142">
        <v>141411</v>
      </c>
      <c r="G1179" s="142">
        <v>147882</v>
      </c>
      <c r="H1179" s="142">
        <v>0</v>
      </c>
      <c r="I1179" s="142">
        <v>4</v>
      </c>
      <c r="J1179" s="142">
        <v>147886</v>
      </c>
    </row>
    <row r="1180" spans="1:10" x14ac:dyDescent="0.25">
      <c r="A1180" s="140" t="s">
        <v>5659</v>
      </c>
      <c r="B1180" s="140" t="s">
        <v>3021</v>
      </c>
      <c r="C1180" s="140" t="s">
        <v>27</v>
      </c>
      <c r="D1180" s="140" t="s">
        <v>28</v>
      </c>
      <c r="E1180" s="141" t="s">
        <v>4543</v>
      </c>
      <c r="F1180" s="142">
        <v>4170807</v>
      </c>
      <c r="G1180" s="142">
        <v>4082687</v>
      </c>
      <c r="H1180" s="142">
        <v>0</v>
      </c>
      <c r="I1180" s="142">
        <v>119</v>
      </c>
      <c r="J1180" s="142">
        <v>4082806</v>
      </c>
    </row>
    <row r="1181" spans="1:10" x14ac:dyDescent="0.25">
      <c r="A1181" s="140" t="s">
        <v>4786</v>
      </c>
      <c r="B1181" s="140" t="s">
        <v>3021</v>
      </c>
      <c r="C1181" s="140" t="s">
        <v>27</v>
      </c>
      <c r="D1181" s="140" t="s">
        <v>28</v>
      </c>
      <c r="E1181" s="141" t="s">
        <v>4544</v>
      </c>
      <c r="F1181" s="142">
        <v>1536000</v>
      </c>
      <c r="G1181" s="142">
        <v>1529015</v>
      </c>
      <c r="H1181" s="142">
        <v>0</v>
      </c>
      <c r="I1181" s="142">
        <v>45</v>
      </c>
      <c r="J1181" s="142">
        <v>1529060</v>
      </c>
    </row>
    <row r="1182" spans="1:10" x14ac:dyDescent="0.25">
      <c r="A1182" s="140" t="s">
        <v>4866</v>
      </c>
      <c r="B1182" s="140" t="s">
        <v>3021</v>
      </c>
      <c r="C1182" s="140" t="s">
        <v>47</v>
      </c>
      <c r="D1182" s="140" t="s">
        <v>48</v>
      </c>
      <c r="E1182" s="141" t="s">
        <v>4545</v>
      </c>
      <c r="F1182" s="142">
        <v>452847</v>
      </c>
      <c r="G1182" s="142">
        <v>436182</v>
      </c>
      <c r="H1182" s="142">
        <v>0</v>
      </c>
      <c r="I1182" s="142">
        <v>13</v>
      </c>
      <c r="J1182" s="142">
        <v>436195</v>
      </c>
    </row>
    <row r="1183" spans="1:10" x14ac:dyDescent="0.25">
      <c r="A1183" s="140" t="s">
        <v>5336</v>
      </c>
      <c r="B1183" s="140" t="s">
        <v>3021</v>
      </c>
      <c r="C1183" s="140" t="s">
        <v>27</v>
      </c>
      <c r="D1183" s="140" t="s">
        <v>28</v>
      </c>
      <c r="E1183" s="141" t="s">
        <v>4546</v>
      </c>
      <c r="F1183" s="142">
        <v>1738617</v>
      </c>
      <c r="G1183" s="142">
        <v>1777649</v>
      </c>
      <c r="H1183" s="142">
        <v>0</v>
      </c>
      <c r="I1183" s="142">
        <v>52</v>
      </c>
      <c r="J1183" s="142">
        <v>1777701</v>
      </c>
    </row>
    <row r="1184" spans="1:10" x14ac:dyDescent="0.25">
      <c r="A1184" s="140" t="s">
        <v>5677</v>
      </c>
      <c r="B1184" s="140" t="s">
        <v>3021</v>
      </c>
      <c r="C1184" s="140" t="s">
        <v>27</v>
      </c>
      <c r="D1184" s="140" t="s">
        <v>28</v>
      </c>
      <c r="E1184" s="141" t="s">
        <v>4702</v>
      </c>
      <c r="F1184" s="142">
        <v>178668</v>
      </c>
      <c r="G1184" s="142">
        <v>178021</v>
      </c>
      <c r="H1184" s="142">
        <v>0</v>
      </c>
      <c r="I1184" s="142">
        <v>5</v>
      </c>
      <c r="J1184" s="142">
        <v>178026</v>
      </c>
    </row>
    <row r="1185" spans="1:10" x14ac:dyDescent="0.25">
      <c r="A1185" s="140" t="s">
        <v>5569</v>
      </c>
      <c r="B1185" s="140" t="s">
        <v>3021</v>
      </c>
      <c r="C1185" s="140" t="s">
        <v>27</v>
      </c>
      <c r="D1185" s="140" t="s">
        <v>28</v>
      </c>
      <c r="E1185" s="141" t="s">
        <v>4547</v>
      </c>
      <c r="F1185" s="142">
        <v>243894</v>
      </c>
      <c r="G1185" s="142">
        <v>221493</v>
      </c>
      <c r="H1185" s="142">
        <v>0</v>
      </c>
      <c r="I1185" s="142">
        <v>6</v>
      </c>
      <c r="J1185" s="142">
        <v>221499</v>
      </c>
    </row>
    <row r="1186" spans="1:10" x14ac:dyDescent="0.25">
      <c r="A1186" s="140" t="s">
        <v>5627</v>
      </c>
      <c r="B1186" s="140" t="s">
        <v>3021</v>
      </c>
      <c r="C1186" s="140" t="s">
        <v>99</v>
      </c>
      <c r="D1186" s="140" t="s">
        <v>100</v>
      </c>
      <c r="E1186" s="141" t="s">
        <v>4548</v>
      </c>
      <c r="F1186" s="142">
        <v>1133622</v>
      </c>
      <c r="G1186" s="142">
        <v>1166862</v>
      </c>
      <c r="H1186" s="142">
        <v>0</v>
      </c>
      <c r="I1186" s="142">
        <v>34</v>
      </c>
      <c r="J1186" s="142">
        <v>1166896</v>
      </c>
    </row>
    <row r="1187" spans="1:10" x14ac:dyDescent="0.25">
      <c r="A1187" s="140" t="s">
        <v>5474</v>
      </c>
      <c r="B1187" s="140" t="s">
        <v>3021</v>
      </c>
      <c r="C1187" s="140" t="s">
        <v>99</v>
      </c>
      <c r="D1187" s="140" t="s">
        <v>100</v>
      </c>
      <c r="E1187" s="141" t="s">
        <v>4549</v>
      </c>
      <c r="F1187" s="142">
        <v>1188606</v>
      </c>
      <c r="G1187" s="142">
        <v>1197525</v>
      </c>
      <c r="H1187" s="142">
        <v>0</v>
      </c>
      <c r="I1187" s="142">
        <v>35</v>
      </c>
      <c r="J1187" s="142">
        <v>1197560</v>
      </c>
    </row>
    <row r="1188" spans="1:10" x14ac:dyDescent="0.25">
      <c r="A1188" s="140" t="s">
        <v>5861</v>
      </c>
      <c r="B1188" s="140" t="s">
        <v>3021</v>
      </c>
      <c r="C1188" s="140" t="s">
        <v>99</v>
      </c>
      <c r="D1188" s="140" t="s">
        <v>100</v>
      </c>
      <c r="E1188" s="141" t="s">
        <v>4550</v>
      </c>
      <c r="F1188" s="142">
        <v>4873380</v>
      </c>
      <c r="G1188" s="142">
        <v>4923087</v>
      </c>
      <c r="H1188" s="142">
        <v>0</v>
      </c>
      <c r="I1188" s="142">
        <v>143</v>
      </c>
      <c r="J1188" s="142">
        <v>4923230</v>
      </c>
    </row>
    <row r="1189" spans="1:10" x14ac:dyDescent="0.25">
      <c r="A1189" s="140" t="s">
        <v>5485</v>
      </c>
      <c r="B1189" s="140" t="s">
        <v>3021</v>
      </c>
      <c r="C1189" s="140" t="s">
        <v>99</v>
      </c>
      <c r="D1189" s="140" t="s">
        <v>100</v>
      </c>
      <c r="E1189" s="141" t="s">
        <v>4551</v>
      </c>
      <c r="F1189" s="142">
        <v>1575644</v>
      </c>
      <c r="G1189" s="142">
        <v>1538572</v>
      </c>
      <c r="H1189" s="142">
        <v>0</v>
      </c>
      <c r="I1189" s="142">
        <v>45</v>
      </c>
      <c r="J1189" s="142">
        <v>1538617</v>
      </c>
    </row>
    <row r="1190" spans="1:10" x14ac:dyDescent="0.25">
      <c r="A1190" s="140" t="s">
        <v>5432</v>
      </c>
      <c r="B1190" s="140" t="s">
        <v>3021</v>
      </c>
      <c r="C1190" s="140" t="s">
        <v>99</v>
      </c>
      <c r="D1190" s="140" t="s">
        <v>100</v>
      </c>
      <c r="E1190" s="141" t="s">
        <v>4552</v>
      </c>
      <c r="F1190" s="142">
        <v>1082965</v>
      </c>
      <c r="G1190" s="142">
        <v>1110203</v>
      </c>
      <c r="H1190" s="142">
        <v>0</v>
      </c>
      <c r="I1190" s="142">
        <v>32</v>
      </c>
      <c r="J1190" s="142">
        <v>1110235</v>
      </c>
    </row>
    <row r="1191" spans="1:10" x14ac:dyDescent="0.25">
      <c r="A1191" s="140" t="s">
        <v>5267</v>
      </c>
      <c r="B1191" s="140" t="s">
        <v>3021</v>
      </c>
      <c r="C1191" s="140" t="s">
        <v>99</v>
      </c>
      <c r="D1191" s="140" t="s">
        <v>100</v>
      </c>
      <c r="E1191" s="141" t="s">
        <v>4553</v>
      </c>
      <c r="F1191" s="142">
        <v>2123807</v>
      </c>
      <c r="G1191" s="142">
        <v>2155666</v>
      </c>
      <c r="H1191" s="142">
        <v>0</v>
      </c>
      <c r="I1191" s="142">
        <v>63</v>
      </c>
      <c r="J1191" s="142">
        <v>2155729</v>
      </c>
    </row>
    <row r="1192" spans="1:10" x14ac:dyDescent="0.25">
      <c r="A1192" s="140" t="s">
        <v>5164</v>
      </c>
      <c r="B1192" s="140" t="s">
        <v>3095</v>
      </c>
      <c r="C1192" s="140" t="s">
        <v>19</v>
      </c>
      <c r="D1192" s="140" t="s">
        <v>20</v>
      </c>
      <c r="E1192" s="141" t="s">
        <v>6009</v>
      </c>
      <c r="F1192" s="142">
        <v>6337246</v>
      </c>
      <c r="G1192" s="142">
        <v>6336682</v>
      </c>
      <c r="H1192" s="142">
        <v>0</v>
      </c>
      <c r="I1192" s="142">
        <v>82205</v>
      </c>
      <c r="J1192" s="142">
        <v>6418887</v>
      </c>
    </row>
    <row r="1193" spans="1:10" x14ac:dyDescent="0.25">
      <c r="A1193" s="140" t="s">
        <v>5246</v>
      </c>
      <c r="B1193" s="140" t="s">
        <v>3095</v>
      </c>
      <c r="C1193" s="140" t="s">
        <v>27</v>
      </c>
      <c r="D1193" s="140" t="s">
        <v>28</v>
      </c>
      <c r="E1193" s="141" t="s">
        <v>4555</v>
      </c>
      <c r="F1193" s="142">
        <v>732064</v>
      </c>
      <c r="G1193" s="142">
        <v>724860</v>
      </c>
      <c r="H1193" s="142">
        <v>0</v>
      </c>
      <c r="I1193" s="142">
        <v>21</v>
      </c>
      <c r="J1193" s="142">
        <v>724881</v>
      </c>
    </row>
    <row r="1194" spans="1:10" x14ac:dyDescent="0.25">
      <c r="A1194" s="140" t="s">
        <v>5808</v>
      </c>
      <c r="B1194" s="140" t="s">
        <v>3100</v>
      </c>
      <c r="C1194" s="140" t="s">
        <v>19</v>
      </c>
      <c r="D1194" s="140" t="s">
        <v>20</v>
      </c>
      <c r="E1194" s="141" t="s">
        <v>6010</v>
      </c>
      <c r="F1194" s="142">
        <v>10975294</v>
      </c>
      <c r="G1194" s="142">
        <v>11174422</v>
      </c>
      <c r="H1194" s="142">
        <v>0</v>
      </c>
      <c r="I1194" s="142">
        <v>144964</v>
      </c>
      <c r="J1194" s="142">
        <v>11319386</v>
      </c>
    </row>
    <row r="1195" spans="1:10" x14ac:dyDescent="0.25">
      <c r="A1195" s="140" t="s">
        <v>5764</v>
      </c>
      <c r="B1195" s="140" t="s">
        <v>3100</v>
      </c>
      <c r="C1195" s="140" t="s">
        <v>27</v>
      </c>
      <c r="D1195" s="140" t="s">
        <v>28</v>
      </c>
      <c r="E1195" s="141" t="s">
        <v>4557</v>
      </c>
      <c r="F1195" s="142">
        <v>85485</v>
      </c>
      <c r="G1195" s="142">
        <v>89549</v>
      </c>
      <c r="H1195" s="142">
        <v>0</v>
      </c>
      <c r="I1195" s="142">
        <v>3</v>
      </c>
      <c r="J1195" s="142">
        <v>89552</v>
      </c>
    </row>
    <row r="1196" spans="1:10" x14ac:dyDescent="0.25">
      <c r="A1196" s="140" t="s">
        <v>4950</v>
      </c>
      <c r="B1196" s="140" t="s">
        <v>3100</v>
      </c>
      <c r="C1196" s="140" t="s">
        <v>27</v>
      </c>
      <c r="D1196" s="140" t="s">
        <v>28</v>
      </c>
      <c r="E1196" s="141" t="s">
        <v>4558</v>
      </c>
      <c r="F1196" s="142">
        <v>519056</v>
      </c>
      <c r="G1196" s="142">
        <v>519014</v>
      </c>
      <c r="H1196" s="142">
        <v>0</v>
      </c>
      <c r="I1196" s="142">
        <v>15</v>
      </c>
      <c r="J1196" s="142">
        <v>519029</v>
      </c>
    </row>
    <row r="1197" spans="1:10" x14ac:dyDescent="0.25">
      <c r="A1197" s="140" t="s">
        <v>5201</v>
      </c>
      <c r="B1197" s="140" t="s">
        <v>3100</v>
      </c>
      <c r="C1197" s="140" t="s">
        <v>27</v>
      </c>
      <c r="D1197" s="140" t="s">
        <v>28</v>
      </c>
      <c r="E1197" s="141" t="s">
        <v>4559</v>
      </c>
      <c r="F1197" s="142">
        <v>613301</v>
      </c>
      <c r="G1197" s="142">
        <v>635853</v>
      </c>
      <c r="H1197" s="142">
        <v>0</v>
      </c>
      <c r="I1197" s="142">
        <v>19</v>
      </c>
      <c r="J1197" s="142">
        <v>635872</v>
      </c>
    </row>
    <row r="1198" spans="1:10" x14ac:dyDescent="0.25">
      <c r="A1198" s="140" t="s">
        <v>4893</v>
      </c>
      <c r="B1198" s="140" t="s">
        <v>3100</v>
      </c>
      <c r="C1198" s="140" t="s">
        <v>27</v>
      </c>
      <c r="D1198" s="140" t="s">
        <v>28</v>
      </c>
      <c r="E1198" s="141" t="s">
        <v>4560</v>
      </c>
      <c r="F1198" s="142">
        <v>720145</v>
      </c>
      <c r="G1198" s="142">
        <v>721210</v>
      </c>
      <c r="H1198" s="142">
        <v>0</v>
      </c>
      <c r="I1198" s="142">
        <v>21</v>
      </c>
      <c r="J1198" s="142">
        <v>721231</v>
      </c>
    </row>
    <row r="1199" spans="1:10" x14ac:dyDescent="0.25">
      <c r="A1199" s="140" t="s">
        <v>5408</v>
      </c>
      <c r="B1199" s="140" t="s">
        <v>3100</v>
      </c>
      <c r="C1199" s="140" t="s">
        <v>27</v>
      </c>
      <c r="D1199" s="140" t="s">
        <v>28</v>
      </c>
      <c r="E1199" s="141" t="s">
        <v>4561</v>
      </c>
      <c r="F1199" s="142">
        <v>393510</v>
      </c>
      <c r="G1199" s="142">
        <v>417426</v>
      </c>
      <c r="H1199" s="142">
        <v>0</v>
      </c>
      <c r="I1199" s="142">
        <v>12</v>
      </c>
      <c r="J1199" s="142">
        <v>417438</v>
      </c>
    </row>
    <row r="1200" spans="1:10" x14ac:dyDescent="0.25">
      <c r="A1200" s="140" t="s">
        <v>5813</v>
      </c>
      <c r="B1200" s="140" t="s">
        <v>3100</v>
      </c>
      <c r="C1200" s="140" t="s">
        <v>47</v>
      </c>
      <c r="D1200" s="140" t="s">
        <v>48</v>
      </c>
      <c r="E1200" s="141" t="s">
        <v>4562</v>
      </c>
      <c r="F1200" s="142">
        <v>108062</v>
      </c>
      <c r="G1200" s="142">
        <v>103290</v>
      </c>
      <c r="H1200" s="142">
        <v>0</v>
      </c>
      <c r="I1200" s="142">
        <v>3</v>
      </c>
      <c r="J1200" s="142">
        <v>103293</v>
      </c>
    </row>
    <row r="1201" spans="1:10" x14ac:dyDescent="0.25">
      <c r="A1201" s="140" t="s">
        <v>5892</v>
      </c>
      <c r="B1201" s="140" t="s">
        <v>3100</v>
      </c>
      <c r="C1201" s="140" t="s">
        <v>27</v>
      </c>
      <c r="D1201" s="140" t="s">
        <v>28</v>
      </c>
      <c r="E1201" s="141" t="s">
        <v>4563</v>
      </c>
      <c r="F1201" s="142">
        <v>834811</v>
      </c>
      <c r="G1201" s="142">
        <v>768603</v>
      </c>
      <c r="H1201" s="142">
        <v>0</v>
      </c>
      <c r="I1201" s="142">
        <v>22</v>
      </c>
      <c r="J1201" s="142">
        <v>768625</v>
      </c>
    </row>
    <row r="1202" spans="1:10" x14ac:dyDescent="0.25">
      <c r="A1202" s="140" t="s">
        <v>4812</v>
      </c>
      <c r="B1202" s="140" t="s">
        <v>3100</v>
      </c>
      <c r="C1202" s="140" t="s">
        <v>47</v>
      </c>
      <c r="D1202" s="140" t="s">
        <v>48</v>
      </c>
      <c r="E1202" s="141" t="s">
        <v>4564</v>
      </c>
      <c r="F1202" s="142">
        <v>617396</v>
      </c>
      <c r="G1202" s="142">
        <v>673892</v>
      </c>
      <c r="H1202" s="142">
        <v>0</v>
      </c>
      <c r="I1202" s="142">
        <v>20</v>
      </c>
      <c r="J1202" s="142">
        <v>673912</v>
      </c>
    </row>
    <row r="1203" spans="1:10" x14ac:dyDescent="0.25">
      <c r="A1203" s="140" t="s">
        <v>4939</v>
      </c>
      <c r="B1203" s="140" t="s">
        <v>3100</v>
      </c>
      <c r="C1203" s="140" t="s">
        <v>27</v>
      </c>
      <c r="D1203" s="140" t="s">
        <v>28</v>
      </c>
      <c r="E1203" s="141" t="s">
        <v>4565</v>
      </c>
      <c r="F1203" s="142">
        <v>534660</v>
      </c>
      <c r="G1203" s="142">
        <v>542603</v>
      </c>
      <c r="H1203" s="142">
        <v>0</v>
      </c>
      <c r="I1203" s="142">
        <v>16</v>
      </c>
      <c r="J1203" s="142">
        <v>542619</v>
      </c>
    </row>
    <row r="1204" spans="1:10" x14ac:dyDescent="0.25">
      <c r="A1204" s="140" t="s">
        <v>5839</v>
      </c>
      <c r="B1204" s="140" t="s">
        <v>3100</v>
      </c>
      <c r="C1204" s="140" t="s">
        <v>27</v>
      </c>
      <c r="D1204" s="140" t="s">
        <v>28</v>
      </c>
      <c r="E1204" s="141" t="s">
        <v>4566</v>
      </c>
      <c r="F1204" s="142">
        <v>969777</v>
      </c>
      <c r="G1204" s="142">
        <v>1056741</v>
      </c>
      <c r="H1204" s="142">
        <v>0</v>
      </c>
      <c r="I1204" s="142">
        <v>31</v>
      </c>
      <c r="J1204" s="142">
        <v>1056772</v>
      </c>
    </row>
    <row r="1205" spans="1:10" x14ac:dyDescent="0.25">
      <c r="A1205" s="140" t="s">
        <v>4875</v>
      </c>
      <c r="B1205" s="140" t="s">
        <v>3100</v>
      </c>
      <c r="C1205" s="140" t="s">
        <v>47</v>
      </c>
      <c r="D1205" s="140" t="s">
        <v>48</v>
      </c>
      <c r="E1205" s="141" t="s">
        <v>6011</v>
      </c>
      <c r="F1205" s="142">
        <v>244762</v>
      </c>
      <c r="G1205" s="142">
        <v>298906</v>
      </c>
      <c r="H1205" s="142">
        <v>0</v>
      </c>
      <c r="I1205" s="142">
        <v>9</v>
      </c>
      <c r="J1205" s="142">
        <v>298915</v>
      </c>
    </row>
    <row r="1206" spans="1:10" x14ac:dyDescent="0.25">
      <c r="A1206" s="140" t="s">
        <v>4921</v>
      </c>
      <c r="B1206" s="140" t="s">
        <v>3100</v>
      </c>
      <c r="C1206" s="140" t="s">
        <v>27</v>
      </c>
      <c r="D1206" s="140" t="s">
        <v>28</v>
      </c>
      <c r="E1206" s="141" t="s">
        <v>4567</v>
      </c>
      <c r="F1206" s="142">
        <v>467696</v>
      </c>
      <c r="G1206" s="142">
        <v>467036</v>
      </c>
      <c r="H1206" s="142">
        <v>0</v>
      </c>
      <c r="I1206" s="142">
        <v>14</v>
      </c>
      <c r="J1206" s="142">
        <v>467050</v>
      </c>
    </row>
    <row r="1207" spans="1:10" x14ac:dyDescent="0.25">
      <c r="A1207" s="140" t="s">
        <v>4915</v>
      </c>
      <c r="B1207" s="140" t="s">
        <v>3100</v>
      </c>
      <c r="C1207" s="140" t="s">
        <v>27</v>
      </c>
      <c r="D1207" s="140" t="s">
        <v>28</v>
      </c>
      <c r="E1207" s="141" t="s">
        <v>4568</v>
      </c>
      <c r="F1207" s="142">
        <v>289524</v>
      </c>
      <c r="G1207" s="142">
        <v>284365</v>
      </c>
      <c r="H1207" s="142">
        <v>0</v>
      </c>
      <c r="I1207" s="142">
        <v>8</v>
      </c>
      <c r="J1207" s="142">
        <v>284373</v>
      </c>
    </row>
    <row r="1208" spans="1:10" x14ac:dyDescent="0.25">
      <c r="A1208" s="140" t="s">
        <v>5054</v>
      </c>
      <c r="B1208" s="140" t="s">
        <v>3100</v>
      </c>
      <c r="C1208" s="140" t="s">
        <v>47</v>
      </c>
      <c r="D1208" s="140" t="s">
        <v>48</v>
      </c>
      <c r="E1208" s="141" t="s">
        <v>4569</v>
      </c>
      <c r="F1208" s="142">
        <v>346590</v>
      </c>
      <c r="G1208" s="142">
        <v>368261</v>
      </c>
      <c r="H1208" s="142">
        <v>0</v>
      </c>
      <c r="I1208" s="142">
        <v>11</v>
      </c>
      <c r="J1208" s="142">
        <v>368272</v>
      </c>
    </row>
    <row r="1209" spans="1:10" x14ac:dyDescent="0.25">
      <c r="A1209" s="140" t="s">
        <v>5024</v>
      </c>
      <c r="B1209" s="140" t="s">
        <v>3100</v>
      </c>
      <c r="C1209" s="140" t="s">
        <v>27</v>
      </c>
      <c r="D1209" s="140" t="s">
        <v>28</v>
      </c>
      <c r="E1209" s="141" t="s">
        <v>4570</v>
      </c>
      <c r="F1209" s="142">
        <v>300080</v>
      </c>
      <c r="G1209" s="142">
        <v>303133</v>
      </c>
      <c r="H1209" s="142">
        <v>0</v>
      </c>
      <c r="I1209" s="142">
        <v>9</v>
      </c>
      <c r="J1209" s="142">
        <v>303142</v>
      </c>
    </row>
    <row r="1210" spans="1:10" x14ac:dyDescent="0.25">
      <c r="A1210" s="140" t="s">
        <v>5270</v>
      </c>
      <c r="B1210" s="140" t="s">
        <v>3100</v>
      </c>
      <c r="C1210" s="140" t="s">
        <v>27</v>
      </c>
      <c r="D1210" s="140" t="s">
        <v>28</v>
      </c>
      <c r="E1210" s="141" t="s">
        <v>4571</v>
      </c>
      <c r="F1210" s="142">
        <v>338227</v>
      </c>
      <c r="G1210" s="142">
        <v>340882</v>
      </c>
      <c r="H1210" s="142">
        <v>0</v>
      </c>
      <c r="I1210" s="142">
        <v>10</v>
      </c>
      <c r="J1210" s="142">
        <v>340892</v>
      </c>
    </row>
    <row r="1211" spans="1:10" x14ac:dyDescent="0.25">
      <c r="A1211" s="140" t="s">
        <v>5017</v>
      </c>
      <c r="B1211" s="140" t="s">
        <v>3100</v>
      </c>
      <c r="C1211" s="140" t="s">
        <v>47</v>
      </c>
      <c r="D1211" s="140" t="s">
        <v>48</v>
      </c>
      <c r="E1211" s="141" t="s">
        <v>4572</v>
      </c>
      <c r="F1211" s="142">
        <v>665029</v>
      </c>
      <c r="G1211" s="142">
        <v>670416</v>
      </c>
      <c r="H1211" s="142">
        <v>0</v>
      </c>
      <c r="I1211" s="142">
        <v>20</v>
      </c>
      <c r="J1211" s="142">
        <v>670436</v>
      </c>
    </row>
    <row r="1212" spans="1:10" x14ac:dyDescent="0.25">
      <c r="A1212" s="140" t="s">
        <v>4708</v>
      </c>
      <c r="B1212" s="140" t="s">
        <v>3100</v>
      </c>
      <c r="C1212" s="140" t="s">
        <v>27</v>
      </c>
      <c r="D1212" s="140" t="s">
        <v>28</v>
      </c>
      <c r="E1212" s="141" t="s">
        <v>4573</v>
      </c>
      <c r="F1212" s="142">
        <v>249166</v>
      </c>
      <c r="G1212" s="142">
        <v>240180</v>
      </c>
      <c r="H1212" s="142">
        <v>0</v>
      </c>
      <c r="I1212" s="142">
        <v>7</v>
      </c>
      <c r="J1212" s="142">
        <v>240187</v>
      </c>
    </row>
    <row r="1213" spans="1:10" x14ac:dyDescent="0.25">
      <c r="A1213" s="140" t="s">
        <v>5926</v>
      </c>
      <c r="B1213" s="140" t="s">
        <v>3100</v>
      </c>
      <c r="C1213" s="140" t="s">
        <v>27</v>
      </c>
      <c r="D1213" s="140" t="s">
        <v>28</v>
      </c>
      <c r="E1213" s="141" t="s">
        <v>4574</v>
      </c>
      <c r="F1213" s="142">
        <v>625365</v>
      </c>
      <c r="G1213" s="142">
        <v>631315</v>
      </c>
      <c r="H1213" s="142">
        <v>0</v>
      </c>
      <c r="I1213" s="142">
        <v>18</v>
      </c>
      <c r="J1213" s="142">
        <v>631333</v>
      </c>
    </row>
    <row r="1214" spans="1:10" x14ac:dyDescent="0.25">
      <c r="A1214" s="140" t="s">
        <v>5220</v>
      </c>
      <c r="B1214" s="140" t="s">
        <v>3100</v>
      </c>
      <c r="C1214" s="140" t="s">
        <v>27</v>
      </c>
      <c r="D1214" s="140" t="s">
        <v>28</v>
      </c>
      <c r="E1214" s="141" t="s">
        <v>4575</v>
      </c>
      <c r="F1214" s="142">
        <v>238385</v>
      </c>
      <c r="G1214" s="142">
        <v>241840</v>
      </c>
      <c r="H1214" s="142">
        <v>0</v>
      </c>
      <c r="I1214" s="142">
        <v>7</v>
      </c>
      <c r="J1214" s="142">
        <v>241847</v>
      </c>
    </row>
    <row r="1215" spans="1:10" x14ac:dyDescent="0.25">
      <c r="A1215" s="140" t="s">
        <v>5029</v>
      </c>
      <c r="B1215" s="140" t="s">
        <v>3100</v>
      </c>
      <c r="C1215" s="140" t="s">
        <v>27</v>
      </c>
      <c r="D1215" s="140" t="s">
        <v>28</v>
      </c>
      <c r="E1215" s="141" t="s">
        <v>4576</v>
      </c>
      <c r="F1215" s="142">
        <v>9106404</v>
      </c>
      <c r="G1215" s="142">
        <v>8984670</v>
      </c>
      <c r="H1215" s="142">
        <v>0</v>
      </c>
      <c r="I1215" s="142">
        <v>262</v>
      </c>
      <c r="J1215" s="142">
        <v>8984932</v>
      </c>
    </row>
    <row r="1216" spans="1:10" x14ac:dyDescent="0.25">
      <c r="A1216" s="140" t="s">
        <v>5202</v>
      </c>
      <c r="B1216" s="140" t="s">
        <v>3100</v>
      </c>
      <c r="C1216" s="140" t="s">
        <v>47</v>
      </c>
      <c r="D1216" s="140" t="s">
        <v>48</v>
      </c>
      <c r="E1216" s="141" t="s">
        <v>4577</v>
      </c>
      <c r="F1216" s="142">
        <v>260837</v>
      </c>
      <c r="G1216" s="142">
        <v>289462</v>
      </c>
      <c r="H1216" s="142">
        <v>0</v>
      </c>
      <c r="I1216" s="142">
        <v>8</v>
      </c>
      <c r="J1216" s="142">
        <v>289470</v>
      </c>
    </row>
    <row r="1217" spans="1:10" x14ac:dyDescent="0.25">
      <c r="A1217" s="140" t="s">
        <v>5682</v>
      </c>
      <c r="B1217" s="140" t="s">
        <v>3100</v>
      </c>
      <c r="C1217" s="140" t="s">
        <v>27</v>
      </c>
      <c r="D1217" s="140" t="s">
        <v>28</v>
      </c>
      <c r="E1217" s="141" t="s">
        <v>4578</v>
      </c>
      <c r="F1217" s="142">
        <v>2997624</v>
      </c>
      <c r="G1217" s="142">
        <v>2987769</v>
      </c>
      <c r="H1217" s="142">
        <v>0</v>
      </c>
      <c r="I1217" s="142">
        <v>87</v>
      </c>
      <c r="J1217" s="142">
        <v>2987856</v>
      </c>
    </row>
    <row r="1218" spans="1:10" x14ac:dyDescent="0.25">
      <c r="A1218" s="140" t="s">
        <v>5690</v>
      </c>
      <c r="B1218" s="140" t="s">
        <v>3100</v>
      </c>
      <c r="C1218" s="140" t="s">
        <v>27</v>
      </c>
      <c r="D1218" s="140" t="s">
        <v>28</v>
      </c>
      <c r="E1218" s="141" t="s">
        <v>4579</v>
      </c>
      <c r="F1218" s="142">
        <v>2234399</v>
      </c>
      <c r="G1218" s="142">
        <v>2247931</v>
      </c>
      <c r="H1218" s="142">
        <v>0</v>
      </c>
      <c r="I1218" s="142">
        <v>66</v>
      </c>
      <c r="J1218" s="142">
        <v>2247997</v>
      </c>
    </row>
    <row r="1219" spans="1:10" x14ac:dyDescent="0.25">
      <c r="A1219" s="140" t="s">
        <v>5751</v>
      </c>
      <c r="B1219" s="140" t="s">
        <v>3100</v>
      </c>
      <c r="C1219" s="140" t="s">
        <v>27</v>
      </c>
      <c r="D1219" s="140" t="s">
        <v>28</v>
      </c>
      <c r="E1219" s="141" t="s">
        <v>4580</v>
      </c>
      <c r="F1219" s="142">
        <v>1157507</v>
      </c>
      <c r="G1219" s="142">
        <v>1155561</v>
      </c>
      <c r="H1219" s="142">
        <v>0</v>
      </c>
      <c r="I1219" s="142">
        <v>34</v>
      </c>
      <c r="J1219" s="142">
        <v>1155595</v>
      </c>
    </row>
    <row r="1220" spans="1:10" x14ac:dyDescent="0.25">
      <c r="A1220" s="140" t="s">
        <v>5491</v>
      </c>
      <c r="B1220" s="140" t="s">
        <v>3100</v>
      </c>
      <c r="C1220" s="140" t="s">
        <v>27</v>
      </c>
      <c r="D1220" s="140" t="s">
        <v>28</v>
      </c>
      <c r="E1220" s="141" t="s">
        <v>4703</v>
      </c>
      <c r="F1220" s="142">
        <v>381849</v>
      </c>
      <c r="G1220" s="142">
        <v>368667</v>
      </c>
      <c r="H1220" s="142">
        <v>0</v>
      </c>
      <c r="I1220" s="142">
        <v>11</v>
      </c>
      <c r="J1220" s="142">
        <v>368678</v>
      </c>
    </row>
    <row r="1221" spans="1:10" x14ac:dyDescent="0.25">
      <c r="A1221" s="140" t="s">
        <v>5471</v>
      </c>
      <c r="B1221" s="140" t="s">
        <v>3100</v>
      </c>
      <c r="C1221" s="140" t="s">
        <v>27</v>
      </c>
      <c r="D1221" s="140" t="s">
        <v>28</v>
      </c>
      <c r="E1221" s="141" t="s">
        <v>4581</v>
      </c>
      <c r="F1221" s="142">
        <v>200277</v>
      </c>
      <c r="G1221" s="142">
        <v>205602</v>
      </c>
      <c r="H1221" s="142">
        <v>0</v>
      </c>
      <c r="I1221" s="142">
        <v>6</v>
      </c>
      <c r="J1221" s="142">
        <v>205608</v>
      </c>
    </row>
    <row r="1222" spans="1:10" x14ac:dyDescent="0.25">
      <c r="A1222" s="140" t="s">
        <v>4823</v>
      </c>
      <c r="B1222" s="140" t="s">
        <v>3100</v>
      </c>
      <c r="C1222" s="140" t="s">
        <v>27</v>
      </c>
      <c r="D1222" s="140" t="s">
        <v>28</v>
      </c>
      <c r="E1222" s="141" t="s">
        <v>4582</v>
      </c>
      <c r="F1222" s="142">
        <v>856344</v>
      </c>
      <c r="G1222" s="142">
        <v>902232</v>
      </c>
      <c r="H1222" s="142">
        <v>0</v>
      </c>
      <c r="I1222" s="142">
        <v>26</v>
      </c>
      <c r="J1222" s="142">
        <v>902258</v>
      </c>
    </row>
    <row r="1223" spans="1:10" x14ac:dyDescent="0.25">
      <c r="A1223" s="140" t="s">
        <v>4801</v>
      </c>
      <c r="B1223" s="140" t="s">
        <v>3100</v>
      </c>
      <c r="C1223" s="140" t="s">
        <v>99</v>
      </c>
      <c r="D1223" s="140" t="s">
        <v>100</v>
      </c>
      <c r="E1223" s="141" t="s">
        <v>4583</v>
      </c>
      <c r="F1223" s="142">
        <v>1427341</v>
      </c>
      <c r="G1223" s="142">
        <v>1448297</v>
      </c>
      <c r="H1223" s="142">
        <v>0</v>
      </c>
      <c r="I1223" s="142">
        <v>42</v>
      </c>
      <c r="J1223" s="142">
        <v>1448339</v>
      </c>
    </row>
    <row r="1224" spans="1:10" x14ac:dyDescent="0.25">
      <c r="A1224" s="140" t="s">
        <v>5014</v>
      </c>
      <c r="B1224" s="140" t="s">
        <v>3100</v>
      </c>
      <c r="C1224" s="140" t="s">
        <v>99</v>
      </c>
      <c r="D1224" s="140" t="s">
        <v>100</v>
      </c>
      <c r="E1224" s="141" t="s">
        <v>4584</v>
      </c>
      <c r="F1224" s="142">
        <v>3493056</v>
      </c>
      <c r="G1224" s="142">
        <v>3371043</v>
      </c>
      <c r="H1224" s="142">
        <v>0</v>
      </c>
      <c r="I1224" s="142">
        <v>98</v>
      </c>
      <c r="J1224" s="142">
        <v>3371141</v>
      </c>
    </row>
    <row r="1225" spans="1:10" x14ac:dyDescent="0.25">
      <c r="A1225" s="140" t="s">
        <v>5664</v>
      </c>
      <c r="B1225" s="140" t="s">
        <v>3100</v>
      </c>
      <c r="C1225" s="140" t="s">
        <v>99</v>
      </c>
      <c r="D1225" s="140" t="s">
        <v>100</v>
      </c>
      <c r="E1225" s="141" t="s">
        <v>4585</v>
      </c>
      <c r="F1225" s="142">
        <v>954700</v>
      </c>
      <c r="G1225" s="142">
        <v>972677</v>
      </c>
      <c r="H1225" s="142">
        <v>0</v>
      </c>
      <c r="I1225" s="142">
        <v>28</v>
      </c>
      <c r="J1225" s="142">
        <v>972705</v>
      </c>
    </row>
    <row r="1226" spans="1:10" x14ac:dyDescent="0.25">
      <c r="A1226" s="140" t="s">
        <v>5215</v>
      </c>
      <c r="B1226" s="140" t="s">
        <v>3100</v>
      </c>
      <c r="C1226" s="140" t="s">
        <v>99</v>
      </c>
      <c r="D1226" s="140" t="s">
        <v>100</v>
      </c>
      <c r="E1226" s="141" t="s">
        <v>4586</v>
      </c>
      <c r="F1226" s="142">
        <v>2502687</v>
      </c>
      <c r="G1226" s="142">
        <v>2620460</v>
      </c>
      <c r="H1226" s="142">
        <v>0</v>
      </c>
      <c r="I1226" s="142">
        <v>76</v>
      </c>
      <c r="J1226" s="142">
        <v>2620536</v>
      </c>
    </row>
    <row r="1227" spans="1:10" x14ac:dyDescent="0.25">
      <c r="A1227" s="140" t="s">
        <v>5148</v>
      </c>
      <c r="B1227" s="140" t="s">
        <v>3100</v>
      </c>
      <c r="C1227" s="140" t="s">
        <v>99</v>
      </c>
      <c r="D1227" s="140" t="s">
        <v>100</v>
      </c>
      <c r="E1227" s="141" t="s">
        <v>4587</v>
      </c>
      <c r="F1227" s="142">
        <v>2634501</v>
      </c>
      <c r="G1227" s="142">
        <v>2728697</v>
      </c>
      <c r="H1227" s="142">
        <v>0</v>
      </c>
      <c r="I1227" s="142">
        <v>80</v>
      </c>
      <c r="J1227" s="142">
        <v>2728777</v>
      </c>
    </row>
    <row r="1228" spans="1:10" x14ac:dyDescent="0.25">
      <c r="A1228" s="140" t="s">
        <v>5561</v>
      </c>
      <c r="B1228" s="140" t="s">
        <v>3100</v>
      </c>
      <c r="C1228" s="140" t="s">
        <v>99</v>
      </c>
      <c r="D1228" s="140" t="s">
        <v>100</v>
      </c>
      <c r="E1228" s="141" t="s">
        <v>4588</v>
      </c>
      <c r="F1228" s="142">
        <v>1355135</v>
      </c>
      <c r="G1228" s="142">
        <v>1392692</v>
      </c>
      <c r="H1228" s="142">
        <v>0</v>
      </c>
      <c r="I1228" s="142">
        <v>41</v>
      </c>
      <c r="J1228" s="142">
        <v>1392733</v>
      </c>
    </row>
    <row r="1229" spans="1:10" x14ac:dyDescent="0.25">
      <c r="A1229" s="140" t="s">
        <v>5665</v>
      </c>
      <c r="B1229" s="140" t="s">
        <v>3100</v>
      </c>
      <c r="C1229" s="140" t="s">
        <v>99</v>
      </c>
      <c r="D1229" s="140" t="s">
        <v>100</v>
      </c>
      <c r="E1229" s="141" t="s">
        <v>4589</v>
      </c>
      <c r="F1229" s="142">
        <v>1047877</v>
      </c>
      <c r="G1229" s="142">
        <v>1084625</v>
      </c>
      <c r="H1229" s="142">
        <v>0</v>
      </c>
      <c r="I1229" s="142">
        <v>32</v>
      </c>
      <c r="J1229" s="142">
        <v>1084657</v>
      </c>
    </row>
    <row r="1230" spans="1:10" x14ac:dyDescent="0.25">
      <c r="A1230" s="140" t="s">
        <v>5505</v>
      </c>
      <c r="B1230" s="140" t="s">
        <v>3166</v>
      </c>
      <c r="C1230" s="140" t="s">
        <v>19</v>
      </c>
      <c r="D1230" s="140" t="s">
        <v>20</v>
      </c>
      <c r="E1230" s="141" t="s">
        <v>6012</v>
      </c>
      <c r="F1230" s="142">
        <v>24295927</v>
      </c>
      <c r="G1230" s="142">
        <v>24396635</v>
      </c>
      <c r="H1230" s="142">
        <v>0</v>
      </c>
      <c r="I1230" s="142">
        <v>316493</v>
      </c>
      <c r="J1230" s="142">
        <v>24713128</v>
      </c>
    </row>
    <row r="1231" spans="1:10" x14ac:dyDescent="0.25">
      <c r="A1231" s="140" t="s">
        <v>4976</v>
      </c>
      <c r="B1231" s="140" t="s">
        <v>3166</v>
      </c>
      <c r="C1231" s="140" t="s">
        <v>27</v>
      </c>
      <c r="D1231" s="140" t="s">
        <v>28</v>
      </c>
      <c r="E1231" s="141" t="s">
        <v>4591</v>
      </c>
      <c r="F1231" s="142">
        <v>523754</v>
      </c>
      <c r="G1231" s="142">
        <v>535309</v>
      </c>
      <c r="H1231" s="142">
        <v>0</v>
      </c>
      <c r="I1231" s="142">
        <v>16</v>
      </c>
      <c r="J1231" s="142">
        <v>535325</v>
      </c>
    </row>
    <row r="1232" spans="1:10" x14ac:dyDescent="0.25">
      <c r="A1232" s="140" t="s">
        <v>5440</v>
      </c>
      <c r="B1232" s="140" t="s">
        <v>3166</v>
      </c>
      <c r="C1232" s="140" t="s">
        <v>27</v>
      </c>
      <c r="D1232" s="140" t="s">
        <v>28</v>
      </c>
      <c r="E1232" s="141" t="s">
        <v>4592</v>
      </c>
      <c r="F1232" s="142">
        <v>557376</v>
      </c>
      <c r="G1232" s="142">
        <v>568187</v>
      </c>
      <c r="H1232" s="142">
        <v>0</v>
      </c>
      <c r="I1232" s="142">
        <v>17</v>
      </c>
      <c r="J1232" s="142">
        <v>568204</v>
      </c>
    </row>
    <row r="1233" spans="1:10" x14ac:dyDescent="0.25">
      <c r="A1233" s="140" t="s">
        <v>5038</v>
      </c>
      <c r="B1233" s="140" t="s">
        <v>3166</v>
      </c>
      <c r="C1233" s="140" t="s">
        <v>27</v>
      </c>
      <c r="D1233" s="140" t="s">
        <v>28</v>
      </c>
      <c r="E1233" s="141" t="s">
        <v>4593</v>
      </c>
      <c r="F1233" s="142">
        <v>523617</v>
      </c>
      <c r="G1233" s="142">
        <v>531042</v>
      </c>
      <c r="H1233" s="142">
        <v>0</v>
      </c>
      <c r="I1233" s="142">
        <v>15</v>
      </c>
      <c r="J1233" s="142">
        <v>531057</v>
      </c>
    </row>
    <row r="1234" spans="1:10" x14ac:dyDescent="0.25">
      <c r="A1234" s="140" t="s">
        <v>5363</v>
      </c>
      <c r="B1234" s="140" t="s">
        <v>3166</v>
      </c>
      <c r="C1234" s="140" t="s">
        <v>27</v>
      </c>
      <c r="D1234" s="140" t="s">
        <v>28</v>
      </c>
      <c r="E1234" s="141" t="s">
        <v>4594</v>
      </c>
      <c r="F1234" s="142">
        <v>479188</v>
      </c>
      <c r="G1234" s="142">
        <v>486399</v>
      </c>
      <c r="H1234" s="142">
        <v>0</v>
      </c>
      <c r="I1234" s="142">
        <v>14</v>
      </c>
      <c r="J1234" s="142">
        <v>486413</v>
      </c>
    </row>
    <row r="1235" spans="1:10" x14ac:dyDescent="0.25">
      <c r="A1235" s="140" t="s">
        <v>5904</v>
      </c>
      <c r="B1235" s="140" t="s">
        <v>3166</v>
      </c>
      <c r="C1235" s="140" t="s">
        <v>27</v>
      </c>
      <c r="D1235" s="140" t="s">
        <v>28</v>
      </c>
      <c r="E1235" s="141" t="s">
        <v>4595</v>
      </c>
      <c r="F1235" s="142">
        <v>935047</v>
      </c>
      <c r="G1235" s="142">
        <v>938870</v>
      </c>
      <c r="H1235" s="142">
        <v>0</v>
      </c>
      <c r="I1235" s="142">
        <v>27</v>
      </c>
      <c r="J1235" s="142">
        <v>938897</v>
      </c>
    </row>
    <row r="1236" spans="1:10" x14ac:dyDescent="0.25">
      <c r="A1236" s="140" t="s">
        <v>5086</v>
      </c>
      <c r="B1236" s="140" t="s">
        <v>3166</v>
      </c>
      <c r="C1236" s="140" t="s">
        <v>27</v>
      </c>
      <c r="D1236" s="140" t="s">
        <v>28</v>
      </c>
      <c r="E1236" s="141" t="s">
        <v>4596</v>
      </c>
      <c r="F1236" s="142">
        <v>461686</v>
      </c>
      <c r="G1236" s="142">
        <v>467014</v>
      </c>
      <c r="H1236" s="142">
        <v>0</v>
      </c>
      <c r="I1236" s="142">
        <v>14</v>
      </c>
      <c r="J1236" s="142">
        <v>467028</v>
      </c>
    </row>
    <row r="1237" spans="1:10" x14ac:dyDescent="0.25">
      <c r="A1237" s="140" t="s">
        <v>4789</v>
      </c>
      <c r="B1237" s="140" t="s">
        <v>3166</v>
      </c>
      <c r="C1237" s="140" t="s">
        <v>47</v>
      </c>
      <c r="D1237" s="140" t="s">
        <v>48</v>
      </c>
      <c r="E1237" s="141" t="s">
        <v>4597</v>
      </c>
      <c r="F1237" s="142">
        <v>936673</v>
      </c>
      <c r="G1237" s="142">
        <v>942760</v>
      </c>
      <c r="H1237" s="142">
        <v>0</v>
      </c>
      <c r="I1237" s="142">
        <v>27</v>
      </c>
      <c r="J1237" s="142">
        <v>942787</v>
      </c>
    </row>
    <row r="1238" spans="1:10" x14ac:dyDescent="0.25">
      <c r="A1238" s="140" t="s">
        <v>5249</v>
      </c>
      <c r="B1238" s="140" t="s">
        <v>3166</v>
      </c>
      <c r="C1238" s="140" t="s">
        <v>27</v>
      </c>
      <c r="D1238" s="140" t="s">
        <v>28</v>
      </c>
      <c r="E1238" s="141" t="s">
        <v>4598</v>
      </c>
      <c r="F1238" s="142">
        <v>840326</v>
      </c>
      <c r="G1238" s="142">
        <v>799219</v>
      </c>
      <c r="H1238" s="142">
        <v>0</v>
      </c>
      <c r="I1238" s="142">
        <v>23</v>
      </c>
      <c r="J1238" s="142">
        <v>799242</v>
      </c>
    </row>
    <row r="1239" spans="1:10" x14ac:dyDescent="0.25">
      <c r="A1239" s="140" t="s">
        <v>5616</v>
      </c>
      <c r="B1239" s="140" t="s">
        <v>3166</v>
      </c>
      <c r="C1239" s="140" t="s">
        <v>27</v>
      </c>
      <c r="D1239" s="140" t="s">
        <v>28</v>
      </c>
      <c r="E1239" s="141" t="s">
        <v>4599</v>
      </c>
      <c r="F1239" s="142">
        <v>1662798</v>
      </c>
      <c r="G1239" s="142">
        <v>1697356</v>
      </c>
      <c r="H1239" s="142">
        <v>0</v>
      </c>
      <c r="I1239" s="142">
        <v>49</v>
      </c>
      <c r="J1239" s="142">
        <v>1697405</v>
      </c>
    </row>
    <row r="1240" spans="1:10" x14ac:dyDescent="0.25">
      <c r="A1240" s="140" t="s">
        <v>5140</v>
      </c>
      <c r="B1240" s="140" t="s">
        <v>3166</v>
      </c>
      <c r="C1240" s="140" t="s">
        <v>27</v>
      </c>
      <c r="D1240" s="140" t="s">
        <v>28</v>
      </c>
      <c r="E1240" s="141" t="s">
        <v>4600</v>
      </c>
      <c r="F1240" s="142">
        <v>14808782</v>
      </c>
      <c r="G1240" s="142">
        <v>14561385</v>
      </c>
      <c r="H1240" s="142">
        <v>0</v>
      </c>
      <c r="I1240" s="142">
        <v>424</v>
      </c>
      <c r="J1240" s="142">
        <v>14561809</v>
      </c>
    </row>
    <row r="1241" spans="1:10" x14ac:dyDescent="0.25">
      <c r="A1241" s="140" t="s">
        <v>5601</v>
      </c>
      <c r="B1241" s="140" t="s">
        <v>3166</v>
      </c>
      <c r="C1241" s="140" t="s">
        <v>27</v>
      </c>
      <c r="D1241" s="140" t="s">
        <v>28</v>
      </c>
      <c r="E1241" s="141" t="s">
        <v>4601</v>
      </c>
      <c r="F1241" s="142">
        <v>186072</v>
      </c>
      <c r="G1241" s="142">
        <v>180553</v>
      </c>
      <c r="H1241" s="142">
        <v>0</v>
      </c>
      <c r="I1241" s="142">
        <v>5</v>
      </c>
      <c r="J1241" s="142">
        <v>180558</v>
      </c>
    </row>
    <row r="1242" spans="1:10" x14ac:dyDescent="0.25">
      <c r="A1242" s="140" t="s">
        <v>5057</v>
      </c>
      <c r="B1242" s="140" t="s">
        <v>3166</v>
      </c>
      <c r="C1242" s="140" t="s">
        <v>27</v>
      </c>
      <c r="D1242" s="140" t="s">
        <v>28</v>
      </c>
      <c r="E1242" s="141" t="s">
        <v>4602</v>
      </c>
      <c r="F1242" s="142">
        <v>725768</v>
      </c>
      <c r="G1242" s="142">
        <v>752796</v>
      </c>
      <c r="H1242" s="142">
        <v>0</v>
      </c>
      <c r="I1242" s="142">
        <v>22</v>
      </c>
      <c r="J1242" s="142">
        <v>752818</v>
      </c>
    </row>
    <row r="1243" spans="1:10" x14ac:dyDescent="0.25">
      <c r="A1243" s="140" t="s">
        <v>4944</v>
      </c>
      <c r="B1243" s="140" t="s">
        <v>3166</v>
      </c>
      <c r="C1243" s="140" t="s">
        <v>27</v>
      </c>
      <c r="D1243" s="140" t="s">
        <v>28</v>
      </c>
      <c r="E1243" s="141" t="s">
        <v>4603</v>
      </c>
      <c r="F1243" s="142">
        <v>1735031</v>
      </c>
      <c r="G1243" s="142">
        <v>1757033</v>
      </c>
      <c r="H1243" s="142">
        <v>0</v>
      </c>
      <c r="I1243" s="142">
        <v>51</v>
      </c>
      <c r="J1243" s="142">
        <v>1757084</v>
      </c>
    </row>
    <row r="1244" spans="1:10" x14ac:dyDescent="0.25">
      <c r="A1244" s="140" t="s">
        <v>5291</v>
      </c>
      <c r="B1244" s="140" t="s">
        <v>3166</v>
      </c>
      <c r="C1244" s="140" t="s">
        <v>27</v>
      </c>
      <c r="D1244" s="140" t="s">
        <v>28</v>
      </c>
      <c r="E1244" s="141" t="s">
        <v>4604</v>
      </c>
      <c r="F1244" s="142">
        <v>813300</v>
      </c>
      <c r="G1244" s="142">
        <v>796385</v>
      </c>
      <c r="H1244" s="142">
        <v>0</v>
      </c>
      <c r="I1244" s="142">
        <v>23</v>
      </c>
      <c r="J1244" s="142">
        <v>796408</v>
      </c>
    </row>
    <row r="1245" spans="1:10" x14ac:dyDescent="0.25">
      <c r="A1245" s="140" t="s">
        <v>5585</v>
      </c>
      <c r="B1245" s="140" t="s">
        <v>3166</v>
      </c>
      <c r="C1245" s="140" t="s">
        <v>47</v>
      </c>
      <c r="D1245" s="140" t="s">
        <v>48</v>
      </c>
      <c r="E1245" s="141" t="s">
        <v>4605</v>
      </c>
      <c r="F1245" s="142">
        <v>641455</v>
      </c>
      <c r="G1245" s="142">
        <v>650618</v>
      </c>
      <c r="H1245" s="142">
        <v>0</v>
      </c>
      <c r="I1245" s="142">
        <v>19</v>
      </c>
      <c r="J1245" s="142">
        <v>650637</v>
      </c>
    </row>
    <row r="1246" spans="1:10" x14ac:dyDescent="0.25">
      <c r="A1246" s="140" t="s">
        <v>4995</v>
      </c>
      <c r="B1246" s="140" t="s">
        <v>3166</v>
      </c>
      <c r="C1246" s="140" t="s">
        <v>27</v>
      </c>
      <c r="D1246" s="140" t="s">
        <v>28</v>
      </c>
      <c r="E1246" s="141" t="s">
        <v>4606</v>
      </c>
      <c r="F1246" s="142">
        <v>401617</v>
      </c>
      <c r="G1246" s="142">
        <v>377442</v>
      </c>
      <c r="H1246" s="142">
        <v>0</v>
      </c>
      <c r="I1246" s="142">
        <v>11</v>
      </c>
      <c r="J1246" s="142">
        <v>377453</v>
      </c>
    </row>
    <row r="1247" spans="1:10" x14ac:dyDescent="0.25">
      <c r="A1247" s="140" t="s">
        <v>5413</v>
      </c>
      <c r="B1247" s="140" t="s">
        <v>3166</v>
      </c>
      <c r="C1247" s="140" t="s">
        <v>27</v>
      </c>
      <c r="D1247" s="140" t="s">
        <v>28</v>
      </c>
      <c r="E1247" s="141" t="s">
        <v>4607</v>
      </c>
      <c r="F1247" s="142">
        <v>578090</v>
      </c>
      <c r="G1247" s="142">
        <v>557471</v>
      </c>
      <c r="H1247" s="142">
        <v>0</v>
      </c>
      <c r="I1247" s="142">
        <v>16</v>
      </c>
      <c r="J1247" s="142">
        <v>557487</v>
      </c>
    </row>
    <row r="1248" spans="1:10" x14ac:dyDescent="0.25">
      <c r="A1248" s="140" t="s">
        <v>5308</v>
      </c>
      <c r="B1248" s="140" t="s">
        <v>3166</v>
      </c>
      <c r="C1248" s="140" t="s">
        <v>47</v>
      </c>
      <c r="D1248" s="140" t="s">
        <v>48</v>
      </c>
      <c r="E1248" s="141" t="s">
        <v>4608</v>
      </c>
      <c r="F1248" s="142">
        <v>891226</v>
      </c>
      <c r="G1248" s="142">
        <v>885405</v>
      </c>
      <c r="H1248" s="142">
        <v>0</v>
      </c>
      <c r="I1248" s="142">
        <v>26</v>
      </c>
      <c r="J1248" s="142">
        <v>885431</v>
      </c>
    </row>
    <row r="1249" spans="1:10" x14ac:dyDescent="0.25">
      <c r="A1249" s="140" t="s">
        <v>5128</v>
      </c>
      <c r="B1249" s="140" t="s">
        <v>3166</v>
      </c>
      <c r="C1249" s="140" t="s">
        <v>27</v>
      </c>
      <c r="D1249" s="140" t="s">
        <v>28</v>
      </c>
      <c r="E1249" s="141" t="s">
        <v>4609</v>
      </c>
      <c r="F1249" s="142">
        <v>1167787</v>
      </c>
      <c r="G1249" s="142">
        <v>1158658</v>
      </c>
      <c r="H1249" s="142">
        <v>0</v>
      </c>
      <c r="I1249" s="142">
        <v>34</v>
      </c>
      <c r="J1249" s="142">
        <v>1158692</v>
      </c>
    </row>
    <row r="1250" spans="1:10" x14ac:dyDescent="0.25">
      <c r="A1250" s="140" t="s">
        <v>5600</v>
      </c>
      <c r="B1250" s="140" t="s">
        <v>3166</v>
      </c>
      <c r="C1250" s="140" t="s">
        <v>99</v>
      </c>
      <c r="D1250" s="140" t="s">
        <v>100</v>
      </c>
      <c r="E1250" s="141" t="s">
        <v>4610</v>
      </c>
      <c r="F1250" s="142">
        <v>1010221</v>
      </c>
      <c r="G1250" s="142">
        <v>1003765</v>
      </c>
      <c r="H1250" s="142">
        <v>0</v>
      </c>
      <c r="I1250" s="142">
        <v>29</v>
      </c>
      <c r="J1250" s="142">
        <v>1003794</v>
      </c>
    </row>
    <row r="1251" spans="1:10" x14ac:dyDescent="0.25">
      <c r="A1251" s="140" t="s">
        <v>5618</v>
      </c>
      <c r="B1251" s="140" t="s">
        <v>3166</v>
      </c>
      <c r="C1251" s="140" t="s">
        <v>99</v>
      </c>
      <c r="D1251" s="140" t="s">
        <v>100</v>
      </c>
      <c r="E1251" s="141" t="s">
        <v>4611</v>
      </c>
      <c r="F1251" s="142">
        <v>1379418</v>
      </c>
      <c r="G1251" s="142">
        <v>1436139</v>
      </c>
      <c r="H1251" s="142">
        <v>0</v>
      </c>
      <c r="I1251" s="142">
        <v>42</v>
      </c>
      <c r="J1251" s="142">
        <v>1436181</v>
      </c>
    </row>
    <row r="1252" spans="1:10" x14ac:dyDescent="0.25">
      <c r="A1252" s="140" t="s">
        <v>5496</v>
      </c>
      <c r="B1252" s="140" t="s">
        <v>3166</v>
      </c>
      <c r="C1252" s="140" t="s">
        <v>99</v>
      </c>
      <c r="D1252" s="140" t="s">
        <v>100</v>
      </c>
      <c r="E1252" s="141" t="s">
        <v>4612</v>
      </c>
      <c r="F1252" s="142">
        <v>928394</v>
      </c>
      <c r="G1252" s="142">
        <v>940388</v>
      </c>
      <c r="H1252" s="142">
        <v>0</v>
      </c>
      <c r="I1252" s="142">
        <v>27</v>
      </c>
      <c r="J1252" s="142">
        <v>940415</v>
      </c>
    </row>
    <row r="1253" spans="1:10" x14ac:dyDescent="0.25">
      <c r="A1253" s="140" t="s">
        <v>5772</v>
      </c>
      <c r="B1253" s="140" t="s">
        <v>3234</v>
      </c>
      <c r="C1253" s="140" t="s">
        <v>19</v>
      </c>
      <c r="D1253" s="140" t="s">
        <v>20</v>
      </c>
      <c r="E1253" s="141" t="s">
        <v>6013</v>
      </c>
      <c r="F1253" s="142">
        <v>12524135</v>
      </c>
      <c r="G1253" s="142">
        <v>12360007</v>
      </c>
      <c r="H1253" s="142">
        <v>0</v>
      </c>
      <c r="I1253" s="142">
        <v>160344</v>
      </c>
      <c r="J1253" s="142">
        <v>12520351</v>
      </c>
    </row>
    <row r="1254" spans="1:10" x14ac:dyDescent="0.25">
      <c r="A1254" s="140" t="s">
        <v>5755</v>
      </c>
      <c r="B1254" s="140" t="s">
        <v>3234</v>
      </c>
      <c r="C1254" s="140" t="s">
        <v>27</v>
      </c>
      <c r="D1254" s="140" t="s">
        <v>28</v>
      </c>
      <c r="E1254" s="141" t="s">
        <v>4704</v>
      </c>
      <c r="F1254" s="142">
        <v>277608</v>
      </c>
      <c r="G1254" s="142">
        <v>283986</v>
      </c>
      <c r="H1254" s="142">
        <v>0</v>
      </c>
      <c r="I1254" s="142">
        <v>8</v>
      </c>
      <c r="J1254" s="142">
        <v>283994</v>
      </c>
    </row>
    <row r="1255" spans="1:10" x14ac:dyDescent="0.25">
      <c r="A1255" s="140" t="s">
        <v>5276</v>
      </c>
      <c r="B1255" s="140" t="s">
        <v>3234</v>
      </c>
      <c r="C1255" s="140" t="s">
        <v>27</v>
      </c>
      <c r="D1255" s="140" t="s">
        <v>28</v>
      </c>
      <c r="E1255" s="141" t="s">
        <v>4614</v>
      </c>
      <c r="F1255" s="142">
        <v>1371357</v>
      </c>
      <c r="G1255" s="142">
        <v>1364829</v>
      </c>
      <c r="H1255" s="142">
        <v>0</v>
      </c>
      <c r="I1255" s="142">
        <v>40</v>
      </c>
      <c r="J1255" s="142">
        <v>1364869</v>
      </c>
    </row>
    <row r="1256" spans="1:10" x14ac:dyDescent="0.25">
      <c r="A1256" s="140" t="s">
        <v>5292</v>
      </c>
      <c r="B1256" s="140" t="s">
        <v>3234</v>
      </c>
      <c r="C1256" s="140" t="s">
        <v>27</v>
      </c>
      <c r="D1256" s="140" t="s">
        <v>28</v>
      </c>
      <c r="E1256" s="141" t="s">
        <v>4615</v>
      </c>
      <c r="F1256" s="142">
        <v>1536918</v>
      </c>
      <c r="G1256" s="142">
        <v>1556963</v>
      </c>
      <c r="H1256" s="142">
        <v>0</v>
      </c>
      <c r="I1256" s="142">
        <v>45</v>
      </c>
      <c r="J1256" s="142">
        <v>1557008</v>
      </c>
    </row>
    <row r="1257" spans="1:10" x14ac:dyDescent="0.25">
      <c r="A1257" s="140" t="s">
        <v>5739</v>
      </c>
      <c r="B1257" s="140" t="s">
        <v>3234</v>
      </c>
      <c r="C1257" s="140" t="s">
        <v>27</v>
      </c>
      <c r="D1257" s="140" t="s">
        <v>28</v>
      </c>
      <c r="E1257" s="141" t="s">
        <v>4616</v>
      </c>
      <c r="F1257" s="142">
        <v>258599</v>
      </c>
      <c r="G1257" s="142">
        <v>276975</v>
      </c>
      <c r="H1257" s="142">
        <v>0</v>
      </c>
      <c r="I1257" s="142">
        <v>8</v>
      </c>
      <c r="J1257" s="142">
        <v>276983</v>
      </c>
    </row>
    <row r="1258" spans="1:10" x14ac:dyDescent="0.25">
      <c r="A1258" s="140" t="s">
        <v>5507</v>
      </c>
      <c r="B1258" s="140" t="s">
        <v>3234</v>
      </c>
      <c r="C1258" s="140" t="s">
        <v>27</v>
      </c>
      <c r="D1258" s="140" t="s">
        <v>28</v>
      </c>
      <c r="E1258" s="141" t="s">
        <v>4617</v>
      </c>
      <c r="F1258" s="142">
        <v>371116</v>
      </c>
      <c r="G1258" s="142">
        <v>366364</v>
      </c>
      <c r="H1258" s="142">
        <v>0</v>
      </c>
      <c r="I1258" s="142">
        <v>11</v>
      </c>
      <c r="J1258" s="142">
        <v>366375</v>
      </c>
    </row>
    <row r="1259" spans="1:10" x14ac:dyDescent="0.25">
      <c r="A1259" s="140" t="s">
        <v>5501</v>
      </c>
      <c r="B1259" s="140" t="s">
        <v>3234</v>
      </c>
      <c r="C1259" s="140" t="s">
        <v>27</v>
      </c>
      <c r="D1259" s="140" t="s">
        <v>28</v>
      </c>
      <c r="E1259" s="141" t="s">
        <v>4618</v>
      </c>
      <c r="F1259" s="142">
        <v>753255</v>
      </c>
      <c r="G1259" s="142">
        <v>764143</v>
      </c>
      <c r="H1259" s="142">
        <v>0</v>
      </c>
      <c r="I1259" s="142">
        <v>22</v>
      </c>
      <c r="J1259" s="142">
        <v>764165</v>
      </c>
    </row>
    <row r="1260" spans="1:10" x14ac:dyDescent="0.25">
      <c r="A1260" s="140" t="s">
        <v>5901</v>
      </c>
      <c r="B1260" s="140" t="s">
        <v>3234</v>
      </c>
      <c r="C1260" s="140" t="s">
        <v>27</v>
      </c>
      <c r="D1260" s="140" t="s">
        <v>28</v>
      </c>
      <c r="E1260" s="141" t="s">
        <v>4619</v>
      </c>
      <c r="F1260" s="142">
        <v>89762</v>
      </c>
      <c r="G1260" s="142">
        <v>94737</v>
      </c>
      <c r="H1260" s="142">
        <v>0</v>
      </c>
      <c r="I1260" s="142">
        <v>3</v>
      </c>
      <c r="J1260" s="142">
        <v>94740</v>
      </c>
    </row>
    <row r="1261" spans="1:10" x14ac:dyDescent="0.25">
      <c r="A1261" s="140" t="s">
        <v>5717</v>
      </c>
      <c r="B1261" s="140" t="s">
        <v>3234</v>
      </c>
      <c r="C1261" s="140" t="s">
        <v>27</v>
      </c>
      <c r="D1261" s="140" t="s">
        <v>28</v>
      </c>
      <c r="E1261" s="141" t="s">
        <v>4620</v>
      </c>
      <c r="F1261" s="142">
        <v>376831</v>
      </c>
      <c r="G1261" s="142">
        <v>374078</v>
      </c>
      <c r="H1261" s="142">
        <v>0</v>
      </c>
      <c r="I1261" s="142">
        <v>11</v>
      </c>
      <c r="J1261" s="142">
        <v>374089</v>
      </c>
    </row>
    <row r="1262" spans="1:10" x14ac:dyDescent="0.25">
      <c r="A1262" s="140" t="s">
        <v>5565</v>
      </c>
      <c r="B1262" s="140" t="s">
        <v>3234</v>
      </c>
      <c r="C1262" s="140" t="s">
        <v>27</v>
      </c>
      <c r="D1262" s="140" t="s">
        <v>28</v>
      </c>
      <c r="E1262" s="141" t="s">
        <v>4621</v>
      </c>
      <c r="F1262" s="142">
        <v>1103240</v>
      </c>
      <c r="G1262" s="142">
        <v>1084546</v>
      </c>
      <c r="H1262" s="142">
        <v>0</v>
      </c>
      <c r="I1262" s="142">
        <v>32</v>
      </c>
      <c r="J1262" s="142">
        <v>1084578</v>
      </c>
    </row>
    <row r="1263" spans="1:10" x14ac:dyDescent="0.25">
      <c r="A1263" s="140" t="s">
        <v>4961</v>
      </c>
      <c r="B1263" s="140" t="s">
        <v>3254</v>
      </c>
      <c r="C1263" s="140" t="s">
        <v>19</v>
      </c>
      <c r="D1263" s="140" t="s">
        <v>20</v>
      </c>
      <c r="E1263" s="141" t="s">
        <v>6014</v>
      </c>
      <c r="F1263" s="142">
        <v>2783498</v>
      </c>
      <c r="G1263" s="142">
        <v>2761881</v>
      </c>
      <c r="H1263" s="142">
        <v>0</v>
      </c>
      <c r="I1263" s="142">
        <v>35829</v>
      </c>
      <c r="J1263" s="142">
        <v>2797710</v>
      </c>
    </row>
    <row r="1264" spans="1:10" x14ac:dyDescent="0.25">
      <c r="A1264" s="140" t="s">
        <v>5137</v>
      </c>
      <c r="B1264" s="140" t="s">
        <v>3254</v>
      </c>
      <c r="C1264" s="140" t="s">
        <v>27</v>
      </c>
      <c r="D1264" s="140" t="s">
        <v>28</v>
      </c>
      <c r="E1264" s="141" t="s">
        <v>4623</v>
      </c>
      <c r="F1264" s="142">
        <v>272640</v>
      </c>
      <c r="G1264" s="142">
        <v>287272</v>
      </c>
      <c r="H1264" s="142">
        <v>0</v>
      </c>
      <c r="I1264" s="142">
        <v>8</v>
      </c>
      <c r="J1264" s="142">
        <v>287280</v>
      </c>
    </row>
    <row r="1265" spans="1:10" x14ac:dyDescent="0.25">
      <c r="A1265" s="140" t="s">
        <v>5094</v>
      </c>
      <c r="B1265" s="140" t="s">
        <v>3254</v>
      </c>
      <c r="C1265" s="140" t="s">
        <v>27</v>
      </c>
      <c r="D1265" s="140" t="s">
        <v>28</v>
      </c>
      <c r="E1265" s="141" t="s">
        <v>4624</v>
      </c>
      <c r="F1265" s="142">
        <v>404543</v>
      </c>
      <c r="G1265" s="142">
        <v>397429</v>
      </c>
      <c r="H1265" s="142">
        <v>0</v>
      </c>
      <c r="I1265" s="142">
        <v>12</v>
      </c>
      <c r="J1265" s="142">
        <v>397441</v>
      </c>
    </row>
    <row r="1266" spans="1:10" x14ac:dyDescent="0.25">
      <c r="A1266" s="143" t="s">
        <v>3365</v>
      </c>
      <c r="B1266" s="143" t="s">
        <v>3369</v>
      </c>
      <c r="C1266" s="149" t="s">
        <v>3364</v>
      </c>
      <c r="D1266" s="143" t="s">
        <v>6015</v>
      </c>
      <c r="E1266" s="145" t="s">
        <v>4625</v>
      </c>
      <c r="F1266" s="146">
        <v>1028149</v>
      </c>
      <c r="G1266" s="146">
        <v>1022457</v>
      </c>
      <c r="H1266" s="142">
        <v>0</v>
      </c>
      <c r="I1266" s="142">
        <v>0</v>
      </c>
      <c r="J1266" s="142">
        <v>1022457</v>
      </c>
    </row>
    <row r="1267" spans="1:10" x14ac:dyDescent="0.25">
      <c r="A1267" s="143" t="s">
        <v>3366</v>
      </c>
      <c r="B1267" s="143" t="s">
        <v>3370</v>
      </c>
      <c r="C1267" s="149" t="s">
        <v>3364</v>
      </c>
      <c r="D1267" s="143" t="s">
        <v>6015</v>
      </c>
      <c r="E1267" s="145" t="s">
        <v>4626</v>
      </c>
      <c r="F1267" s="146">
        <v>3036355</v>
      </c>
      <c r="G1267" s="146">
        <v>3043965</v>
      </c>
      <c r="H1267" s="142">
        <v>0</v>
      </c>
      <c r="I1267" s="142">
        <v>0</v>
      </c>
      <c r="J1267" s="142">
        <v>3043965</v>
      </c>
    </row>
    <row r="1268" spans="1:10" x14ac:dyDescent="0.25">
      <c r="A1268" s="143" t="s">
        <v>3367</v>
      </c>
      <c r="B1268" s="143" t="s">
        <v>3371</v>
      </c>
      <c r="C1268" s="149" t="s">
        <v>3364</v>
      </c>
      <c r="D1268" s="143" t="s">
        <v>6015</v>
      </c>
      <c r="E1268" s="145" t="s">
        <v>4627</v>
      </c>
      <c r="F1268" s="146">
        <v>970930</v>
      </c>
      <c r="G1268" s="146">
        <v>984846</v>
      </c>
      <c r="H1268" s="142">
        <v>0</v>
      </c>
      <c r="I1268" s="142">
        <v>0</v>
      </c>
      <c r="J1268" s="142">
        <v>984846</v>
      </c>
    </row>
    <row r="1269" spans="1:10" x14ac:dyDescent="0.25">
      <c r="A1269" s="150" t="s">
        <v>3368</v>
      </c>
      <c r="B1269" s="150" t="s">
        <v>3372</v>
      </c>
      <c r="C1269" s="151" t="s">
        <v>3364</v>
      </c>
      <c r="D1269" s="150" t="s">
        <v>6015</v>
      </c>
      <c r="E1269" s="152" t="s">
        <v>4628</v>
      </c>
      <c r="F1269" s="153">
        <v>1964566</v>
      </c>
      <c r="G1269" s="153">
        <v>1948732</v>
      </c>
      <c r="H1269" s="153">
        <v>0</v>
      </c>
      <c r="I1269" s="153">
        <v>0</v>
      </c>
      <c r="J1269" s="153">
        <v>1948732</v>
      </c>
    </row>
    <row r="1270" spans="1:10" x14ac:dyDescent="0.25">
      <c r="A1270" s="154" t="s">
        <v>6016</v>
      </c>
      <c r="B1270" s="154"/>
      <c r="C1270" s="154"/>
      <c r="D1270" s="154"/>
      <c r="E1270" s="155"/>
      <c r="F1270" s="156">
        <v>3000000000</v>
      </c>
      <c r="G1270" s="156">
        <v>3000000000</v>
      </c>
      <c r="H1270" s="157">
        <v>-2118742.3200000003</v>
      </c>
      <c r="I1270" s="156">
        <v>16473516</v>
      </c>
      <c r="J1270" s="157">
        <v>3014354773.6800003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37"/>
  <sheetViews>
    <sheetView workbookViewId="0"/>
  </sheetViews>
  <sheetFormatPr defaultColWidth="8.85546875" defaultRowHeight="15" x14ac:dyDescent="0.25"/>
  <cols>
    <col min="3" max="3" width="18.28515625" customWidth="1"/>
    <col min="7" max="7" width="18.7109375" customWidth="1"/>
  </cols>
  <sheetData>
    <row r="1" spans="1:13" x14ac:dyDescent="0.25">
      <c r="A1" t="s">
        <v>7718</v>
      </c>
      <c r="B1" t="s">
        <v>7717</v>
      </c>
      <c r="C1" t="s">
        <v>7716</v>
      </c>
      <c r="D1" t="s">
        <v>7715</v>
      </c>
      <c r="E1" t="s">
        <v>7714</v>
      </c>
      <c r="F1" t="s">
        <v>7713</v>
      </c>
      <c r="G1" t="s">
        <v>7712</v>
      </c>
      <c r="H1" t="s">
        <v>7711</v>
      </c>
      <c r="I1" t="s">
        <v>7710</v>
      </c>
      <c r="J1" t="s">
        <v>7709</v>
      </c>
      <c r="K1" t="s">
        <v>7708</v>
      </c>
      <c r="L1" t="s">
        <v>7707</v>
      </c>
      <c r="M1" t="s">
        <v>7706</v>
      </c>
    </row>
    <row r="2" spans="1:13" x14ac:dyDescent="0.25">
      <c r="A2" t="s">
        <v>2794</v>
      </c>
      <c r="C2" t="s">
        <v>7703</v>
      </c>
      <c r="D2" t="s">
        <v>6176</v>
      </c>
      <c r="G2" t="s">
        <v>7705</v>
      </c>
      <c r="H2" t="s">
        <v>4977</v>
      </c>
      <c r="I2" t="s">
        <v>2792</v>
      </c>
      <c r="J2" t="s">
        <v>236</v>
      </c>
      <c r="K2" t="s">
        <v>6199</v>
      </c>
      <c r="M2" t="str">
        <f t="shared" ref="M2:M65" si="0">I2&amp;J2</f>
        <v>48059</v>
      </c>
    </row>
    <row r="3" spans="1:13" x14ac:dyDescent="0.25">
      <c r="A3" t="s">
        <v>2794</v>
      </c>
      <c r="C3" t="s">
        <v>7703</v>
      </c>
      <c r="D3" t="s">
        <v>6176</v>
      </c>
      <c r="G3" t="s">
        <v>6813</v>
      </c>
      <c r="H3" t="s">
        <v>4977</v>
      </c>
      <c r="I3" t="s">
        <v>2792</v>
      </c>
      <c r="J3" t="s">
        <v>7704</v>
      </c>
      <c r="K3" t="s">
        <v>6199</v>
      </c>
      <c r="M3" t="str">
        <f t="shared" si="0"/>
        <v>48253</v>
      </c>
    </row>
    <row r="4" spans="1:13" x14ac:dyDescent="0.25">
      <c r="A4" t="s">
        <v>2794</v>
      </c>
      <c r="C4" t="s">
        <v>7703</v>
      </c>
      <c r="D4" t="s">
        <v>6176</v>
      </c>
      <c r="G4" t="s">
        <v>7702</v>
      </c>
      <c r="H4" t="s">
        <v>4977</v>
      </c>
      <c r="I4" t="s">
        <v>2792</v>
      </c>
      <c r="J4" t="s">
        <v>7701</v>
      </c>
      <c r="K4" t="s">
        <v>6174</v>
      </c>
      <c r="M4" t="str">
        <f t="shared" si="0"/>
        <v>48441</v>
      </c>
    </row>
    <row r="5" spans="1:13" x14ac:dyDescent="0.25">
      <c r="A5" t="s">
        <v>2652</v>
      </c>
      <c r="C5" t="s">
        <v>7694</v>
      </c>
      <c r="D5" t="s">
        <v>6176</v>
      </c>
      <c r="G5" t="s">
        <v>7700</v>
      </c>
      <c r="H5" t="s">
        <v>5784</v>
      </c>
      <c r="I5" t="s">
        <v>2650</v>
      </c>
      <c r="J5" t="s">
        <v>844</v>
      </c>
      <c r="K5" t="s">
        <v>6174</v>
      </c>
      <c r="M5" t="str">
        <f t="shared" si="0"/>
        <v>72003</v>
      </c>
    </row>
    <row r="6" spans="1:13" x14ac:dyDescent="0.25">
      <c r="A6" t="s">
        <v>2652</v>
      </c>
      <c r="C6" t="s">
        <v>7694</v>
      </c>
      <c r="D6" t="s">
        <v>6176</v>
      </c>
      <c r="G6" t="s">
        <v>5195</v>
      </c>
      <c r="H6" t="s">
        <v>5784</v>
      </c>
      <c r="I6" t="s">
        <v>2650</v>
      </c>
      <c r="J6" t="s">
        <v>176</v>
      </c>
      <c r="K6" t="s">
        <v>6174</v>
      </c>
      <c r="M6" t="str">
        <f t="shared" si="0"/>
        <v>72005</v>
      </c>
    </row>
    <row r="7" spans="1:13" x14ac:dyDescent="0.25">
      <c r="A7" t="s">
        <v>2652</v>
      </c>
      <c r="C7" t="s">
        <v>7694</v>
      </c>
      <c r="D7" t="s">
        <v>6176</v>
      </c>
      <c r="G7" t="s">
        <v>7699</v>
      </c>
      <c r="H7" t="s">
        <v>5784</v>
      </c>
      <c r="I7" t="s">
        <v>2650</v>
      </c>
      <c r="J7" t="s">
        <v>886</v>
      </c>
      <c r="K7" t="s">
        <v>6174</v>
      </c>
      <c r="M7" t="str">
        <f t="shared" si="0"/>
        <v>72011</v>
      </c>
    </row>
    <row r="8" spans="1:13" x14ac:dyDescent="0.25">
      <c r="A8" t="s">
        <v>2652</v>
      </c>
      <c r="C8" t="s">
        <v>7694</v>
      </c>
      <c r="D8" t="s">
        <v>6176</v>
      </c>
      <c r="G8" t="s">
        <v>5355</v>
      </c>
      <c r="H8" t="s">
        <v>5784</v>
      </c>
      <c r="I8" t="s">
        <v>2650</v>
      </c>
      <c r="J8" t="s">
        <v>243</v>
      </c>
      <c r="K8" t="s">
        <v>6174</v>
      </c>
      <c r="M8" t="str">
        <f t="shared" si="0"/>
        <v>72071</v>
      </c>
    </row>
    <row r="9" spans="1:13" x14ac:dyDescent="0.25">
      <c r="A9" t="s">
        <v>2652</v>
      </c>
      <c r="C9" t="s">
        <v>7694</v>
      </c>
      <c r="D9" t="s">
        <v>6176</v>
      </c>
      <c r="G9" t="s">
        <v>7698</v>
      </c>
      <c r="H9" t="s">
        <v>5784</v>
      </c>
      <c r="I9" t="s">
        <v>2650</v>
      </c>
      <c r="J9" t="s">
        <v>43</v>
      </c>
      <c r="K9" t="s">
        <v>6174</v>
      </c>
      <c r="M9" t="str">
        <f t="shared" si="0"/>
        <v>72081</v>
      </c>
    </row>
    <row r="10" spans="1:13" x14ac:dyDescent="0.25">
      <c r="A10" t="s">
        <v>2652</v>
      </c>
      <c r="C10" t="s">
        <v>7694</v>
      </c>
      <c r="D10" t="s">
        <v>6176</v>
      </c>
      <c r="G10" t="s">
        <v>7697</v>
      </c>
      <c r="H10" t="s">
        <v>5784</v>
      </c>
      <c r="I10" t="s">
        <v>2650</v>
      </c>
      <c r="J10" t="s">
        <v>472</v>
      </c>
      <c r="K10" t="s">
        <v>6174</v>
      </c>
      <c r="M10" t="str">
        <f t="shared" si="0"/>
        <v>72099</v>
      </c>
    </row>
    <row r="11" spans="1:13" x14ac:dyDescent="0.25">
      <c r="A11" t="s">
        <v>2652</v>
      </c>
      <c r="C11" t="s">
        <v>7694</v>
      </c>
      <c r="D11" t="s">
        <v>6176</v>
      </c>
      <c r="G11" t="s">
        <v>7696</v>
      </c>
      <c r="H11" t="s">
        <v>5784</v>
      </c>
      <c r="I11" t="s">
        <v>2650</v>
      </c>
      <c r="J11" t="s">
        <v>1077</v>
      </c>
      <c r="K11" t="s">
        <v>6174</v>
      </c>
      <c r="M11" t="str">
        <f t="shared" si="0"/>
        <v>72117</v>
      </c>
    </row>
    <row r="12" spans="1:13" x14ac:dyDescent="0.25">
      <c r="A12" t="s">
        <v>2652</v>
      </c>
      <c r="C12" t="s">
        <v>7694</v>
      </c>
      <c r="D12" t="s">
        <v>6176</v>
      </c>
      <c r="G12" t="s">
        <v>7695</v>
      </c>
      <c r="H12" t="s">
        <v>5784</v>
      </c>
      <c r="I12" t="s">
        <v>2650</v>
      </c>
      <c r="J12" t="s">
        <v>121</v>
      </c>
      <c r="K12" t="s">
        <v>6174</v>
      </c>
      <c r="M12" t="str">
        <f t="shared" si="0"/>
        <v>72131</v>
      </c>
    </row>
    <row r="13" spans="1:13" x14ac:dyDescent="0.25">
      <c r="A13" t="s">
        <v>2652</v>
      </c>
      <c r="C13" t="s">
        <v>7694</v>
      </c>
      <c r="D13" t="s">
        <v>6176</v>
      </c>
      <c r="G13" t="s">
        <v>7693</v>
      </c>
      <c r="H13" t="s">
        <v>5784</v>
      </c>
      <c r="I13" t="s">
        <v>2650</v>
      </c>
      <c r="J13" t="s">
        <v>1488</v>
      </c>
      <c r="K13" t="s">
        <v>6174</v>
      </c>
      <c r="M13" t="str">
        <f t="shared" si="0"/>
        <v>72141</v>
      </c>
    </row>
    <row r="14" spans="1:13" x14ac:dyDescent="0.25">
      <c r="A14" t="s">
        <v>6070</v>
      </c>
      <c r="C14" t="s">
        <v>7692</v>
      </c>
      <c r="D14" t="s">
        <v>6176</v>
      </c>
      <c r="G14" t="s">
        <v>7691</v>
      </c>
      <c r="H14" t="s">
        <v>5748</v>
      </c>
      <c r="I14" t="s">
        <v>2483</v>
      </c>
      <c r="J14" t="s">
        <v>461</v>
      </c>
      <c r="K14" t="s">
        <v>7690</v>
      </c>
      <c r="M14" t="str">
        <f t="shared" si="0"/>
        <v>40047</v>
      </c>
    </row>
    <row r="15" spans="1:13" x14ac:dyDescent="0.25">
      <c r="A15" t="s">
        <v>2387</v>
      </c>
      <c r="B15" t="s">
        <v>7438</v>
      </c>
      <c r="C15" t="s">
        <v>7688</v>
      </c>
      <c r="D15" t="s">
        <v>6176</v>
      </c>
      <c r="F15" t="s">
        <v>7436</v>
      </c>
      <c r="G15" t="s">
        <v>7689</v>
      </c>
      <c r="H15" t="s">
        <v>5279</v>
      </c>
      <c r="I15" t="s">
        <v>2384</v>
      </c>
      <c r="J15" t="s">
        <v>2050</v>
      </c>
      <c r="K15" t="s">
        <v>6174</v>
      </c>
      <c r="M15" t="str">
        <f t="shared" si="0"/>
        <v>39133</v>
      </c>
    </row>
    <row r="16" spans="1:13" x14ac:dyDescent="0.25">
      <c r="A16" t="s">
        <v>2387</v>
      </c>
      <c r="B16" t="s">
        <v>7438</v>
      </c>
      <c r="C16" t="s">
        <v>7688</v>
      </c>
      <c r="D16" t="s">
        <v>6176</v>
      </c>
      <c r="F16" t="s">
        <v>7436</v>
      </c>
      <c r="G16" t="s">
        <v>5577</v>
      </c>
      <c r="H16" t="s">
        <v>5279</v>
      </c>
      <c r="I16" t="s">
        <v>2384</v>
      </c>
      <c r="J16" t="s">
        <v>2090</v>
      </c>
      <c r="K16" t="s">
        <v>6174</v>
      </c>
      <c r="M16" t="str">
        <f t="shared" si="0"/>
        <v>39153</v>
      </c>
    </row>
    <row r="17" spans="1:13" x14ac:dyDescent="0.25">
      <c r="A17" t="s">
        <v>1145</v>
      </c>
      <c r="C17" t="s">
        <v>7685</v>
      </c>
      <c r="D17" t="s">
        <v>6176</v>
      </c>
      <c r="G17" t="s">
        <v>7121</v>
      </c>
      <c r="H17" t="s">
        <v>5278</v>
      </c>
      <c r="I17" t="s">
        <v>1142</v>
      </c>
      <c r="J17" t="s">
        <v>108</v>
      </c>
      <c r="K17" t="s">
        <v>6199</v>
      </c>
      <c r="M17" t="str">
        <f t="shared" si="0"/>
        <v>13007</v>
      </c>
    </row>
    <row r="18" spans="1:13" x14ac:dyDescent="0.25">
      <c r="A18" t="s">
        <v>1145</v>
      </c>
      <c r="C18" t="s">
        <v>7685</v>
      </c>
      <c r="D18" t="s">
        <v>6176</v>
      </c>
      <c r="G18" t="s">
        <v>7687</v>
      </c>
      <c r="H18" t="s">
        <v>5278</v>
      </c>
      <c r="I18" t="s">
        <v>1142</v>
      </c>
      <c r="J18" t="s">
        <v>351</v>
      </c>
      <c r="K18" t="s">
        <v>6174</v>
      </c>
      <c r="M18" t="str">
        <f t="shared" si="0"/>
        <v>13095</v>
      </c>
    </row>
    <row r="19" spans="1:13" x14ac:dyDescent="0.25">
      <c r="A19" t="s">
        <v>1145</v>
      </c>
      <c r="C19" t="s">
        <v>7685</v>
      </c>
      <c r="D19" t="s">
        <v>6176</v>
      </c>
      <c r="G19" t="s">
        <v>5371</v>
      </c>
      <c r="H19" t="s">
        <v>5278</v>
      </c>
      <c r="I19" t="s">
        <v>1142</v>
      </c>
      <c r="J19" t="s">
        <v>1532</v>
      </c>
      <c r="K19" t="s">
        <v>6174</v>
      </c>
      <c r="M19" t="str">
        <f t="shared" si="0"/>
        <v>13177</v>
      </c>
    </row>
    <row r="20" spans="1:13" x14ac:dyDescent="0.25">
      <c r="A20" t="s">
        <v>1145</v>
      </c>
      <c r="C20" t="s">
        <v>7685</v>
      </c>
      <c r="D20" t="s">
        <v>6176</v>
      </c>
      <c r="G20" t="s">
        <v>7686</v>
      </c>
      <c r="H20" t="s">
        <v>5278</v>
      </c>
      <c r="I20" t="s">
        <v>1142</v>
      </c>
      <c r="J20" t="s">
        <v>6427</v>
      </c>
      <c r="K20" t="s">
        <v>6199</v>
      </c>
      <c r="M20" t="str">
        <f t="shared" si="0"/>
        <v>13273</v>
      </c>
    </row>
    <row r="21" spans="1:13" x14ac:dyDescent="0.25">
      <c r="A21" t="s">
        <v>1145</v>
      </c>
      <c r="C21" t="s">
        <v>7685</v>
      </c>
      <c r="D21" t="s">
        <v>6176</v>
      </c>
      <c r="G21" t="s">
        <v>7684</v>
      </c>
      <c r="H21" t="s">
        <v>5278</v>
      </c>
      <c r="I21" t="s">
        <v>1142</v>
      </c>
      <c r="J21" t="s">
        <v>7683</v>
      </c>
      <c r="K21" t="s">
        <v>6199</v>
      </c>
      <c r="M21" t="str">
        <f t="shared" si="0"/>
        <v>13321</v>
      </c>
    </row>
    <row r="22" spans="1:13" x14ac:dyDescent="0.25">
      <c r="A22" t="s">
        <v>4665</v>
      </c>
      <c r="B22" t="s">
        <v>6558</v>
      </c>
      <c r="C22" t="s">
        <v>7682</v>
      </c>
      <c r="D22" t="s">
        <v>6176</v>
      </c>
      <c r="F22" t="s">
        <v>6556</v>
      </c>
      <c r="G22" t="s">
        <v>7080</v>
      </c>
      <c r="H22" t="s">
        <v>5787</v>
      </c>
      <c r="I22" t="s">
        <v>2510</v>
      </c>
      <c r="J22" t="s">
        <v>1339</v>
      </c>
      <c r="K22" t="s">
        <v>6174</v>
      </c>
      <c r="M22" t="str">
        <f t="shared" si="0"/>
        <v>41043</v>
      </c>
    </row>
    <row r="23" spans="1:13" x14ac:dyDescent="0.25">
      <c r="A23" t="s">
        <v>2269</v>
      </c>
      <c r="B23" t="s">
        <v>7243</v>
      </c>
      <c r="C23" t="s">
        <v>7677</v>
      </c>
      <c r="D23" t="s">
        <v>6176</v>
      </c>
      <c r="F23" t="s">
        <v>7241</v>
      </c>
      <c r="G23" t="s">
        <v>7681</v>
      </c>
      <c r="H23" t="s">
        <v>4890</v>
      </c>
      <c r="I23" t="s">
        <v>2266</v>
      </c>
      <c r="J23" t="s">
        <v>227</v>
      </c>
      <c r="K23" t="s">
        <v>6174</v>
      </c>
      <c r="M23" t="str">
        <f t="shared" si="0"/>
        <v>36001</v>
      </c>
    </row>
    <row r="24" spans="1:13" x14ac:dyDescent="0.25">
      <c r="A24" t="s">
        <v>2269</v>
      </c>
      <c r="B24" t="s">
        <v>7243</v>
      </c>
      <c r="C24" t="s">
        <v>7677</v>
      </c>
      <c r="D24" t="s">
        <v>6176</v>
      </c>
      <c r="F24" t="s">
        <v>7241</v>
      </c>
      <c r="G24" t="s">
        <v>7680</v>
      </c>
      <c r="H24" t="s">
        <v>4890</v>
      </c>
      <c r="I24" t="s">
        <v>2266</v>
      </c>
      <c r="J24" t="s">
        <v>384</v>
      </c>
      <c r="K24" t="s">
        <v>6174</v>
      </c>
      <c r="M24" t="str">
        <f t="shared" si="0"/>
        <v>36083</v>
      </c>
    </row>
    <row r="25" spans="1:13" x14ac:dyDescent="0.25">
      <c r="A25" t="s">
        <v>2269</v>
      </c>
      <c r="B25" t="s">
        <v>7243</v>
      </c>
      <c r="C25" t="s">
        <v>7677</v>
      </c>
      <c r="D25" t="s">
        <v>6176</v>
      </c>
      <c r="F25" t="s">
        <v>7241</v>
      </c>
      <c r="G25" t="s">
        <v>7679</v>
      </c>
      <c r="H25" t="s">
        <v>4890</v>
      </c>
      <c r="I25" t="s">
        <v>2266</v>
      </c>
      <c r="J25" t="s">
        <v>156</v>
      </c>
      <c r="K25" t="s">
        <v>6174</v>
      </c>
      <c r="M25" t="str">
        <f t="shared" si="0"/>
        <v>36091</v>
      </c>
    </row>
    <row r="26" spans="1:13" x14ac:dyDescent="0.25">
      <c r="A26" t="s">
        <v>2269</v>
      </c>
      <c r="B26" t="s">
        <v>7243</v>
      </c>
      <c r="C26" t="s">
        <v>7677</v>
      </c>
      <c r="D26" t="s">
        <v>6176</v>
      </c>
      <c r="F26" t="s">
        <v>7241</v>
      </c>
      <c r="G26" t="s">
        <v>7678</v>
      </c>
      <c r="H26" t="s">
        <v>4890</v>
      </c>
      <c r="I26" t="s">
        <v>2266</v>
      </c>
      <c r="J26" t="s">
        <v>1557</v>
      </c>
      <c r="K26" t="s">
        <v>6174</v>
      </c>
      <c r="M26" t="str">
        <f t="shared" si="0"/>
        <v>36093</v>
      </c>
    </row>
    <row r="27" spans="1:13" x14ac:dyDescent="0.25">
      <c r="A27" t="s">
        <v>2269</v>
      </c>
      <c r="B27" t="s">
        <v>7243</v>
      </c>
      <c r="C27" t="s">
        <v>7677</v>
      </c>
      <c r="D27" t="s">
        <v>6176</v>
      </c>
      <c r="F27" t="s">
        <v>7241</v>
      </c>
      <c r="G27" t="s">
        <v>7676</v>
      </c>
      <c r="H27" t="s">
        <v>4890</v>
      </c>
      <c r="I27" t="s">
        <v>2266</v>
      </c>
      <c r="J27" t="s">
        <v>351</v>
      </c>
      <c r="K27" t="s">
        <v>6199</v>
      </c>
      <c r="M27" t="str">
        <f t="shared" si="0"/>
        <v>36095</v>
      </c>
    </row>
    <row r="28" spans="1:13" x14ac:dyDescent="0.25">
      <c r="A28" t="s">
        <v>2020</v>
      </c>
      <c r="B28" t="s">
        <v>6484</v>
      </c>
      <c r="C28" t="s">
        <v>7672</v>
      </c>
      <c r="D28" t="s">
        <v>6176</v>
      </c>
      <c r="F28" t="s">
        <v>6482</v>
      </c>
      <c r="G28" t="s">
        <v>7675</v>
      </c>
      <c r="H28" t="s">
        <v>5885</v>
      </c>
      <c r="I28" t="s">
        <v>2232</v>
      </c>
      <c r="J28" t="s">
        <v>227</v>
      </c>
      <c r="K28" t="s">
        <v>6174</v>
      </c>
      <c r="M28" t="str">
        <f t="shared" si="0"/>
        <v>35001</v>
      </c>
    </row>
    <row r="29" spans="1:13" x14ac:dyDescent="0.25">
      <c r="A29" t="s">
        <v>2020</v>
      </c>
      <c r="B29" t="s">
        <v>6484</v>
      </c>
      <c r="C29" t="s">
        <v>7672</v>
      </c>
      <c r="D29" t="s">
        <v>6176</v>
      </c>
      <c r="F29" t="s">
        <v>6482</v>
      </c>
      <c r="G29" t="s">
        <v>7674</v>
      </c>
      <c r="H29" t="s">
        <v>5885</v>
      </c>
      <c r="I29" t="s">
        <v>2232</v>
      </c>
      <c r="J29" t="s">
        <v>1339</v>
      </c>
      <c r="K29" t="s">
        <v>6174</v>
      </c>
      <c r="M29" t="str">
        <f t="shared" si="0"/>
        <v>35043</v>
      </c>
    </row>
    <row r="30" spans="1:13" x14ac:dyDescent="0.25">
      <c r="A30" t="s">
        <v>2020</v>
      </c>
      <c r="B30" t="s">
        <v>6484</v>
      </c>
      <c r="C30" t="s">
        <v>7672</v>
      </c>
      <c r="D30" t="s">
        <v>6176</v>
      </c>
      <c r="F30" t="s">
        <v>6482</v>
      </c>
      <c r="G30" t="s">
        <v>7673</v>
      </c>
      <c r="H30" t="s">
        <v>5885</v>
      </c>
      <c r="I30" t="s">
        <v>2232</v>
      </c>
      <c r="J30" t="s">
        <v>1092</v>
      </c>
      <c r="K30" t="s">
        <v>6199</v>
      </c>
      <c r="M30" t="str">
        <f t="shared" si="0"/>
        <v>35057</v>
      </c>
    </row>
    <row r="31" spans="1:13" x14ac:dyDescent="0.25">
      <c r="A31" t="s">
        <v>2020</v>
      </c>
      <c r="B31" t="s">
        <v>6484</v>
      </c>
      <c r="C31" t="s">
        <v>7672</v>
      </c>
      <c r="D31" t="s">
        <v>6176</v>
      </c>
      <c r="F31" t="s">
        <v>6482</v>
      </c>
      <c r="G31" t="s">
        <v>7671</v>
      </c>
      <c r="H31" t="s">
        <v>5885</v>
      </c>
      <c r="I31" t="s">
        <v>2232</v>
      </c>
      <c r="J31" t="s">
        <v>594</v>
      </c>
      <c r="K31" t="s">
        <v>6199</v>
      </c>
      <c r="M31" t="str">
        <f t="shared" si="0"/>
        <v>35061</v>
      </c>
    </row>
    <row r="32" spans="1:13" x14ac:dyDescent="0.25">
      <c r="A32" t="s">
        <v>1577</v>
      </c>
      <c r="C32" t="s">
        <v>7669</v>
      </c>
      <c r="D32" t="s">
        <v>6176</v>
      </c>
      <c r="G32" t="s">
        <v>7670</v>
      </c>
      <c r="H32" t="s">
        <v>5623</v>
      </c>
      <c r="I32" t="s">
        <v>19</v>
      </c>
      <c r="J32" t="s">
        <v>1339</v>
      </c>
      <c r="K32" t="s">
        <v>6199</v>
      </c>
      <c r="M32" t="str">
        <f t="shared" si="0"/>
        <v>22043</v>
      </c>
    </row>
    <row r="33" spans="1:13" x14ac:dyDescent="0.25">
      <c r="A33" t="s">
        <v>1577</v>
      </c>
      <c r="C33" t="s">
        <v>7669</v>
      </c>
      <c r="D33" t="s">
        <v>6176</v>
      </c>
      <c r="G33" t="s">
        <v>7668</v>
      </c>
      <c r="H33" t="s">
        <v>5623</v>
      </c>
      <c r="I33" t="s">
        <v>19</v>
      </c>
      <c r="J33" t="s">
        <v>768</v>
      </c>
      <c r="K33" t="s">
        <v>6174</v>
      </c>
      <c r="M33" t="str">
        <f t="shared" si="0"/>
        <v>22079</v>
      </c>
    </row>
    <row r="34" spans="1:13" x14ac:dyDescent="0.25">
      <c r="A34" t="s">
        <v>2547</v>
      </c>
      <c r="B34" t="s">
        <v>6356</v>
      </c>
      <c r="C34" t="s">
        <v>7667</v>
      </c>
      <c r="D34" t="s">
        <v>6176</v>
      </c>
      <c r="F34" t="s">
        <v>6354</v>
      </c>
      <c r="G34" t="s">
        <v>5672</v>
      </c>
      <c r="H34" t="s">
        <v>4887</v>
      </c>
      <c r="I34" t="s">
        <v>2111</v>
      </c>
      <c r="J34" t="s">
        <v>754</v>
      </c>
      <c r="K34" t="s">
        <v>6174</v>
      </c>
      <c r="M34" t="str">
        <f t="shared" si="0"/>
        <v>34041</v>
      </c>
    </row>
    <row r="35" spans="1:13" x14ac:dyDescent="0.25">
      <c r="A35" t="s">
        <v>2547</v>
      </c>
      <c r="B35" t="s">
        <v>6356</v>
      </c>
      <c r="C35" t="s">
        <v>7667</v>
      </c>
      <c r="D35" t="s">
        <v>6176</v>
      </c>
      <c r="F35" t="s">
        <v>6354</v>
      </c>
      <c r="G35" t="s">
        <v>7578</v>
      </c>
      <c r="H35" t="s">
        <v>5454</v>
      </c>
      <c r="I35" t="s">
        <v>2541</v>
      </c>
      <c r="J35" t="s">
        <v>196</v>
      </c>
      <c r="K35" t="s">
        <v>6174</v>
      </c>
      <c r="M35" t="str">
        <f t="shared" si="0"/>
        <v>42025</v>
      </c>
    </row>
    <row r="36" spans="1:13" x14ac:dyDescent="0.25">
      <c r="A36" t="s">
        <v>2547</v>
      </c>
      <c r="B36" t="s">
        <v>6356</v>
      </c>
      <c r="C36" t="s">
        <v>7667</v>
      </c>
      <c r="D36" t="s">
        <v>6176</v>
      </c>
      <c r="F36" t="s">
        <v>6354</v>
      </c>
      <c r="G36" t="s">
        <v>5673</v>
      </c>
      <c r="H36" t="s">
        <v>5454</v>
      </c>
      <c r="I36" t="s">
        <v>2541</v>
      </c>
      <c r="J36" t="s">
        <v>66</v>
      </c>
      <c r="K36" t="s">
        <v>6174</v>
      </c>
      <c r="M36" t="str">
        <f t="shared" si="0"/>
        <v>42077</v>
      </c>
    </row>
    <row r="37" spans="1:13" x14ac:dyDescent="0.25">
      <c r="A37" t="s">
        <v>2547</v>
      </c>
      <c r="B37" t="s">
        <v>6356</v>
      </c>
      <c r="C37" t="s">
        <v>7667</v>
      </c>
      <c r="D37" t="s">
        <v>6176</v>
      </c>
      <c r="F37" t="s">
        <v>6354</v>
      </c>
      <c r="G37" t="s">
        <v>5666</v>
      </c>
      <c r="H37" t="s">
        <v>5454</v>
      </c>
      <c r="I37" t="s">
        <v>2541</v>
      </c>
      <c r="J37" t="s">
        <v>351</v>
      </c>
      <c r="K37" t="s">
        <v>6174</v>
      </c>
      <c r="M37" t="str">
        <f t="shared" si="0"/>
        <v>42095</v>
      </c>
    </row>
    <row r="38" spans="1:13" x14ac:dyDescent="0.25">
      <c r="A38" t="s">
        <v>2550</v>
      </c>
      <c r="C38" t="s">
        <v>7666</v>
      </c>
      <c r="D38" t="s">
        <v>6176</v>
      </c>
      <c r="G38" t="s">
        <v>7665</v>
      </c>
      <c r="H38" t="s">
        <v>5454</v>
      </c>
      <c r="I38" t="s">
        <v>2541</v>
      </c>
      <c r="J38" t="s">
        <v>170</v>
      </c>
      <c r="K38" t="s">
        <v>6174</v>
      </c>
      <c r="M38" t="str">
        <f t="shared" si="0"/>
        <v>42013</v>
      </c>
    </row>
    <row r="39" spans="1:13" x14ac:dyDescent="0.25">
      <c r="A39" t="s">
        <v>2799</v>
      </c>
      <c r="B39" t="s">
        <v>7661</v>
      </c>
      <c r="C39" t="s">
        <v>7660</v>
      </c>
      <c r="D39" t="s">
        <v>6176</v>
      </c>
      <c r="F39" t="s">
        <v>7659</v>
      </c>
      <c r="G39" t="s">
        <v>6710</v>
      </c>
      <c r="H39" t="s">
        <v>4977</v>
      </c>
      <c r="I39" t="s">
        <v>2792</v>
      </c>
      <c r="J39" t="s">
        <v>886</v>
      </c>
      <c r="K39" t="s">
        <v>6199</v>
      </c>
      <c r="M39" t="str">
        <f t="shared" si="0"/>
        <v>48011</v>
      </c>
    </row>
    <row r="40" spans="1:13" x14ac:dyDescent="0.25">
      <c r="A40" t="s">
        <v>2799</v>
      </c>
      <c r="B40" t="s">
        <v>7661</v>
      </c>
      <c r="C40" t="s">
        <v>7660</v>
      </c>
      <c r="D40" t="s">
        <v>6176</v>
      </c>
      <c r="F40" t="s">
        <v>7659</v>
      </c>
      <c r="G40" t="s">
        <v>7664</v>
      </c>
      <c r="H40" t="s">
        <v>4977</v>
      </c>
      <c r="I40" t="s">
        <v>2792</v>
      </c>
      <c r="J40" t="s">
        <v>274</v>
      </c>
      <c r="K40" t="s">
        <v>6199</v>
      </c>
      <c r="M40" t="str">
        <f t="shared" si="0"/>
        <v>48065</v>
      </c>
    </row>
    <row r="41" spans="1:13" x14ac:dyDescent="0.25">
      <c r="A41" t="s">
        <v>2799</v>
      </c>
      <c r="B41" t="s">
        <v>7661</v>
      </c>
      <c r="C41" t="s">
        <v>7660</v>
      </c>
      <c r="D41" t="s">
        <v>6176</v>
      </c>
      <c r="F41" t="s">
        <v>7659</v>
      </c>
      <c r="G41" t="s">
        <v>6967</v>
      </c>
      <c r="H41" t="s">
        <v>4977</v>
      </c>
      <c r="I41" t="s">
        <v>2792</v>
      </c>
      <c r="J41" t="s">
        <v>6924</v>
      </c>
      <c r="K41" t="s">
        <v>6199</v>
      </c>
      <c r="M41" t="str">
        <f t="shared" si="0"/>
        <v>48359</v>
      </c>
    </row>
    <row r="42" spans="1:13" x14ac:dyDescent="0.25">
      <c r="A42" t="s">
        <v>2799</v>
      </c>
      <c r="B42" t="s">
        <v>7661</v>
      </c>
      <c r="C42" t="s">
        <v>7660</v>
      </c>
      <c r="D42" t="s">
        <v>6176</v>
      </c>
      <c r="F42" t="s">
        <v>7659</v>
      </c>
      <c r="G42" t="s">
        <v>7663</v>
      </c>
      <c r="H42" t="s">
        <v>4977</v>
      </c>
      <c r="I42" t="s">
        <v>2792</v>
      </c>
      <c r="J42" t="s">
        <v>7662</v>
      </c>
      <c r="K42" t="s">
        <v>6174</v>
      </c>
      <c r="M42" t="str">
        <f t="shared" si="0"/>
        <v>48375</v>
      </c>
    </row>
    <row r="43" spans="1:13" x14ac:dyDescent="0.25">
      <c r="A43" t="s">
        <v>2799</v>
      </c>
      <c r="B43" t="s">
        <v>7661</v>
      </c>
      <c r="C43" t="s">
        <v>7660</v>
      </c>
      <c r="D43" t="s">
        <v>6176</v>
      </c>
      <c r="F43" t="s">
        <v>7659</v>
      </c>
      <c r="G43" t="s">
        <v>7658</v>
      </c>
      <c r="H43" t="s">
        <v>4977</v>
      </c>
      <c r="I43" t="s">
        <v>2792</v>
      </c>
      <c r="J43" t="s">
        <v>7657</v>
      </c>
      <c r="K43" t="s">
        <v>6174</v>
      </c>
      <c r="M43" t="str">
        <f t="shared" si="0"/>
        <v>48381</v>
      </c>
    </row>
    <row r="44" spans="1:13" x14ac:dyDescent="0.25">
      <c r="A44" t="s">
        <v>1229</v>
      </c>
      <c r="B44" t="s">
        <v>7343</v>
      </c>
      <c r="C44" t="s">
        <v>7656</v>
      </c>
      <c r="D44" t="s">
        <v>6176</v>
      </c>
      <c r="F44" t="s">
        <v>7341</v>
      </c>
      <c r="G44" t="s">
        <v>7655</v>
      </c>
      <c r="H44" t="s">
        <v>5674</v>
      </c>
      <c r="I44" t="s">
        <v>1224</v>
      </c>
      <c r="J44" t="s">
        <v>1227</v>
      </c>
      <c r="K44" t="s">
        <v>6174</v>
      </c>
      <c r="M44" t="str">
        <f t="shared" si="0"/>
        <v>19169</v>
      </c>
    </row>
    <row r="45" spans="1:13" x14ac:dyDescent="0.25">
      <c r="A45" t="s">
        <v>32</v>
      </c>
      <c r="C45" t="s">
        <v>7653</v>
      </c>
      <c r="D45" t="s">
        <v>6176</v>
      </c>
      <c r="G45" t="s">
        <v>7654</v>
      </c>
      <c r="H45" t="s">
        <v>5449</v>
      </c>
      <c r="I45" t="s">
        <v>21</v>
      </c>
      <c r="J45" t="s">
        <v>30</v>
      </c>
      <c r="K45" t="s">
        <v>6174</v>
      </c>
      <c r="M45" t="str">
        <f t="shared" si="0"/>
        <v>02020</v>
      </c>
    </row>
    <row r="46" spans="1:13" x14ac:dyDescent="0.25">
      <c r="A46" t="s">
        <v>32</v>
      </c>
      <c r="C46" t="s">
        <v>7653</v>
      </c>
      <c r="D46" t="s">
        <v>6176</v>
      </c>
      <c r="G46" t="s">
        <v>7652</v>
      </c>
      <c r="H46" t="s">
        <v>5449</v>
      </c>
      <c r="I46" t="s">
        <v>21</v>
      </c>
      <c r="J46" t="s">
        <v>7154</v>
      </c>
      <c r="K46" t="s">
        <v>6199</v>
      </c>
      <c r="M46" t="str">
        <f t="shared" si="0"/>
        <v>02170</v>
      </c>
    </row>
    <row r="47" spans="1:13" x14ac:dyDescent="0.25">
      <c r="A47" t="s">
        <v>1885</v>
      </c>
      <c r="B47" t="s">
        <v>6858</v>
      </c>
      <c r="C47" t="s">
        <v>7651</v>
      </c>
      <c r="D47" t="s">
        <v>6176</v>
      </c>
      <c r="F47" t="s">
        <v>6856</v>
      </c>
      <c r="G47" t="s">
        <v>5483</v>
      </c>
      <c r="H47" t="s">
        <v>5401</v>
      </c>
      <c r="I47" t="s">
        <v>1762</v>
      </c>
      <c r="J47" t="s">
        <v>1361</v>
      </c>
      <c r="K47" t="s">
        <v>6174</v>
      </c>
      <c r="M47" t="str">
        <f t="shared" si="0"/>
        <v>26161</v>
      </c>
    </row>
    <row r="48" spans="1:13" x14ac:dyDescent="0.25">
      <c r="A48" t="s">
        <v>40</v>
      </c>
      <c r="C48" t="s">
        <v>7650</v>
      </c>
      <c r="D48" t="s">
        <v>6176</v>
      </c>
      <c r="G48" t="s">
        <v>6569</v>
      </c>
      <c r="H48" t="s">
        <v>5535</v>
      </c>
      <c r="I48" t="s">
        <v>35</v>
      </c>
      <c r="J48" t="s">
        <v>38</v>
      </c>
      <c r="K48" t="s">
        <v>6174</v>
      </c>
      <c r="M48" t="str">
        <f t="shared" si="0"/>
        <v>01015</v>
      </c>
    </row>
    <row r="49" spans="1:13" x14ac:dyDescent="0.25">
      <c r="A49" t="s">
        <v>4776</v>
      </c>
      <c r="B49" t="s">
        <v>6747</v>
      </c>
      <c r="C49" t="s">
        <v>7648</v>
      </c>
      <c r="D49" t="s">
        <v>6176</v>
      </c>
      <c r="F49" t="s">
        <v>6745</v>
      </c>
      <c r="G49" t="s">
        <v>7649</v>
      </c>
      <c r="H49" t="s">
        <v>5505</v>
      </c>
      <c r="I49" t="s">
        <v>3167</v>
      </c>
      <c r="J49" t="s">
        <v>38</v>
      </c>
      <c r="K49" t="s">
        <v>6174</v>
      </c>
      <c r="M49" t="str">
        <f t="shared" si="0"/>
        <v>55015</v>
      </c>
    </row>
    <row r="50" spans="1:13" x14ac:dyDescent="0.25">
      <c r="A50" t="s">
        <v>4776</v>
      </c>
      <c r="B50" t="s">
        <v>6747</v>
      </c>
      <c r="C50" t="s">
        <v>7648</v>
      </c>
      <c r="D50" t="s">
        <v>6176</v>
      </c>
      <c r="F50" t="s">
        <v>6745</v>
      </c>
      <c r="G50" t="s">
        <v>7647</v>
      </c>
      <c r="H50" t="s">
        <v>5505</v>
      </c>
      <c r="I50" t="s">
        <v>3167</v>
      </c>
      <c r="J50" t="s">
        <v>646</v>
      </c>
      <c r="K50" t="s">
        <v>6174</v>
      </c>
      <c r="M50" t="str">
        <f t="shared" si="0"/>
        <v>55087</v>
      </c>
    </row>
    <row r="51" spans="1:13" x14ac:dyDescent="0.25">
      <c r="A51" t="s">
        <v>4668</v>
      </c>
      <c r="B51" t="s">
        <v>6491</v>
      </c>
      <c r="C51" t="s">
        <v>7644</v>
      </c>
      <c r="D51" t="s">
        <v>6176</v>
      </c>
      <c r="F51" t="s">
        <v>6489</v>
      </c>
      <c r="G51" t="s">
        <v>4854</v>
      </c>
      <c r="H51" t="s">
        <v>5784</v>
      </c>
      <c r="I51" t="s">
        <v>2650</v>
      </c>
      <c r="J51" t="s">
        <v>170</v>
      </c>
      <c r="K51" t="s">
        <v>6174</v>
      </c>
      <c r="M51" t="str">
        <f t="shared" si="0"/>
        <v>72013</v>
      </c>
    </row>
    <row r="52" spans="1:13" x14ac:dyDescent="0.25">
      <c r="A52" t="s">
        <v>4668</v>
      </c>
      <c r="B52" t="s">
        <v>6491</v>
      </c>
      <c r="C52" t="s">
        <v>7644</v>
      </c>
      <c r="D52" t="s">
        <v>6176</v>
      </c>
      <c r="F52" t="s">
        <v>6489</v>
      </c>
      <c r="G52" t="s">
        <v>7646</v>
      </c>
      <c r="H52" t="s">
        <v>5784</v>
      </c>
      <c r="I52" t="s">
        <v>2650</v>
      </c>
      <c r="J52" t="s">
        <v>215</v>
      </c>
      <c r="K52" t="s">
        <v>6174</v>
      </c>
      <c r="M52" t="str">
        <f t="shared" si="0"/>
        <v>72027</v>
      </c>
    </row>
    <row r="53" spans="1:13" x14ac:dyDescent="0.25">
      <c r="A53" t="s">
        <v>4668</v>
      </c>
      <c r="B53" t="s">
        <v>6491</v>
      </c>
      <c r="C53" t="s">
        <v>7644</v>
      </c>
      <c r="D53" t="s">
        <v>6176</v>
      </c>
      <c r="F53" t="s">
        <v>6489</v>
      </c>
      <c r="G53" t="s">
        <v>7645</v>
      </c>
      <c r="H53" t="s">
        <v>5784</v>
      </c>
      <c r="I53" t="s">
        <v>2650</v>
      </c>
      <c r="J53" t="s">
        <v>274</v>
      </c>
      <c r="K53" t="s">
        <v>6174</v>
      </c>
      <c r="M53" t="str">
        <f t="shared" si="0"/>
        <v>72065</v>
      </c>
    </row>
    <row r="54" spans="1:13" x14ac:dyDescent="0.25">
      <c r="A54" t="s">
        <v>4668</v>
      </c>
      <c r="B54" t="s">
        <v>6491</v>
      </c>
      <c r="C54" t="s">
        <v>7644</v>
      </c>
      <c r="D54" t="s">
        <v>6176</v>
      </c>
      <c r="F54" t="s">
        <v>6489</v>
      </c>
      <c r="G54" t="s">
        <v>7643</v>
      </c>
      <c r="H54" t="s">
        <v>5784</v>
      </c>
      <c r="I54" t="s">
        <v>2650</v>
      </c>
      <c r="J54" t="s">
        <v>1080</v>
      </c>
      <c r="K54" t="s">
        <v>6174</v>
      </c>
      <c r="M54" t="str">
        <f t="shared" si="0"/>
        <v>72115</v>
      </c>
    </row>
    <row r="55" spans="1:13" x14ac:dyDescent="0.25">
      <c r="A55" t="s">
        <v>2015</v>
      </c>
      <c r="B55" t="s">
        <v>7640</v>
      </c>
      <c r="C55" t="s">
        <v>7639</v>
      </c>
      <c r="D55" t="s">
        <v>6176</v>
      </c>
      <c r="F55" t="s">
        <v>7638</v>
      </c>
      <c r="G55" t="s">
        <v>7642</v>
      </c>
      <c r="H55" t="s">
        <v>5174</v>
      </c>
      <c r="I55" t="s">
        <v>2012</v>
      </c>
      <c r="J55" t="s">
        <v>1014</v>
      </c>
      <c r="K55" t="s">
        <v>6174</v>
      </c>
      <c r="M55" t="str">
        <f t="shared" si="0"/>
        <v>37021</v>
      </c>
    </row>
    <row r="56" spans="1:13" x14ac:dyDescent="0.25">
      <c r="A56" t="s">
        <v>2015</v>
      </c>
      <c r="B56" t="s">
        <v>7640</v>
      </c>
      <c r="C56" t="s">
        <v>7639</v>
      </c>
      <c r="D56" t="s">
        <v>6176</v>
      </c>
      <c r="F56" t="s">
        <v>7638</v>
      </c>
      <c r="G56" t="s">
        <v>7641</v>
      </c>
      <c r="H56" t="s">
        <v>5174</v>
      </c>
      <c r="I56" t="s">
        <v>2012</v>
      </c>
      <c r="J56" t="s">
        <v>646</v>
      </c>
      <c r="K56" t="s">
        <v>6174</v>
      </c>
      <c r="M56" t="str">
        <f t="shared" si="0"/>
        <v>37087</v>
      </c>
    </row>
    <row r="57" spans="1:13" x14ac:dyDescent="0.25">
      <c r="A57" t="s">
        <v>2015</v>
      </c>
      <c r="B57" t="s">
        <v>7640</v>
      </c>
      <c r="C57" t="s">
        <v>7639</v>
      </c>
      <c r="D57" t="s">
        <v>6176</v>
      </c>
      <c r="F57" t="s">
        <v>7638</v>
      </c>
      <c r="G57" t="s">
        <v>7294</v>
      </c>
      <c r="H57" t="s">
        <v>5174</v>
      </c>
      <c r="I57" t="s">
        <v>2012</v>
      </c>
      <c r="J57" t="s">
        <v>574</v>
      </c>
      <c r="K57" t="s">
        <v>6174</v>
      </c>
      <c r="M57" t="str">
        <f t="shared" si="0"/>
        <v>37089</v>
      </c>
    </row>
    <row r="58" spans="1:13" x14ac:dyDescent="0.25">
      <c r="A58" t="s">
        <v>2015</v>
      </c>
      <c r="B58" t="s">
        <v>7640</v>
      </c>
      <c r="C58" t="s">
        <v>7639</v>
      </c>
      <c r="D58" t="s">
        <v>6176</v>
      </c>
      <c r="F58" t="s">
        <v>7638</v>
      </c>
      <c r="G58" t="s">
        <v>5681</v>
      </c>
      <c r="H58" t="s">
        <v>5174</v>
      </c>
      <c r="I58" t="s">
        <v>2012</v>
      </c>
      <c r="J58" t="s">
        <v>1080</v>
      </c>
      <c r="K58" t="s">
        <v>6199</v>
      </c>
      <c r="M58" t="str">
        <f t="shared" si="0"/>
        <v>37115</v>
      </c>
    </row>
    <row r="59" spans="1:13" x14ac:dyDescent="0.25">
      <c r="A59" t="s">
        <v>1148</v>
      </c>
      <c r="B59" t="s">
        <v>7248</v>
      </c>
      <c r="C59" t="s">
        <v>7635</v>
      </c>
      <c r="D59" t="s">
        <v>6176</v>
      </c>
      <c r="F59" t="s">
        <v>7246</v>
      </c>
      <c r="G59" t="s">
        <v>6268</v>
      </c>
      <c r="H59" t="s">
        <v>5278</v>
      </c>
      <c r="I59" t="s">
        <v>1142</v>
      </c>
      <c r="J59" t="s">
        <v>236</v>
      </c>
      <c r="K59" t="s">
        <v>6174</v>
      </c>
      <c r="M59" t="str">
        <f t="shared" si="0"/>
        <v>13059</v>
      </c>
    </row>
    <row r="60" spans="1:13" x14ac:dyDescent="0.25">
      <c r="A60" t="s">
        <v>1148</v>
      </c>
      <c r="B60" t="s">
        <v>7248</v>
      </c>
      <c r="C60" t="s">
        <v>7635</v>
      </c>
      <c r="D60" t="s">
        <v>6176</v>
      </c>
      <c r="F60" t="s">
        <v>7246</v>
      </c>
      <c r="G60" t="s">
        <v>5681</v>
      </c>
      <c r="H60" t="s">
        <v>5278</v>
      </c>
      <c r="I60" t="s">
        <v>1142</v>
      </c>
      <c r="J60" t="s">
        <v>7637</v>
      </c>
      <c r="K60" t="s">
        <v>6199</v>
      </c>
      <c r="M60" t="str">
        <f t="shared" si="0"/>
        <v>13195</v>
      </c>
    </row>
    <row r="61" spans="1:13" x14ac:dyDescent="0.25">
      <c r="A61" t="s">
        <v>1148</v>
      </c>
      <c r="B61" t="s">
        <v>7248</v>
      </c>
      <c r="C61" t="s">
        <v>7635</v>
      </c>
      <c r="D61" t="s">
        <v>6176</v>
      </c>
      <c r="F61" t="s">
        <v>7246</v>
      </c>
      <c r="G61" t="s">
        <v>7636</v>
      </c>
      <c r="H61" t="s">
        <v>5278</v>
      </c>
      <c r="I61" t="s">
        <v>1142</v>
      </c>
      <c r="J61" t="s">
        <v>6563</v>
      </c>
      <c r="K61" t="s">
        <v>6174</v>
      </c>
      <c r="M61" t="str">
        <f t="shared" si="0"/>
        <v>13219</v>
      </c>
    </row>
    <row r="62" spans="1:13" x14ac:dyDescent="0.25">
      <c r="A62" t="s">
        <v>1148</v>
      </c>
      <c r="B62" t="s">
        <v>7248</v>
      </c>
      <c r="C62" t="s">
        <v>7635</v>
      </c>
      <c r="D62" t="s">
        <v>6176</v>
      </c>
      <c r="F62" t="s">
        <v>7246</v>
      </c>
      <c r="G62" t="s">
        <v>7634</v>
      </c>
      <c r="H62" t="s">
        <v>5278</v>
      </c>
      <c r="I62" t="s">
        <v>1142</v>
      </c>
      <c r="J62" t="s">
        <v>7377</v>
      </c>
      <c r="K62" t="s">
        <v>6199</v>
      </c>
      <c r="M62" t="str">
        <f t="shared" si="0"/>
        <v>13221</v>
      </c>
    </row>
    <row r="63" spans="1:13" x14ac:dyDescent="0.25">
      <c r="A63" t="s">
        <v>1151</v>
      </c>
      <c r="B63" t="s">
        <v>7248</v>
      </c>
      <c r="C63" t="s">
        <v>7619</v>
      </c>
      <c r="D63" t="s">
        <v>6176</v>
      </c>
      <c r="F63" t="s">
        <v>7246</v>
      </c>
      <c r="G63" t="s">
        <v>7633</v>
      </c>
      <c r="H63" t="s">
        <v>5278</v>
      </c>
      <c r="I63" t="s">
        <v>1142</v>
      </c>
      <c r="J63" t="s">
        <v>170</v>
      </c>
      <c r="K63" t="s">
        <v>6199</v>
      </c>
      <c r="M63" t="str">
        <f t="shared" si="0"/>
        <v>13013</v>
      </c>
    </row>
    <row r="64" spans="1:13" x14ac:dyDescent="0.25">
      <c r="A64" t="s">
        <v>1151</v>
      </c>
      <c r="B64" t="s">
        <v>7248</v>
      </c>
      <c r="C64" t="s">
        <v>7619</v>
      </c>
      <c r="D64" t="s">
        <v>6176</v>
      </c>
      <c r="F64" t="s">
        <v>7246</v>
      </c>
      <c r="G64" t="s">
        <v>7632</v>
      </c>
      <c r="H64" t="s">
        <v>5278</v>
      </c>
      <c r="I64" t="s">
        <v>1142</v>
      </c>
      <c r="J64" t="s">
        <v>38</v>
      </c>
      <c r="K64" t="s">
        <v>6199</v>
      </c>
      <c r="M64" t="str">
        <f t="shared" si="0"/>
        <v>13015</v>
      </c>
    </row>
    <row r="65" spans="1:13" x14ac:dyDescent="0.25">
      <c r="A65" t="s">
        <v>1151</v>
      </c>
      <c r="B65" t="s">
        <v>7248</v>
      </c>
      <c r="C65" t="s">
        <v>7619</v>
      </c>
      <c r="D65" t="s">
        <v>6176</v>
      </c>
      <c r="F65" t="s">
        <v>7246</v>
      </c>
      <c r="G65" t="s">
        <v>7631</v>
      </c>
      <c r="H65" t="s">
        <v>5278</v>
      </c>
      <c r="I65" t="s">
        <v>1142</v>
      </c>
      <c r="J65" t="s">
        <v>161</v>
      </c>
      <c r="K65" t="s">
        <v>6199</v>
      </c>
      <c r="M65" t="str">
        <f t="shared" si="0"/>
        <v>13035</v>
      </c>
    </row>
    <row r="66" spans="1:13" x14ac:dyDescent="0.25">
      <c r="A66" t="s">
        <v>1151</v>
      </c>
      <c r="B66" t="s">
        <v>7248</v>
      </c>
      <c r="C66" t="s">
        <v>7619</v>
      </c>
      <c r="D66" t="s">
        <v>6176</v>
      </c>
      <c r="F66" t="s">
        <v>7246</v>
      </c>
      <c r="G66" t="s">
        <v>7039</v>
      </c>
      <c r="H66" t="s">
        <v>5278</v>
      </c>
      <c r="I66" t="s">
        <v>1142</v>
      </c>
      <c r="J66" t="s">
        <v>112</v>
      </c>
      <c r="K66" t="s">
        <v>6199</v>
      </c>
      <c r="M66" t="str">
        <f t="shared" ref="M66:M129" si="1">I66&amp;J66</f>
        <v>13045</v>
      </c>
    </row>
    <row r="67" spans="1:13" x14ac:dyDescent="0.25">
      <c r="A67" t="s">
        <v>1151</v>
      </c>
      <c r="B67" t="s">
        <v>7248</v>
      </c>
      <c r="C67" t="s">
        <v>7619</v>
      </c>
      <c r="D67" t="s">
        <v>6176</v>
      </c>
      <c r="F67" t="s">
        <v>7246</v>
      </c>
      <c r="G67" t="s">
        <v>5640</v>
      </c>
      <c r="H67" t="s">
        <v>5278</v>
      </c>
      <c r="I67" t="s">
        <v>1142</v>
      </c>
      <c r="J67" t="s">
        <v>1092</v>
      </c>
      <c r="K67" t="s">
        <v>6174</v>
      </c>
      <c r="M67" t="str">
        <f t="shared" si="1"/>
        <v>13057</v>
      </c>
    </row>
    <row r="68" spans="1:13" x14ac:dyDescent="0.25">
      <c r="A68" t="s">
        <v>1151</v>
      </c>
      <c r="B68" t="s">
        <v>7248</v>
      </c>
      <c r="C68" t="s">
        <v>7619</v>
      </c>
      <c r="D68" t="s">
        <v>6176</v>
      </c>
      <c r="F68" t="s">
        <v>7246</v>
      </c>
      <c r="G68" t="s">
        <v>5570</v>
      </c>
      <c r="H68" t="s">
        <v>5278</v>
      </c>
      <c r="I68" t="s">
        <v>1142</v>
      </c>
      <c r="J68" t="s">
        <v>1208</v>
      </c>
      <c r="K68" t="s">
        <v>6174</v>
      </c>
      <c r="M68" t="str">
        <f t="shared" si="1"/>
        <v>13063</v>
      </c>
    </row>
    <row r="69" spans="1:13" x14ac:dyDescent="0.25">
      <c r="A69" t="s">
        <v>1151</v>
      </c>
      <c r="B69" t="s">
        <v>7248</v>
      </c>
      <c r="C69" t="s">
        <v>7619</v>
      </c>
      <c r="D69" t="s">
        <v>6176</v>
      </c>
      <c r="F69" t="s">
        <v>7246</v>
      </c>
      <c r="G69" t="s">
        <v>5104</v>
      </c>
      <c r="H69" t="s">
        <v>5278</v>
      </c>
      <c r="I69" t="s">
        <v>1142</v>
      </c>
      <c r="J69" t="s">
        <v>294</v>
      </c>
      <c r="K69" t="s">
        <v>6174</v>
      </c>
      <c r="M69" t="str">
        <f t="shared" si="1"/>
        <v>13067</v>
      </c>
    </row>
    <row r="70" spans="1:13" x14ac:dyDescent="0.25">
      <c r="A70" t="s">
        <v>1151</v>
      </c>
      <c r="B70" t="s">
        <v>7248</v>
      </c>
      <c r="C70" t="s">
        <v>7619</v>
      </c>
      <c r="D70" t="s">
        <v>6176</v>
      </c>
      <c r="F70" t="s">
        <v>7246</v>
      </c>
      <c r="G70" t="s">
        <v>7630</v>
      </c>
      <c r="H70" t="s">
        <v>5278</v>
      </c>
      <c r="I70" t="s">
        <v>1142</v>
      </c>
      <c r="J70" t="s">
        <v>66</v>
      </c>
      <c r="K70" t="s">
        <v>6174</v>
      </c>
      <c r="M70" t="str">
        <f t="shared" si="1"/>
        <v>13077</v>
      </c>
    </row>
    <row r="71" spans="1:13" x14ac:dyDescent="0.25">
      <c r="A71" t="s">
        <v>1151</v>
      </c>
      <c r="B71" t="s">
        <v>7248</v>
      </c>
      <c r="C71" t="s">
        <v>7619</v>
      </c>
      <c r="D71" t="s">
        <v>6176</v>
      </c>
      <c r="F71" t="s">
        <v>7246</v>
      </c>
      <c r="G71" t="s">
        <v>7629</v>
      </c>
      <c r="H71" t="s">
        <v>5278</v>
      </c>
      <c r="I71" t="s">
        <v>1142</v>
      </c>
      <c r="J71" t="s">
        <v>314</v>
      </c>
      <c r="K71" t="s">
        <v>6199</v>
      </c>
      <c r="M71" t="str">
        <f t="shared" si="1"/>
        <v>13085</v>
      </c>
    </row>
    <row r="72" spans="1:13" x14ac:dyDescent="0.25">
      <c r="A72" t="s">
        <v>1151</v>
      </c>
      <c r="B72" t="s">
        <v>7248</v>
      </c>
      <c r="C72" t="s">
        <v>7619</v>
      </c>
      <c r="D72" t="s">
        <v>6176</v>
      </c>
      <c r="F72" t="s">
        <v>7246</v>
      </c>
      <c r="G72" t="s">
        <v>6571</v>
      </c>
      <c r="H72" t="s">
        <v>5278</v>
      </c>
      <c r="I72" t="s">
        <v>1142</v>
      </c>
      <c r="J72" t="s">
        <v>574</v>
      </c>
      <c r="K72" t="s">
        <v>6174</v>
      </c>
      <c r="M72" t="str">
        <f t="shared" si="1"/>
        <v>13089</v>
      </c>
    </row>
    <row r="73" spans="1:13" x14ac:dyDescent="0.25">
      <c r="A73" t="s">
        <v>1151</v>
      </c>
      <c r="B73" t="s">
        <v>7248</v>
      </c>
      <c r="C73" t="s">
        <v>7619</v>
      </c>
      <c r="D73" t="s">
        <v>6176</v>
      </c>
      <c r="F73" t="s">
        <v>7246</v>
      </c>
      <c r="G73" t="s">
        <v>5584</v>
      </c>
      <c r="H73" t="s">
        <v>5278</v>
      </c>
      <c r="I73" t="s">
        <v>1142</v>
      </c>
      <c r="J73" t="s">
        <v>82</v>
      </c>
      <c r="K73" t="s">
        <v>6174</v>
      </c>
      <c r="M73" t="str">
        <f t="shared" si="1"/>
        <v>13097</v>
      </c>
    </row>
    <row r="74" spans="1:13" x14ac:dyDescent="0.25">
      <c r="A74" t="s">
        <v>1151</v>
      </c>
      <c r="B74" t="s">
        <v>7248</v>
      </c>
      <c r="C74" t="s">
        <v>7619</v>
      </c>
      <c r="D74" t="s">
        <v>6176</v>
      </c>
      <c r="F74" t="s">
        <v>7246</v>
      </c>
      <c r="G74" t="s">
        <v>6709</v>
      </c>
      <c r="H74" t="s">
        <v>5278</v>
      </c>
      <c r="I74" t="s">
        <v>1142</v>
      </c>
      <c r="J74" t="s">
        <v>322</v>
      </c>
      <c r="K74" t="s">
        <v>6174</v>
      </c>
      <c r="M74" t="str">
        <f t="shared" si="1"/>
        <v>13113</v>
      </c>
    </row>
    <row r="75" spans="1:13" x14ac:dyDescent="0.25">
      <c r="A75" t="s">
        <v>1151</v>
      </c>
      <c r="B75" t="s">
        <v>7248</v>
      </c>
      <c r="C75" t="s">
        <v>7619</v>
      </c>
      <c r="D75" t="s">
        <v>6176</v>
      </c>
      <c r="F75" t="s">
        <v>7246</v>
      </c>
      <c r="G75" t="s">
        <v>6205</v>
      </c>
      <c r="H75" t="s">
        <v>5278</v>
      </c>
      <c r="I75" t="s">
        <v>1142</v>
      </c>
      <c r="J75" t="s">
        <v>1077</v>
      </c>
      <c r="K75" t="s">
        <v>6174</v>
      </c>
      <c r="M75" t="str">
        <f t="shared" si="1"/>
        <v>13117</v>
      </c>
    </row>
    <row r="76" spans="1:13" x14ac:dyDescent="0.25">
      <c r="A76" t="s">
        <v>1151</v>
      </c>
      <c r="B76" t="s">
        <v>7248</v>
      </c>
      <c r="C76" t="s">
        <v>7619</v>
      </c>
      <c r="D76" t="s">
        <v>6176</v>
      </c>
      <c r="F76" t="s">
        <v>7246</v>
      </c>
      <c r="G76" t="s">
        <v>5425</v>
      </c>
      <c r="H76" t="s">
        <v>5278</v>
      </c>
      <c r="I76" t="s">
        <v>1142</v>
      </c>
      <c r="J76" t="s">
        <v>1177</v>
      </c>
      <c r="K76" t="s">
        <v>6174</v>
      </c>
      <c r="M76" t="str">
        <f t="shared" si="1"/>
        <v>13121</v>
      </c>
    </row>
    <row r="77" spans="1:13" x14ac:dyDescent="0.25">
      <c r="A77" t="s">
        <v>1151</v>
      </c>
      <c r="B77" t="s">
        <v>7248</v>
      </c>
      <c r="C77" t="s">
        <v>7619</v>
      </c>
      <c r="D77" t="s">
        <v>6176</v>
      </c>
      <c r="F77" t="s">
        <v>7246</v>
      </c>
      <c r="G77" t="s">
        <v>4849</v>
      </c>
      <c r="H77" t="s">
        <v>5278</v>
      </c>
      <c r="I77" t="s">
        <v>1142</v>
      </c>
      <c r="J77" t="s">
        <v>1216</v>
      </c>
      <c r="K77" t="s">
        <v>6174</v>
      </c>
      <c r="M77" t="str">
        <f t="shared" si="1"/>
        <v>13135</v>
      </c>
    </row>
    <row r="78" spans="1:13" x14ac:dyDescent="0.25">
      <c r="A78" t="s">
        <v>1151</v>
      </c>
      <c r="B78" t="s">
        <v>7248</v>
      </c>
      <c r="C78" t="s">
        <v>7619</v>
      </c>
      <c r="D78" t="s">
        <v>6176</v>
      </c>
      <c r="F78" t="s">
        <v>7246</v>
      </c>
      <c r="G78" t="s">
        <v>7628</v>
      </c>
      <c r="H78" t="s">
        <v>5278</v>
      </c>
      <c r="I78" t="s">
        <v>1142</v>
      </c>
      <c r="J78" t="s">
        <v>117</v>
      </c>
      <c r="K78" t="s">
        <v>6199</v>
      </c>
      <c r="M78" t="str">
        <f t="shared" si="1"/>
        <v>13143</v>
      </c>
    </row>
    <row r="79" spans="1:13" x14ac:dyDescent="0.25">
      <c r="A79" t="s">
        <v>1151</v>
      </c>
      <c r="B79" t="s">
        <v>7248</v>
      </c>
      <c r="C79" t="s">
        <v>7619</v>
      </c>
      <c r="D79" t="s">
        <v>6176</v>
      </c>
      <c r="F79" t="s">
        <v>7246</v>
      </c>
      <c r="G79" t="s">
        <v>7627</v>
      </c>
      <c r="H79" t="s">
        <v>5278</v>
      </c>
      <c r="I79" t="s">
        <v>1142</v>
      </c>
      <c r="J79" t="s">
        <v>2779</v>
      </c>
      <c r="K79" t="s">
        <v>6199</v>
      </c>
      <c r="M79" t="str">
        <f t="shared" si="1"/>
        <v>13149</v>
      </c>
    </row>
    <row r="80" spans="1:13" x14ac:dyDescent="0.25">
      <c r="A80" t="s">
        <v>1151</v>
      </c>
      <c r="B80" t="s">
        <v>7248</v>
      </c>
      <c r="C80" t="s">
        <v>7619</v>
      </c>
      <c r="D80" t="s">
        <v>6176</v>
      </c>
      <c r="F80" t="s">
        <v>7246</v>
      </c>
      <c r="G80" t="s">
        <v>5671</v>
      </c>
      <c r="H80" t="s">
        <v>5278</v>
      </c>
      <c r="I80" t="s">
        <v>1142</v>
      </c>
      <c r="J80" t="s">
        <v>1218</v>
      </c>
      <c r="K80" t="s">
        <v>6174</v>
      </c>
      <c r="M80" t="str">
        <f t="shared" si="1"/>
        <v>13151</v>
      </c>
    </row>
    <row r="81" spans="1:13" x14ac:dyDescent="0.25">
      <c r="A81" t="s">
        <v>1151</v>
      </c>
      <c r="B81" t="s">
        <v>7248</v>
      </c>
      <c r="C81" t="s">
        <v>7619</v>
      </c>
      <c r="D81" t="s">
        <v>6176</v>
      </c>
      <c r="F81" t="s">
        <v>7246</v>
      </c>
      <c r="G81" t="s">
        <v>7096</v>
      </c>
      <c r="H81" t="s">
        <v>5278</v>
      </c>
      <c r="I81" t="s">
        <v>1142</v>
      </c>
      <c r="J81" t="s">
        <v>2065</v>
      </c>
      <c r="K81" t="s">
        <v>6199</v>
      </c>
      <c r="M81" t="str">
        <f t="shared" si="1"/>
        <v>13159</v>
      </c>
    </row>
    <row r="82" spans="1:13" x14ac:dyDescent="0.25">
      <c r="A82" t="s">
        <v>1151</v>
      </c>
      <c r="B82" t="s">
        <v>7248</v>
      </c>
      <c r="C82" t="s">
        <v>7619</v>
      </c>
      <c r="D82" t="s">
        <v>6176</v>
      </c>
      <c r="F82" t="s">
        <v>7246</v>
      </c>
      <c r="G82" t="s">
        <v>7189</v>
      </c>
      <c r="H82" t="s">
        <v>5278</v>
      </c>
      <c r="I82" t="s">
        <v>1142</v>
      </c>
      <c r="J82" t="s">
        <v>6874</v>
      </c>
      <c r="K82" t="s">
        <v>6199</v>
      </c>
      <c r="M82" t="str">
        <f t="shared" si="1"/>
        <v>13171</v>
      </c>
    </row>
    <row r="83" spans="1:13" x14ac:dyDescent="0.25">
      <c r="A83" t="s">
        <v>1151</v>
      </c>
      <c r="B83" t="s">
        <v>7248</v>
      </c>
      <c r="C83" t="s">
        <v>7619</v>
      </c>
      <c r="D83" t="s">
        <v>6176</v>
      </c>
      <c r="F83" t="s">
        <v>7246</v>
      </c>
      <c r="G83" t="s">
        <v>7626</v>
      </c>
      <c r="H83" t="s">
        <v>5278</v>
      </c>
      <c r="I83" t="s">
        <v>1142</v>
      </c>
      <c r="J83" t="s">
        <v>6306</v>
      </c>
      <c r="K83" t="s">
        <v>6199</v>
      </c>
      <c r="M83" t="str">
        <f t="shared" si="1"/>
        <v>13199</v>
      </c>
    </row>
    <row r="84" spans="1:13" x14ac:dyDescent="0.25">
      <c r="A84" t="s">
        <v>1151</v>
      </c>
      <c r="B84" t="s">
        <v>7248</v>
      </c>
      <c r="C84" t="s">
        <v>7619</v>
      </c>
      <c r="D84" t="s">
        <v>6176</v>
      </c>
      <c r="F84" t="s">
        <v>7246</v>
      </c>
      <c r="G84" t="s">
        <v>6768</v>
      </c>
      <c r="H84" t="s">
        <v>5278</v>
      </c>
      <c r="I84" t="s">
        <v>1142</v>
      </c>
      <c r="J84" t="s">
        <v>6966</v>
      </c>
      <c r="K84" t="s">
        <v>6199</v>
      </c>
      <c r="M84" t="str">
        <f t="shared" si="1"/>
        <v>13211</v>
      </c>
    </row>
    <row r="85" spans="1:13" x14ac:dyDescent="0.25">
      <c r="A85" t="s">
        <v>1151</v>
      </c>
      <c r="B85" t="s">
        <v>7248</v>
      </c>
      <c r="C85" t="s">
        <v>7619</v>
      </c>
      <c r="D85" t="s">
        <v>6176</v>
      </c>
      <c r="F85" t="s">
        <v>7246</v>
      </c>
      <c r="G85" t="s">
        <v>7093</v>
      </c>
      <c r="H85" t="s">
        <v>5278</v>
      </c>
      <c r="I85" t="s">
        <v>1142</v>
      </c>
      <c r="J85" t="s">
        <v>7625</v>
      </c>
      <c r="K85" t="s">
        <v>6174</v>
      </c>
      <c r="M85" t="str">
        <f t="shared" si="1"/>
        <v>13217</v>
      </c>
    </row>
    <row r="86" spans="1:13" x14ac:dyDescent="0.25">
      <c r="A86" t="s">
        <v>1151</v>
      </c>
      <c r="B86" t="s">
        <v>7248</v>
      </c>
      <c r="C86" t="s">
        <v>7619</v>
      </c>
      <c r="D86" t="s">
        <v>6176</v>
      </c>
      <c r="F86" t="s">
        <v>7246</v>
      </c>
      <c r="G86" t="s">
        <v>7624</v>
      </c>
      <c r="H86" t="s">
        <v>5278</v>
      </c>
      <c r="I86" t="s">
        <v>1142</v>
      </c>
      <c r="J86" t="s">
        <v>6960</v>
      </c>
      <c r="K86" t="s">
        <v>6174</v>
      </c>
      <c r="M86" t="str">
        <f t="shared" si="1"/>
        <v>13223</v>
      </c>
    </row>
    <row r="87" spans="1:13" x14ac:dyDescent="0.25">
      <c r="A87" t="s">
        <v>1151</v>
      </c>
      <c r="B87" t="s">
        <v>7248</v>
      </c>
      <c r="C87" t="s">
        <v>7619</v>
      </c>
      <c r="D87" t="s">
        <v>6176</v>
      </c>
      <c r="F87" t="s">
        <v>7246</v>
      </c>
      <c r="G87" t="s">
        <v>6340</v>
      </c>
      <c r="H87" t="s">
        <v>5278</v>
      </c>
      <c r="I87" t="s">
        <v>1142</v>
      </c>
      <c r="J87" t="s">
        <v>1550</v>
      </c>
      <c r="K87" t="s">
        <v>6199</v>
      </c>
      <c r="M87" t="str">
        <f t="shared" si="1"/>
        <v>13227</v>
      </c>
    </row>
    <row r="88" spans="1:13" x14ac:dyDescent="0.25">
      <c r="A88" t="s">
        <v>1151</v>
      </c>
      <c r="B88" t="s">
        <v>7248</v>
      </c>
      <c r="C88" t="s">
        <v>7619</v>
      </c>
      <c r="D88" t="s">
        <v>6176</v>
      </c>
      <c r="F88" t="s">
        <v>7246</v>
      </c>
      <c r="G88" t="s">
        <v>6792</v>
      </c>
      <c r="H88" t="s">
        <v>5278</v>
      </c>
      <c r="I88" t="s">
        <v>1142</v>
      </c>
      <c r="J88" t="s">
        <v>7384</v>
      </c>
      <c r="K88" t="s">
        <v>6199</v>
      </c>
      <c r="M88" t="str">
        <f t="shared" si="1"/>
        <v>13231</v>
      </c>
    </row>
    <row r="89" spans="1:13" x14ac:dyDescent="0.25">
      <c r="A89" t="s">
        <v>1151</v>
      </c>
      <c r="B89" t="s">
        <v>7248</v>
      </c>
      <c r="C89" t="s">
        <v>7619</v>
      </c>
      <c r="D89" t="s">
        <v>6176</v>
      </c>
      <c r="F89" t="s">
        <v>7246</v>
      </c>
      <c r="G89" t="s">
        <v>7623</v>
      </c>
      <c r="H89" t="s">
        <v>5278</v>
      </c>
      <c r="I89" t="s">
        <v>1142</v>
      </c>
      <c r="J89" t="s">
        <v>7622</v>
      </c>
      <c r="K89" t="s">
        <v>6174</v>
      </c>
      <c r="M89" t="str">
        <f t="shared" si="1"/>
        <v>13247</v>
      </c>
    </row>
    <row r="90" spans="1:13" x14ac:dyDescent="0.25">
      <c r="A90" t="s">
        <v>1151</v>
      </c>
      <c r="B90" t="s">
        <v>7248</v>
      </c>
      <c r="C90" t="s">
        <v>7619</v>
      </c>
      <c r="D90" t="s">
        <v>6176</v>
      </c>
      <c r="F90" t="s">
        <v>7246</v>
      </c>
      <c r="G90" t="s">
        <v>7621</v>
      </c>
      <c r="H90" t="s">
        <v>5278</v>
      </c>
      <c r="I90" t="s">
        <v>1142</v>
      </c>
      <c r="J90" t="s">
        <v>7620</v>
      </c>
      <c r="K90" t="s">
        <v>6174</v>
      </c>
      <c r="M90" t="str">
        <f t="shared" si="1"/>
        <v>13255</v>
      </c>
    </row>
    <row r="91" spans="1:13" x14ac:dyDescent="0.25">
      <c r="A91" t="s">
        <v>1151</v>
      </c>
      <c r="B91" t="s">
        <v>7248</v>
      </c>
      <c r="C91" t="s">
        <v>7619</v>
      </c>
      <c r="D91" t="s">
        <v>6176</v>
      </c>
      <c r="F91" t="s">
        <v>7246</v>
      </c>
      <c r="G91" t="s">
        <v>7392</v>
      </c>
      <c r="H91" t="s">
        <v>5278</v>
      </c>
      <c r="I91" t="s">
        <v>1142</v>
      </c>
      <c r="J91" t="s">
        <v>7618</v>
      </c>
      <c r="K91" t="s">
        <v>6174</v>
      </c>
      <c r="M91" t="str">
        <f t="shared" si="1"/>
        <v>13297</v>
      </c>
    </row>
    <row r="92" spans="1:13" x14ac:dyDescent="0.25">
      <c r="A92" t="s">
        <v>2116</v>
      </c>
      <c r="B92" t="s">
        <v>6314</v>
      </c>
      <c r="C92" t="s">
        <v>7617</v>
      </c>
      <c r="D92" t="s">
        <v>6176</v>
      </c>
      <c r="F92" t="s">
        <v>6312</v>
      </c>
      <c r="G92" t="s">
        <v>5650</v>
      </c>
      <c r="H92" t="s">
        <v>4887</v>
      </c>
      <c r="I92" t="s">
        <v>2111</v>
      </c>
      <c r="J92" t="s">
        <v>227</v>
      </c>
      <c r="K92" t="s">
        <v>6174</v>
      </c>
      <c r="M92" t="str">
        <f t="shared" si="1"/>
        <v>34001</v>
      </c>
    </row>
    <row r="93" spans="1:13" x14ac:dyDescent="0.25">
      <c r="A93" t="s">
        <v>45</v>
      </c>
      <c r="B93" t="s">
        <v>7417</v>
      </c>
      <c r="C93" t="s">
        <v>7616</v>
      </c>
      <c r="D93" t="s">
        <v>6176</v>
      </c>
      <c r="F93" t="s">
        <v>7415</v>
      </c>
      <c r="G93" t="s">
        <v>5371</v>
      </c>
      <c r="H93" t="s">
        <v>5535</v>
      </c>
      <c r="I93" t="s">
        <v>35</v>
      </c>
      <c r="J93" t="s">
        <v>43</v>
      </c>
      <c r="K93" t="s">
        <v>6174</v>
      </c>
      <c r="M93" t="str">
        <f t="shared" si="1"/>
        <v>01081</v>
      </c>
    </row>
    <row r="94" spans="1:13" x14ac:dyDescent="0.25">
      <c r="A94" t="s">
        <v>1155</v>
      </c>
      <c r="C94" t="s">
        <v>7613</v>
      </c>
      <c r="D94" t="s">
        <v>6176</v>
      </c>
      <c r="G94" t="s">
        <v>7186</v>
      </c>
      <c r="H94" t="s">
        <v>5278</v>
      </c>
      <c r="I94" t="s">
        <v>1142</v>
      </c>
      <c r="J94" t="s">
        <v>1058</v>
      </c>
      <c r="K94" t="s">
        <v>6199</v>
      </c>
      <c r="M94" t="str">
        <f t="shared" si="1"/>
        <v>13033</v>
      </c>
    </row>
    <row r="95" spans="1:13" x14ac:dyDescent="0.25">
      <c r="A95" t="s">
        <v>1155</v>
      </c>
      <c r="C95" t="s">
        <v>7613</v>
      </c>
      <c r="D95" t="s">
        <v>6176</v>
      </c>
      <c r="G95" t="s">
        <v>6284</v>
      </c>
      <c r="H95" t="s">
        <v>5278</v>
      </c>
      <c r="I95" t="s">
        <v>1142</v>
      </c>
      <c r="J95" t="s">
        <v>50</v>
      </c>
      <c r="K95" t="s">
        <v>6174</v>
      </c>
      <c r="M95" t="str">
        <f t="shared" si="1"/>
        <v>13073</v>
      </c>
    </row>
    <row r="96" spans="1:13" x14ac:dyDescent="0.25">
      <c r="A96" t="s">
        <v>1155</v>
      </c>
      <c r="C96" t="s">
        <v>7613</v>
      </c>
      <c r="D96" t="s">
        <v>6176</v>
      </c>
      <c r="G96" t="s">
        <v>6437</v>
      </c>
      <c r="H96" t="s">
        <v>5278</v>
      </c>
      <c r="I96" t="s">
        <v>1142</v>
      </c>
      <c r="J96" t="s">
        <v>2828</v>
      </c>
      <c r="K96" t="s">
        <v>6199</v>
      </c>
      <c r="M96" t="str">
        <f t="shared" si="1"/>
        <v>13181</v>
      </c>
    </row>
    <row r="97" spans="1:13" x14ac:dyDescent="0.25">
      <c r="A97" t="s">
        <v>1155</v>
      </c>
      <c r="C97" t="s">
        <v>7613</v>
      </c>
      <c r="D97" t="s">
        <v>6176</v>
      </c>
      <c r="G97" t="s">
        <v>7615</v>
      </c>
      <c r="H97" t="s">
        <v>5278</v>
      </c>
      <c r="I97" t="s">
        <v>1142</v>
      </c>
      <c r="J97" t="s">
        <v>1948</v>
      </c>
      <c r="K97" t="s">
        <v>6199</v>
      </c>
      <c r="M97" t="str">
        <f t="shared" si="1"/>
        <v>13189</v>
      </c>
    </row>
    <row r="98" spans="1:13" x14ac:dyDescent="0.25">
      <c r="A98" t="s">
        <v>1155</v>
      </c>
      <c r="C98" t="s">
        <v>7613</v>
      </c>
      <c r="D98" t="s">
        <v>6176</v>
      </c>
      <c r="G98" t="s">
        <v>6787</v>
      </c>
      <c r="H98" t="s">
        <v>5278</v>
      </c>
      <c r="I98" t="s">
        <v>1142</v>
      </c>
      <c r="J98" t="s">
        <v>1154</v>
      </c>
      <c r="K98" t="s">
        <v>6174</v>
      </c>
      <c r="M98" t="str">
        <f t="shared" si="1"/>
        <v>13245</v>
      </c>
    </row>
    <row r="99" spans="1:13" x14ac:dyDescent="0.25">
      <c r="A99" t="s">
        <v>1155</v>
      </c>
      <c r="C99" t="s">
        <v>7613</v>
      </c>
      <c r="D99" t="s">
        <v>6176</v>
      </c>
      <c r="G99" t="s">
        <v>7614</v>
      </c>
      <c r="H99" t="s">
        <v>5622</v>
      </c>
      <c r="I99" t="s">
        <v>2704</v>
      </c>
      <c r="J99" t="s">
        <v>844</v>
      </c>
      <c r="K99" t="s">
        <v>6174</v>
      </c>
      <c r="M99" t="str">
        <f t="shared" si="1"/>
        <v>45003</v>
      </c>
    </row>
    <row r="100" spans="1:13" x14ac:dyDescent="0.25">
      <c r="A100" t="s">
        <v>1155</v>
      </c>
      <c r="C100" t="s">
        <v>7613</v>
      </c>
      <c r="D100" t="s">
        <v>6176</v>
      </c>
      <c r="G100" t="s">
        <v>7612</v>
      </c>
      <c r="H100" t="s">
        <v>5622</v>
      </c>
      <c r="I100" t="s">
        <v>2704</v>
      </c>
      <c r="J100" t="s">
        <v>232</v>
      </c>
      <c r="K100" t="s">
        <v>6199</v>
      </c>
      <c r="M100" t="str">
        <f t="shared" si="1"/>
        <v>45037</v>
      </c>
    </row>
    <row r="101" spans="1:13" x14ac:dyDescent="0.25">
      <c r="A101" t="s">
        <v>2804</v>
      </c>
      <c r="C101" t="s">
        <v>7609</v>
      </c>
      <c r="D101" t="s">
        <v>6176</v>
      </c>
      <c r="G101" t="s">
        <v>7611</v>
      </c>
      <c r="H101" t="s">
        <v>4977</v>
      </c>
      <c r="I101" t="s">
        <v>2792</v>
      </c>
      <c r="J101" t="s">
        <v>1014</v>
      </c>
      <c r="K101" t="s">
        <v>6199</v>
      </c>
      <c r="M101" t="str">
        <f t="shared" si="1"/>
        <v>48021</v>
      </c>
    </row>
    <row r="102" spans="1:13" x14ac:dyDescent="0.25">
      <c r="A102" t="s">
        <v>2804</v>
      </c>
      <c r="C102" t="s">
        <v>7609</v>
      </c>
      <c r="D102" t="s">
        <v>6176</v>
      </c>
      <c r="G102" t="s">
        <v>7076</v>
      </c>
      <c r="H102" t="s">
        <v>4977</v>
      </c>
      <c r="I102" t="s">
        <v>2792</v>
      </c>
      <c r="J102" t="s">
        <v>71</v>
      </c>
      <c r="K102" t="s">
        <v>6199</v>
      </c>
      <c r="M102" t="str">
        <f t="shared" si="1"/>
        <v>48055</v>
      </c>
    </row>
    <row r="103" spans="1:13" x14ac:dyDescent="0.25">
      <c r="A103" t="s">
        <v>2804</v>
      </c>
      <c r="C103" t="s">
        <v>7609</v>
      </c>
      <c r="D103" t="s">
        <v>6176</v>
      </c>
      <c r="G103" t="s">
        <v>7610</v>
      </c>
      <c r="H103" t="s">
        <v>4977</v>
      </c>
      <c r="I103" t="s">
        <v>2792</v>
      </c>
      <c r="J103" t="s">
        <v>1512</v>
      </c>
      <c r="K103" t="s">
        <v>6174</v>
      </c>
      <c r="M103" t="str">
        <f t="shared" si="1"/>
        <v>48209</v>
      </c>
    </row>
    <row r="104" spans="1:13" x14ac:dyDescent="0.25">
      <c r="A104" t="s">
        <v>2804</v>
      </c>
      <c r="C104" t="s">
        <v>7609</v>
      </c>
      <c r="D104" t="s">
        <v>6176</v>
      </c>
      <c r="G104" t="s">
        <v>5715</v>
      </c>
      <c r="H104" t="s">
        <v>4977</v>
      </c>
      <c r="I104" t="s">
        <v>2792</v>
      </c>
      <c r="J104" t="s">
        <v>2979</v>
      </c>
      <c r="K104" t="s">
        <v>6174</v>
      </c>
      <c r="M104" t="str">
        <f t="shared" si="1"/>
        <v>48453</v>
      </c>
    </row>
    <row r="105" spans="1:13" x14ac:dyDescent="0.25">
      <c r="A105" t="s">
        <v>2804</v>
      </c>
      <c r="C105" t="s">
        <v>7609</v>
      </c>
      <c r="D105" t="s">
        <v>6176</v>
      </c>
      <c r="G105" t="s">
        <v>5478</v>
      </c>
      <c r="H105" t="s">
        <v>4977</v>
      </c>
      <c r="I105" t="s">
        <v>2792</v>
      </c>
      <c r="J105" t="s">
        <v>2982</v>
      </c>
      <c r="K105" t="s">
        <v>6174</v>
      </c>
      <c r="M105" t="str">
        <f t="shared" si="1"/>
        <v>48491</v>
      </c>
    </row>
    <row r="106" spans="1:13" x14ac:dyDescent="0.25">
      <c r="A106" t="s">
        <v>249</v>
      </c>
      <c r="C106" t="s">
        <v>7608</v>
      </c>
      <c r="D106" t="s">
        <v>6176</v>
      </c>
      <c r="G106" t="s">
        <v>5423</v>
      </c>
      <c r="H106" t="s">
        <v>5524</v>
      </c>
      <c r="I106" t="s">
        <v>224</v>
      </c>
      <c r="J106" t="s">
        <v>247</v>
      </c>
      <c r="K106" t="s">
        <v>6174</v>
      </c>
      <c r="M106" t="str">
        <f t="shared" si="1"/>
        <v>06029</v>
      </c>
    </row>
    <row r="107" spans="1:13" x14ac:dyDescent="0.25">
      <c r="A107" t="s">
        <v>1711</v>
      </c>
      <c r="B107" t="s">
        <v>6211</v>
      </c>
      <c r="C107" t="s">
        <v>7606</v>
      </c>
      <c r="D107" t="s">
        <v>6176</v>
      </c>
      <c r="F107" t="s">
        <v>6209</v>
      </c>
      <c r="G107" t="s">
        <v>5247</v>
      </c>
      <c r="H107" t="s">
        <v>5821</v>
      </c>
      <c r="I107" t="s">
        <v>1707</v>
      </c>
      <c r="J107" t="s">
        <v>844</v>
      </c>
      <c r="K107" t="s">
        <v>6174</v>
      </c>
      <c r="M107" t="str">
        <f t="shared" si="1"/>
        <v>24003</v>
      </c>
    </row>
    <row r="108" spans="1:13" x14ac:dyDescent="0.25">
      <c r="A108" t="s">
        <v>1711</v>
      </c>
      <c r="B108" t="s">
        <v>6211</v>
      </c>
      <c r="C108" t="s">
        <v>7606</v>
      </c>
      <c r="D108" t="s">
        <v>6176</v>
      </c>
      <c r="F108" t="s">
        <v>6209</v>
      </c>
      <c r="G108" t="s">
        <v>4907</v>
      </c>
      <c r="H108" t="s">
        <v>5821</v>
      </c>
      <c r="I108" t="s">
        <v>1707</v>
      </c>
      <c r="J108" t="s">
        <v>176</v>
      </c>
      <c r="K108" t="s">
        <v>6174</v>
      </c>
      <c r="M108" t="str">
        <f t="shared" si="1"/>
        <v>24005</v>
      </c>
    </row>
    <row r="109" spans="1:13" x14ac:dyDescent="0.25">
      <c r="A109" t="s">
        <v>1711</v>
      </c>
      <c r="B109" t="s">
        <v>6211</v>
      </c>
      <c r="C109" t="s">
        <v>7606</v>
      </c>
      <c r="D109" t="s">
        <v>6176</v>
      </c>
      <c r="F109" t="s">
        <v>6209</v>
      </c>
      <c r="G109" t="s">
        <v>7039</v>
      </c>
      <c r="H109" t="s">
        <v>5821</v>
      </c>
      <c r="I109" t="s">
        <v>1707</v>
      </c>
      <c r="J109" t="s">
        <v>170</v>
      </c>
      <c r="K109" t="s">
        <v>6199</v>
      </c>
      <c r="M109" t="str">
        <f t="shared" si="1"/>
        <v>24013</v>
      </c>
    </row>
    <row r="110" spans="1:13" x14ac:dyDescent="0.25">
      <c r="A110" t="s">
        <v>1711</v>
      </c>
      <c r="B110" t="s">
        <v>6211</v>
      </c>
      <c r="C110" t="s">
        <v>7606</v>
      </c>
      <c r="D110" t="s">
        <v>6176</v>
      </c>
      <c r="F110" t="s">
        <v>6209</v>
      </c>
      <c r="G110" t="s">
        <v>5614</v>
      </c>
      <c r="H110" t="s">
        <v>5821</v>
      </c>
      <c r="I110" t="s">
        <v>1707</v>
      </c>
      <c r="J110" t="s">
        <v>196</v>
      </c>
      <c r="K110" t="s">
        <v>6199</v>
      </c>
      <c r="M110" t="str">
        <f t="shared" si="1"/>
        <v>24025</v>
      </c>
    </row>
    <row r="111" spans="1:13" x14ac:dyDescent="0.25">
      <c r="A111" t="s">
        <v>1711</v>
      </c>
      <c r="B111" t="s">
        <v>6211</v>
      </c>
      <c r="C111" t="s">
        <v>7606</v>
      </c>
      <c r="D111" t="s">
        <v>6176</v>
      </c>
      <c r="F111" t="s">
        <v>6209</v>
      </c>
      <c r="G111" t="s">
        <v>5499</v>
      </c>
      <c r="H111" t="s">
        <v>5821</v>
      </c>
      <c r="I111" t="s">
        <v>1707</v>
      </c>
      <c r="J111" t="s">
        <v>215</v>
      </c>
      <c r="K111" t="s">
        <v>6174</v>
      </c>
      <c r="M111" t="str">
        <f t="shared" si="1"/>
        <v>24027</v>
      </c>
    </row>
    <row r="112" spans="1:13" x14ac:dyDescent="0.25">
      <c r="A112" t="s">
        <v>1711</v>
      </c>
      <c r="B112" t="s">
        <v>6211</v>
      </c>
      <c r="C112" t="s">
        <v>7606</v>
      </c>
      <c r="D112" t="s">
        <v>6176</v>
      </c>
      <c r="F112" t="s">
        <v>6209</v>
      </c>
      <c r="G112" t="s">
        <v>7607</v>
      </c>
      <c r="H112" t="s">
        <v>5821</v>
      </c>
      <c r="I112" t="s">
        <v>1707</v>
      </c>
      <c r="J112" t="s">
        <v>161</v>
      </c>
      <c r="K112" t="s">
        <v>6174</v>
      </c>
      <c r="M112" t="str">
        <f t="shared" si="1"/>
        <v>24035</v>
      </c>
    </row>
    <row r="113" spans="1:13" x14ac:dyDescent="0.25">
      <c r="A113" t="s">
        <v>1711</v>
      </c>
      <c r="B113" t="s">
        <v>6211</v>
      </c>
      <c r="C113" t="s">
        <v>7606</v>
      </c>
      <c r="D113" t="s">
        <v>6176</v>
      </c>
      <c r="F113" t="s">
        <v>6209</v>
      </c>
      <c r="G113" t="s">
        <v>7605</v>
      </c>
      <c r="H113" t="s">
        <v>5821</v>
      </c>
      <c r="I113" t="s">
        <v>1707</v>
      </c>
      <c r="J113" t="s">
        <v>1714</v>
      </c>
      <c r="K113" t="s">
        <v>6174</v>
      </c>
      <c r="M113" t="str">
        <f t="shared" si="1"/>
        <v>24510</v>
      </c>
    </row>
    <row r="114" spans="1:13" x14ac:dyDescent="0.25">
      <c r="A114" t="s">
        <v>1750</v>
      </c>
      <c r="C114" t="s">
        <v>7604</v>
      </c>
      <c r="D114" t="s">
        <v>6176</v>
      </c>
      <c r="G114" t="s">
        <v>7603</v>
      </c>
      <c r="H114" t="s">
        <v>4816</v>
      </c>
      <c r="I114" t="s">
        <v>1743</v>
      </c>
      <c r="J114" t="s">
        <v>210</v>
      </c>
      <c r="K114" t="s">
        <v>6174</v>
      </c>
      <c r="M114" t="str">
        <f t="shared" si="1"/>
        <v>23019</v>
      </c>
    </row>
    <row r="115" spans="1:13" x14ac:dyDescent="0.25">
      <c r="A115" t="s">
        <v>1620</v>
      </c>
      <c r="B115" t="s">
        <v>6197</v>
      </c>
      <c r="C115" t="s">
        <v>7602</v>
      </c>
      <c r="D115" t="s">
        <v>6176</v>
      </c>
      <c r="F115" t="s">
        <v>6195</v>
      </c>
      <c r="G115" t="s">
        <v>7601</v>
      </c>
      <c r="H115" t="s">
        <v>5441</v>
      </c>
      <c r="I115" t="s">
        <v>1609</v>
      </c>
      <c r="J115" t="s">
        <v>227</v>
      </c>
      <c r="K115" t="s">
        <v>6174</v>
      </c>
      <c r="M115" t="str">
        <f t="shared" si="1"/>
        <v>25001</v>
      </c>
    </row>
    <row r="116" spans="1:13" x14ac:dyDescent="0.25">
      <c r="A116" t="s">
        <v>1579</v>
      </c>
      <c r="C116" t="s">
        <v>7592</v>
      </c>
      <c r="D116" t="s">
        <v>6176</v>
      </c>
      <c r="G116" t="s">
        <v>7600</v>
      </c>
      <c r="H116" t="s">
        <v>5623</v>
      </c>
      <c r="I116" t="s">
        <v>19</v>
      </c>
      <c r="J116" t="s">
        <v>176</v>
      </c>
      <c r="K116" t="s">
        <v>6174</v>
      </c>
      <c r="M116" t="str">
        <f t="shared" si="1"/>
        <v>22005</v>
      </c>
    </row>
    <row r="117" spans="1:13" x14ac:dyDescent="0.25">
      <c r="A117" t="s">
        <v>1579</v>
      </c>
      <c r="C117" t="s">
        <v>7592</v>
      </c>
      <c r="D117" t="s">
        <v>6176</v>
      </c>
      <c r="G117" t="s">
        <v>7599</v>
      </c>
      <c r="H117" t="s">
        <v>5623</v>
      </c>
      <c r="I117" t="s">
        <v>19</v>
      </c>
      <c r="J117" t="s">
        <v>1058</v>
      </c>
      <c r="K117" t="s">
        <v>6174</v>
      </c>
      <c r="M117" t="str">
        <f t="shared" si="1"/>
        <v>22033</v>
      </c>
    </row>
    <row r="118" spans="1:13" x14ac:dyDescent="0.25">
      <c r="A118" t="s">
        <v>1579</v>
      </c>
      <c r="C118" t="s">
        <v>7592</v>
      </c>
      <c r="D118" t="s">
        <v>6176</v>
      </c>
      <c r="G118" t="s">
        <v>7598</v>
      </c>
      <c r="H118" t="s">
        <v>5623</v>
      </c>
      <c r="I118" t="s">
        <v>19</v>
      </c>
      <c r="J118" t="s">
        <v>232</v>
      </c>
      <c r="K118" t="s">
        <v>6199</v>
      </c>
      <c r="M118" t="str">
        <f t="shared" si="1"/>
        <v>22037</v>
      </c>
    </row>
    <row r="119" spans="1:13" x14ac:dyDescent="0.25">
      <c r="A119" t="s">
        <v>1579</v>
      </c>
      <c r="C119" t="s">
        <v>7592</v>
      </c>
      <c r="D119" t="s">
        <v>6176</v>
      </c>
      <c r="G119" t="s">
        <v>7597</v>
      </c>
      <c r="H119" t="s">
        <v>5623</v>
      </c>
      <c r="I119" t="s">
        <v>19</v>
      </c>
      <c r="J119" t="s">
        <v>461</v>
      </c>
      <c r="K119" t="s">
        <v>6174</v>
      </c>
      <c r="M119" t="str">
        <f t="shared" si="1"/>
        <v>22047</v>
      </c>
    </row>
    <row r="120" spans="1:13" x14ac:dyDescent="0.25">
      <c r="A120" t="s">
        <v>1579</v>
      </c>
      <c r="C120" t="s">
        <v>7592</v>
      </c>
      <c r="D120" t="s">
        <v>6176</v>
      </c>
      <c r="G120" t="s">
        <v>7596</v>
      </c>
      <c r="H120" t="s">
        <v>5623</v>
      </c>
      <c r="I120" t="s">
        <v>19</v>
      </c>
      <c r="J120" t="s">
        <v>1208</v>
      </c>
      <c r="K120" t="s">
        <v>6174</v>
      </c>
      <c r="M120" t="str">
        <f t="shared" si="1"/>
        <v>22063</v>
      </c>
    </row>
    <row r="121" spans="1:13" x14ac:dyDescent="0.25">
      <c r="A121" t="s">
        <v>1579</v>
      </c>
      <c r="C121" t="s">
        <v>7592</v>
      </c>
      <c r="D121" t="s">
        <v>6176</v>
      </c>
      <c r="G121" t="s">
        <v>7595</v>
      </c>
      <c r="H121" t="s">
        <v>5623</v>
      </c>
      <c r="I121" t="s">
        <v>19</v>
      </c>
      <c r="J121" t="s">
        <v>66</v>
      </c>
      <c r="K121" t="s">
        <v>6199</v>
      </c>
      <c r="M121" t="str">
        <f t="shared" si="1"/>
        <v>22077</v>
      </c>
    </row>
    <row r="122" spans="1:13" x14ac:dyDescent="0.25">
      <c r="A122" t="s">
        <v>1579</v>
      </c>
      <c r="C122" t="s">
        <v>7592</v>
      </c>
      <c r="D122" t="s">
        <v>6176</v>
      </c>
      <c r="G122" t="s">
        <v>7594</v>
      </c>
      <c r="H122" t="s">
        <v>5623</v>
      </c>
      <c r="I122" t="s">
        <v>19</v>
      </c>
      <c r="J122" t="s">
        <v>156</v>
      </c>
      <c r="K122" t="s">
        <v>6199</v>
      </c>
      <c r="M122" t="str">
        <f t="shared" si="1"/>
        <v>22091</v>
      </c>
    </row>
    <row r="123" spans="1:13" x14ac:dyDescent="0.25">
      <c r="A123" t="s">
        <v>1579</v>
      </c>
      <c r="C123" t="s">
        <v>7592</v>
      </c>
      <c r="D123" t="s">
        <v>6176</v>
      </c>
      <c r="G123" t="s">
        <v>7593</v>
      </c>
      <c r="H123" t="s">
        <v>5623</v>
      </c>
      <c r="I123" t="s">
        <v>19</v>
      </c>
      <c r="J123" t="s">
        <v>1177</v>
      </c>
      <c r="K123" t="s">
        <v>6174</v>
      </c>
      <c r="M123" t="str">
        <f t="shared" si="1"/>
        <v>22121</v>
      </c>
    </row>
    <row r="124" spans="1:13" x14ac:dyDescent="0.25">
      <c r="A124" t="s">
        <v>1579</v>
      </c>
      <c r="C124" t="s">
        <v>7592</v>
      </c>
      <c r="D124" t="s">
        <v>6176</v>
      </c>
      <c r="G124" t="s">
        <v>7591</v>
      </c>
      <c r="H124" t="s">
        <v>5623</v>
      </c>
      <c r="I124" t="s">
        <v>19</v>
      </c>
      <c r="J124" t="s">
        <v>95</v>
      </c>
      <c r="K124" t="s">
        <v>6199</v>
      </c>
      <c r="M124" t="str">
        <f t="shared" si="1"/>
        <v>22125</v>
      </c>
    </row>
    <row r="125" spans="1:13" x14ac:dyDescent="0.25">
      <c r="A125" t="s">
        <v>1766</v>
      </c>
      <c r="B125" t="s">
        <v>7087</v>
      </c>
      <c r="C125" t="s">
        <v>7590</v>
      </c>
      <c r="D125" t="s">
        <v>6176</v>
      </c>
      <c r="F125" t="s">
        <v>7085</v>
      </c>
      <c r="G125" t="s">
        <v>6569</v>
      </c>
      <c r="H125" t="s">
        <v>5401</v>
      </c>
      <c r="I125" t="s">
        <v>1762</v>
      </c>
      <c r="J125" t="s">
        <v>196</v>
      </c>
      <c r="K125" t="s">
        <v>6174</v>
      </c>
      <c r="M125" t="str">
        <f t="shared" si="1"/>
        <v>26025</v>
      </c>
    </row>
    <row r="126" spans="1:13" x14ac:dyDescent="0.25">
      <c r="A126" t="s">
        <v>1769</v>
      </c>
      <c r="B126" t="s">
        <v>6587</v>
      </c>
      <c r="C126" t="s">
        <v>7589</v>
      </c>
      <c r="D126" t="s">
        <v>6176</v>
      </c>
      <c r="F126" t="s">
        <v>6585</v>
      </c>
      <c r="G126" t="s">
        <v>6739</v>
      </c>
      <c r="H126" t="s">
        <v>5401</v>
      </c>
      <c r="I126" t="s">
        <v>1762</v>
      </c>
      <c r="J126" t="s">
        <v>1611</v>
      </c>
      <c r="K126" t="s">
        <v>6174</v>
      </c>
      <c r="M126" t="str">
        <f t="shared" si="1"/>
        <v>26017</v>
      </c>
    </row>
    <row r="127" spans="1:13" x14ac:dyDescent="0.25">
      <c r="A127" t="s">
        <v>2809</v>
      </c>
      <c r="C127" t="s">
        <v>7587</v>
      </c>
      <c r="D127" t="s">
        <v>6176</v>
      </c>
      <c r="G127" t="s">
        <v>7315</v>
      </c>
      <c r="H127" t="s">
        <v>4977</v>
      </c>
      <c r="I127" t="s">
        <v>2792</v>
      </c>
      <c r="J127" t="s">
        <v>6306</v>
      </c>
      <c r="K127" t="s">
        <v>6199</v>
      </c>
      <c r="M127" t="str">
        <f t="shared" si="1"/>
        <v>48199</v>
      </c>
    </row>
    <row r="128" spans="1:13" x14ac:dyDescent="0.25">
      <c r="A128" t="s">
        <v>2809</v>
      </c>
      <c r="C128" t="s">
        <v>7587</v>
      </c>
      <c r="D128" t="s">
        <v>6176</v>
      </c>
      <c r="G128" t="s">
        <v>5239</v>
      </c>
      <c r="H128" t="s">
        <v>4977</v>
      </c>
      <c r="I128" t="s">
        <v>2792</v>
      </c>
      <c r="J128" t="s">
        <v>1154</v>
      </c>
      <c r="K128" t="s">
        <v>6174</v>
      </c>
      <c r="M128" t="str">
        <f t="shared" si="1"/>
        <v>48245</v>
      </c>
    </row>
    <row r="129" spans="1:13" x14ac:dyDescent="0.25">
      <c r="A129" t="s">
        <v>2809</v>
      </c>
      <c r="C129" t="s">
        <v>7587</v>
      </c>
      <c r="D129" t="s">
        <v>6176</v>
      </c>
      <c r="G129" t="s">
        <v>7093</v>
      </c>
      <c r="H129" t="s">
        <v>4977</v>
      </c>
      <c r="I129" t="s">
        <v>2792</v>
      </c>
      <c r="J129" t="s">
        <v>7588</v>
      </c>
      <c r="K129" t="s">
        <v>6199</v>
      </c>
      <c r="M129" t="str">
        <f t="shared" si="1"/>
        <v>48351</v>
      </c>
    </row>
    <row r="130" spans="1:13" x14ac:dyDescent="0.25">
      <c r="A130" t="s">
        <v>2809</v>
      </c>
      <c r="C130" t="s">
        <v>7587</v>
      </c>
      <c r="D130" t="s">
        <v>6176</v>
      </c>
      <c r="G130" t="s">
        <v>4842</v>
      </c>
      <c r="H130" t="s">
        <v>4977</v>
      </c>
      <c r="I130" t="s">
        <v>2792</v>
      </c>
      <c r="J130" t="s">
        <v>2902</v>
      </c>
      <c r="K130" t="s">
        <v>6174</v>
      </c>
      <c r="M130" t="str">
        <f t="shared" ref="M130:M193" si="2">I130&amp;J130</f>
        <v>48361</v>
      </c>
    </row>
    <row r="131" spans="1:13" x14ac:dyDescent="0.25">
      <c r="A131" t="s">
        <v>4686</v>
      </c>
      <c r="C131" t="s">
        <v>7586</v>
      </c>
      <c r="D131" t="s">
        <v>6176</v>
      </c>
      <c r="G131" t="s">
        <v>6709</v>
      </c>
      <c r="H131" t="s">
        <v>5772</v>
      </c>
      <c r="I131" t="s">
        <v>3235</v>
      </c>
      <c r="J131" t="s">
        <v>210</v>
      </c>
      <c r="K131" t="s">
        <v>6174</v>
      </c>
      <c r="M131" t="str">
        <f t="shared" si="2"/>
        <v>54019</v>
      </c>
    </row>
    <row r="132" spans="1:13" x14ac:dyDescent="0.25">
      <c r="A132" t="s">
        <v>4686</v>
      </c>
      <c r="C132" t="s">
        <v>7586</v>
      </c>
      <c r="D132" t="s">
        <v>6176</v>
      </c>
      <c r="G132" t="s">
        <v>7585</v>
      </c>
      <c r="H132" t="s">
        <v>5772</v>
      </c>
      <c r="I132" t="s">
        <v>3235</v>
      </c>
      <c r="J132" t="s">
        <v>43</v>
      </c>
      <c r="K132" t="s">
        <v>6174</v>
      </c>
      <c r="M132" t="str">
        <f t="shared" si="2"/>
        <v>54081</v>
      </c>
    </row>
    <row r="133" spans="1:13" x14ac:dyDescent="0.25">
      <c r="A133" t="s">
        <v>3110</v>
      </c>
      <c r="C133" t="s">
        <v>7584</v>
      </c>
      <c r="D133" t="s">
        <v>6176</v>
      </c>
      <c r="G133" t="s">
        <v>7583</v>
      </c>
      <c r="H133" t="s">
        <v>5808</v>
      </c>
      <c r="I133" t="s">
        <v>3101</v>
      </c>
      <c r="J133" t="s">
        <v>50</v>
      </c>
      <c r="K133" t="s">
        <v>6174</v>
      </c>
      <c r="M133" t="str">
        <f t="shared" si="2"/>
        <v>53073</v>
      </c>
    </row>
    <row r="134" spans="1:13" x14ac:dyDescent="0.25">
      <c r="A134" t="s">
        <v>2517</v>
      </c>
      <c r="B134" t="s">
        <v>7582</v>
      </c>
      <c r="C134" t="s">
        <v>7581</v>
      </c>
      <c r="D134" t="s">
        <v>6176</v>
      </c>
      <c r="F134" t="s">
        <v>7580</v>
      </c>
      <c r="G134" t="s">
        <v>7579</v>
      </c>
      <c r="H134" t="s">
        <v>5787</v>
      </c>
      <c r="I134" t="s">
        <v>2510</v>
      </c>
      <c r="J134" t="s">
        <v>1611</v>
      </c>
      <c r="K134" t="s">
        <v>6174</v>
      </c>
      <c r="M134" t="str">
        <f t="shared" si="2"/>
        <v>41017</v>
      </c>
    </row>
    <row r="135" spans="1:13" x14ac:dyDescent="0.25">
      <c r="A135" t="s">
        <v>2002</v>
      </c>
      <c r="C135" t="s">
        <v>7576</v>
      </c>
      <c r="D135" t="s">
        <v>6176</v>
      </c>
      <c r="G135" t="s">
        <v>7578</v>
      </c>
      <c r="H135" t="s">
        <v>4963</v>
      </c>
      <c r="I135" t="s">
        <v>1999</v>
      </c>
      <c r="J135" t="s">
        <v>860</v>
      </c>
      <c r="K135" t="s">
        <v>6199</v>
      </c>
      <c r="M135" t="str">
        <f t="shared" si="2"/>
        <v>30009</v>
      </c>
    </row>
    <row r="136" spans="1:13" x14ac:dyDescent="0.25">
      <c r="A136" t="s">
        <v>2002</v>
      </c>
      <c r="C136" t="s">
        <v>7576</v>
      </c>
      <c r="D136" t="s">
        <v>6176</v>
      </c>
      <c r="G136" t="s">
        <v>7577</v>
      </c>
      <c r="H136" t="s">
        <v>4963</v>
      </c>
      <c r="I136" t="s">
        <v>1999</v>
      </c>
      <c r="J136" t="s">
        <v>232</v>
      </c>
      <c r="K136" t="s">
        <v>6199</v>
      </c>
      <c r="M136" t="str">
        <f t="shared" si="2"/>
        <v>30037</v>
      </c>
    </row>
    <row r="137" spans="1:13" x14ac:dyDescent="0.25">
      <c r="A137" t="s">
        <v>2002</v>
      </c>
      <c r="C137" t="s">
        <v>7576</v>
      </c>
      <c r="D137" t="s">
        <v>6176</v>
      </c>
      <c r="G137" t="s">
        <v>7575</v>
      </c>
      <c r="H137" t="s">
        <v>4963</v>
      </c>
      <c r="I137" t="s">
        <v>1999</v>
      </c>
      <c r="J137" t="s">
        <v>265</v>
      </c>
      <c r="K137" t="s">
        <v>6174</v>
      </c>
      <c r="M137" t="str">
        <f t="shared" si="2"/>
        <v>30111</v>
      </c>
    </row>
    <row r="138" spans="1:13" x14ac:dyDescent="0.25">
      <c r="A138" t="s">
        <v>2281</v>
      </c>
      <c r="C138" t="s">
        <v>7573</v>
      </c>
      <c r="D138" t="s">
        <v>6176</v>
      </c>
      <c r="G138" t="s">
        <v>7574</v>
      </c>
      <c r="H138" t="s">
        <v>4890</v>
      </c>
      <c r="I138" t="s">
        <v>2266</v>
      </c>
      <c r="J138" t="s">
        <v>108</v>
      </c>
      <c r="K138" t="s">
        <v>6174</v>
      </c>
      <c r="M138" t="str">
        <f t="shared" si="2"/>
        <v>36007</v>
      </c>
    </row>
    <row r="139" spans="1:13" x14ac:dyDescent="0.25">
      <c r="A139" t="s">
        <v>2281</v>
      </c>
      <c r="C139" t="s">
        <v>7573</v>
      </c>
      <c r="D139" t="s">
        <v>6176</v>
      </c>
      <c r="G139" t="s">
        <v>7572</v>
      </c>
      <c r="H139" t="s">
        <v>4890</v>
      </c>
      <c r="I139" t="s">
        <v>2266</v>
      </c>
      <c r="J139" t="s">
        <v>560</v>
      </c>
      <c r="K139" t="s">
        <v>6174</v>
      </c>
      <c r="M139" t="str">
        <f t="shared" si="2"/>
        <v>36107</v>
      </c>
    </row>
    <row r="140" spans="1:13" x14ac:dyDescent="0.25">
      <c r="A140" t="s">
        <v>52</v>
      </c>
      <c r="B140" t="s">
        <v>7570</v>
      </c>
      <c r="C140" t="s">
        <v>7569</v>
      </c>
      <c r="D140" t="s">
        <v>6176</v>
      </c>
      <c r="F140" t="s">
        <v>7568</v>
      </c>
      <c r="G140" t="s">
        <v>6946</v>
      </c>
      <c r="H140" t="s">
        <v>5535</v>
      </c>
      <c r="I140" t="s">
        <v>35</v>
      </c>
      <c r="J140" t="s">
        <v>108</v>
      </c>
      <c r="K140" t="s">
        <v>6199</v>
      </c>
      <c r="M140" t="str">
        <f t="shared" si="2"/>
        <v>01007</v>
      </c>
    </row>
    <row r="141" spans="1:13" x14ac:dyDescent="0.25">
      <c r="A141" t="s">
        <v>52</v>
      </c>
      <c r="B141" t="s">
        <v>7570</v>
      </c>
      <c r="C141" t="s">
        <v>7569</v>
      </c>
      <c r="D141" t="s">
        <v>6176</v>
      </c>
      <c r="F141" t="s">
        <v>7568</v>
      </c>
      <c r="G141" t="s">
        <v>7057</v>
      </c>
      <c r="H141" t="s">
        <v>5535</v>
      </c>
      <c r="I141" t="s">
        <v>35</v>
      </c>
      <c r="J141" t="s">
        <v>860</v>
      </c>
      <c r="K141" t="s">
        <v>6199</v>
      </c>
      <c r="M141" t="str">
        <f t="shared" si="2"/>
        <v>01009</v>
      </c>
    </row>
    <row r="142" spans="1:13" x14ac:dyDescent="0.25">
      <c r="A142" t="s">
        <v>52</v>
      </c>
      <c r="B142" t="s">
        <v>7570</v>
      </c>
      <c r="C142" t="s">
        <v>7569</v>
      </c>
      <c r="D142" t="s">
        <v>6176</v>
      </c>
      <c r="F142" t="s">
        <v>7568</v>
      </c>
      <c r="G142" t="s">
        <v>7571</v>
      </c>
      <c r="H142" t="s">
        <v>5535</v>
      </c>
      <c r="I142" t="s">
        <v>35</v>
      </c>
      <c r="J142" t="s">
        <v>1014</v>
      </c>
      <c r="K142" t="s">
        <v>6199</v>
      </c>
      <c r="M142" t="str">
        <f t="shared" si="2"/>
        <v>01021</v>
      </c>
    </row>
    <row r="143" spans="1:13" x14ac:dyDescent="0.25">
      <c r="A143" t="s">
        <v>52</v>
      </c>
      <c r="B143" t="s">
        <v>7570</v>
      </c>
      <c r="C143" t="s">
        <v>7569</v>
      </c>
      <c r="D143" t="s">
        <v>6176</v>
      </c>
      <c r="F143" t="s">
        <v>7568</v>
      </c>
      <c r="G143" t="s">
        <v>5239</v>
      </c>
      <c r="H143" t="s">
        <v>5535</v>
      </c>
      <c r="I143" t="s">
        <v>35</v>
      </c>
      <c r="J143" t="s">
        <v>50</v>
      </c>
      <c r="K143" t="s">
        <v>6174</v>
      </c>
      <c r="M143" t="str">
        <f t="shared" si="2"/>
        <v>01073</v>
      </c>
    </row>
    <row r="144" spans="1:13" x14ac:dyDescent="0.25">
      <c r="A144" t="s">
        <v>52</v>
      </c>
      <c r="B144" t="s">
        <v>7570</v>
      </c>
      <c r="C144" t="s">
        <v>7569</v>
      </c>
      <c r="D144" t="s">
        <v>6176</v>
      </c>
      <c r="F144" t="s">
        <v>7568</v>
      </c>
      <c r="G144" t="s">
        <v>6565</v>
      </c>
      <c r="H144" t="s">
        <v>5535</v>
      </c>
      <c r="I144" t="s">
        <v>35</v>
      </c>
      <c r="J144" t="s">
        <v>1080</v>
      </c>
      <c r="K144" t="s">
        <v>6199</v>
      </c>
      <c r="M144" t="str">
        <f t="shared" si="2"/>
        <v>01115</v>
      </c>
    </row>
    <row r="145" spans="1:13" x14ac:dyDescent="0.25">
      <c r="A145" t="s">
        <v>52</v>
      </c>
      <c r="B145" t="s">
        <v>7570</v>
      </c>
      <c r="C145" t="s">
        <v>7569</v>
      </c>
      <c r="D145" t="s">
        <v>6176</v>
      </c>
      <c r="F145" t="s">
        <v>7568</v>
      </c>
      <c r="G145" t="s">
        <v>5553</v>
      </c>
      <c r="H145" t="s">
        <v>5535</v>
      </c>
      <c r="I145" t="s">
        <v>35</v>
      </c>
      <c r="J145" t="s">
        <v>1077</v>
      </c>
      <c r="K145" t="s">
        <v>6174</v>
      </c>
      <c r="M145" t="str">
        <f t="shared" si="2"/>
        <v>01117</v>
      </c>
    </row>
    <row r="146" spans="1:13" x14ac:dyDescent="0.25">
      <c r="A146" t="s">
        <v>52</v>
      </c>
      <c r="B146" t="s">
        <v>7570</v>
      </c>
      <c r="C146" t="s">
        <v>7569</v>
      </c>
      <c r="D146" t="s">
        <v>6176</v>
      </c>
      <c r="F146" t="s">
        <v>7568</v>
      </c>
      <c r="G146" t="s">
        <v>7468</v>
      </c>
      <c r="H146" t="s">
        <v>5535</v>
      </c>
      <c r="I146" t="s">
        <v>35</v>
      </c>
      <c r="J146" t="s">
        <v>960</v>
      </c>
      <c r="K146" t="s">
        <v>6199</v>
      </c>
      <c r="M146" t="str">
        <f t="shared" si="2"/>
        <v>01127</v>
      </c>
    </row>
    <row r="147" spans="1:13" x14ac:dyDescent="0.25">
      <c r="A147" t="s">
        <v>2079</v>
      </c>
      <c r="C147" t="s">
        <v>7564</v>
      </c>
      <c r="D147" t="s">
        <v>6176</v>
      </c>
      <c r="G147" t="s">
        <v>7567</v>
      </c>
      <c r="H147" t="s">
        <v>5288</v>
      </c>
      <c r="I147" t="s">
        <v>2076</v>
      </c>
      <c r="J147" t="s">
        <v>38</v>
      </c>
      <c r="K147" t="s">
        <v>6174</v>
      </c>
      <c r="M147" t="str">
        <f t="shared" si="2"/>
        <v>38015</v>
      </c>
    </row>
    <row r="148" spans="1:13" x14ac:dyDescent="0.25">
      <c r="A148" t="s">
        <v>2079</v>
      </c>
      <c r="C148" t="s">
        <v>7564</v>
      </c>
      <c r="D148" t="s">
        <v>6176</v>
      </c>
      <c r="G148" t="s">
        <v>7566</v>
      </c>
      <c r="H148" t="s">
        <v>5288</v>
      </c>
      <c r="I148" t="s">
        <v>2076</v>
      </c>
      <c r="J148" t="s">
        <v>236</v>
      </c>
      <c r="K148" t="s">
        <v>6174</v>
      </c>
      <c r="M148" t="str">
        <f t="shared" si="2"/>
        <v>38059</v>
      </c>
    </row>
    <row r="149" spans="1:13" x14ac:dyDescent="0.25">
      <c r="A149" t="s">
        <v>2079</v>
      </c>
      <c r="C149" t="s">
        <v>7564</v>
      </c>
      <c r="D149" t="s">
        <v>6176</v>
      </c>
      <c r="G149" t="s">
        <v>7565</v>
      </c>
      <c r="H149" t="s">
        <v>5288</v>
      </c>
      <c r="I149" t="s">
        <v>2076</v>
      </c>
      <c r="J149" t="s">
        <v>274</v>
      </c>
      <c r="K149" t="s">
        <v>6199</v>
      </c>
      <c r="M149" t="str">
        <f t="shared" si="2"/>
        <v>38065</v>
      </c>
    </row>
    <row r="150" spans="1:13" x14ac:dyDescent="0.25">
      <c r="A150" t="s">
        <v>2079</v>
      </c>
      <c r="C150" t="s">
        <v>7564</v>
      </c>
      <c r="D150" t="s">
        <v>6176</v>
      </c>
      <c r="G150" t="s">
        <v>7563</v>
      </c>
      <c r="H150" t="s">
        <v>5288</v>
      </c>
      <c r="I150" t="s">
        <v>2076</v>
      </c>
      <c r="J150" t="s">
        <v>314</v>
      </c>
      <c r="K150" t="s">
        <v>6199</v>
      </c>
      <c r="M150" t="str">
        <f t="shared" si="2"/>
        <v>38085</v>
      </c>
    </row>
    <row r="151" spans="1:13" x14ac:dyDescent="0.25">
      <c r="A151" t="s">
        <v>3025</v>
      </c>
      <c r="C151" t="s">
        <v>7561</v>
      </c>
      <c r="D151" t="s">
        <v>6176</v>
      </c>
      <c r="G151" t="s">
        <v>6592</v>
      </c>
      <c r="H151" t="s">
        <v>5513</v>
      </c>
      <c r="I151" t="s">
        <v>27</v>
      </c>
      <c r="J151" t="s">
        <v>1208</v>
      </c>
      <c r="K151" t="s">
        <v>6199</v>
      </c>
      <c r="M151" t="str">
        <f t="shared" si="2"/>
        <v>51063</v>
      </c>
    </row>
    <row r="152" spans="1:13" x14ac:dyDescent="0.25">
      <c r="A152" t="s">
        <v>3025</v>
      </c>
      <c r="C152" t="s">
        <v>7561</v>
      </c>
      <c r="D152" t="s">
        <v>6176</v>
      </c>
      <c r="G152" t="s">
        <v>7562</v>
      </c>
      <c r="H152" t="s">
        <v>5513</v>
      </c>
      <c r="I152" t="s">
        <v>27</v>
      </c>
      <c r="J152" t="s">
        <v>243</v>
      </c>
      <c r="K152" t="s">
        <v>6199</v>
      </c>
      <c r="M152" t="str">
        <f t="shared" si="2"/>
        <v>51071</v>
      </c>
    </row>
    <row r="153" spans="1:13" x14ac:dyDescent="0.25">
      <c r="A153" t="s">
        <v>3025</v>
      </c>
      <c r="C153" t="s">
        <v>7561</v>
      </c>
      <c r="D153" t="s">
        <v>6176</v>
      </c>
      <c r="G153" t="s">
        <v>4807</v>
      </c>
      <c r="H153" t="s">
        <v>5513</v>
      </c>
      <c r="I153" t="s">
        <v>27</v>
      </c>
      <c r="J153" t="s">
        <v>1177</v>
      </c>
      <c r="K153" t="s">
        <v>6174</v>
      </c>
      <c r="M153" t="str">
        <f t="shared" si="2"/>
        <v>51121</v>
      </c>
    </row>
    <row r="154" spans="1:13" x14ac:dyDescent="0.25">
      <c r="A154" t="s">
        <v>3025</v>
      </c>
      <c r="C154" t="s">
        <v>7561</v>
      </c>
      <c r="D154" t="s">
        <v>6176</v>
      </c>
      <c r="G154" t="s">
        <v>6275</v>
      </c>
      <c r="H154" t="s">
        <v>5513</v>
      </c>
      <c r="I154" t="s">
        <v>27</v>
      </c>
      <c r="J154" t="s">
        <v>1238</v>
      </c>
      <c r="K154" t="s">
        <v>6199</v>
      </c>
      <c r="M154" t="str">
        <f t="shared" si="2"/>
        <v>51155</v>
      </c>
    </row>
    <row r="155" spans="1:13" x14ac:dyDescent="0.25">
      <c r="A155" t="s">
        <v>3025</v>
      </c>
      <c r="C155" t="s">
        <v>7561</v>
      </c>
      <c r="D155" t="s">
        <v>6176</v>
      </c>
      <c r="G155" t="s">
        <v>7560</v>
      </c>
      <c r="H155" t="s">
        <v>5513</v>
      </c>
      <c r="I155" t="s">
        <v>27</v>
      </c>
      <c r="J155" t="s">
        <v>3069</v>
      </c>
      <c r="K155" t="s">
        <v>6174</v>
      </c>
      <c r="M155" t="str">
        <f t="shared" si="2"/>
        <v>51750</v>
      </c>
    </row>
    <row r="156" spans="1:13" x14ac:dyDescent="0.25">
      <c r="A156" t="s">
        <v>4648</v>
      </c>
      <c r="B156" t="s">
        <v>1851</v>
      </c>
      <c r="C156" t="s">
        <v>7558</v>
      </c>
      <c r="D156" t="s">
        <v>6176</v>
      </c>
      <c r="F156" t="s">
        <v>7557</v>
      </c>
      <c r="G156" t="s">
        <v>7559</v>
      </c>
      <c r="H156" t="s">
        <v>5529</v>
      </c>
      <c r="I156" t="s">
        <v>1294</v>
      </c>
      <c r="J156" t="s">
        <v>454</v>
      </c>
      <c r="K156" t="s">
        <v>6199</v>
      </c>
      <c r="M156" t="str">
        <f t="shared" si="2"/>
        <v>17039</v>
      </c>
    </row>
    <row r="157" spans="1:13" x14ac:dyDescent="0.25">
      <c r="A157" t="s">
        <v>4648</v>
      </c>
      <c r="B157" t="s">
        <v>1851</v>
      </c>
      <c r="C157" t="s">
        <v>7558</v>
      </c>
      <c r="D157" t="s">
        <v>6176</v>
      </c>
      <c r="F157" t="s">
        <v>7557</v>
      </c>
      <c r="G157" t="s">
        <v>6742</v>
      </c>
      <c r="H157" t="s">
        <v>5529</v>
      </c>
      <c r="I157" t="s">
        <v>1294</v>
      </c>
      <c r="J157" t="s">
        <v>322</v>
      </c>
      <c r="K157" t="s">
        <v>6174</v>
      </c>
      <c r="M157" t="str">
        <f t="shared" si="2"/>
        <v>17113</v>
      </c>
    </row>
    <row r="158" spans="1:13" x14ac:dyDescent="0.25">
      <c r="A158" t="s">
        <v>1443</v>
      </c>
      <c r="B158" t="s">
        <v>7556</v>
      </c>
      <c r="C158" t="s">
        <v>7555</v>
      </c>
      <c r="D158" t="s">
        <v>6176</v>
      </c>
      <c r="F158" t="s">
        <v>7554</v>
      </c>
      <c r="G158" t="s">
        <v>5411</v>
      </c>
      <c r="H158" t="s">
        <v>5428</v>
      </c>
      <c r="I158" t="s">
        <v>1437</v>
      </c>
      <c r="J158" t="s">
        <v>1004</v>
      </c>
      <c r="K158" t="s">
        <v>6174</v>
      </c>
      <c r="M158" t="str">
        <f t="shared" si="2"/>
        <v>18105</v>
      </c>
    </row>
    <row r="159" spans="1:13" x14ac:dyDescent="0.25">
      <c r="A159" t="s">
        <v>1443</v>
      </c>
      <c r="B159" t="s">
        <v>7556</v>
      </c>
      <c r="C159" t="s">
        <v>7555</v>
      </c>
      <c r="D159" t="s">
        <v>6176</v>
      </c>
      <c r="F159" t="s">
        <v>7554</v>
      </c>
      <c r="G159" t="s">
        <v>7553</v>
      </c>
      <c r="H159" t="s">
        <v>5428</v>
      </c>
      <c r="I159" t="s">
        <v>1437</v>
      </c>
      <c r="J159" t="s">
        <v>131</v>
      </c>
      <c r="K159" t="s">
        <v>6199</v>
      </c>
      <c r="M159" t="str">
        <f t="shared" si="2"/>
        <v>18119</v>
      </c>
    </row>
    <row r="160" spans="1:13" x14ac:dyDescent="0.25">
      <c r="A160" t="s">
        <v>2027</v>
      </c>
      <c r="B160" t="s">
        <v>7552</v>
      </c>
      <c r="C160" t="s">
        <v>7551</v>
      </c>
      <c r="D160" t="s">
        <v>6176</v>
      </c>
      <c r="F160" t="s">
        <v>7550</v>
      </c>
      <c r="G160" t="s">
        <v>6284</v>
      </c>
      <c r="H160" t="s">
        <v>5454</v>
      </c>
      <c r="I160" t="s">
        <v>2541</v>
      </c>
      <c r="J160" t="s">
        <v>232</v>
      </c>
      <c r="K160" t="s">
        <v>6174</v>
      </c>
      <c r="M160" t="str">
        <f t="shared" si="2"/>
        <v>42037</v>
      </c>
    </row>
    <row r="161" spans="1:13" x14ac:dyDescent="0.25">
      <c r="A161" t="s">
        <v>2027</v>
      </c>
      <c r="B161" t="s">
        <v>7552</v>
      </c>
      <c r="C161" t="s">
        <v>7551</v>
      </c>
      <c r="D161" t="s">
        <v>6176</v>
      </c>
      <c r="F161" t="s">
        <v>7550</v>
      </c>
      <c r="G161" t="s">
        <v>7549</v>
      </c>
      <c r="H161" t="s">
        <v>5454</v>
      </c>
      <c r="I161" t="s">
        <v>2541</v>
      </c>
      <c r="J161" t="s">
        <v>1557</v>
      </c>
      <c r="K161" t="s">
        <v>6174</v>
      </c>
      <c r="M161" t="str">
        <f t="shared" si="2"/>
        <v>42093</v>
      </c>
    </row>
    <row r="162" spans="1:13" x14ac:dyDescent="0.25">
      <c r="A162" t="s">
        <v>1271</v>
      </c>
      <c r="B162" t="s">
        <v>1840</v>
      </c>
      <c r="C162" t="s">
        <v>7544</v>
      </c>
      <c r="D162" t="s">
        <v>6176</v>
      </c>
      <c r="F162" t="s">
        <v>7543</v>
      </c>
      <c r="G162" t="s">
        <v>7548</v>
      </c>
      <c r="H162" t="s">
        <v>5927</v>
      </c>
      <c r="I162" t="s">
        <v>1268</v>
      </c>
      <c r="J162" t="s">
        <v>227</v>
      </c>
      <c r="K162" t="s">
        <v>6174</v>
      </c>
      <c r="M162" t="str">
        <f t="shared" si="2"/>
        <v>16001</v>
      </c>
    </row>
    <row r="163" spans="1:13" x14ac:dyDescent="0.25">
      <c r="A163" t="s">
        <v>1271</v>
      </c>
      <c r="B163" t="s">
        <v>1840</v>
      </c>
      <c r="C163" t="s">
        <v>7544</v>
      </c>
      <c r="D163" t="s">
        <v>6176</v>
      </c>
      <c r="F163" t="s">
        <v>7543</v>
      </c>
      <c r="G163" t="s">
        <v>7547</v>
      </c>
      <c r="H163" t="s">
        <v>5927</v>
      </c>
      <c r="I163" t="s">
        <v>1268</v>
      </c>
      <c r="J163" t="s">
        <v>38</v>
      </c>
      <c r="K163" t="s">
        <v>6199</v>
      </c>
      <c r="M163" t="str">
        <f t="shared" si="2"/>
        <v>16015</v>
      </c>
    </row>
    <row r="164" spans="1:13" x14ac:dyDescent="0.25">
      <c r="A164" t="s">
        <v>1271</v>
      </c>
      <c r="B164" t="s">
        <v>1840</v>
      </c>
      <c r="C164" t="s">
        <v>7544</v>
      </c>
      <c r="D164" t="s">
        <v>6176</v>
      </c>
      <c r="F164" t="s">
        <v>7543</v>
      </c>
      <c r="G164" t="s">
        <v>7546</v>
      </c>
      <c r="H164" t="s">
        <v>5927</v>
      </c>
      <c r="I164" t="s">
        <v>1268</v>
      </c>
      <c r="J164" t="s">
        <v>215</v>
      </c>
      <c r="K164" t="s">
        <v>6199</v>
      </c>
      <c r="M164" t="str">
        <f t="shared" si="2"/>
        <v>16027</v>
      </c>
    </row>
    <row r="165" spans="1:13" x14ac:dyDescent="0.25">
      <c r="A165" t="s">
        <v>1271</v>
      </c>
      <c r="B165" t="s">
        <v>1840</v>
      </c>
      <c r="C165" t="s">
        <v>7544</v>
      </c>
      <c r="D165" t="s">
        <v>6176</v>
      </c>
      <c r="F165" t="s">
        <v>7543</v>
      </c>
      <c r="G165" t="s">
        <v>7545</v>
      </c>
      <c r="H165" t="s">
        <v>5927</v>
      </c>
      <c r="I165" t="s">
        <v>1268</v>
      </c>
      <c r="J165" t="s">
        <v>112</v>
      </c>
      <c r="K165" t="s">
        <v>6199</v>
      </c>
      <c r="M165" t="str">
        <f t="shared" si="2"/>
        <v>16045</v>
      </c>
    </row>
    <row r="166" spans="1:13" x14ac:dyDescent="0.25">
      <c r="A166" t="s">
        <v>1271</v>
      </c>
      <c r="B166" t="s">
        <v>1840</v>
      </c>
      <c r="C166" t="s">
        <v>7544</v>
      </c>
      <c r="D166" t="s">
        <v>6176</v>
      </c>
      <c r="F166" t="s">
        <v>7543</v>
      </c>
      <c r="G166" t="s">
        <v>7542</v>
      </c>
      <c r="H166" t="s">
        <v>5927</v>
      </c>
      <c r="I166" t="s">
        <v>1268</v>
      </c>
      <c r="J166" t="s">
        <v>50</v>
      </c>
      <c r="K166" t="s">
        <v>6199</v>
      </c>
      <c r="M166" t="str">
        <f t="shared" si="2"/>
        <v>16073</v>
      </c>
    </row>
    <row r="167" spans="1:13" x14ac:dyDescent="0.25">
      <c r="A167" t="s">
        <v>4652</v>
      </c>
      <c r="B167" t="s">
        <v>6197</v>
      </c>
      <c r="C167" t="s">
        <v>7538</v>
      </c>
      <c r="D167" t="s">
        <v>6176</v>
      </c>
      <c r="E167" t="s">
        <v>7540</v>
      </c>
      <c r="F167" t="s">
        <v>6195</v>
      </c>
      <c r="G167" t="s">
        <v>7541</v>
      </c>
      <c r="H167" t="s">
        <v>5441</v>
      </c>
      <c r="I167" t="s">
        <v>1609</v>
      </c>
      <c r="J167" t="s">
        <v>1014</v>
      </c>
      <c r="K167" t="s">
        <v>6174</v>
      </c>
      <c r="M167" t="str">
        <f t="shared" si="2"/>
        <v>25021</v>
      </c>
    </row>
    <row r="168" spans="1:13" x14ac:dyDescent="0.25">
      <c r="A168" t="s">
        <v>4652</v>
      </c>
      <c r="B168" t="s">
        <v>6197</v>
      </c>
      <c r="C168" t="s">
        <v>7538</v>
      </c>
      <c r="D168" t="s">
        <v>6176</v>
      </c>
      <c r="E168" t="s">
        <v>7540</v>
      </c>
      <c r="F168" t="s">
        <v>6195</v>
      </c>
      <c r="G168" t="s">
        <v>6444</v>
      </c>
      <c r="H168" t="s">
        <v>5441</v>
      </c>
      <c r="I168" t="s">
        <v>1609</v>
      </c>
      <c r="J168" t="s">
        <v>1625</v>
      </c>
      <c r="K168" t="s">
        <v>6174</v>
      </c>
      <c r="M168" t="str">
        <f t="shared" si="2"/>
        <v>25023</v>
      </c>
    </row>
    <row r="169" spans="1:13" x14ac:dyDescent="0.25">
      <c r="A169" t="s">
        <v>4652</v>
      </c>
      <c r="B169" t="s">
        <v>6197</v>
      </c>
      <c r="C169" t="s">
        <v>7538</v>
      </c>
      <c r="D169" t="s">
        <v>6176</v>
      </c>
      <c r="E169" t="s">
        <v>7540</v>
      </c>
      <c r="F169" t="s">
        <v>6195</v>
      </c>
      <c r="G169" t="s">
        <v>4981</v>
      </c>
      <c r="H169" t="s">
        <v>5441</v>
      </c>
      <c r="I169" t="s">
        <v>1609</v>
      </c>
      <c r="J169" t="s">
        <v>196</v>
      </c>
      <c r="K169" t="s">
        <v>6174</v>
      </c>
      <c r="M169" t="str">
        <f t="shared" si="2"/>
        <v>25025</v>
      </c>
    </row>
    <row r="170" spans="1:13" x14ac:dyDescent="0.25">
      <c r="A170" t="s">
        <v>1613</v>
      </c>
      <c r="B170" t="s">
        <v>6197</v>
      </c>
      <c r="C170" t="s">
        <v>7538</v>
      </c>
      <c r="D170" t="s">
        <v>6176</v>
      </c>
      <c r="E170" t="s">
        <v>7539</v>
      </c>
      <c r="F170" t="s">
        <v>6195</v>
      </c>
      <c r="G170" t="s">
        <v>5460</v>
      </c>
      <c r="H170" t="s">
        <v>5441</v>
      </c>
      <c r="I170" t="s">
        <v>1609</v>
      </c>
      <c r="J170" t="s">
        <v>860</v>
      </c>
      <c r="K170" t="s">
        <v>6174</v>
      </c>
      <c r="M170" t="str">
        <f t="shared" si="2"/>
        <v>25009</v>
      </c>
    </row>
    <row r="171" spans="1:13" x14ac:dyDescent="0.25">
      <c r="A171" t="s">
        <v>1613</v>
      </c>
      <c r="B171" t="s">
        <v>6197</v>
      </c>
      <c r="C171" t="s">
        <v>7538</v>
      </c>
      <c r="D171" t="s">
        <v>6176</v>
      </c>
      <c r="E171" t="s">
        <v>7539</v>
      </c>
      <c r="F171" t="s">
        <v>6195</v>
      </c>
      <c r="G171" t="s">
        <v>5383</v>
      </c>
      <c r="H171" t="s">
        <v>5441</v>
      </c>
      <c r="I171" t="s">
        <v>1609</v>
      </c>
      <c r="J171" t="s">
        <v>1611</v>
      </c>
      <c r="K171" t="s">
        <v>6174</v>
      </c>
      <c r="M171" t="str">
        <f t="shared" si="2"/>
        <v>25017</v>
      </c>
    </row>
    <row r="172" spans="1:13" x14ac:dyDescent="0.25">
      <c r="A172" t="s">
        <v>2100</v>
      </c>
      <c r="B172" t="s">
        <v>6197</v>
      </c>
      <c r="C172" t="s">
        <v>7538</v>
      </c>
      <c r="D172" t="s">
        <v>6176</v>
      </c>
      <c r="E172" t="s">
        <v>7537</v>
      </c>
      <c r="F172" t="s">
        <v>6195</v>
      </c>
      <c r="G172" t="s">
        <v>7196</v>
      </c>
      <c r="H172" t="s">
        <v>5906</v>
      </c>
      <c r="I172" t="s">
        <v>2098</v>
      </c>
      <c r="J172" t="s">
        <v>38</v>
      </c>
      <c r="K172" t="s">
        <v>6174</v>
      </c>
      <c r="M172" t="str">
        <f t="shared" si="2"/>
        <v>33015</v>
      </c>
    </row>
    <row r="173" spans="1:13" x14ac:dyDescent="0.25">
      <c r="A173" t="s">
        <v>2100</v>
      </c>
      <c r="B173" t="s">
        <v>6197</v>
      </c>
      <c r="C173" t="s">
        <v>7538</v>
      </c>
      <c r="D173" t="s">
        <v>6176</v>
      </c>
      <c r="E173" t="s">
        <v>7537</v>
      </c>
      <c r="F173" t="s">
        <v>6195</v>
      </c>
      <c r="G173" t="s">
        <v>7536</v>
      </c>
      <c r="H173" t="s">
        <v>5906</v>
      </c>
      <c r="I173" t="s">
        <v>2098</v>
      </c>
      <c r="J173" t="s">
        <v>1611</v>
      </c>
      <c r="K173" t="s">
        <v>6199</v>
      </c>
      <c r="M173" t="str">
        <f t="shared" si="2"/>
        <v>33017</v>
      </c>
    </row>
    <row r="174" spans="1:13" x14ac:dyDescent="0.25">
      <c r="A174" t="s">
        <v>791</v>
      </c>
      <c r="B174" t="s">
        <v>7224</v>
      </c>
      <c r="C174" t="s">
        <v>7535</v>
      </c>
      <c r="D174" t="s">
        <v>6176</v>
      </c>
      <c r="F174" t="s">
        <v>7222</v>
      </c>
      <c r="G174" t="s">
        <v>7534</v>
      </c>
      <c r="H174" t="s">
        <v>5811</v>
      </c>
      <c r="I174" t="s">
        <v>782</v>
      </c>
      <c r="J174" t="s">
        <v>170</v>
      </c>
      <c r="K174" t="s">
        <v>6174</v>
      </c>
      <c r="M174" t="str">
        <f t="shared" si="2"/>
        <v>08013</v>
      </c>
    </row>
    <row r="175" spans="1:13" x14ac:dyDescent="0.25">
      <c r="A175" t="s">
        <v>1552</v>
      </c>
      <c r="B175" t="s">
        <v>7532</v>
      </c>
      <c r="C175" t="s">
        <v>7531</v>
      </c>
      <c r="D175" t="s">
        <v>6176</v>
      </c>
      <c r="F175" t="s">
        <v>7530</v>
      </c>
      <c r="G175" t="s">
        <v>6993</v>
      </c>
      <c r="H175" t="s">
        <v>5506</v>
      </c>
      <c r="I175" t="s">
        <v>1543</v>
      </c>
      <c r="J175" t="s">
        <v>844</v>
      </c>
      <c r="K175" t="s">
        <v>6199</v>
      </c>
      <c r="M175" t="str">
        <f t="shared" si="2"/>
        <v>21003</v>
      </c>
    </row>
    <row r="176" spans="1:13" x14ac:dyDescent="0.25">
      <c r="A176" t="s">
        <v>1552</v>
      </c>
      <c r="B176" t="s">
        <v>7532</v>
      </c>
      <c r="C176" t="s">
        <v>7531</v>
      </c>
      <c r="D176" t="s">
        <v>6176</v>
      </c>
      <c r="F176" t="s">
        <v>7530</v>
      </c>
      <c r="G176" t="s">
        <v>5588</v>
      </c>
      <c r="H176" t="s">
        <v>5506</v>
      </c>
      <c r="I176" t="s">
        <v>1543</v>
      </c>
      <c r="J176" t="s">
        <v>135</v>
      </c>
      <c r="K176" t="s">
        <v>6199</v>
      </c>
      <c r="M176" t="str">
        <f t="shared" si="2"/>
        <v>21031</v>
      </c>
    </row>
    <row r="177" spans="1:13" x14ac:dyDescent="0.25">
      <c r="A177" t="s">
        <v>1552</v>
      </c>
      <c r="B177" t="s">
        <v>7532</v>
      </c>
      <c r="C177" t="s">
        <v>7531</v>
      </c>
      <c r="D177" t="s">
        <v>6176</v>
      </c>
      <c r="F177" t="s">
        <v>7530</v>
      </c>
      <c r="G177" t="s">
        <v>7533</v>
      </c>
      <c r="H177" t="s">
        <v>5506</v>
      </c>
      <c r="I177" t="s">
        <v>1543</v>
      </c>
      <c r="J177" t="s">
        <v>594</v>
      </c>
      <c r="K177" t="s">
        <v>6199</v>
      </c>
      <c r="M177" t="str">
        <f t="shared" si="2"/>
        <v>21061</v>
      </c>
    </row>
    <row r="178" spans="1:13" x14ac:dyDescent="0.25">
      <c r="A178" t="s">
        <v>1552</v>
      </c>
      <c r="B178" t="s">
        <v>7532</v>
      </c>
      <c r="C178" t="s">
        <v>7531</v>
      </c>
      <c r="D178" t="s">
        <v>6176</v>
      </c>
      <c r="F178" t="s">
        <v>7530</v>
      </c>
      <c r="G178" t="s">
        <v>5672</v>
      </c>
      <c r="H178" t="s">
        <v>5506</v>
      </c>
      <c r="I178" t="s">
        <v>1543</v>
      </c>
      <c r="J178" t="s">
        <v>1550</v>
      </c>
      <c r="K178" t="s">
        <v>6174</v>
      </c>
      <c r="M178" t="str">
        <f t="shared" si="2"/>
        <v>21227</v>
      </c>
    </row>
    <row r="179" spans="1:13" x14ac:dyDescent="0.25">
      <c r="A179" t="s">
        <v>3113</v>
      </c>
      <c r="B179" t="s">
        <v>6468</v>
      </c>
      <c r="C179" t="s">
        <v>7529</v>
      </c>
      <c r="D179" t="s">
        <v>6176</v>
      </c>
      <c r="F179" t="s">
        <v>6465</v>
      </c>
      <c r="G179" t="s">
        <v>5664</v>
      </c>
      <c r="H179" t="s">
        <v>5808</v>
      </c>
      <c r="I179" t="s">
        <v>3101</v>
      </c>
      <c r="J179" t="s">
        <v>161</v>
      </c>
      <c r="K179" t="s">
        <v>6174</v>
      </c>
      <c r="M179" t="str">
        <f t="shared" si="2"/>
        <v>53035</v>
      </c>
    </row>
    <row r="180" spans="1:13" x14ac:dyDescent="0.25">
      <c r="A180" t="s">
        <v>841</v>
      </c>
      <c r="B180" t="s">
        <v>6356</v>
      </c>
      <c r="C180" t="s">
        <v>7528</v>
      </c>
      <c r="D180" t="s">
        <v>6176</v>
      </c>
      <c r="F180" t="s">
        <v>6354</v>
      </c>
      <c r="G180" t="s">
        <v>7411</v>
      </c>
      <c r="H180" t="s">
        <v>5710</v>
      </c>
      <c r="I180" t="s">
        <v>837</v>
      </c>
      <c r="J180" t="s">
        <v>227</v>
      </c>
      <c r="K180" t="s">
        <v>6174</v>
      </c>
      <c r="M180" t="str">
        <f t="shared" si="2"/>
        <v>09001</v>
      </c>
    </row>
    <row r="181" spans="1:13" x14ac:dyDescent="0.25">
      <c r="A181" t="s">
        <v>2812</v>
      </c>
      <c r="B181" t="s">
        <v>7527</v>
      </c>
      <c r="C181" t="s">
        <v>7526</v>
      </c>
      <c r="D181" t="s">
        <v>6176</v>
      </c>
      <c r="F181" t="s">
        <v>7525</v>
      </c>
      <c r="G181" t="s">
        <v>7524</v>
      </c>
      <c r="H181" t="s">
        <v>4977</v>
      </c>
      <c r="I181" t="s">
        <v>2792</v>
      </c>
      <c r="J181" t="s">
        <v>594</v>
      </c>
      <c r="K181" t="s">
        <v>6174</v>
      </c>
      <c r="M181" t="str">
        <f t="shared" si="2"/>
        <v>48061</v>
      </c>
    </row>
    <row r="182" spans="1:13" x14ac:dyDescent="0.25">
      <c r="A182" t="s">
        <v>1159</v>
      </c>
      <c r="C182" t="s">
        <v>7521</v>
      </c>
      <c r="D182" t="s">
        <v>6176</v>
      </c>
      <c r="G182" t="s">
        <v>7523</v>
      </c>
      <c r="H182" t="s">
        <v>5278</v>
      </c>
      <c r="I182" t="s">
        <v>1142</v>
      </c>
      <c r="J182" t="s">
        <v>196</v>
      </c>
      <c r="K182" t="s">
        <v>6199</v>
      </c>
      <c r="M182" t="str">
        <f t="shared" si="2"/>
        <v>13025</v>
      </c>
    </row>
    <row r="183" spans="1:13" x14ac:dyDescent="0.25">
      <c r="A183" t="s">
        <v>1159</v>
      </c>
      <c r="C183" t="s">
        <v>7521</v>
      </c>
      <c r="D183" t="s">
        <v>6176</v>
      </c>
      <c r="G183" t="s">
        <v>7522</v>
      </c>
      <c r="H183" t="s">
        <v>5278</v>
      </c>
      <c r="I183" t="s">
        <v>1142</v>
      </c>
      <c r="J183" t="s">
        <v>960</v>
      </c>
      <c r="K183" t="s">
        <v>6174</v>
      </c>
      <c r="M183" t="str">
        <f t="shared" si="2"/>
        <v>13127</v>
      </c>
    </row>
    <row r="184" spans="1:13" x14ac:dyDescent="0.25">
      <c r="A184" t="s">
        <v>1159</v>
      </c>
      <c r="C184" t="s">
        <v>7521</v>
      </c>
      <c r="D184" t="s">
        <v>6176</v>
      </c>
      <c r="G184" t="s">
        <v>7520</v>
      </c>
      <c r="H184" t="s">
        <v>5278</v>
      </c>
      <c r="I184" t="s">
        <v>1142</v>
      </c>
      <c r="J184" t="s">
        <v>2035</v>
      </c>
      <c r="K184" t="s">
        <v>6199</v>
      </c>
      <c r="M184" t="str">
        <f t="shared" si="2"/>
        <v>13191</v>
      </c>
    </row>
    <row r="185" spans="1:13" x14ac:dyDescent="0.25">
      <c r="A185" t="s">
        <v>2272</v>
      </c>
      <c r="B185" t="s">
        <v>7519</v>
      </c>
      <c r="C185" t="s">
        <v>7518</v>
      </c>
      <c r="D185" t="s">
        <v>6176</v>
      </c>
      <c r="F185" t="s">
        <v>7517</v>
      </c>
      <c r="G185" t="s">
        <v>5567</v>
      </c>
      <c r="H185" t="s">
        <v>4890</v>
      </c>
      <c r="I185" t="s">
        <v>2266</v>
      </c>
      <c r="J185" t="s">
        <v>247</v>
      </c>
      <c r="K185" t="s">
        <v>6174</v>
      </c>
      <c r="M185" t="str">
        <f t="shared" si="2"/>
        <v>36029</v>
      </c>
    </row>
    <row r="186" spans="1:13" x14ac:dyDescent="0.25">
      <c r="A186" t="s">
        <v>2272</v>
      </c>
      <c r="B186" t="s">
        <v>7519</v>
      </c>
      <c r="C186" t="s">
        <v>7518</v>
      </c>
      <c r="D186" t="s">
        <v>6176</v>
      </c>
      <c r="F186" t="s">
        <v>7517</v>
      </c>
      <c r="G186" t="s">
        <v>7516</v>
      </c>
      <c r="H186" t="s">
        <v>4890</v>
      </c>
      <c r="I186" t="s">
        <v>2266</v>
      </c>
      <c r="J186" t="s">
        <v>1208</v>
      </c>
      <c r="K186" t="s">
        <v>6174</v>
      </c>
      <c r="M186" t="str">
        <f t="shared" si="2"/>
        <v>36063</v>
      </c>
    </row>
    <row r="187" spans="1:13" x14ac:dyDescent="0.25">
      <c r="A187" t="s">
        <v>4763</v>
      </c>
      <c r="B187" t="s">
        <v>6203</v>
      </c>
      <c r="C187" t="s">
        <v>7515</v>
      </c>
      <c r="D187" t="s">
        <v>6176</v>
      </c>
      <c r="F187" t="s">
        <v>6201</v>
      </c>
      <c r="G187" t="s">
        <v>7514</v>
      </c>
      <c r="H187" t="s">
        <v>5174</v>
      </c>
      <c r="I187" t="s">
        <v>2012</v>
      </c>
      <c r="J187" t="s">
        <v>227</v>
      </c>
      <c r="K187" t="s">
        <v>6174</v>
      </c>
      <c r="M187" t="str">
        <f t="shared" si="2"/>
        <v>37001</v>
      </c>
    </row>
    <row r="188" spans="1:13" x14ac:dyDescent="0.25">
      <c r="A188" t="s">
        <v>3098</v>
      </c>
      <c r="C188" t="s">
        <v>7512</v>
      </c>
      <c r="D188" t="s">
        <v>6176</v>
      </c>
      <c r="G188" t="s">
        <v>7513</v>
      </c>
      <c r="H188" t="s">
        <v>5164</v>
      </c>
      <c r="I188" t="s">
        <v>3096</v>
      </c>
      <c r="J188" t="s">
        <v>108</v>
      </c>
      <c r="K188" t="s">
        <v>6174</v>
      </c>
      <c r="M188" t="str">
        <f t="shared" si="2"/>
        <v>50007</v>
      </c>
    </row>
    <row r="189" spans="1:13" x14ac:dyDescent="0.25">
      <c r="A189" t="s">
        <v>3098</v>
      </c>
      <c r="C189" t="s">
        <v>7512</v>
      </c>
      <c r="D189" t="s">
        <v>6176</v>
      </c>
      <c r="G189" t="s">
        <v>5343</v>
      </c>
      <c r="H189" t="s">
        <v>5164</v>
      </c>
      <c r="I189" t="s">
        <v>3096</v>
      </c>
      <c r="J189" t="s">
        <v>886</v>
      </c>
      <c r="K189" t="s">
        <v>6199</v>
      </c>
      <c r="M189" t="str">
        <f t="shared" si="2"/>
        <v>50011</v>
      </c>
    </row>
    <row r="190" spans="1:13" x14ac:dyDescent="0.25">
      <c r="A190" t="s">
        <v>3098</v>
      </c>
      <c r="C190" t="s">
        <v>7512</v>
      </c>
      <c r="D190" t="s">
        <v>6176</v>
      </c>
      <c r="G190" t="s">
        <v>7511</v>
      </c>
      <c r="H190" t="s">
        <v>5164</v>
      </c>
      <c r="I190" t="s">
        <v>3096</v>
      </c>
      <c r="J190" t="s">
        <v>170</v>
      </c>
      <c r="K190" t="s">
        <v>6199</v>
      </c>
      <c r="M190" t="str">
        <f t="shared" si="2"/>
        <v>50013</v>
      </c>
    </row>
    <row r="191" spans="1:13" x14ac:dyDescent="0.25">
      <c r="A191" t="s">
        <v>7510</v>
      </c>
      <c r="B191" t="s">
        <v>6211</v>
      </c>
      <c r="C191" t="s">
        <v>7509</v>
      </c>
      <c r="D191" t="s">
        <v>6176</v>
      </c>
      <c r="F191" t="s">
        <v>6209</v>
      </c>
      <c r="G191" t="s">
        <v>7508</v>
      </c>
      <c r="H191" t="s">
        <v>5821</v>
      </c>
      <c r="I191" t="s">
        <v>1707</v>
      </c>
      <c r="J191" t="s">
        <v>232</v>
      </c>
      <c r="K191" t="s">
        <v>6174</v>
      </c>
      <c r="M191" t="str">
        <f t="shared" si="2"/>
        <v>24037</v>
      </c>
    </row>
    <row r="192" spans="1:13" x14ac:dyDescent="0.25">
      <c r="A192" t="s">
        <v>2390</v>
      </c>
      <c r="B192" t="s">
        <v>7438</v>
      </c>
      <c r="C192" t="s">
        <v>7507</v>
      </c>
      <c r="D192" t="s">
        <v>6176</v>
      </c>
      <c r="F192" t="s">
        <v>7436</v>
      </c>
      <c r="G192" t="s">
        <v>7039</v>
      </c>
      <c r="H192" t="s">
        <v>5279</v>
      </c>
      <c r="I192" t="s">
        <v>2384</v>
      </c>
      <c r="J192" t="s">
        <v>210</v>
      </c>
      <c r="K192" t="s">
        <v>6199</v>
      </c>
      <c r="M192" t="str">
        <f t="shared" si="2"/>
        <v>39019</v>
      </c>
    </row>
    <row r="193" spans="1:13" x14ac:dyDescent="0.25">
      <c r="A193" t="s">
        <v>2390</v>
      </c>
      <c r="B193" t="s">
        <v>7438</v>
      </c>
      <c r="C193" t="s">
        <v>7507</v>
      </c>
      <c r="D193" t="s">
        <v>6176</v>
      </c>
      <c r="F193" t="s">
        <v>7436</v>
      </c>
      <c r="G193" t="s">
        <v>5610</v>
      </c>
      <c r="H193" t="s">
        <v>5279</v>
      </c>
      <c r="I193" t="s">
        <v>2384</v>
      </c>
      <c r="J193" t="s">
        <v>1218</v>
      </c>
      <c r="K193" t="s">
        <v>6174</v>
      </c>
      <c r="M193" t="str">
        <f t="shared" si="2"/>
        <v>39151</v>
      </c>
    </row>
    <row r="194" spans="1:13" x14ac:dyDescent="0.25">
      <c r="A194" t="s">
        <v>942</v>
      </c>
      <c r="B194" t="s">
        <v>6828</v>
      </c>
      <c r="C194" t="s">
        <v>7506</v>
      </c>
      <c r="D194" t="s">
        <v>6176</v>
      </c>
      <c r="F194" t="s">
        <v>6827</v>
      </c>
      <c r="G194" t="s">
        <v>5371</v>
      </c>
      <c r="H194" t="s">
        <v>5462</v>
      </c>
      <c r="I194" t="s">
        <v>929</v>
      </c>
      <c r="J194" t="s">
        <v>243</v>
      </c>
      <c r="K194" t="s">
        <v>6174</v>
      </c>
      <c r="M194" t="str">
        <f t="shared" ref="M194:M257" si="3">I194&amp;J194</f>
        <v>12071</v>
      </c>
    </row>
    <row r="195" spans="1:13" x14ac:dyDescent="0.25">
      <c r="A195" t="s">
        <v>7504</v>
      </c>
      <c r="B195" t="s">
        <v>7503</v>
      </c>
      <c r="C195" t="s">
        <v>7502</v>
      </c>
      <c r="D195" t="s">
        <v>6176</v>
      </c>
      <c r="F195" t="s">
        <v>7501</v>
      </c>
      <c r="G195" t="s">
        <v>7187</v>
      </c>
      <c r="H195" t="s">
        <v>5529</v>
      </c>
      <c r="I195" t="s">
        <v>1294</v>
      </c>
      <c r="J195" t="s">
        <v>844</v>
      </c>
      <c r="K195" t="s">
        <v>6199</v>
      </c>
      <c r="M195" t="str">
        <f t="shared" si="3"/>
        <v>17003</v>
      </c>
    </row>
    <row r="196" spans="1:13" x14ac:dyDescent="0.25">
      <c r="A196" t="s">
        <v>7504</v>
      </c>
      <c r="B196" t="s">
        <v>7503</v>
      </c>
      <c r="C196" t="s">
        <v>7502</v>
      </c>
      <c r="D196" t="s">
        <v>6176</v>
      </c>
      <c r="F196" t="s">
        <v>7501</v>
      </c>
      <c r="G196" t="s">
        <v>7505</v>
      </c>
      <c r="H196" t="s">
        <v>5517</v>
      </c>
      <c r="I196" t="s">
        <v>1940</v>
      </c>
      <c r="J196" t="s">
        <v>1611</v>
      </c>
      <c r="K196" t="s">
        <v>6199</v>
      </c>
      <c r="M196" t="str">
        <f t="shared" si="3"/>
        <v>29017</v>
      </c>
    </row>
    <row r="197" spans="1:13" x14ac:dyDescent="0.25">
      <c r="A197" t="s">
        <v>7504</v>
      </c>
      <c r="B197" t="s">
        <v>7503</v>
      </c>
      <c r="C197" t="s">
        <v>7502</v>
      </c>
      <c r="D197" t="s">
        <v>6176</v>
      </c>
      <c r="F197" t="s">
        <v>7501</v>
      </c>
      <c r="G197" t="s">
        <v>7500</v>
      </c>
      <c r="H197" t="s">
        <v>5517</v>
      </c>
      <c r="I197" t="s">
        <v>1940</v>
      </c>
      <c r="J197" t="s">
        <v>135</v>
      </c>
      <c r="K197" t="s">
        <v>6174</v>
      </c>
      <c r="M197" t="str">
        <f t="shared" si="3"/>
        <v>29031</v>
      </c>
    </row>
    <row r="198" spans="1:13" x14ac:dyDescent="0.25">
      <c r="A198" t="s">
        <v>7499</v>
      </c>
      <c r="C198" t="s">
        <v>7498</v>
      </c>
      <c r="D198" t="s">
        <v>6176</v>
      </c>
      <c r="G198" t="s">
        <v>6360</v>
      </c>
      <c r="H198" t="s">
        <v>5529</v>
      </c>
      <c r="I198" t="s">
        <v>1294</v>
      </c>
      <c r="J198" t="s">
        <v>66</v>
      </c>
      <c r="K198" t="s">
        <v>6174</v>
      </c>
      <c r="M198" t="str">
        <f t="shared" si="3"/>
        <v>17077</v>
      </c>
    </row>
    <row r="199" spans="1:13" x14ac:dyDescent="0.25">
      <c r="A199" t="s">
        <v>7499</v>
      </c>
      <c r="C199" t="s">
        <v>7498</v>
      </c>
      <c r="D199" t="s">
        <v>6176</v>
      </c>
      <c r="G199" t="s">
        <v>5478</v>
      </c>
      <c r="H199" t="s">
        <v>5529</v>
      </c>
      <c r="I199" t="s">
        <v>1294</v>
      </c>
      <c r="J199" t="s">
        <v>6306</v>
      </c>
      <c r="K199" t="s">
        <v>6174</v>
      </c>
      <c r="M199" t="str">
        <f t="shared" si="3"/>
        <v>17199</v>
      </c>
    </row>
    <row r="200" spans="1:13" x14ac:dyDescent="0.25">
      <c r="A200" t="s">
        <v>7497</v>
      </c>
      <c r="B200" t="s">
        <v>6649</v>
      </c>
      <c r="C200" t="s">
        <v>7496</v>
      </c>
      <c r="D200" t="s">
        <v>6176</v>
      </c>
      <c r="F200" t="s">
        <v>6647</v>
      </c>
      <c r="G200" t="s">
        <v>5989</v>
      </c>
      <c r="H200" t="s">
        <v>5429</v>
      </c>
      <c r="I200" t="s">
        <v>2248</v>
      </c>
      <c r="J200" t="s">
        <v>1714</v>
      </c>
      <c r="K200" t="s">
        <v>6174</v>
      </c>
      <c r="M200" t="str">
        <f t="shared" si="3"/>
        <v>32510</v>
      </c>
    </row>
    <row r="201" spans="1:13" x14ac:dyDescent="0.25">
      <c r="A201" t="s">
        <v>3257</v>
      </c>
      <c r="C201" t="s">
        <v>7495</v>
      </c>
      <c r="D201" t="s">
        <v>6176</v>
      </c>
      <c r="G201" t="s">
        <v>7494</v>
      </c>
      <c r="H201" t="s">
        <v>4961</v>
      </c>
      <c r="I201" t="s">
        <v>3255</v>
      </c>
      <c r="J201" t="s">
        <v>196</v>
      </c>
      <c r="K201" t="s">
        <v>6174</v>
      </c>
      <c r="M201" t="str">
        <f t="shared" si="3"/>
        <v>56025</v>
      </c>
    </row>
    <row r="202" spans="1:13" x14ac:dyDescent="0.25">
      <c r="A202" t="s">
        <v>1235</v>
      </c>
      <c r="B202" t="s">
        <v>7139</v>
      </c>
      <c r="C202" t="s">
        <v>7493</v>
      </c>
      <c r="D202" t="s">
        <v>6176</v>
      </c>
      <c r="F202" t="s">
        <v>7137</v>
      </c>
      <c r="G202" t="s">
        <v>6583</v>
      </c>
      <c r="H202" t="s">
        <v>5674</v>
      </c>
      <c r="I202" t="s">
        <v>1224</v>
      </c>
      <c r="J202" t="s">
        <v>886</v>
      </c>
      <c r="K202" t="s">
        <v>6199</v>
      </c>
      <c r="M202" t="str">
        <f t="shared" si="3"/>
        <v>19011</v>
      </c>
    </row>
    <row r="203" spans="1:13" x14ac:dyDescent="0.25">
      <c r="A203" t="s">
        <v>1235</v>
      </c>
      <c r="B203" t="s">
        <v>7139</v>
      </c>
      <c r="C203" t="s">
        <v>7493</v>
      </c>
      <c r="D203" t="s">
        <v>6176</v>
      </c>
      <c r="F203" t="s">
        <v>7137</v>
      </c>
      <c r="G203" t="s">
        <v>6813</v>
      </c>
      <c r="H203" t="s">
        <v>5674</v>
      </c>
      <c r="I203" t="s">
        <v>1224</v>
      </c>
      <c r="J203" t="s">
        <v>1004</v>
      </c>
      <c r="K203" t="s">
        <v>6199</v>
      </c>
      <c r="M203" t="str">
        <f t="shared" si="3"/>
        <v>19105</v>
      </c>
    </row>
    <row r="204" spans="1:13" x14ac:dyDescent="0.25">
      <c r="A204" t="s">
        <v>1235</v>
      </c>
      <c r="B204" t="s">
        <v>7139</v>
      </c>
      <c r="C204" t="s">
        <v>7493</v>
      </c>
      <c r="D204" t="s">
        <v>6176</v>
      </c>
      <c r="F204" t="s">
        <v>7137</v>
      </c>
      <c r="G204" t="s">
        <v>7080</v>
      </c>
      <c r="H204" t="s">
        <v>5674</v>
      </c>
      <c r="I204" t="s">
        <v>1224</v>
      </c>
      <c r="J204" t="s">
        <v>322</v>
      </c>
      <c r="K204" t="s">
        <v>6174</v>
      </c>
      <c r="M204" t="str">
        <f t="shared" si="3"/>
        <v>19113</v>
      </c>
    </row>
    <row r="205" spans="1:13" x14ac:dyDescent="0.25">
      <c r="A205" t="s">
        <v>4773</v>
      </c>
      <c r="B205" t="s">
        <v>6211</v>
      </c>
      <c r="C205" t="s">
        <v>7492</v>
      </c>
      <c r="D205" t="s">
        <v>6176</v>
      </c>
      <c r="F205" t="s">
        <v>6209</v>
      </c>
      <c r="G205" t="s">
        <v>5343</v>
      </c>
      <c r="H205" t="s">
        <v>5454</v>
      </c>
      <c r="I205" t="s">
        <v>2541</v>
      </c>
      <c r="J205" t="s">
        <v>71</v>
      </c>
      <c r="K205" t="s">
        <v>6174</v>
      </c>
      <c r="M205" t="str">
        <f t="shared" si="3"/>
        <v>42055</v>
      </c>
    </row>
    <row r="206" spans="1:13" x14ac:dyDescent="0.25">
      <c r="A206" t="s">
        <v>1317</v>
      </c>
      <c r="C206" t="s">
        <v>7489</v>
      </c>
      <c r="D206" t="s">
        <v>6176</v>
      </c>
      <c r="G206" t="s">
        <v>7491</v>
      </c>
      <c r="H206" t="s">
        <v>5529</v>
      </c>
      <c r="I206" t="s">
        <v>1294</v>
      </c>
      <c r="J206" t="s">
        <v>210</v>
      </c>
      <c r="K206" t="s">
        <v>6174</v>
      </c>
      <c r="M206" t="str">
        <f t="shared" si="3"/>
        <v>17019</v>
      </c>
    </row>
    <row r="207" spans="1:13" x14ac:dyDescent="0.25">
      <c r="A207" t="s">
        <v>1317</v>
      </c>
      <c r="C207" t="s">
        <v>7489</v>
      </c>
      <c r="D207" t="s">
        <v>6176</v>
      </c>
      <c r="G207" t="s">
        <v>7490</v>
      </c>
      <c r="H207" t="s">
        <v>5529</v>
      </c>
      <c r="I207" t="s">
        <v>1294</v>
      </c>
      <c r="J207" t="s">
        <v>480</v>
      </c>
      <c r="K207" t="s">
        <v>6199</v>
      </c>
      <c r="M207" t="str">
        <f t="shared" si="3"/>
        <v>17053</v>
      </c>
    </row>
    <row r="208" spans="1:13" x14ac:dyDescent="0.25">
      <c r="A208" t="s">
        <v>1317</v>
      </c>
      <c r="C208" t="s">
        <v>7489</v>
      </c>
      <c r="D208" t="s">
        <v>6176</v>
      </c>
      <c r="G208" t="s">
        <v>7488</v>
      </c>
      <c r="H208" t="s">
        <v>5529</v>
      </c>
      <c r="I208" t="s">
        <v>1294</v>
      </c>
      <c r="J208" t="s">
        <v>1840</v>
      </c>
      <c r="K208" t="s">
        <v>6199</v>
      </c>
      <c r="M208" t="str">
        <f t="shared" si="3"/>
        <v>17147</v>
      </c>
    </row>
    <row r="209" spans="1:13" x14ac:dyDescent="0.25">
      <c r="A209" t="s">
        <v>3237</v>
      </c>
      <c r="B209" t="s">
        <v>7154</v>
      </c>
      <c r="C209" t="s">
        <v>7487</v>
      </c>
      <c r="D209" t="s">
        <v>6176</v>
      </c>
      <c r="F209" t="s">
        <v>7152</v>
      </c>
      <c r="G209" t="s">
        <v>6605</v>
      </c>
      <c r="H209" t="s">
        <v>5772</v>
      </c>
      <c r="I209" t="s">
        <v>3235</v>
      </c>
      <c r="J209" t="s">
        <v>176</v>
      </c>
      <c r="K209" t="s">
        <v>6199</v>
      </c>
      <c r="M209" t="str">
        <f t="shared" si="3"/>
        <v>54005</v>
      </c>
    </row>
    <row r="210" spans="1:13" x14ac:dyDescent="0.25">
      <c r="A210" t="s">
        <v>3237</v>
      </c>
      <c r="B210" t="s">
        <v>7154</v>
      </c>
      <c r="C210" t="s">
        <v>7487</v>
      </c>
      <c r="D210" t="s">
        <v>6176</v>
      </c>
      <c r="F210" t="s">
        <v>7152</v>
      </c>
      <c r="G210" t="s">
        <v>6223</v>
      </c>
      <c r="H210" t="s">
        <v>5772</v>
      </c>
      <c r="I210" t="s">
        <v>3235</v>
      </c>
      <c r="J210" t="s">
        <v>38</v>
      </c>
      <c r="K210" t="s">
        <v>6199</v>
      </c>
      <c r="M210" t="str">
        <f t="shared" si="3"/>
        <v>54015</v>
      </c>
    </row>
    <row r="211" spans="1:13" x14ac:dyDescent="0.25">
      <c r="A211" t="s">
        <v>3237</v>
      </c>
      <c r="B211" t="s">
        <v>7154</v>
      </c>
      <c r="C211" t="s">
        <v>7487</v>
      </c>
      <c r="D211" t="s">
        <v>6176</v>
      </c>
      <c r="F211" t="s">
        <v>7152</v>
      </c>
      <c r="G211" t="s">
        <v>7486</v>
      </c>
      <c r="H211" t="s">
        <v>5772</v>
      </c>
      <c r="I211" t="s">
        <v>3235</v>
      </c>
      <c r="J211" t="s">
        <v>454</v>
      </c>
      <c r="K211" t="s">
        <v>6174</v>
      </c>
      <c r="M211" t="str">
        <f t="shared" si="3"/>
        <v>54039</v>
      </c>
    </row>
    <row r="212" spans="1:13" x14ac:dyDescent="0.25">
      <c r="A212" t="s">
        <v>2710</v>
      </c>
      <c r="C212" t="s">
        <v>7485</v>
      </c>
      <c r="D212" t="s">
        <v>6176</v>
      </c>
      <c r="G212" t="s">
        <v>7202</v>
      </c>
      <c r="H212" t="s">
        <v>5622</v>
      </c>
      <c r="I212" t="s">
        <v>2704</v>
      </c>
      <c r="J212" t="s">
        <v>38</v>
      </c>
      <c r="K212" t="s">
        <v>6174</v>
      </c>
      <c r="M212" t="str">
        <f t="shared" si="3"/>
        <v>45015</v>
      </c>
    </row>
    <row r="213" spans="1:13" x14ac:dyDescent="0.25">
      <c r="A213" t="s">
        <v>2710</v>
      </c>
      <c r="C213" t="s">
        <v>7485</v>
      </c>
      <c r="D213" t="s">
        <v>6176</v>
      </c>
      <c r="G213" t="s">
        <v>5558</v>
      </c>
      <c r="H213" t="s">
        <v>5622</v>
      </c>
      <c r="I213" t="s">
        <v>2704</v>
      </c>
      <c r="J213" t="s">
        <v>210</v>
      </c>
      <c r="K213" t="s">
        <v>6174</v>
      </c>
      <c r="M213" t="str">
        <f t="shared" si="3"/>
        <v>45019</v>
      </c>
    </row>
    <row r="214" spans="1:13" x14ac:dyDescent="0.25">
      <c r="A214" t="s">
        <v>2710</v>
      </c>
      <c r="C214" t="s">
        <v>7485</v>
      </c>
      <c r="D214" t="s">
        <v>6176</v>
      </c>
      <c r="G214" t="s">
        <v>7484</v>
      </c>
      <c r="H214" t="s">
        <v>5622</v>
      </c>
      <c r="I214" t="s">
        <v>2704</v>
      </c>
      <c r="J214" t="s">
        <v>161</v>
      </c>
      <c r="K214" t="s">
        <v>6174</v>
      </c>
      <c r="M214" t="str">
        <f t="shared" si="3"/>
        <v>45035</v>
      </c>
    </row>
    <row r="215" spans="1:13" x14ac:dyDescent="0.25">
      <c r="A215" t="s">
        <v>2026</v>
      </c>
      <c r="B215" t="s">
        <v>7479</v>
      </c>
      <c r="C215" t="s">
        <v>7478</v>
      </c>
      <c r="D215" t="s">
        <v>6176</v>
      </c>
      <c r="F215" t="s">
        <v>7477</v>
      </c>
      <c r="G215" t="s">
        <v>7483</v>
      </c>
      <c r="H215" t="s">
        <v>5174</v>
      </c>
      <c r="I215" t="s">
        <v>2012</v>
      </c>
      <c r="J215" t="s">
        <v>196</v>
      </c>
      <c r="K215" t="s">
        <v>6199</v>
      </c>
      <c r="M215" t="str">
        <f t="shared" si="3"/>
        <v>37025</v>
      </c>
    </row>
    <row r="216" spans="1:13" x14ac:dyDescent="0.25">
      <c r="A216" t="s">
        <v>2026</v>
      </c>
      <c r="B216" t="s">
        <v>7479</v>
      </c>
      <c r="C216" t="s">
        <v>7478</v>
      </c>
      <c r="D216" t="s">
        <v>6176</v>
      </c>
      <c r="F216" t="s">
        <v>7477</v>
      </c>
      <c r="G216" t="s">
        <v>7482</v>
      </c>
      <c r="H216" t="s">
        <v>5174</v>
      </c>
      <c r="I216" t="s">
        <v>2012</v>
      </c>
      <c r="J216" t="s">
        <v>243</v>
      </c>
      <c r="K216" t="s">
        <v>6199</v>
      </c>
      <c r="M216" t="str">
        <f t="shared" si="3"/>
        <v>37071</v>
      </c>
    </row>
    <row r="217" spans="1:13" x14ac:dyDescent="0.25">
      <c r="A217" t="s">
        <v>2026</v>
      </c>
      <c r="B217" t="s">
        <v>7479</v>
      </c>
      <c r="C217" t="s">
        <v>7478</v>
      </c>
      <c r="D217" t="s">
        <v>6176</v>
      </c>
      <c r="F217" t="s">
        <v>7477</v>
      </c>
      <c r="G217" t="s">
        <v>7481</v>
      </c>
      <c r="H217" t="s">
        <v>5174</v>
      </c>
      <c r="I217" t="s">
        <v>2012</v>
      </c>
      <c r="J217" t="s">
        <v>82</v>
      </c>
      <c r="K217" t="s">
        <v>6174</v>
      </c>
      <c r="M217" t="str">
        <f t="shared" si="3"/>
        <v>37097</v>
      </c>
    </row>
    <row r="218" spans="1:13" x14ac:dyDescent="0.25">
      <c r="A218" t="s">
        <v>2026</v>
      </c>
      <c r="B218" t="s">
        <v>7479</v>
      </c>
      <c r="C218" t="s">
        <v>7478</v>
      </c>
      <c r="D218" t="s">
        <v>6176</v>
      </c>
      <c r="F218" t="s">
        <v>7477</v>
      </c>
      <c r="G218" t="s">
        <v>6437</v>
      </c>
      <c r="H218" t="s">
        <v>5174</v>
      </c>
      <c r="I218" t="s">
        <v>2012</v>
      </c>
      <c r="J218" t="s">
        <v>1584</v>
      </c>
      <c r="K218" t="s">
        <v>6199</v>
      </c>
      <c r="M218" t="str">
        <f t="shared" si="3"/>
        <v>37109</v>
      </c>
    </row>
    <row r="219" spans="1:13" x14ac:dyDescent="0.25">
      <c r="A219" t="s">
        <v>2026</v>
      </c>
      <c r="B219" t="s">
        <v>7479</v>
      </c>
      <c r="C219" t="s">
        <v>7478</v>
      </c>
      <c r="D219" t="s">
        <v>6176</v>
      </c>
      <c r="F219" t="s">
        <v>7477</v>
      </c>
      <c r="G219" t="s">
        <v>5732</v>
      </c>
      <c r="H219" t="s">
        <v>5174</v>
      </c>
      <c r="I219" t="s">
        <v>2012</v>
      </c>
      <c r="J219" t="s">
        <v>131</v>
      </c>
      <c r="K219" t="s">
        <v>6174</v>
      </c>
      <c r="M219" t="str">
        <f t="shared" si="3"/>
        <v>37119</v>
      </c>
    </row>
    <row r="220" spans="1:13" x14ac:dyDescent="0.25">
      <c r="A220" t="s">
        <v>2026</v>
      </c>
      <c r="B220" t="s">
        <v>7479</v>
      </c>
      <c r="C220" t="s">
        <v>7478</v>
      </c>
      <c r="D220" t="s">
        <v>6176</v>
      </c>
      <c r="F220" t="s">
        <v>7477</v>
      </c>
      <c r="G220" t="s">
        <v>7480</v>
      </c>
      <c r="H220" t="s">
        <v>5174</v>
      </c>
      <c r="I220" t="s">
        <v>2012</v>
      </c>
      <c r="J220" t="s">
        <v>2065</v>
      </c>
      <c r="K220" t="s">
        <v>6199</v>
      </c>
      <c r="M220" t="str">
        <f t="shared" si="3"/>
        <v>37159</v>
      </c>
    </row>
    <row r="221" spans="1:13" x14ac:dyDescent="0.25">
      <c r="A221" t="s">
        <v>2026</v>
      </c>
      <c r="B221" t="s">
        <v>7479</v>
      </c>
      <c r="C221" t="s">
        <v>7478</v>
      </c>
      <c r="D221" t="s">
        <v>6176</v>
      </c>
      <c r="F221" t="s">
        <v>7477</v>
      </c>
      <c r="G221" t="s">
        <v>4751</v>
      </c>
      <c r="H221" t="s">
        <v>5174</v>
      </c>
      <c r="I221" t="s">
        <v>2012</v>
      </c>
      <c r="J221" t="s">
        <v>1173</v>
      </c>
      <c r="K221" t="s">
        <v>6174</v>
      </c>
      <c r="M221" t="str">
        <f t="shared" si="3"/>
        <v>37179</v>
      </c>
    </row>
    <row r="222" spans="1:13" x14ac:dyDescent="0.25">
      <c r="A222" t="s">
        <v>2026</v>
      </c>
      <c r="B222" t="s">
        <v>7479</v>
      </c>
      <c r="C222" t="s">
        <v>7478</v>
      </c>
      <c r="D222" t="s">
        <v>6176</v>
      </c>
      <c r="F222" t="s">
        <v>7477</v>
      </c>
      <c r="G222" t="s">
        <v>5262</v>
      </c>
      <c r="H222" t="s">
        <v>5622</v>
      </c>
      <c r="I222" t="s">
        <v>2704</v>
      </c>
      <c r="J222" t="s">
        <v>1625</v>
      </c>
      <c r="K222" t="s">
        <v>6199</v>
      </c>
      <c r="M222" t="str">
        <f t="shared" si="3"/>
        <v>45023</v>
      </c>
    </row>
    <row r="223" spans="1:13" x14ac:dyDescent="0.25">
      <c r="A223" t="s">
        <v>2026</v>
      </c>
      <c r="B223" t="s">
        <v>7479</v>
      </c>
      <c r="C223" t="s">
        <v>7478</v>
      </c>
      <c r="D223" t="s">
        <v>6176</v>
      </c>
      <c r="F223" t="s">
        <v>7477</v>
      </c>
      <c r="G223" t="s">
        <v>5303</v>
      </c>
      <c r="H223" t="s">
        <v>5622</v>
      </c>
      <c r="I223" t="s">
        <v>2704</v>
      </c>
      <c r="J223" t="s">
        <v>1092</v>
      </c>
      <c r="K223" t="s">
        <v>6199</v>
      </c>
      <c r="M223" t="str">
        <f t="shared" si="3"/>
        <v>45057</v>
      </c>
    </row>
    <row r="224" spans="1:13" x14ac:dyDescent="0.25">
      <c r="A224" t="s">
        <v>2026</v>
      </c>
      <c r="B224" t="s">
        <v>7479</v>
      </c>
      <c r="C224" t="s">
        <v>7478</v>
      </c>
      <c r="D224" t="s">
        <v>6176</v>
      </c>
      <c r="F224" t="s">
        <v>7477</v>
      </c>
      <c r="G224" t="s">
        <v>5404</v>
      </c>
      <c r="H224" t="s">
        <v>5622</v>
      </c>
      <c r="I224" t="s">
        <v>2704</v>
      </c>
      <c r="J224" t="s">
        <v>156</v>
      </c>
      <c r="K224" t="s">
        <v>6199</v>
      </c>
      <c r="M224" t="str">
        <f t="shared" si="3"/>
        <v>45091</v>
      </c>
    </row>
    <row r="225" spans="1:13" x14ac:dyDescent="0.25">
      <c r="A225" t="s">
        <v>3031</v>
      </c>
      <c r="C225" t="s">
        <v>7472</v>
      </c>
      <c r="D225" t="s">
        <v>6176</v>
      </c>
      <c r="G225" t="s">
        <v>7476</v>
      </c>
      <c r="H225" t="s">
        <v>5513</v>
      </c>
      <c r="I225" t="s">
        <v>27</v>
      </c>
      <c r="J225" t="s">
        <v>844</v>
      </c>
      <c r="K225" t="s">
        <v>6174</v>
      </c>
      <c r="M225" t="str">
        <f t="shared" si="3"/>
        <v>51003</v>
      </c>
    </row>
    <row r="226" spans="1:13" x14ac:dyDescent="0.25">
      <c r="A226" t="s">
        <v>3031</v>
      </c>
      <c r="C226" t="s">
        <v>7472</v>
      </c>
      <c r="D226" t="s">
        <v>6176</v>
      </c>
      <c r="G226" t="s">
        <v>7475</v>
      </c>
      <c r="H226" t="s">
        <v>5513</v>
      </c>
      <c r="I226" t="s">
        <v>27</v>
      </c>
      <c r="J226" t="s">
        <v>247</v>
      </c>
      <c r="K226" t="s">
        <v>6199</v>
      </c>
      <c r="M226" t="str">
        <f t="shared" si="3"/>
        <v>51029</v>
      </c>
    </row>
    <row r="227" spans="1:13" x14ac:dyDescent="0.25">
      <c r="A227" t="s">
        <v>3031</v>
      </c>
      <c r="C227" t="s">
        <v>7472</v>
      </c>
      <c r="D227" t="s">
        <v>6176</v>
      </c>
      <c r="G227" t="s">
        <v>7474</v>
      </c>
      <c r="H227" t="s">
        <v>5513</v>
      </c>
      <c r="I227" t="s">
        <v>27</v>
      </c>
      <c r="J227" t="s">
        <v>274</v>
      </c>
      <c r="K227" t="s">
        <v>6199</v>
      </c>
      <c r="M227" t="str">
        <f t="shared" si="3"/>
        <v>51065</v>
      </c>
    </row>
    <row r="228" spans="1:13" x14ac:dyDescent="0.25">
      <c r="A228" t="s">
        <v>3031</v>
      </c>
      <c r="C228" t="s">
        <v>7472</v>
      </c>
      <c r="D228" t="s">
        <v>6176</v>
      </c>
      <c r="G228" t="s">
        <v>6409</v>
      </c>
      <c r="H228" t="s">
        <v>5513</v>
      </c>
      <c r="I228" t="s">
        <v>27</v>
      </c>
      <c r="J228" t="s">
        <v>768</v>
      </c>
      <c r="K228" t="s">
        <v>6199</v>
      </c>
      <c r="M228" t="str">
        <f t="shared" si="3"/>
        <v>51079</v>
      </c>
    </row>
    <row r="229" spans="1:13" x14ac:dyDescent="0.25">
      <c r="A229" t="s">
        <v>3031</v>
      </c>
      <c r="C229" t="s">
        <v>7472</v>
      </c>
      <c r="D229" t="s">
        <v>6176</v>
      </c>
      <c r="G229" t="s">
        <v>7473</v>
      </c>
      <c r="H229" t="s">
        <v>5513</v>
      </c>
      <c r="I229" t="s">
        <v>27</v>
      </c>
      <c r="J229" t="s">
        <v>95</v>
      </c>
      <c r="K229" t="s">
        <v>6199</v>
      </c>
      <c r="M229" t="str">
        <f t="shared" si="3"/>
        <v>51125</v>
      </c>
    </row>
    <row r="230" spans="1:13" x14ac:dyDescent="0.25">
      <c r="A230" t="s">
        <v>3031</v>
      </c>
      <c r="C230" t="s">
        <v>7472</v>
      </c>
      <c r="D230" t="s">
        <v>6176</v>
      </c>
      <c r="G230" t="s">
        <v>7471</v>
      </c>
      <c r="H230" t="s">
        <v>5513</v>
      </c>
      <c r="I230" t="s">
        <v>27</v>
      </c>
      <c r="J230" t="s">
        <v>3029</v>
      </c>
      <c r="K230" t="s">
        <v>6174</v>
      </c>
      <c r="M230" t="str">
        <f t="shared" si="3"/>
        <v>51540</v>
      </c>
    </row>
    <row r="231" spans="1:13" x14ac:dyDescent="0.25">
      <c r="A231" t="s">
        <v>1239</v>
      </c>
      <c r="B231" t="s">
        <v>7366</v>
      </c>
      <c r="C231" t="s">
        <v>7466</v>
      </c>
      <c r="D231" t="s">
        <v>6176</v>
      </c>
      <c r="F231" t="s">
        <v>7364</v>
      </c>
      <c r="G231" t="s">
        <v>7470</v>
      </c>
      <c r="H231" t="s">
        <v>5278</v>
      </c>
      <c r="I231" t="s">
        <v>1142</v>
      </c>
      <c r="J231" t="s">
        <v>461</v>
      </c>
      <c r="K231" t="s">
        <v>6174</v>
      </c>
      <c r="M231" t="str">
        <f t="shared" si="3"/>
        <v>13047</v>
      </c>
    </row>
    <row r="232" spans="1:13" x14ac:dyDescent="0.25">
      <c r="A232" t="s">
        <v>1239</v>
      </c>
      <c r="B232" t="s">
        <v>7366</v>
      </c>
      <c r="C232" t="s">
        <v>7466</v>
      </c>
      <c r="D232" t="s">
        <v>6176</v>
      </c>
      <c r="F232" t="s">
        <v>7364</v>
      </c>
      <c r="G232" t="s">
        <v>7469</v>
      </c>
      <c r="H232" t="s">
        <v>5278</v>
      </c>
      <c r="I232" t="s">
        <v>1142</v>
      </c>
      <c r="J232" t="s">
        <v>384</v>
      </c>
      <c r="K232" t="s">
        <v>6199</v>
      </c>
      <c r="M232" t="str">
        <f t="shared" si="3"/>
        <v>13083</v>
      </c>
    </row>
    <row r="233" spans="1:13" x14ac:dyDescent="0.25">
      <c r="A233" t="s">
        <v>1239</v>
      </c>
      <c r="B233" t="s">
        <v>7366</v>
      </c>
      <c r="C233" t="s">
        <v>7466</v>
      </c>
      <c r="D233" t="s">
        <v>6176</v>
      </c>
      <c r="F233" t="s">
        <v>7364</v>
      </c>
      <c r="G233" t="s">
        <v>7468</v>
      </c>
      <c r="H233" t="s">
        <v>5278</v>
      </c>
      <c r="I233" t="s">
        <v>1142</v>
      </c>
      <c r="J233" t="s">
        <v>7467</v>
      </c>
      <c r="K233" t="s">
        <v>6174</v>
      </c>
      <c r="M233" t="str">
        <f t="shared" si="3"/>
        <v>13295</v>
      </c>
    </row>
    <row r="234" spans="1:13" x14ac:dyDescent="0.25">
      <c r="A234" t="s">
        <v>1239</v>
      </c>
      <c r="B234" t="s">
        <v>7366</v>
      </c>
      <c r="C234" t="s">
        <v>7466</v>
      </c>
      <c r="D234" t="s">
        <v>6176</v>
      </c>
      <c r="F234" t="s">
        <v>7364</v>
      </c>
      <c r="G234" t="s">
        <v>5325</v>
      </c>
      <c r="H234" t="s">
        <v>5443</v>
      </c>
      <c r="I234" t="s">
        <v>2750</v>
      </c>
      <c r="J234" t="s">
        <v>274</v>
      </c>
      <c r="K234" t="s">
        <v>6174</v>
      </c>
      <c r="M234" t="str">
        <f t="shared" si="3"/>
        <v>47065</v>
      </c>
    </row>
    <row r="235" spans="1:13" x14ac:dyDescent="0.25">
      <c r="A235" t="s">
        <v>1239</v>
      </c>
      <c r="B235" t="s">
        <v>7366</v>
      </c>
      <c r="C235" t="s">
        <v>7466</v>
      </c>
      <c r="D235" t="s">
        <v>6176</v>
      </c>
      <c r="F235" t="s">
        <v>7364</v>
      </c>
      <c r="G235" t="s">
        <v>5563</v>
      </c>
      <c r="H235" t="s">
        <v>5443</v>
      </c>
      <c r="I235" t="s">
        <v>2750</v>
      </c>
      <c r="J235" t="s">
        <v>1080</v>
      </c>
      <c r="K235" t="s">
        <v>6199</v>
      </c>
      <c r="M235" t="str">
        <f t="shared" si="3"/>
        <v>47115</v>
      </c>
    </row>
    <row r="236" spans="1:13" x14ac:dyDescent="0.25">
      <c r="A236" t="s">
        <v>1239</v>
      </c>
      <c r="B236" t="s">
        <v>7366</v>
      </c>
      <c r="C236" t="s">
        <v>7466</v>
      </c>
      <c r="D236" t="s">
        <v>6176</v>
      </c>
      <c r="F236" t="s">
        <v>7364</v>
      </c>
      <c r="G236" t="s">
        <v>7465</v>
      </c>
      <c r="H236" t="s">
        <v>5443</v>
      </c>
      <c r="I236" t="s">
        <v>2750</v>
      </c>
      <c r="J236" t="s">
        <v>2090</v>
      </c>
      <c r="K236" t="s">
        <v>6199</v>
      </c>
      <c r="M236" t="str">
        <f t="shared" si="3"/>
        <v>47153</v>
      </c>
    </row>
    <row r="237" spans="1:13" x14ac:dyDescent="0.25">
      <c r="A237" t="s">
        <v>3260</v>
      </c>
      <c r="C237" t="s">
        <v>7464</v>
      </c>
      <c r="D237" t="s">
        <v>6176</v>
      </c>
      <c r="G237" t="s">
        <v>7463</v>
      </c>
      <c r="H237" t="s">
        <v>4961</v>
      </c>
      <c r="I237" t="s">
        <v>3255</v>
      </c>
      <c r="J237" t="s">
        <v>1014</v>
      </c>
      <c r="K237" t="s">
        <v>6174</v>
      </c>
      <c r="M237" t="str">
        <f t="shared" si="3"/>
        <v>56021</v>
      </c>
    </row>
    <row r="238" spans="1:13" x14ac:dyDescent="0.25">
      <c r="A238" t="s">
        <v>1302</v>
      </c>
      <c r="B238" t="s">
        <v>6894</v>
      </c>
      <c r="C238" t="s">
        <v>7456</v>
      </c>
      <c r="D238" t="s">
        <v>6176</v>
      </c>
      <c r="E238" t="s">
        <v>7460</v>
      </c>
      <c r="F238" t="s">
        <v>6892</v>
      </c>
      <c r="G238" t="s">
        <v>5757</v>
      </c>
      <c r="H238" t="s">
        <v>5529</v>
      </c>
      <c r="I238" t="s">
        <v>1294</v>
      </c>
      <c r="J238" t="s">
        <v>135</v>
      </c>
      <c r="K238" t="s">
        <v>6174</v>
      </c>
      <c r="M238" t="str">
        <f t="shared" si="3"/>
        <v>17031</v>
      </c>
    </row>
    <row r="239" spans="1:13" x14ac:dyDescent="0.25">
      <c r="A239" t="s">
        <v>1302</v>
      </c>
      <c r="B239" t="s">
        <v>6894</v>
      </c>
      <c r="C239" t="s">
        <v>7456</v>
      </c>
      <c r="D239" t="s">
        <v>6176</v>
      </c>
      <c r="E239" t="s">
        <v>7460</v>
      </c>
      <c r="F239" t="s">
        <v>6892</v>
      </c>
      <c r="G239" t="s">
        <v>7462</v>
      </c>
      <c r="H239" t="s">
        <v>5529</v>
      </c>
      <c r="I239" t="s">
        <v>1294</v>
      </c>
      <c r="J239" t="s">
        <v>1339</v>
      </c>
      <c r="K239" t="s">
        <v>6174</v>
      </c>
      <c r="M239" t="str">
        <f t="shared" si="3"/>
        <v>17043</v>
      </c>
    </row>
    <row r="240" spans="1:13" x14ac:dyDescent="0.25">
      <c r="A240" t="s">
        <v>1302</v>
      </c>
      <c r="B240" t="s">
        <v>6894</v>
      </c>
      <c r="C240" t="s">
        <v>7456</v>
      </c>
      <c r="D240" t="s">
        <v>6176</v>
      </c>
      <c r="E240" t="s">
        <v>7460</v>
      </c>
      <c r="F240" t="s">
        <v>6892</v>
      </c>
      <c r="G240" t="s">
        <v>6248</v>
      </c>
      <c r="H240" t="s">
        <v>5529</v>
      </c>
      <c r="I240" t="s">
        <v>1294</v>
      </c>
      <c r="J240" t="s">
        <v>1208</v>
      </c>
      <c r="K240" t="s">
        <v>6199</v>
      </c>
      <c r="M240" t="str">
        <f t="shared" si="3"/>
        <v>17063</v>
      </c>
    </row>
    <row r="241" spans="1:13" x14ac:dyDescent="0.25">
      <c r="A241" t="s">
        <v>1302</v>
      </c>
      <c r="B241" t="s">
        <v>6894</v>
      </c>
      <c r="C241" t="s">
        <v>7456</v>
      </c>
      <c r="D241" t="s">
        <v>6176</v>
      </c>
      <c r="E241" t="s">
        <v>7460</v>
      </c>
      <c r="F241" t="s">
        <v>6892</v>
      </c>
      <c r="G241" t="s">
        <v>6540</v>
      </c>
      <c r="H241" t="s">
        <v>5529</v>
      </c>
      <c r="I241" t="s">
        <v>1294</v>
      </c>
      <c r="J241" t="s">
        <v>1557</v>
      </c>
      <c r="K241" t="s">
        <v>6174</v>
      </c>
      <c r="M241" t="str">
        <f t="shared" si="3"/>
        <v>17093</v>
      </c>
    </row>
    <row r="242" spans="1:13" x14ac:dyDescent="0.25">
      <c r="A242" t="s">
        <v>1302</v>
      </c>
      <c r="B242" t="s">
        <v>6894</v>
      </c>
      <c r="C242" t="s">
        <v>7456</v>
      </c>
      <c r="D242" t="s">
        <v>6176</v>
      </c>
      <c r="E242" t="s">
        <v>7460</v>
      </c>
      <c r="F242" t="s">
        <v>6892</v>
      </c>
      <c r="G242" t="s">
        <v>7461</v>
      </c>
      <c r="H242" t="s">
        <v>5529</v>
      </c>
      <c r="I242" t="s">
        <v>1294</v>
      </c>
      <c r="J242" t="s">
        <v>265</v>
      </c>
      <c r="K242" t="s">
        <v>6174</v>
      </c>
      <c r="M242" t="str">
        <f t="shared" si="3"/>
        <v>17111</v>
      </c>
    </row>
    <row r="243" spans="1:13" x14ac:dyDescent="0.25">
      <c r="A243" t="s">
        <v>1302</v>
      </c>
      <c r="B243" t="s">
        <v>6894</v>
      </c>
      <c r="C243" t="s">
        <v>7456</v>
      </c>
      <c r="D243" t="s">
        <v>6176</v>
      </c>
      <c r="E243" t="s">
        <v>7460</v>
      </c>
      <c r="F243" t="s">
        <v>6892</v>
      </c>
      <c r="G243" t="s">
        <v>5373</v>
      </c>
      <c r="H243" t="s">
        <v>5529</v>
      </c>
      <c r="I243" t="s">
        <v>1294</v>
      </c>
      <c r="J243" t="s">
        <v>1434</v>
      </c>
      <c r="K243" t="s">
        <v>6174</v>
      </c>
      <c r="M243" t="str">
        <f t="shared" si="3"/>
        <v>17197</v>
      </c>
    </row>
    <row r="244" spans="1:13" x14ac:dyDescent="0.25">
      <c r="A244" t="s">
        <v>4649</v>
      </c>
      <c r="B244" t="s">
        <v>6894</v>
      </c>
      <c r="C244" t="s">
        <v>7456</v>
      </c>
      <c r="D244" t="s">
        <v>6176</v>
      </c>
      <c r="E244" t="s">
        <v>7459</v>
      </c>
      <c r="F244" t="s">
        <v>6892</v>
      </c>
      <c r="G244" t="s">
        <v>6571</v>
      </c>
      <c r="H244" t="s">
        <v>5529</v>
      </c>
      <c r="I244" t="s">
        <v>1294</v>
      </c>
      <c r="J244" t="s">
        <v>232</v>
      </c>
      <c r="K244" t="s">
        <v>6199</v>
      </c>
      <c r="M244" t="str">
        <f t="shared" si="3"/>
        <v>17037</v>
      </c>
    </row>
    <row r="245" spans="1:13" x14ac:dyDescent="0.25">
      <c r="A245" t="s">
        <v>4649</v>
      </c>
      <c r="B245" t="s">
        <v>6894</v>
      </c>
      <c r="C245" t="s">
        <v>7456</v>
      </c>
      <c r="D245" t="s">
        <v>6176</v>
      </c>
      <c r="E245" t="s">
        <v>7459</v>
      </c>
      <c r="F245" t="s">
        <v>6892</v>
      </c>
      <c r="G245" t="s">
        <v>5539</v>
      </c>
      <c r="H245" t="s">
        <v>5529</v>
      </c>
      <c r="I245" t="s">
        <v>1294</v>
      </c>
      <c r="J245" t="s">
        <v>574</v>
      </c>
      <c r="K245" t="s">
        <v>6174</v>
      </c>
      <c r="M245" t="str">
        <f t="shared" si="3"/>
        <v>17089</v>
      </c>
    </row>
    <row r="246" spans="1:13" x14ac:dyDescent="0.25">
      <c r="A246" t="s">
        <v>1452</v>
      </c>
      <c r="B246" t="s">
        <v>6894</v>
      </c>
      <c r="C246" t="s">
        <v>7456</v>
      </c>
      <c r="D246" t="s">
        <v>6176</v>
      </c>
      <c r="E246" t="s">
        <v>7458</v>
      </c>
      <c r="F246" t="s">
        <v>6892</v>
      </c>
      <c r="G246" t="s">
        <v>7096</v>
      </c>
      <c r="H246" t="s">
        <v>5428</v>
      </c>
      <c r="I246" t="s">
        <v>1437</v>
      </c>
      <c r="J246" t="s">
        <v>50</v>
      </c>
      <c r="K246" t="s">
        <v>6199</v>
      </c>
      <c r="M246" t="str">
        <f t="shared" si="3"/>
        <v>18073</v>
      </c>
    </row>
    <row r="247" spans="1:13" x14ac:dyDescent="0.25">
      <c r="A247" t="s">
        <v>1452</v>
      </c>
      <c r="B247" t="s">
        <v>6894</v>
      </c>
      <c r="C247" t="s">
        <v>7456</v>
      </c>
      <c r="D247" t="s">
        <v>6176</v>
      </c>
      <c r="E247" t="s">
        <v>7458</v>
      </c>
      <c r="F247" t="s">
        <v>6892</v>
      </c>
      <c r="G247" t="s">
        <v>5156</v>
      </c>
      <c r="H247" t="s">
        <v>5428</v>
      </c>
      <c r="I247" t="s">
        <v>1437</v>
      </c>
      <c r="J247" t="s">
        <v>574</v>
      </c>
      <c r="K247" t="s">
        <v>6174</v>
      </c>
      <c r="M247" t="str">
        <f t="shared" si="3"/>
        <v>18089</v>
      </c>
    </row>
    <row r="248" spans="1:13" x14ac:dyDescent="0.25">
      <c r="A248" t="s">
        <v>1452</v>
      </c>
      <c r="B248" t="s">
        <v>6894</v>
      </c>
      <c r="C248" t="s">
        <v>7456</v>
      </c>
      <c r="D248" t="s">
        <v>6176</v>
      </c>
      <c r="E248" t="s">
        <v>7458</v>
      </c>
      <c r="F248" t="s">
        <v>6892</v>
      </c>
      <c r="G248" t="s">
        <v>7093</v>
      </c>
      <c r="H248" t="s">
        <v>5428</v>
      </c>
      <c r="I248" t="s">
        <v>1437</v>
      </c>
      <c r="J248" t="s">
        <v>265</v>
      </c>
      <c r="K248" t="s">
        <v>6199</v>
      </c>
      <c r="M248" t="str">
        <f t="shared" si="3"/>
        <v>18111</v>
      </c>
    </row>
    <row r="249" spans="1:13" x14ac:dyDescent="0.25">
      <c r="A249" t="s">
        <v>1452</v>
      </c>
      <c r="B249" t="s">
        <v>6894</v>
      </c>
      <c r="C249" t="s">
        <v>7456</v>
      </c>
      <c r="D249" t="s">
        <v>6176</v>
      </c>
      <c r="E249" t="s">
        <v>7458</v>
      </c>
      <c r="F249" t="s">
        <v>6892</v>
      </c>
      <c r="G249" t="s">
        <v>7457</v>
      </c>
      <c r="H249" t="s">
        <v>5428</v>
      </c>
      <c r="I249" t="s">
        <v>1437</v>
      </c>
      <c r="J249" t="s">
        <v>960</v>
      </c>
      <c r="K249" t="s">
        <v>6174</v>
      </c>
      <c r="M249" t="str">
        <f t="shared" si="3"/>
        <v>18127</v>
      </c>
    </row>
    <row r="250" spans="1:13" x14ac:dyDescent="0.25">
      <c r="A250" t="s">
        <v>1375</v>
      </c>
      <c r="B250" t="s">
        <v>6894</v>
      </c>
      <c r="C250" t="s">
        <v>7456</v>
      </c>
      <c r="D250" t="s">
        <v>6176</v>
      </c>
      <c r="E250" t="s">
        <v>7455</v>
      </c>
      <c r="F250" t="s">
        <v>6892</v>
      </c>
      <c r="G250" t="s">
        <v>5156</v>
      </c>
      <c r="H250" t="s">
        <v>5529</v>
      </c>
      <c r="I250" t="s">
        <v>1294</v>
      </c>
      <c r="J250" t="s">
        <v>82</v>
      </c>
      <c r="K250" t="s">
        <v>6174</v>
      </c>
      <c r="M250" t="str">
        <f t="shared" si="3"/>
        <v>17097</v>
      </c>
    </row>
    <row r="251" spans="1:13" x14ac:dyDescent="0.25">
      <c r="A251" t="s">
        <v>1375</v>
      </c>
      <c r="B251" t="s">
        <v>6894</v>
      </c>
      <c r="C251" t="s">
        <v>7456</v>
      </c>
      <c r="D251" t="s">
        <v>6176</v>
      </c>
      <c r="E251" t="s">
        <v>7455</v>
      </c>
      <c r="F251" t="s">
        <v>6892</v>
      </c>
      <c r="G251" t="s">
        <v>7454</v>
      </c>
      <c r="H251" t="s">
        <v>5505</v>
      </c>
      <c r="I251" t="s">
        <v>3167</v>
      </c>
      <c r="J251" t="s">
        <v>236</v>
      </c>
      <c r="K251" t="s">
        <v>6199</v>
      </c>
      <c r="M251" t="str">
        <f t="shared" si="3"/>
        <v>55059</v>
      </c>
    </row>
    <row r="252" spans="1:13" x14ac:dyDescent="0.25">
      <c r="A252" t="s">
        <v>282</v>
      </c>
      <c r="C252" t="s">
        <v>7453</v>
      </c>
      <c r="D252" t="s">
        <v>6176</v>
      </c>
      <c r="G252" t="s">
        <v>7146</v>
      </c>
      <c r="H252" t="s">
        <v>5524</v>
      </c>
      <c r="I252" t="s">
        <v>224</v>
      </c>
      <c r="J252" t="s">
        <v>108</v>
      </c>
      <c r="K252" t="s">
        <v>6174</v>
      </c>
      <c r="M252" t="str">
        <f t="shared" si="3"/>
        <v>06007</v>
      </c>
    </row>
    <row r="253" spans="1:13" x14ac:dyDescent="0.25">
      <c r="A253" t="s">
        <v>1555</v>
      </c>
      <c r="B253" t="s">
        <v>7447</v>
      </c>
      <c r="C253" t="s">
        <v>7446</v>
      </c>
      <c r="D253" t="s">
        <v>6176</v>
      </c>
      <c r="F253" t="s">
        <v>7445</v>
      </c>
      <c r="G253" t="s">
        <v>7452</v>
      </c>
      <c r="H253" t="s">
        <v>5428</v>
      </c>
      <c r="I253" t="s">
        <v>1437</v>
      </c>
      <c r="J253" t="s">
        <v>247</v>
      </c>
      <c r="K253" t="s">
        <v>6199</v>
      </c>
      <c r="M253" t="str">
        <f t="shared" si="3"/>
        <v>18029</v>
      </c>
    </row>
    <row r="254" spans="1:13" x14ac:dyDescent="0.25">
      <c r="A254" t="s">
        <v>1555</v>
      </c>
      <c r="B254" t="s">
        <v>7447</v>
      </c>
      <c r="C254" t="s">
        <v>7446</v>
      </c>
      <c r="D254" t="s">
        <v>6176</v>
      </c>
      <c r="F254" t="s">
        <v>7445</v>
      </c>
      <c r="G254" t="s">
        <v>6232</v>
      </c>
      <c r="H254" t="s">
        <v>5428</v>
      </c>
      <c r="I254" t="s">
        <v>1437</v>
      </c>
      <c r="J254" t="s">
        <v>1080</v>
      </c>
      <c r="K254" t="s">
        <v>6199</v>
      </c>
      <c r="M254" t="str">
        <f t="shared" si="3"/>
        <v>18115</v>
      </c>
    </row>
    <row r="255" spans="1:13" x14ac:dyDescent="0.25">
      <c r="A255" t="s">
        <v>1555</v>
      </c>
      <c r="B255" t="s">
        <v>7447</v>
      </c>
      <c r="C255" t="s">
        <v>7446</v>
      </c>
      <c r="D255" t="s">
        <v>6176</v>
      </c>
      <c r="F255" t="s">
        <v>7445</v>
      </c>
      <c r="G255" t="s">
        <v>4751</v>
      </c>
      <c r="H255" t="s">
        <v>5428</v>
      </c>
      <c r="I255" t="s">
        <v>1437</v>
      </c>
      <c r="J255" t="s">
        <v>1361</v>
      </c>
      <c r="K255" t="s">
        <v>6199</v>
      </c>
      <c r="M255" t="str">
        <f t="shared" si="3"/>
        <v>18161</v>
      </c>
    </row>
    <row r="256" spans="1:13" x14ac:dyDescent="0.25">
      <c r="A256" t="s">
        <v>1555</v>
      </c>
      <c r="B256" t="s">
        <v>7447</v>
      </c>
      <c r="C256" t="s">
        <v>7446</v>
      </c>
      <c r="D256" t="s">
        <v>6176</v>
      </c>
      <c r="F256" t="s">
        <v>7445</v>
      </c>
      <c r="G256" t="s">
        <v>6605</v>
      </c>
      <c r="H256" t="s">
        <v>5506</v>
      </c>
      <c r="I256" t="s">
        <v>1543</v>
      </c>
      <c r="J256" t="s">
        <v>38</v>
      </c>
      <c r="K256" t="s">
        <v>6174</v>
      </c>
      <c r="M256" t="str">
        <f t="shared" si="3"/>
        <v>21015</v>
      </c>
    </row>
    <row r="257" spans="1:13" x14ac:dyDescent="0.25">
      <c r="A257" t="s">
        <v>1555</v>
      </c>
      <c r="B257" t="s">
        <v>7447</v>
      </c>
      <c r="C257" t="s">
        <v>7446</v>
      </c>
      <c r="D257" t="s">
        <v>6176</v>
      </c>
      <c r="F257" t="s">
        <v>7445</v>
      </c>
      <c r="G257" t="s">
        <v>7451</v>
      </c>
      <c r="H257" t="s">
        <v>5506</v>
      </c>
      <c r="I257" t="s">
        <v>1543</v>
      </c>
      <c r="J257" t="s">
        <v>1625</v>
      </c>
      <c r="K257" t="s">
        <v>6199</v>
      </c>
      <c r="M257" t="str">
        <f t="shared" si="3"/>
        <v>21023</v>
      </c>
    </row>
    <row r="258" spans="1:13" x14ac:dyDescent="0.25">
      <c r="A258" t="s">
        <v>1555</v>
      </c>
      <c r="B258" t="s">
        <v>7447</v>
      </c>
      <c r="C258" t="s">
        <v>7446</v>
      </c>
      <c r="D258" t="s">
        <v>6176</v>
      </c>
      <c r="F258" t="s">
        <v>7445</v>
      </c>
      <c r="G258" t="s">
        <v>6949</v>
      </c>
      <c r="H258" t="s">
        <v>5506</v>
      </c>
      <c r="I258" t="s">
        <v>1543</v>
      </c>
      <c r="J258" t="s">
        <v>232</v>
      </c>
      <c r="K258" t="s">
        <v>6174</v>
      </c>
      <c r="M258" t="str">
        <f t="shared" ref="M258:M321" si="4">I258&amp;J258</f>
        <v>21037</v>
      </c>
    </row>
    <row r="259" spans="1:13" x14ac:dyDescent="0.25">
      <c r="A259" t="s">
        <v>1555</v>
      </c>
      <c r="B259" t="s">
        <v>7447</v>
      </c>
      <c r="C259" t="s">
        <v>7446</v>
      </c>
      <c r="D259" t="s">
        <v>6176</v>
      </c>
      <c r="F259" t="s">
        <v>7445</v>
      </c>
      <c r="G259" t="s">
        <v>7450</v>
      </c>
      <c r="H259" t="s">
        <v>5506</v>
      </c>
      <c r="I259" t="s">
        <v>1543</v>
      </c>
      <c r="J259" t="s">
        <v>66</v>
      </c>
      <c r="K259" t="s">
        <v>6199</v>
      </c>
      <c r="M259" t="str">
        <f t="shared" si="4"/>
        <v>21077</v>
      </c>
    </row>
    <row r="260" spans="1:13" x14ac:dyDescent="0.25">
      <c r="A260" t="s">
        <v>1555</v>
      </c>
      <c r="B260" t="s">
        <v>7447</v>
      </c>
      <c r="C260" t="s">
        <v>7446</v>
      </c>
      <c r="D260" t="s">
        <v>6176</v>
      </c>
      <c r="F260" t="s">
        <v>7445</v>
      </c>
      <c r="G260" t="s">
        <v>6988</v>
      </c>
      <c r="H260" t="s">
        <v>5506</v>
      </c>
      <c r="I260" t="s">
        <v>1543</v>
      </c>
      <c r="J260" t="s">
        <v>43</v>
      </c>
      <c r="K260" t="s">
        <v>6199</v>
      </c>
      <c r="M260" t="str">
        <f t="shared" si="4"/>
        <v>21081</v>
      </c>
    </row>
    <row r="261" spans="1:13" x14ac:dyDescent="0.25">
      <c r="A261" t="s">
        <v>1555</v>
      </c>
      <c r="B261" t="s">
        <v>7447</v>
      </c>
      <c r="C261" t="s">
        <v>7446</v>
      </c>
      <c r="D261" t="s">
        <v>6176</v>
      </c>
      <c r="F261" t="s">
        <v>7445</v>
      </c>
      <c r="G261" t="s">
        <v>7449</v>
      </c>
      <c r="H261" t="s">
        <v>5506</v>
      </c>
      <c r="I261" t="s">
        <v>1543</v>
      </c>
      <c r="J261" t="s">
        <v>1077</v>
      </c>
      <c r="K261" t="s">
        <v>6174</v>
      </c>
      <c r="M261" t="str">
        <f t="shared" si="4"/>
        <v>21117</v>
      </c>
    </row>
    <row r="262" spans="1:13" x14ac:dyDescent="0.25">
      <c r="A262" t="s">
        <v>1555</v>
      </c>
      <c r="B262" t="s">
        <v>7447</v>
      </c>
      <c r="C262" t="s">
        <v>7446</v>
      </c>
      <c r="D262" t="s">
        <v>6176</v>
      </c>
      <c r="F262" t="s">
        <v>7445</v>
      </c>
      <c r="G262" t="s">
        <v>7448</v>
      </c>
      <c r="H262" t="s">
        <v>5506</v>
      </c>
      <c r="I262" t="s">
        <v>1543</v>
      </c>
      <c r="J262" t="s">
        <v>2035</v>
      </c>
      <c r="K262" t="s">
        <v>6199</v>
      </c>
      <c r="M262" t="str">
        <f t="shared" si="4"/>
        <v>21191</v>
      </c>
    </row>
    <row r="263" spans="1:13" x14ac:dyDescent="0.25">
      <c r="A263" t="s">
        <v>1555</v>
      </c>
      <c r="B263" t="s">
        <v>7447</v>
      </c>
      <c r="C263" t="s">
        <v>7446</v>
      </c>
      <c r="D263" t="s">
        <v>6176</v>
      </c>
      <c r="F263" t="s">
        <v>7445</v>
      </c>
      <c r="G263" t="s">
        <v>7142</v>
      </c>
      <c r="H263" t="s">
        <v>5279</v>
      </c>
      <c r="I263" t="s">
        <v>2384</v>
      </c>
      <c r="J263" t="s">
        <v>38</v>
      </c>
      <c r="K263" t="s">
        <v>6199</v>
      </c>
      <c r="M263" t="str">
        <f t="shared" si="4"/>
        <v>39015</v>
      </c>
    </row>
    <row r="264" spans="1:13" x14ac:dyDescent="0.25">
      <c r="A264" t="s">
        <v>1555</v>
      </c>
      <c r="B264" t="s">
        <v>7447</v>
      </c>
      <c r="C264" t="s">
        <v>7446</v>
      </c>
      <c r="D264" t="s">
        <v>6176</v>
      </c>
      <c r="F264" t="s">
        <v>7445</v>
      </c>
      <c r="G264" t="s">
        <v>5588</v>
      </c>
      <c r="H264" t="s">
        <v>5279</v>
      </c>
      <c r="I264" t="s">
        <v>2384</v>
      </c>
      <c r="J264" t="s">
        <v>1611</v>
      </c>
      <c r="K264" t="s">
        <v>6174</v>
      </c>
      <c r="M264" t="str">
        <f t="shared" si="4"/>
        <v>39017</v>
      </c>
    </row>
    <row r="265" spans="1:13" x14ac:dyDescent="0.25">
      <c r="A265" t="s">
        <v>1555</v>
      </c>
      <c r="B265" t="s">
        <v>7447</v>
      </c>
      <c r="C265" t="s">
        <v>7446</v>
      </c>
      <c r="D265" t="s">
        <v>6176</v>
      </c>
      <c r="F265" t="s">
        <v>7445</v>
      </c>
      <c r="G265" t="s">
        <v>4732</v>
      </c>
      <c r="H265" t="s">
        <v>5279</v>
      </c>
      <c r="I265" t="s">
        <v>2384</v>
      </c>
      <c r="J265" t="s">
        <v>196</v>
      </c>
      <c r="K265" t="s">
        <v>6174</v>
      </c>
      <c r="M265" t="str">
        <f t="shared" si="4"/>
        <v>39025</v>
      </c>
    </row>
    <row r="266" spans="1:13" x14ac:dyDescent="0.25">
      <c r="A266" t="s">
        <v>1555</v>
      </c>
      <c r="B266" t="s">
        <v>7447</v>
      </c>
      <c r="C266" t="s">
        <v>7446</v>
      </c>
      <c r="D266" t="s">
        <v>6176</v>
      </c>
      <c r="F266" t="s">
        <v>7445</v>
      </c>
      <c r="G266" t="s">
        <v>5325</v>
      </c>
      <c r="H266" t="s">
        <v>5279</v>
      </c>
      <c r="I266" t="s">
        <v>2384</v>
      </c>
      <c r="J266" t="s">
        <v>594</v>
      </c>
      <c r="K266" t="s">
        <v>6174</v>
      </c>
      <c r="M266" t="str">
        <f t="shared" si="4"/>
        <v>39061</v>
      </c>
    </row>
    <row r="267" spans="1:13" x14ac:dyDescent="0.25">
      <c r="A267" t="s">
        <v>1555</v>
      </c>
      <c r="B267" t="s">
        <v>7447</v>
      </c>
      <c r="C267" t="s">
        <v>7446</v>
      </c>
      <c r="D267" t="s">
        <v>6176</v>
      </c>
      <c r="F267" t="s">
        <v>7445</v>
      </c>
      <c r="G267" t="s">
        <v>5672</v>
      </c>
      <c r="H267" t="s">
        <v>5279</v>
      </c>
      <c r="I267" t="s">
        <v>2384</v>
      </c>
      <c r="J267" t="s">
        <v>2480</v>
      </c>
      <c r="K267" t="s">
        <v>6174</v>
      </c>
      <c r="M267" t="str">
        <f t="shared" si="4"/>
        <v>39165</v>
      </c>
    </row>
    <row r="268" spans="1:13" x14ac:dyDescent="0.25">
      <c r="A268" t="s">
        <v>1565</v>
      </c>
      <c r="C268" t="s">
        <v>7443</v>
      </c>
      <c r="D268" t="s">
        <v>6176</v>
      </c>
      <c r="G268" t="s">
        <v>6410</v>
      </c>
      <c r="H268" t="s">
        <v>5506</v>
      </c>
      <c r="I268" t="s">
        <v>1543</v>
      </c>
      <c r="J268" t="s">
        <v>461</v>
      </c>
      <c r="K268" t="s">
        <v>6199</v>
      </c>
      <c r="M268" t="str">
        <f t="shared" si="4"/>
        <v>21047</v>
      </c>
    </row>
    <row r="269" spans="1:13" x14ac:dyDescent="0.25">
      <c r="A269" t="s">
        <v>1565</v>
      </c>
      <c r="C269" t="s">
        <v>7443</v>
      </c>
      <c r="D269" t="s">
        <v>6176</v>
      </c>
      <c r="G269" t="s">
        <v>7444</v>
      </c>
      <c r="H269" t="s">
        <v>5506</v>
      </c>
      <c r="I269" t="s">
        <v>1543</v>
      </c>
      <c r="J269" t="s">
        <v>7377</v>
      </c>
      <c r="K269" t="s">
        <v>6199</v>
      </c>
      <c r="M269" t="str">
        <f t="shared" si="4"/>
        <v>21221</v>
      </c>
    </row>
    <row r="270" spans="1:13" x14ac:dyDescent="0.25">
      <c r="A270" t="s">
        <v>1565</v>
      </c>
      <c r="C270" t="s">
        <v>7443</v>
      </c>
      <c r="D270" t="s">
        <v>6176</v>
      </c>
      <c r="G270" t="s">
        <v>4807</v>
      </c>
      <c r="H270" t="s">
        <v>5443</v>
      </c>
      <c r="I270" t="s">
        <v>2750</v>
      </c>
      <c r="J270" t="s">
        <v>95</v>
      </c>
      <c r="K270" t="s">
        <v>6174</v>
      </c>
      <c r="M270" t="str">
        <f t="shared" si="4"/>
        <v>47125</v>
      </c>
    </row>
    <row r="271" spans="1:13" x14ac:dyDescent="0.25">
      <c r="A271" t="s">
        <v>2758</v>
      </c>
      <c r="B271" t="s">
        <v>7366</v>
      </c>
      <c r="C271" t="s">
        <v>7441</v>
      </c>
      <c r="D271" t="s">
        <v>6176</v>
      </c>
      <c r="F271" t="s">
        <v>7364</v>
      </c>
      <c r="G271" t="s">
        <v>7442</v>
      </c>
      <c r="H271" t="s">
        <v>5443</v>
      </c>
      <c r="I271" t="s">
        <v>2750</v>
      </c>
      <c r="J271" t="s">
        <v>886</v>
      </c>
      <c r="K271" t="s">
        <v>6174</v>
      </c>
      <c r="M271" t="str">
        <f t="shared" si="4"/>
        <v>47011</v>
      </c>
    </row>
    <row r="272" spans="1:13" x14ac:dyDescent="0.25">
      <c r="A272" t="s">
        <v>2758</v>
      </c>
      <c r="B272" t="s">
        <v>7366</v>
      </c>
      <c r="C272" t="s">
        <v>7441</v>
      </c>
      <c r="D272" t="s">
        <v>6176</v>
      </c>
      <c r="F272" t="s">
        <v>7364</v>
      </c>
      <c r="G272" t="s">
        <v>5328</v>
      </c>
      <c r="H272" t="s">
        <v>5443</v>
      </c>
      <c r="I272" t="s">
        <v>2750</v>
      </c>
      <c r="J272" t="s">
        <v>1169</v>
      </c>
      <c r="K272" t="s">
        <v>6199</v>
      </c>
      <c r="M272" t="str">
        <f t="shared" si="4"/>
        <v>47139</v>
      </c>
    </row>
    <row r="273" spans="1:13" x14ac:dyDescent="0.25">
      <c r="A273" t="s">
        <v>2401</v>
      </c>
      <c r="B273" t="s">
        <v>7438</v>
      </c>
      <c r="C273" t="s">
        <v>7437</v>
      </c>
      <c r="D273" t="s">
        <v>6176</v>
      </c>
      <c r="F273" t="s">
        <v>7436</v>
      </c>
      <c r="G273" t="s">
        <v>5118</v>
      </c>
      <c r="H273" t="s">
        <v>5279</v>
      </c>
      <c r="I273" t="s">
        <v>2384</v>
      </c>
      <c r="J273" t="s">
        <v>161</v>
      </c>
      <c r="K273" t="s">
        <v>6174</v>
      </c>
      <c r="M273" t="str">
        <f t="shared" si="4"/>
        <v>39035</v>
      </c>
    </row>
    <row r="274" spans="1:13" x14ac:dyDescent="0.25">
      <c r="A274" t="s">
        <v>2401</v>
      </c>
      <c r="B274" t="s">
        <v>7438</v>
      </c>
      <c r="C274" t="s">
        <v>7437</v>
      </c>
      <c r="D274" t="s">
        <v>6176</v>
      </c>
      <c r="F274" t="s">
        <v>7436</v>
      </c>
      <c r="G274" t="s">
        <v>7440</v>
      </c>
      <c r="H274" t="s">
        <v>5279</v>
      </c>
      <c r="I274" t="s">
        <v>2384</v>
      </c>
      <c r="J274" t="s">
        <v>71</v>
      </c>
      <c r="K274" t="s">
        <v>6174</v>
      </c>
      <c r="M274" t="str">
        <f t="shared" si="4"/>
        <v>39055</v>
      </c>
    </row>
    <row r="275" spans="1:13" x14ac:dyDescent="0.25">
      <c r="A275" t="s">
        <v>2401</v>
      </c>
      <c r="B275" t="s">
        <v>7438</v>
      </c>
      <c r="C275" t="s">
        <v>7437</v>
      </c>
      <c r="D275" t="s">
        <v>6176</v>
      </c>
      <c r="F275" t="s">
        <v>7436</v>
      </c>
      <c r="G275" t="s">
        <v>5156</v>
      </c>
      <c r="H275" t="s">
        <v>5279</v>
      </c>
      <c r="I275" t="s">
        <v>2384</v>
      </c>
      <c r="J275" t="s">
        <v>314</v>
      </c>
      <c r="K275" t="s">
        <v>6174</v>
      </c>
      <c r="M275" t="str">
        <f t="shared" si="4"/>
        <v>39085</v>
      </c>
    </row>
    <row r="276" spans="1:13" x14ac:dyDescent="0.25">
      <c r="A276" t="s">
        <v>2401</v>
      </c>
      <c r="B276" t="s">
        <v>7438</v>
      </c>
      <c r="C276" t="s">
        <v>7437</v>
      </c>
      <c r="D276" t="s">
        <v>6176</v>
      </c>
      <c r="F276" t="s">
        <v>7436</v>
      </c>
      <c r="G276" t="s">
        <v>7439</v>
      </c>
      <c r="H276" t="s">
        <v>5279</v>
      </c>
      <c r="I276" t="s">
        <v>2384</v>
      </c>
      <c r="J276" t="s">
        <v>1557</v>
      </c>
      <c r="K276" t="s">
        <v>6199</v>
      </c>
      <c r="M276" t="str">
        <f t="shared" si="4"/>
        <v>39093</v>
      </c>
    </row>
    <row r="277" spans="1:13" x14ac:dyDescent="0.25">
      <c r="A277" t="s">
        <v>2401</v>
      </c>
      <c r="B277" t="s">
        <v>7438</v>
      </c>
      <c r="C277" t="s">
        <v>7437</v>
      </c>
      <c r="D277" t="s">
        <v>6176</v>
      </c>
      <c r="F277" t="s">
        <v>7436</v>
      </c>
      <c r="G277" t="s">
        <v>6538</v>
      </c>
      <c r="H277" t="s">
        <v>5279</v>
      </c>
      <c r="I277" t="s">
        <v>2384</v>
      </c>
      <c r="J277" t="s">
        <v>944</v>
      </c>
      <c r="K277" t="s">
        <v>6174</v>
      </c>
      <c r="M277" t="str">
        <f t="shared" si="4"/>
        <v>39103</v>
      </c>
    </row>
    <row r="278" spans="1:13" x14ac:dyDescent="0.25">
      <c r="A278" t="s">
        <v>1275</v>
      </c>
      <c r="B278" t="s">
        <v>6423</v>
      </c>
      <c r="C278" t="s">
        <v>7435</v>
      </c>
      <c r="D278" t="s">
        <v>6176</v>
      </c>
      <c r="F278" t="s">
        <v>6421</v>
      </c>
      <c r="G278" t="s">
        <v>7434</v>
      </c>
      <c r="H278" t="s">
        <v>5927</v>
      </c>
      <c r="I278" t="s">
        <v>1268</v>
      </c>
      <c r="J278" t="s">
        <v>71</v>
      </c>
      <c r="K278" t="s">
        <v>6174</v>
      </c>
      <c r="M278" t="str">
        <f t="shared" si="4"/>
        <v>16055</v>
      </c>
    </row>
    <row r="279" spans="1:13" x14ac:dyDescent="0.25">
      <c r="A279" t="s">
        <v>2815</v>
      </c>
      <c r="C279" t="s">
        <v>7431</v>
      </c>
      <c r="D279" t="s">
        <v>6176</v>
      </c>
      <c r="G279" t="s">
        <v>7433</v>
      </c>
      <c r="H279" t="s">
        <v>4977</v>
      </c>
      <c r="I279" t="s">
        <v>2792</v>
      </c>
      <c r="J279" t="s">
        <v>754</v>
      </c>
      <c r="K279" t="s">
        <v>6174</v>
      </c>
      <c r="M279" t="str">
        <f t="shared" si="4"/>
        <v>48041</v>
      </c>
    </row>
    <row r="280" spans="1:13" x14ac:dyDescent="0.25">
      <c r="A280" t="s">
        <v>2815</v>
      </c>
      <c r="C280" t="s">
        <v>7431</v>
      </c>
      <c r="D280" t="s">
        <v>6176</v>
      </c>
      <c r="G280" t="s">
        <v>7432</v>
      </c>
      <c r="H280" t="s">
        <v>4977</v>
      </c>
      <c r="I280" t="s">
        <v>2792</v>
      </c>
      <c r="J280" t="s">
        <v>126</v>
      </c>
      <c r="K280" t="s">
        <v>6199</v>
      </c>
      <c r="M280" t="str">
        <f t="shared" si="4"/>
        <v>48051</v>
      </c>
    </row>
    <row r="281" spans="1:13" x14ac:dyDescent="0.25">
      <c r="A281" t="s">
        <v>2815</v>
      </c>
      <c r="C281" t="s">
        <v>7431</v>
      </c>
      <c r="D281" t="s">
        <v>6176</v>
      </c>
      <c r="G281" t="s">
        <v>6820</v>
      </c>
      <c r="H281" t="s">
        <v>4977</v>
      </c>
      <c r="I281" t="s">
        <v>2792</v>
      </c>
      <c r="J281" t="s">
        <v>7430</v>
      </c>
      <c r="K281" t="s">
        <v>6199</v>
      </c>
      <c r="M281" t="str">
        <f t="shared" si="4"/>
        <v>48395</v>
      </c>
    </row>
    <row r="282" spans="1:13" x14ac:dyDescent="0.25">
      <c r="A282" t="s">
        <v>799</v>
      </c>
      <c r="C282" t="s">
        <v>7429</v>
      </c>
      <c r="D282" t="s">
        <v>6176</v>
      </c>
      <c r="G282" t="s">
        <v>5670</v>
      </c>
      <c r="H282" t="s">
        <v>5811</v>
      </c>
      <c r="I282" t="s">
        <v>782</v>
      </c>
      <c r="J282" t="s">
        <v>754</v>
      </c>
      <c r="K282" t="s">
        <v>6174</v>
      </c>
      <c r="M282" t="str">
        <f t="shared" si="4"/>
        <v>08041</v>
      </c>
    </row>
    <row r="283" spans="1:13" x14ac:dyDescent="0.25">
      <c r="A283" t="s">
        <v>799</v>
      </c>
      <c r="C283" t="s">
        <v>7429</v>
      </c>
      <c r="D283" t="s">
        <v>6176</v>
      </c>
      <c r="G283" t="s">
        <v>7428</v>
      </c>
      <c r="H283" t="s">
        <v>5811</v>
      </c>
      <c r="I283" t="s">
        <v>782</v>
      </c>
      <c r="J283" t="s">
        <v>131</v>
      </c>
      <c r="K283" t="s">
        <v>6199</v>
      </c>
      <c r="M283" t="str">
        <f t="shared" si="4"/>
        <v>08119</v>
      </c>
    </row>
    <row r="284" spans="1:13" x14ac:dyDescent="0.25">
      <c r="A284" t="s">
        <v>1945</v>
      </c>
      <c r="B284" t="s">
        <v>7427</v>
      </c>
      <c r="C284" t="s">
        <v>7426</v>
      </c>
      <c r="D284" t="s">
        <v>6176</v>
      </c>
      <c r="F284" t="s">
        <v>7425</v>
      </c>
      <c r="G284" t="s">
        <v>6605</v>
      </c>
      <c r="H284" t="s">
        <v>5517</v>
      </c>
      <c r="I284" t="s">
        <v>1940</v>
      </c>
      <c r="J284" t="s">
        <v>210</v>
      </c>
      <c r="K284" t="s">
        <v>6174</v>
      </c>
      <c r="M284" t="str">
        <f t="shared" si="4"/>
        <v>29019</v>
      </c>
    </row>
    <row r="285" spans="1:13" x14ac:dyDescent="0.25">
      <c r="A285" t="s">
        <v>2711</v>
      </c>
      <c r="B285" t="s">
        <v>7423</v>
      </c>
      <c r="C285" t="s">
        <v>7422</v>
      </c>
      <c r="D285" t="s">
        <v>6176</v>
      </c>
      <c r="F285" t="s">
        <v>7421</v>
      </c>
      <c r="G285" t="s">
        <v>6569</v>
      </c>
      <c r="H285" t="s">
        <v>5622</v>
      </c>
      <c r="I285" t="s">
        <v>2704</v>
      </c>
      <c r="J285" t="s">
        <v>1611</v>
      </c>
      <c r="K285" t="s">
        <v>6199</v>
      </c>
      <c r="M285" t="str">
        <f t="shared" si="4"/>
        <v>45017</v>
      </c>
    </row>
    <row r="286" spans="1:13" x14ac:dyDescent="0.25">
      <c r="A286" t="s">
        <v>2711</v>
      </c>
      <c r="B286" t="s">
        <v>7423</v>
      </c>
      <c r="C286" t="s">
        <v>7422</v>
      </c>
      <c r="D286" t="s">
        <v>6176</v>
      </c>
      <c r="F286" t="s">
        <v>7421</v>
      </c>
      <c r="G286" t="s">
        <v>7411</v>
      </c>
      <c r="H286" t="s">
        <v>5622</v>
      </c>
      <c r="I286" t="s">
        <v>2704</v>
      </c>
      <c r="J286" t="s">
        <v>454</v>
      </c>
      <c r="K286" t="s">
        <v>6199</v>
      </c>
      <c r="M286" t="str">
        <f t="shared" si="4"/>
        <v>45039</v>
      </c>
    </row>
    <row r="287" spans="1:13" x14ac:dyDescent="0.25">
      <c r="A287" t="s">
        <v>2711</v>
      </c>
      <c r="B287" t="s">
        <v>7423</v>
      </c>
      <c r="C287" t="s">
        <v>7422</v>
      </c>
      <c r="D287" t="s">
        <v>6176</v>
      </c>
      <c r="F287" t="s">
        <v>7421</v>
      </c>
      <c r="G287" t="s">
        <v>7424</v>
      </c>
      <c r="H287" t="s">
        <v>5622</v>
      </c>
      <c r="I287" t="s">
        <v>2704</v>
      </c>
      <c r="J287" t="s">
        <v>71</v>
      </c>
      <c r="K287" t="s">
        <v>6199</v>
      </c>
      <c r="M287" t="str">
        <f t="shared" si="4"/>
        <v>45055</v>
      </c>
    </row>
    <row r="288" spans="1:13" x14ac:dyDescent="0.25">
      <c r="A288" t="s">
        <v>2711</v>
      </c>
      <c r="B288" t="s">
        <v>7423</v>
      </c>
      <c r="C288" t="s">
        <v>7422</v>
      </c>
      <c r="D288" t="s">
        <v>6176</v>
      </c>
      <c r="F288" t="s">
        <v>7421</v>
      </c>
      <c r="G288" t="s">
        <v>5541</v>
      </c>
      <c r="H288" t="s">
        <v>5622</v>
      </c>
      <c r="I288" t="s">
        <v>2704</v>
      </c>
      <c r="J288" t="s">
        <v>1208</v>
      </c>
      <c r="K288" t="s">
        <v>6174</v>
      </c>
      <c r="M288" t="str">
        <f t="shared" si="4"/>
        <v>45063</v>
      </c>
    </row>
    <row r="289" spans="1:13" x14ac:dyDescent="0.25">
      <c r="A289" t="s">
        <v>2711</v>
      </c>
      <c r="B289" t="s">
        <v>7423</v>
      </c>
      <c r="C289" t="s">
        <v>7422</v>
      </c>
      <c r="D289" t="s">
        <v>6176</v>
      </c>
      <c r="F289" t="s">
        <v>7421</v>
      </c>
      <c r="G289" t="s">
        <v>5611</v>
      </c>
      <c r="H289" t="s">
        <v>5622</v>
      </c>
      <c r="I289" t="s">
        <v>2704</v>
      </c>
      <c r="J289" t="s">
        <v>768</v>
      </c>
      <c r="K289" t="s">
        <v>6174</v>
      </c>
      <c r="M289" t="str">
        <f t="shared" si="4"/>
        <v>45079</v>
      </c>
    </row>
    <row r="290" spans="1:13" x14ac:dyDescent="0.25">
      <c r="A290" t="s">
        <v>2711</v>
      </c>
      <c r="B290" t="s">
        <v>7423</v>
      </c>
      <c r="C290" t="s">
        <v>7422</v>
      </c>
      <c r="D290" t="s">
        <v>6176</v>
      </c>
      <c r="F290" t="s">
        <v>7421</v>
      </c>
      <c r="G290" t="s">
        <v>7420</v>
      </c>
      <c r="H290" t="s">
        <v>5622</v>
      </c>
      <c r="I290" t="s">
        <v>2704</v>
      </c>
      <c r="J290" t="s">
        <v>43</v>
      </c>
      <c r="K290" t="s">
        <v>6199</v>
      </c>
      <c r="M290" t="str">
        <f t="shared" si="4"/>
        <v>45081</v>
      </c>
    </row>
    <row r="291" spans="1:13" x14ac:dyDescent="0.25">
      <c r="A291" t="s">
        <v>1163</v>
      </c>
      <c r="B291" t="s">
        <v>7417</v>
      </c>
      <c r="C291" t="s">
        <v>7416</v>
      </c>
      <c r="D291" t="s">
        <v>6176</v>
      </c>
      <c r="F291" t="s">
        <v>7415</v>
      </c>
      <c r="G291" t="s">
        <v>7419</v>
      </c>
      <c r="H291" t="s">
        <v>5535</v>
      </c>
      <c r="I291" t="s">
        <v>35</v>
      </c>
      <c r="J291" t="s">
        <v>322</v>
      </c>
      <c r="K291" t="s">
        <v>6174</v>
      </c>
      <c r="M291" t="str">
        <f t="shared" si="4"/>
        <v>01113</v>
      </c>
    </row>
    <row r="292" spans="1:13" x14ac:dyDescent="0.25">
      <c r="A292" t="s">
        <v>1163</v>
      </c>
      <c r="B292" t="s">
        <v>7417</v>
      </c>
      <c r="C292" t="s">
        <v>7416</v>
      </c>
      <c r="D292" t="s">
        <v>6176</v>
      </c>
      <c r="F292" t="s">
        <v>7415</v>
      </c>
      <c r="G292" t="s">
        <v>7418</v>
      </c>
      <c r="H292" t="s">
        <v>5278</v>
      </c>
      <c r="I292" t="s">
        <v>1142</v>
      </c>
      <c r="J292" t="s">
        <v>480</v>
      </c>
      <c r="K292" t="s">
        <v>6174</v>
      </c>
      <c r="M292" t="str">
        <f t="shared" si="4"/>
        <v>13053</v>
      </c>
    </row>
    <row r="293" spans="1:13" x14ac:dyDescent="0.25">
      <c r="A293" t="s">
        <v>1163</v>
      </c>
      <c r="B293" t="s">
        <v>7417</v>
      </c>
      <c r="C293" t="s">
        <v>7416</v>
      </c>
      <c r="D293" t="s">
        <v>6176</v>
      </c>
      <c r="F293" t="s">
        <v>7415</v>
      </c>
      <c r="G293" t="s">
        <v>5703</v>
      </c>
      <c r="H293" t="s">
        <v>5278</v>
      </c>
      <c r="I293" t="s">
        <v>1142</v>
      </c>
      <c r="J293" t="s">
        <v>1851</v>
      </c>
      <c r="K293" t="s">
        <v>6199</v>
      </c>
      <c r="M293" t="str">
        <f t="shared" si="4"/>
        <v>13145</v>
      </c>
    </row>
    <row r="294" spans="1:13" x14ac:dyDescent="0.25">
      <c r="A294" t="s">
        <v>1163</v>
      </c>
      <c r="B294" t="s">
        <v>7417</v>
      </c>
      <c r="C294" t="s">
        <v>7416</v>
      </c>
      <c r="D294" t="s">
        <v>6176</v>
      </c>
      <c r="F294" t="s">
        <v>7415</v>
      </c>
      <c r="G294" t="s">
        <v>5563</v>
      </c>
      <c r="H294" t="s">
        <v>5278</v>
      </c>
      <c r="I294" t="s">
        <v>1142</v>
      </c>
      <c r="J294" t="s">
        <v>1434</v>
      </c>
      <c r="K294" t="s">
        <v>6199</v>
      </c>
      <c r="M294" t="str">
        <f t="shared" si="4"/>
        <v>13197</v>
      </c>
    </row>
    <row r="295" spans="1:13" x14ac:dyDescent="0.25">
      <c r="A295" t="s">
        <v>1163</v>
      </c>
      <c r="B295" t="s">
        <v>7417</v>
      </c>
      <c r="C295" t="s">
        <v>7416</v>
      </c>
      <c r="D295" t="s">
        <v>6176</v>
      </c>
      <c r="F295" t="s">
        <v>7415</v>
      </c>
      <c r="G295" t="s">
        <v>7414</v>
      </c>
      <c r="H295" t="s">
        <v>5278</v>
      </c>
      <c r="I295" t="s">
        <v>1142</v>
      </c>
      <c r="J295" t="s">
        <v>1162</v>
      </c>
      <c r="K295" t="s">
        <v>6174</v>
      </c>
      <c r="M295" t="str">
        <f t="shared" si="4"/>
        <v>13215</v>
      </c>
    </row>
    <row r="296" spans="1:13" x14ac:dyDescent="0.25">
      <c r="A296" t="s">
        <v>1449</v>
      </c>
      <c r="B296" t="s">
        <v>6841</v>
      </c>
      <c r="C296" t="s">
        <v>7413</v>
      </c>
      <c r="D296" t="s">
        <v>6176</v>
      </c>
      <c r="F296" t="s">
        <v>6839</v>
      </c>
      <c r="G296" t="s">
        <v>7412</v>
      </c>
      <c r="H296" t="s">
        <v>5428</v>
      </c>
      <c r="I296" t="s">
        <v>1437</v>
      </c>
      <c r="J296" t="s">
        <v>176</v>
      </c>
      <c r="K296" t="s">
        <v>6174</v>
      </c>
      <c r="M296" t="str">
        <f t="shared" si="4"/>
        <v>18005</v>
      </c>
    </row>
    <row r="297" spans="1:13" x14ac:dyDescent="0.25">
      <c r="A297" t="s">
        <v>2406</v>
      </c>
      <c r="B297" t="s">
        <v>7406</v>
      </c>
      <c r="C297" t="s">
        <v>7405</v>
      </c>
      <c r="D297" t="s">
        <v>6176</v>
      </c>
      <c r="F297" t="s">
        <v>7404</v>
      </c>
      <c r="G297" t="s">
        <v>5405</v>
      </c>
      <c r="H297" t="s">
        <v>5279</v>
      </c>
      <c r="I297" t="s">
        <v>2384</v>
      </c>
      <c r="J297" t="s">
        <v>754</v>
      </c>
      <c r="K297" t="s">
        <v>6174</v>
      </c>
      <c r="M297" t="str">
        <f t="shared" si="4"/>
        <v>39041</v>
      </c>
    </row>
    <row r="298" spans="1:13" x14ac:dyDescent="0.25">
      <c r="A298" t="s">
        <v>2406</v>
      </c>
      <c r="B298" t="s">
        <v>7406</v>
      </c>
      <c r="C298" t="s">
        <v>7405</v>
      </c>
      <c r="D298" t="s">
        <v>6176</v>
      </c>
      <c r="F298" t="s">
        <v>7404</v>
      </c>
      <c r="G298" t="s">
        <v>7411</v>
      </c>
      <c r="H298" t="s">
        <v>5279</v>
      </c>
      <c r="I298" t="s">
        <v>2384</v>
      </c>
      <c r="J298" t="s">
        <v>112</v>
      </c>
      <c r="K298" t="s">
        <v>6174</v>
      </c>
      <c r="M298" t="str">
        <f t="shared" si="4"/>
        <v>39045</v>
      </c>
    </row>
    <row r="299" spans="1:13" x14ac:dyDescent="0.25">
      <c r="A299" t="s">
        <v>2406</v>
      </c>
      <c r="B299" t="s">
        <v>7406</v>
      </c>
      <c r="C299" t="s">
        <v>7405</v>
      </c>
      <c r="D299" t="s">
        <v>6176</v>
      </c>
      <c r="F299" t="s">
        <v>7404</v>
      </c>
      <c r="G299" t="s">
        <v>5343</v>
      </c>
      <c r="H299" t="s">
        <v>5279</v>
      </c>
      <c r="I299" t="s">
        <v>2384</v>
      </c>
      <c r="J299" t="s">
        <v>1793</v>
      </c>
      <c r="K299" t="s">
        <v>6174</v>
      </c>
      <c r="M299" t="str">
        <f t="shared" si="4"/>
        <v>39049</v>
      </c>
    </row>
    <row r="300" spans="1:13" x14ac:dyDescent="0.25">
      <c r="A300" t="s">
        <v>2406</v>
      </c>
      <c r="B300" t="s">
        <v>7406</v>
      </c>
      <c r="C300" t="s">
        <v>7405</v>
      </c>
      <c r="D300" t="s">
        <v>6176</v>
      </c>
      <c r="F300" t="s">
        <v>7404</v>
      </c>
      <c r="G300" t="s">
        <v>7410</v>
      </c>
      <c r="H300" t="s">
        <v>5279</v>
      </c>
      <c r="I300" t="s">
        <v>2384</v>
      </c>
      <c r="J300" t="s">
        <v>50</v>
      </c>
      <c r="K300" t="s">
        <v>6199</v>
      </c>
      <c r="M300" t="str">
        <f t="shared" si="4"/>
        <v>39073</v>
      </c>
    </row>
    <row r="301" spans="1:13" x14ac:dyDescent="0.25">
      <c r="A301" t="s">
        <v>2406</v>
      </c>
      <c r="B301" t="s">
        <v>7406</v>
      </c>
      <c r="C301" t="s">
        <v>7405</v>
      </c>
      <c r="D301" t="s">
        <v>6176</v>
      </c>
      <c r="F301" t="s">
        <v>7404</v>
      </c>
      <c r="G301" t="s">
        <v>7409</v>
      </c>
      <c r="H301" t="s">
        <v>5279</v>
      </c>
      <c r="I301" t="s">
        <v>2384</v>
      </c>
      <c r="J301" t="s">
        <v>574</v>
      </c>
      <c r="K301" t="s">
        <v>6199</v>
      </c>
      <c r="M301" t="str">
        <f t="shared" si="4"/>
        <v>39089</v>
      </c>
    </row>
    <row r="302" spans="1:13" x14ac:dyDescent="0.25">
      <c r="A302" t="s">
        <v>2406</v>
      </c>
      <c r="B302" t="s">
        <v>7406</v>
      </c>
      <c r="C302" t="s">
        <v>7405</v>
      </c>
      <c r="D302" t="s">
        <v>6176</v>
      </c>
      <c r="F302" t="s">
        <v>7404</v>
      </c>
      <c r="G302" t="s">
        <v>5681</v>
      </c>
      <c r="H302" t="s">
        <v>5279</v>
      </c>
      <c r="I302" t="s">
        <v>2384</v>
      </c>
      <c r="J302" t="s">
        <v>82</v>
      </c>
      <c r="K302" t="s">
        <v>6199</v>
      </c>
      <c r="M302" t="str">
        <f t="shared" si="4"/>
        <v>39097</v>
      </c>
    </row>
    <row r="303" spans="1:13" x14ac:dyDescent="0.25">
      <c r="A303" t="s">
        <v>2406</v>
      </c>
      <c r="B303" t="s">
        <v>7406</v>
      </c>
      <c r="C303" t="s">
        <v>7405</v>
      </c>
      <c r="D303" t="s">
        <v>6176</v>
      </c>
      <c r="F303" t="s">
        <v>7404</v>
      </c>
      <c r="G303" t="s">
        <v>7408</v>
      </c>
      <c r="H303" t="s">
        <v>5279</v>
      </c>
      <c r="I303" t="s">
        <v>2384</v>
      </c>
      <c r="J303" t="s">
        <v>1077</v>
      </c>
      <c r="K303" t="s">
        <v>6199</v>
      </c>
      <c r="M303" t="str">
        <f t="shared" si="4"/>
        <v>39117</v>
      </c>
    </row>
    <row r="304" spans="1:13" x14ac:dyDescent="0.25">
      <c r="A304" t="s">
        <v>2406</v>
      </c>
      <c r="B304" t="s">
        <v>7406</v>
      </c>
      <c r="C304" t="s">
        <v>7405</v>
      </c>
      <c r="D304" t="s">
        <v>6176</v>
      </c>
      <c r="F304" t="s">
        <v>7404</v>
      </c>
      <c r="G304" t="s">
        <v>6986</v>
      </c>
      <c r="H304" t="s">
        <v>5279</v>
      </c>
      <c r="I304" t="s">
        <v>2384</v>
      </c>
      <c r="J304" t="s">
        <v>960</v>
      </c>
      <c r="K304" t="s">
        <v>6199</v>
      </c>
      <c r="M304" t="str">
        <f t="shared" si="4"/>
        <v>39127</v>
      </c>
    </row>
    <row r="305" spans="1:13" x14ac:dyDescent="0.25">
      <c r="A305" t="s">
        <v>2406</v>
      </c>
      <c r="B305" t="s">
        <v>7406</v>
      </c>
      <c r="C305" t="s">
        <v>7405</v>
      </c>
      <c r="D305" t="s">
        <v>6176</v>
      </c>
      <c r="F305" t="s">
        <v>7404</v>
      </c>
      <c r="G305" t="s">
        <v>7407</v>
      </c>
      <c r="H305" t="s">
        <v>5279</v>
      </c>
      <c r="I305" t="s">
        <v>2384</v>
      </c>
      <c r="J305" t="s">
        <v>2067</v>
      </c>
      <c r="K305" t="s">
        <v>6199</v>
      </c>
      <c r="M305" t="str">
        <f t="shared" si="4"/>
        <v>39129</v>
      </c>
    </row>
    <row r="306" spans="1:13" x14ac:dyDescent="0.25">
      <c r="A306" t="s">
        <v>2406</v>
      </c>
      <c r="B306" t="s">
        <v>7406</v>
      </c>
      <c r="C306" t="s">
        <v>7405</v>
      </c>
      <c r="D306" t="s">
        <v>6176</v>
      </c>
      <c r="F306" t="s">
        <v>7404</v>
      </c>
      <c r="G306" t="s">
        <v>4751</v>
      </c>
      <c r="H306" t="s">
        <v>5279</v>
      </c>
      <c r="I306" t="s">
        <v>2384</v>
      </c>
      <c r="J306" t="s">
        <v>2065</v>
      </c>
      <c r="K306" t="s">
        <v>6199</v>
      </c>
      <c r="M306" t="str">
        <f t="shared" si="4"/>
        <v>39159</v>
      </c>
    </row>
    <row r="307" spans="1:13" x14ac:dyDescent="0.25">
      <c r="A307" t="s">
        <v>2825</v>
      </c>
      <c r="B307" t="s">
        <v>7400</v>
      </c>
      <c r="C307" t="s">
        <v>7399</v>
      </c>
      <c r="D307" t="s">
        <v>6176</v>
      </c>
      <c r="F307" t="s">
        <v>7398</v>
      </c>
      <c r="G307" t="s">
        <v>7403</v>
      </c>
      <c r="H307" t="s">
        <v>4977</v>
      </c>
      <c r="I307" t="s">
        <v>2792</v>
      </c>
      <c r="J307" t="s">
        <v>108</v>
      </c>
      <c r="K307" t="s">
        <v>6199</v>
      </c>
      <c r="M307" t="str">
        <f t="shared" si="4"/>
        <v>48007</v>
      </c>
    </row>
    <row r="308" spans="1:13" x14ac:dyDescent="0.25">
      <c r="A308" t="s">
        <v>2825</v>
      </c>
      <c r="B308" t="s">
        <v>7400</v>
      </c>
      <c r="C308" t="s">
        <v>7399</v>
      </c>
      <c r="D308" t="s">
        <v>6176</v>
      </c>
      <c r="F308" t="s">
        <v>7398</v>
      </c>
      <c r="G308" t="s">
        <v>7402</v>
      </c>
      <c r="H308" t="s">
        <v>4977</v>
      </c>
      <c r="I308" t="s">
        <v>2792</v>
      </c>
      <c r="J308" t="s">
        <v>7401</v>
      </c>
      <c r="K308" t="s">
        <v>6174</v>
      </c>
      <c r="M308" t="str">
        <f t="shared" si="4"/>
        <v>48355</v>
      </c>
    </row>
    <row r="309" spans="1:13" x14ac:dyDescent="0.25">
      <c r="A309" t="s">
        <v>2825</v>
      </c>
      <c r="B309" t="s">
        <v>7400</v>
      </c>
      <c r="C309" t="s">
        <v>7399</v>
      </c>
      <c r="D309" t="s">
        <v>6176</v>
      </c>
      <c r="F309" t="s">
        <v>7398</v>
      </c>
      <c r="G309" t="s">
        <v>7397</v>
      </c>
      <c r="H309" t="s">
        <v>4977</v>
      </c>
      <c r="I309" t="s">
        <v>2792</v>
      </c>
      <c r="J309" t="s">
        <v>7396</v>
      </c>
      <c r="K309" t="s">
        <v>6174</v>
      </c>
      <c r="M309" t="str">
        <f t="shared" si="4"/>
        <v>48409</v>
      </c>
    </row>
    <row r="310" spans="1:13" x14ac:dyDescent="0.25">
      <c r="A310" t="s">
        <v>2520</v>
      </c>
      <c r="B310" t="s">
        <v>6558</v>
      </c>
      <c r="C310" t="s">
        <v>7395</v>
      </c>
      <c r="D310" t="s">
        <v>6176</v>
      </c>
      <c r="F310" t="s">
        <v>6556</v>
      </c>
      <c r="G310" t="s">
        <v>6583</v>
      </c>
      <c r="H310" t="s">
        <v>5787</v>
      </c>
      <c r="I310" t="s">
        <v>2510</v>
      </c>
      <c r="J310" t="s">
        <v>844</v>
      </c>
      <c r="K310" t="s">
        <v>6174</v>
      </c>
      <c r="M310" t="str">
        <f t="shared" si="4"/>
        <v>41003</v>
      </c>
    </row>
    <row r="311" spans="1:13" x14ac:dyDescent="0.25">
      <c r="A311" t="s">
        <v>982</v>
      </c>
      <c r="C311" t="s">
        <v>7393</v>
      </c>
      <c r="D311" t="s">
        <v>6176</v>
      </c>
      <c r="G311" t="s">
        <v>7394</v>
      </c>
      <c r="H311" t="s">
        <v>5462</v>
      </c>
      <c r="I311" t="s">
        <v>929</v>
      </c>
      <c r="J311" t="s">
        <v>156</v>
      </c>
      <c r="K311" t="s">
        <v>6174</v>
      </c>
      <c r="M311" t="str">
        <f t="shared" si="4"/>
        <v>12091</v>
      </c>
    </row>
    <row r="312" spans="1:13" x14ac:dyDescent="0.25">
      <c r="A312" t="s">
        <v>982</v>
      </c>
      <c r="C312" t="s">
        <v>7393</v>
      </c>
      <c r="D312" t="s">
        <v>6176</v>
      </c>
      <c r="G312" t="s">
        <v>7392</v>
      </c>
      <c r="H312" t="s">
        <v>5462</v>
      </c>
      <c r="I312" t="s">
        <v>929</v>
      </c>
      <c r="J312" t="s">
        <v>121</v>
      </c>
      <c r="K312" t="s">
        <v>6174</v>
      </c>
      <c r="M312" t="str">
        <f t="shared" si="4"/>
        <v>12131</v>
      </c>
    </row>
    <row r="313" spans="1:13" x14ac:dyDescent="0.25">
      <c r="A313" t="s">
        <v>1721</v>
      </c>
      <c r="C313" t="s">
        <v>7390</v>
      </c>
      <c r="D313" t="s">
        <v>6176</v>
      </c>
      <c r="G313" t="s">
        <v>7391</v>
      </c>
      <c r="H313" t="s">
        <v>5821</v>
      </c>
      <c r="I313" t="s">
        <v>1707</v>
      </c>
      <c r="J313" t="s">
        <v>227</v>
      </c>
      <c r="K313" t="s">
        <v>6174</v>
      </c>
      <c r="M313" t="str">
        <f t="shared" si="4"/>
        <v>24001</v>
      </c>
    </row>
    <row r="314" spans="1:13" x14ac:dyDescent="0.25">
      <c r="A314" t="s">
        <v>1721</v>
      </c>
      <c r="C314" t="s">
        <v>7390</v>
      </c>
      <c r="D314" t="s">
        <v>6176</v>
      </c>
      <c r="G314" t="s">
        <v>7389</v>
      </c>
      <c r="H314" t="s">
        <v>5772</v>
      </c>
      <c r="I314" t="s">
        <v>3235</v>
      </c>
      <c r="J314" t="s">
        <v>1092</v>
      </c>
      <c r="K314" t="s">
        <v>6199</v>
      </c>
      <c r="M314" t="str">
        <f t="shared" si="4"/>
        <v>54057</v>
      </c>
    </row>
    <row r="315" spans="1:13" x14ac:dyDescent="0.25">
      <c r="A315" t="s">
        <v>2797</v>
      </c>
      <c r="B315" t="s">
        <v>6455</v>
      </c>
      <c r="C315" t="s">
        <v>7372</v>
      </c>
      <c r="D315" t="s">
        <v>6176</v>
      </c>
      <c r="E315" t="s">
        <v>7381</v>
      </c>
      <c r="F315" t="s">
        <v>6453</v>
      </c>
      <c r="G315" t="s">
        <v>7388</v>
      </c>
      <c r="H315" t="s">
        <v>4977</v>
      </c>
      <c r="I315" t="s">
        <v>2792</v>
      </c>
      <c r="J315" t="s">
        <v>314</v>
      </c>
      <c r="K315" t="s">
        <v>6174</v>
      </c>
      <c r="M315" t="str">
        <f t="shared" si="4"/>
        <v>48085</v>
      </c>
    </row>
    <row r="316" spans="1:13" x14ac:dyDescent="0.25">
      <c r="A316" t="s">
        <v>2797</v>
      </c>
      <c r="B316" t="s">
        <v>6455</v>
      </c>
      <c r="C316" t="s">
        <v>7372</v>
      </c>
      <c r="D316" t="s">
        <v>6176</v>
      </c>
      <c r="E316" t="s">
        <v>7381</v>
      </c>
      <c r="F316" t="s">
        <v>6453</v>
      </c>
      <c r="G316" t="s">
        <v>5473</v>
      </c>
      <c r="H316" t="s">
        <v>4977</v>
      </c>
      <c r="I316" t="s">
        <v>2792</v>
      </c>
      <c r="J316" t="s">
        <v>322</v>
      </c>
      <c r="K316" t="s">
        <v>6174</v>
      </c>
      <c r="M316" t="str">
        <f t="shared" si="4"/>
        <v>48113</v>
      </c>
    </row>
    <row r="317" spans="1:13" x14ac:dyDescent="0.25">
      <c r="A317" t="s">
        <v>2797</v>
      </c>
      <c r="B317" t="s">
        <v>6455</v>
      </c>
      <c r="C317" t="s">
        <v>7372</v>
      </c>
      <c r="D317" t="s">
        <v>6176</v>
      </c>
      <c r="E317" t="s">
        <v>7381</v>
      </c>
      <c r="F317" t="s">
        <v>6453</v>
      </c>
      <c r="G317" t="s">
        <v>7387</v>
      </c>
      <c r="H317" t="s">
        <v>4977</v>
      </c>
      <c r="I317" t="s">
        <v>2792</v>
      </c>
      <c r="J317" t="s">
        <v>1177</v>
      </c>
      <c r="K317" t="s">
        <v>6199</v>
      </c>
      <c r="M317" t="str">
        <f t="shared" si="4"/>
        <v>48121</v>
      </c>
    </row>
    <row r="318" spans="1:13" x14ac:dyDescent="0.25">
      <c r="A318" t="s">
        <v>2797</v>
      </c>
      <c r="B318" t="s">
        <v>6455</v>
      </c>
      <c r="C318" t="s">
        <v>7372</v>
      </c>
      <c r="D318" t="s">
        <v>6176</v>
      </c>
      <c r="E318" t="s">
        <v>7381</v>
      </c>
      <c r="F318" t="s">
        <v>6453</v>
      </c>
      <c r="G318" t="s">
        <v>7386</v>
      </c>
      <c r="H318" t="s">
        <v>4977</v>
      </c>
      <c r="I318" t="s">
        <v>2792</v>
      </c>
      <c r="J318" t="s">
        <v>1169</v>
      </c>
      <c r="K318" t="s">
        <v>6174</v>
      </c>
      <c r="M318" t="str">
        <f t="shared" si="4"/>
        <v>48139</v>
      </c>
    </row>
    <row r="319" spans="1:13" x14ac:dyDescent="0.25">
      <c r="A319" t="s">
        <v>2797</v>
      </c>
      <c r="B319" t="s">
        <v>6455</v>
      </c>
      <c r="C319" t="s">
        <v>7372</v>
      </c>
      <c r="D319" t="s">
        <v>6176</v>
      </c>
      <c r="E319" t="s">
        <v>7381</v>
      </c>
      <c r="F319" t="s">
        <v>6453</v>
      </c>
      <c r="G319" t="s">
        <v>7385</v>
      </c>
      <c r="H319" t="s">
        <v>4977</v>
      </c>
      <c r="I319" t="s">
        <v>2792</v>
      </c>
      <c r="J319" t="s">
        <v>7384</v>
      </c>
      <c r="K319" t="s">
        <v>6199</v>
      </c>
      <c r="M319" t="str">
        <f t="shared" si="4"/>
        <v>48231</v>
      </c>
    </row>
    <row r="320" spans="1:13" x14ac:dyDescent="0.25">
      <c r="A320" t="s">
        <v>2797</v>
      </c>
      <c r="B320" t="s">
        <v>6455</v>
      </c>
      <c r="C320" t="s">
        <v>7372</v>
      </c>
      <c r="D320" t="s">
        <v>6176</v>
      </c>
      <c r="E320" t="s">
        <v>7381</v>
      </c>
      <c r="F320" t="s">
        <v>6453</v>
      </c>
      <c r="G320" t="s">
        <v>7383</v>
      </c>
      <c r="H320" t="s">
        <v>4977</v>
      </c>
      <c r="I320" t="s">
        <v>2792</v>
      </c>
      <c r="J320" t="s">
        <v>7382</v>
      </c>
      <c r="K320" t="s">
        <v>6199</v>
      </c>
      <c r="M320" t="str">
        <f t="shared" si="4"/>
        <v>48257</v>
      </c>
    </row>
    <row r="321" spans="1:13" x14ac:dyDescent="0.25">
      <c r="A321" t="s">
        <v>2797</v>
      </c>
      <c r="B321" t="s">
        <v>6455</v>
      </c>
      <c r="C321" t="s">
        <v>7372</v>
      </c>
      <c r="D321" t="s">
        <v>6176</v>
      </c>
      <c r="E321" t="s">
        <v>7381</v>
      </c>
      <c r="F321" t="s">
        <v>6453</v>
      </c>
      <c r="G321" t="s">
        <v>7380</v>
      </c>
      <c r="H321" t="s">
        <v>4977</v>
      </c>
      <c r="I321" t="s">
        <v>2792</v>
      </c>
      <c r="J321" t="s">
        <v>7379</v>
      </c>
      <c r="K321" t="s">
        <v>6174</v>
      </c>
      <c r="M321" t="str">
        <f t="shared" si="4"/>
        <v>48397</v>
      </c>
    </row>
    <row r="322" spans="1:13" x14ac:dyDescent="0.25">
      <c r="A322" t="s">
        <v>2801</v>
      </c>
      <c r="B322" t="s">
        <v>6455</v>
      </c>
      <c r="C322" t="s">
        <v>7372</v>
      </c>
      <c r="D322" t="s">
        <v>6176</v>
      </c>
      <c r="E322" t="s">
        <v>7371</v>
      </c>
      <c r="F322" t="s">
        <v>6453</v>
      </c>
      <c r="G322" t="s">
        <v>7378</v>
      </c>
      <c r="H322" t="s">
        <v>4977</v>
      </c>
      <c r="I322" t="s">
        <v>2792</v>
      </c>
      <c r="J322" t="s">
        <v>7377</v>
      </c>
      <c r="K322" t="s">
        <v>6199</v>
      </c>
      <c r="M322" t="str">
        <f t="shared" ref="M322:M385" si="5">I322&amp;J322</f>
        <v>48221</v>
      </c>
    </row>
    <row r="323" spans="1:13" x14ac:dyDescent="0.25">
      <c r="A323" t="s">
        <v>2801</v>
      </c>
      <c r="B323" t="s">
        <v>6455</v>
      </c>
      <c r="C323" t="s">
        <v>7372</v>
      </c>
      <c r="D323" t="s">
        <v>6176</v>
      </c>
      <c r="E323" t="s">
        <v>7371</v>
      </c>
      <c r="F323" t="s">
        <v>6453</v>
      </c>
      <c r="G323" t="s">
        <v>5560</v>
      </c>
      <c r="H323" t="s">
        <v>4977</v>
      </c>
      <c r="I323" t="s">
        <v>2792</v>
      </c>
      <c r="J323" t="s">
        <v>7376</v>
      </c>
      <c r="K323" t="s">
        <v>6174</v>
      </c>
      <c r="M323" t="str">
        <f t="shared" si="5"/>
        <v>48251</v>
      </c>
    </row>
    <row r="324" spans="1:13" x14ac:dyDescent="0.25">
      <c r="A324" t="s">
        <v>2801</v>
      </c>
      <c r="B324" t="s">
        <v>6455</v>
      </c>
      <c r="C324" t="s">
        <v>7372</v>
      </c>
      <c r="D324" t="s">
        <v>6176</v>
      </c>
      <c r="E324" t="s">
        <v>7371</v>
      </c>
      <c r="F324" t="s">
        <v>6453</v>
      </c>
      <c r="G324" t="s">
        <v>7375</v>
      </c>
      <c r="H324" t="s">
        <v>4977</v>
      </c>
      <c r="I324" t="s">
        <v>2792</v>
      </c>
      <c r="J324" t="s">
        <v>7374</v>
      </c>
      <c r="K324" t="s">
        <v>6199</v>
      </c>
      <c r="M324" t="str">
        <f t="shared" si="5"/>
        <v>48367</v>
      </c>
    </row>
    <row r="325" spans="1:13" x14ac:dyDescent="0.25">
      <c r="A325" t="s">
        <v>2801</v>
      </c>
      <c r="B325" t="s">
        <v>6455</v>
      </c>
      <c r="C325" t="s">
        <v>7372</v>
      </c>
      <c r="D325" t="s">
        <v>6176</v>
      </c>
      <c r="E325" t="s">
        <v>7371</v>
      </c>
      <c r="F325" t="s">
        <v>6453</v>
      </c>
      <c r="G325" t="s">
        <v>7373</v>
      </c>
      <c r="H325" t="s">
        <v>4977</v>
      </c>
      <c r="I325" t="s">
        <v>2792</v>
      </c>
      <c r="J325" t="s">
        <v>6735</v>
      </c>
      <c r="K325" t="s">
        <v>6199</v>
      </c>
      <c r="M325" t="str">
        <f t="shared" si="5"/>
        <v>48425</v>
      </c>
    </row>
    <row r="326" spans="1:13" x14ac:dyDescent="0.25">
      <c r="A326" t="s">
        <v>2801</v>
      </c>
      <c r="B326" t="s">
        <v>6455</v>
      </c>
      <c r="C326" t="s">
        <v>7372</v>
      </c>
      <c r="D326" t="s">
        <v>6176</v>
      </c>
      <c r="E326" t="s">
        <v>7371</v>
      </c>
      <c r="F326" t="s">
        <v>6453</v>
      </c>
      <c r="G326" t="s">
        <v>5299</v>
      </c>
      <c r="H326" t="s">
        <v>4977</v>
      </c>
      <c r="I326" t="s">
        <v>2792</v>
      </c>
      <c r="J326" t="s">
        <v>2800</v>
      </c>
      <c r="K326" t="s">
        <v>6174</v>
      </c>
      <c r="M326" t="str">
        <f t="shared" si="5"/>
        <v>48439</v>
      </c>
    </row>
    <row r="327" spans="1:13" x14ac:dyDescent="0.25">
      <c r="A327" t="s">
        <v>2801</v>
      </c>
      <c r="B327" t="s">
        <v>6455</v>
      </c>
      <c r="C327" t="s">
        <v>7372</v>
      </c>
      <c r="D327" t="s">
        <v>6176</v>
      </c>
      <c r="E327" t="s">
        <v>7371</v>
      </c>
      <c r="F327" t="s">
        <v>6453</v>
      </c>
      <c r="G327" t="s">
        <v>7370</v>
      </c>
      <c r="H327" t="s">
        <v>4977</v>
      </c>
      <c r="I327" t="s">
        <v>2792</v>
      </c>
      <c r="J327" t="s">
        <v>7369</v>
      </c>
      <c r="K327" t="s">
        <v>6199</v>
      </c>
      <c r="M327" t="str">
        <f t="shared" si="5"/>
        <v>48497</v>
      </c>
    </row>
    <row r="328" spans="1:13" x14ac:dyDescent="0.25">
      <c r="A328" t="s">
        <v>1167</v>
      </c>
      <c r="B328" t="s">
        <v>7366</v>
      </c>
      <c r="C328" t="s">
        <v>7365</v>
      </c>
      <c r="D328" t="s">
        <v>6176</v>
      </c>
      <c r="F328" t="s">
        <v>7364</v>
      </c>
      <c r="G328" t="s">
        <v>7368</v>
      </c>
      <c r="H328" t="s">
        <v>5278</v>
      </c>
      <c r="I328" t="s">
        <v>1142</v>
      </c>
      <c r="J328" t="s">
        <v>7367</v>
      </c>
      <c r="K328" t="s">
        <v>6174</v>
      </c>
      <c r="M328" t="str">
        <f t="shared" si="5"/>
        <v>13213</v>
      </c>
    </row>
    <row r="329" spans="1:13" x14ac:dyDescent="0.25">
      <c r="A329" t="s">
        <v>1167</v>
      </c>
      <c r="B329" t="s">
        <v>7366</v>
      </c>
      <c r="C329" t="s">
        <v>7365</v>
      </c>
      <c r="D329" t="s">
        <v>6176</v>
      </c>
      <c r="F329" t="s">
        <v>7364</v>
      </c>
      <c r="G329" t="s">
        <v>7363</v>
      </c>
      <c r="H329" t="s">
        <v>5278</v>
      </c>
      <c r="I329" t="s">
        <v>1142</v>
      </c>
      <c r="J329" t="s">
        <v>1165</v>
      </c>
      <c r="K329" t="s">
        <v>6174</v>
      </c>
      <c r="M329" t="str">
        <f t="shared" si="5"/>
        <v>13313</v>
      </c>
    </row>
    <row r="330" spans="1:13" x14ac:dyDescent="0.25">
      <c r="A330" t="s">
        <v>1328</v>
      </c>
      <c r="C330" t="s">
        <v>7362</v>
      </c>
      <c r="D330" t="s">
        <v>6176</v>
      </c>
      <c r="G330" t="s">
        <v>7361</v>
      </c>
      <c r="H330" t="s">
        <v>5529</v>
      </c>
      <c r="I330" t="s">
        <v>1294</v>
      </c>
      <c r="J330" t="s">
        <v>1326</v>
      </c>
      <c r="K330" t="s">
        <v>6174</v>
      </c>
      <c r="M330" t="str">
        <f t="shared" si="5"/>
        <v>17183</v>
      </c>
    </row>
    <row r="331" spans="1:13" x14ac:dyDescent="0.25">
      <c r="A331" t="s">
        <v>4752</v>
      </c>
      <c r="B331" t="s">
        <v>6869</v>
      </c>
      <c r="C331" t="s">
        <v>7360</v>
      </c>
      <c r="D331" t="s">
        <v>6176</v>
      </c>
      <c r="F331" t="s">
        <v>6867</v>
      </c>
      <c r="G331" t="s">
        <v>7359</v>
      </c>
      <c r="H331" t="s">
        <v>5535</v>
      </c>
      <c r="I331" t="s">
        <v>35</v>
      </c>
      <c r="J331" t="s">
        <v>844</v>
      </c>
      <c r="K331" t="s">
        <v>6174</v>
      </c>
      <c r="M331" t="str">
        <f t="shared" si="5"/>
        <v>01003</v>
      </c>
    </row>
    <row r="332" spans="1:13" x14ac:dyDescent="0.25">
      <c r="A332" t="s">
        <v>1245</v>
      </c>
      <c r="B332" t="s">
        <v>1512</v>
      </c>
      <c r="C332" t="s">
        <v>7357</v>
      </c>
      <c r="D332" t="s">
        <v>6176</v>
      </c>
      <c r="F332" t="s">
        <v>7356</v>
      </c>
      <c r="G332" t="s">
        <v>5671</v>
      </c>
      <c r="H332" t="s">
        <v>5529</v>
      </c>
      <c r="I332" t="s">
        <v>1294</v>
      </c>
      <c r="J332" t="s">
        <v>50</v>
      </c>
      <c r="K332" t="s">
        <v>6199</v>
      </c>
      <c r="M332" t="str">
        <f t="shared" si="5"/>
        <v>17073</v>
      </c>
    </row>
    <row r="333" spans="1:13" x14ac:dyDescent="0.25">
      <c r="A333" t="s">
        <v>1245</v>
      </c>
      <c r="B333" t="s">
        <v>1512</v>
      </c>
      <c r="C333" t="s">
        <v>7357</v>
      </c>
      <c r="D333" t="s">
        <v>6176</v>
      </c>
      <c r="F333" t="s">
        <v>7356</v>
      </c>
      <c r="G333" t="s">
        <v>6183</v>
      </c>
      <c r="H333" t="s">
        <v>5529</v>
      </c>
      <c r="I333" t="s">
        <v>1294</v>
      </c>
      <c r="J333" t="s">
        <v>121</v>
      </c>
      <c r="K333" t="s">
        <v>6199</v>
      </c>
      <c r="M333" t="str">
        <f t="shared" si="5"/>
        <v>17131</v>
      </c>
    </row>
    <row r="334" spans="1:13" x14ac:dyDescent="0.25">
      <c r="A334" t="s">
        <v>1245</v>
      </c>
      <c r="B334" t="s">
        <v>1512</v>
      </c>
      <c r="C334" t="s">
        <v>7357</v>
      </c>
      <c r="D334" t="s">
        <v>6176</v>
      </c>
      <c r="F334" t="s">
        <v>7356</v>
      </c>
      <c r="G334" t="s">
        <v>7358</v>
      </c>
      <c r="H334" t="s">
        <v>5529</v>
      </c>
      <c r="I334" t="s">
        <v>1294</v>
      </c>
      <c r="J334" t="s">
        <v>1361</v>
      </c>
      <c r="K334" t="s">
        <v>6174</v>
      </c>
      <c r="M334" t="str">
        <f t="shared" si="5"/>
        <v>17161</v>
      </c>
    </row>
    <row r="335" spans="1:13" x14ac:dyDescent="0.25">
      <c r="A335" t="s">
        <v>1245</v>
      </c>
      <c r="B335" t="s">
        <v>1512</v>
      </c>
      <c r="C335" t="s">
        <v>7357</v>
      </c>
      <c r="D335" t="s">
        <v>6176</v>
      </c>
      <c r="F335" t="s">
        <v>7356</v>
      </c>
      <c r="G335" t="s">
        <v>6878</v>
      </c>
      <c r="H335" t="s">
        <v>5674</v>
      </c>
      <c r="I335" t="s">
        <v>1224</v>
      </c>
      <c r="J335" t="s">
        <v>1243</v>
      </c>
      <c r="K335" t="s">
        <v>6174</v>
      </c>
      <c r="M335" t="str">
        <f t="shared" si="5"/>
        <v>19163</v>
      </c>
    </row>
    <row r="336" spans="1:13" x14ac:dyDescent="0.25">
      <c r="A336" t="s">
        <v>2410</v>
      </c>
      <c r="B336" t="s">
        <v>6405</v>
      </c>
      <c r="C336" t="s">
        <v>7355</v>
      </c>
      <c r="D336" t="s">
        <v>6176</v>
      </c>
      <c r="F336" t="s">
        <v>6403</v>
      </c>
      <c r="G336" t="s">
        <v>6409</v>
      </c>
      <c r="H336" t="s">
        <v>5279</v>
      </c>
      <c r="I336" t="s">
        <v>2384</v>
      </c>
      <c r="J336" t="s">
        <v>1092</v>
      </c>
      <c r="K336" t="s">
        <v>6174</v>
      </c>
      <c r="M336" t="str">
        <f t="shared" si="5"/>
        <v>39057</v>
      </c>
    </row>
    <row r="337" spans="1:13" x14ac:dyDescent="0.25">
      <c r="A337" t="s">
        <v>2410</v>
      </c>
      <c r="B337" t="s">
        <v>6405</v>
      </c>
      <c r="C337" t="s">
        <v>7355</v>
      </c>
      <c r="D337" t="s">
        <v>6176</v>
      </c>
      <c r="F337" t="s">
        <v>6403</v>
      </c>
      <c r="G337" t="s">
        <v>7079</v>
      </c>
      <c r="H337" t="s">
        <v>5279</v>
      </c>
      <c r="I337" t="s">
        <v>2384</v>
      </c>
      <c r="J337" t="s">
        <v>1584</v>
      </c>
      <c r="K337" t="s">
        <v>6174</v>
      </c>
      <c r="M337" t="str">
        <f t="shared" si="5"/>
        <v>39109</v>
      </c>
    </row>
    <row r="338" spans="1:13" x14ac:dyDescent="0.25">
      <c r="A338" t="s">
        <v>2410</v>
      </c>
      <c r="B338" t="s">
        <v>6405</v>
      </c>
      <c r="C338" t="s">
        <v>7355</v>
      </c>
      <c r="D338" t="s">
        <v>6176</v>
      </c>
      <c r="F338" t="s">
        <v>6403</v>
      </c>
      <c r="G338" t="s">
        <v>4807</v>
      </c>
      <c r="H338" t="s">
        <v>5279</v>
      </c>
      <c r="I338" t="s">
        <v>2384</v>
      </c>
      <c r="J338" t="s">
        <v>322</v>
      </c>
      <c r="K338" t="s">
        <v>6174</v>
      </c>
      <c r="M338" t="str">
        <f t="shared" si="5"/>
        <v>39113</v>
      </c>
    </row>
    <row r="339" spans="1:13" x14ac:dyDescent="0.25">
      <c r="A339" t="s">
        <v>59</v>
      </c>
      <c r="B339" t="s">
        <v>7150</v>
      </c>
      <c r="C339" t="s">
        <v>7354</v>
      </c>
      <c r="D339" t="s">
        <v>6176</v>
      </c>
      <c r="F339" t="s">
        <v>7148</v>
      </c>
      <c r="G339" t="s">
        <v>7156</v>
      </c>
      <c r="H339" t="s">
        <v>5535</v>
      </c>
      <c r="I339" t="s">
        <v>35</v>
      </c>
      <c r="J339" t="s">
        <v>768</v>
      </c>
      <c r="K339" t="s">
        <v>6199</v>
      </c>
      <c r="M339" t="str">
        <f t="shared" si="5"/>
        <v>01079</v>
      </c>
    </row>
    <row r="340" spans="1:13" x14ac:dyDescent="0.25">
      <c r="A340" t="s">
        <v>59</v>
      </c>
      <c r="B340" t="s">
        <v>7150</v>
      </c>
      <c r="C340" t="s">
        <v>7354</v>
      </c>
      <c r="D340" t="s">
        <v>6176</v>
      </c>
      <c r="F340" t="s">
        <v>7148</v>
      </c>
      <c r="G340" t="s">
        <v>6768</v>
      </c>
      <c r="H340" t="s">
        <v>5535</v>
      </c>
      <c r="I340" t="s">
        <v>35</v>
      </c>
      <c r="J340" t="s">
        <v>944</v>
      </c>
      <c r="K340" t="s">
        <v>6174</v>
      </c>
      <c r="M340" t="str">
        <f t="shared" si="5"/>
        <v>01103</v>
      </c>
    </row>
    <row r="341" spans="1:13" x14ac:dyDescent="0.25">
      <c r="A341" t="s">
        <v>1331</v>
      </c>
      <c r="C341" t="s">
        <v>7353</v>
      </c>
      <c r="D341" t="s">
        <v>6176</v>
      </c>
      <c r="G341" t="s">
        <v>6822</v>
      </c>
      <c r="H341" t="s">
        <v>5529</v>
      </c>
      <c r="I341" t="s">
        <v>1294</v>
      </c>
      <c r="J341" t="s">
        <v>1080</v>
      </c>
      <c r="K341" t="s">
        <v>6174</v>
      </c>
      <c r="M341" t="str">
        <f t="shared" si="5"/>
        <v>17115</v>
      </c>
    </row>
    <row r="342" spans="1:13" x14ac:dyDescent="0.25">
      <c r="A342" t="s">
        <v>962</v>
      </c>
      <c r="B342" t="s">
        <v>6369</v>
      </c>
      <c r="C342" t="s">
        <v>7351</v>
      </c>
      <c r="D342" t="s">
        <v>6176</v>
      </c>
      <c r="F342" t="s">
        <v>6367</v>
      </c>
      <c r="G342" t="s">
        <v>7352</v>
      </c>
      <c r="H342" t="s">
        <v>5462</v>
      </c>
      <c r="I342" t="s">
        <v>929</v>
      </c>
      <c r="J342" t="s">
        <v>161</v>
      </c>
      <c r="K342" t="s">
        <v>6174</v>
      </c>
      <c r="M342" t="str">
        <f t="shared" si="5"/>
        <v>12035</v>
      </c>
    </row>
    <row r="343" spans="1:13" x14ac:dyDescent="0.25">
      <c r="A343" t="s">
        <v>962</v>
      </c>
      <c r="B343" t="s">
        <v>6369</v>
      </c>
      <c r="C343" t="s">
        <v>7351</v>
      </c>
      <c r="D343" t="s">
        <v>6176</v>
      </c>
      <c r="F343" t="s">
        <v>6367</v>
      </c>
      <c r="G343" t="s">
        <v>5523</v>
      </c>
      <c r="H343" t="s">
        <v>5462</v>
      </c>
      <c r="I343" t="s">
        <v>929</v>
      </c>
      <c r="J343" t="s">
        <v>960</v>
      </c>
      <c r="K343" t="s">
        <v>6174</v>
      </c>
      <c r="M343" t="str">
        <f t="shared" si="5"/>
        <v>12127</v>
      </c>
    </row>
    <row r="344" spans="1:13" x14ac:dyDescent="0.25">
      <c r="A344" t="s">
        <v>786</v>
      </c>
      <c r="B344" t="s">
        <v>7224</v>
      </c>
      <c r="C344" t="s">
        <v>6066</v>
      </c>
      <c r="D344" t="s">
        <v>6176</v>
      </c>
      <c r="F344" t="s">
        <v>7222</v>
      </c>
      <c r="G344" t="s">
        <v>5722</v>
      </c>
      <c r="H344" t="s">
        <v>5811</v>
      </c>
      <c r="I344" t="s">
        <v>782</v>
      </c>
      <c r="J344" t="s">
        <v>227</v>
      </c>
      <c r="K344" t="s">
        <v>6174</v>
      </c>
      <c r="M344" t="str">
        <f t="shared" si="5"/>
        <v>08001</v>
      </c>
    </row>
    <row r="345" spans="1:13" x14ac:dyDescent="0.25">
      <c r="A345" t="s">
        <v>786</v>
      </c>
      <c r="B345" t="s">
        <v>7224</v>
      </c>
      <c r="C345" t="s">
        <v>6066</v>
      </c>
      <c r="D345" t="s">
        <v>6176</v>
      </c>
      <c r="F345" t="s">
        <v>7222</v>
      </c>
      <c r="G345" t="s">
        <v>5704</v>
      </c>
      <c r="H345" t="s">
        <v>5811</v>
      </c>
      <c r="I345" t="s">
        <v>782</v>
      </c>
      <c r="J345" t="s">
        <v>176</v>
      </c>
      <c r="K345" t="s">
        <v>6174</v>
      </c>
      <c r="M345" t="str">
        <f t="shared" si="5"/>
        <v>08005</v>
      </c>
    </row>
    <row r="346" spans="1:13" x14ac:dyDescent="0.25">
      <c r="A346" t="s">
        <v>786</v>
      </c>
      <c r="B346" t="s">
        <v>7224</v>
      </c>
      <c r="C346" t="s">
        <v>6066</v>
      </c>
      <c r="D346" t="s">
        <v>6176</v>
      </c>
      <c r="F346" t="s">
        <v>7222</v>
      </c>
      <c r="G346" t="s">
        <v>7350</v>
      </c>
      <c r="H346" t="s">
        <v>5811</v>
      </c>
      <c r="I346" t="s">
        <v>782</v>
      </c>
      <c r="J346" t="s">
        <v>793</v>
      </c>
      <c r="K346" t="s">
        <v>6174</v>
      </c>
      <c r="M346" t="str">
        <f t="shared" si="5"/>
        <v>08014</v>
      </c>
    </row>
    <row r="347" spans="1:13" x14ac:dyDescent="0.25">
      <c r="A347" t="s">
        <v>786</v>
      </c>
      <c r="B347" t="s">
        <v>7224</v>
      </c>
      <c r="C347" t="s">
        <v>6066</v>
      </c>
      <c r="D347" t="s">
        <v>6176</v>
      </c>
      <c r="F347" t="s">
        <v>7222</v>
      </c>
      <c r="G347" t="s">
        <v>7349</v>
      </c>
      <c r="H347" t="s">
        <v>5811</v>
      </c>
      <c r="I347" t="s">
        <v>782</v>
      </c>
      <c r="J347" t="s">
        <v>210</v>
      </c>
      <c r="K347" t="s">
        <v>6199</v>
      </c>
      <c r="M347" t="str">
        <f t="shared" si="5"/>
        <v>08019</v>
      </c>
    </row>
    <row r="348" spans="1:13" x14ac:dyDescent="0.25">
      <c r="A348" t="s">
        <v>786</v>
      </c>
      <c r="B348" t="s">
        <v>7224</v>
      </c>
      <c r="C348" t="s">
        <v>6066</v>
      </c>
      <c r="D348" t="s">
        <v>6176</v>
      </c>
      <c r="F348" t="s">
        <v>7222</v>
      </c>
      <c r="G348" t="s">
        <v>7348</v>
      </c>
      <c r="H348" t="s">
        <v>5811</v>
      </c>
      <c r="I348" t="s">
        <v>782</v>
      </c>
      <c r="J348" t="s">
        <v>135</v>
      </c>
      <c r="K348" t="s">
        <v>6174</v>
      </c>
      <c r="M348" t="str">
        <f t="shared" si="5"/>
        <v>08031</v>
      </c>
    </row>
    <row r="349" spans="1:13" x14ac:dyDescent="0.25">
      <c r="A349" t="s">
        <v>786</v>
      </c>
      <c r="B349" t="s">
        <v>7224</v>
      </c>
      <c r="C349" t="s">
        <v>6066</v>
      </c>
      <c r="D349" t="s">
        <v>6176</v>
      </c>
      <c r="F349" t="s">
        <v>7222</v>
      </c>
      <c r="G349" t="s">
        <v>5584</v>
      </c>
      <c r="H349" t="s">
        <v>5811</v>
      </c>
      <c r="I349" t="s">
        <v>782</v>
      </c>
      <c r="J349" t="s">
        <v>161</v>
      </c>
      <c r="K349" t="s">
        <v>6174</v>
      </c>
      <c r="M349" t="str">
        <f t="shared" si="5"/>
        <v>08035</v>
      </c>
    </row>
    <row r="350" spans="1:13" x14ac:dyDescent="0.25">
      <c r="A350" t="s">
        <v>786</v>
      </c>
      <c r="B350" t="s">
        <v>7224</v>
      </c>
      <c r="C350" t="s">
        <v>6066</v>
      </c>
      <c r="D350" t="s">
        <v>6176</v>
      </c>
      <c r="F350" t="s">
        <v>7222</v>
      </c>
      <c r="G350" t="s">
        <v>7347</v>
      </c>
      <c r="H350" t="s">
        <v>5811</v>
      </c>
      <c r="I350" t="s">
        <v>782</v>
      </c>
      <c r="J350" t="s">
        <v>454</v>
      </c>
      <c r="K350" t="s">
        <v>6199</v>
      </c>
      <c r="M350" t="str">
        <f t="shared" si="5"/>
        <v>08039</v>
      </c>
    </row>
    <row r="351" spans="1:13" x14ac:dyDescent="0.25">
      <c r="A351" t="s">
        <v>786</v>
      </c>
      <c r="B351" t="s">
        <v>7224</v>
      </c>
      <c r="C351" t="s">
        <v>6066</v>
      </c>
      <c r="D351" t="s">
        <v>6176</v>
      </c>
      <c r="F351" t="s">
        <v>7222</v>
      </c>
      <c r="G351" t="s">
        <v>7346</v>
      </c>
      <c r="H351" t="s">
        <v>5811</v>
      </c>
      <c r="I351" t="s">
        <v>782</v>
      </c>
      <c r="J351" t="s">
        <v>461</v>
      </c>
      <c r="K351" t="s">
        <v>6199</v>
      </c>
      <c r="M351" t="str">
        <f t="shared" si="5"/>
        <v>08047</v>
      </c>
    </row>
    <row r="352" spans="1:13" x14ac:dyDescent="0.25">
      <c r="A352" t="s">
        <v>786</v>
      </c>
      <c r="B352" t="s">
        <v>7224</v>
      </c>
      <c r="C352" t="s">
        <v>6066</v>
      </c>
      <c r="D352" t="s">
        <v>6176</v>
      </c>
      <c r="F352" t="s">
        <v>7222</v>
      </c>
      <c r="G352" t="s">
        <v>5239</v>
      </c>
      <c r="H352" t="s">
        <v>5811</v>
      </c>
      <c r="I352" t="s">
        <v>782</v>
      </c>
      <c r="J352" t="s">
        <v>236</v>
      </c>
      <c r="K352" t="s">
        <v>6174</v>
      </c>
      <c r="M352" t="str">
        <f t="shared" si="5"/>
        <v>08059</v>
      </c>
    </row>
    <row r="353" spans="1:13" x14ac:dyDescent="0.25">
      <c r="A353" t="s">
        <v>786</v>
      </c>
      <c r="B353" t="s">
        <v>7224</v>
      </c>
      <c r="C353" t="s">
        <v>6066</v>
      </c>
      <c r="D353" t="s">
        <v>6176</v>
      </c>
      <c r="F353" t="s">
        <v>7222</v>
      </c>
      <c r="G353" t="s">
        <v>7345</v>
      </c>
      <c r="H353" t="s">
        <v>5811</v>
      </c>
      <c r="I353" t="s">
        <v>782</v>
      </c>
      <c r="J353" t="s">
        <v>1557</v>
      </c>
      <c r="K353" t="s">
        <v>6199</v>
      </c>
      <c r="M353" t="str">
        <f t="shared" si="5"/>
        <v>08093</v>
      </c>
    </row>
    <row r="354" spans="1:13" x14ac:dyDescent="0.25">
      <c r="A354" t="s">
        <v>1249</v>
      </c>
      <c r="B354" t="s">
        <v>7343</v>
      </c>
      <c r="C354" t="s">
        <v>7342</v>
      </c>
      <c r="D354" t="s">
        <v>6176</v>
      </c>
      <c r="F354" t="s">
        <v>7341</v>
      </c>
      <c r="G354" t="s">
        <v>5473</v>
      </c>
      <c r="H354" t="s">
        <v>5674</v>
      </c>
      <c r="I354" t="s">
        <v>1224</v>
      </c>
      <c r="J354" t="s">
        <v>1793</v>
      </c>
      <c r="K354" t="s">
        <v>6174</v>
      </c>
      <c r="M354" t="str">
        <f t="shared" si="5"/>
        <v>19049</v>
      </c>
    </row>
    <row r="355" spans="1:13" x14ac:dyDescent="0.25">
      <c r="A355" t="s">
        <v>1249</v>
      </c>
      <c r="B355" t="s">
        <v>7343</v>
      </c>
      <c r="C355" t="s">
        <v>7342</v>
      </c>
      <c r="D355" t="s">
        <v>6176</v>
      </c>
      <c r="F355" t="s">
        <v>7341</v>
      </c>
      <c r="G355" t="s">
        <v>7344</v>
      </c>
      <c r="H355" t="s">
        <v>5674</v>
      </c>
      <c r="I355" t="s">
        <v>1224</v>
      </c>
      <c r="J355" t="s">
        <v>66</v>
      </c>
      <c r="K355" t="s">
        <v>6199</v>
      </c>
      <c r="M355" t="str">
        <f t="shared" si="5"/>
        <v>19077</v>
      </c>
    </row>
    <row r="356" spans="1:13" x14ac:dyDescent="0.25">
      <c r="A356" t="s">
        <v>1249</v>
      </c>
      <c r="B356" t="s">
        <v>7343</v>
      </c>
      <c r="C356" t="s">
        <v>7342</v>
      </c>
      <c r="D356" t="s">
        <v>6176</v>
      </c>
      <c r="F356" t="s">
        <v>7341</v>
      </c>
      <c r="G356" t="s">
        <v>5681</v>
      </c>
      <c r="H356" t="s">
        <v>5674</v>
      </c>
      <c r="I356" t="s">
        <v>1224</v>
      </c>
      <c r="J356" t="s">
        <v>1177</v>
      </c>
      <c r="K356" t="s">
        <v>6199</v>
      </c>
      <c r="M356" t="str">
        <f t="shared" si="5"/>
        <v>19121</v>
      </c>
    </row>
    <row r="357" spans="1:13" x14ac:dyDescent="0.25">
      <c r="A357" t="s">
        <v>1249</v>
      </c>
      <c r="B357" t="s">
        <v>7343</v>
      </c>
      <c r="C357" t="s">
        <v>7342</v>
      </c>
      <c r="D357" t="s">
        <v>6176</v>
      </c>
      <c r="F357" t="s">
        <v>7341</v>
      </c>
      <c r="G357" t="s">
        <v>5328</v>
      </c>
      <c r="H357" t="s">
        <v>5674</v>
      </c>
      <c r="I357" t="s">
        <v>1224</v>
      </c>
      <c r="J357" t="s">
        <v>2090</v>
      </c>
      <c r="K357" t="s">
        <v>6174</v>
      </c>
      <c r="M357" t="str">
        <f t="shared" si="5"/>
        <v>19153</v>
      </c>
    </row>
    <row r="358" spans="1:13" x14ac:dyDescent="0.25">
      <c r="A358" t="s">
        <v>1249</v>
      </c>
      <c r="B358" t="s">
        <v>7343</v>
      </c>
      <c r="C358" t="s">
        <v>7342</v>
      </c>
      <c r="D358" t="s">
        <v>6176</v>
      </c>
      <c r="F358" t="s">
        <v>7341</v>
      </c>
      <c r="G358" t="s">
        <v>5672</v>
      </c>
      <c r="H358" t="s">
        <v>5674</v>
      </c>
      <c r="I358" t="s">
        <v>1224</v>
      </c>
      <c r="J358" t="s">
        <v>2828</v>
      </c>
      <c r="K358" t="s">
        <v>6199</v>
      </c>
      <c r="M358" t="str">
        <f t="shared" si="5"/>
        <v>19181</v>
      </c>
    </row>
    <row r="359" spans="1:13" x14ac:dyDescent="0.25">
      <c r="A359" t="s">
        <v>1776</v>
      </c>
      <c r="B359" t="s">
        <v>6858</v>
      </c>
      <c r="C359" t="s">
        <v>7338</v>
      </c>
      <c r="D359" t="s">
        <v>6176</v>
      </c>
      <c r="E359" t="s">
        <v>7340</v>
      </c>
      <c r="F359" t="s">
        <v>6856</v>
      </c>
      <c r="G359" t="s">
        <v>5257</v>
      </c>
      <c r="H359" t="s">
        <v>5401</v>
      </c>
      <c r="I359" t="s">
        <v>1762</v>
      </c>
      <c r="J359" t="s">
        <v>1243</v>
      </c>
      <c r="K359" t="s">
        <v>6174</v>
      </c>
      <c r="M359" t="str">
        <f t="shared" si="5"/>
        <v>26163</v>
      </c>
    </row>
    <row r="360" spans="1:13" x14ac:dyDescent="0.25">
      <c r="A360" t="s">
        <v>4654</v>
      </c>
      <c r="B360" t="s">
        <v>6858</v>
      </c>
      <c r="C360" t="s">
        <v>7338</v>
      </c>
      <c r="D360" t="s">
        <v>6176</v>
      </c>
      <c r="E360" t="s">
        <v>7337</v>
      </c>
      <c r="F360" t="s">
        <v>6856</v>
      </c>
      <c r="G360" t="s">
        <v>7339</v>
      </c>
      <c r="H360" t="s">
        <v>5401</v>
      </c>
      <c r="I360" t="s">
        <v>1762</v>
      </c>
      <c r="J360" t="s">
        <v>646</v>
      </c>
      <c r="K360" t="s">
        <v>6199</v>
      </c>
      <c r="M360" t="str">
        <f t="shared" si="5"/>
        <v>26087</v>
      </c>
    </row>
    <row r="361" spans="1:13" x14ac:dyDescent="0.25">
      <c r="A361" t="s">
        <v>4654</v>
      </c>
      <c r="B361" t="s">
        <v>6858</v>
      </c>
      <c r="C361" t="s">
        <v>7338</v>
      </c>
      <c r="D361" t="s">
        <v>6176</v>
      </c>
      <c r="E361" t="s">
        <v>7337</v>
      </c>
      <c r="F361" t="s">
        <v>6856</v>
      </c>
      <c r="G361" t="s">
        <v>6612</v>
      </c>
      <c r="H361" t="s">
        <v>5401</v>
      </c>
      <c r="I361" t="s">
        <v>1762</v>
      </c>
      <c r="J361" t="s">
        <v>1557</v>
      </c>
      <c r="K361" t="s">
        <v>6199</v>
      </c>
      <c r="M361" t="str">
        <f t="shared" si="5"/>
        <v>26093</v>
      </c>
    </row>
    <row r="362" spans="1:13" x14ac:dyDescent="0.25">
      <c r="A362" t="s">
        <v>4654</v>
      </c>
      <c r="B362" t="s">
        <v>6858</v>
      </c>
      <c r="C362" t="s">
        <v>7338</v>
      </c>
      <c r="D362" t="s">
        <v>6176</v>
      </c>
      <c r="E362" t="s">
        <v>7337</v>
      </c>
      <c r="F362" t="s">
        <v>6856</v>
      </c>
      <c r="G362" t="s">
        <v>5414</v>
      </c>
      <c r="H362" t="s">
        <v>5401</v>
      </c>
      <c r="I362" t="s">
        <v>1762</v>
      </c>
      <c r="J362" t="s">
        <v>472</v>
      </c>
      <c r="K362" t="s">
        <v>6174</v>
      </c>
      <c r="M362" t="str">
        <f t="shared" si="5"/>
        <v>26099</v>
      </c>
    </row>
    <row r="363" spans="1:13" x14ac:dyDescent="0.25">
      <c r="A363" t="s">
        <v>4654</v>
      </c>
      <c r="B363" t="s">
        <v>6858</v>
      </c>
      <c r="C363" t="s">
        <v>7338</v>
      </c>
      <c r="D363" t="s">
        <v>6176</v>
      </c>
      <c r="E363" t="s">
        <v>7337</v>
      </c>
      <c r="F363" t="s">
        <v>6856</v>
      </c>
      <c r="G363" t="s">
        <v>4855</v>
      </c>
      <c r="H363" t="s">
        <v>5401</v>
      </c>
      <c r="I363" t="s">
        <v>1762</v>
      </c>
      <c r="J363" t="s">
        <v>95</v>
      </c>
      <c r="K363" t="s">
        <v>6174</v>
      </c>
      <c r="M363" t="str">
        <f t="shared" si="5"/>
        <v>26125</v>
      </c>
    </row>
    <row r="364" spans="1:13" x14ac:dyDescent="0.25">
      <c r="A364" t="s">
        <v>4654</v>
      </c>
      <c r="B364" t="s">
        <v>6858</v>
      </c>
      <c r="C364" t="s">
        <v>7338</v>
      </c>
      <c r="D364" t="s">
        <v>6176</v>
      </c>
      <c r="E364" t="s">
        <v>7337</v>
      </c>
      <c r="F364" t="s">
        <v>6856</v>
      </c>
      <c r="G364" t="s">
        <v>6565</v>
      </c>
      <c r="H364" t="s">
        <v>5401</v>
      </c>
      <c r="I364" t="s">
        <v>1762</v>
      </c>
      <c r="J364" t="s">
        <v>1840</v>
      </c>
      <c r="K364" t="s">
        <v>6199</v>
      </c>
      <c r="M364" t="str">
        <f t="shared" si="5"/>
        <v>26147</v>
      </c>
    </row>
    <row r="365" spans="1:13" x14ac:dyDescent="0.25">
      <c r="A365" t="s">
        <v>63</v>
      </c>
      <c r="B365" t="s">
        <v>7335</v>
      </c>
      <c r="C365" t="s">
        <v>7334</v>
      </c>
      <c r="D365" t="s">
        <v>6176</v>
      </c>
      <c r="F365" t="s">
        <v>7333</v>
      </c>
      <c r="G365" t="s">
        <v>7336</v>
      </c>
      <c r="H365" t="s">
        <v>5535</v>
      </c>
      <c r="I365" t="s">
        <v>35</v>
      </c>
      <c r="J365" t="s">
        <v>594</v>
      </c>
      <c r="K365" t="s">
        <v>6199</v>
      </c>
      <c r="M365" t="str">
        <f t="shared" si="5"/>
        <v>01061</v>
      </c>
    </row>
    <row r="366" spans="1:13" x14ac:dyDescent="0.25">
      <c r="A366" t="s">
        <v>63</v>
      </c>
      <c r="B366" t="s">
        <v>7335</v>
      </c>
      <c r="C366" t="s">
        <v>7334</v>
      </c>
      <c r="D366" t="s">
        <v>6176</v>
      </c>
      <c r="F366" t="s">
        <v>7333</v>
      </c>
      <c r="G366" t="s">
        <v>5671</v>
      </c>
      <c r="H366" t="s">
        <v>5535</v>
      </c>
      <c r="I366" t="s">
        <v>35</v>
      </c>
      <c r="J366" t="s">
        <v>294</v>
      </c>
      <c r="K366" t="s">
        <v>6199</v>
      </c>
      <c r="M366" t="str">
        <f t="shared" si="5"/>
        <v>01067</v>
      </c>
    </row>
    <row r="367" spans="1:13" x14ac:dyDescent="0.25">
      <c r="A367" t="s">
        <v>63</v>
      </c>
      <c r="B367" t="s">
        <v>7335</v>
      </c>
      <c r="C367" t="s">
        <v>7334</v>
      </c>
      <c r="D367" t="s">
        <v>6176</v>
      </c>
      <c r="F367" t="s">
        <v>7333</v>
      </c>
      <c r="G367" t="s">
        <v>6281</v>
      </c>
      <c r="H367" t="s">
        <v>5535</v>
      </c>
      <c r="I367" t="s">
        <v>35</v>
      </c>
      <c r="J367" t="s">
        <v>145</v>
      </c>
      <c r="K367" t="s">
        <v>6174</v>
      </c>
      <c r="M367" t="str">
        <f t="shared" si="5"/>
        <v>01069</v>
      </c>
    </row>
    <row r="368" spans="1:13" x14ac:dyDescent="0.25">
      <c r="A368" t="s">
        <v>921</v>
      </c>
      <c r="B368" t="s">
        <v>6314</v>
      </c>
      <c r="C368" t="s">
        <v>7332</v>
      </c>
      <c r="D368" t="s">
        <v>6176</v>
      </c>
      <c r="F368" t="s">
        <v>6312</v>
      </c>
      <c r="G368" t="s">
        <v>5446</v>
      </c>
      <c r="H368" t="s">
        <v>5458</v>
      </c>
      <c r="I368" t="s">
        <v>917</v>
      </c>
      <c r="J368" t="s">
        <v>227</v>
      </c>
      <c r="K368" t="s">
        <v>6174</v>
      </c>
      <c r="M368" t="str">
        <f t="shared" si="5"/>
        <v>10001</v>
      </c>
    </row>
    <row r="369" spans="1:13" x14ac:dyDescent="0.25">
      <c r="A369" t="s">
        <v>1252</v>
      </c>
      <c r="C369" t="s">
        <v>7331</v>
      </c>
      <c r="D369" t="s">
        <v>6176</v>
      </c>
      <c r="G369" t="s">
        <v>7330</v>
      </c>
      <c r="H369" t="s">
        <v>5674</v>
      </c>
      <c r="I369" t="s">
        <v>1224</v>
      </c>
      <c r="J369" t="s">
        <v>594</v>
      </c>
      <c r="K369" t="s">
        <v>6174</v>
      </c>
      <c r="M369" t="str">
        <f t="shared" si="5"/>
        <v>19061</v>
      </c>
    </row>
    <row r="370" spans="1:13" x14ac:dyDescent="0.25">
      <c r="A370" t="s">
        <v>1897</v>
      </c>
      <c r="C370" t="s">
        <v>7328</v>
      </c>
      <c r="D370" t="s">
        <v>6176</v>
      </c>
      <c r="G370" t="s">
        <v>7329</v>
      </c>
      <c r="H370" t="s">
        <v>5661</v>
      </c>
      <c r="I370" t="s">
        <v>1889</v>
      </c>
      <c r="J370" t="s">
        <v>1611</v>
      </c>
      <c r="K370" t="s">
        <v>6199</v>
      </c>
      <c r="M370" t="str">
        <f t="shared" si="5"/>
        <v>27017</v>
      </c>
    </row>
    <row r="371" spans="1:13" x14ac:dyDescent="0.25">
      <c r="A371" t="s">
        <v>1897</v>
      </c>
      <c r="C371" t="s">
        <v>7328</v>
      </c>
      <c r="D371" t="s">
        <v>6176</v>
      </c>
      <c r="G371" t="s">
        <v>6564</v>
      </c>
      <c r="H371" t="s">
        <v>5661</v>
      </c>
      <c r="I371" t="s">
        <v>1889</v>
      </c>
      <c r="J371" t="s">
        <v>1895</v>
      </c>
      <c r="K371" t="s">
        <v>6174</v>
      </c>
      <c r="M371" t="str">
        <f t="shared" si="5"/>
        <v>27137</v>
      </c>
    </row>
    <row r="372" spans="1:13" x14ac:dyDescent="0.25">
      <c r="A372" t="s">
        <v>1897</v>
      </c>
      <c r="C372" t="s">
        <v>7328</v>
      </c>
      <c r="D372" t="s">
        <v>6176</v>
      </c>
      <c r="G372" t="s">
        <v>5584</v>
      </c>
      <c r="H372" t="s">
        <v>5505</v>
      </c>
      <c r="I372" t="s">
        <v>3167</v>
      </c>
      <c r="J372" t="s">
        <v>135</v>
      </c>
      <c r="K372" t="s">
        <v>6174</v>
      </c>
      <c r="M372" t="str">
        <f t="shared" si="5"/>
        <v>55031</v>
      </c>
    </row>
    <row r="373" spans="1:13" x14ac:dyDescent="0.25">
      <c r="A373" t="s">
        <v>2024</v>
      </c>
      <c r="B373" t="s">
        <v>6664</v>
      </c>
      <c r="C373" t="s">
        <v>7326</v>
      </c>
      <c r="D373" t="s">
        <v>6176</v>
      </c>
      <c r="F373" t="s">
        <v>6662</v>
      </c>
      <c r="G373" t="s">
        <v>6477</v>
      </c>
      <c r="H373" t="s">
        <v>5174</v>
      </c>
      <c r="I373" t="s">
        <v>2012</v>
      </c>
      <c r="J373" t="s">
        <v>232</v>
      </c>
      <c r="K373" t="s">
        <v>6174</v>
      </c>
      <c r="M373" t="str">
        <f t="shared" si="5"/>
        <v>37037</v>
      </c>
    </row>
    <row r="374" spans="1:13" x14ac:dyDescent="0.25">
      <c r="A374" t="s">
        <v>2024</v>
      </c>
      <c r="B374" t="s">
        <v>6664</v>
      </c>
      <c r="C374" t="s">
        <v>7326</v>
      </c>
      <c r="D374" t="s">
        <v>6176</v>
      </c>
      <c r="F374" t="s">
        <v>6662</v>
      </c>
      <c r="G374" t="s">
        <v>7327</v>
      </c>
      <c r="H374" t="s">
        <v>5174</v>
      </c>
      <c r="I374" t="s">
        <v>2012</v>
      </c>
      <c r="J374" t="s">
        <v>1208</v>
      </c>
      <c r="K374" t="s">
        <v>6174</v>
      </c>
      <c r="M374" t="str">
        <f t="shared" si="5"/>
        <v>37063</v>
      </c>
    </row>
    <row r="375" spans="1:13" x14ac:dyDescent="0.25">
      <c r="A375" t="s">
        <v>2024</v>
      </c>
      <c r="B375" t="s">
        <v>6664</v>
      </c>
      <c r="C375" t="s">
        <v>7326</v>
      </c>
      <c r="D375" t="s">
        <v>6176</v>
      </c>
      <c r="F375" t="s">
        <v>6662</v>
      </c>
      <c r="G375" t="s">
        <v>4842</v>
      </c>
      <c r="H375" t="s">
        <v>5174</v>
      </c>
      <c r="I375" t="s">
        <v>2012</v>
      </c>
      <c r="J375" t="s">
        <v>1216</v>
      </c>
      <c r="K375" t="s">
        <v>6174</v>
      </c>
      <c r="M375" t="str">
        <f t="shared" si="5"/>
        <v>37135</v>
      </c>
    </row>
    <row r="376" spans="1:13" x14ac:dyDescent="0.25">
      <c r="A376" t="s">
        <v>2024</v>
      </c>
      <c r="B376" t="s">
        <v>6664</v>
      </c>
      <c r="C376" t="s">
        <v>7326</v>
      </c>
      <c r="D376" t="s">
        <v>6176</v>
      </c>
      <c r="F376" t="s">
        <v>6662</v>
      </c>
      <c r="G376" t="s">
        <v>7325</v>
      </c>
      <c r="H376" t="s">
        <v>5174</v>
      </c>
      <c r="I376" t="s">
        <v>2012</v>
      </c>
      <c r="J376" t="s">
        <v>1851</v>
      </c>
      <c r="K376" t="s">
        <v>6199</v>
      </c>
      <c r="M376" t="str">
        <f t="shared" si="5"/>
        <v>37145</v>
      </c>
    </row>
    <row r="377" spans="1:13" x14ac:dyDescent="0.25">
      <c r="A377" t="s">
        <v>7324</v>
      </c>
      <c r="B377" t="s">
        <v>6356</v>
      </c>
      <c r="C377" t="s">
        <v>7323</v>
      </c>
      <c r="D377" t="s">
        <v>6176</v>
      </c>
      <c r="F377" t="s">
        <v>6354</v>
      </c>
      <c r="G377" t="s">
        <v>5411</v>
      </c>
      <c r="H377" t="s">
        <v>5454</v>
      </c>
      <c r="I377" t="s">
        <v>2541</v>
      </c>
      <c r="J377" t="s">
        <v>574</v>
      </c>
      <c r="K377" t="s">
        <v>6174</v>
      </c>
      <c r="M377" t="str">
        <f t="shared" si="5"/>
        <v>42089</v>
      </c>
    </row>
    <row r="378" spans="1:13" x14ac:dyDescent="0.25">
      <c r="A378" t="s">
        <v>3177</v>
      </c>
      <c r="B378" t="s">
        <v>7321</v>
      </c>
      <c r="C378" t="s">
        <v>7320</v>
      </c>
      <c r="D378" t="s">
        <v>6176</v>
      </c>
      <c r="F378" t="s">
        <v>7319</v>
      </c>
      <c r="G378" t="s">
        <v>7322</v>
      </c>
      <c r="H378" t="s">
        <v>5505</v>
      </c>
      <c r="I378" t="s">
        <v>3167</v>
      </c>
      <c r="J378" t="s">
        <v>1611</v>
      </c>
      <c r="K378" t="s">
        <v>6174</v>
      </c>
      <c r="M378" t="str">
        <f t="shared" si="5"/>
        <v>55017</v>
      </c>
    </row>
    <row r="379" spans="1:13" x14ac:dyDescent="0.25">
      <c r="A379" t="s">
        <v>3177</v>
      </c>
      <c r="B379" t="s">
        <v>7321</v>
      </c>
      <c r="C379" t="s">
        <v>7320</v>
      </c>
      <c r="D379" t="s">
        <v>6176</v>
      </c>
      <c r="F379" t="s">
        <v>7319</v>
      </c>
      <c r="G379" t="s">
        <v>7318</v>
      </c>
      <c r="H379" t="s">
        <v>5505</v>
      </c>
      <c r="I379" t="s">
        <v>3167</v>
      </c>
      <c r="J379" t="s">
        <v>161</v>
      </c>
      <c r="K379" t="s">
        <v>6174</v>
      </c>
      <c r="M379" t="str">
        <f t="shared" si="5"/>
        <v>55035</v>
      </c>
    </row>
    <row r="380" spans="1:13" x14ac:dyDescent="0.25">
      <c r="A380" t="s">
        <v>336</v>
      </c>
      <c r="C380" t="s">
        <v>7317</v>
      </c>
      <c r="D380" t="s">
        <v>6176</v>
      </c>
      <c r="G380" t="s">
        <v>7316</v>
      </c>
      <c r="H380" t="s">
        <v>5524</v>
      </c>
      <c r="I380" t="s">
        <v>224</v>
      </c>
      <c r="J380" t="s">
        <v>196</v>
      </c>
      <c r="K380" t="s">
        <v>6174</v>
      </c>
      <c r="M380" t="str">
        <f t="shared" si="5"/>
        <v>06025</v>
      </c>
    </row>
    <row r="381" spans="1:13" x14ac:dyDescent="0.25">
      <c r="A381" t="s">
        <v>1559</v>
      </c>
      <c r="B381" t="s">
        <v>6964</v>
      </c>
      <c r="C381" t="s">
        <v>7313</v>
      </c>
      <c r="D381" t="s">
        <v>6176</v>
      </c>
      <c r="F381" t="s">
        <v>6962</v>
      </c>
      <c r="G381" t="s">
        <v>7315</v>
      </c>
      <c r="H381" t="s">
        <v>5506</v>
      </c>
      <c r="I381" t="s">
        <v>1543</v>
      </c>
      <c r="J381" t="s">
        <v>1557</v>
      </c>
      <c r="K381" t="s">
        <v>6174</v>
      </c>
      <c r="M381" t="str">
        <f t="shared" si="5"/>
        <v>21093</v>
      </c>
    </row>
    <row r="382" spans="1:13" x14ac:dyDescent="0.25">
      <c r="A382" t="s">
        <v>1559</v>
      </c>
      <c r="B382" t="s">
        <v>6964</v>
      </c>
      <c r="C382" t="s">
        <v>7313</v>
      </c>
      <c r="D382" t="s">
        <v>6176</v>
      </c>
      <c r="F382" t="s">
        <v>6962</v>
      </c>
      <c r="G382" t="s">
        <v>7314</v>
      </c>
      <c r="H382" t="s">
        <v>5506</v>
      </c>
      <c r="I382" t="s">
        <v>1543</v>
      </c>
      <c r="J382" t="s">
        <v>813</v>
      </c>
      <c r="K382" t="s">
        <v>6199</v>
      </c>
      <c r="M382" t="str">
        <f t="shared" si="5"/>
        <v>21123</v>
      </c>
    </row>
    <row r="383" spans="1:13" x14ac:dyDescent="0.25">
      <c r="A383" t="s">
        <v>1559</v>
      </c>
      <c r="B383" t="s">
        <v>6964</v>
      </c>
      <c r="C383" t="s">
        <v>7313</v>
      </c>
      <c r="D383" t="s">
        <v>6176</v>
      </c>
      <c r="F383" t="s">
        <v>6962</v>
      </c>
      <c r="G383" t="s">
        <v>6660</v>
      </c>
      <c r="H383" t="s">
        <v>5506</v>
      </c>
      <c r="I383" t="s">
        <v>1543</v>
      </c>
      <c r="J383" t="s">
        <v>1243</v>
      </c>
      <c r="K383" t="s">
        <v>6199</v>
      </c>
      <c r="M383" t="str">
        <f t="shared" si="5"/>
        <v>21163</v>
      </c>
    </row>
    <row r="384" spans="1:13" x14ac:dyDescent="0.25">
      <c r="A384" t="s">
        <v>1456</v>
      </c>
      <c r="B384" t="s">
        <v>6431</v>
      </c>
      <c r="C384" t="s">
        <v>7312</v>
      </c>
      <c r="D384" t="s">
        <v>6176</v>
      </c>
      <c r="F384" t="s">
        <v>6429</v>
      </c>
      <c r="G384" t="s">
        <v>7311</v>
      </c>
      <c r="H384" t="s">
        <v>5428</v>
      </c>
      <c r="I384" t="s">
        <v>1437</v>
      </c>
      <c r="J384" t="s">
        <v>454</v>
      </c>
      <c r="K384" t="s">
        <v>6174</v>
      </c>
      <c r="M384" t="str">
        <f t="shared" si="5"/>
        <v>18039</v>
      </c>
    </row>
    <row r="385" spans="1:13" x14ac:dyDescent="0.25">
      <c r="A385" t="s">
        <v>2297</v>
      </c>
      <c r="B385" t="s">
        <v>7310</v>
      </c>
      <c r="C385" t="s">
        <v>7309</v>
      </c>
      <c r="D385" t="s">
        <v>6176</v>
      </c>
      <c r="F385" t="s">
        <v>7308</v>
      </c>
      <c r="G385" t="s">
        <v>7307</v>
      </c>
      <c r="H385" t="s">
        <v>4890</v>
      </c>
      <c r="I385" t="s">
        <v>2266</v>
      </c>
      <c r="J385" t="s">
        <v>38</v>
      </c>
      <c r="K385" t="s">
        <v>6174</v>
      </c>
      <c r="M385" t="str">
        <f t="shared" si="5"/>
        <v>36015</v>
      </c>
    </row>
    <row r="386" spans="1:13" x14ac:dyDescent="0.25">
      <c r="A386" t="s">
        <v>2836</v>
      </c>
      <c r="B386" t="s">
        <v>7020</v>
      </c>
      <c r="C386" t="s">
        <v>7306</v>
      </c>
      <c r="D386" t="s">
        <v>6176</v>
      </c>
      <c r="F386" t="s">
        <v>7018</v>
      </c>
      <c r="G386" t="s">
        <v>5670</v>
      </c>
      <c r="H386" t="s">
        <v>4977</v>
      </c>
      <c r="I386" t="s">
        <v>2792</v>
      </c>
      <c r="J386" t="s">
        <v>1488</v>
      </c>
      <c r="K386" t="s">
        <v>6174</v>
      </c>
      <c r="M386" t="str">
        <f t="shared" ref="M386:M449" si="6">I386&amp;J386</f>
        <v>48141</v>
      </c>
    </row>
    <row r="387" spans="1:13" x14ac:dyDescent="0.25">
      <c r="A387" t="s">
        <v>2836</v>
      </c>
      <c r="B387" t="s">
        <v>7020</v>
      </c>
      <c r="C387" t="s">
        <v>7306</v>
      </c>
      <c r="D387" t="s">
        <v>6176</v>
      </c>
      <c r="F387" t="s">
        <v>7018</v>
      </c>
      <c r="G387" t="s">
        <v>7305</v>
      </c>
      <c r="H387" t="s">
        <v>4977</v>
      </c>
      <c r="I387" t="s">
        <v>2792</v>
      </c>
      <c r="J387" t="s">
        <v>7304</v>
      </c>
      <c r="K387" t="s">
        <v>6199</v>
      </c>
      <c r="M387" t="str">
        <f t="shared" si="6"/>
        <v>48229</v>
      </c>
    </row>
    <row r="388" spans="1:13" x14ac:dyDescent="0.25">
      <c r="A388" t="s">
        <v>2566</v>
      </c>
      <c r="B388" t="s">
        <v>7303</v>
      </c>
      <c r="C388" t="s">
        <v>7302</v>
      </c>
      <c r="D388" t="s">
        <v>6176</v>
      </c>
      <c r="F388" t="s">
        <v>7301</v>
      </c>
      <c r="G388" t="s">
        <v>5567</v>
      </c>
      <c r="H388" t="s">
        <v>5454</v>
      </c>
      <c r="I388" t="s">
        <v>2541</v>
      </c>
      <c r="J388" t="s">
        <v>1793</v>
      </c>
      <c r="K388" t="s">
        <v>6174</v>
      </c>
      <c r="M388" t="str">
        <f t="shared" si="6"/>
        <v>42049</v>
      </c>
    </row>
    <row r="389" spans="1:13" x14ac:dyDescent="0.25">
      <c r="A389" t="s">
        <v>2524</v>
      </c>
      <c r="C389" t="s">
        <v>7300</v>
      </c>
      <c r="D389" t="s">
        <v>6176</v>
      </c>
      <c r="G389" t="s">
        <v>7299</v>
      </c>
      <c r="H389" t="s">
        <v>5787</v>
      </c>
      <c r="I389" t="s">
        <v>2510</v>
      </c>
      <c r="J389" t="s">
        <v>454</v>
      </c>
      <c r="K389" t="s">
        <v>6174</v>
      </c>
      <c r="M389" t="str">
        <f t="shared" si="6"/>
        <v>41039</v>
      </c>
    </row>
    <row r="390" spans="1:13" x14ac:dyDescent="0.25">
      <c r="A390" t="s">
        <v>1459</v>
      </c>
      <c r="C390" t="s">
        <v>7295</v>
      </c>
      <c r="D390" t="s">
        <v>6176</v>
      </c>
      <c r="G390" t="s">
        <v>7298</v>
      </c>
      <c r="H390" t="s">
        <v>5428</v>
      </c>
      <c r="I390" t="s">
        <v>1437</v>
      </c>
      <c r="J390" t="s">
        <v>2067</v>
      </c>
      <c r="K390" t="s">
        <v>6199</v>
      </c>
      <c r="M390" t="str">
        <f t="shared" si="6"/>
        <v>18129</v>
      </c>
    </row>
    <row r="391" spans="1:13" x14ac:dyDescent="0.25">
      <c r="A391" t="s">
        <v>1459</v>
      </c>
      <c r="C391" t="s">
        <v>7295</v>
      </c>
      <c r="D391" t="s">
        <v>6176</v>
      </c>
      <c r="G391" t="s">
        <v>7297</v>
      </c>
      <c r="H391" t="s">
        <v>5428</v>
      </c>
      <c r="I391" t="s">
        <v>1437</v>
      </c>
      <c r="J391" t="s">
        <v>1243</v>
      </c>
      <c r="K391" t="s">
        <v>6174</v>
      </c>
      <c r="M391" t="str">
        <f t="shared" si="6"/>
        <v>18163</v>
      </c>
    </row>
    <row r="392" spans="1:13" x14ac:dyDescent="0.25">
      <c r="A392" t="s">
        <v>1459</v>
      </c>
      <c r="C392" t="s">
        <v>7295</v>
      </c>
      <c r="D392" t="s">
        <v>6176</v>
      </c>
      <c r="G392" t="s">
        <v>7296</v>
      </c>
      <c r="H392" t="s">
        <v>5428</v>
      </c>
      <c r="I392" t="s">
        <v>1437</v>
      </c>
      <c r="J392" t="s">
        <v>1536</v>
      </c>
      <c r="K392" t="s">
        <v>6174</v>
      </c>
      <c r="M392" t="str">
        <f t="shared" si="6"/>
        <v>18173</v>
      </c>
    </row>
    <row r="393" spans="1:13" x14ac:dyDescent="0.25">
      <c r="A393" t="s">
        <v>1459</v>
      </c>
      <c r="C393" t="s">
        <v>7295</v>
      </c>
      <c r="D393" t="s">
        <v>6176</v>
      </c>
      <c r="G393" t="s">
        <v>7294</v>
      </c>
      <c r="H393" t="s">
        <v>5506</v>
      </c>
      <c r="I393" t="s">
        <v>1543</v>
      </c>
      <c r="J393" t="s">
        <v>87</v>
      </c>
      <c r="K393" t="s">
        <v>6174</v>
      </c>
      <c r="M393" t="str">
        <f t="shared" si="6"/>
        <v>21101</v>
      </c>
    </row>
    <row r="394" spans="1:13" x14ac:dyDescent="0.25">
      <c r="A394" t="s">
        <v>7293</v>
      </c>
      <c r="C394" t="s">
        <v>7292</v>
      </c>
      <c r="D394" t="s">
        <v>6176</v>
      </c>
      <c r="G394" t="s">
        <v>7291</v>
      </c>
      <c r="H394" t="s">
        <v>5449</v>
      </c>
      <c r="I394" t="s">
        <v>21</v>
      </c>
      <c r="J394" t="s">
        <v>7290</v>
      </c>
      <c r="K394" t="s">
        <v>6174</v>
      </c>
      <c r="M394" t="str">
        <f t="shared" si="6"/>
        <v>02090</v>
      </c>
    </row>
    <row r="395" spans="1:13" x14ac:dyDescent="0.25">
      <c r="A395" t="s">
        <v>339</v>
      </c>
      <c r="B395" t="s">
        <v>7289</v>
      </c>
      <c r="C395" t="s">
        <v>7288</v>
      </c>
      <c r="D395" t="s">
        <v>6176</v>
      </c>
      <c r="F395" t="s">
        <v>7287</v>
      </c>
      <c r="G395" t="s">
        <v>6223</v>
      </c>
      <c r="H395" t="s">
        <v>5661</v>
      </c>
      <c r="I395" t="s">
        <v>1889</v>
      </c>
      <c r="J395" t="s">
        <v>215</v>
      </c>
      <c r="K395" t="s">
        <v>6174</v>
      </c>
      <c r="M395" t="str">
        <f t="shared" si="6"/>
        <v>27027</v>
      </c>
    </row>
    <row r="396" spans="1:13" x14ac:dyDescent="0.25">
      <c r="A396" t="s">
        <v>339</v>
      </c>
      <c r="B396" t="s">
        <v>7289</v>
      </c>
      <c r="C396" t="s">
        <v>7288</v>
      </c>
      <c r="D396" t="s">
        <v>6176</v>
      </c>
      <c r="F396" t="s">
        <v>7287</v>
      </c>
      <c r="G396" t="s">
        <v>6428</v>
      </c>
      <c r="H396" t="s">
        <v>5288</v>
      </c>
      <c r="I396" t="s">
        <v>2076</v>
      </c>
      <c r="J396" t="s">
        <v>1611</v>
      </c>
      <c r="K396" t="s">
        <v>6174</v>
      </c>
      <c r="M396" t="str">
        <f t="shared" si="6"/>
        <v>38017</v>
      </c>
    </row>
    <row r="397" spans="1:13" x14ac:dyDescent="0.25">
      <c r="A397" t="s">
        <v>2237</v>
      </c>
      <c r="C397" t="s">
        <v>7286</v>
      </c>
      <c r="D397" t="s">
        <v>6176</v>
      </c>
      <c r="G397" t="s">
        <v>7285</v>
      </c>
      <c r="H397" t="s">
        <v>5885</v>
      </c>
      <c r="I397" t="s">
        <v>2232</v>
      </c>
      <c r="J397" t="s">
        <v>112</v>
      </c>
      <c r="K397" t="s">
        <v>6174</v>
      </c>
      <c r="M397" t="str">
        <f t="shared" si="6"/>
        <v>35045</v>
      </c>
    </row>
    <row r="398" spans="1:13" x14ac:dyDescent="0.25">
      <c r="A398" t="s">
        <v>2030</v>
      </c>
      <c r="B398" t="s">
        <v>7284</v>
      </c>
      <c r="C398" t="s">
        <v>7283</v>
      </c>
      <c r="D398" t="s">
        <v>6176</v>
      </c>
      <c r="F398" t="s">
        <v>7282</v>
      </c>
      <c r="G398" t="s">
        <v>5696</v>
      </c>
      <c r="H398" t="s">
        <v>5174</v>
      </c>
      <c r="I398" t="s">
        <v>2012</v>
      </c>
      <c r="J398" t="s">
        <v>126</v>
      </c>
      <c r="K398" t="s">
        <v>6174</v>
      </c>
      <c r="M398" t="str">
        <f t="shared" si="6"/>
        <v>37051</v>
      </c>
    </row>
    <row r="399" spans="1:13" x14ac:dyDescent="0.25">
      <c r="A399" t="s">
        <v>2030</v>
      </c>
      <c r="B399" t="s">
        <v>7284</v>
      </c>
      <c r="C399" t="s">
        <v>7283</v>
      </c>
      <c r="D399" t="s">
        <v>6176</v>
      </c>
      <c r="F399" t="s">
        <v>7282</v>
      </c>
      <c r="G399" t="s">
        <v>7281</v>
      </c>
      <c r="H399" t="s">
        <v>5174</v>
      </c>
      <c r="I399" t="s">
        <v>2012</v>
      </c>
      <c r="J399" t="s">
        <v>1557</v>
      </c>
      <c r="K399" t="s">
        <v>6174</v>
      </c>
      <c r="M399" t="str">
        <f t="shared" si="6"/>
        <v>37093</v>
      </c>
    </row>
    <row r="400" spans="1:13" x14ac:dyDescent="0.25">
      <c r="A400" t="s">
        <v>109</v>
      </c>
      <c r="C400" t="s">
        <v>7280</v>
      </c>
      <c r="D400" t="s">
        <v>6176</v>
      </c>
      <c r="G400" t="s">
        <v>6583</v>
      </c>
      <c r="H400" t="s">
        <v>5689</v>
      </c>
      <c r="I400" t="s">
        <v>106</v>
      </c>
      <c r="J400" t="s">
        <v>108</v>
      </c>
      <c r="K400" t="s">
        <v>6174</v>
      </c>
      <c r="M400" t="str">
        <f t="shared" si="6"/>
        <v>05007</v>
      </c>
    </row>
    <row r="401" spans="1:13" x14ac:dyDescent="0.25">
      <c r="A401" t="s">
        <v>109</v>
      </c>
      <c r="C401" t="s">
        <v>7280</v>
      </c>
      <c r="D401" t="s">
        <v>6176</v>
      </c>
      <c r="G401" t="s">
        <v>5681</v>
      </c>
      <c r="H401" t="s">
        <v>5689</v>
      </c>
      <c r="I401" t="s">
        <v>106</v>
      </c>
      <c r="J401" t="s">
        <v>646</v>
      </c>
      <c r="K401" t="s">
        <v>6199</v>
      </c>
      <c r="M401" t="str">
        <f t="shared" si="6"/>
        <v>05087</v>
      </c>
    </row>
    <row r="402" spans="1:13" x14ac:dyDescent="0.25">
      <c r="A402" t="s">
        <v>109</v>
      </c>
      <c r="C402" t="s">
        <v>7280</v>
      </c>
      <c r="D402" t="s">
        <v>6176</v>
      </c>
      <c r="G402" t="s">
        <v>5437</v>
      </c>
      <c r="H402" t="s">
        <v>5689</v>
      </c>
      <c r="I402" t="s">
        <v>106</v>
      </c>
      <c r="J402" t="s">
        <v>117</v>
      </c>
      <c r="K402" t="s">
        <v>6174</v>
      </c>
      <c r="M402" t="str">
        <f t="shared" si="6"/>
        <v>05143</v>
      </c>
    </row>
    <row r="403" spans="1:13" x14ac:dyDescent="0.25">
      <c r="A403" t="s">
        <v>109</v>
      </c>
      <c r="C403" t="s">
        <v>7280</v>
      </c>
      <c r="D403" t="s">
        <v>6176</v>
      </c>
      <c r="G403" t="s">
        <v>7279</v>
      </c>
      <c r="H403" t="s">
        <v>5517</v>
      </c>
      <c r="I403" t="s">
        <v>1940</v>
      </c>
      <c r="J403" t="s">
        <v>131</v>
      </c>
      <c r="K403" t="s">
        <v>6199</v>
      </c>
      <c r="M403" t="str">
        <f t="shared" si="6"/>
        <v>29119</v>
      </c>
    </row>
    <row r="404" spans="1:13" x14ac:dyDescent="0.25">
      <c r="A404" t="s">
        <v>178</v>
      </c>
      <c r="C404" t="s">
        <v>7278</v>
      </c>
      <c r="D404" t="s">
        <v>6176</v>
      </c>
      <c r="G404" t="s">
        <v>7277</v>
      </c>
      <c r="H404" t="s">
        <v>5847</v>
      </c>
      <c r="I404" t="s">
        <v>166</v>
      </c>
      <c r="J404" t="s">
        <v>176</v>
      </c>
      <c r="K404" t="s">
        <v>6174</v>
      </c>
      <c r="M404" t="str">
        <f t="shared" si="6"/>
        <v>04005</v>
      </c>
    </row>
    <row r="405" spans="1:13" x14ac:dyDescent="0.25">
      <c r="A405" t="s">
        <v>1794</v>
      </c>
      <c r="B405" t="s">
        <v>6858</v>
      </c>
      <c r="C405" t="s">
        <v>7276</v>
      </c>
      <c r="D405" t="s">
        <v>6176</v>
      </c>
      <c r="F405" t="s">
        <v>6856</v>
      </c>
      <c r="G405" t="s">
        <v>5511</v>
      </c>
      <c r="H405" t="s">
        <v>5401</v>
      </c>
      <c r="I405" t="s">
        <v>1762</v>
      </c>
      <c r="J405" t="s">
        <v>1793</v>
      </c>
      <c r="K405" t="s">
        <v>6174</v>
      </c>
      <c r="M405" t="str">
        <f t="shared" si="6"/>
        <v>26049</v>
      </c>
    </row>
    <row r="406" spans="1:13" x14ac:dyDescent="0.25">
      <c r="A406" t="s">
        <v>2713</v>
      </c>
      <c r="C406" t="s">
        <v>7274</v>
      </c>
      <c r="D406" t="s">
        <v>6176</v>
      </c>
      <c r="G406" t="s">
        <v>7275</v>
      </c>
      <c r="H406" t="s">
        <v>5622</v>
      </c>
      <c r="I406" t="s">
        <v>2704</v>
      </c>
      <c r="J406" t="s">
        <v>135</v>
      </c>
      <c r="K406" t="s">
        <v>6199</v>
      </c>
      <c r="M406" t="str">
        <f t="shared" si="6"/>
        <v>45031</v>
      </c>
    </row>
    <row r="407" spans="1:13" x14ac:dyDescent="0.25">
      <c r="A407" t="s">
        <v>2713</v>
      </c>
      <c r="C407" t="s">
        <v>7274</v>
      </c>
      <c r="D407" t="s">
        <v>6176</v>
      </c>
      <c r="G407" t="s">
        <v>7273</v>
      </c>
      <c r="H407" t="s">
        <v>5622</v>
      </c>
      <c r="I407" t="s">
        <v>2704</v>
      </c>
      <c r="J407" t="s">
        <v>754</v>
      </c>
      <c r="K407" t="s">
        <v>6174</v>
      </c>
      <c r="M407" t="str">
        <f t="shared" si="6"/>
        <v>45041</v>
      </c>
    </row>
    <row r="408" spans="1:13" x14ac:dyDescent="0.25">
      <c r="A408" t="s">
        <v>68</v>
      </c>
      <c r="C408" t="s">
        <v>7271</v>
      </c>
      <c r="D408" t="s">
        <v>6176</v>
      </c>
      <c r="G408" t="s">
        <v>7272</v>
      </c>
      <c r="H408" t="s">
        <v>5535</v>
      </c>
      <c r="I408" t="s">
        <v>35</v>
      </c>
      <c r="J408" t="s">
        <v>1058</v>
      </c>
      <c r="K408" t="s">
        <v>6174</v>
      </c>
      <c r="M408" t="str">
        <f t="shared" si="6"/>
        <v>01033</v>
      </c>
    </row>
    <row r="409" spans="1:13" x14ac:dyDescent="0.25">
      <c r="A409" t="s">
        <v>68</v>
      </c>
      <c r="C409" t="s">
        <v>7271</v>
      </c>
      <c r="D409" t="s">
        <v>6176</v>
      </c>
      <c r="G409" t="s">
        <v>7270</v>
      </c>
      <c r="H409" t="s">
        <v>5535</v>
      </c>
      <c r="I409" t="s">
        <v>35</v>
      </c>
      <c r="J409" t="s">
        <v>66</v>
      </c>
      <c r="K409" t="s">
        <v>6174</v>
      </c>
      <c r="M409" t="str">
        <f t="shared" si="6"/>
        <v>01077</v>
      </c>
    </row>
    <row r="410" spans="1:13" x14ac:dyDescent="0.25">
      <c r="A410" t="s">
        <v>3181</v>
      </c>
      <c r="C410" t="s">
        <v>7269</v>
      </c>
      <c r="D410" t="s">
        <v>6176</v>
      </c>
      <c r="G410" t="s">
        <v>7268</v>
      </c>
      <c r="H410" t="s">
        <v>5505</v>
      </c>
      <c r="I410" t="s">
        <v>3167</v>
      </c>
      <c r="J410" t="s">
        <v>454</v>
      </c>
      <c r="K410" t="s">
        <v>6174</v>
      </c>
      <c r="M410" t="str">
        <f t="shared" si="6"/>
        <v>55039</v>
      </c>
    </row>
    <row r="411" spans="1:13" x14ac:dyDescent="0.25">
      <c r="A411" t="s">
        <v>806</v>
      </c>
      <c r="C411" t="s">
        <v>7267</v>
      </c>
      <c r="D411" t="s">
        <v>6176</v>
      </c>
      <c r="G411" t="s">
        <v>7266</v>
      </c>
      <c r="H411" t="s">
        <v>5811</v>
      </c>
      <c r="I411" t="s">
        <v>782</v>
      </c>
      <c r="J411" t="s">
        <v>145</v>
      </c>
      <c r="K411" t="s">
        <v>6174</v>
      </c>
      <c r="M411" t="str">
        <f t="shared" si="6"/>
        <v>08069</v>
      </c>
    </row>
    <row r="412" spans="1:13" x14ac:dyDescent="0.25">
      <c r="A412" t="s">
        <v>123</v>
      </c>
      <c r="C412" t="s">
        <v>7263</v>
      </c>
      <c r="D412" t="s">
        <v>6176</v>
      </c>
      <c r="G412" t="s">
        <v>6945</v>
      </c>
      <c r="H412" t="s">
        <v>5689</v>
      </c>
      <c r="I412" t="s">
        <v>106</v>
      </c>
      <c r="J412" t="s">
        <v>1058</v>
      </c>
      <c r="K412" t="s">
        <v>6174</v>
      </c>
      <c r="M412" t="str">
        <f t="shared" si="6"/>
        <v>05033</v>
      </c>
    </row>
    <row r="413" spans="1:13" x14ac:dyDescent="0.25">
      <c r="A413" t="s">
        <v>123</v>
      </c>
      <c r="C413" t="s">
        <v>7263</v>
      </c>
      <c r="D413" t="s">
        <v>6176</v>
      </c>
      <c r="G413" t="s">
        <v>7265</v>
      </c>
      <c r="H413" t="s">
        <v>5689</v>
      </c>
      <c r="I413" t="s">
        <v>106</v>
      </c>
      <c r="J413" t="s">
        <v>121</v>
      </c>
      <c r="K413" t="s">
        <v>6174</v>
      </c>
      <c r="M413" t="str">
        <f t="shared" si="6"/>
        <v>05131</v>
      </c>
    </row>
    <row r="414" spans="1:13" x14ac:dyDescent="0.25">
      <c r="A414" t="s">
        <v>123</v>
      </c>
      <c r="C414" t="s">
        <v>7263</v>
      </c>
      <c r="D414" t="s">
        <v>6176</v>
      </c>
      <c r="G414" t="s">
        <v>7264</v>
      </c>
      <c r="H414" t="s">
        <v>5748</v>
      </c>
      <c r="I414" t="s">
        <v>2483</v>
      </c>
      <c r="J414" t="s">
        <v>768</v>
      </c>
      <c r="K414" t="s">
        <v>6199</v>
      </c>
      <c r="M414" t="str">
        <f t="shared" si="6"/>
        <v>40079</v>
      </c>
    </row>
    <row r="415" spans="1:13" x14ac:dyDescent="0.25">
      <c r="A415" t="s">
        <v>123</v>
      </c>
      <c r="C415" t="s">
        <v>7263</v>
      </c>
      <c r="D415" t="s">
        <v>6176</v>
      </c>
      <c r="G415" t="s">
        <v>7262</v>
      </c>
      <c r="H415" t="s">
        <v>5748</v>
      </c>
      <c r="I415" t="s">
        <v>2483</v>
      </c>
      <c r="J415" t="s">
        <v>1216</v>
      </c>
      <c r="K415" t="s">
        <v>6199</v>
      </c>
      <c r="M415" t="str">
        <f t="shared" si="6"/>
        <v>40135</v>
      </c>
    </row>
    <row r="416" spans="1:13" x14ac:dyDescent="0.25">
      <c r="A416" t="s">
        <v>1463</v>
      </c>
      <c r="B416" t="s">
        <v>7260</v>
      </c>
      <c r="C416" t="s">
        <v>7259</v>
      </c>
      <c r="D416" t="s">
        <v>6176</v>
      </c>
      <c r="F416" t="s">
        <v>7258</v>
      </c>
      <c r="G416" t="s">
        <v>6993</v>
      </c>
      <c r="H416" t="s">
        <v>5428</v>
      </c>
      <c r="I416" t="s">
        <v>1437</v>
      </c>
      <c r="J416" t="s">
        <v>844</v>
      </c>
      <c r="K416" t="s">
        <v>6174</v>
      </c>
      <c r="M416" t="str">
        <f t="shared" si="6"/>
        <v>18003</v>
      </c>
    </row>
    <row r="417" spans="1:13" x14ac:dyDescent="0.25">
      <c r="A417" t="s">
        <v>1463</v>
      </c>
      <c r="B417" t="s">
        <v>7260</v>
      </c>
      <c r="C417" t="s">
        <v>7259</v>
      </c>
      <c r="D417" t="s">
        <v>6176</v>
      </c>
      <c r="F417" t="s">
        <v>7258</v>
      </c>
      <c r="G417" t="s">
        <v>7261</v>
      </c>
      <c r="H417" t="s">
        <v>5428</v>
      </c>
      <c r="I417" t="s">
        <v>1437</v>
      </c>
      <c r="J417" t="s">
        <v>1173</v>
      </c>
      <c r="K417" t="s">
        <v>6199</v>
      </c>
      <c r="M417" t="str">
        <f t="shared" si="6"/>
        <v>18179</v>
      </c>
    </row>
    <row r="418" spans="1:13" x14ac:dyDescent="0.25">
      <c r="A418" t="s">
        <v>1463</v>
      </c>
      <c r="B418" t="s">
        <v>7260</v>
      </c>
      <c r="C418" t="s">
        <v>7259</v>
      </c>
      <c r="D418" t="s">
        <v>6176</v>
      </c>
      <c r="F418" t="s">
        <v>7258</v>
      </c>
      <c r="G418" t="s">
        <v>7257</v>
      </c>
      <c r="H418" t="s">
        <v>5428</v>
      </c>
      <c r="I418" t="s">
        <v>1437</v>
      </c>
      <c r="J418" t="s">
        <v>1326</v>
      </c>
      <c r="K418" t="s">
        <v>6199</v>
      </c>
      <c r="M418" t="str">
        <f t="shared" si="6"/>
        <v>18183</v>
      </c>
    </row>
    <row r="419" spans="1:13" x14ac:dyDescent="0.25">
      <c r="A419" t="s">
        <v>300</v>
      </c>
      <c r="B419" t="s">
        <v>6940</v>
      </c>
      <c r="C419" t="s">
        <v>7256</v>
      </c>
      <c r="D419" t="s">
        <v>6176</v>
      </c>
      <c r="F419" t="s">
        <v>6938</v>
      </c>
      <c r="G419" t="s">
        <v>5542</v>
      </c>
      <c r="H419" t="s">
        <v>5524</v>
      </c>
      <c r="I419" t="s">
        <v>224</v>
      </c>
      <c r="J419" t="s">
        <v>210</v>
      </c>
      <c r="K419" t="s">
        <v>6174</v>
      </c>
      <c r="M419" t="str">
        <f t="shared" si="6"/>
        <v>06019</v>
      </c>
    </row>
    <row r="420" spans="1:13" x14ac:dyDescent="0.25">
      <c r="A420" t="s">
        <v>73</v>
      </c>
      <c r="C420" t="s">
        <v>7255</v>
      </c>
      <c r="D420" t="s">
        <v>6176</v>
      </c>
      <c r="G420" t="s">
        <v>7254</v>
      </c>
      <c r="H420" t="s">
        <v>5535</v>
      </c>
      <c r="I420" t="s">
        <v>35</v>
      </c>
      <c r="J420" t="s">
        <v>71</v>
      </c>
      <c r="K420" t="s">
        <v>6174</v>
      </c>
      <c r="M420" t="str">
        <f t="shared" si="6"/>
        <v>01055</v>
      </c>
    </row>
    <row r="421" spans="1:13" x14ac:dyDescent="0.25">
      <c r="A421" t="s">
        <v>986</v>
      </c>
      <c r="B421" t="s">
        <v>7252</v>
      </c>
      <c r="C421" t="s">
        <v>7251</v>
      </c>
      <c r="D421" t="s">
        <v>6176</v>
      </c>
      <c r="F421" t="s">
        <v>7250</v>
      </c>
      <c r="G421" t="s">
        <v>7253</v>
      </c>
      <c r="H421" t="s">
        <v>5462</v>
      </c>
      <c r="I421" t="s">
        <v>929</v>
      </c>
      <c r="J421" t="s">
        <v>227</v>
      </c>
      <c r="K421" t="s">
        <v>6174</v>
      </c>
      <c r="M421" t="str">
        <f t="shared" si="6"/>
        <v>12001</v>
      </c>
    </row>
    <row r="422" spans="1:13" x14ac:dyDescent="0.25">
      <c r="A422" t="s">
        <v>986</v>
      </c>
      <c r="B422" t="s">
        <v>7252</v>
      </c>
      <c r="C422" t="s">
        <v>7251</v>
      </c>
      <c r="D422" t="s">
        <v>6176</v>
      </c>
      <c r="F422" t="s">
        <v>7250</v>
      </c>
      <c r="G422" t="s">
        <v>7249</v>
      </c>
      <c r="H422" t="s">
        <v>5462</v>
      </c>
      <c r="I422" t="s">
        <v>929</v>
      </c>
      <c r="J422" t="s">
        <v>754</v>
      </c>
      <c r="K422" t="s">
        <v>6199</v>
      </c>
      <c r="M422" t="str">
        <f t="shared" si="6"/>
        <v>12041</v>
      </c>
    </row>
    <row r="423" spans="1:13" x14ac:dyDescent="0.25">
      <c r="A423" t="s">
        <v>1171</v>
      </c>
      <c r="B423" t="s">
        <v>7248</v>
      </c>
      <c r="C423" t="s">
        <v>7247</v>
      </c>
      <c r="D423" t="s">
        <v>6176</v>
      </c>
      <c r="F423" t="s">
        <v>7246</v>
      </c>
      <c r="G423" t="s">
        <v>7237</v>
      </c>
      <c r="H423" t="s">
        <v>5278</v>
      </c>
      <c r="I423" t="s">
        <v>1142</v>
      </c>
      <c r="J423" t="s">
        <v>1169</v>
      </c>
      <c r="K423" t="s">
        <v>6174</v>
      </c>
      <c r="M423" t="str">
        <f t="shared" si="6"/>
        <v>13139</v>
      </c>
    </row>
    <row r="424" spans="1:13" x14ac:dyDescent="0.25">
      <c r="A424" t="s">
        <v>7245</v>
      </c>
      <c r="B424" t="s">
        <v>6191</v>
      </c>
      <c r="C424" t="s">
        <v>7244</v>
      </c>
      <c r="D424" t="s">
        <v>6176</v>
      </c>
      <c r="F424" t="s">
        <v>6189</v>
      </c>
      <c r="G424" t="s">
        <v>5722</v>
      </c>
      <c r="H424" t="s">
        <v>5454</v>
      </c>
      <c r="I424" t="s">
        <v>2541</v>
      </c>
      <c r="J424" t="s">
        <v>227</v>
      </c>
      <c r="K424" t="s">
        <v>6174</v>
      </c>
      <c r="M424" t="str">
        <f t="shared" si="6"/>
        <v>42001</v>
      </c>
    </row>
    <row r="425" spans="1:13" x14ac:dyDescent="0.25">
      <c r="A425" t="s">
        <v>2301</v>
      </c>
      <c r="B425" t="s">
        <v>7243</v>
      </c>
      <c r="C425" t="s">
        <v>7242</v>
      </c>
      <c r="D425" t="s">
        <v>6176</v>
      </c>
      <c r="F425" t="s">
        <v>7241</v>
      </c>
      <c r="G425" t="s">
        <v>5672</v>
      </c>
      <c r="H425" t="s">
        <v>4890</v>
      </c>
      <c r="I425" t="s">
        <v>2266</v>
      </c>
      <c r="J425" t="s">
        <v>322</v>
      </c>
      <c r="K425" t="s">
        <v>6174</v>
      </c>
      <c r="M425" t="str">
        <f t="shared" si="6"/>
        <v>36113</v>
      </c>
    </row>
    <row r="426" spans="1:13" x14ac:dyDescent="0.25">
      <c r="A426" t="s">
        <v>2301</v>
      </c>
      <c r="B426" t="s">
        <v>7243</v>
      </c>
      <c r="C426" t="s">
        <v>7242</v>
      </c>
      <c r="D426" t="s">
        <v>6176</v>
      </c>
      <c r="F426" t="s">
        <v>7241</v>
      </c>
      <c r="G426" t="s">
        <v>5437</v>
      </c>
      <c r="H426" t="s">
        <v>4890</v>
      </c>
      <c r="I426" t="s">
        <v>2266</v>
      </c>
      <c r="J426" t="s">
        <v>1080</v>
      </c>
      <c r="K426" t="s">
        <v>6174</v>
      </c>
      <c r="M426" t="str">
        <f t="shared" si="6"/>
        <v>36115</v>
      </c>
    </row>
    <row r="427" spans="1:13" x14ac:dyDescent="0.25">
      <c r="A427" t="s">
        <v>2037</v>
      </c>
      <c r="C427" t="s">
        <v>7240</v>
      </c>
      <c r="D427" t="s">
        <v>6176</v>
      </c>
      <c r="G427" t="s">
        <v>5257</v>
      </c>
      <c r="H427" t="s">
        <v>5174</v>
      </c>
      <c r="I427" t="s">
        <v>2012</v>
      </c>
      <c r="J427" t="s">
        <v>2035</v>
      </c>
      <c r="K427" t="s">
        <v>6174</v>
      </c>
      <c r="M427" t="str">
        <f t="shared" si="6"/>
        <v>37191</v>
      </c>
    </row>
    <row r="428" spans="1:13" x14ac:dyDescent="0.25">
      <c r="A428" t="s">
        <v>2084</v>
      </c>
      <c r="C428" t="s">
        <v>7239</v>
      </c>
      <c r="D428" t="s">
        <v>6176</v>
      </c>
      <c r="G428" t="s">
        <v>5328</v>
      </c>
      <c r="H428" t="s">
        <v>5661</v>
      </c>
      <c r="I428" t="s">
        <v>1889</v>
      </c>
      <c r="J428" t="s">
        <v>131</v>
      </c>
      <c r="K428" t="s">
        <v>6174</v>
      </c>
      <c r="M428" t="str">
        <f t="shared" si="6"/>
        <v>27119</v>
      </c>
    </row>
    <row r="429" spans="1:13" x14ac:dyDescent="0.25">
      <c r="A429" t="s">
        <v>2084</v>
      </c>
      <c r="C429" t="s">
        <v>7239</v>
      </c>
      <c r="D429" t="s">
        <v>6176</v>
      </c>
      <c r="G429" t="s">
        <v>7238</v>
      </c>
      <c r="H429" t="s">
        <v>5288</v>
      </c>
      <c r="I429" t="s">
        <v>2076</v>
      </c>
      <c r="J429" t="s">
        <v>161</v>
      </c>
      <c r="K429" t="s">
        <v>6174</v>
      </c>
      <c r="M429" t="str">
        <f t="shared" si="6"/>
        <v>38035</v>
      </c>
    </row>
    <row r="430" spans="1:13" x14ac:dyDescent="0.25">
      <c r="A430" t="s">
        <v>4767</v>
      </c>
      <c r="C430" t="s">
        <v>7236</v>
      </c>
      <c r="D430" t="s">
        <v>6176</v>
      </c>
      <c r="G430" t="s">
        <v>7237</v>
      </c>
      <c r="H430" t="s">
        <v>5900</v>
      </c>
      <c r="I430" t="s">
        <v>2087</v>
      </c>
      <c r="J430" t="s">
        <v>768</v>
      </c>
      <c r="K430" t="s">
        <v>6174</v>
      </c>
      <c r="M430" t="str">
        <f t="shared" si="6"/>
        <v>31079</v>
      </c>
    </row>
    <row r="431" spans="1:13" x14ac:dyDescent="0.25">
      <c r="A431" t="s">
        <v>4767</v>
      </c>
      <c r="C431" t="s">
        <v>7236</v>
      </c>
      <c r="D431" t="s">
        <v>6176</v>
      </c>
      <c r="G431" t="s">
        <v>5325</v>
      </c>
      <c r="H431" t="s">
        <v>5900</v>
      </c>
      <c r="I431" t="s">
        <v>2087</v>
      </c>
      <c r="J431" t="s">
        <v>43</v>
      </c>
      <c r="K431" t="s">
        <v>6199</v>
      </c>
      <c r="M431" t="str">
        <f t="shared" si="6"/>
        <v>31081</v>
      </c>
    </row>
    <row r="432" spans="1:13" x14ac:dyDescent="0.25">
      <c r="A432" t="s">
        <v>4767</v>
      </c>
      <c r="C432" t="s">
        <v>7236</v>
      </c>
      <c r="D432" t="s">
        <v>6176</v>
      </c>
      <c r="G432" t="s">
        <v>5499</v>
      </c>
      <c r="H432" t="s">
        <v>5900</v>
      </c>
      <c r="I432" t="s">
        <v>2087</v>
      </c>
      <c r="J432" t="s">
        <v>1557</v>
      </c>
      <c r="K432" t="s">
        <v>6199</v>
      </c>
      <c r="M432" t="str">
        <f t="shared" si="6"/>
        <v>31093</v>
      </c>
    </row>
    <row r="433" spans="1:13" x14ac:dyDescent="0.25">
      <c r="A433" t="s">
        <v>4767</v>
      </c>
      <c r="C433" t="s">
        <v>7236</v>
      </c>
      <c r="D433" t="s">
        <v>6176</v>
      </c>
      <c r="G433" t="s">
        <v>7235</v>
      </c>
      <c r="H433" t="s">
        <v>5900</v>
      </c>
      <c r="I433" t="s">
        <v>2087</v>
      </c>
      <c r="J433" t="s">
        <v>1177</v>
      </c>
      <c r="K433" t="s">
        <v>6199</v>
      </c>
      <c r="M433" t="str">
        <f t="shared" si="6"/>
        <v>31121</v>
      </c>
    </row>
    <row r="434" spans="1:13" x14ac:dyDescent="0.25">
      <c r="A434" t="s">
        <v>810</v>
      </c>
      <c r="C434" t="s">
        <v>7234</v>
      </c>
      <c r="D434" t="s">
        <v>6176</v>
      </c>
      <c r="G434" t="s">
        <v>7233</v>
      </c>
      <c r="H434" t="s">
        <v>5811</v>
      </c>
      <c r="I434" t="s">
        <v>782</v>
      </c>
      <c r="J434" t="s">
        <v>66</v>
      </c>
      <c r="K434" t="s">
        <v>6174</v>
      </c>
      <c r="M434" t="str">
        <f t="shared" si="6"/>
        <v>08077</v>
      </c>
    </row>
    <row r="435" spans="1:13" x14ac:dyDescent="0.25">
      <c r="A435" t="s">
        <v>1797</v>
      </c>
      <c r="B435" t="s">
        <v>6838</v>
      </c>
      <c r="C435" t="s">
        <v>7230</v>
      </c>
      <c r="D435" t="s">
        <v>6176</v>
      </c>
      <c r="F435" t="s">
        <v>6836</v>
      </c>
      <c r="G435" t="s">
        <v>7232</v>
      </c>
      <c r="H435" t="s">
        <v>5401</v>
      </c>
      <c r="I435" t="s">
        <v>1762</v>
      </c>
      <c r="J435" t="s">
        <v>38</v>
      </c>
      <c r="K435" t="s">
        <v>6199</v>
      </c>
      <c r="M435" t="str">
        <f t="shared" si="6"/>
        <v>26015</v>
      </c>
    </row>
    <row r="436" spans="1:13" x14ac:dyDescent="0.25">
      <c r="A436" t="s">
        <v>1797</v>
      </c>
      <c r="B436" t="s">
        <v>6838</v>
      </c>
      <c r="C436" t="s">
        <v>7230</v>
      </c>
      <c r="D436" t="s">
        <v>6176</v>
      </c>
      <c r="F436" t="s">
        <v>6836</v>
      </c>
      <c r="G436" t="s">
        <v>5446</v>
      </c>
      <c r="H436" t="s">
        <v>5401</v>
      </c>
      <c r="I436" t="s">
        <v>1762</v>
      </c>
      <c r="J436" t="s">
        <v>43</v>
      </c>
      <c r="K436" t="s">
        <v>6174</v>
      </c>
      <c r="M436" t="str">
        <f t="shared" si="6"/>
        <v>26081</v>
      </c>
    </row>
    <row r="437" spans="1:13" x14ac:dyDescent="0.25">
      <c r="A437" t="s">
        <v>1797</v>
      </c>
      <c r="B437" t="s">
        <v>6838</v>
      </c>
      <c r="C437" t="s">
        <v>7230</v>
      </c>
      <c r="D437" t="s">
        <v>6176</v>
      </c>
      <c r="F437" t="s">
        <v>6836</v>
      </c>
      <c r="G437" t="s">
        <v>7231</v>
      </c>
      <c r="H437" t="s">
        <v>5401</v>
      </c>
      <c r="I437" t="s">
        <v>1762</v>
      </c>
      <c r="J437" t="s">
        <v>1077</v>
      </c>
      <c r="K437" t="s">
        <v>6199</v>
      </c>
      <c r="M437" t="str">
        <f t="shared" si="6"/>
        <v>26117</v>
      </c>
    </row>
    <row r="438" spans="1:13" x14ac:dyDescent="0.25">
      <c r="A438" t="s">
        <v>1797</v>
      </c>
      <c r="B438" t="s">
        <v>6838</v>
      </c>
      <c r="C438" t="s">
        <v>7230</v>
      </c>
      <c r="D438" t="s">
        <v>6176</v>
      </c>
      <c r="F438" t="s">
        <v>6836</v>
      </c>
      <c r="G438" t="s">
        <v>7229</v>
      </c>
      <c r="H438" t="s">
        <v>5401</v>
      </c>
      <c r="I438" t="s">
        <v>1762</v>
      </c>
      <c r="J438" t="s">
        <v>1169</v>
      </c>
      <c r="K438" t="s">
        <v>6199</v>
      </c>
      <c r="M438" t="str">
        <f t="shared" si="6"/>
        <v>26139</v>
      </c>
    </row>
    <row r="439" spans="1:13" x14ac:dyDescent="0.25">
      <c r="A439" t="s">
        <v>4768</v>
      </c>
      <c r="B439" t="s">
        <v>6911</v>
      </c>
      <c r="C439" t="s">
        <v>7228</v>
      </c>
      <c r="D439" t="s">
        <v>6176</v>
      </c>
      <c r="F439" t="s">
        <v>6909</v>
      </c>
      <c r="G439" t="s">
        <v>7227</v>
      </c>
      <c r="H439" t="s">
        <v>5787</v>
      </c>
      <c r="I439" t="s">
        <v>2510</v>
      </c>
      <c r="J439" t="s">
        <v>1058</v>
      </c>
      <c r="K439" t="s">
        <v>6174</v>
      </c>
      <c r="M439" t="str">
        <f t="shared" si="6"/>
        <v>41033</v>
      </c>
    </row>
    <row r="440" spans="1:13" x14ac:dyDescent="0.25">
      <c r="A440" t="s">
        <v>2005</v>
      </c>
      <c r="C440" t="s">
        <v>7226</v>
      </c>
      <c r="D440" t="s">
        <v>6176</v>
      </c>
      <c r="G440" t="s">
        <v>7225</v>
      </c>
      <c r="H440" t="s">
        <v>4963</v>
      </c>
      <c r="I440" t="s">
        <v>1999</v>
      </c>
      <c r="J440" t="s">
        <v>170</v>
      </c>
      <c r="K440" t="s">
        <v>6174</v>
      </c>
      <c r="M440" t="str">
        <f t="shared" si="6"/>
        <v>30013</v>
      </c>
    </row>
    <row r="441" spans="1:13" x14ac:dyDescent="0.25">
      <c r="A441" t="s">
        <v>815</v>
      </c>
      <c r="B441" t="s">
        <v>7224</v>
      </c>
      <c r="C441" t="s">
        <v>7223</v>
      </c>
      <c r="D441" t="s">
        <v>6176</v>
      </c>
      <c r="F441" t="s">
        <v>7222</v>
      </c>
      <c r="G441" t="s">
        <v>7221</v>
      </c>
      <c r="H441" t="s">
        <v>5811</v>
      </c>
      <c r="I441" t="s">
        <v>782</v>
      </c>
      <c r="J441" t="s">
        <v>813</v>
      </c>
      <c r="K441" t="s">
        <v>6174</v>
      </c>
      <c r="M441" t="str">
        <f t="shared" si="6"/>
        <v>08123</v>
      </c>
    </row>
    <row r="442" spans="1:13" x14ac:dyDescent="0.25">
      <c r="A442" t="s">
        <v>3184</v>
      </c>
      <c r="B442" t="s">
        <v>7219</v>
      </c>
      <c r="C442" t="s">
        <v>7218</v>
      </c>
      <c r="D442" t="s">
        <v>6176</v>
      </c>
      <c r="F442" t="s">
        <v>7217</v>
      </c>
      <c r="G442" t="s">
        <v>7142</v>
      </c>
      <c r="H442" t="s">
        <v>5505</v>
      </c>
      <c r="I442" t="s">
        <v>3167</v>
      </c>
      <c r="J442" t="s">
        <v>860</v>
      </c>
      <c r="K442" t="s">
        <v>6174</v>
      </c>
      <c r="M442" t="str">
        <f t="shared" si="6"/>
        <v>55009</v>
      </c>
    </row>
    <row r="443" spans="1:13" x14ac:dyDescent="0.25">
      <c r="A443" t="s">
        <v>3184</v>
      </c>
      <c r="B443" t="s">
        <v>7219</v>
      </c>
      <c r="C443" t="s">
        <v>7218</v>
      </c>
      <c r="D443" t="s">
        <v>6176</v>
      </c>
      <c r="F443" t="s">
        <v>7217</v>
      </c>
      <c r="G443" t="s">
        <v>7220</v>
      </c>
      <c r="H443" t="s">
        <v>5505</v>
      </c>
      <c r="I443" t="s">
        <v>3167</v>
      </c>
      <c r="J443" t="s">
        <v>594</v>
      </c>
      <c r="K443" t="s">
        <v>6199</v>
      </c>
      <c r="M443" t="str">
        <f t="shared" si="6"/>
        <v>55061</v>
      </c>
    </row>
    <row r="444" spans="1:13" x14ac:dyDescent="0.25">
      <c r="A444" t="s">
        <v>3184</v>
      </c>
      <c r="B444" t="s">
        <v>7219</v>
      </c>
      <c r="C444" t="s">
        <v>7218</v>
      </c>
      <c r="D444" t="s">
        <v>6176</v>
      </c>
      <c r="F444" t="s">
        <v>7217</v>
      </c>
      <c r="G444" t="s">
        <v>7216</v>
      </c>
      <c r="H444" t="s">
        <v>5505</v>
      </c>
      <c r="I444" t="s">
        <v>3167</v>
      </c>
      <c r="J444" t="s">
        <v>384</v>
      </c>
      <c r="K444" t="s">
        <v>6199</v>
      </c>
      <c r="M444" t="str">
        <f t="shared" si="6"/>
        <v>55083</v>
      </c>
    </row>
    <row r="445" spans="1:13" x14ac:dyDescent="0.25">
      <c r="A445" t="s">
        <v>2040</v>
      </c>
      <c r="B445" t="s">
        <v>6203</v>
      </c>
      <c r="C445" t="s">
        <v>7213</v>
      </c>
      <c r="D445" t="s">
        <v>6176</v>
      </c>
      <c r="F445" t="s">
        <v>6201</v>
      </c>
      <c r="G445" t="s">
        <v>7215</v>
      </c>
      <c r="H445" t="s">
        <v>5174</v>
      </c>
      <c r="I445" t="s">
        <v>2012</v>
      </c>
      <c r="J445" t="s">
        <v>43</v>
      </c>
      <c r="K445" t="s">
        <v>6174</v>
      </c>
      <c r="M445" t="str">
        <f t="shared" si="6"/>
        <v>37081</v>
      </c>
    </row>
    <row r="446" spans="1:13" x14ac:dyDescent="0.25">
      <c r="A446" t="s">
        <v>2040</v>
      </c>
      <c r="B446" t="s">
        <v>6203</v>
      </c>
      <c r="C446" t="s">
        <v>7213</v>
      </c>
      <c r="D446" t="s">
        <v>6176</v>
      </c>
      <c r="F446" t="s">
        <v>6201</v>
      </c>
      <c r="G446" t="s">
        <v>7214</v>
      </c>
      <c r="H446" t="s">
        <v>5174</v>
      </c>
      <c r="I446" t="s">
        <v>2012</v>
      </c>
      <c r="J446" t="s">
        <v>1218</v>
      </c>
      <c r="K446" t="s">
        <v>6199</v>
      </c>
      <c r="M446" t="str">
        <f t="shared" si="6"/>
        <v>37151</v>
      </c>
    </row>
    <row r="447" spans="1:13" x14ac:dyDescent="0.25">
      <c r="A447" t="s">
        <v>2040</v>
      </c>
      <c r="B447" t="s">
        <v>6203</v>
      </c>
      <c r="C447" t="s">
        <v>7213</v>
      </c>
      <c r="D447" t="s">
        <v>6176</v>
      </c>
      <c r="F447" t="s">
        <v>6201</v>
      </c>
      <c r="G447" t="s">
        <v>7196</v>
      </c>
      <c r="H447" t="s">
        <v>5174</v>
      </c>
      <c r="I447" t="s">
        <v>2012</v>
      </c>
      <c r="J447" t="s">
        <v>1478</v>
      </c>
      <c r="K447" t="s">
        <v>6199</v>
      </c>
      <c r="M447" t="str">
        <f t="shared" si="6"/>
        <v>37157</v>
      </c>
    </row>
    <row r="448" spans="1:13" x14ac:dyDescent="0.25">
      <c r="A448" t="s">
        <v>2043</v>
      </c>
      <c r="B448" t="s">
        <v>7212</v>
      </c>
      <c r="C448" t="s">
        <v>7211</v>
      </c>
      <c r="D448" t="s">
        <v>6176</v>
      </c>
      <c r="F448" t="s">
        <v>7210</v>
      </c>
      <c r="G448" t="s">
        <v>7209</v>
      </c>
      <c r="H448" t="s">
        <v>5174</v>
      </c>
      <c r="I448" t="s">
        <v>2012</v>
      </c>
      <c r="J448" t="s">
        <v>1840</v>
      </c>
      <c r="K448" t="s">
        <v>6174</v>
      </c>
      <c r="M448" t="str">
        <f t="shared" si="6"/>
        <v>37147</v>
      </c>
    </row>
    <row r="449" spans="1:13" x14ac:dyDescent="0.25">
      <c r="A449" t="s">
        <v>2716</v>
      </c>
      <c r="B449" t="s">
        <v>6427</v>
      </c>
      <c r="C449" t="s">
        <v>7207</v>
      </c>
      <c r="D449" t="s">
        <v>6176</v>
      </c>
      <c r="F449" t="s">
        <v>6425</v>
      </c>
      <c r="G449" t="s">
        <v>7058</v>
      </c>
      <c r="H449" t="s">
        <v>5622</v>
      </c>
      <c r="I449" t="s">
        <v>2704</v>
      </c>
      <c r="J449" t="s">
        <v>108</v>
      </c>
      <c r="K449" t="s">
        <v>6199</v>
      </c>
      <c r="M449" t="str">
        <f t="shared" si="6"/>
        <v>45007</v>
      </c>
    </row>
    <row r="450" spans="1:13" x14ac:dyDescent="0.25">
      <c r="A450" t="s">
        <v>2716</v>
      </c>
      <c r="B450" t="s">
        <v>6427</v>
      </c>
      <c r="C450" t="s">
        <v>7207</v>
      </c>
      <c r="D450" t="s">
        <v>6176</v>
      </c>
      <c r="F450" t="s">
        <v>6425</v>
      </c>
      <c r="G450" t="s">
        <v>5354</v>
      </c>
      <c r="H450" t="s">
        <v>5622</v>
      </c>
      <c r="I450" t="s">
        <v>2704</v>
      </c>
      <c r="J450" t="s">
        <v>112</v>
      </c>
      <c r="K450" t="s">
        <v>6174</v>
      </c>
      <c r="M450" t="str">
        <f t="shared" ref="M450:M513" si="7">I450&amp;J450</f>
        <v>45045</v>
      </c>
    </row>
    <row r="451" spans="1:13" x14ac:dyDescent="0.25">
      <c r="A451" t="s">
        <v>2716</v>
      </c>
      <c r="B451" t="s">
        <v>6427</v>
      </c>
      <c r="C451" t="s">
        <v>7207</v>
      </c>
      <c r="D451" t="s">
        <v>6176</v>
      </c>
      <c r="F451" t="s">
        <v>6425</v>
      </c>
      <c r="G451" t="s">
        <v>7208</v>
      </c>
      <c r="H451" t="s">
        <v>5622</v>
      </c>
      <c r="I451" t="s">
        <v>2704</v>
      </c>
      <c r="J451" t="s">
        <v>236</v>
      </c>
      <c r="K451" t="s">
        <v>6199</v>
      </c>
      <c r="M451" t="str">
        <f t="shared" si="7"/>
        <v>45059</v>
      </c>
    </row>
    <row r="452" spans="1:13" x14ac:dyDescent="0.25">
      <c r="A452" t="s">
        <v>2716</v>
      </c>
      <c r="B452" t="s">
        <v>6427</v>
      </c>
      <c r="C452" t="s">
        <v>7207</v>
      </c>
      <c r="D452" t="s">
        <v>6176</v>
      </c>
      <c r="F452" t="s">
        <v>6425</v>
      </c>
      <c r="G452" t="s">
        <v>6340</v>
      </c>
      <c r="H452" t="s">
        <v>5622</v>
      </c>
      <c r="I452" t="s">
        <v>2704</v>
      </c>
      <c r="J452" t="s">
        <v>66</v>
      </c>
      <c r="K452" t="s">
        <v>6174</v>
      </c>
      <c r="M452" t="str">
        <f t="shared" si="7"/>
        <v>45077</v>
      </c>
    </row>
    <row r="453" spans="1:13" x14ac:dyDescent="0.25">
      <c r="A453" t="s">
        <v>2665</v>
      </c>
      <c r="B453" t="s">
        <v>6491</v>
      </c>
      <c r="C453" t="s">
        <v>7205</v>
      </c>
      <c r="D453" t="s">
        <v>6176</v>
      </c>
      <c r="F453" t="s">
        <v>6489</v>
      </c>
      <c r="G453" t="s">
        <v>7206</v>
      </c>
      <c r="H453" t="s">
        <v>5784</v>
      </c>
      <c r="I453" t="s">
        <v>2650</v>
      </c>
      <c r="J453" t="s">
        <v>38</v>
      </c>
      <c r="K453" t="s">
        <v>6174</v>
      </c>
      <c r="M453" t="str">
        <f t="shared" si="7"/>
        <v>72015</v>
      </c>
    </row>
    <row r="454" spans="1:13" x14ac:dyDescent="0.25">
      <c r="A454" t="s">
        <v>2665</v>
      </c>
      <c r="B454" t="s">
        <v>6491</v>
      </c>
      <c r="C454" t="s">
        <v>7205</v>
      </c>
      <c r="D454" t="s">
        <v>6176</v>
      </c>
      <c r="F454" t="s">
        <v>6489</v>
      </c>
      <c r="G454" t="s">
        <v>5367</v>
      </c>
      <c r="H454" t="s">
        <v>5784</v>
      </c>
      <c r="I454" t="s">
        <v>2650</v>
      </c>
      <c r="J454" t="s">
        <v>1092</v>
      </c>
      <c r="K454" t="s">
        <v>6174</v>
      </c>
      <c r="M454" t="str">
        <f t="shared" si="7"/>
        <v>72057</v>
      </c>
    </row>
    <row r="455" spans="1:13" x14ac:dyDescent="0.25">
      <c r="A455" t="s">
        <v>2665</v>
      </c>
      <c r="B455" t="s">
        <v>6491</v>
      </c>
      <c r="C455" t="s">
        <v>7205</v>
      </c>
      <c r="D455" t="s">
        <v>6176</v>
      </c>
      <c r="F455" t="s">
        <v>6489</v>
      </c>
      <c r="G455" t="s">
        <v>7204</v>
      </c>
      <c r="H455" t="s">
        <v>5784</v>
      </c>
      <c r="I455" t="s">
        <v>2650</v>
      </c>
      <c r="J455" t="s">
        <v>1584</v>
      </c>
      <c r="K455" t="s">
        <v>6174</v>
      </c>
      <c r="M455" t="str">
        <f t="shared" si="7"/>
        <v>72109</v>
      </c>
    </row>
    <row r="456" spans="1:13" x14ac:dyDescent="0.25">
      <c r="A456" t="s">
        <v>1985</v>
      </c>
      <c r="C456" t="s">
        <v>6067</v>
      </c>
      <c r="D456" t="s">
        <v>6176</v>
      </c>
      <c r="G456" t="s">
        <v>6238</v>
      </c>
      <c r="H456" t="s">
        <v>5594</v>
      </c>
      <c r="I456" t="s">
        <v>1981</v>
      </c>
      <c r="J456" t="s">
        <v>112</v>
      </c>
      <c r="K456" t="s">
        <v>6174</v>
      </c>
      <c r="M456" t="str">
        <f t="shared" si="7"/>
        <v>28045</v>
      </c>
    </row>
    <row r="457" spans="1:13" x14ac:dyDescent="0.25">
      <c r="A457" t="s">
        <v>1985</v>
      </c>
      <c r="C457" t="s">
        <v>6067</v>
      </c>
      <c r="D457" t="s">
        <v>6176</v>
      </c>
      <c r="G457" t="s">
        <v>6756</v>
      </c>
      <c r="H457" t="s">
        <v>5594</v>
      </c>
      <c r="I457" t="s">
        <v>1981</v>
      </c>
      <c r="J457" t="s">
        <v>461</v>
      </c>
      <c r="K457" t="s">
        <v>6174</v>
      </c>
      <c r="M457" t="str">
        <f t="shared" si="7"/>
        <v>28047</v>
      </c>
    </row>
    <row r="458" spans="1:13" x14ac:dyDescent="0.25">
      <c r="A458" t="s">
        <v>1985</v>
      </c>
      <c r="C458" t="s">
        <v>6067</v>
      </c>
      <c r="D458" t="s">
        <v>6176</v>
      </c>
      <c r="G458" t="s">
        <v>6360</v>
      </c>
      <c r="H458" t="s">
        <v>5594</v>
      </c>
      <c r="I458" t="s">
        <v>1981</v>
      </c>
      <c r="J458" t="s">
        <v>236</v>
      </c>
      <c r="K458" t="s">
        <v>6199</v>
      </c>
      <c r="M458" t="str">
        <f t="shared" si="7"/>
        <v>28059</v>
      </c>
    </row>
    <row r="459" spans="1:13" x14ac:dyDescent="0.25">
      <c r="A459" t="s">
        <v>1729</v>
      </c>
      <c r="B459" t="s">
        <v>6211</v>
      </c>
      <c r="C459" t="s">
        <v>7203</v>
      </c>
      <c r="D459" t="s">
        <v>6176</v>
      </c>
      <c r="F459" t="s">
        <v>6209</v>
      </c>
      <c r="G459" t="s">
        <v>5437</v>
      </c>
      <c r="H459" t="s">
        <v>5821</v>
      </c>
      <c r="I459" t="s">
        <v>1707</v>
      </c>
      <c r="J459" t="s">
        <v>1339</v>
      </c>
      <c r="K459" t="s">
        <v>6174</v>
      </c>
      <c r="M459" t="str">
        <f t="shared" si="7"/>
        <v>24043</v>
      </c>
    </row>
    <row r="460" spans="1:13" x14ac:dyDescent="0.25">
      <c r="A460" t="s">
        <v>1729</v>
      </c>
      <c r="B460" t="s">
        <v>6211</v>
      </c>
      <c r="C460" t="s">
        <v>7203</v>
      </c>
      <c r="D460" t="s">
        <v>6176</v>
      </c>
      <c r="F460" t="s">
        <v>6209</v>
      </c>
      <c r="G460" t="s">
        <v>7202</v>
      </c>
      <c r="H460" t="s">
        <v>5772</v>
      </c>
      <c r="I460" t="s">
        <v>3235</v>
      </c>
      <c r="J460" t="s">
        <v>844</v>
      </c>
      <c r="K460" t="s">
        <v>6174</v>
      </c>
      <c r="M460" t="str">
        <f t="shared" si="7"/>
        <v>54003</v>
      </c>
    </row>
    <row r="461" spans="1:13" x14ac:dyDescent="0.25">
      <c r="A461" t="s">
        <v>7201</v>
      </c>
      <c r="B461" t="s">
        <v>6800</v>
      </c>
      <c r="C461" t="s">
        <v>7200</v>
      </c>
      <c r="D461" t="s">
        <v>6176</v>
      </c>
      <c r="F461" t="s">
        <v>6798</v>
      </c>
      <c r="G461" t="s">
        <v>7199</v>
      </c>
      <c r="H461" t="s">
        <v>5623</v>
      </c>
      <c r="I461" t="s">
        <v>19</v>
      </c>
      <c r="J461" t="s">
        <v>1004</v>
      </c>
      <c r="K461" t="s">
        <v>6174</v>
      </c>
      <c r="M461" t="str">
        <f t="shared" si="7"/>
        <v>22105</v>
      </c>
    </row>
    <row r="462" spans="1:13" x14ac:dyDescent="0.25">
      <c r="A462" t="s">
        <v>389</v>
      </c>
      <c r="B462" t="s">
        <v>6291</v>
      </c>
      <c r="C462" t="s">
        <v>7198</v>
      </c>
      <c r="D462" t="s">
        <v>6176</v>
      </c>
      <c r="F462" t="s">
        <v>6289</v>
      </c>
      <c r="G462" t="s">
        <v>6790</v>
      </c>
      <c r="H462" t="s">
        <v>5524</v>
      </c>
      <c r="I462" t="s">
        <v>224</v>
      </c>
      <c r="J462" t="s">
        <v>135</v>
      </c>
      <c r="K462" t="s">
        <v>6174</v>
      </c>
      <c r="M462" t="str">
        <f t="shared" si="7"/>
        <v>06031</v>
      </c>
    </row>
    <row r="463" spans="1:13" x14ac:dyDescent="0.25">
      <c r="A463" t="s">
        <v>2559</v>
      </c>
      <c r="B463" t="s">
        <v>6191</v>
      </c>
      <c r="C463" t="s">
        <v>7197</v>
      </c>
      <c r="D463" t="s">
        <v>6176</v>
      </c>
      <c r="F463" t="s">
        <v>6189</v>
      </c>
      <c r="G463" t="s">
        <v>5696</v>
      </c>
      <c r="H463" t="s">
        <v>5454</v>
      </c>
      <c r="I463" t="s">
        <v>2541</v>
      </c>
      <c r="J463" t="s">
        <v>754</v>
      </c>
      <c r="K463" t="s">
        <v>6174</v>
      </c>
      <c r="M463" t="str">
        <f t="shared" si="7"/>
        <v>42041</v>
      </c>
    </row>
    <row r="464" spans="1:13" x14ac:dyDescent="0.25">
      <c r="A464" t="s">
        <v>2559</v>
      </c>
      <c r="B464" t="s">
        <v>6191</v>
      </c>
      <c r="C464" t="s">
        <v>7197</v>
      </c>
      <c r="D464" t="s">
        <v>6176</v>
      </c>
      <c r="F464" t="s">
        <v>6189</v>
      </c>
      <c r="G464" t="s">
        <v>5679</v>
      </c>
      <c r="H464" t="s">
        <v>5454</v>
      </c>
      <c r="I464" t="s">
        <v>2541</v>
      </c>
      <c r="J464" t="s">
        <v>1339</v>
      </c>
      <c r="K464" t="s">
        <v>6174</v>
      </c>
      <c r="M464" t="str">
        <f t="shared" si="7"/>
        <v>42043</v>
      </c>
    </row>
    <row r="465" spans="1:13" x14ac:dyDescent="0.25">
      <c r="A465" t="s">
        <v>2559</v>
      </c>
      <c r="B465" t="s">
        <v>6191</v>
      </c>
      <c r="C465" t="s">
        <v>7197</v>
      </c>
      <c r="D465" t="s">
        <v>6176</v>
      </c>
      <c r="F465" t="s">
        <v>6189</v>
      </c>
      <c r="G465" t="s">
        <v>6986</v>
      </c>
      <c r="H465" t="s">
        <v>5454</v>
      </c>
      <c r="I465" t="s">
        <v>2541</v>
      </c>
      <c r="J465" t="s">
        <v>472</v>
      </c>
      <c r="K465" t="s">
        <v>6199</v>
      </c>
      <c r="M465" t="str">
        <f t="shared" si="7"/>
        <v>42099</v>
      </c>
    </row>
    <row r="466" spans="1:13" x14ac:dyDescent="0.25">
      <c r="A466" t="s">
        <v>3052</v>
      </c>
      <c r="B466" t="s">
        <v>6395</v>
      </c>
      <c r="C466" t="s">
        <v>7195</v>
      </c>
      <c r="D466" t="s">
        <v>6176</v>
      </c>
      <c r="F466" t="s">
        <v>6393</v>
      </c>
      <c r="G466" t="s">
        <v>7196</v>
      </c>
      <c r="H466" t="s">
        <v>5513</v>
      </c>
      <c r="I466" t="s">
        <v>27</v>
      </c>
      <c r="J466" t="s">
        <v>2480</v>
      </c>
      <c r="K466" t="s">
        <v>6174</v>
      </c>
      <c r="M466" t="str">
        <f t="shared" si="7"/>
        <v>51165</v>
      </c>
    </row>
    <row r="467" spans="1:13" x14ac:dyDescent="0.25">
      <c r="A467" t="s">
        <v>3052</v>
      </c>
      <c r="B467" t="s">
        <v>6395</v>
      </c>
      <c r="C467" t="s">
        <v>7195</v>
      </c>
      <c r="D467" t="s">
        <v>6176</v>
      </c>
      <c r="F467" t="s">
        <v>6393</v>
      </c>
      <c r="G467" t="s">
        <v>7194</v>
      </c>
      <c r="H467" t="s">
        <v>5513</v>
      </c>
      <c r="I467" t="s">
        <v>27</v>
      </c>
      <c r="J467" t="s">
        <v>3050</v>
      </c>
      <c r="K467" t="s">
        <v>6174</v>
      </c>
      <c r="M467" t="str">
        <f t="shared" si="7"/>
        <v>51660</v>
      </c>
    </row>
    <row r="468" spans="1:13" x14ac:dyDescent="0.25">
      <c r="A468" t="s">
        <v>847</v>
      </c>
      <c r="B468" t="s">
        <v>6780</v>
      </c>
      <c r="C468" t="s">
        <v>7192</v>
      </c>
      <c r="D468" t="s">
        <v>6176</v>
      </c>
      <c r="F468" t="s">
        <v>6778</v>
      </c>
      <c r="G468" t="s">
        <v>7193</v>
      </c>
      <c r="H468" t="s">
        <v>5710</v>
      </c>
      <c r="I468" t="s">
        <v>837</v>
      </c>
      <c r="J468" t="s">
        <v>844</v>
      </c>
      <c r="K468" t="s">
        <v>6174</v>
      </c>
      <c r="M468" t="str">
        <f t="shared" si="7"/>
        <v>09003</v>
      </c>
    </row>
    <row r="469" spans="1:13" x14ac:dyDescent="0.25">
      <c r="A469" t="s">
        <v>847</v>
      </c>
      <c r="B469" t="s">
        <v>6780</v>
      </c>
      <c r="C469" t="s">
        <v>7192</v>
      </c>
      <c r="D469" t="s">
        <v>6176</v>
      </c>
      <c r="F469" t="s">
        <v>6778</v>
      </c>
      <c r="G469" t="s">
        <v>5383</v>
      </c>
      <c r="H469" t="s">
        <v>5710</v>
      </c>
      <c r="I469" t="s">
        <v>837</v>
      </c>
      <c r="J469" t="s">
        <v>108</v>
      </c>
      <c r="K469" t="s">
        <v>6174</v>
      </c>
      <c r="M469" t="str">
        <f t="shared" si="7"/>
        <v>09007</v>
      </c>
    </row>
    <row r="470" spans="1:13" x14ac:dyDescent="0.25">
      <c r="A470" t="s">
        <v>847</v>
      </c>
      <c r="B470" t="s">
        <v>6780</v>
      </c>
      <c r="C470" t="s">
        <v>7192</v>
      </c>
      <c r="D470" t="s">
        <v>6176</v>
      </c>
      <c r="F470" t="s">
        <v>6778</v>
      </c>
      <c r="G470" t="s">
        <v>7191</v>
      </c>
      <c r="H470" t="s">
        <v>5710</v>
      </c>
      <c r="I470" t="s">
        <v>837</v>
      </c>
      <c r="J470" t="s">
        <v>170</v>
      </c>
      <c r="K470" t="s">
        <v>6174</v>
      </c>
      <c r="M470" t="str">
        <f t="shared" si="7"/>
        <v>09013</v>
      </c>
    </row>
    <row r="471" spans="1:13" x14ac:dyDescent="0.25">
      <c r="A471" t="s">
        <v>1990</v>
      </c>
      <c r="C471" t="s">
        <v>7188</v>
      </c>
      <c r="D471" t="s">
        <v>6176</v>
      </c>
      <c r="G471" t="s">
        <v>7190</v>
      </c>
      <c r="H471" t="s">
        <v>5594</v>
      </c>
      <c r="I471" t="s">
        <v>1981</v>
      </c>
      <c r="J471" t="s">
        <v>161</v>
      </c>
      <c r="K471" t="s">
        <v>6174</v>
      </c>
      <c r="M471" t="str">
        <f t="shared" si="7"/>
        <v>28035</v>
      </c>
    </row>
    <row r="472" spans="1:13" x14ac:dyDescent="0.25">
      <c r="A472" t="s">
        <v>1990</v>
      </c>
      <c r="C472" t="s">
        <v>7188</v>
      </c>
      <c r="D472" t="s">
        <v>6176</v>
      </c>
      <c r="G472" t="s">
        <v>7189</v>
      </c>
      <c r="H472" t="s">
        <v>5594</v>
      </c>
      <c r="I472" t="s">
        <v>1981</v>
      </c>
      <c r="J472" t="s">
        <v>50</v>
      </c>
      <c r="K472" t="s">
        <v>6174</v>
      </c>
      <c r="M472" t="str">
        <f t="shared" si="7"/>
        <v>28073</v>
      </c>
    </row>
    <row r="473" spans="1:13" x14ac:dyDescent="0.25">
      <c r="A473" t="s">
        <v>1990</v>
      </c>
      <c r="C473" t="s">
        <v>7188</v>
      </c>
      <c r="D473" t="s">
        <v>6176</v>
      </c>
      <c r="G473" t="s">
        <v>6986</v>
      </c>
      <c r="H473" t="s">
        <v>5594</v>
      </c>
      <c r="I473" t="s">
        <v>1981</v>
      </c>
      <c r="J473" t="s">
        <v>265</v>
      </c>
      <c r="K473" t="s">
        <v>6199</v>
      </c>
      <c r="M473" t="str">
        <f t="shared" si="7"/>
        <v>28111</v>
      </c>
    </row>
    <row r="474" spans="1:13" x14ac:dyDescent="0.25">
      <c r="A474" t="s">
        <v>2046</v>
      </c>
      <c r="B474" t="s">
        <v>7185</v>
      </c>
      <c r="C474" t="s">
        <v>7184</v>
      </c>
      <c r="D474" t="s">
        <v>6176</v>
      </c>
      <c r="F474" t="s">
        <v>7183</v>
      </c>
      <c r="G474" t="s">
        <v>7187</v>
      </c>
      <c r="H474" t="s">
        <v>5174</v>
      </c>
      <c r="I474" t="s">
        <v>2012</v>
      </c>
      <c r="J474" t="s">
        <v>844</v>
      </c>
      <c r="K474" t="s">
        <v>6199</v>
      </c>
      <c r="M474" t="str">
        <f t="shared" si="7"/>
        <v>37003</v>
      </c>
    </row>
    <row r="475" spans="1:13" x14ac:dyDescent="0.25">
      <c r="A475" t="s">
        <v>2046</v>
      </c>
      <c r="B475" t="s">
        <v>7185</v>
      </c>
      <c r="C475" t="s">
        <v>7184</v>
      </c>
      <c r="D475" t="s">
        <v>6176</v>
      </c>
      <c r="F475" t="s">
        <v>7183</v>
      </c>
      <c r="G475" t="s">
        <v>7186</v>
      </c>
      <c r="H475" t="s">
        <v>5174</v>
      </c>
      <c r="I475" t="s">
        <v>2012</v>
      </c>
      <c r="J475" t="s">
        <v>1625</v>
      </c>
      <c r="K475" t="s">
        <v>6174</v>
      </c>
      <c r="M475" t="str">
        <f t="shared" si="7"/>
        <v>37023</v>
      </c>
    </row>
    <row r="476" spans="1:13" x14ac:dyDescent="0.25">
      <c r="A476" t="s">
        <v>2046</v>
      </c>
      <c r="B476" t="s">
        <v>7185</v>
      </c>
      <c r="C476" t="s">
        <v>7184</v>
      </c>
      <c r="D476" t="s">
        <v>6176</v>
      </c>
      <c r="F476" t="s">
        <v>7183</v>
      </c>
      <c r="G476" t="s">
        <v>7076</v>
      </c>
      <c r="H476" t="s">
        <v>5174</v>
      </c>
      <c r="I476" t="s">
        <v>2012</v>
      </c>
      <c r="J476" t="s">
        <v>215</v>
      </c>
      <c r="K476" t="s">
        <v>6174</v>
      </c>
      <c r="M476" t="str">
        <f t="shared" si="7"/>
        <v>37027</v>
      </c>
    </row>
    <row r="477" spans="1:13" x14ac:dyDescent="0.25">
      <c r="A477" t="s">
        <v>2046</v>
      </c>
      <c r="B477" t="s">
        <v>7185</v>
      </c>
      <c r="C477" t="s">
        <v>7184</v>
      </c>
      <c r="D477" t="s">
        <v>6176</v>
      </c>
      <c r="F477" t="s">
        <v>7183</v>
      </c>
      <c r="G477" t="s">
        <v>7182</v>
      </c>
      <c r="H477" t="s">
        <v>5174</v>
      </c>
      <c r="I477" t="s">
        <v>2012</v>
      </c>
      <c r="J477" t="s">
        <v>161</v>
      </c>
      <c r="K477" t="s">
        <v>6174</v>
      </c>
      <c r="M477" t="str">
        <f t="shared" si="7"/>
        <v>37035</v>
      </c>
    </row>
    <row r="478" spans="1:13" x14ac:dyDescent="0.25">
      <c r="A478" t="s">
        <v>4774</v>
      </c>
      <c r="C478" t="s">
        <v>7180</v>
      </c>
      <c r="D478" t="s">
        <v>6176</v>
      </c>
      <c r="G478" t="s">
        <v>7181</v>
      </c>
      <c r="H478" t="s">
        <v>5622</v>
      </c>
      <c r="I478" t="s">
        <v>2704</v>
      </c>
      <c r="J478" t="s">
        <v>170</v>
      </c>
      <c r="K478" t="s">
        <v>6174</v>
      </c>
      <c r="M478" t="str">
        <f t="shared" si="7"/>
        <v>45013</v>
      </c>
    </row>
    <row r="479" spans="1:13" x14ac:dyDescent="0.25">
      <c r="A479" t="s">
        <v>4774</v>
      </c>
      <c r="C479" t="s">
        <v>7180</v>
      </c>
      <c r="D479" t="s">
        <v>6176</v>
      </c>
      <c r="G479" t="s">
        <v>7096</v>
      </c>
      <c r="H479" t="s">
        <v>5622</v>
      </c>
      <c r="I479" t="s">
        <v>2704</v>
      </c>
      <c r="J479" t="s">
        <v>480</v>
      </c>
      <c r="K479" t="s">
        <v>6199</v>
      </c>
      <c r="M479" t="str">
        <f t="shared" si="7"/>
        <v>45053</v>
      </c>
    </row>
    <row r="480" spans="1:13" x14ac:dyDescent="0.25">
      <c r="A480" t="s">
        <v>1175</v>
      </c>
      <c r="B480" t="s">
        <v>6476</v>
      </c>
      <c r="C480" t="s">
        <v>7179</v>
      </c>
      <c r="D480" t="s">
        <v>6176</v>
      </c>
      <c r="F480" t="s">
        <v>6474</v>
      </c>
      <c r="G480" t="s">
        <v>7164</v>
      </c>
      <c r="H480" t="s">
        <v>5278</v>
      </c>
      <c r="I480" t="s">
        <v>1142</v>
      </c>
      <c r="J480" t="s">
        <v>1173</v>
      </c>
      <c r="K480" t="s">
        <v>6174</v>
      </c>
      <c r="M480" t="str">
        <f t="shared" si="7"/>
        <v>13179</v>
      </c>
    </row>
    <row r="481" spans="1:13" x14ac:dyDescent="0.25">
      <c r="A481" t="s">
        <v>1175</v>
      </c>
      <c r="B481" t="s">
        <v>6476</v>
      </c>
      <c r="C481" t="s">
        <v>7179</v>
      </c>
      <c r="D481" t="s">
        <v>6176</v>
      </c>
      <c r="F481" t="s">
        <v>6474</v>
      </c>
      <c r="G481" t="s">
        <v>7178</v>
      </c>
      <c r="H481" t="s">
        <v>5278</v>
      </c>
      <c r="I481" t="s">
        <v>1142</v>
      </c>
      <c r="J481" t="s">
        <v>1326</v>
      </c>
      <c r="K481" t="s">
        <v>6199</v>
      </c>
      <c r="M481" t="str">
        <f t="shared" si="7"/>
        <v>13183</v>
      </c>
    </row>
    <row r="482" spans="1:13" x14ac:dyDescent="0.25">
      <c r="A482" t="s">
        <v>7177</v>
      </c>
      <c r="C482" t="s">
        <v>7176</v>
      </c>
      <c r="D482" t="s">
        <v>6176</v>
      </c>
      <c r="G482" t="s">
        <v>7175</v>
      </c>
      <c r="H482" t="s">
        <v>5462</v>
      </c>
      <c r="I482" t="s">
        <v>929</v>
      </c>
      <c r="J482" t="s">
        <v>1611</v>
      </c>
      <c r="K482" t="s">
        <v>6174</v>
      </c>
      <c r="M482" t="str">
        <f t="shared" si="7"/>
        <v>12017</v>
      </c>
    </row>
    <row r="483" spans="1:13" x14ac:dyDescent="0.25">
      <c r="A483" t="s">
        <v>128</v>
      </c>
      <c r="B483" t="s">
        <v>7174</v>
      </c>
      <c r="C483" t="s">
        <v>7173</v>
      </c>
      <c r="D483" t="s">
        <v>6176</v>
      </c>
      <c r="F483" t="s">
        <v>7172</v>
      </c>
      <c r="G483" t="s">
        <v>7171</v>
      </c>
      <c r="H483" t="s">
        <v>5689</v>
      </c>
      <c r="I483" t="s">
        <v>106</v>
      </c>
      <c r="J483" t="s">
        <v>126</v>
      </c>
      <c r="K483" t="s">
        <v>6174</v>
      </c>
      <c r="M483" t="str">
        <f t="shared" si="7"/>
        <v>05051</v>
      </c>
    </row>
    <row r="484" spans="1:13" x14ac:dyDescent="0.25">
      <c r="A484" t="s">
        <v>1585</v>
      </c>
      <c r="C484" t="s">
        <v>7169</v>
      </c>
      <c r="D484" t="s">
        <v>6176</v>
      </c>
      <c r="G484" t="s">
        <v>7170</v>
      </c>
      <c r="H484" t="s">
        <v>5623</v>
      </c>
      <c r="I484" t="s">
        <v>19</v>
      </c>
      <c r="J484" t="s">
        <v>1092</v>
      </c>
      <c r="K484" t="s">
        <v>6174</v>
      </c>
      <c r="M484" t="str">
        <f t="shared" si="7"/>
        <v>22057</v>
      </c>
    </row>
    <row r="485" spans="1:13" x14ac:dyDescent="0.25">
      <c r="A485" t="s">
        <v>1585</v>
      </c>
      <c r="C485" t="s">
        <v>7169</v>
      </c>
      <c r="D485" t="s">
        <v>6176</v>
      </c>
      <c r="G485" t="s">
        <v>7168</v>
      </c>
      <c r="H485" t="s">
        <v>5623</v>
      </c>
      <c r="I485" t="s">
        <v>19</v>
      </c>
      <c r="J485" t="s">
        <v>1584</v>
      </c>
      <c r="K485" t="s">
        <v>6174</v>
      </c>
      <c r="M485" t="str">
        <f t="shared" si="7"/>
        <v>22109</v>
      </c>
    </row>
    <row r="486" spans="1:13" x14ac:dyDescent="0.25">
      <c r="A486" t="s">
        <v>2807</v>
      </c>
      <c r="B486" t="s">
        <v>7162</v>
      </c>
      <c r="C486" t="s">
        <v>6068</v>
      </c>
      <c r="D486" t="s">
        <v>6176</v>
      </c>
      <c r="F486" t="s">
        <v>7161</v>
      </c>
      <c r="G486" t="s">
        <v>7167</v>
      </c>
      <c r="H486" t="s">
        <v>4977</v>
      </c>
      <c r="I486" t="s">
        <v>2792</v>
      </c>
      <c r="J486" t="s">
        <v>38</v>
      </c>
      <c r="K486" t="s">
        <v>6199</v>
      </c>
      <c r="M486" t="str">
        <f t="shared" si="7"/>
        <v>48015</v>
      </c>
    </row>
    <row r="487" spans="1:13" x14ac:dyDescent="0.25">
      <c r="A487" t="s">
        <v>2807</v>
      </c>
      <c r="B487" t="s">
        <v>7162</v>
      </c>
      <c r="C487" t="s">
        <v>6068</v>
      </c>
      <c r="D487" t="s">
        <v>6176</v>
      </c>
      <c r="F487" t="s">
        <v>7161</v>
      </c>
      <c r="G487" t="s">
        <v>5629</v>
      </c>
      <c r="H487" t="s">
        <v>4977</v>
      </c>
      <c r="I487" t="s">
        <v>2792</v>
      </c>
      <c r="J487" t="s">
        <v>454</v>
      </c>
      <c r="K487" t="s">
        <v>6174</v>
      </c>
      <c r="M487" t="str">
        <f t="shared" si="7"/>
        <v>48039</v>
      </c>
    </row>
    <row r="488" spans="1:13" x14ac:dyDescent="0.25">
      <c r="A488" t="s">
        <v>2807</v>
      </c>
      <c r="B488" t="s">
        <v>7162</v>
      </c>
      <c r="C488" t="s">
        <v>6068</v>
      </c>
      <c r="D488" t="s">
        <v>6176</v>
      </c>
      <c r="F488" t="s">
        <v>7161</v>
      </c>
      <c r="G488" t="s">
        <v>7166</v>
      </c>
      <c r="H488" t="s">
        <v>4977</v>
      </c>
      <c r="I488" t="s">
        <v>2792</v>
      </c>
      <c r="J488" t="s">
        <v>243</v>
      </c>
      <c r="K488" t="s">
        <v>6174</v>
      </c>
      <c r="M488" t="str">
        <f t="shared" si="7"/>
        <v>48071</v>
      </c>
    </row>
    <row r="489" spans="1:13" x14ac:dyDescent="0.25">
      <c r="A489" t="s">
        <v>2807</v>
      </c>
      <c r="B489" t="s">
        <v>7162</v>
      </c>
      <c r="C489" t="s">
        <v>6068</v>
      </c>
      <c r="D489" t="s">
        <v>6176</v>
      </c>
      <c r="F489" t="s">
        <v>7161</v>
      </c>
      <c r="G489" t="s">
        <v>5265</v>
      </c>
      <c r="H489" t="s">
        <v>4977</v>
      </c>
      <c r="I489" t="s">
        <v>2792</v>
      </c>
      <c r="J489" t="s">
        <v>1478</v>
      </c>
      <c r="K489" t="s">
        <v>6174</v>
      </c>
      <c r="M489" t="str">
        <f t="shared" si="7"/>
        <v>48157</v>
      </c>
    </row>
    <row r="490" spans="1:13" x14ac:dyDescent="0.25">
      <c r="A490" t="s">
        <v>2807</v>
      </c>
      <c r="B490" t="s">
        <v>7162</v>
      </c>
      <c r="C490" t="s">
        <v>6068</v>
      </c>
      <c r="D490" t="s">
        <v>6176</v>
      </c>
      <c r="F490" t="s">
        <v>7161</v>
      </c>
      <c r="G490" t="s">
        <v>7165</v>
      </c>
      <c r="H490" t="s">
        <v>4977</v>
      </c>
      <c r="I490" t="s">
        <v>2792</v>
      </c>
      <c r="J490" t="s">
        <v>1410</v>
      </c>
      <c r="K490" t="s">
        <v>6174</v>
      </c>
      <c r="M490" t="str">
        <f t="shared" si="7"/>
        <v>48167</v>
      </c>
    </row>
    <row r="491" spans="1:13" x14ac:dyDescent="0.25">
      <c r="A491" t="s">
        <v>2807</v>
      </c>
      <c r="B491" t="s">
        <v>7162</v>
      </c>
      <c r="C491" t="s">
        <v>6068</v>
      </c>
      <c r="D491" t="s">
        <v>6176</v>
      </c>
      <c r="F491" t="s">
        <v>7161</v>
      </c>
      <c r="G491" t="s">
        <v>5703</v>
      </c>
      <c r="H491" t="s">
        <v>4977</v>
      </c>
      <c r="I491" t="s">
        <v>2792</v>
      </c>
      <c r="J491" t="s">
        <v>1397</v>
      </c>
      <c r="K491" t="s">
        <v>6174</v>
      </c>
      <c r="M491" t="str">
        <f t="shared" si="7"/>
        <v>48201</v>
      </c>
    </row>
    <row r="492" spans="1:13" x14ac:dyDescent="0.25">
      <c r="A492" t="s">
        <v>2807</v>
      </c>
      <c r="B492" t="s">
        <v>7162</v>
      </c>
      <c r="C492" t="s">
        <v>6068</v>
      </c>
      <c r="D492" t="s">
        <v>6176</v>
      </c>
      <c r="F492" t="s">
        <v>7161</v>
      </c>
      <c r="G492" t="s">
        <v>7164</v>
      </c>
      <c r="H492" t="s">
        <v>4977</v>
      </c>
      <c r="I492" t="s">
        <v>2792</v>
      </c>
      <c r="J492" t="s">
        <v>7163</v>
      </c>
      <c r="K492" t="s">
        <v>6199</v>
      </c>
      <c r="M492" t="str">
        <f t="shared" si="7"/>
        <v>48291</v>
      </c>
    </row>
    <row r="493" spans="1:13" x14ac:dyDescent="0.25">
      <c r="A493" t="s">
        <v>2807</v>
      </c>
      <c r="B493" t="s">
        <v>7162</v>
      </c>
      <c r="C493" t="s">
        <v>6068</v>
      </c>
      <c r="D493" t="s">
        <v>6176</v>
      </c>
      <c r="F493" t="s">
        <v>7161</v>
      </c>
      <c r="G493" t="s">
        <v>4807</v>
      </c>
      <c r="H493" t="s">
        <v>4977</v>
      </c>
      <c r="I493" t="s">
        <v>2792</v>
      </c>
      <c r="J493" t="s">
        <v>2822</v>
      </c>
      <c r="K493" t="s">
        <v>6199</v>
      </c>
      <c r="M493" t="str">
        <f t="shared" si="7"/>
        <v>48339</v>
      </c>
    </row>
    <row r="494" spans="1:13" x14ac:dyDescent="0.25">
      <c r="A494" t="s">
        <v>2807</v>
      </c>
      <c r="B494" t="s">
        <v>7162</v>
      </c>
      <c r="C494" t="s">
        <v>6068</v>
      </c>
      <c r="D494" t="s">
        <v>6176</v>
      </c>
      <c r="F494" t="s">
        <v>7161</v>
      </c>
      <c r="G494" t="s">
        <v>7160</v>
      </c>
      <c r="H494" t="s">
        <v>4977</v>
      </c>
      <c r="I494" t="s">
        <v>2792</v>
      </c>
      <c r="J494" t="s">
        <v>7159</v>
      </c>
      <c r="K494" t="s">
        <v>6199</v>
      </c>
      <c r="M494" t="str">
        <f t="shared" si="7"/>
        <v>48473</v>
      </c>
    </row>
    <row r="495" spans="1:13" x14ac:dyDescent="0.25">
      <c r="A495" t="s">
        <v>1547</v>
      </c>
      <c r="B495" t="s">
        <v>7154</v>
      </c>
      <c r="C495" t="s">
        <v>7153</v>
      </c>
      <c r="D495" t="s">
        <v>6176</v>
      </c>
      <c r="F495" t="s">
        <v>7152</v>
      </c>
      <c r="G495" t="s">
        <v>7158</v>
      </c>
      <c r="H495" t="s">
        <v>5506</v>
      </c>
      <c r="I495" t="s">
        <v>1543</v>
      </c>
      <c r="J495" t="s">
        <v>210</v>
      </c>
      <c r="K495" t="s">
        <v>6174</v>
      </c>
      <c r="M495" t="str">
        <f t="shared" si="7"/>
        <v>21019</v>
      </c>
    </row>
    <row r="496" spans="1:13" x14ac:dyDescent="0.25">
      <c r="A496" t="s">
        <v>1547</v>
      </c>
      <c r="B496" t="s">
        <v>7154</v>
      </c>
      <c r="C496" t="s">
        <v>7153</v>
      </c>
      <c r="D496" t="s">
        <v>6176</v>
      </c>
      <c r="F496" t="s">
        <v>7152</v>
      </c>
      <c r="G496" t="s">
        <v>7157</v>
      </c>
      <c r="H496" t="s">
        <v>5506</v>
      </c>
      <c r="I496" t="s">
        <v>1543</v>
      </c>
      <c r="J496" t="s">
        <v>574</v>
      </c>
      <c r="K496" t="s">
        <v>6174</v>
      </c>
      <c r="M496" t="str">
        <f t="shared" si="7"/>
        <v>21089</v>
      </c>
    </row>
    <row r="497" spans="1:13" x14ac:dyDescent="0.25">
      <c r="A497" t="s">
        <v>1547</v>
      </c>
      <c r="B497" t="s">
        <v>7154</v>
      </c>
      <c r="C497" t="s">
        <v>7153</v>
      </c>
      <c r="D497" t="s">
        <v>6176</v>
      </c>
      <c r="F497" t="s">
        <v>7152</v>
      </c>
      <c r="G497" t="s">
        <v>7156</v>
      </c>
      <c r="H497" t="s">
        <v>5279</v>
      </c>
      <c r="I497" t="s">
        <v>2384</v>
      </c>
      <c r="J497" t="s">
        <v>646</v>
      </c>
      <c r="K497" t="s">
        <v>6174</v>
      </c>
      <c r="M497" t="str">
        <f t="shared" si="7"/>
        <v>39087</v>
      </c>
    </row>
    <row r="498" spans="1:13" x14ac:dyDescent="0.25">
      <c r="A498" t="s">
        <v>1547</v>
      </c>
      <c r="B498" t="s">
        <v>7154</v>
      </c>
      <c r="C498" t="s">
        <v>7153</v>
      </c>
      <c r="D498" t="s">
        <v>6176</v>
      </c>
      <c r="F498" t="s">
        <v>7152</v>
      </c>
      <c r="G498" t="s">
        <v>7155</v>
      </c>
      <c r="H498" t="s">
        <v>5772</v>
      </c>
      <c r="I498" t="s">
        <v>3235</v>
      </c>
      <c r="J498" t="s">
        <v>886</v>
      </c>
      <c r="K498" t="s">
        <v>6174</v>
      </c>
      <c r="M498" t="str">
        <f t="shared" si="7"/>
        <v>54011</v>
      </c>
    </row>
    <row r="499" spans="1:13" x14ac:dyDescent="0.25">
      <c r="A499" t="s">
        <v>1547</v>
      </c>
      <c r="B499" t="s">
        <v>7154</v>
      </c>
      <c r="C499" t="s">
        <v>7153</v>
      </c>
      <c r="D499" t="s">
        <v>6176</v>
      </c>
      <c r="F499" t="s">
        <v>7152</v>
      </c>
      <c r="G499" t="s">
        <v>6437</v>
      </c>
      <c r="H499" t="s">
        <v>5772</v>
      </c>
      <c r="I499" t="s">
        <v>3235</v>
      </c>
      <c r="J499" t="s">
        <v>1339</v>
      </c>
      <c r="K499" t="s">
        <v>6199</v>
      </c>
      <c r="M499" t="str">
        <f t="shared" si="7"/>
        <v>54043</v>
      </c>
    </row>
    <row r="500" spans="1:13" x14ac:dyDescent="0.25">
      <c r="A500" t="s">
        <v>1547</v>
      </c>
      <c r="B500" t="s">
        <v>7154</v>
      </c>
      <c r="C500" t="s">
        <v>7153</v>
      </c>
      <c r="D500" t="s">
        <v>6176</v>
      </c>
      <c r="F500" t="s">
        <v>7152</v>
      </c>
      <c r="G500" t="s">
        <v>6796</v>
      </c>
      <c r="H500" t="s">
        <v>5772</v>
      </c>
      <c r="I500" t="s">
        <v>3235</v>
      </c>
      <c r="J500" t="s">
        <v>768</v>
      </c>
      <c r="K500" t="s">
        <v>6174</v>
      </c>
      <c r="M500" t="str">
        <f t="shared" si="7"/>
        <v>54079</v>
      </c>
    </row>
    <row r="501" spans="1:13" x14ac:dyDescent="0.25">
      <c r="A501" t="s">
        <v>1547</v>
      </c>
      <c r="B501" t="s">
        <v>7154</v>
      </c>
      <c r="C501" t="s">
        <v>7153</v>
      </c>
      <c r="D501" t="s">
        <v>6176</v>
      </c>
      <c r="F501" t="s">
        <v>7152</v>
      </c>
      <c r="G501" t="s">
        <v>5257</v>
      </c>
      <c r="H501" t="s">
        <v>5772</v>
      </c>
      <c r="I501" t="s">
        <v>3235</v>
      </c>
      <c r="J501" t="s">
        <v>472</v>
      </c>
      <c r="K501" t="s">
        <v>6174</v>
      </c>
      <c r="M501" t="str">
        <f t="shared" si="7"/>
        <v>54099</v>
      </c>
    </row>
    <row r="502" spans="1:13" x14ac:dyDescent="0.25">
      <c r="A502" t="s">
        <v>79</v>
      </c>
      <c r="B502" t="s">
        <v>7150</v>
      </c>
      <c r="C502" t="s">
        <v>7149</v>
      </c>
      <c r="D502" t="s">
        <v>6176</v>
      </c>
      <c r="F502" t="s">
        <v>7148</v>
      </c>
      <c r="G502" t="s">
        <v>7151</v>
      </c>
      <c r="H502" t="s">
        <v>5535</v>
      </c>
      <c r="I502" t="s">
        <v>35</v>
      </c>
      <c r="J502" t="s">
        <v>384</v>
      </c>
      <c r="K502" t="s">
        <v>6199</v>
      </c>
      <c r="M502" t="str">
        <f t="shared" si="7"/>
        <v>01083</v>
      </c>
    </row>
    <row r="503" spans="1:13" x14ac:dyDescent="0.25">
      <c r="A503" t="s">
        <v>79</v>
      </c>
      <c r="B503" t="s">
        <v>7150</v>
      </c>
      <c r="C503" t="s">
        <v>7149</v>
      </c>
      <c r="D503" t="s">
        <v>6176</v>
      </c>
      <c r="F503" t="s">
        <v>7148</v>
      </c>
      <c r="G503" t="s">
        <v>5681</v>
      </c>
      <c r="H503" t="s">
        <v>5535</v>
      </c>
      <c r="I503" t="s">
        <v>35</v>
      </c>
      <c r="J503" t="s">
        <v>574</v>
      </c>
      <c r="K503" t="s">
        <v>6174</v>
      </c>
      <c r="M503" t="str">
        <f t="shared" si="7"/>
        <v>01089</v>
      </c>
    </row>
    <row r="504" spans="1:13" x14ac:dyDescent="0.25">
      <c r="A504" t="s">
        <v>1279</v>
      </c>
      <c r="B504" t="s">
        <v>7145</v>
      </c>
      <c r="C504" t="s">
        <v>7144</v>
      </c>
      <c r="D504" t="s">
        <v>6176</v>
      </c>
      <c r="F504" t="s">
        <v>7143</v>
      </c>
      <c r="G504" t="s">
        <v>7147</v>
      </c>
      <c r="H504" t="s">
        <v>5927</v>
      </c>
      <c r="I504" t="s">
        <v>1268</v>
      </c>
      <c r="J504" t="s">
        <v>210</v>
      </c>
      <c r="K504" t="s">
        <v>6174</v>
      </c>
      <c r="M504" t="str">
        <f t="shared" si="7"/>
        <v>16019</v>
      </c>
    </row>
    <row r="505" spans="1:13" x14ac:dyDescent="0.25">
      <c r="A505" t="s">
        <v>1279</v>
      </c>
      <c r="B505" t="s">
        <v>7145</v>
      </c>
      <c r="C505" t="s">
        <v>7144</v>
      </c>
      <c r="D505" t="s">
        <v>6176</v>
      </c>
      <c r="F505" t="s">
        <v>7143</v>
      </c>
      <c r="G505" t="s">
        <v>7146</v>
      </c>
      <c r="H505" t="s">
        <v>5927</v>
      </c>
      <c r="I505" t="s">
        <v>1268</v>
      </c>
      <c r="J505" t="s">
        <v>1625</v>
      </c>
      <c r="K505" t="s">
        <v>6199</v>
      </c>
      <c r="M505" t="str">
        <f t="shared" si="7"/>
        <v>16023</v>
      </c>
    </row>
    <row r="506" spans="1:13" x14ac:dyDescent="0.25">
      <c r="A506" t="s">
        <v>1279</v>
      </c>
      <c r="B506" t="s">
        <v>7145</v>
      </c>
      <c r="C506" t="s">
        <v>7144</v>
      </c>
      <c r="D506" t="s">
        <v>6176</v>
      </c>
      <c r="F506" t="s">
        <v>7143</v>
      </c>
      <c r="G506" t="s">
        <v>5239</v>
      </c>
      <c r="H506" t="s">
        <v>5927</v>
      </c>
      <c r="I506" t="s">
        <v>1268</v>
      </c>
      <c r="J506" t="s">
        <v>126</v>
      </c>
      <c r="K506" t="s">
        <v>6199</v>
      </c>
      <c r="M506" t="str">
        <f t="shared" si="7"/>
        <v>16051</v>
      </c>
    </row>
    <row r="507" spans="1:13" x14ac:dyDescent="0.25">
      <c r="A507" t="s">
        <v>1446</v>
      </c>
      <c r="B507" t="s">
        <v>6841</v>
      </c>
      <c r="C507" t="s">
        <v>7140</v>
      </c>
      <c r="D507" t="s">
        <v>6176</v>
      </c>
      <c r="F507" t="s">
        <v>6839</v>
      </c>
      <c r="G507" t="s">
        <v>6605</v>
      </c>
      <c r="H507" t="s">
        <v>5428</v>
      </c>
      <c r="I507" t="s">
        <v>1437</v>
      </c>
      <c r="J507" t="s">
        <v>886</v>
      </c>
      <c r="K507" t="s">
        <v>6174</v>
      </c>
      <c r="M507" t="str">
        <f t="shared" si="7"/>
        <v>18011</v>
      </c>
    </row>
    <row r="508" spans="1:13" x14ac:dyDescent="0.25">
      <c r="A508" t="s">
        <v>1446</v>
      </c>
      <c r="B508" t="s">
        <v>6841</v>
      </c>
      <c r="C508" t="s">
        <v>7140</v>
      </c>
      <c r="D508" t="s">
        <v>6176</v>
      </c>
      <c r="F508" t="s">
        <v>6839</v>
      </c>
      <c r="G508" t="s">
        <v>7142</v>
      </c>
      <c r="H508" t="s">
        <v>5428</v>
      </c>
      <c r="I508" t="s">
        <v>1437</v>
      </c>
      <c r="J508" t="s">
        <v>170</v>
      </c>
      <c r="K508" t="s">
        <v>6199</v>
      </c>
      <c r="M508" t="str">
        <f t="shared" si="7"/>
        <v>18013</v>
      </c>
    </row>
    <row r="509" spans="1:13" x14ac:dyDescent="0.25">
      <c r="A509" t="s">
        <v>1446</v>
      </c>
      <c r="B509" t="s">
        <v>6841</v>
      </c>
      <c r="C509" t="s">
        <v>7140</v>
      </c>
      <c r="D509" t="s">
        <v>6176</v>
      </c>
      <c r="F509" t="s">
        <v>6839</v>
      </c>
      <c r="G509" t="s">
        <v>5325</v>
      </c>
      <c r="H509" t="s">
        <v>5428</v>
      </c>
      <c r="I509" t="s">
        <v>1437</v>
      </c>
      <c r="J509" t="s">
        <v>1092</v>
      </c>
      <c r="K509" t="s">
        <v>6174</v>
      </c>
      <c r="M509" t="str">
        <f t="shared" si="7"/>
        <v>18057</v>
      </c>
    </row>
    <row r="510" spans="1:13" x14ac:dyDescent="0.25">
      <c r="A510" t="s">
        <v>1446</v>
      </c>
      <c r="B510" t="s">
        <v>6841</v>
      </c>
      <c r="C510" t="s">
        <v>7140</v>
      </c>
      <c r="D510" t="s">
        <v>6176</v>
      </c>
      <c r="F510" t="s">
        <v>6839</v>
      </c>
      <c r="G510" t="s">
        <v>6238</v>
      </c>
      <c r="H510" t="s">
        <v>5428</v>
      </c>
      <c r="I510" t="s">
        <v>1437</v>
      </c>
      <c r="J510" t="s">
        <v>236</v>
      </c>
      <c r="K510" t="s">
        <v>6174</v>
      </c>
      <c r="M510" t="str">
        <f t="shared" si="7"/>
        <v>18059</v>
      </c>
    </row>
    <row r="511" spans="1:13" x14ac:dyDescent="0.25">
      <c r="A511" t="s">
        <v>1446</v>
      </c>
      <c r="B511" t="s">
        <v>6841</v>
      </c>
      <c r="C511" t="s">
        <v>7140</v>
      </c>
      <c r="D511" t="s">
        <v>6176</v>
      </c>
      <c r="F511" t="s">
        <v>6839</v>
      </c>
      <c r="G511" t="s">
        <v>7141</v>
      </c>
      <c r="H511" t="s">
        <v>5428</v>
      </c>
      <c r="I511" t="s">
        <v>1437</v>
      </c>
      <c r="J511" t="s">
        <v>1208</v>
      </c>
      <c r="K511" t="s">
        <v>6174</v>
      </c>
      <c r="M511" t="str">
        <f t="shared" si="7"/>
        <v>18063</v>
      </c>
    </row>
    <row r="512" spans="1:13" x14ac:dyDescent="0.25">
      <c r="A512" t="s">
        <v>1446</v>
      </c>
      <c r="B512" t="s">
        <v>6841</v>
      </c>
      <c r="C512" t="s">
        <v>7140</v>
      </c>
      <c r="D512" t="s">
        <v>6176</v>
      </c>
      <c r="F512" t="s">
        <v>6839</v>
      </c>
      <c r="G512" t="s">
        <v>5560</v>
      </c>
      <c r="H512" t="s">
        <v>5428</v>
      </c>
      <c r="I512" t="s">
        <v>1437</v>
      </c>
      <c r="J512" t="s">
        <v>43</v>
      </c>
      <c r="K512" t="s">
        <v>6174</v>
      </c>
      <c r="M512" t="str">
        <f t="shared" si="7"/>
        <v>18081</v>
      </c>
    </row>
    <row r="513" spans="1:13" x14ac:dyDescent="0.25">
      <c r="A513" t="s">
        <v>1446</v>
      </c>
      <c r="B513" t="s">
        <v>6841</v>
      </c>
      <c r="C513" t="s">
        <v>7140</v>
      </c>
      <c r="D513" t="s">
        <v>6176</v>
      </c>
      <c r="F513" t="s">
        <v>6839</v>
      </c>
      <c r="G513" t="s">
        <v>5681</v>
      </c>
      <c r="H513" t="s">
        <v>5428</v>
      </c>
      <c r="I513" t="s">
        <v>1437</v>
      </c>
      <c r="J513" t="s">
        <v>351</v>
      </c>
      <c r="K513" t="s">
        <v>6199</v>
      </c>
      <c r="M513" t="str">
        <f t="shared" si="7"/>
        <v>18095</v>
      </c>
    </row>
    <row r="514" spans="1:13" x14ac:dyDescent="0.25">
      <c r="A514" t="s">
        <v>1446</v>
      </c>
      <c r="B514" t="s">
        <v>6841</v>
      </c>
      <c r="C514" t="s">
        <v>7140</v>
      </c>
      <c r="D514" t="s">
        <v>6176</v>
      </c>
      <c r="F514" t="s">
        <v>6839</v>
      </c>
      <c r="G514" t="s">
        <v>5563</v>
      </c>
      <c r="H514" t="s">
        <v>5428</v>
      </c>
      <c r="I514" t="s">
        <v>1437</v>
      </c>
      <c r="J514" t="s">
        <v>82</v>
      </c>
      <c r="K514" t="s">
        <v>6174</v>
      </c>
      <c r="M514" t="str">
        <f t="shared" ref="M514:M577" si="8">I514&amp;J514</f>
        <v>18097</v>
      </c>
    </row>
    <row r="515" spans="1:13" x14ac:dyDescent="0.25">
      <c r="A515" t="s">
        <v>1446</v>
      </c>
      <c r="B515" t="s">
        <v>6841</v>
      </c>
      <c r="C515" t="s">
        <v>7140</v>
      </c>
      <c r="D515" t="s">
        <v>6176</v>
      </c>
      <c r="F515" t="s">
        <v>6839</v>
      </c>
      <c r="G515" t="s">
        <v>6768</v>
      </c>
      <c r="H515" t="s">
        <v>5428</v>
      </c>
      <c r="I515" t="s">
        <v>1437</v>
      </c>
      <c r="J515" t="s">
        <v>1584</v>
      </c>
      <c r="K515" t="s">
        <v>6174</v>
      </c>
      <c r="M515" t="str">
        <f t="shared" si="8"/>
        <v>18109</v>
      </c>
    </row>
    <row r="516" spans="1:13" x14ac:dyDescent="0.25">
      <c r="A516" t="s">
        <v>1446</v>
      </c>
      <c r="B516" t="s">
        <v>6841</v>
      </c>
      <c r="C516" t="s">
        <v>7140</v>
      </c>
      <c r="D516" t="s">
        <v>6176</v>
      </c>
      <c r="F516" t="s">
        <v>6839</v>
      </c>
      <c r="G516" t="s">
        <v>6796</v>
      </c>
      <c r="H516" t="s">
        <v>5428</v>
      </c>
      <c r="I516" t="s">
        <v>1437</v>
      </c>
      <c r="J516" t="s">
        <v>2050</v>
      </c>
      <c r="K516" t="s">
        <v>6199</v>
      </c>
      <c r="M516" t="str">
        <f t="shared" si="8"/>
        <v>18133</v>
      </c>
    </row>
    <row r="517" spans="1:13" x14ac:dyDescent="0.25">
      <c r="A517" t="s">
        <v>1446</v>
      </c>
      <c r="B517" t="s">
        <v>6841</v>
      </c>
      <c r="C517" t="s">
        <v>7140</v>
      </c>
      <c r="D517" t="s">
        <v>6176</v>
      </c>
      <c r="F517" t="s">
        <v>6839</v>
      </c>
      <c r="G517" t="s">
        <v>5553</v>
      </c>
      <c r="H517" t="s">
        <v>5428</v>
      </c>
      <c r="I517" t="s">
        <v>1437</v>
      </c>
      <c r="J517" t="s">
        <v>1851</v>
      </c>
      <c r="K517" t="s">
        <v>6199</v>
      </c>
      <c r="M517" t="str">
        <f t="shared" si="8"/>
        <v>18145</v>
      </c>
    </row>
    <row r="518" spans="1:13" x14ac:dyDescent="0.25">
      <c r="A518" t="s">
        <v>1255</v>
      </c>
      <c r="B518" t="s">
        <v>7139</v>
      </c>
      <c r="C518" t="s">
        <v>7138</v>
      </c>
      <c r="D518" t="s">
        <v>6176</v>
      </c>
      <c r="F518" t="s">
        <v>7137</v>
      </c>
      <c r="G518" t="s">
        <v>5560</v>
      </c>
      <c r="H518" t="s">
        <v>5674</v>
      </c>
      <c r="I518" t="s">
        <v>1224</v>
      </c>
      <c r="J518" t="s">
        <v>944</v>
      </c>
      <c r="K518" t="s">
        <v>6174</v>
      </c>
      <c r="M518" t="str">
        <f t="shared" si="8"/>
        <v>19103</v>
      </c>
    </row>
    <row r="519" spans="1:13" x14ac:dyDescent="0.25">
      <c r="A519" t="s">
        <v>1255</v>
      </c>
      <c r="B519" t="s">
        <v>7139</v>
      </c>
      <c r="C519" t="s">
        <v>7138</v>
      </c>
      <c r="D519" t="s">
        <v>6176</v>
      </c>
      <c r="F519" t="s">
        <v>7137</v>
      </c>
      <c r="G519" t="s">
        <v>5437</v>
      </c>
      <c r="H519" t="s">
        <v>5674</v>
      </c>
      <c r="I519" t="s">
        <v>1224</v>
      </c>
      <c r="J519" t="s">
        <v>1326</v>
      </c>
      <c r="K519" t="s">
        <v>6199</v>
      </c>
      <c r="M519" t="str">
        <f t="shared" si="8"/>
        <v>19183</v>
      </c>
    </row>
    <row r="520" spans="1:13" x14ac:dyDescent="0.25">
      <c r="A520" t="s">
        <v>2318</v>
      </c>
      <c r="B520" t="s">
        <v>7136</v>
      </c>
      <c r="C520" t="s">
        <v>7135</v>
      </c>
      <c r="D520" t="s">
        <v>6176</v>
      </c>
      <c r="F520" t="s">
        <v>7134</v>
      </c>
      <c r="G520" t="s">
        <v>7133</v>
      </c>
      <c r="H520" t="s">
        <v>4890</v>
      </c>
      <c r="I520" t="s">
        <v>2266</v>
      </c>
      <c r="J520" t="s">
        <v>1584</v>
      </c>
      <c r="K520" t="s">
        <v>6174</v>
      </c>
      <c r="M520" t="str">
        <f t="shared" si="8"/>
        <v>36109</v>
      </c>
    </row>
    <row r="521" spans="1:13" x14ac:dyDescent="0.25">
      <c r="A521" t="s">
        <v>1804</v>
      </c>
      <c r="C521" t="s">
        <v>7132</v>
      </c>
      <c r="D521" t="s">
        <v>6176</v>
      </c>
      <c r="G521" t="s">
        <v>6360</v>
      </c>
      <c r="H521" t="s">
        <v>5401</v>
      </c>
      <c r="I521" t="s">
        <v>1762</v>
      </c>
      <c r="J521" t="s">
        <v>618</v>
      </c>
      <c r="K521" t="s">
        <v>6174</v>
      </c>
      <c r="M521" t="str">
        <f t="shared" si="8"/>
        <v>26075</v>
      </c>
    </row>
    <row r="522" spans="1:13" x14ac:dyDescent="0.25">
      <c r="A522" t="s">
        <v>1991</v>
      </c>
      <c r="B522" t="s">
        <v>7127</v>
      </c>
      <c r="C522" t="s">
        <v>7126</v>
      </c>
      <c r="D522" t="s">
        <v>6176</v>
      </c>
      <c r="F522" t="s">
        <v>7125</v>
      </c>
      <c r="G522" t="s">
        <v>7131</v>
      </c>
      <c r="H522" t="s">
        <v>5594</v>
      </c>
      <c r="I522" t="s">
        <v>1981</v>
      </c>
      <c r="J522" t="s">
        <v>247</v>
      </c>
      <c r="K522" t="s">
        <v>6199</v>
      </c>
      <c r="M522" t="str">
        <f t="shared" si="8"/>
        <v>28029</v>
      </c>
    </row>
    <row r="523" spans="1:13" x14ac:dyDescent="0.25">
      <c r="A523" t="s">
        <v>1991</v>
      </c>
      <c r="B523" t="s">
        <v>7127</v>
      </c>
      <c r="C523" t="s">
        <v>7126</v>
      </c>
      <c r="D523" t="s">
        <v>6176</v>
      </c>
      <c r="F523" t="s">
        <v>7125</v>
      </c>
      <c r="G523" t="s">
        <v>7130</v>
      </c>
      <c r="H523" t="s">
        <v>5594</v>
      </c>
      <c r="I523" t="s">
        <v>1981</v>
      </c>
      <c r="J523" t="s">
        <v>1793</v>
      </c>
      <c r="K523" t="s">
        <v>6174</v>
      </c>
      <c r="M523" t="str">
        <f t="shared" si="8"/>
        <v>28049</v>
      </c>
    </row>
    <row r="524" spans="1:13" x14ac:dyDescent="0.25">
      <c r="A524" t="s">
        <v>1991</v>
      </c>
      <c r="B524" t="s">
        <v>7127</v>
      </c>
      <c r="C524" t="s">
        <v>7126</v>
      </c>
      <c r="D524" t="s">
        <v>6176</v>
      </c>
      <c r="F524" t="s">
        <v>7125</v>
      </c>
      <c r="G524" t="s">
        <v>5681</v>
      </c>
      <c r="H524" t="s">
        <v>5594</v>
      </c>
      <c r="I524" t="s">
        <v>1981</v>
      </c>
      <c r="J524" t="s">
        <v>574</v>
      </c>
      <c r="K524" t="s">
        <v>6174</v>
      </c>
      <c r="M524" t="str">
        <f t="shared" si="8"/>
        <v>28089</v>
      </c>
    </row>
    <row r="525" spans="1:13" x14ac:dyDescent="0.25">
      <c r="A525" t="s">
        <v>1991</v>
      </c>
      <c r="B525" t="s">
        <v>7127</v>
      </c>
      <c r="C525" t="s">
        <v>7126</v>
      </c>
      <c r="D525" t="s">
        <v>6176</v>
      </c>
      <c r="F525" t="s">
        <v>7125</v>
      </c>
      <c r="G525" t="s">
        <v>7129</v>
      </c>
      <c r="H525" t="s">
        <v>5594</v>
      </c>
      <c r="I525" t="s">
        <v>1981</v>
      </c>
      <c r="J525" t="s">
        <v>1177</v>
      </c>
      <c r="K525" t="s">
        <v>6174</v>
      </c>
      <c r="M525" t="str">
        <f t="shared" si="8"/>
        <v>28121</v>
      </c>
    </row>
    <row r="526" spans="1:13" x14ac:dyDescent="0.25">
      <c r="A526" t="s">
        <v>1991</v>
      </c>
      <c r="B526" t="s">
        <v>7127</v>
      </c>
      <c r="C526" t="s">
        <v>7126</v>
      </c>
      <c r="D526" t="s">
        <v>6176</v>
      </c>
      <c r="F526" t="s">
        <v>7125</v>
      </c>
      <c r="G526" t="s">
        <v>7128</v>
      </c>
      <c r="H526" t="s">
        <v>5594</v>
      </c>
      <c r="I526" t="s">
        <v>1981</v>
      </c>
      <c r="J526" t="s">
        <v>960</v>
      </c>
      <c r="K526" t="s">
        <v>6199</v>
      </c>
      <c r="M526" t="str">
        <f t="shared" si="8"/>
        <v>28127</v>
      </c>
    </row>
    <row r="527" spans="1:13" x14ac:dyDescent="0.25">
      <c r="A527" t="s">
        <v>1991</v>
      </c>
      <c r="B527" t="s">
        <v>7127</v>
      </c>
      <c r="C527" t="s">
        <v>7126</v>
      </c>
      <c r="D527" t="s">
        <v>6176</v>
      </c>
      <c r="F527" t="s">
        <v>7125</v>
      </c>
      <c r="G527" t="s">
        <v>7124</v>
      </c>
      <c r="H527" t="s">
        <v>5594</v>
      </c>
      <c r="I527" t="s">
        <v>1981</v>
      </c>
      <c r="J527" t="s">
        <v>1243</v>
      </c>
      <c r="K527" t="s">
        <v>6199</v>
      </c>
      <c r="M527" t="str">
        <f t="shared" si="8"/>
        <v>28163</v>
      </c>
    </row>
    <row r="528" spans="1:13" x14ac:dyDescent="0.25">
      <c r="A528" t="s">
        <v>2766</v>
      </c>
      <c r="C528" t="s">
        <v>7122</v>
      </c>
      <c r="D528" t="s">
        <v>6176</v>
      </c>
      <c r="G528" t="s">
        <v>5262</v>
      </c>
      <c r="H528" t="s">
        <v>5443</v>
      </c>
      <c r="I528" t="s">
        <v>2750</v>
      </c>
      <c r="J528" t="s">
        <v>1625</v>
      </c>
      <c r="K528" t="s">
        <v>6199</v>
      </c>
      <c r="M528" t="str">
        <f t="shared" si="8"/>
        <v>47023</v>
      </c>
    </row>
    <row r="529" spans="1:13" x14ac:dyDescent="0.25">
      <c r="A529" t="s">
        <v>2766</v>
      </c>
      <c r="C529" t="s">
        <v>7122</v>
      </c>
      <c r="D529" t="s">
        <v>6176</v>
      </c>
      <c r="G529" t="s">
        <v>7123</v>
      </c>
      <c r="H529" t="s">
        <v>5443</v>
      </c>
      <c r="I529" t="s">
        <v>2750</v>
      </c>
      <c r="J529" t="s">
        <v>1058</v>
      </c>
      <c r="K529" t="s">
        <v>6199</v>
      </c>
      <c r="M529" t="str">
        <f t="shared" si="8"/>
        <v>47033</v>
      </c>
    </row>
    <row r="530" spans="1:13" x14ac:dyDescent="0.25">
      <c r="A530" t="s">
        <v>2766</v>
      </c>
      <c r="C530" t="s">
        <v>7122</v>
      </c>
      <c r="D530" t="s">
        <v>6176</v>
      </c>
      <c r="G530" t="s">
        <v>5681</v>
      </c>
      <c r="H530" t="s">
        <v>5443</v>
      </c>
      <c r="I530" t="s">
        <v>2750</v>
      </c>
      <c r="J530" t="s">
        <v>322</v>
      </c>
      <c r="K530" t="s">
        <v>6174</v>
      </c>
      <c r="M530" t="str">
        <f t="shared" si="8"/>
        <v>47113</v>
      </c>
    </row>
    <row r="531" spans="1:13" x14ac:dyDescent="0.25">
      <c r="A531" t="s">
        <v>1113</v>
      </c>
      <c r="B531" t="s">
        <v>7119</v>
      </c>
      <c r="C531" t="s">
        <v>7118</v>
      </c>
      <c r="D531" t="s">
        <v>6176</v>
      </c>
      <c r="F531" t="s">
        <v>7117</v>
      </c>
      <c r="G531" t="s">
        <v>7121</v>
      </c>
      <c r="H531" t="s">
        <v>5462</v>
      </c>
      <c r="I531" t="s">
        <v>929</v>
      </c>
      <c r="J531" t="s">
        <v>844</v>
      </c>
      <c r="K531" t="s">
        <v>6199</v>
      </c>
      <c r="M531" t="str">
        <f t="shared" si="8"/>
        <v>12003</v>
      </c>
    </row>
    <row r="532" spans="1:13" x14ac:dyDescent="0.25">
      <c r="A532" t="s">
        <v>1113</v>
      </c>
      <c r="B532" t="s">
        <v>7119</v>
      </c>
      <c r="C532" t="s">
        <v>7118</v>
      </c>
      <c r="D532" t="s">
        <v>6176</v>
      </c>
      <c r="F532" t="s">
        <v>7117</v>
      </c>
      <c r="G532" t="s">
        <v>6223</v>
      </c>
      <c r="H532" t="s">
        <v>5462</v>
      </c>
      <c r="I532" t="s">
        <v>929</v>
      </c>
      <c r="J532" t="s">
        <v>210</v>
      </c>
      <c r="K532" t="s">
        <v>6174</v>
      </c>
      <c r="M532" t="str">
        <f t="shared" si="8"/>
        <v>12019</v>
      </c>
    </row>
    <row r="533" spans="1:13" x14ac:dyDescent="0.25">
      <c r="A533" t="s">
        <v>1113</v>
      </c>
      <c r="B533" t="s">
        <v>7119</v>
      </c>
      <c r="C533" t="s">
        <v>7118</v>
      </c>
      <c r="D533" t="s">
        <v>6176</v>
      </c>
      <c r="F533" t="s">
        <v>7117</v>
      </c>
      <c r="G533" t="s">
        <v>7120</v>
      </c>
      <c r="H533" t="s">
        <v>5462</v>
      </c>
      <c r="I533" t="s">
        <v>929</v>
      </c>
      <c r="J533" t="s">
        <v>135</v>
      </c>
      <c r="K533" t="s">
        <v>6174</v>
      </c>
      <c r="M533" t="str">
        <f t="shared" si="8"/>
        <v>12031</v>
      </c>
    </row>
    <row r="534" spans="1:13" x14ac:dyDescent="0.25">
      <c r="A534" t="s">
        <v>1113</v>
      </c>
      <c r="B534" t="s">
        <v>7119</v>
      </c>
      <c r="C534" t="s">
        <v>7118</v>
      </c>
      <c r="D534" t="s">
        <v>6176</v>
      </c>
      <c r="F534" t="s">
        <v>7117</v>
      </c>
      <c r="G534" t="s">
        <v>5840</v>
      </c>
      <c r="H534" t="s">
        <v>5462</v>
      </c>
      <c r="I534" t="s">
        <v>929</v>
      </c>
      <c r="J534" t="s">
        <v>574</v>
      </c>
      <c r="K534" t="s">
        <v>6199</v>
      </c>
      <c r="M534" t="str">
        <f t="shared" si="8"/>
        <v>12089</v>
      </c>
    </row>
    <row r="535" spans="1:13" x14ac:dyDescent="0.25">
      <c r="A535" t="s">
        <v>1113</v>
      </c>
      <c r="B535" t="s">
        <v>7119</v>
      </c>
      <c r="C535" t="s">
        <v>7118</v>
      </c>
      <c r="D535" t="s">
        <v>6176</v>
      </c>
      <c r="F535" t="s">
        <v>7117</v>
      </c>
      <c r="G535" t="s">
        <v>4646</v>
      </c>
      <c r="H535" t="s">
        <v>5462</v>
      </c>
      <c r="I535" t="s">
        <v>929</v>
      </c>
      <c r="J535" t="s">
        <v>1584</v>
      </c>
      <c r="K535" t="s">
        <v>6199</v>
      </c>
      <c r="M535" t="str">
        <f t="shared" si="8"/>
        <v>12109</v>
      </c>
    </row>
    <row r="536" spans="1:13" x14ac:dyDescent="0.25">
      <c r="A536" t="s">
        <v>2052</v>
      </c>
      <c r="C536" t="s">
        <v>7116</v>
      </c>
      <c r="D536" t="s">
        <v>6176</v>
      </c>
      <c r="G536" t="s">
        <v>7115</v>
      </c>
      <c r="H536" t="s">
        <v>5174</v>
      </c>
      <c r="I536" t="s">
        <v>2012</v>
      </c>
      <c r="J536" t="s">
        <v>2050</v>
      </c>
      <c r="K536" t="s">
        <v>6174</v>
      </c>
      <c r="M536" t="str">
        <f t="shared" si="8"/>
        <v>37133</v>
      </c>
    </row>
    <row r="537" spans="1:13" x14ac:dyDescent="0.25">
      <c r="A537" t="s">
        <v>3173</v>
      </c>
      <c r="B537" t="s">
        <v>6935</v>
      </c>
      <c r="C537" t="s">
        <v>7114</v>
      </c>
      <c r="D537" t="s">
        <v>6176</v>
      </c>
      <c r="F537" t="s">
        <v>6933</v>
      </c>
      <c r="G537" t="s">
        <v>7113</v>
      </c>
      <c r="H537" t="s">
        <v>5505</v>
      </c>
      <c r="I537" t="s">
        <v>3167</v>
      </c>
      <c r="J537" t="s">
        <v>1004</v>
      </c>
      <c r="K537" t="s">
        <v>6174</v>
      </c>
      <c r="M537" t="str">
        <f t="shared" si="8"/>
        <v>55105</v>
      </c>
    </row>
    <row r="538" spans="1:13" x14ac:dyDescent="0.25">
      <c r="A538" t="s">
        <v>1955</v>
      </c>
      <c r="C538" t="s">
        <v>7109</v>
      </c>
      <c r="D538" t="s">
        <v>6176</v>
      </c>
      <c r="G538" t="s">
        <v>7112</v>
      </c>
      <c r="H538" t="s">
        <v>5517</v>
      </c>
      <c r="I538" t="s">
        <v>1940</v>
      </c>
      <c r="J538" t="s">
        <v>215</v>
      </c>
      <c r="K538" t="s">
        <v>6199</v>
      </c>
      <c r="M538" t="str">
        <f t="shared" si="8"/>
        <v>29027</v>
      </c>
    </row>
    <row r="539" spans="1:13" x14ac:dyDescent="0.25">
      <c r="A539" t="s">
        <v>1955</v>
      </c>
      <c r="C539" t="s">
        <v>7109</v>
      </c>
      <c r="D539" t="s">
        <v>6176</v>
      </c>
      <c r="G539" t="s">
        <v>7111</v>
      </c>
      <c r="H539" t="s">
        <v>5517</v>
      </c>
      <c r="I539" t="s">
        <v>1940</v>
      </c>
      <c r="J539" t="s">
        <v>126</v>
      </c>
      <c r="K539" t="s">
        <v>6174</v>
      </c>
      <c r="M539" t="str">
        <f t="shared" si="8"/>
        <v>29051</v>
      </c>
    </row>
    <row r="540" spans="1:13" x14ac:dyDescent="0.25">
      <c r="A540" t="s">
        <v>1955</v>
      </c>
      <c r="C540" t="s">
        <v>7109</v>
      </c>
      <c r="D540" t="s">
        <v>6176</v>
      </c>
      <c r="G540" t="s">
        <v>7110</v>
      </c>
      <c r="H540" t="s">
        <v>5517</v>
      </c>
      <c r="I540" t="s">
        <v>1940</v>
      </c>
      <c r="J540" t="s">
        <v>1216</v>
      </c>
      <c r="K540" t="s">
        <v>6199</v>
      </c>
      <c r="M540" t="str">
        <f t="shared" si="8"/>
        <v>29135</v>
      </c>
    </row>
    <row r="541" spans="1:13" x14ac:dyDescent="0.25">
      <c r="A541" t="s">
        <v>1955</v>
      </c>
      <c r="C541" t="s">
        <v>7109</v>
      </c>
      <c r="D541" t="s">
        <v>6176</v>
      </c>
      <c r="G541" t="s">
        <v>6348</v>
      </c>
      <c r="H541" t="s">
        <v>5517</v>
      </c>
      <c r="I541" t="s">
        <v>1940</v>
      </c>
      <c r="J541" t="s">
        <v>1218</v>
      </c>
      <c r="K541" t="s">
        <v>6199</v>
      </c>
      <c r="M541" t="str">
        <f t="shared" si="8"/>
        <v>29151</v>
      </c>
    </row>
    <row r="542" spans="1:13" x14ac:dyDescent="0.25">
      <c r="A542" t="s">
        <v>2761</v>
      </c>
      <c r="B542" t="s">
        <v>7064</v>
      </c>
      <c r="C542" t="s">
        <v>7106</v>
      </c>
      <c r="D542" t="s">
        <v>6176</v>
      </c>
      <c r="F542" t="s">
        <v>7062</v>
      </c>
      <c r="G542" t="s">
        <v>7108</v>
      </c>
      <c r="H542" t="s">
        <v>5443</v>
      </c>
      <c r="I542" t="s">
        <v>2750</v>
      </c>
      <c r="J542" t="s">
        <v>210</v>
      </c>
      <c r="K542" t="s">
        <v>6174</v>
      </c>
      <c r="M542" t="str">
        <f t="shared" si="8"/>
        <v>47019</v>
      </c>
    </row>
    <row r="543" spans="1:13" x14ac:dyDescent="0.25">
      <c r="A543" t="s">
        <v>2761</v>
      </c>
      <c r="B543" t="s">
        <v>7064</v>
      </c>
      <c r="C543" t="s">
        <v>7106</v>
      </c>
      <c r="D543" t="s">
        <v>6176</v>
      </c>
      <c r="F543" t="s">
        <v>7062</v>
      </c>
      <c r="G543" t="s">
        <v>7107</v>
      </c>
      <c r="H543" t="s">
        <v>5443</v>
      </c>
      <c r="I543" t="s">
        <v>2750</v>
      </c>
      <c r="J543" t="s">
        <v>6874</v>
      </c>
      <c r="K543" t="s">
        <v>6199</v>
      </c>
      <c r="M543" t="str">
        <f t="shared" si="8"/>
        <v>47171</v>
      </c>
    </row>
    <row r="544" spans="1:13" x14ac:dyDescent="0.25">
      <c r="A544" t="s">
        <v>2761</v>
      </c>
      <c r="B544" t="s">
        <v>7064</v>
      </c>
      <c r="C544" t="s">
        <v>7106</v>
      </c>
      <c r="D544" t="s">
        <v>6176</v>
      </c>
      <c r="F544" t="s">
        <v>7062</v>
      </c>
      <c r="G544" t="s">
        <v>5437</v>
      </c>
      <c r="H544" t="s">
        <v>5443</v>
      </c>
      <c r="I544" t="s">
        <v>2750</v>
      </c>
      <c r="J544" t="s">
        <v>1173</v>
      </c>
      <c r="K544" t="s">
        <v>6174</v>
      </c>
      <c r="M544" t="str">
        <f t="shared" si="8"/>
        <v>47179</v>
      </c>
    </row>
    <row r="545" spans="1:13" x14ac:dyDescent="0.25">
      <c r="A545" t="s">
        <v>2578</v>
      </c>
      <c r="B545" t="s">
        <v>7105</v>
      </c>
      <c r="C545" t="s">
        <v>7104</v>
      </c>
      <c r="D545" t="s">
        <v>6176</v>
      </c>
      <c r="F545" t="s">
        <v>7103</v>
      </c>
      <c r="G545" t="s">
        <v>7102</v>
      </c>
      <c r="H545" t="s">
        <v>5454</v>
      </c>
      <c r="I545" t="s">
        <v>2541</v>
      </c>
      <c r="J545" t="s">
        <v>1014</v>
      </c>
      <c r="K545" t="s">
        <v>6174</v>
      </c>
      <c r="M545" t="str">
        <f t="shared" si="8"/>
        <v>42021</v>
      </c>
    </row>
    <row r="546" spans="1:13" x14ac:dyDescent="0.25">
      <c r="A546" t="s">
        <v>137</v>
      </c>
      <c r="B546" t="s">
        <v>7100</v>
      </c>
      <c r="C546" t="s">
        <v>7099</v>
      </c>
      <c r="D546" t="s">
        <v>6176</v>
      </c>
      <c r="F546" t="s">
        <v>7098</v>
      </c>
      <c r="G546" t="s">
        <v>7101</v>
      </c>
      <c r="H546" t="s">
        <v>5689</v>
      </c>
      <c r="I546" t="s">
        <v>106</v>
      </c>
      <c r="J546" t="s">
        <v>135</v>
      </c>
      <c r="K546" t="s">
        <v>6174</v>
      </c>
      <c r="M546" t="str">
        <f t="shared" si="8"/>
        <v>05031</v>
      </c>
    </row>
    <row r="547" spans="1:13" x14ac:dyDescent="0.25">
      <c r="A547" t="s">
        <v>137</v>
      </c>
      <c r="B547" t="s">
        <v>7100</v>
      </c>
      <c r="C547" t="s">
        <v>7099</v>
      </c>
      <c r="D547" t="s">
        <v>6176</v>
      </c>
      <c r="F547" t="s">
        <v>7098</v>
      </c>
      <c r="G547" t="s">
        <v>7097</v>
      </c>
      <c r="H547" t="s">
        <v>5689</v>
      </c>
      <c r="I547" t="s">
        <v>106</v>
      </c>
      <c r="J547" t="s">
        <v>265</v>
      </c>
      <c r="K547" t="s">
        <v>6199</v>
      </c>
      <c r="M547" t="str">
        <f t="shared" si="8"/>
        <v>05111</v>
      </c>
    </row>
    <row r="548" spans="1:13" x14ac:dyDescent="0.25">
      <c r="A548" t="s">
        <v>1959</v>
      </c>
      <c r="B548" t="s">
        <v>2959</v>
      </c>
      <c r="C548" t="s">
        <v>7095</v>
      </c>
      <c r="D548" t="s">
        <v>6176</v>
      </c>
      <c r="F548" t="s">
        <v>7094</v>
      </c>
      <c r="G548" t="s">
        <v>7096</v>
      </c>
      <c r="H548" t="s">
        <v>5517</v>
      </c>
      <c r="I548" t="s">
        <v>1940</v>
      </c>
      <c r="J548" t="s">
        <v>82</v>
      </c>
      <c r="K548" t="s">
        <v>6174</v>
      </c>
      <c r="M548" t="str">
        <f t="shared" si="8"/>
        <v>29097</v>
      </c>
    </row>
    <row r="549" spans="1:13" x14ac:dyDescent="0.25">
      <c r="A549" t="s">
        <v>1959</v>
      </c>
      <c r="B549" t="s">
        <v>2959</v>
      </c>
      <c r="C549" t="s">
        <v>7095</v>
      </c>
      <c r="D549" t="s">
        <v>6176</v>
      </c>
      <c r="F549" t="s">
        <v>7094</v>
      </c>
      <c r="G549" t="s">
        <v>7093</v>
      </c>
      <c r="H549" t="s">
        <v>5517</v>
      </c>
      <c r="I549" t="s">
        <v>1940</v>
      </c>
      <c r="J549" t="s">
        <v>1851</v>
      </c>
      <c r="K549" t="s">
        <v>6199</v>
      </c>
      <c r="M549" t="str">
        <f t="shared" si="8"/>
        <v>29145</v>
      </c>
    </row>
    <row r="550" spans="1:13" x14ac:dyDescent="0.25">
      <c r="A550" t="s">
        <v>7091</v>
      </c>
      <c r="C550" t="s">
        <v>7090</v>
      </c>
      <c r="D550" t="s">
        <v>6176</v>
      </c>
      <c r="G550" t="s">
        <v>7092</v>
      </c>
      <c r="H550" t="s">
        <v>5360</v>
      </c>
      <c r="I550" t="s">
        <v>1220</v>
      </c>
      <c r="J550" t="s">
        <v>176</v>
      </c>
      <c r="K550" t="s">
        <v>6199</v>
      </c>
      <c r="M550" t="str">
        <f t="shared" si="8"/>
        <v>15005</v>
      </c>
    </row>
    <row r="551" spans="1:13" x14ac:dyDescent="0.25">
      <c r="A551" t="s">
        <v>7091</v>
      </c>
      <c r="C551" t="s">
        <v>7090</v>
      </c>
      <c r="D551" t="s">
        <v>6176</v>
      </c>
      <c r="G551" t="s">
        <v>7089</v>
      </c>
      <c r="H551" t="s">
        <v>5360</v>
      </c>
      <c r="I551" t="s">
        <v>1220</v>
      </c>
      <c r="J551" t="s">
        <v>860</v>
      </c>
      <c r="K551" t="s">
        <v>6174</v>
      </c>
      <c r="M551" t="str">
        <f t="shared" si="8"/>
        <v>15009</v>
      </c>
    </row>
    <row r="552" spans="1:13" x14ac:dyDescent="0.25">
      <c r="A552" t="s">
        <v>1808</v>
      </c>
      <c r="B552" t="s">
        <v>7087</v>
      </c>
      <c r="C552" t="s">
        <v>7086</v>
      </c>
      <c r="D552" t="s">
        <v>6176</v>
      </c>
      <c r="F552" t="s">
        <v>7085</v>
      </c>
      <c r="G552" t="s">
        <v>7088</v>
      </c>
      <c r="H552" t="s">
        <v>5401</v>
      </c>
      <c r="I552" t="s">
        <v>1762</v>
      </c>
      <c r="J552" t="s">
        <v>66</v>
      </c>
      <c r="K552" t="s">
        <v>6174</v>
      </c>
      <c r="M552" t="str">
        <f t="shared" si="8"/>
        <v>26077</v>
      </c>
    </row>
    <row r="553" spans="1:13" x14ac:dyDescent="0.25">
      <c r="A553" t="s">
        <v>1808</v>
      </c>
      <c r="B553" t="s">
        <v>7087</v>
      </c>
      <c r="C553" t="s">
        <v>7086</v>
      </c>
      <c r="D553" t="s">
        <v>6176</v>
      </c>
      <c r="F553" t="s">
        <v>7085</v>
      </c>
      <c r="G553" t="s">
        <v>7084</v>
      </c>
      <c r="H553" t="s">
        <v>5401</v>
      </c>
      <c r="I553" t="s">
        <v>1762</v>
      </c>
      <c r="J553" t="s">
        <v>2065</v>
      </c>
      <c r="K553" t="s">
        <v>6199</v>
      </c>
      <c r="M553" t="str">
        <f t="shared" si="8"/>
        <v>26159</v>
      </c>
    </row>
    <row r="554" spans="1:13" x14ac:dyDescent="0.25">
      <c r="A554" t="s">
        <v>1358</v>
      </c>
      <c r="B554" t="s">
        <v>6894</v>
      </c>
      <c r="C554" t="s">
        <v>7083</v>
      </c>
      <c r="D554" t="s">
        <v>6176</v>
      </c>
      <c r="F554" t="s">
        <v>6892</v>
      </c>
      <c r="G554" t="s">
        <v>7082</v>
      </c>
      <c r="H554" t="s">
        <v>5529</v>
      </c>
      <c r="I554" t="s">
        <v>1294</v>
      </c>
      <c r="J554" t="s">
        <v>156</v>
      </c>
      <c r="K554" t="s">
        <v>6174</v>
      </c>
      <c r="M554" t="str">
        <f t="shared" si="8"/>
        <v>17091</v>
      </c>
    </row>
    <row r="555" spans="1:13" x14ac:dyDescent="0.25">
      <c r="A555" t="s">
        <v>1513</v>
      </c>
      <c r="B555" t="s">
        <v>6574</v>
      </c>
      <c r="C555" t="s">
        <v>7073</v>
      </c>
      <c r="D555" t="s">
        <v>6176</v>
      </c>
      <c r="F555" t="s">
        <v>6572</v>
      </c>
      <c r="G555" t="s">
        <v>5560</v>
      </c>
      <c r="H555" t="s">
        <v>5796</v>
      </c>
      <c r="I555" t="s">
        <v>1510</v>
      </c>
      <c r="J555" t="s">
        <v>156</v>
      </c>
      <c r="K555" t="s">
        <v>6174</v>
      </c>
      <c r="M555" t="str">
        <f t="shared" si="8"/>
        <v>20091</v>
      </c>
    </row>
    <row r="556" spans="1:13" x14ac:dyDescent="0.25">
      <c r="A556" t="s">
        <v>1513</v>
      </c>
      <c r="B556" t="s">
        <v>6574</v>
      </c>
      <c r="C556" t="s">
        <v>7073</v>
      </c>
      <c r="D556" t="s">
        <v>6176</v>
      </c>
      <c r="F556" t="s">
        <v>6572</v>
      </c>
      <c r="G556" t="s">
        <v>7081</v>
      </c>
      <c r="H556" t="s">
        <v>5796</v>
      </c>
      <c r="I556" t="s">
        <v>1510</v>
      </c>
      <c r="J556" t="s">
        <v>944</v>
      </c>
      <c r="K556" t="s">
        <v>6199</v>
      </c>
      <c r="M556" t="str">
        <f t="shared" si="8"/>
        <v>20103</v>
      </c>
    </row>
    <row r="557" spans="1:13" x14ac:dyDescent="0.25">
      <c r="A557" t="s">
        <v>1513</v>
      </c>
      <c r="B557" t="s">
        <v>6574</v>
      </c>
      <c r="C557" t="s">
        <v>7073</v>
      </c>
      <c r="D557" t="s">
        <v>6176</v>
      </c>
      <c r="F557" t="s">
        <v>6572</v>
      </c>
      <c r="G557" t="s">
        <v>7080</v>
      </c>
      <c r="H557" t="s">
        <v>5796</v>
      </c>
      <c r="I557" t="s">
        <v>1510</v>
      </c>
      <c r="J557" t="s">
        <v>560</v>
      </c>
      <c r="K557" t="s">
        <v>6199</v>
      </c>
      <c r="M557" t="str">
        <f t="shared" si="8"/>
        <v>20107</v>
      </c>
    </row>
    <row r="558" spans="1:13" x14ac:dyDescent="0.25">
      <c r="A558" t="s">
        <v>1513</v>
      </c>
      <c r="B558" t="s">
        <v>6574</v>
      </c>
      <c r="C558" t="s">
        <v>7073</v>
      </c>
      <c r="D558" t="s">
        <v>6176</v>
      </c>
      <c r="F558" t="s">
        <v>6572</v>
      </c>
      <c r="G558" t="s">
        <v>7079</v>
      </c>
      <c r="H558" t="s">
        <v>5796</v>
      </c>
      <c r="I558" t="s">
        <v>1510</v>
      </c>
      <c r="J558" t="s">
        <v>1177</v>
      </c>
      <c r="K558" t="s">
        <v>6199</v>
      </c>
      <c r="M558" t="str">
        <f t="shared" si="8"/>
        <v>20121</v>
      </c>
    </row>
    <row r="559" spans="1:13" x14ac:dyDescent="0.25">
      <c r="A559" t="s">
        <v>1513</v>
      </c>
      <c r="B559" t="s">
        <v>6574</v>
      </c>
      <c r="C559" t="s">
        <v>7073</v>
      </c>
      <c r="D559" t="s">
        <v>6176</v>
      </c>
      <c r="F559" t="s">
        <v>6572</v>
      </c>
      <c r="G559" t="s">
        <v>7078</v>
      </c>
      <c r="H559" t="s">
        <v>5796</v>
      </c>
      <c r="I559" t="s">
        <v>1510</v>
      </c>
      <c r="J559" t="s">
        <v>1512</v>
      </c>
      <c r="K559" t="s">
        <v>6174</v>
      </c>
      <c r="M559" t="str">
        <f t="shared" si="8"/>
        <v>20209</v>
      </c>
    </row>
    <row r="560" spans="1:13" x14ac:dyDescent="0.25">
      <c r="A560" t="s">
        <v>1513</v>
      </c>
      <c r="B560" t="s">
        <v>6574</v>
      </c>
      <c r="C560" t="s">
        <v>7073</v>
      </c>
      <c r="D560" t="s">
        <v>6176</v>
      </c>
      <c r="F560" t="s">
        <v>6572</v>
      </c>
      <c r="G560" t="s">
        <v>7077</v>
      </c>
      <c r="H560" t="s">
        <v>5517</v>
      </c>
      <c r="I560" t="s">
        <v>1940</v>
      </c>
      <c r="J560" t="s">
        <v>170</v>
      </c>
      <c r="K560" t="s">
        <v>6199</v>
      </c>
      <c r="M560" t="str">
        <f t="shared" si="8"/>
        <v>29013</v>
      </c>
    </row>
    <row r="561" spans="1:13" x14ac:dyDescent="0.25">
      <c r="A561" t="s">
        <v>1513</v>
      </c>
      <c r="B561" t="s">
        <v>6574</v>
      </c>
      <c r="C561" t="s">
        <v>7073</v>
      </c>
      <c r="D561" t="s">
        <v>6176</v>
      </c>
      <c r="F561" t="s">
        <v>6572</v>
      </c>
      <c r="G561" t="s">
        <v>7076</v>
      </c>
      <c r="H561" t="s">
        <v>5517</v>
      </c>
      <c r="I561" t="s">
        <v>1940</v>
      </c>
      <c r="J561" t="s">
        <v>196</v>
      </c>
      <c r="K561" t="s">
        <v>6199</v>
      </c>
      <c r="M561" t="str">
        <f t="shared" si="8"/>
        <v>29025</v>
      </c>
    </row>
    <row r="562" spans="1:13" x14ac:dyDescent="0.25">
      <c r="A562" t="s">
        <v>1513</v>
      </c>
      <c r="B562" t="s">
        <v>6574</v>
      </c>
      <c r="C562" t="s">
        <v>7073</v>
      </c>
      <c r="D562" t="s">
        <v>6176</v>
      </c>
      <c r="F562" t="s">
        <v>6572</v>
      </c>
      <c r="G562" t="s">
        <v>6428</v>
      </c>
      <c r="H562" t="s">
        <v>5517</v>
      </c>
      <c r="I562" t="s">
        <v>1940</v>
      </c>
      <c r="J562" t="s">
        <v>232</v>
      </c>
      <c r="K562" t="s">
        <v>6174</v>
      </c>
      <c r="M562" t="str">
        <f t="shared" si="8"/>
        <v>29037</v>
      </c>
    </row>
    <row r="563" spans="1:13" x14ac:dyDescent="0.25">
      <c r="A563" t="s">
        <v>1513</v>
      </c>
      <c r="B563" t="s">
        <v>6574</v>
      </c>
      <c r="C563" t="s">
        <v>7073</v>
      </c>
      <c r="D563" t="s">
        <v>6176</v>
      </c>
      <c r="F563" t="s">
        <v>6572</v>
      </c>
      <c r="G563" t="s">
        <v>6223</v>
      </c>
      <c r="H563" t="s">
        <v>5517</v>
      </c>
      <c r="I563" t="s">
        <v>1940</v>
      </c>
      <c r="J563" t="s">
        <v>461</v>
      </c>
      <c r="K563" t="s">
        <v>6174</v>
      </c>
      <c r="M563" t="str">
        <f t="shared" si="8"/>
        <v>29047</v>
      </c>
    </row>
    <row r="564" spans="1:13" x14ac:dyDescent="0.25">
      <c r="A564" t="s">
        <v>1513</v>
      </c>
      <c r="B564" t="s">
        <v>6574</v>
      </c>
      <c r="C564" t="s">
        <v>7073</v>
      </c>
      <c r="D564" t="s">
        <v>6176</v>
      </c>
      <c r="F564" t="s">
        <v>6572</v>
      </c>
      <c r="G564" t="s">
        <v>6568</v>
      </c>
      <c r="H564" t="s">
        <v>5517</v>
      </c>
      <c r="I564" t="s">
        <v>1940</v>
      </c>
      <c r="J564" t="s">
        <v>1793</v>
      </c>
      <c r="K564" t="s">
        <v>6199</v>
      </c>
      <c r="M564" t="str">
        <f t="shared" si="8"/>
        <v>29049</v>
      </c>
    </row>
    <row r="565" spans="1:13" x14ac:dyDescent="0.25">
      <c r="A565" t="s">
        <v>1513</v>
      </c>
      <c r="B565" t="s">
        <v>6574</v>
      </c>
      <c r="C565" t="s">
        <v>7073</v>
      </c>
      <c r="D565" t="s">
        <v>6176</v>
      </c>
      <c r="F565" t="s">
        <v>6572</v>
      </c>
      <c r="G565" t="s">
        <v>6360</v>
      </c>
      <c r="H565" t="s">
        <v>5517</v>
      </c>
      <c r="I565" t="s">
        <v>1940</v>
      </c>
      <c r="J565" t="s">
        <v>351</v>
      </c>
      <c r="K565" t="s">
        <v>6174</v>
      </c>
      <c r="M565" t="str">
        <f t="shared" si="8"/>
        <v>29095</v>
      </c>
    </row>
    <row r="566" spans="1:13" x14ac:dyDescent="0.25">
      <c r="A566" t="s">
        <v>1513</v>
      </c>
      <c r="B566" t="s">
        <v>6574</v>
      </c>
      <c r="C566" t="s">
        <v>7073</v>
      </c>
      <c r="D566" t="s">
        <v>6176</v>
      </c>
      <c r="F566" t="s">
        <v>6572</v>
      </c>
      <c r="G566" t="s">
        <v>7075</v>
      </c>
      <c r="H566" t="s">
        <v>5517</v>
      </c>
      <c r="I566" t="s">
        <v>1940</v>
      </c>
      <c r="J566" t="s">
        <v>560</v>
      </c>
      <c r="K566" t="s">
        <v>6199</v>
      </c>
      <c r="M566" t="str">
        <f t="shared" si="8"/>
        <v>29107</v>
      </c>
    </row>
    <row r="567" spans="1:13" x14ac:dyDescent="0.25">
      <c r="A567" t="s">
        <v>1513</v>
      </c>
      <c r="B567" t="s">
        <v>6574</v>
      </c>
      <c r="C567" t="s">
        <v>7073</v>
      </c>
      <c r="D567" t="s">
        <v>6176</v>
      </c>
      <c r="F567" t="s">
        <v>6572</v>
      </c>
      <c r="G567" t="s">
        <v>7074</v>
      </c>
      <c r="H567" t="s">
        <v>5517</v>
      </c>
      <c r="I567" t="s">
        <v>1940</v>
      </c>
      <c r="J567" t="s">
        <v>2480</v>
      </c>
      <c r="K567" t="s">
        <v>6174</v>
      </c>
      <c r="M567" t="str">
        <f t="shared" si="8"/>
        <v>29165</v>
      </c>
    </row>
    <row r="568" spans="1:13" x14ac:dyDescent="0.25">
      <c r="A568" t="s">
        <v>1513</v>
      </c>
      <c r="B568" t="s">
        <v>6574</v>
      </c>
      <c r="C568" t="s">
        <v>7073</v>
      </c>
      <c r="D568" t="s">
        <v>6176</v>
      </c>
      <c r="F568" t="s">
        <v>6572</v>
      </c>
      <c r="G568" t="s">
        <v>7072</v>
      </c>
      <c r="H568" t="s">
        <v>5517</v>
      </c>
      <c r="I568" t="s">
        <v>1940</v>
      </c>
      <c r="J568" t="s">
        <v>1532</v>
      </c>
      <c r="K568" t="s">
        <v>6199</v>
      </c>
      <c r="M568" t="str">
        <f t="shared" si="8"/>
        <v>29177</v>
      </c>
    </row>
    <row r="569" spans="1:13" x14ac:dyDescent="0.25">
      <c r="A569" t="s">
        <v>3124</v>
      </c>
      <c r="C569" t="s">
        <v>7071</v>
      </c>
      <c r="D569" t="s">
        <v>6176</v>
      </c>
      <c r="G569" t="s">
        <v>6583</v>
      </c>
      <c r="H569" t="s">
        <v>5808</v>
      </c>
      <c r="I569" t="s">
        <v>3101</v>
      </c>
      <c r="J569" t="s">
        <v>176</v>
      </c>
      <c r="K569" t="s">
        <v>6174</v>
      </c>
      <c r="M569" t="str">
        <f t="shared" si="8"/>
        <v>53005</v>
      </c>
    </row>
    <row r="570" spans="1:13" x14ac:dyDescent="0.25">
      <c r="A570" t="s">
        <v>3124</v>
      </c>
      <c r="C570" t="s">
        <v>7071</v>
      </c>
      <c r="D570" t="s">
        <v>6176</v>
      </c>
      <c r="G570" t="s">
        <v>5343</v>
      </c>
      <c r="H570" t="s">
        <v>5808</v>
      </c>
      <c r="I570" t="s">
        <v>3101</v>
      </c>
      <c r="J570" t="s">
        <v>1014</v>
      </c>
      <c r="K570" t="s">
        <v>6174</v>
      </c>
      <c r="M570" t="str">
        <f t="shared" si="8"/>
        <v>53021</v>
      </c>
    </row>
    <row r="571" spans="1:13" x14ac:dyDescent="0.25">
      <c r="A571" t="s">
        <v>2860</v>
      </c>
      <c r="C571" t="s">
        <v>7068</v>
      </c>
      <c r="D571" t="s">
        <v>6176</v>
      </c>
      <c r="G571" t="s">
        <v>7070</v>
      </c>
      <c r="H571" t="s">
        <v>4977</v>
      </c>
      <c r="I571" t="s">
        <v>2792</v>
      </c>
      <c r="J571" t="s">
        <v>215</v>
      </c>
      <c r="K571" t="s">
        <v>6174</v>
      </c>
      <c r="M571" t="str">
        <f t="shared" si="8"/>
        <v>48027</v>
      </c>
    </row>
    <row r="572" spans="1:13" x14ac:dyDescent="0.25">
      <c r="A572" t="s">
        <v>2860</v>
      </c>
      <c r="C572" t="s">
        <v>7068</v>
      </c>
      <c r="D572" t="s">
        <v>6176</v>
      </c>
      <c r="G572" t="s">
        <v>7069</v>
      </c>
      <c r="H572" t="s">
        <v>4977</v>
      </c>
      <c r="I572" t="s">
        <v>2792</v>
      </c>
      <c r="J572" t="s">
        <v>472</v>
      </c>
      <c r="K572" t="s">
        <v>6174</v>
      </c>
      <c r="M572" t="str">
        <f t="shared" si="8"/>
        <v>48099</v>
      </c>
    </row>
    <row r="573" spans="1:13" x14ac:dyDescent="0.25">
      <c r="A573" t="s">
        <v>2860</v>
      </c>
      <c r="C573" t="s">
        <v>7068</v>
      </c>
      <c r="D573" t="s">
        <v>6176</v>
      </c>
      <c r="G573" t="s">
        <v>7067</v>
      </c>
      <c r="H573" t="s">
        <v>4977</v>
      </c>
      <c r="I573" t="s">
        <v>2792</v>
      </c>
      <c r="J573" t="s">
        <v>7066</v>
      </c>
      <c r="K573" t="s">
        <v>6199</v>
      </c>
      <c r="M573" t="str">
        <f t="shared" si="8"/>
        <v>48281</v>
      </c>
    </row>
    <row r="574" spans="1:13" x14ac:dyDescent="0.25">
      <c r="A574" t="s">
        <v>2752</v>
      </c>
      <c r="B574" t="s">
        <v>7064</v>
      </c>
      <c r="C574" t="s">
        <v>7063</v>
      </c>
      <c r="D574" t="s">
        <v>6176</v>
      </c>
      <c r="F574" t="s">
        <v>7062</v>
      </c>
      <c r="G574" t="s">
        <v>7065</v>
      </c>
      <c r="H574" t="s">
        <v>5443</v>
      </c>
      <c r="I574" t="s">
        <v>2750</v>
      </c>
      <c r="J574" t="s">
        <v>50</v>
      </c>
      <c r="K574" t="s">
        <v>6174</v>
      </c>
      <c r="M574" t="str">
        <f t="shared" si="8"/>
        <v>47073</v>
      </c>
    </row>
    <row r="575" spans="1:13" x14ac:dyDescent="0.25">
      <c r="A575" t="s">
        <v>2752</v>
      </c>
      <c r="B575" t="s">
        <v>7064</v>
      </c>
      <c r="C575" t="s">
        <v>7063</v>
      </c>
      <c r="D575" t="s">
        <v>6176</v>
      </c>
      <c r="F575" t="s">
        <v>7062</v>
      </c>
      <c r="G575" t="s">
        <v>6378</v>
      </c>
      <c r="H575" t="s">
        <v>5443</v>
      </c>
      <c r="I575" t="s">
        <v>2750</v>
      </c>
      <c r="J575" t="s">
        <v>1243</v>
      </c>
      <c r="K575" t="s">
        <v>6174</v>
      </c>
      <c r="M575" t="str">
        <f t="shared" si="8"/>
        <v>47163</v>
      </c>
    </row>
    <row r="576" spans="1:13" x14ac:dyDescent="0.25">
      <c r="A576" t="s">
        <v>2752</v>
      </c>
      <c r="B576" t="s">
        <v>7064</v>
      </c>
      <c r="C576" t="s">
        <v>7063</v>
      </c>
      <c r="D576" t="s">
        <v>6176</v>
      </c>
      <c r="F576" t="s">
        <v>7062</v>
      </c>
      <c r="G576" t="s">
        <v>6878</v>
      </c>
      <c r="H576" t="s">
        <v>5513</v>
      </c>
      <c r="I576" t="s">
        <v>27</v>
      </c>
      <c r="J576" t="s">
        <v>1227</v>
      </c>
      <c r="K576" t="s">
        <v>6199</v>
      </c>
      <c r="M576" t="str">
        <f t="shared" si="8"/>
        <v>51169</v>
      </c>
    </row>
    <row r="577" spans="1:13" x14ac:dyDescent="0.25">
      <c r="A577" t="s">
        <v>2752</v>
      </c>
      <c r="B577" t="s">
        <v>7064</v>
      </c>
      <c r="C577" t="s">
        <v>7063</v>
      </c>
      <c r="D577" t="s">
        <v>6176</v>
      </c>
      <c r="F577" t="s">
        <v>7062</v>
      </c>
      <c r="G577" t="s">
        <v>5437</v>
      </c>
      <c r="H577" t="s">
        <v>5513</v>
      </c>
      <c r="I577" t="s">
        <v>27</v>
      </c>
      <c r="J577" t="s">
        <v>2035</v>
      </c>
      <c r="K577" t="s">
        <v>6199</v>
      </c>
      <c r="M577" t="str">
        <f t="shared" si="8"/>
        <v>51191</v>
      </c>
    </row>
    <row r="578" spans="1:13" x14ac:dyDescent="0.25">
      <c r="A578" t="s">
        <v>2752</v>
      </c>
      <c r="B578" t="s">
        <v>7064</v>
      </c>
      <c r="C578" t="s">
        <v>7063</v>
      </c>
      <c r="D578" t="s">
        <v>6176</v>
      </c>
      <c r="F578" t="s">
        <v>7062</v>
      </c>
      <c r="G578" t="s">
        <v>7061</v>
      </c>
      <c r="H578" t="s">
        <v>5513</v>
      </c>
      <c r="I578" t="s">
        <v>27</v>
      </c>
      <c r="J578" t="s">
        <v>3026</v>
      </c>
      <c r="K578" t="s">
        <v>6199</v>
      </c>
      <c r="M578" t="str">
        <f t="shared" ref="M578:M641" si="9">I578&amp;J578</f>
        <v>51520</v>
      </c>
    </row>
    <row r="579" spans="1:13" x14ac:dyDescent="0.25">
      <c r="A579" t="s">
        <v>2324</v>
      </c>
      <c r="B579" t="s">
        <v>6356</v>
      </c>
      <c r="C579" t="s">
        <v>7060</v>
      </c>
      <c r="D579" t="s">
        <v>6176</v>
      </c>
      <c r="F579" t="s">
        <v>6354</v>
      </c>
      <c r="G579" t="s">
        <v>7059</v>
      </c>
      <c r="H579" t="s">
        <v>4890</v>
      </c>
      <c r="I579" t="s">
        <v>2266</v>
      </c>
      <c r="J579" t="s">
        <v>265</v>
      </c>
      <c r="K579" t="s">
        <v>6174</v>
      </c>
      <c r="M579" t="str">
        <f t="shared" si="9"/>
        <v>36111</v>
      </c>
    </row>
    <row r="580" spans="1:13" x14ac:dyDescent="0.25">
      <c r="A580" t="s">
        <v>2772</v>
      </c>
      <c r="B580" t="s">
        <v>6846</v>
      </c>
      <c r="C580" t="s">
        <v>7053</v>
      </c>
      <c r="D580" t="s">
        <v>6176</v>
      </c>
      <c r="F580" t="s">
        <v>6844</v>
      </c>
      <c r="G580" t="s">
        <v>7058</v>
      </c>
      <c r="H580" t="s">
        <v>5443</v>
      </c>
      <c r="I580" t="s">
        <v>2750</v>
      </c>
      <c r="J580" t="s">
        <v>227</v>
      </c>
      <c r="K580" t="s">
        <v>6174</v>
      </c>
      <c r="M580" t="str">
        <f t="shared" si="9"/>
        <v>47001</v>
      </c>
    </row>
    <row r="581" spans="1:13" x14ac:dyDescent="0.25">
      <c r="A581" t="s">
        <v>2772</v>
      </c>
      <c r="B581" t="s">
        <v>6846</v>
      </c>
      <c r="C581" t="s">
        <v>7053</v>
      </c>
      <c r="D581" t="s">
        <v>6176</v>
      </c>
      <c r="F581" t="s">
        <v>6844</v>
      </c>
      <c r="G581" t="s">
        <v>7057</v>
      </c>
      <c r="H581" t="s">
        <v>5443</v>
      </c>
      <c r="I581" t="s">
        <v>2750</v>
      </c>
      <c r="J581" t="s">
        <v>860</v>
      </c>
      <c r="K581" t="s">
        <v>6174</v>
      </c>
      <c r="M581" t="str">
        <f t="shared" si="9"/>
        <v>47009</v>
      </c>
    </row>
    <row r="582" spans="1:13" x14ac:dyDescent="0.25">
      <c r="A582" t="s">
        <v>2772</v>
      </c>
      <c r="B582" t="s">
        <v>6846</v>
      </c>
      <c r="C582" t="s">
        <v>7053</v>
      </c>
      <c r="D582" t="s">
        <v>6176</v>
      </c>
      <c r="F582" t="s">
        <v>6844</v>
      </c>
      <c r="G582" t="s">
        <v>6949</v>
      </c>
      <c r="H582" t="s">
        <v>5443</v>
      </c>
      <c r="I582" t="s">
        <v>2750</v>
      </c>
      <c r="J582" t="s">
        <v>170</v>
      </c>
      <c r="K582" t="s">
        <v>6199</v>
      </c>
      <c r="M582" t="str">
        <f t="shared" si="9"/>
        <v>47013</v>
      </c>
    </row>
    <row r="583" spans="1:13" x14ac:dyDescent="0.25">
      <c r="A583" t="s">
        <v>2772</v>
      </c>
      <c r="B583" t="s">
        <v>6846</v>
      </c>
      <c r="C583" t="s">
        <v>7053</v>
      </c>
      <c r="D583" t="s">
        <v>6176</v>
      </c>
      <c r="F583" t="s">
        <v>6844</v>
      </c>
      <c r="G583" t="s">
        <v>7056</v>
      </c>
      <c r="H583" t="s">
        <v>5443</v>
      </c>
      <c r="I583" t="s">
        <v>2750</v>
      </c>
      <c r="J583" t="s">
        <v>1092</v>
      </c>
      <c r="K583" t="s">
        <v>6199</v>
      </c>
      <c r="M583" t="str">
        <f t="shared" si="9"/>
        <v>47057</v>
      </c>
    </row>
    <row r="584" spans="1:13" x14ac:dyDescent="0.25">
      <c r="A584" t="s">
        <v>2772</v>
      </c>
      <c r="B584" t="s">
        <v>6846</v>
      </c>
      <c r="C584" t="s">
        <v>7053</v>
      </c>
      <c r="D584" t="s">
        <v>6176</v>
      </c>
      <c r="F584" t="s">
        <v>6844</v>
      </c>
      <c r="G584" t="s">
        <v>5625</v>
      </c>
      <c r="H584" t="s">
        <v>5443</v>
      </c>
      <c r="I584" t="s">
        <v>2750</v>
      </c>
      <c r="J584" t="s">
        <v>1557</v>
      </c>
      <c r="K584" t="s">
        <v>6174</v>
      </c>
      <c r="M584" t="str">
        <f t="shared" si="9"/>
        <v>47093</v>
      </c>
    </row>
    <row r="585" spans="1:13" x14ac:dyDescent="0.25">
      <c r="A585" t="s">
        <v>2772</v>
      </c>
      <c r="B585" t="s">
        <v>6846</v>
      </c>
      <c r="C585" t="s">
        <v>7053</v>
      </c>
      <c r="D585" t="s">
        <v>6176</v>
      </c>
      <c r="F585" t="s">
        <v>6844</v>
      </c>
      <c r="G585" t="s">
        <v>7055</v>
      </c>
      <c r="H585" t="s">
        <v>5443</v>
      </c>
      <c r="I585" t="s">
        <v>2750</v>
      </c>
      <c r="J585" t="s">
        <v>1004</v>
      </c>
      <c r="K585" t="s">
        <v>6174</v>
      </c>
      <c r="M585" t="str">
        <f t="shared" si="9"/>
        <v>47105</v>
      </c>
    </row>
    <row r="586" spans="1:13" x14ac:dyDescent="0.25">
      <c r="A586" t="s">
        <v>2772</v>
      </c>
      <c r="B586" t="s">
        <v>6846</v>
      </c>
      <c r="C586" t="s">
        <v>7053</v>
      </c>
      <c r="D586" t="s">
        <v>6176</v>
      </c>
      <c r="F586" t="s">
        <v>6844</v>
      </c>
      <c r="G586" t="s">
        <v>6768</v>
      </c>
      <c r="H586" t="s">
        <v>5443</v>
      </c>
      <c r="I586" t="s">
        <v>2750</v>
      </c>
      <c r="J586" t="s">
        <v>2067</v>
      </c>
      <c r="K586" t="s">
        <v>6199</v>
      </c>
      <c r="M586" t="str">
        <f t="shared" si="9"/>
        <v>47129</v>
      </c>
    </row>
    <row r="587" spans="1:13" x14ac:dyDescent="0.25">
      <c r="A587" t="s">
        <v>2772</v>
      </c>
      <c r="B587" t="s">
        <v>6846</v>
      </c>
      <c r="C587" t="s">
        <v>7053</v>
      </c>
      <c r="D587" t="s">
        <v>6176</v>
      </c>
      <c r="F587" t="s">
        <v>6844</v>
      </c>
      <c r="G587" t="s">
        <v>7054</v>
      </c>
      <c r="H587" t="s">
        <v>5443</v>
      </c>
      <c r="I587" t="s">
        <v>2750</v>
      </c>
      <c r="J587" t="s">
        <v>1851</v>
      </c>
      <c r="K587" t="s">
        <v>6199</v>
      </c>
      <c r="M587" t="str">
        <f t="shared" si="9"/>
        <v>47145</v>
      </c>
    </row>
    <row r="588" spans="1:13" x14ac:dyDescent="0.25">
      <c r="A588" t="s">
        <v>2772</v>
      </c>
      <c r="B588" t="s">
        <v>6846</v>
      </c>
      <c r="C588" t="s">
        <v>7053</v>
      </c>
      <c r="D588" t="s">
        <v>6176</v>
      </c>
      <c r="F588" t="s">
        <v>6844</v>
      </c>
      <c r="G588" t="s">
        <v>4751</v>
      </c>
      <c r="H588" t="s">
        <v>5443</v>
      </c>
      <c r="I588" t="s">
        <v>2750</v>
      </c>
      <c r="J588" t="s">
        <v>1536</v>
      </c>
      <c r="K588" t="s">
        <v>6199</v>
      </c>
      <c r="M588" t="str">
        <f t="shared" si="9"/>
        <v>47173</v>
      </c>
    </row>
    <row r="589" spans="1:13" x14ac:dyDescent="0.25">
      <c r="A589" t="s">
        <v>1476</v>
      </c>
      <c r="B589" t="s">
        <v>7052</v>
      </c>
      <c r="C589" t="s">
        <v>7051</v>
      </c>
      <c r="D589" t="s">
        <v>6176</v>
      </c>
      <c r="F589" t="s">
        <v>7050</v>
      </c>
      <c r="G589" t="s">
        <v>5499</v>
      </c>
      <c r="H589" t="s">
        <v>5428</v>
      </c>
      <c r="I589" t="s">
        <v>1437</v>
      </c>
      <c r="J589" t="s">
        <v>294</v>
      </c>
      <c r="K589" t="s">
        <v>6174</v>
      </c>
      <c r="M589" t="str">
        <f t="shared" si="9"/>
        <v>18067</v>
      </c>
    </row>
    <row r="590" spans="1:13" x14ac:dyDescent="0.25">
      <c r="A590" t="s">
        <v>3194</v>
      </c>
      <c r="C590" t="s">
        <v>7049</v>
      </c>
      <c r="D590" t="s">
        <v>6176</v>
      </c>
      <c r="G590" t="s">
        <v>6281</v>
      </c>
      <c r="H590" t="s">
        <v>5661</v>
      </c>
      <c r="I590" t="s">
        <v>1889</v>
      </c>
      <c r="J590" t="s">
        <v>71</v>
      </c>
      <c r="K590" t="s">
        <v>6174</v>
      </c>
      <c r="M590" t="str">
        <f t="shared" si="9"/>
        <v>27055</v>
      </c>
    </row>
    <row r="591" spans="1:13" x14ac:dyDescent="0.25">
      <c r="A591" t="s">
        <v>3194</v>
      </c>
      <c r="C591" t="s">
        <v>7049</v>
      </c>
      <c r="D591" t="s">
        <v>6176</v>
      </c>
      <c r="G591" t="s">
        <v>7048</v>
      </c>
      <c r="H591" t="s">
        <v>5505</v>
      </c>
      <c r="I591" t="s">
        <v>3167</v>
      </c>
      <c r="J591" t="s">
        <v>1208</v>
      </c>
      <c r="K591" t="s">
        <v>6174</v>
      </c>
      <c r="M591" t="str">
        <f t="shared" si="9"/>
        <v>55063</v>
      </c>
    </row>
    <row r="592" spans="1:13" x14ac:dyDescent="0.25">
      <c r="A592" t="s">
        <v>1590</v>
      </c>
      <c r="B592" t="s">
        <v>7043</v>
      </c>
      <c r="C592" t="s">
        <v>7042</v>
      </c>
      <c r="D592" t="s">
        <v>6176</v>
      </c>
      <c r="F592" t="s">
        <v>7041</v>
      </c>
      <c r="G592" t="s">
        <v>7047</v>
      </c>
      <c r="H592" t="s">
        <v>5623</v>
      </c>
      <c r="I592" t="s">
        <v>19</v>
      </c>
      <c r="J592" t="s">
        <v>227</v>
      </c>
      <c r="K592" t="s">
        <v>6199</v>
      </c>
      <c r="M592" t="str">
        <f t="shared" si="9"/>
        <v>22001</v>
      </c>
    </row>
    <row r="593" spans="1:13" x14ac:dyDescent="0.25">
      <c r="A593" t="s">
        <v>1590</v>
      </c>
      <c r="B593" t="s">
        <v>7043</v>
      </c>
      <c r="C593" t="s">
        <v>7042</v>
      </c>
      <c r="D593" t="s">
        <v>6176</v>
      </c>
      <c r="F593" t="s">
        <v>7041</v>
      </c>
      <c r="G593" t="s">
        <v>7046</v>
      </c>
      <c r="H593" t="s">
        <v>5623</v>
      </c>
      <c r="I593" t="s">
        <v>19</v>
      </c>
      <c r="J593" t="s">
        <v>112</v>
      </c>
      <c r="K593" t="s">
        <v>6174</v>
      </c>
      <c r="M593" t="str">
        <f t="shared" si="9"/>
        <v>22045</v>
      </c>
    </row>
    <row r="594" spans="1:13" x14ac:dyDescent="0.25">
      <c r="A594" t="s">
        <v>1590</v>
      </c>
      <c r="B594" t="s">
        <v>7043</v>
      </c>
      <c r="C594" t="s">
        <v>7042</v>
      </c>
      <c r="D594" t="s">
        <v>6176</v>
      </c>
      <c r="F594" t="s">
        <v>7041</v>
      </c>
      <c r="G594" t="s">
        <v>7045</v>
      </c>
      <c r="H594" t="s">
        <v>5623</v>
      </c>
      <c r="I594" t="s">
        <v>19</v>
      </c>
      <c r="J594" t="s">
        <v>71</v>
      </c>
      <c r="K594" t="s">
        <v>6174</v>
      </c>
      <c r="M594" t="str">
        <f t="shared" si="9"/>
        <v>22055</v>
      </c>
    </row>
    <row r="595" spans="1:13" x14ac:dyDescent="0.25">
      <c r="A595" t="s">
        <v>1590</v>
      </c>
      <c r="B595" t="s">
        <v>7043</v>
      </c>
      <c r="C595" t="s">
        <v>7042</v>
      </c>
      <c r="D595" t="s">
        <v>6176</v>
      </c>
      <c r="F595" t="s">
        <v>7041</v>
      </c>
      <c r="G595" t="s">
        <v>7044</v>
      </c>
      <c r="H595" t="s">
        <v>5623</v>
      </c>
      <c r="I595" t="s">
        <v>19</v>
      </c>
      <c r="J595" t="s">
        <v>472</v>
      </c>
      <c r="K595" t="s">
        <v>6199</v>
      </c>
      <c r="M595" t="str">
        <f t="shared" si="9"/>
        <v>22099</v>
      </c>
    </row>
    <row r="596" spans="1:13" x14ac:dyDescent="0.25">
      <c r="A596" t="s">
        <v>1590</v>
      </c>
      <c r="B596" t="s">
        <v>7043</v>
      </c>
      <c r="C596" t="s">
        <v>7042</v>
      </c>
      <c r="D596" t="s">
        <v>6176</v>
      </c>
      <c r="F596" t="s">
        <v>7041</v>
      </c>
      <c r="G596" t="s">
        <v>7040</v>
      </c>
      <c r="H596" t="s">
        <v>5623</v>
      </c>
      <c r="I596" t="s">
        <v>19</v>
      </c>
      <c r="J596" t="s">
        <v>322</v>
      </c>
      <c r="K596" t="s">
        <v>6199</v>
      </c>
      <c r="M596" t="str">
        <f t="shared" si="9"/>
        <v>22113</v>
      </c>
    </row>
    <row r="597" spans="1:13" x14ac:dyDescent="0.25">
      <c r="A597" t="s">
        <v>4651</v>
      </c>
      <c r="B597" t="s">
        <v>7038</v>
      </c>
      <c r="C597" t="s">
        <v>7037</v>
      </c>
      <c r="D597" t="s">
        <v>6176</v>
      </c>
      <c r="F597" t="s">
        <v>7036</v>
      </c>
      <c r="G597" t="s">
        <v>6583</v>
      </c>
      <c r="H597" t="s">
        <v>5428</v>
      </c>
      <c r="I597" t="s">
        <v>1437</v>
      </c>
      <c r="J597" t="s">
        <v>108</v>
      </c>
      <c r="K597" t="s">
        <v>6199</v>
      </c>
      <c r="M597" t="str">
        <f t="shared" si="9"/>
        <v>18007</v>
      </c>
    </row>
    <row r="598" spans="1:13" x14ac:dyDescent="0.25">
      <c r="A598" t="s">
        <v>4651</v>
      </c>
      <c r="B598" t="s">
        <v>7038</v>
      </c>
      <c r="C598" t="s">
        <v>7037</v>
      </c>
      <c r="D598" t="s">
        <v>6176</v>
      </c>
      <c r="F598" t="s">
        <v>7036</v>
      </c>
      <c r="G598" t="s">
        <v>7039</v>
      </c>
      <c r="H598" t="s">
        <v>5428</v>
      </c>
      <c r="I598" t="s">
        <v>1437</v>
      </c>
      <c r="J598" t="s">
        <v>38</v>
      </c>
      <c r="K598" t="s">
        <v>6199</v>
      </c>
      <c r="M598" t="str">
        <f t="shared" si="9"/>
        <v>18015</v>
      </c>
    </row>
    <row r="599" spans="1:13" x14ac:dyDescent="0.25">
      <c r="A599" t="s">
        <v>4651</v>
      </c>
      <c r="B599" t="s">
        <v>7038</v>
      </c>
      <c r="C599" t="s">
        <v>7037</v>
      </c>
      <c r="D599" t="s">
        <v>6176</v>
      </c>
      <c r="F599" t="s">
        <v>7036</v>
      </c>
      <c r="G599" t="s">
        <v>7035</v>
      </c>
      <c r="H599" t="s">
        <v>5428</v>
      </c>
      <c r="I599" t="s">
        <v>1437</v>
      </c>
      <c r="J599" t="s">
        <v>1478</v>
      </c>
      <c r="K599" t="s">
        <v>6174</v>
      </c>
      <c r="M599" t="str">
        <f t="shared" si="9"/>
        <v>18157</v>
      </c>
    </row>
    <row r="600" spans="1:13" x14ac:dyDescent="0.25">
      <c r="A600" t="s">
        <v>1593</v>
      </c>
      <c r="C600" t="s">
        <v>7033</v>
      </c>
      <c r="D600" t="s">
        <v>6176</v>
      </c>
      <c r="G600" t="s">
        <v>7034</v>
      </c>
      <c r="H600" t="s">
        <v>5623</v>
      </c>
      <c r="I600" t="s">
        <v>19</v>
      </c>
      <c r="J600" t="s">
        <v>210</v>
      </c>
      <c r="K600" t="s">
        <v>6174</v>
      </c>
      <c r="M600" t="str">
        <f t="shared" si="9"/>
        <v>22019</v>
      </c>
    </row>
    <row r="601" spans="1:13" x14ac:dyDescent="0.25">
      <c r="A601" t="s">
        <v>1593</v>
      </c>
      <c r="C601" t="s">
        <v>7033</v>
      </c>
      <c r="D601" t="s">
        <v>6176</v>
      </c>
      <c r="G601" t="s">
        <v>7032</v>
      </c>
      <c r="H601" t="s">
        <v>5623</v>
      </c>
      <c r="I601" t="s">
        <v>19</v>
      </c>
      <c r="J601" t="s">
        <v>1625</v>
      </c>
      <c r="K601" t="s">
        <v>6199</v>
      </c>
      <c r="M601" t="str">
        <f t="shared" si="9"/>
        <v>22023</v>
      </c>
    </row>
    <row r="602" spans="1:13" x14ac:dyDescent="0.25">
      <c r="A602" t="s">
        <v>7031</v>
      </c>
      <c r="B602" t="s">
        <v>7016</v>
      </c>
      <c r="C602" t="s">
        <v>7030</v>
      </c>
      <c r="D602" t="s">
        <v>6176</v>
      </c>
      <c r="F602" t="s">
        <v>7014</v>
      </c>
      <c r="G602" t="s">
        <v>7029</v>
      </c>
      <c r="H602" t="s">
        <v>5847</v>
      </c>
      <c r="I602" t="s">
        <v>166</v>
      </c>
      <c r="J602" t="s">
        <v>38</v>
      </c>
      <c r="K602" t="s">
        <v>6174</v>
      </c>
      <c r="M602" t="str">
        <f t="shared" si="9"/>
        <v>04015</v>
      </c>
    </row>
    <row r="603" spans="1:13" x14ac:dyDescent="0.25">
      <c r="A603" t="s">
        <v>1006</v>
      </c>
      <c r="C603" t="s">
        <v>6057</v>
      </c>
      <c r="D603" t="s">
        <v>6176</v>
      </c>
      <c r="G603" t="s">
        <v>5328</v>
      </c>
      <c r="H603" t="s">
        <v>5462</v>
      </c>
      <c r="I603" t="s">
        <v>929</v>
      </c>
      <c r="J603" t="s">
        <v>1004</v>
      </c>
      <c r="K603" t="s">
        <v>6174</v>
      </c>
      <c r="M603" t="str">
        <f t="shared" si="9"/>
        <v>12105</v>
      </c>
    </row>
    <row r="604" spans="1:13" x14ac:dyDescent="0.25">
      <c r="A604" t="s">
        <v>2582</v>
      </c>
      <c r="C604" t="s">
        <v>7028</v>
      </c>
      <c r="D604" t="s">
        <v>6176</v>
      </c>
      <c r="G604" t="s">
        <v>5303</v>
      </c>
      <c r="H604" t="s">
        <v>5454</v>
      </c>
      <c r="I604" t="s">
        <v>2541</v>
      </c>
      <c r="J604" t="s">
        <v>243</v>
      </c>
      <c r="K604" t="s">
        <v>6174</v>
      </c>
      <c r="M604" t="str">
        <f t="shared" si="9"/>
        <v>42071</v>
      </c>
    </row>
    <row r="605" spans="1:13" x14ac:dyDescent="0.25">
      <c r="A605" t="s">
        <v>1787</v>
      </c>
      <c r="B605" t="s">
        <v>7026</v>
      </c>
      <c r="C605" t="s">
        <v>7025</v>
      </c>
      <c r="D605" t="s">
        <v>6176</v>
      </c>
      <c r="F605" t="s">
        <v>7024</v>
      </c>
      <c r="G605" t="s">
        <v>6568</v>
      </c>
      <c r="H605" t="s">
        <v>5401</v>
      </c>
      <c r="I605" t="s">
        <v>1762</v>
      </c>
      <c r="J605" t="s">
        <v>232</v>
      </c>
      <c r="K605" t="s">
        <v>6174</v>
      </c>
      <c r="M605" t="str">
        <f t="shared" si="9"/>
        <v>26037</v>
      </c>
    </row>
    <row r="606" spans="1:13" x14ac:dyDescent="0.25">
      <c r="A606" t="s">
        <v>1787</v>
      </c>
      <c r="B606" t="s">
        <v>7026</v>
      </c>
      <c r="C606" t="s">
        <v>7025</v>
      </c>
      <c r="D606" t="s">
        <v>6176</v>
      </c>
      <c r="F606" t="s">
        <v>7024</v>
      </c>
      <c r="G606" t="s">
        <v>7027</v>
      </c>
      <c r="H606" t="s">
        <v>5401</v>
      </c>
      <c r="I606" t="s">
        <v>1762</v>
      </c>
      <c r="J606" t="s">
        <v>112</v>
      </c>
      <c r="K606" t="s">
        <v>6174</v>
      </c>
      <c r="M606" t="str">
        <f t="shared" si="9"/>
        <v>26045</v>
      </c>
    </row>
    <row r="607" spans="1:13" x14ac:dyDescent="0.25">
      <c r="A607" t="s">
        <v>1787</v>
      </c>
      <c r="B607" t="s">
        <v>7026</v>
      </c>
      <c r="C607" t="s">
        <v>7025</v>
      </c>
      <c r="D607" t="s">
        <v>6176</v>
      </c>
      <c r="F607" t="s">
        <v>7024</v>
      </c>
      <c r="G607" t="s">
        <v>7023</v>
      </c>
      <c r="H607" t="s">
        <v>5401</v>
      </c>
      <c r="I607" t="s">
        <v>1762</v>
      </c>
      <c r="J607" t="s">
        <v>274</v>
      </c>
      <c r="K607" t="s">
        <v>6174</v>
      </c>
      <c r="M607" t="str">
        <f t="shared" si="9"/>
        <v>26065</v>
      </c>
    </row>
    <row r="608" spans="1:13" x14ac:dyDescent="0.25">
      <c r="A608" t="s">
        <v>1987</v>
      </c>
      <c r="C608" t="s">
        <v>7022</v>
      </c>
      <c r="D608" t="s">
        <v>6176</v>
      </c>
      <c r="G608" t="s">
        <v>7021</v>
      </c>
      <c r="H608" t="s">
        <v>4977</v>
      </c>
      <c r="I608" t="s">
        <v>2792</v>
      </c>
      <c r="J608" t="s">
        <v>2862</v>
      </c>
      <c r="K608" t="s">
        <v>6174</v>
      </c>
      <c r="M608" t="str">
        <f t="shared" si="9"/>
        <v>48479</v>
      </c>
    </row>
    <row r="609" spans="1:13" x14ac:dyDescent="0.25">
      <c r="A609" t="s">
        <v>2239</v>
      </c>
      <c r="B609" t="s">
        <v>7020</v>
      </c>
      <c r="C609" t="s">
        <v>7019</v>
      </c>
      <c r="D609" t="s">
        <v>6176</v>
      </c>
      <c r="F609" t="s">
        <v>7018</v>
      </c>
      <c r="G609" t="s">
        <v>7017</v>
      </c>
      <c r="H609" t="s">
        <v>5885</v>
      </c>
      <c r="I609" t="s">
        <v>2232</v>
      </c>
      <c r="J609" t="s">
        <v>170</v>
      </c>
      <c r="K609" t="s">
        <v>6174</v>
      </c>
      <c r="M609" t="str">
        <f t="shared" si="9"/>
        <v>35013</v>
      </c>
    </row>
    <row r="610" spans="1:13" x14ac:dyDescent="0.25">
      <c r="A610" t="s">
        <v>2252</v>
      </c>
      <c r="B610" t="s">
        <v>7016</v>
      </c>
      <c r="C610" t="s">
        <v>7015</v>
      </c>
      <c r="D610" t="s">
        <v>6176</v>
      </c>
      <c r="F610" t="s">
        <v>7014</v>
      </c>
      <c r="G610" t="s">
        <v>4801</v>
      </c>
      <c r="H610" t="s">
        <v>5429</v>
      </c>
      <c r="I610" t="s">
        <v>2248</v>
      </c>
      <c r="J610" t="s">
        <v>844</v>
      </c>
      <c r="K610" t="s">
        <v>6174</v>
      </c>
      <c r="M610" t="str">
        <f t="shared" si="9"/>
        <v>32003</v>
      </c>
    </row>
    <row r="611" spans="1:13" x14ac:dyDescent="0.25">
      <c r="A611" t="s">
        <v>1517</v>
      </c>
      <c r="B611" t="s">
        <v>6574</v>
      </c>
      <c r="C611" t="s">
        <v>7013</v>
      </c>
      <c r="D611" t="s">
        <v>6176</v>
      </c>
      <c r="F611" t="s">
        <v>6572</v>
      </c>
      <c r="G611" t="s">
        <v>5584</v>
      </c>
      <c r="H611" t="s">
        <v>5796</v>
      </c>
      <c r="I611" t="s">
        <v>1510</v>
      </c>
      <c r="J611" t="s">
        <v>112</v>
      </c>
      <c r="K611" t="s">
        <v>6174</v>
      </c>
      <c r="M611" t="str">
        <f t="shared" si="9"/>
        <v>20045</v>
      </c>
    </row>
    <row r="612" spans="1:13" x14ac:dyDescent="0.25">
      <c r="A612" t="s">
        <v>2493</v>
      </c>
      <c r="C612" t="s">
        <v>7011</v>
      </c>
      <c r="D612" t="s">
        <v>6176</v>
      </c>
      <c r="G612" t="s">
        <v>7012</v>
      </c>
      <c r="H612" t="s">
        <v>5748</v>
      </c>
      <c r="I612" t="s">
        <v>2483</v>
      </c>
      <c r="J612" t="s">
        <v>135</v>
      </c>
      <c r="K612" t="s">
        <v>6174</v>
      </c>
      <c r="M612" t="str">
        <f t="shared" si="9"/>
        <v>40031</v>
      </c>
    </row>
    <row r="613" spans="1:13" x14ac:dyDescent="0.25">
      <c r="A613" t="s">
        <v>2493</v>
      </c>
      <c r="C613" t="s">
        <v>7011</v>
      </c>
      <c r="D613" t="s">
        <v>6176</v>
      </c>
      <c r="G613" t="s">
        <v>7010</v>
      </c>
      <c r="H613" t="s">
        <v>5748</v>
      </c>
      <c r="I613" t="s">
        <v>2483</v>
      </c>
      <c r="J613" t="s">
        <v>1058</v>
      </c>
      <c r="K613" t="s">
        <v>6199</v>
      </c>
      <c r="M613" t="str">
        <f t="shared" si="9"/>
        <v>40033</v>
      </c>
    </row>
    <row r="614" spans="1:13" x14ac:dyDescent="0.25">
      <c r="A614" t="s">
        <v>2586</v>
      </c>
      <c r="B614" t="s">
        <v>6191</v>
      </c>
      <c r="C614" t="s">
        <v>7009</v>
      </c>
      <c r="D614" t="s">
        <v>6176</v>
      </c>
      <c r="F614" t="s">
        <v>6189</v>
      </c>
      <c r="G614" t="s">
        <v>7008</v>
      </c>
      <c r="H614" t="s">
        <v>5454</v>
      </c>
      <c r="I614" t="s">
        <v>2541</v>
      </c>
      <c r="J614" t="s">
        <v>618</v>
      </c>
      <c r="K614" t="s">
        <v>6174</v>
      </c>
      <c r="M614" t="str">
        <f t="shared" si="9"/>
        <v>42075</v>
      </c>
    </row>
    <row r="615" spans="1:13" x14ac:dyDescent="0.25">
      <c r="A615" t="s">
        <v>1283</v>
      </c>
      <c r="C615" t="s">
        <v>7006</v>
      </c>
      <c r="D615" t="s">
        <v>6176</v>
      </c>
      <c r="G615" t="s">
        <v>7007</v>
      </c>
      <c r="H615" t="s">
        <v>5927</v>
      </c>
      <c r="I615" t="s">
        <v>1268</v>
      </c>
      <c r="J615" t="s">
        <v>145</v>
      </c>
      <c r="K615" t="s">
        <v>6174</v>
      </c>
      <c r="M615" t="str">
        <f t="shared" si="9"/>
        <v>16069</v>
      </c>
    </row>
    <row r="616" spans="1:13" x14ac:dyDescent="0.25">
      <c r="A616" t="s">
        <v>1283</v>
      </c>
      <c r="C616" t="s">
        <v>7006</v>
      </c>
      <c r="D616" t="s">
        <v>6176</v>
      </c>
      <c r="G616" t="s">
        <v>7005</v>
      </c>
      <c r="H616" t="s">
        <v>5808</v>
      </c>
      <c r="I616" t="s">
        <v>3101</v>
      </c>
      <c r="J616" t="s">
        <v>844</v>
      </c>
      <c r="K616" t="s">
        <v>6174</v>
      </c>
      <c r="M616" t="str">
        <f t="shared" si="9"/>
        <v>53003</v>
      </c>
    </row>
    <row r="617" spans="1:13" x14ac:dyDescent="0.25">
      <c r="A617" t="s">
        <v>1746</v>
      </c>
      <c r="B617" t="s">
        <v>6694</v>
      </c>
      <c r="C617" t="s">
        <v>7004</v>
      </c>
      <c r="D617" t="s">
        <v>6176</v>
      </c>
      <c r="F617" t="s">
        <v>6692</v>
      </c>
      <c r="G617" t="s">
        <v>7003</v>
      </c>
      <c r="H617" t="s">
        <v>4816</v>
      </c>
      <c r="I617" t="s">
        <v>1743</v>
      </c>
      <c r="J617" t="s">
        <v>227</v>
      </c>
      <c r="K617" t="s">
        <v>6174</v>
      </c>
      <c r="M617" t="str">
        <f t="shared" si="9"/>
        <v>23001</v>
      </c>
    </row>
    <row r="618" spans="1:13" x14ac:dyDescent="0.25">
      <c r="A618" t="s">
        <v>1567</v>
      </c>
      <c r="B618" t="s">
        <v>7000</v>
      </c>
      <c r="C618" t="s">
        <v>6999</v>
      </c>
      <c r="D618" t="s">
        <v>6176</v>
      </c>
      <c r="F618" t="s">
        <v>6998</v>
      </c>
      <c r="G618" t="s">
        <v>7002</v>
      </c>
      <c r="H618" t="s">
        <v>5506</v>
      </c>
      <c r="I618" t="s">
        <v>1543</v>
      </c>
      <c r="J618" t="s">
        <v>1611</v>
      </c>
      <c r="K618" t="s">
        <v>6199</v>
      </c>
      <c r="M618" t="str">
        <f t="shared" si="9"/>
        <v>21017</v>
      </c>
    </row>
    <row r="619" spans="1:13" x14ac:dyDescent="0.25">
      <c r="A619" t="s">
        <v>1567</v>
      </c>
      <c r="B619" t="s">
        <v>7000</v>
      </c>
      <c r="C619" t="s">
        <v>6999</v>
      </c>
      <c r="D619" t="s">
        <v>6176</v>
      </c>
      <c r="F619" t="s">
        <v>6998</v>
      </c>
      <c r="G619" t="s">
        <v>4801</v>
      </c>
      <c r="H619" t="s">
        <v>5506</v>
      </c>
      <c r="I619" t="s">
        <v>1543</v>
      </c>
      <c r="J619" t="s">
        <v>1793</v>
      </c>
      <c r="K619" t="s">
        <v>6199</v>
      </c>
      <c r="M619" t="str">
        <f t="shared" si="9"/>
        <v>21049</v>
      </c>
    </row>
    <row r="620" spans="1:13" x14ac:dyDescent="0.25">
      <c r="A620" t="s">
        <v>1567</v>
      </c>
      <c r="B620" t="s">
        <v>7000</v>
      </c>
      <c r="C620" t="s">
        <v>6999</v>
      </c>
      <c r="D620" t="s">
        <v>6176</v>
      </c>
      <c r="F620" t="s">
        <v>6998</v>
      </c>
      <c r="G620" t="s">
        <v>6709</v>
      </c>
      <c r="H620" t="s">
        <v>5506</v>
      </c>
      <c r="I620" t="s">
        <v>1543</v>
      </c>
      <c r="J620" t="s">
        <v>294</v>
      </c>
      <c r="K620" t="s">
        <v>6174</v>
      </c>
      <c r="M620" t="str">
        <f t="shared" si="9"/>
        <v>21067</v>
      </c>
    </row>
    <row r="621" spans="1:13" x14ac:dyDescent="0.25">
      <c r="A621" t="s">
        <v>1567</v>
      </c>
      <c r="B621" t="s">
        <v>7000</v>
      </c>
      <c r="C621" t="s">
        <v>6999</v>
      </c>
      <c r="D621" t="s">
        <v>6176</v>
      </c>
      <c r="F621" t="s">
        <v>6998</v>
      </c>
      <c r="G621" t="s">
        <v>7001</v>
      </c>
      <c r="H621" t="s">
        <v>5506</v>
      </c>
      <c r="I621" t="s">
        <v>1543</v>
      </c>
      <c r="J621" t="s">
        <v>322</v>
      </c>
      <c r="K621" t="s">
        <v>6199</v>
      </c>
      <c r="M621" t="str">
        <f t="shared" si="9"/>
        <v>21113</v>
      </c>
    </row>
    <row r="622" spans="1:13" x14ac:dyDescent="0.25">
      <c r="A622" t="s">
        <v>1567</v>
      </c>
      <c r="B622" t="s">
        <v>7000</v>
      </c>
      <c r="C622" t="s">
        <v>6999</v>
      </c>
      <c r="D622" t="s">
        <v>6176</v>
      </c>
      <c r="F622" t="s">
        <v>6998</v>
      </c>
      <c r="G622" t="s">
        <v>6878</v>
      </c>
      <c r="H622" t="s">
        <v>5506</v>
      </c>
      <c r="I622" t="s">
        <v>1543</v>
      </c>
      <c r="J622" t="s">
        <v>1512</v>
      </c>
      <c r="K622" t="s">
        <v>6199</v>
      </c>
      <c r="M622" t="str">
        <f t="shared" si="9"/>
        <v>21209</v>
      </c>
    </row>
    <row r="623" spans="1:13" x14ac:dyDescent="0.25">
      <c r="A623" t="s">
        <v>1567</v>
      </c>
      <c r="B623" t="s">
        <v>7000</v>
      </c>
      <c r="C623" t="s">
        <v>6999</v>
      </c>
      <c r="D623" t="s">
        <v>6176</v>
      </c>
      <c r="F623" t="s">
        <v>6998</v>
      </c>
      <c r="G623" t="s">
        <v>6725</v>
      </c>
      <c r="H623" t="s">
        <v>5506</v>
      </c>
      <c r="I623" t="s">
        <v>1543</v>
      </c>
      <c r="J623" t="s">
        <v>6997</v>
      </c>
      <c r="K623" t="s">
        <v>6199</v>
      </c>
      <c r="M623" t="str">
        <f t="shared" si="9"/>
        <v>21239</v>
      </c>
    </row>
    <row r="624" spans="1:13" x14ac:dyDescent="0.25">
      <c r="A624" t="s">
        <v>2434</v>
      </c>
      <c r="B624" t="s">
        <v>6996</v>
      </c>
      <c r="C624" t="s">
        <v>6995</v>
      </c>
      <c r="D624" t="s">
        <v>6176</v>
      </c>
      <c r="F624" t="s">
        <v>6994</v>
      </c>
      <c r="G624" t="s">
        <v>6993</v>
      </c>
      <c r="H624" t="s">
        <v>5279</v>
      </c>
      <c r="I624" t="s">
        <v>2384</v>
      </c>
      <c r="J624" t="s">
        <v>844</v>
      </c>
      <c r="K624" t="s">
        <v>6174</v>
      </c>
      <c r="M624" t="str">
        <f t="shared" si="9"/>
        <v>39003</v>
      </c>
    </row>
    <row r="625" spans="1:13" x14ac:dyDescent="0.25">
      <c r="A625" t="s">
        <v>2092</v>
      </c>
      <c r="B625" t="s">
        <v>2822</v>
      </c>
      <c r="C625" t="s">
        <v>6992</v>
      </c>
      <c r="D625" t="s">
        <v>6176</v>
      </c>
      <c r="F625" t="s">
        <v>6991</v>
      </c>
      <c r="G625" t="s">
        <v>5303</v>
      </c>
      <c r="H625" t="s">
        <v>5900</v>
      </c>
      <c r="I625" t="s">
        <v>2087</v>
      </c>
      <c r="J625" t="s">
        <v>1584</v>
      </c>
      <c r="K625" t="s">
        <v>6174</v>
      </c>
      <c r="M625" t="str">
        <f t="shared" si="9"/>
        <v>31109</v>
      </c>
    </row>
    <row r="626" spans="1:13" x14ac:dyDescent="0.25">
      <c r="A626" t="s">
        <v>2092</v>
      </c>
      <c r="B626" t="s">
        <v>2822</v>
      </c>
      <c r="C626" t="s">
        <v>6992</v>
      </c>
      <c r="D626" t="s">
        <v>6176</v>
      </c>
      <c r="F626" t="s">
        <v>6991</v>
      </c>
      <c r="G626" t="s">
        <v>6990</v>
      </c>
      <c r="H626" t="s">
        <v>5900</v>
      </c>
      <c r="I626" t="s">
        <v>2087</v>
      </c>
      <c r="J626" t="s">
        <v>2065</v>
      </c>
      <c r="K626" t="s">
        <v>6199</v>
      </c>
      <c r="M626" t="str">
        <f t="shared" si="9"/>
        <v>31159</v>
      </c>
    </row>
    <row r="627" spans="1:13" x14ac:dyDescent="0.25">
      <c r="A627" t="s">
        <v>114</v>
      </c>
      <c r="B627" t="s">
        <v>6713</v>
      </c>
      <c r="C627" t="s">
        <v>6985</v>
      </c>
      <c r="D627" t="s">
        <v>6176</v>
      </c>
      <c r="F627" t="s">
        <v>6711</v>
      </c>
      <c r="G627" t="s">
        <v>6989</v>
      </c>
      <c r="H627" t="s">
        <v>5689</v>
      </c>
      <c r="I627" t="s">
        <v>106</v>
      </c>
      <c r="J627" t="s">
        <v>112</v>
      </c>
      <c r="K627" t="s">
        <v>6199</v>
      </c>
      <c r="M627" t="str">
        <f t="shared" si="9"/>
        <v>05045</v>
      </c>
    </row>
    <row r="628" spans="1:13" x14ac:dyDescent="0.25">
      <c r="A628" t="s">
        <v>114</v>
      </c>
      <c r="B628" t="s">
        <v>6713</v>
      </c>
      <c r="C628" t="s">
        <v>6985</v>
      </c>
      <c r="D628" t="s">
        <v>6176</v>
      </c>
      <c r="F628" t="s">
        <v>6711</v>
      </c>
      <c r="G628" t="s">
        <v>6988</v>
      </c>
      <c r="H628" t="s">
        <v>5689</v>
      </c>
      <c r="I628" t="s">
        <v>106</v>
      </c>
      <c r="J628" t="s">
        <v>480</v>
      </c>
      <c r="K628" t="s">
        <v>6199</v>
      </c>
      <c r="M628" t="str">
        <f t="shared" si="9"/>
        <v>05053</v>
      </c>
    </row>
    <row r="629" spans="1:13" x14ac:dyDescent="0.25">
      <c r="A629" t="s">
        <v>114</v>
      </c>
      <c r="B629" t="s">
        <v>6713</v>
      </c>
      <c r="C629" t="s">
        <v>6985</v>
      </c>
      <c r="D629" t="s">
        <v>6176</v>
      </c>
      <c r="F629" t="s">
        <v>6711</v>
      </c>
      <c r="G629" t="s">
        <v>6987</v>
      </c>
      <c r="H629" t="s">
        <v>5689</v>
      </c>
      <c r="I629" t="s">
        <v>106</v>
      </c>
      <c r="J629" t="s">
        <v>314</v>
      </c>
      <c r="K629" t="s">
        <v>6174</v>
      </c>
      <c r="M629" t="str">
        <f t="shared" si="9"/>
        <v>05085</v>
      </c>
    </row>
    <row r="630" spans="1:13" x14ac:dyDescent="0.25">
      <c r="A630" t="s">
        <v>114</v>
      </c>
      <c r="B630" t="s">
        <v>6713</v>
      </c>
      <c r="C630" t="s">
        <v>6985</v>
      </c>
      <c r="D630" t="s">
        <v>6176</v>
      </c>
      <c r="F630" t="s">
        <v>6711</v>
      </c>
      <c r="G630" t="s">
        <v>6986</v>
      </c>
      <c r="H630" t="s">
        <v>5689</v>
      </c>
      <c r="I630" t="s">
        <v>106</v>
      </c>
      <c r="J630" t="s">
        <v>1004</v>
      </c>
      <c r="K630" t="s">
        <v>6199</v>
      </c>
      <c r="M630" t="str">
        <f t="shared" si="9"/>
        <v>05105</v>
      </c>
    </row>
    <row r="631" spans="1:13" x14ac:dyDescent="0.25">
      <c r="A631" t="s">
        <v>114</v>
      </c>
      <c r="B631" t="s">
        <v>6713</v>
      </c>
      <c r="C631" t="s">
        <v>6985</v>
      </c>
      <c r="D631" t="s">
        <v>6176</v>
      </c>
      <c r="F631" t="s">
        <v>6711</v>
      </c>
      <c r="G631" t="s">
        <v>6275</v>
      </c>
      <c r="H631" t="s">
        <v>5689</v>
      </c>
      <c r="I631" t="s">
        <v>106</v>
      </c>
      <c r="J631" t="s">
        <v>131</v>
      </c>
      <c r="K631" t="s">
        <v>6174</v>
      </c>
      <c r="M631" t="str">
        <f t="shared" si="9"/>
        <v>05119</v>
      </c>
    </row>
    <row r="632" spans="1:13" x14ac:dyDescent="0.25">
      <c r="A632" t="s">
        <v>114</v>
      </c>
      <c r="B632" t="s">
        <v>6713</v>
      </c>
      <c r="C632" t="s">
        <v>6985</v>
      </c>
      <c r="D632" t="s">
        <v>6176</v>
      </c>
      <c r="F632" t="s">
        <v>6711</v>
      </c>
      <c r="G632" t="s">
        <v>6984</v>
      </c>
      <c r="H632" t="s">
        <v>5689</v>
      </c>
      <c r="I632" t="s">
        <v>106</v>
      </c>
      <c r="J632" t="s">
        <v>95</v>
      </c>
      <c r="K632" t="s">
        <v>6174</v>
      </c>
      <c r="M632" t="str">
        <f t="shared" si="9"/>
        <v>05125</v>
      </c>
    </row>
    <row r="633" spans="1:13" x14ac:dyDescent="0.25">
      <c r="A633" t="s">
        <v>2993</v>
      </c>
      <c r="C633" t="s">
        <v>6983</v>
      </c>
      <c r="D633" t="s">
        <v>6176</v>
      </c>
      <c r="G633" t="s">
        <v>5343</v>
      </c>
      <c r="H633" t="s">
        <v>5927</v>
      </c>
      <c r="I633" t="s">
        <v>1268</v>
      </c>
      <c r="J633" t="s">
        <v>754</v>
      </c>
      <c r="K633" t="s">
        <v>6199</v>
      </c>
      <c r="M633" t="str">
        <f t="shared" si="9"/>
        <v>16041</v>
      </c>
    </row>
    <row r="634" spans="1:13" x14ac:dyDescent="0.25">
      <c r="A634" t="s">
        <v>2993</v>
      </c>
      <c r="C634" t="s">
        <v>6983</v>
      </c>
      <c r="D634" t="s">
        <v>6176</v>
      </c>
      <c r="G634" t="s">
        <v>6982</v>
      </c>
      <c r="H634" t="s">
        <v>4916</v>
      </c>
      <c r="I634" t="s">
        <v>2985</v>
      </c>
      <c r="J634" t="s">
        <v>176</v>
      </c>
      <c r="K634" t="s">
        <v>6174</v>
      </c>
      <c r="M634" t="str">
        <f t="shared" si="9"/>
        <v>49005</v>
      </c>
    </row>
    <row r="635" spans="1:13" x14ac:dyDescent="0.25">
      <c r="A635" t="s">
        <v>2872</v>
      </c>
      <c r="B635" t="s">
        <v>6978</v>
      </c>
      <c r="C635" t="s">
        <v>6977</v>
      </c>
      <c r="D635" t="s">
        <v>6176</v>
      </c>
      <c r="F635" t="s">
        <v>6976</v>
      </c>
      <c r="G635" t="s">
        <v>6981</v>
      </c>
      <c r="H635" t="s">
        <v>4977</v>
      </c>
      <c r="I635" t="s">
        <v>2792</v>
      </c>
      <c r="J635" t="s">
        <v>1326</v>
      </c>
      <c r="K635" t="s">
        <v>6174</v>
      </c>
      <c r="M635" t="str">
        <f t="shared" si="9"/>
        <v>48183</v>
      </c>
    </row>
    <row r="636" spans="1:13" x14ac:dyDescent="0.25">
      <c r="A636" t="s">
        <v>2872</v>
      </c>
      <c r="B636" t="s">
        <v>6978</v>
      </c>
      <c r="C636" t="s">
        <v>6977</v>
      </c>
      <c r="D636" t="s">
        <v>6176</v>
      </c>
      <c r="F636" t="s">
        <v>6976</v>
      </c>
      <c r="G636" t="s">
        <v>6980</v>
      </c>
      <c r="H636" t="s">
        <v>4977</v>
      </c>
      <c r="I636" t="s">
        <v>2792</v>
      </c>
      <c r="J636" t="s">
        <v>6979</v>
      </c>
      <c r="K636" t="s">
        <v>6199</v>
      </c>
      <c r="M636" t="str">
        <f t="shared" si="9"/>
        <v>48401</v>
      </c>
    </row>
    <row r="637" spans="1:13" x14ac:dyDescent="0.25">
      <c r="A637" t="s">
        <v>2872</v>
      </c>
      <c r="B637" t="s">
        <v>6978</v>
      </c>
      <c r="C637" t="s">
        <v>6977</v>
      </c>
      <c r="D637" t="s">
        <v>6176</v>
      </c>
      <c r="F637" t="s">
        <v>6976</v>
      </c>
      <c r="G637" t="s">
        <v>6975</v>
      </c>
      <c r="H637" t="s">
        <v>4977</v>
      </c>
      <c r="I637" t="s">
        <v>2792</v>
      </c>
      <c r="J637" t="s">
        <v>6974</v>
      </c>
      <c r="K637" t="s">
        <v>6199</v>
      </c>
      <c r="M637" t="str">
        <f t="shared" si="9"/>
        <v>48459</v>
      </c>
    </row>
    <row r="638" spans="1:13" x14ac:dyDescent="0.25">
      <c r="A638" t="s">
        <v>1989</v>
      </c>
      <c r="B638" t="s">
        <v>6558</v>
      </c>
      <c r="C638" t="s">
        <v>6973</v>
      </c>
      <c r="D638" t="s">
        <v>6176</v>
      </c>
      <c r="F638" t="s">
        <v>6556</v>
      </c>
      <c r="G638" t="s">
        <v>6972</v>
      </c>
      <c r="H638" t="s">
        <v>5808</v>
      </c>
      <c r="I638" t="s">
        <v>3101</v>
      </c>
      <c r="J638" t="s">
        <v>38</v>
      </c>
      <c r="K638" t="s">
        <v>6174</v>
      </c>
      <c r="M638" t="str">
        <f t="shared" si="9"/>
        <v>53015</v>
      </c>
    </row>
    <row r="639" spans="1:13" x14ac:dyDescent="0.25">
      <c r="A639" t="s">
        <v>4634</v>
      </c>
      <c r="B639" t="s">
        <v>6629</v>
      </c>
      <c r="C639" t="s">
        <v>6970</v>
      </c>
      <c r="D639" t="s">
        <v>6176</v>
      </c>
      <c r="E639" t="s">
        <v>6971</v>
      </c>
      <c r="F639" t="s">
        <v>6627</v>
      </c>
      <c r="G639" t="s">
        <v>4842</v>
      </c>
      <c r="H639" t="s">
        <v>5524</v>
      </c>
      <c r="I639" t="s">
        <v>224</v>
      </c>
      <c r="J639" t="s">
        <v>236</v>
      </c>
      <c r="K639" t="s">
        <v>6174</v>
      </c>
      <c r="M639" t="str">
        <f t="shared" si="9"/>
        <v>06059</v>
      </c>
    </row>
    <row r="640" spans="1:13" x14ac:dyDescent="0.25">
      <c r="A640" t="s">
        <v>234</v>
      </c>
      <c r="B640" t="s">
        <v>6629</v>
      </c>
      <c r="C640" t="s">
        <v>6970</v>
      </c>
      <c r="D640" t="s">
        <v>6176</v>
      </c>
      <c r="E640" t="s">
        <v>6969</v>
      </c>
      <c r="F640" t="s">
        <v>6627</v>
      </c>
      <c r="G640" t="s">
        <v>5647</v>
      </c>
      <c r="H640" t="s">
        <v>5524</v>
      </c>
      <c r="I640" t="s">
        <v>224</v>
      </c>
      <c r="J640" t="s">
        <v>232</v>
      </c>
      <c r="K640" t="s">
        <v>6174</v>
      </c>
      <c r="M640" t="str">
        <f t="shared" si="9"/>
        <v>06037</v>
      </c>
    </row>
    <row r="641" spans="1:13" x14ac:dyDescent="0.25">
      <c r="A641" t="s">
        <v>1497</v>
      </c>
      <c r="B641" t="s">
        <v>6964</v>
      </c>
      <c r="C641" t="s">
        <v>6963</v>
      </c>
      <c r="D641" t="s">
        <v>6176</v>
      </c>
      <c r="F641" t="s">
        <v>6962</v>
      </c>
      <c r="G641" t="s">
        <v>4801</v>
      </c>
      <c r="H641" t="s">
        <v>5428</v>
      </c>
      <c r="I641" t="s">
        <v>1437</v>
      </c>
      <c r="J641" t="s">
        <v>210</v>
      </c>
      <c r="K641" t="s">
        <v>6174</v>
      </c>
      <c r="M641" t="str">
        <f t="shared" si="9"/>
        <v>18019</v>
      </c>
    </row>
    <row r="642" spans="1:13" x14ac:dyDescent="0.25">
      <c r="A642" t="s">
        <v>1497</v>
      </c>
      <c r="B642" t="s">
        <v>6964</v>
      </c>
      <c r="C642" t="s">
        <v>6963</v>
      </c>
      <c r="D642" t="s">
        <v>6176</v>
      </c>
      <c r="F642" t="s">
        <v>6962</v>
      </c>
      <c r="G642" t="s">
        <v>6592</v>
      </c>
      <c r="H642" t="s">
        <v>5428</v>
      </c>
      <c r="I642" t="s">
        <v>1437</v>
      </c>
      <c r="J642" t="s">
        <v>1339</v>
      </c>
      <c r="K642" t="s">
        <v>6174</v>
      </c>
      <c r="M642" t="str">
        <f t="shared" ref="M642:M705" si="10">I642&amp;J642</f>
        <v>18043</v>
      </c>
    </row>
    <row r="643" spans="1:13" x14ac:dyDescent="0.25">
      <c r="A643" t="s">
        <v>1497</v>
      </c>
      <c r="B643" t="s">
        <v>6964</v>
      </c>
      <c r="C643" t="s">
        <v>6963</v>
      </c>
      <c r="D643" t="s">
        <v>6176</v>
      </c>
      <c r="F643" t="s">
        <v>6962</v>
      </c>
      <c r="G643" t="s">
        <v>6756</v>
      </c>
      <c r="H643" t="s">
        <v>5428</v>
      </c>
      <c r="I643" t="s">
        <v>1437</v>
      </c>
      <c r="J643" t="s">
        <v>594</v>
      </c>
      <c r="K643" t="s">
        <v>6199</v>
      </c>
      <c r="M643" t="str">
        <f t="shared" si="10"/>
        <v>18061</v>
      </c>
    </row>
    <row r="644" spans="1:13" x14ac:dyDescent="0.25">
      <c r="A644" t="s">
        <v>1497</v>
      </c>
      <c r="B644" t="s">
        <v>6964</v>
      </c>
      <c r="C644" t="s">
        <v>6963</v>
      </c>
      <c r="D644" t="s">
        <v>6176</v>
      </c>
      <c r="F644" t="s">
        <v>6962</v>
      </c>
      <c r="G644" t="s">
        <v>6878</v>
      </c>
      <c r="H644" t="s">
        <v>5428</v>
      </c>
      <c r="I644" t="s">
        <v>1437</v>
      </c>
      <c r="J644" t="s">
        <v>117</v>
      </c>
      <c r="K644" t="s">
        <v>6199</v>
      </c>
      <c r="M644" t="str">
        <f t="shared" si="10"/>
        <v>18143</v>
      </c>
    </row>
    <row r="645" spans="1:13" x14ac:dyDescent="0.25">
      <c r="A645" t="s">
        <v>1497</v>
      </c>
      <c r="B645" t="s">
        <v>6964</v>
      </c>
      <c r="C645" t="s">
        <v>6963</v>
      </c>
      <c r="D645" t="s">
        <v>6176</v>
      </c>
      <c r="F645" t="s">
        <v>6962</v>
      </c>
      <c r="G645" t="s">
        <v>5437</v>
      </c>
      <c r="H645" t="s">
        <v>5428</v>
      </c>
      <c r="I645" t="s">
        <v>1437</v>
      </c>
      <c r="J645" t="s">
        <v>6319</v>
      </c>
      <c r="K645" t="s">
        <v>6199</v>
      </c>
      <c r="M645" t="str">
        <f t="shared" si="10"/>
        <v>18175</v>
      </c>
    </row>
    <row r="646" spans="1:13" x14ac:dyDescent="0.25">
      <c r="A646" t="s">
        <v>1497</v>
      </c>
      <c r="B646" t="s">
        <v>6964</v>
      </c>
      <c r="C646" t="s">
        <v>6963</v>
      </c>
      <c r="D646" t="s">
        <v>6176</v>
      </c>
      <c r="F646" t="s">
        <v>6962</v>
      </c>
      <c r="G646" t="s">
        <v>6968</v>
      </c>
      <c r="H646" t="s">
        <v>5506</v>
      </c>
      <c r="I646" t="s">
        <v>1543</v>
      </c>
      <c r="J646" t="s">
        <v>247</v>
      </c>
      <c r="K646" t="s">
        <v>6174</v>
      </c>
      <c r="M646" t="str">
        <f t="shared" si="10"/>
        <v>21029</v>
      </c>
    </row>
    <row r="647" spans="1:13" x14ac:dyDescent="0.25">
      <c r="A647" t="s">
        <v>1497</v>
      </c>
      <c r="B647" t="s">
        <v>6964</v>
      </c>
      <c r="C647" t="s">
        <v>6963</v>
      </c>
      <c r="D647" t="s">
        <v>6176</v>
      </c>
      <c r="F647" t="s">
        <v>6962</v>
      </c>
      <c r="G647" t="s">
        <v>5671</v>
      </c>
      <c r="H647" t="s">
        <v>5506</v>
      </c>
      <c r="I647" t="s">
        <v>1543</v>
      </c>
      <c r="J647" t="s">
        <v>944</v>
      </c>
      <c r="K647" t="s">
        <v>6199</v>
      </c>
      <c r="M647" t="str">
        <f t="shared" si="10"/>
        <v>21103</v>
      </c>
    </row>
    <row r="648" spans="1:13" x14ac:dyDescent="0.25">
      <c r="A648" t="s">
        <v>1497</v>
      </c>
      <c r="B648" t="s">
        <v>6964</v>
      </c>
      <c r="C648" t="s">
        <v>6963</v>
      </c>
      <c r="D648" t="s">
        <v>6176</v>
      </c>
      <c r="F648" t="s">
        <v>6962</v>
      </c>
      <c r="G648" t="s">
        <v>5239</v>
      </c>
      <c r="H648" t="s">
        <v>5506</v>
      </c>
      <c r="I648" t="s">
        <v>1543</v>
      </c>
      <c r="J648" t="s">
        <v>265</v>
      </c>
      <c r="K648" t="s">
        <v>6174</v>
      </c>
      <c r="M648" t="str">
        <f t="shared" si="10"/>
        <v>21111</v>
      </c>
    </row>
    <row r="649" spans="1:13" x14ac:dyDescent="0.25">
      <c r="A649" t="s">
        <v>1497</v>
      </c>
      <c r="B649" t="s">
        <v>6964</v>
      </c>
      <c r="C649" t="s">
        <v>6963</v>
      </c>
      <c r="D649" t="s">
        <v>6176</v>
      </c>
      <c r="F649" t="s">
        <v>6962</v>
      </c>
      <c r="G649" t="s">
        <v>6967</v>
      </c>
      <c r="H649" t="s">
        <v>5506</v>
      </c>
      <c r="I649" t="s">
        <v>1543</v>
      </c>
      <c r="J649" t="s">
        <v>1198</v>
      </c>
      <c r="K649" t="s">
        <v>6174</v>
      </c>
      <c r="M649" t="str">
        <f t="shared" si="10"/>
        <v>21185</v>
      </c>
    </row>
    <row r="650" spans="1:13" x14ac:dyDescent="0.25">
      <c r="A650" t="s">
        <v>1497</v>
      </c>
      <c r="B650" t="s">
        <v>6964</v>
      </c>
      <c r="C650" t="s">
        <v>6963</v>
      </c>
      <c r="D650" t="s">
        <v>6176</v>
      </c>
      <c r="F650" t="s">
        <v>6962</v>
      </c>
      <c r="G650" t="s">
        <v>5553</v>
      </c>
      <c r="H650" t="s">
        <v>5506</v>
      </c>
      <c r="I650" t="s">
        <v>1543</v>
      </c>
      <c r="J650" t="s">
        <v>6966</v>
      </c>
      <c r="K650" t="s">
        <v>6199</v>
      </c>
      <c r="M650" t="str">
        <f t="shared" si="10"/>
        <v>21211</v>
      </c>
    </row>
    <row r="651" spans="1:13" x14ac:dyDescent="0.25">
      <c r="A651" t="s">
        <v>1497</v>
      </c>
      <c r="B651" t="s">
        <v>6964</v>
      </c>
      <c r="C651" t="s">
        <v>6963</v>
      </c>
      <c r="D651" t="s">
        <v>6176</v>
      </c>
      <c r="F651" t="s">
        <v>6962</v>
      </c>
      <c r="G651" t="s">
        <v>6965</v>
      </c>
      <c r="H651" t="s">
        <v>5506</v>
      </c>
      <c r="I651" t="s">
        <v>1543</v>
      </c>
      <c r="J651" t="s">
        <v>1162</v>
      </c>
      <c r="K651" t="s">
        <v>6199</v>
      </c>
      <c r="M651" t="str">
        <f t="shared" si="10"/>
        <v>21215</v>
      </c>
    </row>
    <row r="652" spans="1:13" x14ac:dyDescent="0.25">
      <c r="A652" t="s">
        <v>1497</v>
      </c>
      <c r="B652" t="s">
        <v>6964</v>
      </c>
      <c r="C652" t="s">
        <v>6963</v>
      </c>
      <c r="D652" t="s">
        <v>6176</v>
      </c>
      <c r="F652" t="s">
        <v>6962</v>
      </c>
      <c r="G652" t="s">
        <v>6961</v>
      </c>
      <c r="H652" t="s">
        <v>5506</v>
      </c>
      <c r="I652" t="s">
        <v>1543</v>
      </c>
      <c r="J652" t="s">
        <v>6960</v>
      </c>
      <c r="K652" t="s">
        <v>6199</v>
      </c>
      <c r="M652" t="str">
        <f t="shared" si="10"/>
        <v>21223</v>
      </c>
    </row>
    <row r="653" spans="1:13" x14ac:dyDescent="0.25">
      <c r="A653" t="s">
        <v>2876</v>
      </c>
      <c r="B653" t="s">
        <v>6957</v>
      </c>
      <c r="C653" t="s">
        <v>6956</v>
      </c>
      <c r="D653" t="s">
        <v>6176</v>
      </c>
      <c r="F653" t="s">
        <v>6955</v>
      </c>
      <c r="G653" t="s">
        <v>6959</v>
      </c>
      <c r="H653" t="s">
        <v>4977</v>
      </c>
      <c r="I653" t="s">
        <v>2792</v>
      </c>
      <c r="J653" t="s">
        <v>560</v>
      </c>
      <c r="K653" t="s">
        <v>6199</v>
      </c>
      <c r="M653" t="str">
        <f t="shared" si="10"/>
        <v>48107</v>
      </c>
    </row>
    <row r="654" spans="1:13" x14ac:dyDescent="0.25">
      <c r="A654" t="s">
        <v>2876</v>
      </c>
      <c r="B654" t="s">
        <v>6957</v>
      </c>
      <c r="C654" t="s">
        <v>6956</v>
      </c>
      <c r="D654" t="s">
        <v>6176</v>
      </c>
      <c r="F654" t="s">
        <v>6955</v>
      </c>
      <c r="G654" t="s">
        <v>6958</v>
      </c>
      <c r="H654" t="s">
        <v>4977</v>
      </c>
      <c r="I654" t="s">
        <v>2792</v>
      </c>
      <c r="J654" t="s">
        <v>2875</v>
      </c>
      <c r="K654" t="s">
        <v>6174</v>
      </c>
      <c r="M654" t="str">
        <f t="shared" si="10"/>
        <v>48303</v>
      </c>
    </row>
    <row r="655" spans="1:13" x14ac:dyDescent="0.25">
      <c r="A655" t="s">
        <v>2876</v>
      </c>
      <c r="B655" t="s">
        <v>6957</v>
      </c>
      <c r="C655" t="s">
        <v>6956</v>
      </c>
      <c r="D655" t="s">
        <v>6176</v>
      </c>
      <c r="F655" t="s">
        <v>6955</v>
      </c>
      <c r="G655" t="s">
        <v>6954</v>
      </c>
      <c r="H655" t="s">
        <v>4977</v>
      </c>
      <c r="I655" t="s">
        <v>2792</v>
      </c>
      <c r="J655" t="s">
        <v>6953</v>
      </c>
      <c r="K655" t="s">
        <v>6199</v>
      </c>
      <c r="M655" t="str">
        <f t="shared" si="10"/>
        <v>48305</v>
      </c>
    </row>
    <row r="656" spans="1:13" x14ac:dyDescent="0.25">
      <c r="A656" t="s">
        <v>3059</v>
      </c>
      <c r="C656" t="s">
        <v>6948</v>
      </c>
      <c r="D656" t="s">
        <v>6176</v>
      </c>
      <c r="G656" t="s">
        <v>6952</v>
      </c>
      <c r="H656" t="s">
        <v>5513</v>
      </c>
      <c r="I656" t="s">
        <v>27</v>
      </c>
      <c r="J656" t="s">
        <v>860</v>
      </c>
      <c r="K656" t="s">
        <v>6174</v>
      </c>
      <c r="M656" t="str">
        <f t="shared" si="10"/>
        <v>51009</v>
      </c>
    </row>
    <row r="657" spans="1:13" x14ac:dyDescent="0.25">
      <c r="A657" t="s">
        <v>3059</v>
      </c>
      <c r="C657" t="s">
        <v>6948</v>
      </c>
      <c r="D657" t="s">
        <v>6176</v>
      </c>
      <c r="G657" t="s">
        <v>6951</v>
      </c>
      <c r="H657" t="s">
        <v>5513</v>
      </c>
      <c r="I657" t="s">
        <v>27</v>
      </c>
      <c r="J657" t="s">
        <v>886</v>
      </c>
      <c r="K657" t="s">
        <v>6199</v>
      </c>
      <c r="M657" t="str">
        <f t="shared" si="10"/>
        <v>51011</v>
      </c>
    </row>
    <row r="658" spans="1:13" x14ac:dyDescent="0.25">
      <c r="A658" t="s">
        <v>3059</v>
      </c>
      <c r="C658" t="s">
        <v>6948</v>
      </c>
      <c r="D658" t="s">
        <v>6176</v>
      </c>
      <c r="G658" t="s">
        <v>6950</v>
      </c>
      <c r="H658" t="s">
        <v>5513</v>
      </c>
      <c r="I658" t="s">
        <v>27</v>
      </c>
      <c r="J658" t="s">
        <v>210</v>
      </c>
      <c r="K658" t="s">
        <v>6174</v>
      </c>
      <c r="M658" t="str">
        <f t="shared" si="10"/>
        <v>51019</v>
      </c>
    </row>
    <row r="659" spans="1:13" x14ac:dyDescent="0.25">
      <c r="A659" t="s">
        <v>3059</v>
      </c>
      <c r="C659" t="s">
        <v>6948</v>
      </c>
      <c r="D659" t="s">
        <v>6176</v>
      </c>
      <c r="G659" t="s">
        <v>6949</v>
      </c>
      <c r="H659" t="s">
        <v>5513</v>
      </c>
      <c r="I659" t="s">
        <v>27</v>
      </c>
      <c r="J659" t="s">
        <v>135</v>
      </c>
      <c r="K659" t="s">
        <v>6174</v>
      </c>
      <c r="M659" t="str">
        <f t="shared" si="10"/>
        <v>51031</v>
      </c>
    </row>
    <row r="660" spans="1:13" x14ac:dyDescent="0.25">
      <c r="A660" t="s">
        <v>3059</v>
      </c>
      <c r="C660" t="s">
        <v>6948</v>
      </c>
      <c r="D660" t="s">
        <v>6176</v>
      </c>
      <c r="G660" t="s">
        <v>6947</v>
      </c>
      <c r="H660" t="s">
        <v>5513</v>
      </c>
      <c r="I660" t="s">
        <v>27</v>
      </c>
      <c r="J660" t="s">
        <v>3057</v>
      </c>
      <c r="K660" t="s">
        <v>6174</v>
      </c>
      <c r="M660" t="str">
        <f t="shared" si="10"/>
        <v>51680</v>
      </c>
    </row>
    <row r="661" spans="1:13" x14ac:dyDescent="0.25">
      <c r="A661" t="s">
        <v>1179</v>
      </c>
      <c r="B661" t="s">
        <v>6278</v>
      </c>
      <c r="C661" t="s">
        <v>6943</v>
      </c>
      <c r="D661" t="s">
        <v>6176</v>
      </c>
      <c r="F661" t="s">
        <v>6276</v>
      </c>
      <c r="G661" t="s">
        <v>6946</v>
      </c>
      <c r="H661" t="s">
        <v>5278</v>
      </c>
      <c r="I661" t="s">
        <v>1142</v>
      </c>
      <c r="J661" t="s">
        <v>1014</v>
      </c>
      <c r="K661" t="s">
        <v>6174</v>
      </c>
      <c r="M661" t="str">
        <f t="shared" si="10"/>
        <v>13021</v>
      </c>
    </row>
    <row r="662" spans="1:13" x14ac:dyDescent="0.25">
      <c r="A662" t="s">
        <v>1179</v>
      </c>
      <c r="B662" t="s">
        <v>6278</v>
      </c>
      <c r="C662" t="s">
        <v>6943</v>
      </c>
      <c r="D662" t="s">
        <v>6176</v>
      </c>
      <c r="F662" t="s">
        <v>6276</v>
      </c>
      <c r="G662" t="s">
        <v>6945</v>
      </c>
      <c r="H662" t="s">
        <v>5278</v>
      </c>
      <c r="I662" t="s">
        <v>1142</v>
      </c>
      <c r="J662" t="s">
        <v>768</v>
      </c>
      <c r="K662" t="s">
        <v>6199</v>
      </c>
      <c r="M662" t="str">
        <f t="shared" si="10"/>
        <v>13079</v>
      </c>
    </row>
    <row r="663" spans="1:13" x14ac:dyDescent="0.25">
      <c r="A663" t="s">
        <v>1179</v>
      </c>
      <c r="B663" t="s">
        <v>6278</v>
      </c>
      <c r="C663" t="s">
        <v>6943</v>
      </c>
      <c r="D663" t="s">
        <v>6176</v>
      </c>
      <c r="F663" t="s">
        <v>6276</v>
      </c>
      <c r="G663" t="s">
        <v>6813</v>
      </c>
      <c r="H663" t="s">
        <v>5278</v>
      </c>
      <c r="I663" t="s">
        <v>1142</v>
      </c>
      <c r="J663" t="s">
        <v>1227</v>
      </c>
      <c r="K663" t="s">
        <v>6199</v>
      </c>
      <c r="M663" t="str">
        <f t="shared" si="10"/>
        <v>13169</v>
      </c>
    </row>
    <row r="664" spans="1:13" x14ac:dyDescent="0.25">
      <c r="A664" t="s">
        <v>1179</v>
      </c>
      <c r="B664" t="s">
        <v>6278</v>
      </c>
      <c r="C664" t="s">
        <v>6943</v>
      </c>
      <c r="D664" t="s">
        <v>6176</v>
      </c>
      <c r="F664" t="s">
        <v>6276</v>
      </c>
      <c r="G664" t="s">
        <v>5411</v>
      </c>
      <c r="H664" t="s">
        <v>5278</v>
      </c>
      <c r="I664" t="s">
        <v>1142</v>
      </c>
      <c r="J664" t="s">
        <v>6944</v>
      </c>
      <c r="K664" t="s">
        <v>6199</v>
      </c>
      <c r="M664" t="str">
        <f t="shared" si="10"/>
        <v>13207</v>
      </c>
    </row>
    <row r="665" spans="1:13" x14ac:dyDescent="0.25">
      <c r="A665" t="s">
        <v>1179</v>
      </c>
      <c r="B665" t="s">
        <v>6278</v>
      </c>
      <c r="C665" t="s">
        <v>6943</v>
      </c>
      <c r="D665" t="s">
        <v>6176</v>
      </c>
      <c r="F665" t="s">
        <v>6276</v>
      </c>
      <c r="G665" t="s">
        <v>6942</v>
      </c>
      <c r="H665" t="s">
        <v>5278</v>
      </c>
      <c r="I665" t="s">
        <v>1142</v>
      </c>
      <c r="J665" t="s">
        <v>6941</v>
      </c>
      <c r="K665" t="s">
        <v>6199</v>
      </c>
      <c r="M665" t="str">
        <f t="shared" si="10"/>
        <v>13289</v>
      </c>
    </row>
    <row r="666" spans="1:13" x14ac:dyDescent="0.25">
      <c r="A666" t="s">
        <v>456</v>
      </c>
      <c r="B666" t="s">
        <v>6940</v>
      </c>
      <c r="C666" t="s">
        <v>6939</v>
      </c>
      <c r="D666" t="s">
        <v>6176</v>
      </c>
      <c r="F666" t="s">
        <v>6938</v>
      </c>
      <c r="G666" t="s">
        <v>6937</v>
      </c>
      <c r="H666" t="s">
        <v>5524</v>
      </c>
      <c r="I666" t="s">
        <v>224</v>
      </c>
      <c r="J666" t="s">
        <v>454</v>
      </c>
      <c r="K666" t="s">
        <v>6174</v>
      </c>
      <c r="M666" t="str">
        <f t="shared" si="10"/>
        <v>06039</v>
      </c>
    </row>
    <row r="667" spans="1:13" x14ac:dyDescent="0.25">
      <c r="A667" t="s">
        <v>3197</v>
      </c>
      <c r="B667" t="s">
        <v>6935</v>
      </c>
      <c r="C667" t="s">
        <v>6934</v>
      </c>
      <c r="D667" t="s">
        <v>6176</v>
      </c>
      <c r="F667" t="s">
        <v>6933</v>
      </c>
      <c r="G667" t="s">
        <v>6284</v>
      </c>
      <c r="H667" t="s">
        <v>5505</v>
      </c>
      <c r="I667" t="s">
        <v>3167</v>
      </c>
      <c r="J667" t="s">
        <v>1014</v>
      </c>
      <c r="K667" t="s">
        <v>6199</v>
      </c>
      <c r="M667" t="str">
        <f t="shared" si="10"/>
        <v>55021</v>
      </c>
    </row>
    <row r="668" spans="1:13" x14ac:dyDescent="0.25">
      <c r="A668" t="s">
        <v>3197</v>
      </c>
      <c r="B668" t="s">
        <v>6935</v>
      </c>
      <c r="C668" t="s">
        <v>6934</v>
      </c>
      <c r="D668" t="s">
        <v>6176</v>
      </c>
      <c r="F668" t="s">
        <v>6933</v>
      </c>
      <c r="G668" t="s">
        <v>5600</v>
      </c>
      <c r="H668" t="s">
        <v>5505</v>
      </c>
      <c r="I668" t="s">
        <v>3167</v>
      </c>
      <c r="J668" t="s">
        <v>196</v>
      </c>
      <c r="K668" t="s">
        <v>6174</v>
      </c>
      <c r="M668" t="str">
        <f t="shared" si="10"/>
        <v>55025</v>
      </c>
    </row>
    <row r="669" spans="1:13" x14ac:dyDescent="0.25">
      <c r="A669" t="s">
        <v>3197</v>
      </c>
      <c r="B669" t="s">
        <v>6935</v>
      </c>
      <c r="C669" t="s">
        <v>6934</v>
      </c>
      <c r="D669" t="s">
        <v>6176</v>
      </c>
      <c r="F669" t="s">
        <v>6933</v>
      </c>
      <c r="G669" t="s">
        <v>6936</v>
      </c>
      <c r="H669" t="s">
        <v>5505</v>
      </c>
      <c r="I669" t="s">
        <v>3167</v>
      </c>
      <c r="J669" t="s">
        <v>112</v>
      </c>
      <c r="K669" t="s">
        <v>6199</v>
      </c>
      <c r="M669" t="str">
        <f t="shared" si="10"/>
        <v>55045</v>
      </c>
    </row>
    <row r="670" spans="1:13" x14ac:dyDescent="0.25">
      <c r="A670" t="s">
        <v>3197</v>
      </c>
      <c r="B670" t="s">
        <v>6935</v>
      </c>
      <c r="C670" t="s">
        <v>6934</v>
      </c>
      <c r="D670" t="s">
        <v>6176</v>
      </c>
      <c r="F670" t="s">
        <v>6933</v>
      </c>
      <c r="G670" t="s">
        <v>6932</v>
      </c>
      <c r="H670" t="s">
        <v>5505</v>
      </c>
      <c r="I670" t="s">
        <v>3167</v>
      </c>
      <c r="J670" t="s">
        <v>1793</v>
      </c>
      <c r="K670" t="s">
        <v>6199</v>
      </c>
      <c r="M670" t="str">
        <f t="shared" si="10"/>
        <v>55049</v>
      </c>
    </row>
    <row r="671" spans="1:13" x14ac:dyDescent="0.25">
      <c r="A671" t="s">
        <v>2102</v>
      </c>
      <c r="B671" t="s">
        <v>6197</v>
      </c>
      <c r="C671" t="s">
        <v>6931</v>
      </c>
      <c r="D671" t="s">
        <v>6176</v>
      </c>
      <c r="F671" t="s">
        <v>6195</v>
      </c>
      <c r="G671" t="s">
        <v>4799</v>
      </c>
      <c r="H671" t="s">
        <v>5906</v>
      </c>
      <c r="I671" t="s">
        <v>2098</v>
      </c>
      <c r="J671" t="s">
        <v>886</v>
      </c>
      <c r="K671" t="s">
        <v>6174</v>
      </c>
      <c r="M671" t="str">
        <f t="shared" si="10"/>
        <v>33011</v>
      </c>
    </row>
    <row r="672" spans="1:13" x14ac:dyDescent="0.25">
      <c r="A672" t="s">
        <v>1524</v>
      </c>
      <c r="B672" t="s">
        <v>6929</v>
      </c>
      <c r="C672" t="s">
        <v>6928</v>
      </c>
      <c r="D672" t="s">
        <v>6176</v>
      </c>
      <c r="F672" t="s">
        <v>6927</v>
      </c>
      <c r="G672" t="s">
        <v>6930</v>
      </c>
      <c r="H672" t="s">
        <v>5796</v>
      </c>
      <c r="I672" t="s">
        <v>1510</v>
      </c>
      <c r="J672" t="s">
        <v>2779</v>
      </c>
      <c r="K672" t="s">
        <v>6199</v>
      </c>
      <c r="M672" t="str">
        <f t="shared" si="10"/>
        <v>20149</v>
      </c>
    </row>
    <row r="673" spans="1:13" x14ac:dyDescent="0.25">
      <c r="A673" t="s">
        <v>1524</v>
      </c>
      <c r="B673" t="s">
        <v>6929</v>
      </c>
      <c r="C673" t="s">
        <v>6928</v>
      </c>
      <c r="D673" t="s">
        <v>6176</v>
      </c>
      <c r="F673" t="s">
        <v>6927</v>
      </c>
      <c r="G673" t="s">
        <v>6926</v>
      </c>
      <c r="H673" t="s">
        <v>5796</v>
      </c>
      <c r="I673" t="s">
        <v>1510</v>
      </c>
      <c r="J673" t="s">
        <v>1361</v>
      </c>
      <c r="K673" t="s">
        <v>6174</v>
      </c>
      <c r="M673" t="str">
        <f t="shared" si="10"/>
        <v>20161</v>
      </c>
    </row>
    <row r="674" spans="1:13" x14ac:dyDescent="0.25">
      <c r="A674" t="s">
        <v>1904</v>
      </c>
      <c r="B674" t="s">
        <v>6924</v>
      </c>
      <c r="C674" t="s">
        <v>6923</v>
      </c>
      <c r="D674" t="s">
        <v>6176</v>
      </c>
      <c r="F674" t="s">
        <v>6922</v>
      </c>
      <c r="G674" t="s">
        <v>6925</v>
      </c>
      <c r="H674" t="s">
        <v>5661</v>
      </c>
      <c r="I674" t="s">
        <v>1889</v>
      </c>
      <c r="J674" t="s">
        <v>170</v>
      </c>
      <c r="K674" t="s">
        <v>6174</v>
      </c>
      <c r="M674" t="str">
        <f t="shared" si="10"/>
        <v>27013</v>
      </c>
    </row>
    <row r="675" spans="1:13" x14ac:dyDescent="0.25">
      <c r="A675" t="s">
        <v>1904</v>
      </c>
      <c r="B675" t="s">
        <v>6924</v>
      </c>
      <c r="C675" t="s">
        <v>6923</v>
      </c>
      <c r="D675" t="s">
        <v>6176</v>
      </c>
      <c r="F675" t="s">
        <v>6922</v>
      </c>
      <c r="G675" t="s">
        <v>6921</v>
      </c>
      <c r="H675" t="s">
        <v>5661</v>
      </c>
      <c r="I675" t="s">
        <v>1889</v>
      </c>
      <c r="J675" t="s">
        <v>944</v>
      </c>
      <c r="K675" t="s">
        <v>6174</v>
      </c>
      <c r="M675" t="str">
        <f t="shared" si="10"/>
        <v>27103</v>
      </c>
    </row>
    <row r="676" spans="1:13" x14ac:dyDescent="0.25">
      <c r="A676" t="s">
        <v>2251</v>
      </c>
      <c r="B676" t="s">
        <v>6920</v>
      </c>
      <c r="C676" t="s">
        <v>6919</v>
      </c>
      <c r="D676" t="s">
        <v>6176</v>
      </c>
      <c r="F676" t="s">
        <v>6918</v>
      </c>
      <c r="G676" t="s">
        <v>5611</v>
      </c>
      <c r="H676" t="s">
        <v>5279</v>
      </c>
      <c r="I676" t="s">
        <v>2384</v>
      </c>
      <c r="J676" t="s">
        <v>1169</v>
      </c>
      <c r="K676" t="s">
        <v>6174</v>
      </c>
      <c r="M676" t="str">
        <f t="shared" si="10"/>
        <v>39139</v>
      </c>
    </row>
    <row r="677" spans="1:13" x14ac:dyDescent="0.25">
      <c r="A677" t="s">
        <v>2674</v>
      </c>
      <c r="B677" t="s">
        <v>6525</v>
      </c>
      <c r="C677" t="s">
        <v>6916</v>
      </c>
      <c r="D677" t="s">
        <v>6176</v>
      </c>
      <c r="F677" t="s">
        <v>6523</v>
      </c>
      <c r="G677" t="s">
        <v>6917</v>
      </c>
      <c r="H677" t="s">
        <v>5784</v>
      </c>
      <c r="I677" t="s">
        <v>2650</v>
      </c>
      <c r="J677" t="s">
        <v>294</v>
      </c>
      <c r="K677" t="s">
        <v>6174</v>
      </c>
      <c r="M677" t="str">
        <f t="shared" si="10"/>
        <v>72067</v>
      </c>
    </row>
    <row r="678" spans="1:13" x14ac:dyDescent="0.25">
      <c r="A678" t="s">
        <v>2674</v>
      </c>
      <c r="B678" t="s">
        <v>6525</v>
      </c>
      <c r="C678" t="s">
        <v>6916</v>
      </c>
      <c r="D678" t="s">
        <v>6176</v>
      </c>
      <c r="F678" t="s">
        <v>6523</v>
      </c>
      <c r="G678" t="s">
        <v>6915</v>
      </c>
      <c r="H678" t="s">
        <v>5784</v>
      </c>
      <c r="I678" t="s">
        <v>2650</v>
      </c>
      <c r="J678" t="s">
        <v>82</v>
      </c>
      <c r="K678" t="s">
        <v>6174</v>
      </c>
      <c r="M678" t="str">
        <f t="shared" si="10"/>
        <v>72097</v>
      </c>
    </row>
    <row r="679" spans="1:13" x14ac:dyDescent="0.25">
      <c r="A679" t="s">
        <v>2834</v>
      </c>
      <c r="B679" t="s">
        <v>6914</v>
      </c>
      <c r="C679" t="s">
        <v>6913</v>
      </c>
      <c r="D679" t="s">
        <v>6176</v>
      </c>
      <c r="F679" t="s">
        <v>6912</v>
      </c>
      <c r="G679" t="s">
        <v>5326</v>
      </c>
      <c r="H679" t="s">
        <v>4977</v>
      </c>
      <c r="I679" t="s">
        <v>2792</v>
      </c>
      <c r="J679" t="s">
        <v>1162</v>
      </c>
      <c r="K679" t="s">
        <v>6174</v>
      </c>
      <c r="M679" t="str">
        <f t="shared" si="10"/>
        <v>48215</v>
      </c>
    </row>
    <row r="680" spans="1:13" x14ac:dyDescent="0.25">
      <c r="A680" t="s">
        <v>2512</v>
      </c>
      <c r="B680" t="s">
        <v>6911</v>
      </c>
      <c r="C680" t="s">
        <v>6910</v>
      </c>
      <c r="D680" t="s">
        <v>6176</v>
      </c>
      <c r="F680" t="s">
        <v>6909</v>
      </c>
      <c r="G680" t="s">
        <v>6360</v>
      </c>
      <c r="H680" t="s">
        <v>5787</v>
      </c>
      <c r="I680" t="s">
        <v>2510</v>
      </c>
      <c r="J680" t="s">
        <v>247</v>
      </c>
      <c r="K680" t="s">
        <v>6174</v>
      </c>
      <c r="M680" t="str">
        <f t="shared" si="10"/>
        <v>41029</v>
      </c>
    </row>
    <row r="681" spans="1:13" x14ac:dyDescent="0.25">
      <c r="A681" t="s">
        <v>163</v>
      </c>
      <c r="B681" t="s">
        <v>6904</v>
      </c>
      <c r="C681" t="s">
        <v>6903</v>
      </c>
      <c r="D681" t="s">
        <v>6176</v>
      </c>
      <c r="F681" t="s">
        <v>6902</v>
      </c>
      <c r="G681" t="s">
        <v>6908</v>
      </c>
      <c r="H681" t="s">
        <v>5689</v>
      </c>
      <c r="I681" t="s">
        <v>106</v>
      </c>
      <c r="J681" t="s">
        <v>161</v>
      </c>
      <c r="K681" t="s">
        <v>6174</v>
      </c>
      <c r="M681" t="str">
        <f t="shared" si="10"/>
        <v>05035</v>
      </c>
    </row>
    <row r="682" spans="1:13" x14ac:dyDescent="0.25">
      <c r="A682" t="s">
        <v>163</v>
      </c>
      <c r="B682" t="s">
        <v>6904</v>
      </c>
      <c r="C682" t="s">
        <v>6903</v>
      </c>
      <c r="D682" t="s">
        <v>6176</v>
      </c>
      <c r="F682" t="s">
        <v>6902</v>
      </c>
      <c r="G682" t="s">
        <v>6583</v>
      </c>
      <c r="H682" t="s">
        <v>5594</v>
      </c>
      <c r="I682" t="s">
        <v>1981</v>
      </c>
      <c r="J682" t="s">
        <v>860</v>
      </c>
      <c r="K682" t="s">
        <v>6199</v>
      </c>
      <c r="M682" t="str">
        <f t="shared" si="10"/>
        <v>28009</v>
      </c>
    </row>
    <row r="683" spans="1:13" x14ac:dyDescent="0.25">
      <c r="A683" t="s">
        <v>163</v>
      </c>
      <c r="B683" t="s">
        <v>6904</v>
      </c>
      <c r="C683" t="s">
        <v>6903</v>
      </c>
      <c r="D683" t="s">
        <v>6176</v>
      </c>
      <c r="F683" t="s">
        <v>6902</v>
      </c>
      <c r="G683" t="s">
        <v>6907</v>
      </c>
      <c r="H683" t="s">
        <v>5594</v>
      </c>
      <c r="I683" t="s">
        <v>1981</v>
      </c>
      <c r="J683" t="s">
        <v>1058</v>
      </c>
      <c r="K683" t="s">
        <v>6174</v>
      </c>
      <c r="M683" t="str">
        <f t="shared" si="10"/>
        <v>28033</v>
      </c>
    </row>
    <row r="684" spans="1:13" x14ac:dyDescent="0.25">
      <c r="A684" t="s">
        <v>163</v>
      </c>
      <c r="B684" t="s">
        <v>6904</v>
      </c>
      <c r="C684" t="s">
        <v>6903</v>
      </c>
      <c r="D684" t="s">
        <v>6176</v>
      </c>
      <c r="F684" t="s">
        <v>6902</v>
      </c>
      <c r="G684" t="s">
        <v>6234</v>
      </c>
      <c r="H684" t="s">
        <v>5594</v>
      </c>
      <c r="I684" t="s">
        <v>1981</v>
      </c>
      <c r="J684" t="s">
        <v>1557</v>
      </c>
      <c r="K684" t="s">
        <v>6199</v>
      </c>
      <c r="M684" t="str">
        <f t="shared" si="10"/>
        <v>28093</v>
      </c>
    </row>
    <row r="685" spans="1:13" x14ac:dyDescent="0.25">
      <c r="A685" t="s">
        <v>163</v>
      </c>
      <c r="B685" t="s">
        <v>6904</v>
      </c>
      <c r="C685" t="s">
        <v>6903</v>
      </c>
      <c r="D685" t="s">
        <v>6176</v>
      </c>
      <c r="F685" t="s">
        <v>6902</v>
      </c>
      <c r="G685" t="s">
        <v>6906</v>
      </c>
      <c r="H685" t="s">
        <v>5594</v>
      </c>
      <c r="I685" t="s">
        <v>1981</v>
      </c>
      <c r="J685" t="s">
        <v>1895</v>
      </c>
      <c r="K685" t="s">
        <v>6199</v>
      </c>
      <c r="M685" t="str">
        <f t="shared" si="10"/>
        <v>28137</v>
      </c>
    </row>
    <row r="686" spans="1:13" x14ac:dyDescent="0.25">
      <c r="A686" t="s">
        <v>163</v>
      </c>
      <c r="B686" t="s">
        <v>6904</v>
      </c>
      <c r="C686" t="s">
        <v>6903</v>
      </c>
      <c r="D686" t="s">
        <v>6176</v>
      </c>
      <c r="F686" t="s">
        <v>6902</v>
      </c>
      <c r="G686" t="s">
        <v>6905</v>
      </c>
      <c r="H686" t="s">
        <v>5594</v>
      </c>
      <c r="I686" t="s">
        <v>1981</v>
      </c>
      <c r="J686" t="s">
        <v>117</v>
      </c>
      <c r="K686" t="s">
        <v>6199</v>
      </c>
      <c r="M686" t="str">
        <f t="shared" si="10"/>
        <v>28143</v>
      </c>
    </row>
    <row r="687" spans="1:13" x14ac:dyDescent="0.25">
      <c r="A687" t="s">
        <v>163</v>
      </c>
      <c r="B687" t="s">
        <v>6904</v>
      </c>
      <c r="C687" t="s">
        <v>6903</v>
      </c>
      <c r="D687" t="s">
        <v>6176</v>
      </c>
      <c r="F687" t="s">
        <v>6902</v>
      </c>
      <c r="G687" t="s">
        <v>6709</v>
      </c>
      <c r="H687" t="s">
        <v>5443</v>
      </c>
      <c r="I687" t="s">
        <v>2750</v>
      </c>
      <c r="J687" t="s">
        <v>461</v>
      </c>
      <c r="K687" t="s">
        <v>6199</v>
      </c>
      <c r="M687" t="str">
        <f t="shared" si="10"/>
        <v>47047</v>
      </c>
    </row>
    <row r="688" spans="1:13" x14ac:dyDescent="0.25">
      <c r="A688" t="s">
        <v>163</v>
      </c>
      <c r="B688" t="s">
        <v>6904</v>
      </c>
      <c r="C688" t="s">
        <v>6903</v>
      </c>
      <c r="D688" t="s">
        <v>6176</v>
      </c>
      <c r="F688" t="s">
        <v>6902</v>
      </c>
      <c r="G688" t="s">
        <v>5553</v>
      </c>
      <c r="H688" t="s">
        <v>5443</v>
      </c>
      <c r="I688" t="s">
        <v>2750</v>
      </c>
      <c r="J688" t="s">
        <v>1478</v>
      </c>
      <c r="K688" t="s">
        <v>6174</v>
      </c>
      <c r="M688" t="str">
        <f t="shared" si="10"/>
        <v>47157</v>
      </c>
    </row>
    <row r="689" spans="1:13" x14ac:dyDescent="0.25">
      <c r="A689" t="s">
        <v>163</v>
      </c>
      <c r="B689" t="s">
        <v>6904</v>
      </c>
      <c r="C689" t="s">
        <v>6903</v>
      </c>
      <c r="D689" t="s">
        <v>6176</v>
      </c>
      <c r="F689" t="s">
        <v>6902</v>
      </c>
      <c r="G689" t="s">
        <v>6901</v>
      </c>
      <c r="H689" t="s">
        <v>5443</v>
      </c>
      <c r="I689" t="s">
        <v>2750</v>
      </c>
      <c r="J689" t="s">
        <v>1410</v>
      </c>
      <c r="K689" t="s">
        <v>6199</v>
      </c>
      <c r="M689" t="str">
        <f t="shared" si="10"/>
        <v>47167</v>
      </c>
    </row>
    <row r="690" spans="1:13" x14ac:dyDescent="0.25">
      <c r="A690" t="s">
        <v>463</v>
      </c>
      <c r="B690" t="s">
        <v>6866</v>
      </c>
      <c r="C690" t="s">
        <v>6900</v>
      </c>
      <c r="D690" t="s">
        <v>6176</v>
      </c>
      <c r="F690" t="s">
        <v>6864</v>
      </c>
      <c r="G690" t="s">
        <v>6899</v>
      </c>
      <c r="H690" t="s">
        <v>5524</v>
      </c>
      <c r="I690" t="s">
        <v>224</v>
      </c>
      <c r="J690" t="s">
        <v>461</v>
      </c>
      <c r="K690" t="s">
        <v>6174</v>
      </c>
      <c r="M690" t="str">
        <f t="shared" si="10"/>
        <v>06047</v>
      </c>
    </row>
    <row r="691" spans="1:13" x14ac:dyDescent="0.25">
      <c r="A691" t="s">
        <v>953</v>
      </c>
      <c r="B691" t="s">
        <v>6464</v>
      </c>
      <c r="C691" t="s">
        <v>6896</v>
      </c>
      <c r="D691" t="s">
        <v>6176</v>
      </c>
      <c r="E691" t="s">
        <v>6898</v>
      </c>
      <c r="F691" t="s">
        <v>6462</v>
      </c>
      <c r="G691" t="s">
        <v>5470</v>
      </c>
      <c r="H691" t="s">
        <v>5462</v>
      </c>
      <c r="I691" t="s">
        <v>929</v>
      </c>
      <c r="J691" t="s">
        <v>886</v>
      </c>
      <c r="K691" t="s">
        <v>6174</v>
      </c>
      <c r="M691" t="str">
        <f t="shared" si="10"/>
        <v>12011</v>
      </c>
    </row>
    <row r="692" spans="1:13" x14ac:dyDescent="0.25">
      <c r="A692" t="s">
        <v>989</v>
      </c>
      <c r="B692" t="s">
        <v>6464</v>
      </c>
      <c r="C692" t="s">
        <v>6896</v>
      </c>
      <c r="D692" t="s">
        <v>6176</v>
      </c>
      <c r="E692" t="s">
        <v>6897</v>
      </c>
      <c r="F692" t="s">
        <v>6462</v>
      </c>
      <c r="G692" t="s">
        <v>5767</v>
      </c>
      <c r="H692" t="s">
        <v>5462</v>
      </c>
      <c r="I692" t="s">
        <v>929</v>
      </c>
      <c r="J692" t="s">
        <v>988</v>
      </c>
      <c r="K692" t="s">
        <v>6174</v>
      </c>
      <c r="M692" t="str">
        <f t="shared" si="10"/>
        <v>12086</v>
      </c>
    </row>
    <row r="693" spans="1:13" x14ac:dyDescent="0.25">
      <c r="A693" t="s">
        <v>932</v>
      </c>
      <c r="B693" t="s">
        <v>6464</v>
      </c>
      <c r="C693" t="s">
        <v>6896</v>
      </c>
      <c r="D693" t="s">
        <v>6176</v>
      </c>
      <c r="E693" t="s">
        <v>6895</v>
      </c>
      <c r="F693" t="s">
        <v>6462</v>
      </c>
      <c r="G693" t="s">
        <v>4852</v>
      </c>
      <c r="H693" t="s">
        <v>5462</v>
      </c>
      <c r="I693" t="s">
        <v>929</v>
      </c>
      <c r="J693" t="s">
        <v>472</v>
      </c>
      <c r="K693" t="s">
        <v>6174</v>
      </c>
      <c r="M693" t="str">
        <f t="shared" si="10"/>
        <v>12099</v>
      </c>
    </row>
    <row r="694" spans="1:13" x14ac:dyDescent="0.25">
      <c r="A694" t="s">
        <v>1482</v>
      </c>
      <c r="B694" t="s">
        <v>6894</v>
      </c>
      <c r="C694" t="s">
        <v>6893</v>
      </c>
      <c r="D694" t="s">
        <v>6176</v>
      </c>
      <c r="F694" t="s">
        <v>6892</v>
      </c>
      <c r="G694" t="s">
        <v>6891</v>
      </c>
      <c r="H694" t="s">
        <v>5428</v>
      </c>
      <c r="I694" t="s">
        <v>1437</v>
      </c>
      <c r="J694" t="s">
        <v>156</v>
      </c>
      <c r="K694" t="s">
        <v>6174</v>
      </c>
      <c r="M694" t="str">
        <f t="shared" si="10"/>
        <v>18091</v>
      </c>
    </row>
    <row r="695" spans="1:13" x14ac:dyDescent="0.25">
      <c r="A695" t="s">
        <v>4655</v>
      </c>
      <c r="B695" t="s">
        <v>6587</v>
      </c>
      <c r="C695" t="s">
        <v>6890</v>
      </c>
      <c r="D695" t="s">
        <v>6176</v>
      </c>
      <c r="F695" t="s">
        <v>6585</v>
      </c>
      <c r="G695" t="s">
        <v>6887</v>
      </c>
      <c r="H695" t="s">
        <v>5401</v>
      </c>
      <c r="I695" t="s">
        <v>1762</v>
      </c>
      <c r="J695" t="s">
        <v>265</v>
      </c>
      <c r="K695" t="s">
        <v>6174</v>
      </c>
      <c r="M695" t="str">
        <f t="shared" si="10"/>
        <v>26111</v>
      </c>
    </row>
    <row r="696" spans="1:13" x14ac:dyDescent="0.25">
      <c r="A696" t="s">
        <v>1819</v>
      </c>
      <c r="B696" t="s">
        <v>6773</v>
      </c>
      <c r="C696" t="s">
        <v>6888</v>
      </c>
      <c r="D696" t="s">
        <v>6176</v>
      </c>
      <c r="F696" t="s">
        <v>6771</v>
      </c>
      <c r="G696" t="s">
        <v>6688</v>
      </c>
      <c r="H696" t="s">
        <v>4977</v>
      </c>
      <c r="I696" t="s">
        <v>2792</v>
      </c>
      <c r="J696" t="s">
        <v>6889</v>
      </c>
      <c r="K696" t="s">
        <v>6199</v>
      </c>
      <c r="M696" t="str">
        <f t="shared" si="10"/>
        <v>48317</v>
      </c>
    </row>
    <row r="697" spans="1:13" x14ac:dyDescent="0.25">
      <c r="A697" t="s">
        <v>1819</v>
      </c>
      <c r="B697" t="s">
        <v>6773</v>
      </c>
      <c r="C697" t="s">
        <v>6888</v>
      </c>
      <c r="D697" t="s">
        <v>6176</v>
      </c>
      <c r="F697" t="s">
        <v>6771</v>
      </c>
      <c r="G697" t="s">
        <v>6887</v>
      </c>
      <c r="H697" t="s">
        <v>4977</v>
      </c>
      <c r="I697" t="s">
        <v>2792</v>
      </c>
      <c r="J697" t="s">
        <v>6886</v>
      </c>
      <c r="K697" t="s">
        <v>6174</v>
      </c>
      <c r="M697" t="str">
        <f t="shared" si="10"/>
        <v>48329</v>
      </c>
    </row>
    <row r="698" spans="1:13" x14ac:dyDescent="0.25">
      <c r="A698" t="s">
        <v>3200</v>
      </c>
      <c r="B698" t="s">
        <v>6669</v>
      </c>
      <c r="C698" t="s">
        <v>6884</v>
      </c>
      <c r="D698" t="s">
        <v>6176</v>
      </c>
      <c r="F698" t="s">
        <v>6667</v>
      </c>
      <c r="G698" t="s">
        <v>5618</v>
      </c>
      <c r="H698" t="s">
        <v>5505</v>
      </c>
      <c r="I698" t="s">
        <v>3167</v>
      </c>
      <c r="J698" t="s">
        <v>768</v>
      </c>
      <c r="K698" t="s">
        <v>6174</v>
      </c>
      <c r="M698" t="str">
        <f t="shared" si="10"/>
        <v>55079</v>
      </c>
    </row>
    <row r="699" spans="1:13" x14ac:dyDescent="0.25">
      <c r="A699" t="s">
        <v>3200</v>
      </c>
      <c r="B699" t="s">
        <v>6669</v>
      </c>
      <c r="C699" t="s">
        <v>6884</v>
      </c>
      <c r="D699" t="s">
        <v>6176</v>
      </c>
      <c r="F699" t="s">
        <v>6667</v>
      </c>
      <c r="G699" t="s">
        <v>6885</v>
      </c>
      <c r="H699" t="s">
        <v>5505</v>
      </c>
      <c r="I699" t="s">
        <v>3167</v>
      </c>
      <c r="J699" t="s">
        <v>574</v>
      </c>
      <c r="K699" t="s">
        <v>6174</v>
      </c>
      <c r="M699" t="str">
        <f t="shared" si="10"/>
        <v>55089</v>
      </c>
    </row>
    <row r="700" spans="1:13" x14ac:dyDescent="0.25">
      <c r="A700" t="s">
        <v>3200</v>
      </c>
      <c r="B700" t="s">
        <v>6669</v>
      </c>
      <c r="C700" t="s">
        <v>6884</v>
      </c>
      <c r="D700" t="s">
        <v>6176</v>
      </c>
      <c r="F700" t="s">
        <v>6667</v>
      </c>
      <c r="G700" t="s">
        <v>5437</v>
      </c>
      <c r="H700" t="s">
        <v>5505</v>
      </c>
      <c r="I700" t="s">
        <v>3167</v>
      </c>
      <c r="J700" t="s">
        <v>121</v>
      </c>
      <c r="K700" t="s">
        <v>6199</v>
      </c>
      <c r="M700" t="str">
        <f t="shared" si="10"/>
        <v>55131</v>
      </c>
    </row>
    <row r="701" spans="1:13" x14ac:dyDescent="0.25">
      <c r="A701" t="s">
        <v>3200</v>
      </c>
      <c r="B701" t="s">
        <v>6669</v>
      </c>
      <c r="C701" t="s">
        <v>6884</v>
      </c>
      <c r="D701" t="s">
        <v>6176</v>
      </c>
      <c r="F701" t="s">
        <v>6667</v>
      </c>
      <c r="G701" t="s">
        <v>5496</v>
      </c>
      <c r="H701" t="s">
        <v>5505</v>
      </c>
      <c r="I701" t="s">
        <v>3167</v>
      </c>
      <c r="J701" t="s">
        <v>2050</v>
      </c>
      <c r="K701" t="s">
        <v>6174</v>
      </c>
      <c r="M701" t="str">
        <f t="shared" si="10"/>
        <v>55133</v>
      </c>
    </row>
    <row r="702" spans="1:13" x14ac:dyDescent="0.25">
      <c r="A702" t="s">
        <v>1891</v>
      </c>
      <c r="B702" t="s">
        <v>6582</v>
      </c>
      <c r="C702" t="s">
        <v>6873</v>
      </c>
      <c r="D702" t="s">
        <v>6176</v>
      </c>
      <c r="F702" t="s">
        <v>6580</v>
      </c>
      <c r="G702" t="s">
        <v>5555</v>
      </c>
      <c r="H702" t="s">
        <v>5661</v>
      </c>
      <c r="I702" t="s">
        <v>1889</v>
      </c>
      <c r="J702" t="s">
        <v>844</v>
      </c>
      <c r="K702" t="s">
        <v>6174</v>
      </c>
      <c r="M702" t="str">
        <f t="shared" si="10"/>
        <v>27003</v>
      </c>
    </row>
    <row r="703" spans="1:13" x14ac:dyDescent="0.25">
      <c r="A703" t="s">
        <v>1891</v>
      </c>
      <c r="B703" t="s">
        <v>6582</v>
      </c>
      <c r="C703" t="s">
        <v>6873</v>
      </c>
      <c r="D703" t="s">
        <v>6176</v>
      </c>
      <c r="F703" t="s">
        <v>6580</v>
      </c>
      <c r="G703" t="s">
        <v>6883</v>
      </c>
      <c r="H703" t="s">
        <v>5661</v>
      </c>
      <c r="I703" t="s">
        <v>1889</v>
      </c>
      <c r="J703" t="s">
        <v>210</v>
      </c>
      <c r="K703" t="s">
        <v>6174</v>
      </c>
      <c r="M703" t="str">
        <f t="shared" si="10"/>
        <v>27019</v>
      </c>
    </row>
    <row r="704" spans="1:13" x14ac:dyDescent="0.25">
      <c r="A704" t="s">
        <v>1891</v>
      </c>
      <c r="B704" t="s">
        <v>6582</v>
      </c>
      <c r="C704" t="s">
        <v>6873</v>
      </c>
      <c r="D704" t="s">
        <v>6176</v>
      </c>
      <c r="F704" t="s">
        <v>6580</v>
      </c>
      <c r="G704" t="s">
        <v>6882</v>
      </c>
      <c r="H704" t="s">
        <v>5661</v>
      </c>
      <c r="I704" t="s">
        <v>1889</v>
      </c>
      <c r="J704" t="s">
        <v>196</v>
      </c>
      <c r="K704" t="s">
        <v>6199</v>
      </c>
      <c r="M704" t="str">
        <f t="shared" si="10"/>
        <v>27025</v>
      </c>
    </row>
    <row r="705" spans="1:13" x14ac:dyDescent="0.25">
      <c r="A705" t="s">
        <v>1891</v>
      </c>
      <c r="B705" t="s">
        <v>6582</v>
      </c>
      <c r="C705" t="s">
        <v>6873</v>
      </c>
      <c r="D705" t="s">
        <v>6176</v>
      </c>
      <c r="F705" t="s">
        <v>6580</v>
      </c>
      <c r="G705" t="s">
        <v>5356</v>
      </c>
      <c r="H705" t="s">
        <v>5661</v>
      </c>
      <c r="I705" t="s">
        <v>1889</v>
      </c>
      <c r="J705" t="s">
        <v>232</v>
      </c>
      <c r="K705" t="s">
        <v>6174</v>
      </c>
      <c r="M705" t="str">
        <f t="shared" si="10"/>
        <v>27037</v>
      </c>
    </row>
    <row r="706" spans="1:13" x14ac:dyDescent="0.25">
      <c r="A706" t="s">
        <v>1891</v>
      </c>
      <c r="B706" t="s">
        <v>6582</v>
      </c>
      <c r="C706" t="s">
        <v>6873</v>
      </c>
      <c r="D706" t="s">
        <v>6176</v>
      </c>
      <c r="F706" t="s">
        <v>6580</v>
      </c>
      <c r="G706" t="s">
        <v>5224</v>
      </c>
      <c r="H706" t="s">
        <v>5661</v>
      </c>
      <c r="I706" t="s">
        <v>1889</v>
      </c>
      <c r="J706" t="s">
        <v>480</v>
      </c>
      <c r="K706" t="s">
        <v>6174</v>
      </c>
      <c r="M706" t="str">
        <f t="shared" ref="M706:M769" si="11">I706&amp;J706</f>
        <v>27053</v>
      </c>
    </row>
    <row r="707" spans="1:13" x14ac:dyDescent="0.25">
      <c r="A707" t="s">
        <v>1891</v>
      </c>
      <c r="B707" t="s">
        <v>6582</v>
      </c>
      <c r="C707" t="s">
        <v>6873</v>
      </c>
      <c r="D707" t="s">
        <v>6176</v>
      </c>
      <c r="F707" t="s">
        <v>6580</v>
      </c>
      <c r="G707" t="s">
        <v>6881</v>
      </c>
      <c r="H707" t="s">
        <v>5661</v>
      </c>
      <c r="I707" t="s">
        <v>1889</v>
      </c>
      <c r="J707" t="s">
        <v>236</v>
      </c>
      <c r="K707" t="s">
        <v>6199</v>
      </c>
      <c r="M707" t="str">
        <f t="shared" si="11"/>
        <v>27059</v>
      </c>
    </row>
    <row r="708" spans="1:13" x14ac:dyDescent="0.25">
      <c r="A708" t="s">
        <v>1891</v>
      </c>
      <c r="B708" t="s">
        <v>6582</v>
      </c>
      <c r="C708" t="s">
        <v>6873</v>
      </c>
      <c r="D708" t="s">
        <v>6176</v>
      </c>
      <c r="F708" t="s">
        <v>6580</v>
      </c>
      <c r="G708" t="s">
        <v>6880</v>
      </c>
      <c r="H708" t="s">
        <v>5661</v>
      </c>
      <c r="I708" t="s">
        <v>1889</v>
      </c>
      <c r="J708" t="s">
        <v>768</v>
      </c>
      <c r="K708" t="s">
        <v>6199</v>
      </c>
      <c r="M708" t="str">
        <f t="shared" si="11"/>
        <v>27079</v>
      </c>
    </row>
    <row r="709" spans="1:13" x14ac:dyDescent="0.25">
      <c r="A709" t="s">
        <v>1891</v>
      </c>
      <c r="B709" t="s">
        <v>6582</v>
      </c>
      <c r="C709" t="s">
        <v>6873</v>
      </c>
      <c r="D709" t="s">
        <v>6176</v>
      </c>
      <c r="F709" t="s">
        <v>6580</v>
      </c>
      <c r="G709" t="s">
        <v>6879</v>
      </c>
      <c r="H709" t="s">
        <v>5661</v>
      </c>
      <c r="I709" t="s">
        <v>1889</v>
      </c>
      <c r="J709" t="s">
        <v>351</v>
      </c>
      <c r="K709" t="s">
        <v>6199</v>
      </c>
      <c r="M709" t="str">
        <f t="shared" si="11"/>
        <v>27095</v>
      </c>
    </row>
    <row r="710" spans="1:13" x14ac:dyDescent="0.25">
      <c r="A710" t="s">
        <v>1891</v>
      </c>
      <c r="B710" t="s">
        <v>6582</v>
      </c>
      <c r="C710" t="s">
        <v>6873</v>
      </c>
      <c r="D710" t="s">
        <v>6176</v>
      </c>
      <c r="F710" t="s">
        <v>6580</v>
      </c>
      <c r="G710" t="s">
        <v>5635</v>
      </c>
      <c r="H710" t="s">
        <v>5661</v>
      </c>
      <c r="I710" t="s">
        <v>1889</v>
      </c>
      <c r="J710" t="s">
        <v>813</v>
      </c>
      <c r="K710" t="s">
        <v>6174</v>
      </c>
      <c r="M710" t="str">
        <f t="shared" si="11"/>
        <v>27123</v>
      </c>
    </row>
    <row r="711" spans="1:13" x14ac:dyDescent="0.25">
      <c r="A711" t="s">
        <v>1891</v>
      </c>
      <c r="B711" t="s">
        <v>6582</v>
      </c>
      <c r="C711" t="s">
        <v>6873</v>
      </c>
      <c r="D711" t="s">
        <v>6176</v>
      </c>
      <c r="F711" t="s">
        <v>6580</v>
      </c>
      <c r="G711" t="s">
        <v>6878</v>
      </c>
      <c r="H711" t="s">
        <v>5661</v>
      </c>
      <c r="I711" t="s">
        <v>1889</v>
      </c>
      <c r="J711" t="s">
        <v>1169</v>
      </c>
      <c r="K711" t="s">
        <v>6174</v>
      </c>
      <c r="M711" t="str">
        <f t="shared" si="11"/>
        <v>27139</v>
      </c>
    </row>
    <row r="712" spans="1:13" x14ac:dyDescent="0.25">
      <c r="A712" t="s">
        <v>1891</v>
      </c>
      <c r="B712" t="s">
        <v>6582</v>
      </c>
      <c r="C712" t="s">
        <v>6873</v>
      </c>
      <c r="D712" t="s">
        <v>6176</v>
      </c>
      <c r="F712" t="s">
        <v>6580</v>
      </c>
      <c r="G712" t="s">
        <v>6877</v>
      </c>
      <c r="H712" t="s">
        <v>5661</v>
      </c>
      <c r="I712" t="s">
        <v>1889</v>
      </c>
      <c r="J712" t="s">
        <v>1488</v>
      </c>
      <c r="K712" t="s">
        <v>6174</v>
      </c>
      <c r="M712" t="str">
        <f t="shared" si="11"/>
        <v>27141</v>
      </c>
    </row>
    <row r="713" spans="1:13" x14ac:dyDescent="0.25">
      <c r="A713" t="s">
        <v>1891</v>
      </c>
      <c r="B713" t="s">
        <v>6582</v>
      </c>
      <c r="C713" t="s">
        <v>6873</v>
      </c>
      <c r="D713" t="s">
        <v>6176</v>
      </c>
      <c r="F713" t="s">
        <v>6580</v>
      </c>
      <c r="G713" t="s">
        <v>6876</v>
      </c>
      <c r="H713" t="s">
        <v>5661</v>
      </c>
      <c r="I713" t="s">
        <v>1889</v>
      </c>
      <c r="J713" t="s">
        <v>117</v>
      </c>
      <c r="K713" t="s">
        <v>6199</v>
      </c>
      <c r="M713" t="str">
        <f t="shared" si="11"/>
        <v>27143</v>
      </c>
    </row>
    <row r="714" spans="1:13" x14ac:dyDescent="0.25">
      <c r="A714" t="s">
        <v>1891</v>
      </c>
      <c r="B714" t="s">
        <v>6582</v>
      </c>
      <c r="C714" t="s">
        <v>6873</v>
      </c>
      <c r="D714" t="s">
        <v>6176</v>
      </c>
      <c r="F714" t="s">
        <v>6580</v>
      </c>
      <c r="G714" t="s">
        <v>5437</v>
      </c>
      <c r="H714" t="s">
        <v>5661</v>
      </c>
      <c r="I714" t="s">
        <v>1889</v>
      </c>
      <c r="J714" t="s">
        <v>1243</v>
      </c>
      <c r="K714" t="s">
        <v>6174</v>
      </c>
      <c r="M714" t="str">
        <f t="shared" si="11"/>
        <v>27163</v>
      </c>
    </row>
    <row r="715" spans="1:13" x14ac:dyDescent="0.25">
      <c r="A715" t="s">
        <v>1891</v>
      </c>
      <c r="B715" t="s">
        <v>6582</v>
      </c>
      <c r="C715" t="s">
        <v>6873</v>
      </c>
      <c r="D715" t="s">
        <v>6176</v>
      </c>
      <c r="F715" t="s">
        <v>6580</v>
      </c>
      <c r="G715" t="s">
        <v>6875</v>
      </c>
      <c r="H715" t="s">
        <v>5661</v>
      </c>
      <c r="I715" t="s">
        <v>1889</v>
      </c>
      <c r="J715" t="s">
        <v>6874</v>
      </c>
      <c r="K715" t="s">
        <v>6174</v>
      </c>
      <c r="M715" t="str">
        <f t="shared" si="11"/>
        <v>27171</v>
      </c>
    </row>
    <row r="716" spans="1:13" x14ac:dyDescent="0.25">
      <c r="A716" t="s">
        <v>1891</v>
      </c>
      <c r="B716" t="s">
        <v>6582</v>
      </c>
      <c r="C716" t="s">
        <v>6873</v>
      </c>
      <c r="D716" t="s">
        <v>6176</v>
      </c>
      <c r="F716" t="s">
        <v>6580</v>
      </c>
      <c r="G716" t="s">
        <v>5215</v>
      </c>
      <c r="H716" t="s">
        <v>5505</v>
      </c>
      <c r="I716" t="s">
        <v>3167</v>
      </c>
      <c r="J716" t="s">
        <v>1557</v>
      </c>
      <c r="K716" t="s">
        <v>6199</v>
      </c>
      <c r="M716" t="str">
        <f t="shared" si="11"/>
        <v>55093</v>
      </c>
    </row>
    <row r="717" spans="1:13" x14ac:dyDescent="0.25">
      <c r="A717" t="s">
        <v>1891</v>
      </c>
      <c r="B717" t="s">
        <v>6582</v>
      </c>
      <c r="C717" t="s">
        <v>6873</v>
      </c>
      <c r="D717" t="s">
        <v>6176</v>
      </c>
      <c r="F717" t="s">
        <v>6580</v>
      </c>
      <c r="G717" t="s">
        <v>6872</v>
      </c>
      <c r="H717" t="s">
        <v>5505</v>
      </c>
      <c r="I717" t="s">
        <v>3167</v>
      </c>
      <c r="J717" t="s">
        <v>1584</v>
      </c>
      <c r="K717" t="s">
        <v>6199</v>
      </c>
      <c r="M717" t="str">
        <f t="shared" si="11"/>
        <v>55109</v>
      </c>
    </row>
    <row r="718" spans="1:13" x14ac:dyDescent="0.25">
      <c r="A718" t="s">
        <v>2009</v>
      </c>
      <c r="C718" t="s">
        <v>6871</v>
      </c>
      <c r="D718" t="s">
        <v>6176</v>
      </c>
      <c r="G718" t="s">
        <v>6870</v>
      </c>
      <c r="H718" t="s">
        <v>4963</v>
      </c>
      <c r="I718" t="s">
        <v>1999</v>
      </c>
      <c r="J718" t="s">
        <v>1208</v>
      </c>
      <c r="K718" t="s">
        <v>6174</v>
      </c>
      <c r="M718" t="str">
        <f t="shared" si="11"/>
        <v>30063</v>
      </c>
    </row>
    <row r="719" spans="1:13" x14ac:dyDescent="0.25">
      <c r="A719" t="s">
        <v>84</v>
      </c>
      <c r="B719" t="s">
        <v>6869</v>
      </c>
      <c r="C719" t="s">
        <v>6868</v>
      </c>
      <c r="D719" t="s">
        <v>6176</v>
      </c>
      <c r="F719" t="s">
        <v>6867</v>
      </c>
      <c r="G719" t="s">
        <v>5660</v>
      </c>
      <c r="H719" t="s">
        <v>5535</v>
      </c>
      <c r="I719" t="s">
        <v>35</v>
      </c>
      <c r="J719" t="s">
        <v>82</v>
      </c>
      <c r="K719" t="s">
        <v>6174</v>
      </c>
      <c r="M719" t="str">
        <f t="shared" si="11"/>
        <v>01097</v>
      </c>
    </row>
    <row r="720" spans="1:13" x14ac:dyDescent="0.25">
      <c r="A720" t="s">
        <v>474</v>
      </c>
      <c r="B720" t="s">
        <v>6866</v>
      </c>
      <c r="C720" t="s">
        <v>6865</v>
      </c>
      <c r="D720" t="s">
        <v>6176</v>
      </c>
      <c r="F720" t="s">
        <v>6864</v>
      </c>
      <c r="G720" t="s">
        <v>5651</v>
      </c>
      <c r="H720" t="s">
        <v>5524</v>
      </c>
      <c r="I720" t="s">
        <v>224</v>
      </c>
      <c r="J720" t="s">
        <v>472</v>
      </c>
      <c r="K720" t="s">
        <v>6174</v>
      </c>
      <c r="M720" t="str">
        <f t="shared" si="11"/>
        <v>06099</v>
      </c>
    </row>
    <row r="721" spans="1:13" x14ac:dyDescent="0.25">
      <c r="A721" t="s">
        <v>1596</v>
      </c>
      <c r="B721" t="s">
        <v>6862</v>
      </c>
      <c r="C721" t="s">
        <v>6861</v>
      </c>
      <c r="D721" t="s">
        <v>6176</v>
      </c>
      <c r="F721" t="s">
        <v>6860</v>
      </c>
      <c r="G721" t="s">
        <v>6863</v>
      </c>
      <c r="H721" t="s">
        <v>5623</v>
      </c>
      <c r="I721" t="s">
        <v>19</v>
      </c>
      <c r="J721" t="s">
        <v>50</v>
      </c>
      <c r="K721" t="s">
        <v>6174</v>
      </c>
      <c r="M721" t="str">
        <f t="shared" si="11"/>
        <v>22073</v>
      </c>
    </row>
    <row r="722" spans="1:13" x14ac:dyDescent="0.25">
      <c r="A722" t="s">
        <v>1596</v>
      </c>
      <c r="B722" t="s">
        <v>6862</v>
      </c>
      <c r="C722" t="s">
        <v>6861</v>
      </c>
      <c r="D722" t="s">
        <v>6176</v>
      </c>
      <c r="F722" t="s">
        <v>6860</v>
      </c>
      <c r="G722" t="s">
        <v>6859</v>
      </c>
      <c r="H722" t="s">
        <v>5623</v>
      </c>
      <c r="I722" t="s">
        <v>19</v>
      </c>
      <c r="J722" t="s">
        <v>265</v>
      </c>
      <c r="K722" t="s">
        <v>6199</v>
      </c>
      <c r="M722" t="str">
        <f t="shared" si="11"/>
        <v>22111</v>
      </c>
    </row>
    <row r="723" spans="1:13" x14ac:dyDescent="0.25">
      <c r="A723" t="s">
        <v>1822</v>
      </c>
      <c r="B723" t="s">
        <v>6858</v>
      </c>
      <c r="C723" t="s">
        <v>6857</v>
      </c>
      <c r="D723" t="s">
        <v>6176</v>
      </c>
      <c r="F723" t="s">
        <v>6856</v>
      </c>
      <c r="G723" t="s">
        <v>5411</v>
      </c>
      <c r="H723" t="s">
        <v>5401</v>
      </c>
      <c r="I723" t="s">
        <v>1762</v>
      </c>
      <c r="J723" t="s">
        <v>1080</v>
      </c>
      <c r="K723" t="s">
        <v>6174</v>
      </c>
      <c r="M723" t="str">
        <f t="shared" si="11"/>
        <v>26115</v>
      </c>
    </row>
    <row r="724" spans="1:13" x14ac:dyDescent="0.25">
      <c r="A724" t="s">
        <v>89</v>
      </c>
      <c r="C724" t="s">
        <v>6853</v>
      </c>
      <c r="D724" t="s">
        <v>6176</v>
      </c>
      <c r="G724" t="s">
        <v>6855</v>
      </c>
      <c r="H724" t="s">
        <v>5535</v>
      </c>
      <c r="I724" t="s">
        <v>35</v>
      </c>
      <c r="J724" t="s">
        <v>227</v>
      </c>
      <c r="K724" t="s">
        <v>6174</v>
      </c>
      <c r="M724" t="str">
        <f t="shared" si="11"/>
        <v>01001</v>
      </c>
    </row>
    <row r="725" spans="1:13" x14ac:dyDescent="0.25">
      <c r="A725" t="s">
        <v>89</v>
      </c>
      <c r="C725" t="s">
        <v>6853</v>
      </c>
      <c r="D725" t="s">
        <v>6176</v>
      </c>
      <c r="G725" t="s">
        <v>6854</v>
      </c>
      <c r="H725" t="s">
        <v>5535</v>
      </c>
      <c r="I725" t="s">
        <v>35</v>
      </c>
      <c r="J725" t="s">
        <v>126</v>
      </c>
      <c r="K725" t="s">
        <v>6174</v>
      </c>
      <c r="M725" t="str">
        <f t="shared" si="11"/>
        <v>01051</v>
      </c>
    </row>
    <row r="726" spans="1:13" x14ac:dyDescent="0.25">
      <c r="A726" t="s">
        <v>89</v>
      </c>
      <c r="C726" t="s">
        <v>6853</v>
      </c>
      <c r="D726" t="s">
        <v>6176</v>
      </c>
      <c r="G726" t="s">
        <v>6325</v>
      </c>
      <c r="H726" t="s">
        <v>5535</v>
      </c>
      <c r="I726" t="s">
        <v>35</v>
      </c>
      <c r="J726" t="s">
        <v>314</v>
      </c>
      <c r="K726" t="s">
        <v>6199</v>
      </c>
      <c r="M726" t="str">
        <f t="shared" si="11"/>
        <v>01085</v>
      </c>
    </row>
    <row r="727" spans="1:13" x14ac:dyDescent="0.25">
      <c r="A727" t="s">
        <v>89</v>
      </c>
      <c r="C727" t="s">
        <v>6853</v>
      </c>
      <c r="D727" t="s">
        <v>6176</v>
      </c>
      <c r="G727" t="s">
        <v>4807</v>
      </c>
      <c r="H727" t="s">
        <v>5535</v>
      </c>
      <c r="I727" t="s">
        <v>35</v>
      </c>
      <c r="J727" t="s">
        <v>87</v>
      </c>
      <c r="K727" t="s">
        <v>6174</v>
      </c>
      <c r="M727" t="str">
        <f t="shared" si="11"/>
        <v>01101</v>
      </c>
    </row>
    <row r="728" spans="1:13" x14ac:dyDescent="0.25">
      <c r="A728" t="s">
        <v>3244</v>
      </c>
      <c r="B728" t="s">
        <v>6851</v>
      </c>
      <c r="C728" t="s">
        <v>6850</v>
      </c>
      <c r="D728" t="s">
        <v>6176</v>
      </c>
      <c r="F728" t="s">
        <v>6849</v>
      </c>
      <c r="G728" t="s">
        <v>6852</v>
      </c>
      <c r="H728" t="s">
        <v>5772</v>
      </c>
      <c r="I728" t="s">
        <v>3235</v>
      </c>
      <c r="J728" t="s">
        <v>594</v>
      </c>
      <c r="K728" t="s">
        <v>6174</v>
      </c>
      <c r="M728" t="str">
        <f t="shared" si="11"/>
        <v>54061</v>
      </c>
    </row>
    <row r="729" spans="1:13" x14ac:dyDescent="0.25">
      <c r="A729" t="s">
        <v>3244</v>
      </c>
      <c r="B729" t="s">
        <v>6851</v>
      </c>
      <c r="C729" t="s">
        <v>6850</v>
      </c>
      <c r="D729" t="s">
        <v>6176</v>
      </c>
      <c r="F729" t="s">
        <v>6849</v>
      </c>
      <c r="G729" t="s">
        <v>6848</v>
      </c>
      <c r="H729" t="s">
        <v>5772</v>
      </c>
      <c r="I729" t="s">
        <v>3235</v>
      </c>
      <c r="J729" t="s">
        <v>66</v>
      </c>
      <c r="K729" t="s">
        <v>6199</v>
      </c>
      <c r="M729" t="str">
        <f t="shared" si="11"/>
        <v>54077</v>
      </c>
    </row>
    <row r="730" spans="1:13" x14ac:dyDescent="0.25">
      <c r="A730" t="s">
        <v>2528</v>
      </c>
      <c r="B730" t="s">
        <v>6846</v>
      </c>
      <c r="C730" t="s">
        <v>6845</v>
      </c>
      <c r="D730" t="s">
        <v>6176</v>
      </c>
      <c r="F730" t="s">
        <v>6844</v>
      </c>
      <c r="G730" t="s">
        <v>6847</v>
      </c>
      <c r="H730" t="s">
        <v>5443</v>
      </c>
      <c r="I730" t="s">
        <v>2750</v>
      </c>
      <c r="J730" t="s">
        <v>1208</v>
      </c>
      <c r="K730" t="s">
        <v>6174</v>
      </c>
      <c r="M730" t="str">
        <f t="shared" si="11"/>
        <v>47063</v>
      </c>
    </row>
    <row r="731" spans="1:13" x14ac:dyDescent="0.25">
      <c r="A731" t="s">
        <v>2528</v>
      </c>
      <c r="B731" t="s">
        <v>6846</v>
      </c>
      <c r="C731" t="s">
        <v>6845</v>
      </c>
      <c r="D731" t="s">
        <v>6176</v>
      </c>
      <c r="F731" t="s">
        <v>6844</v>
      </c>
      <c r="G731" t="s">
        <v>5239</v>
      </c>
      <c r="H731" t="s">
        <v>5443</v>
      </c>
      <c r="I731" t="s">
        <v>2750</v>
      </c>
      <c r="J731" t="s">
        <v>574</v>
      </c>
      <c r="K731" t="s">
        <v>6174</v>
      </c>
      <c r="M731" t="str">
        <f t="shared" si="11"/>
        <v>47089</v>
      </c>
    </row>
    <row r="732" spans="1:13" x14ac:dyDescent="0.25">
      <c r="A732" t="s">
        <v>3104</v>
      </c>
      <c r="B732" t="s">
        <v>6468</v>
      </c>
      <c r="C732" t="s">
        <v>6843</v>
      </c>
      <c r="D732" t="s">
        <v>6176</v>
      </c>
      <c r="F732" t="s">
        <v>6465</v>
      </c>
      <c r="G732" t="s">
        <v>6842</v>
      </c>
      <c r="H732" t="s">
        <v>5808</v>
      </c>
      <c r="I732" t="s">
        <v>3101</v>
      </c>
      <c r="J732" t="s">
        <v>1092</v>
      </c>
      <c r="K732" t="s">
        <v>6174</v>
      </c>
      <c r="M732" t="str">
        <f t="shared" si="11"/>
        <v>53057</v>
      </c>
    </row>
    <row r="733" spans="1:13" x14ac:dyDescent="0.25">
      <c r="A733" t="s">
        <v>1494</v>
      </c>
      <c r="B733" t="s">
        <v>6841</v>
      </c>
      <c r="C733" t="s">
        <v>6840</v>
      </c>
      <c r="D733" t="s">
        <v>6176</v>
      </c>
      <c r="F733" t="s">
        <v>6839</v>
      </c>
      <c r="G733" t="s">
        <v>5405</v>
      </c>
      <c r="H733" t="s">
        <v>5428</v>
      </c>
      <c r="I733" t="s">
        <v>1437</v>
      </c>
      <c r="J733" t="s">
        <v>161</v>
      </c>
      <c r="K733" t="s">
        <v>6174</v>
      </c>
      <c r="M733" t="str">
        <f t="shared" si="11"/>
        <v>18035</v>
      </c>
    </row>
    <row r="734" spans="1:13" x14ac:dyDescent="0.25">
      <c r="A734" t="s">
        <v>1826</v>
      </c>
      <c r="B734" t="s">
        <v>6838</v>
      </c>
      <c r="C734" t="s">
        <v>6837</v>
      </c>
      <c r="D734" t="s">
        <v>6176</v>
      </c>
      <c r="F734" t="s">
        <v>6836</v>
      </c>
      <c r="G734" t="s">
        <v>6835</v>
      </c>
      <c r="H734" t="s">
        <v>5401</v>
      </c>
      <c r="I734" t="s">
        <v>1762</v>
      </c>
      <c r="J734" t="s">
        <v>1177</v>
      </c>
      <c r="K734" t="s">
        <v>6174</v>
      </c>
      <c r="M734" t="str">
        <f t="shared" si="11"/>
        <v>26121</v>
      </c>
    </row>
    <row r="735" spans="1:13" x14ac:dyDescent="0.25">
      <c r="A735" t="s">
        <v>2734</v>
      </c>
      <c r="B735" t="s">
        <v>6833</v>
      </c>
      <c r="C735" t="s">
        <v>6832</v>
      </c>
      <c r="D735" t="s">
        <v>6176</v>
      </c>
      <c r="F735" t="s">
        <v>6831</v>
      </c>
      <c r="G735" t="s">
        <v>6834</v>
      </c>
      <c r="H735" t="s">
        <v>5174</v>
      </c>
      <c r="I735" t="s">
        <v>2012</v>
      </c>
      <c r="J735" t="s">
        <v>210</v>
      </c>
      <c r="K735" t="s">
        <v>6174</v>
      </c>
      <c r="M735" t="str">
        <f t="shared" si="11"/>
        <v>37019</v>
      </c>
    </row>
    <row r="736" spans="1:13" x14ac:dyDescent="0.25">
      <c r="A736" t="s">
        <v>2734</v>
      </c>
      <c r="B736" t="s">
        <v>6833</v>
      </c>
      <c r="C736" t="s">
        <v>6832</v>
      </c>
      <c r="D736" t="s">
        <v>6176</v>
      </c>
      <c r="F736" t="s">
        <v>6831</v>
      </c>
      <c r="G736" t="s">
        <v>5548</v>
      </c>
      <c r="H736" t="s">
        <v>5622</v>
      </c>
      <c r="I736" t="s">
        <v>2704</v>
      </c>
      <c r="J736" t="s">
        <v>126</v>
      </c>
      <c r="K736" t="s">
        <v>6174</v>
      </c>
      <c r="M736" t="str">
        <f t="shared" si="11"/>
        <v>45051</v>
      </c>
    </row>
    <row r="737" spans="1:13" x14ac:dyDescent="0.25">
      <c r="A737" t="s">
        <v>495</v>
      </c>
      <c r="B737" t="s">
        <v>6324</v>
      </c>
      <c r="C737" t="s">
        <v>6830</v>
      </c>
      <c r="D737" t="s">
        <v>6176</v>
      </c>
      <c r="F737" t="s">
        <v>6322</v>
      </c>
      <c r="G737" t="s">
        <v>6829</v>
      </c>
      <c r="H737" t="s">
        <v>5524</v>
      </c>
      <c r="I737" t="s">
        <v>224</v>
      </c>
      <c r="J737" t="s">
        <v>71</v>
      </c>
      <c r="K737" t="s">
        <v>6174</v>
      </c>
      <c r="M737" t="str">
        <f t="shared" si="11"/>
        <v>06055</v>
      </c>
    </row>
    <row r="738" spans="1:13" x14ac:dyDescent="0.25">
      <c r="A738" t="s">
        <v>1016</v>
      </c>
      <c r="B738" t="s">
        <v>6828</v>
      </c>
      <c r="C738" t="s">
        <v>6069</v>
      </c>
      <c r="D738" t="s">
        <v>6176</v>
      </c>
      <c r="F738" t="s">
        <v>6827</v>
      </c>
      <c r="G738" t="s">
        <v>5493</v>
      </c>
      <c r="H738" t="s">
        <v>5462</v>
      </c>
      <c r="I738" t="s">
        <v>929</v>
      </c>
      <c r="J738" t="s">
        <v>1014</v>
      </c>
      <c r="K738" t="s">
        <v>6174</v>
      </c>
      <c r="M738" t="str">
        <f t="shared" si="11"/>
        <v>12021</v>
      </c>
    </row>
    <row r="739" spans="1:13" x14ac:dyDescent="0.25">
      <c r="A739" t="s">
        <v>2762</v>
      </c>
      <c r="B739" t="s">
        <v>6817</v>
      </c>
      <c r="C739" t="s">
        <v>6816</v>
      </c>
      <c r="D739" t="s">
        <v>6176</v>
      </c>
      <c r="F739" t="s">
        <v>6815</v>
      </c>
      <c r="G739" t="s">
        <v>6826</v>
      </c>
      <c r="H739" t="s">
        <v>5443</v>
      </c>
      <c r="I739" t="s">
        <v>2750</v>
      </c>
      <c r="J739" t="s">
        <v>38</v>
      </c>
      <c r="K739" t="s">
        <v>6199</v>
      </c>
      <c r="M739" t="str">
        <f t="shared" si="11"/>
        <v>47015</v>
      </c>
    </row>
    <row r="740" spans="1:13" x14ac:dyDescent="0.25">
      <c r="A740" t="s">
        <v>2762</v>
      </c>
      <c r="B740" t="s">
        <v>6817</v>
      </c>
      <c r="C740" t="s">
        <v>6816</v>
      </c>
      <c r="D740" t="s">
        <v>6176</v>
      </c>
      <c r="F740" t="s">
        <v>6815</v>
      </c>
      <c r="G740" t="s">
        <v>6825</v>
      </c>
      <c r="H740" t="s">
        <v>5443</v>
      </c>
      <c r="I740" t="s">
        <v>2750</v>
      </c>
      <c r="J740" t="s">
        <v>1014</v>
      </c>
      <c r="K740" t="s">
        <v>6199</v>
      </c>
      <c r="M740" t="str">
        <f t="shared" si="11"/>
        <v>47021</v>
      </c>
    </row>
    <row r="741" spans="1:13" x14ac:dyDescent="0.25">
      <c r="A741" t="s">
        <v>2762</v>
      </c>
      <c r="B741" t="s">
        <v>6817</v>
      </c>
      <c r="C741" t="s">
        <v>6816</v>
      </c>
      <c r="D741" t="s">
        <v>6176</v>
      </c>
      <c r="F741" t="s">
        <v>6815</v>
      </c>
      <c r="G741" t="s">
        <v>6207</v>
      </c>
      <c r="H741" t="s">
        <v>5443</v>
      </c>
      <c r="I741" t="s">
        <v>2750</v>
      </c>
      <c r="J741" t="s">
        <v>232</v>
      </c>
      <c r="K741" t="s">
        <v>6174</v>
      </c>
      <c r="M741" t="str">
        <f t="shared" si="11"/>
        <v>47037</v>
      </c>
    </row>
    <row r="742" spans="1:13" x14ac:dyDescent="0.25">
      <c r="A742" t="s">
        <v>2762</v>
      </c>
      <c r="B742" t="s">
        <v>6817</v>
      </c>
      <c r="C742" t="s">
        <v>6816</v>
      </c>
      <c r="D742" t="s">
        <v>6176</v>
      </c>
      <c r="F742" t="s">
        <v>6815</v>
      </c>
      <c r="G742" t="s">
        <v>6824</v>
      </c>
      <c r="H742" t="s">
        <v>5443</v>
      </c>
      <c r="I742" t="s">
        <v>2750</v>
      </c>
      <c r="J742" t="s">
        <v>1339</v>
      </c>
      <c r="K742" t="s">
        <v>6199</v>
      </c>
      <c r="M742" t="str">
        <f t="shared" si="11"/>
        <v>47043</v>
      </c>
    </row>
    <row r="743" spans="1:13" x14ac:dyDescent="0.25">
      <c r="A743" t="s">
        <v>2762</v>
      </c>
      <c r="B743" t="s">
        <v>6817</v>
      </c>
      <c r="C743" t="s">
        <v>6816</v>
      </c>
      <c r="D743" t="s">
        <v>6176</v>
      </c>
      <c r="F743" t="s">
        <v>6815</v>
      </c>
      <c r="G743" t="s">
        <v>6823</v>
      </c>
      <c r="H743" t="s">
        <v>5443</v>
      </c>
      <c r="I743" t="s">
        <v>2750</v>
      </c>
      <c r="J743" t="s">
        <v>43</v>
      </c>
      <c r="K743" t="s">
        <v>6199</v>
      </c>
      <c r="M743" t="str">
        <f t="shared" si="11"/>
        <v>47081</v>
      </c>
    </row>
    <row r="744" spans="1:13" x14ac:dyDescent="0.25">
      <c r="A744" t="s">
        <v>2762</v>
      </c>
      <c r="B744" t="s">
        <v>6817</v>
      </c>
      <c r="C744" t="s">
        <v>6816</v>
      </c>
      <c r="D744" t="s">
        <v>6176</v>
      </c>
      <c r="F744" t="s">
        <v>6815</v>
      </c>
      <c r="G744" t="s">
        <v>6822</v>
      </c>
      <c r="H744" t="s">
        <v>5443</v>
      </c>
      <c r="I744" t="s">
        <v>2750</v>
      </c>
      <c r="J744" t="s">
        <v>265</v>
      </c>
      <c r="K744" t="s">
        <v>6199</v>
      </c>
      <c r="M744" t="str">
        <f t="shared" si="11"/>
        <v>47111</v>
      </c>
    </row>
    <row r="745" spans="1:13" x14ac:dyDescent="0.25">
      <c r="A745" t="s">
        <v>2762</v>
      </c>
      <c r="B745" t="s">
        <v>6817</v>
      </c>
      <c r="C745" t="s">
        <v>6816</v>
      </c>
      <c r="D745" t="s">
        <v>6176</v>
      </c>
      <c r="F745" t="s">
        <v>6815</v>
      </c>
      <c r="G745" t="s">
        <v>6821</v>
      </c>
      <c r="H745" t="s">
        <v>5443</v>
      </c>
      <c r="I745" t="s">
        <v>2750</v>
      </c>
      <c r="J745" t="s">
        <v>131</v>
      </c>
      <c r="K745" t="s">
        <v>6199</v>
      </c>
      <c r="M745" t="str">
        <f t="shared" si="11"/>
        <v>47119</v>
      </c>
    </row>
    <row r="746" spans="1:13" x14ac:dyDescent="0.25">
      <c r="A746" t="s">
        <v>2762</v>
      </c>
      <c r="B746" t="s">
        <v>6817</v>
      </c>
      <c r="C746" t="s">
        <v>6816</v>
      </c>
      <c r="D746" t="s">
        <v>6176</v>
      </c>
      <c r="F746" t="s">
        <v>6815</v>
      </c>
      <c r="G746" t="s">
        <v>6820</v>
      </c>
      <c r="H746" t="s">
        <v>5443</v>
      </c>
      <c r="I746" t="s">
        <v>2750</v>
      </c>
      <c r="J746" t="s">
        <v>1840</v>
      </c>
      <c r="K746" t="s">
        <v>6199</v>
      </c>
      <c r="M746" t="str">
        <f t="shared" si="11"/>
        <v>47147</v>
      </c>
    </row>
    <row r="747" spans="1:13" x14ac:dyDescent="0.25">
      <c r="A747" t="s">
        <v>2762</v>
      </c>
      <c r="B747" t="s">
        <v>6817</v>
      </c>
      <c r="C747" t="s">
        <v>6816</v>
      </c>
      <c r="D747" t="s">
        <v>6176</v>
      </c>
      <c r="F747" t="s">
        <v>6815</v>
      </c>
      <c r="G747" t="s">
        <v>6819</v>
      </c>
      <c r="H747" t="s">
        <v>5443</v>
      </c>
      <c r="I747" t="s">
        <v>2750</v>
      </c>
      <c r="J747" t="s">
        <v>2779</v>
      </c>
      <c r="K747" t="s">
        <v>6199</v>
      </c>
      <c r="M747" t="str">
        <f t="shared" si="11"/>
        <v>47149</v>
      </c>
    </row>
    <row r="748" spans="1:13" x14ac:dyDescent="0.25">
      <c r="A748" t="s">
        <v>2762</v>
      </c>
      <c r="B748" t="s">
        <v>6817</v>
      </c>
      <c r="C748" t="s">
        <v>6816</v>
      </c>
      <c r="D748" t="s">
        <v>6176</v>
      </c>
      <c r="F748" t="s">
        <v>6815</v>
      </c>
      <c r="G748" t="s">
        <v>6335</v>
      </c>
      <c r="H748" t="s">
        <v>5443</v>
      </c>
      <c r="I748" t="s">
        <v>2750</v>
      </c>
      <c r="J748" t="s">
        <v>2065</v>
      </c>
      <c r="K748" t="s">
        <v>6199</v>
      </c>
      <c r="M748" t="str">
        <f t="shared" si="11"/>
        <v>47159</v>
      </c>
    </row>
    <row r="749" spans="1:13" x14ac:dyDescent="0.25">
      <c r="A749" t="s">
        <v>2762</v>
      </c>
      <c r="B749" t="s">
        <v>6817</v>
      </c>
      <c r="C749" t="s">
        <v>6816</v>
      </c>
      <c r="D749" t="s">
        <v>6176</v>
      </c>
      <c r="F749" t="s">
        <v>6815</v>
      </c>
      <c r="G749" t="s">
        <v>6225</v>
      </c>
      <c r="H749" t="s">
        <v>5443</v>
      </c>
      <c r="I749" t="s">
        <v>2750</v>
      </c>
      <c r="J749" t="s">
        <v>2480</v>
      </c>
      <c r="K749" t="s">
        <v>6174</v>
      </c>
      <c r="M749" t="str">
        <f t="shared" si="11"/>
        <v>47165</v>
      </c>
    </row>
    <row r="750" spans="1:13" x14ac:dyDescent="0.25">
      <c r="A750" t="s">
        <v>2762</v>
      </c>
      <c r="B750" t="s">
        <v>6817</v>
      </c>
      <c r="C750" t="s">
        <v>6816</v>
      </c>
      <c r="D750" t="s">
        <v>6176</v>
      </c>
      <c r="F750" t="s">
        <v>6815</v>
      </c>
      <c r="G750" t="s">
        <v>6818</v>
      </c>
      <c r="H750" t="s">
        <v>5443</v>
      </c>
      <c r="I750" t="s">
        <v>2750</v>
      </c>
      <c r="J750" t="s">
        <v>1227</v>
      </c>
      <c r="K750" t="s">
        <v>6199</v>
      </c>
      <c r="M750" t="str">
        <f t="shared" si="11"/>
        <v>47169</v>
      </c>
    </row>
    <row r="751" spans="1:13" x14ac:dyDescent="0.25">
      <c r="A751" t="s">
        <v>2762</v>
      </c>
      <c r="B751" t="s">
        <v>6817</v>
      </c>
      <c r="C751" t="s">
        <v>6816</v>
      </c>
      <c r="D751" t="s">
        <v>6176</v>
      </c>
      <c r="F751" t="s">
        <v>6815</v>
      </c>
      <c r="G751" t="s">
        <v>5478</v>
      </c>
      <c r="H751" t="s">
        <v>5443</v>
      </c>
      <c r="I751" t="s">
        <v>2750</v>
      </c>
      <c r="J751" t="s">
        <v>2760</v>
      </c>
      <c r="K751" t="s">
        <v>6174</v>
      </c>
      <c r="M751" t="str">
        <f t="shared" si="11"/>
        <v>47187</v>
      </c>
    </row>
    <row r="752" spans="1:13" x14ac:dyDescent="0.25">
      <c r="A752" t="s">
        <v>2762</v>
      </c>
      <c r="B752" t="s">
        <v>6817</v>
      </c>
      <c r="C752" t="s">
        <v>6816</v>
      </c>
      <c r="D752" t="s">
        <v>6176</v>
      </c>
      <c r="F752" t="s">
        <v>6815</v>
      </c>
      <c r="G752" t="s">
        <v>6535</v>
      </c>
      <c r="H752" t="s">
        <v>5443</v>
      </c>
      <c r="I752" t="s">
        <v>2750</v>
      </c>
      <c r="J752" t="s">
        <v>1948</v>
      </c>
      <c r="K752" t="s">
        <v>6174</v>
      </c>
      <c r="M752" t="str">
        <f t="shared" si="11"/>
        <v>47189</v>
      </c>
    </row>
    <row r="753" spans="1:13" x14ac:dyDescent="0.25">
      <c r="A753" t="s">
        <v>4657</v>
      </c>
      <c r="B753" t="s">
        <v>6812</v>
      </c>
      <c r="C753" t="s">
        <v>6811</v>
      </c>
      <c r="D753" t="s">
        <v>6176</v>
      </c>
      <c r="F753" t="s">
        <v>6810</v>
      </c>
      <c r="G753" t="s">
        <v>6814</v>
      </c>
      <c r="H753" t="s">
        <v>5174</v>
      </c>
      <c r="I753" t="s">
        <v>2012</v>
      </c>
      <c r="J753" t="s">
        <v>1793</v>
      </c>
      <c r="K753" t="s">
        <v>6174</v>
      </c>
      <c r="M753" t="str">
        <f t="shared" si="11"/>
        <v>37049</v>
      </c>
    </row>
    <row r="754" spans="1:13" x14ac:dyDescent="0.25">
      <c r="A754" t="s">
        <v>4657</v>
      </c>
      <c r="B754" t="s">
        <v>6812</v>
      </c>
      <c r="C754" t="s">
        <v>6811</v>
      </c>
      <c r="D754" t="s">
        <v>6176</v>
      </c>
      <c r="F754" t="s">
        <v>6810</v>
      </c>
      <c r="G754" t="s">
        <v>6813</v>
      </c>
      <c r="H754" t="s">
        <v>5174</v>
      </c>
      <c r="I754" t="s">
        <v>2012</v>
      </c>
      <c r="J754" t="s">
        <v>944</v>
      </c>
      <c r="K754" t="s">
        <v>6199</v>
      </c>
      <c r="M754" t="str">
        <f t="shared" si="11"/>
        <v>37103</v>
      </c>
    </row>
    <row r="755" spans="1:13" x14ac:dyDescent="0.25">
      <c r="A755" t="s">
        <v>4657</v>
      </c>
      <c r="B755" t="s">
        <v>6812</v>
      </c>
      <c r="C755" t="s">
        <v>6811</v>
      </c>
      <c r="D755" t="s">
        <v>6176</v>
      </c>
      <c r="F755" t="s">
        <v>6810</v>
      </c>
      <c r="G755" t="s">
        <v>6809</v>
      </c>
      <c r="H755" t="s">
        <v>5174</v>
      </c>
      <c r="I755" t="s">
        <v>2012</v>
      </c>
      <c r="J755" t="s">
        <v>1895</v>
      </c>
      <c r="K755" t="s">
        <v>6199</v>
      </c>
      <c r="M755" t="str">
        <f t="shared" si="11"/>
        <v>37137</v>
      </c>
    </row>
    <row r="756" spans="1:13" x14ac:dyDescent="0.25">
      <c r="A756" t="s">
        <v>862</v>
      </c>
      <c r="B756" t="s">
        <v>6356</v>
      </c>
      <c r="C756" t="s">
        <v>6808</v>
      </c>
      <c r="D756" t="s">
        <v>6176</v>
      </c>
      <c r="F756" t="s">
        <v>6354</v>
      </c>
      <c r="G756" t="s">
        <v>6807</v>
      </c>
      <c r="H756" t="s">
        <v>5710</v>
      </c>
      <c r="I756" t="s">
        <v>837</v>
      </c>
      <c r="J756" t="s">
        <v>860</v>
      </c>
      <c r="K756" t="s">
        <v>6174</v>
      </c>
      <c r="M756" t="str">
        <f t="shared" si="11"/>
        <v>09009</v>
      </c>
    </row>
    <row r="757" spans="1:13" x14ac:dyDescent="0.25">
      <c r="A757" t="s">
        <v>1589</v>
      </c>
      <c r="B757" t="s">
        <v>6800</v>
      </c>
      <c r="C757" t="s">
        <v>6799</v>
      </c>
      <c r="D757" t="s">
        <v>6176</v>
      </c>
      <c r="F757" t="s">
        <v>6798</v>
      </c>
      <c r="G757" t="s">
        <v>5450</v>
      </c>
      <c r="H757" t="s">
        <v>5623</v>
      </c>
      <c r="I757" t="s">
        <v>19</v>
      </c>
      <c r="J757" t="s">
        <v>126</v>
      </c>
      <c r="K757" t="s">
        <v>6174</v>
      </c>
      <c r="M757" t="str">
        <f t="shared" si="11"/>
        <v>22051</v>
      </c>
    </row>
    <row r="758" spans="1:13" x14ac:dyDescent="0.25">
      <c r="A758" t="s">
        <v>1589</v>
      </c>
      <c r="B758" t="s">
        <v>6800</v>
      </c>
      <c r="C758" t="s">
        <v>6799</v>
      </c>
      <c r="D758" t="s">
        <v>6176</v>
      </c>
      <c r="F758" t="s">
        <v>6798</v>
      </c>
      <c r="G758" t="s">
        <v>6806</v>
      </c>
      <c r="H758" t="s">
        <v>5623</v>
      </c>
      <c r="I758" t="s">
        <v>19</v>
      </c>
      <c r="J758" t="s">
        <v>243</v>
      </c>
      <c r="K758" t="s">
        <v>6174</v>
      </c>
      <c r="M758" t="str">
        <f t="shared" si="11"/>
        <v>22071</v>
      </c>
    </row>
    <row r="759" spans="1:13" x14ac:dyDescent="0.25">
      <c r="A759" t="s">
        <v>1589</v>
      </c>
      <c r="B759" t="s">
        <v>6800</v>
      </c>
      <c r="C759" t="s">
        <v>6799</v>
      </c>
      <c r="D759" t="s">
        <v>6176</v>
      </c>
      <c r="F759" t="s">
        <v>6798</v>
      </c>
      <c r="G759" t="s">
        <v>6805</v>
      </c>
      <c r="H759" t="s">
        <v>5623</v>
      </c>
      <c r="I759" t="s">
        <v>19</v>
      </c>
      <c r="J759" t="s">
        <v>618</v>
      </c>
      <c r="K759" t="s">
        <v>6174</v>
      </c>
      <c r="M759" t="str">
        <f t="shared" si="11"/>
        <v>22075</v>
      </c>
    </row>
    <row r="760" spans="1:13" x14ac:dyDescent="0.25">
      <c r="A760" t="s">
        <v>1589</v>
      </c>
      <c r="B760" t="s">
        <v>6800</v>
      </c>
      <c r="C760" t="s">
        <v>6799</v>
      </c>
      <c r="D760" t="s">
        <v>6176</v>
      </c>
      <c r="F760" t="s">
        <v>6798</v>
      </c>
      <c r="G760" t="s">
        <v>6804</v>
      </c>
      <c r="H760" t="s">
        <v>5623</v>
      </c>
      <c r="I760" t="s">
        <v>19</v>
      </c>
      <c r="J760" t="s">
        <v>646</v>
      </c>
      <c r="K760" t="s">
        <v>6174</v>
      </c>
      <c r="M760" t="str">
        <f t="shared" si="11"/>
        <v>22087</v>
      </c>
    </row>
    <row r="761" spans="1:13" x14ac:dyDescent="0.25">
      <c r="A761" t="s">
        <v>1589</v>
      </c>
      <c r="B761" t="s">
        <v>6800</v>
      </c>
      <c r="C761" t="s">
        <v>6799</v>
      </c>
      <c r="D761" t="s">
        <v>6176</v>
      </c>
      <c r="F761" t="s">
        <v>6798</v>
      </c>
      <c r="G761" t="s">
        <v>6803</v>
      </c>
      <c r="H761" t="s">
        <v>5623</v>
      </c>
      <c r="I761" t="s">
        <v>19</v>
      </c>
      <c r="J761" t="s">
        <v>574</v>
      </c>
      <c r="K761" t="s">
        <v>6174</v>
      </c>
      <c r="M761" t="str">
        <f t="shared" si="11"/>
        <v>22089</v>
      </c>
    </row>
    <row r="762" spans="1:13" x14ac:dyDescent="0.25">
      <c r="A762" t="s">
        <v>1589</v>
      </c>
      <c r="B762" t="s">
        <v>6800</v>
      </c>
      <c r="C762" t="s">
        <v>6799</v>
      </c>
      <c r="D762" t="s">
        <v>6176</v>
      </c>
      <c r="F762" t="s">
        <v>6798</v>
      </c>
      <c r="G762" t="s">
        <v>6802</v>
      </c>
      <c r="H762" t="s">
        <v>5623</v>
      </c>
      <c r="I762" t="s">
        <v>19</v>
      </c>
      <c r="J762" t="s">
        <v>1557</v>
      </c>
      <c r="K762" t="s">
        <v>6199</v>
      </c>
      <c r="M762" t="str">
        <f t="shared" si="11"/>
        <v>22093</v>
      </c>
    </row>
    <row r="763" spans="1:13" x14ac:dyDescent="0.25">
      <c r="A763" t="s">
        <v>1589</v>
      </c>
      <c r="B763" t="s">
        <v>6800</v>
      </c>
      <c r="C763" t="s">
        <v>6799</v>
      </c>
      <c r="D763" t="s">
        <v>6176</v>
      </c>
      <c r="F763" t="s">
        <v>6798</v>
      </c>
      <c r="G763" t="s">
        <v>6801</v>
      </c>
      <c r="H763" t="s">
        <v>5623</v>
      </c>
      <c r="I763" t="s">
        <v>19</v>
      </c>
      <c r="J763" t="s">
        <v>351</v>
      </c>
      <c r="K763" t="s">
        <v>6174</v>
      </c>
      <c r="M763" t="str">
        <f t="shared" si="11"/>
        <v>22095</v>
      </c>
    </row>
    <row r="764" spans="1:13" x14ac:dyDescent="0.25">
      <c r="A764" t="s">
        <v>1589</v>
      </c>
      <c r="B764" t="s">
        <v>6800</v>
      </c>
      <c r="C764" t="s">
        <v>6799</v>
      </c>
      <c r="D764" t="s">
        <v>6176</v>
      </c>
      <c r="F764" t="s">
        <v>6798</v>
      </c>
      <c r="G764" t="s">
        <v>5656</v>
      </c>
      <c r="H764" t="s">
        <v>5623</v>
      </c>
      <c r="I764" t="s">
        <v>19</v>
      </c>
      <c r="J764" t="s">
        <v>944</v>
      </c>
      <c r="K764" t="s">
        <v>6199</v>
      </c>
      <c r="M764" t="str">
        <f t="shared" si="11"/>
        <v>22103</v>
      </c>
    </row>
    <row r="765" spans="1:13" x14ac:dyDescent="0.25">
      <c r="A765" t="s">
        <v>4659</v>
      </c>
      <c r="B765" t="s">
        <v>6356</v>
      </c>
      <c r="C765" t="s">
        <v>6786</v>
      </c>
      <c r="D765" t="s">
        <v>6176</v>
      </c>
      <c r="E765" t="s">
        <v>6797</v>
      </c>
      <c r="F765" t="s">
        <v>6354</v>
      </c>
      <c r="G765" t="s">
        <v>5589</v>
      </c>
      <c r="H765" t="s">
        <v>4890</v>
      </c>
      <c r="I765" t="s">
        <v>2266</v>
      </c>
      <c r="J765" t="s">
        <v>215</v>
      </c>
      <c r="K765" t="s">
        <v>6199</v>
      </c>
      <c r="M765" t="str">
        <f t="shared" si="11"/>
        <v>36027</v>
      </c>
    </row>
    <row r="766" spans="1:13" x14ac:dyDescent="0.25">
      <c r="A766" t="s">
        <v>4659</v>
      </c>
      <c r="B766" t="s">
        <v>6356</v>
      </c>
      <c r="C766" t="s">
        <v>6786</v>
      </c>
      <c r="D766" t="s">
        <v>6176</v>
      </c>
      <c r="E766" t="s">
        <v>6797</v>
      </c>
      <c r="F766" t="s">
        <v>6354</v>
      </c>
      <c r="G766" t="s">
        <v>6796</v>
      </c>
      <c r="H766" t="s">
        <v>4890</v>
      </c>
      <c r="I766" t="s">
        <v>2266</v>
      </c>
      <c r="J766" t="s">
        <v>768</v>
      </c>
      <c r="K766" t="s">
        <v>6174</v>
      </c>
      <c r="M766" t="str">
        <f t="shared" si="11"/>
        <v>36079</v>
      </c>
    </row>
    <row r="767" spans="1:13" x14ac:dyDescent="0.25">
      <c r="A767" t="s">
        <v>2277</v>
      </c>
      <c r="B767" t="s">
        <v>6356</v>
      </c>
      <c r="C767" t="s">
        <v>6786</v>
      </c>
      <c r="D767" t="s">
        <v>6176</v>
      </c>
      <c r="E767" t="s">
        <v>6795</v>
      </c>
      <c r="F767" t="s">
        <v>6354</v>
      </c>
      <c r="G767" t="s">
        <v>5840</v>
      </c>
      <c r="H767" t="s">
        <v>4890</v>
      </c>
      <c r="I767" t="s">
        <v>2266</v>
      </c>
      <c r="J767" t="s">
        <v>236</v>
      </c>
      <c r="K767" t="s">
        <v>6174</v>
      </c>
      <c r="M767" t="str">
        <f t="shared" si="11"/>
        <v>36059</v>
      </c>
    </row>
    <row r="768" spans="1:13" x14ac:dyDescent="0.25">
      <c r="A768" t="s">
        <v>2277</v>
      </c>
      <c r="B768" t="s">
        <v>6356</v>
      </c>
      <c r="C768" t="s">
        <v>6786</v>
      </c>
      <c r="D768" t="s">
        <v>6176</v>
      </c>
      <c r="E768" t="s">
        <v>6795</v>
      </c>
      <c r="F768" t="s">
        <v>6354</v>
      </c>
      <c r="G768" t="s">
        <v>4981</v>
      </c>
      <c r="H768" t="s">
        <v>4890</v>
      </c>
      <c r="I768" t="s">
        <v>2266</v>
      </c>
      <c r="J768" t="s">
        <v>944</v>
      </c>
      <c r="K768" t="s">
        <v>6174</v>
      </c>
      <c r="M768" t="str">
        <f t="shared" si="11"/>
        <v>36103</v>
      </c>
    </row>
    <row r="769" spans="1:13" x14ac:dyDescent="0.25">
      <c r="A769" t="s">
        <v>2121</v>
      </c>
      <c r="B769" t="s">
        <v>6356</v>
      </c>
      <c r="C769" t="s">
        <v>6786</v>
      </c>
      <c r="D769" t="s">
        <v>6176</v>
      </c>
      <c r="E769" t="s">
        <v>6793</v>
      </c>
      <c r="F769" t="s">
        <v>6354</v>
      </c>
      <c r="G769" t="s">
        <v>5460</v>
      </c>
      <c r="H769" t="s">
        <v>4887</v>
      </c>
      <c r="I769" t="s">
        <v>2111</v>
      </c>
      <c r="J769" t="s">
        <v>170</v>
      </c>
      <c r="K769" t="s">
        <v>6174</v>
      </c>
      <c r="M769" t="str">
        <f t="shared" si="11"/>
        <v>34013</v>
      </c>
    </row>
    <row r="770" spans="1:13" x14ac:dyDescent="0.25">
      <c r="A770" t="s">
        <v>2121</v>
      </c>
      <c r="B770" t="s">
        <v>6356</v>
      </c>
      <c r="C770" t="s">
        <v>6786</v>
      </c>
      <c r="D770" t="s">
        <v>6176</v>
      </c>
      <c r="E770" t="s">
        <v>6793</v>
      </c>
      <c r="F770" t="s">
        <v>6354</v>
      </c>
      <c r="G770" t="s">
        <v>6794</v>
      </c>
      <c r="H770" t="s">
        <v>4887</v>
      </c>
      <c r="I770" t="s">
        <v>2111</v>
      </c>
      <c r="J770" t="s">
        <v>210</v>
      </c>
      <c r="K770" t="s">
        <v>6174</v>
      </c>
      <c r="M770" t="str">
        <f t="shared" ref="M770:M833" si="12">I770&amp;J770</f>
        <v>34019</v>
      </c>
    </row>
    <row r="771" spans="1:13" x14ac:dyDescent="0.25">
      <c r="A771" t="s">
        <v>2121</v>
      </c>
      <c r="B771" t="s">
        <v>6356</v>
      </c>
      <c r="C771" t="s">
        <v>6786</v>
      </c>
      <c r="D771" t="s">
        <v>6176</v>
      </c>
      <c r="E771" t="s">
        <v>6793</v>
      </c>
      <c r="F771" t="s">
        <v>6354</v>
      </c>
      <c r="G771" t="s">
        <v>5366</v>
      </c>
      <c r="H771" t="s">
        <v>4887</v>
      </c>
      <c r="I771" t="s">
        <v>2111</v>
      </c>
      <c r="J771" t="s">
        <v>215</v>
      </c>
      <c r="K771" t="s">
        <v>6174</v>
      </c>
      <c r="M771" t="str">
        <f t="shared" si="12"/>
        <v>34027</v>
      </c>
    </row>
    <row r="772" spans="1:13" x14ac:dyDescent="0.25">
      <c r="A772" t="s">
        <v>2121</v>
      </c>
      <c r="B772" t="s">
        <v>6356</v>
      </c>
      <c r="C772" t="s">
        <v>6786</v>
      </c>
      <c r="D772" t="s">
        <v>6176</v>
      </c>
      <c r="E772" t="s">
        <v>6793</v>
      </c>
      <c r="F772" t="s">
        <v>6354</v>
      </c>
      <c r="G772" t="s">
        <v>5583</v>
      </c>
      <c r="H772" t="s">
        <v>4887</v>
      </c>
      <c r="I772" t="s">
        <v>2111</v>
      </c>
      <c r="J772" t="s">
        <v>161</v>
      </c>
      <c r="K772" t="s">
        <v>6174</v>
      </c>
      <c r="M772" t="str">
        <f t="shared" si="12"/>
        <v>34035</v>
      </c>
    </row>
    <row r="773" spans="1:13" x14ac:dyDescent="0.25">
      <c r="A773" t="s">
        <v>2121</v>
      </c>
      <c r="B773" t="s">
        <v>6356</v>
      </c>
      <c r="C773" t="s">
        <v>6786</v>
      </c>
      <c r="D773" t="s">
        <v>6176</v>
      </c>
      <c r="E773" t="s">
        <v>6793</v>
      </c>
      <c r="F773" t="s">
        <v>6354</v>
      </c>
      <c r="G773" t="s">
        <v>6554</v>
      </c>
      <c r="H773" t="s">
        <v>4887</v>
      </c>
      <c r="I773" t="s">
        <v>2111</v>
      </c>
      <c r="J773" t="s">
        <v>232</v>
      </c>
      <c r="K773" t="s">
        <v>6174</v>
      </c>
      <c r="M773" t="str">
        <f t="shared" si="12"/>
        <v>34037</v>
      </c>
    </row>
    <row r="774" spans="1:13" x14ac:dyDescent="0.25">
      <c r="A774" t="s">
        <v>2121</v>
      </c>
      <c r="B774" t="s">
        <v>6356</v>
      </c>
      <c r="C774" t="s">
        <v>6786</v>
      </c>
      <c r="D774" t="s">
        <v>6176</v>
      </c>
      <c r="E774" t="s">
        <v>6793</v>
      </c>
      <c r="F774" t="s">
        <v>6354</v>
      </c>
      <c r="G774" t="s">
        <v>4751</v>
      </c>
      <c r="H774" t="s">
        <v>4887</v>
      </c>
      <c r="I774" t="s">
        <v>2111</v>
      </c>
      <c r="J774" t="s">
        <v>454</v>
      </c>
      <c r="K774" t="s">
        <v>6174</v>
      </c>
      <c r="M774" t="str">
        <f t="shared" si="12"/>
        <v>34039</v>
      </c>
    </row>
    <row r="775" spans="1:13" x14ac:dyDescent="0.25">
      <c r="A775" t="s">
        <v>2121</v>
      </c>
      <c r="B775" t="s">
        <v>6356</v>
      </c>
      <c r="C775" t="s">
        <v>6786</v>
      </c>
      <c r="D775" t="s">
        <v>6176</v>
      </c>
      <c r="E775" t="s">
        <v>6793</v>
      </c>
      <c r="F775" t="s">
        <v>6354</v>
      </c>
      <c r="G775" t="s">
        <v>6792</v>
      </c>
      <c r="H775" t="s">
        <v>5454</v>
      </c>
      <c r="I775" t="s">
        <v>2541</v>
      </c>
      <c r="J775" t="s">
        <v>944</v>
      </c>
      <c r="K775" t="s">
        <v>6199</v>
      </c>
      <c r="M775" t="str">
        <f t="shared" si="12"/>
        <v>42103</v>
      </c>
    </row>
    <row r="776" spans="1:13" x14ac:dyDescent="0.25">
      <c r="A776" t="s">
        <v>4658</v>
      </c>
      <c r="B776" t="s">
        <v>6356</v>
      </c>
      <c r="C776" t="s">
        <v>6786</v>
      </c>
      <c r="D776" t="s">
        <v>6176</v>
      </c>
      <c r="E776" t="s">
        <v>6785</v>
      </c>
      <c r="F776" t="s">
        <v>6354</v>
      </c>
      <c r="G776" t="s">
        <v>4822</v>
      </c>
      <c r="H776" t="s">
        <v>4887</v>
      </c>
      <c r="I776" t="s">
        <v>2111</v>
      </c>
      <c r="J776" t="s">
        <v>844</v>
      </c>
      <c r="K776" t="s">
        <v>6174</v>
      </c>
      <c r="M776" t="str">
        <f t="shared" si="12"/>
        <v>34003</v>
      </c>
    </row>
    <row r="777" spans="1:13" x14ac:dyDescent="0.25">
      <c r="A777" t="s">
        <v>4658</v>
      </c>
      <c r="B777" t="s">
        <v>6356</v>
      </c>
      <c r="C777" t="s">
        <v>6786</v>
      </c>
      <c r="D777" t="s">
        <v>6176</v>
      </c>
      <c r="E777" t="s">
        <v>6785</v>
      </c>
      <c r="F777" t="s">
        <v>6354</v>
      </c>
      <c r="G777" t="s">
        <v>5773</v>
      </c>
      <c r="H777" t="s">
        <v>4887</v>
      </c>
      <c r="I777" t="s">
        <v>2111</v>
      </c>
      <c r="J777" t="s">
        <v>1611</v>
      </c>
      <c r="K777" t="s">
        <v>6174</v>
      </c>
      <c r="M777" t="str">
        <f t="shared" si="12"/>
        <v>34017</v>
      </c>
    </row>
    <row r="778" spans="1:13" x14ac:dyDescent="0.25">
      <c r="A778" t="s">
        <v>4658</v>
      </c>
      <c r="B778" t="s">
        <v>6356</v>
      </c>
      <c r="C778" t="s">
        <v>6786</v>
      </c>
      <c r="D778" t="s">
        <v>6176</v>
      </c>
      <c r="E778" t="s">
        <v>6785</v>
      </c>
      <c r="F778" t="s">
        <v>6354</v>
      </c>
      <c r="G778" t="s">
        <v>5383</v>
      </c>
      <c r="H778" t="s">
        <v>4887</v>
      </c>
      <c r="I778" t="s">
        <v>2111</v>
      </c>
      <c r="J778" t="s">
        <v>1625</v>
      </c>
      <c r="K778" t="s">
        <v>6174</v>
      </c>
      <c r="M778" t="str">
        <f t="shared" si="12"/>
        <v>34023</v>
      </c>
    </row>
    <row r="779" spans="1:13" x14ac:dyDescent="0.25">
      <c r="A779" t="s">
        <v>4658</v>
      </c>
      <c r="B779" t="s">
        <v>6356</v>
      </c>
      <c r="C779" t="s">
        <v>6786</v>
      </c>
      <c r="D779" t="s">
        <v>6176</v>
      </c>
      <c r="E779" t="s">
        <v>6785</v>
      </c>
      <c r="F779" t="s">
        <v>6354</v>
      </c>
      <c r="G779" t="s">
        <v>5327</v>
      </c>
      <c r="H779" t="s">
        <v>4887</v>
      </c>
      <c r="I779" t="s">
        <v>2111</v>
      </c>
      <c r="J779" t="s">
        <v>196</v>
      </c>
      <c r="K779" t="s">
        <v>6174</v>
      </c>
      <c r="M779" t="str">
        <f t="shared" si="12"/>
        <v>34025</v>
      </c>
    </row>
    <row r="780" spans="1:13" x14ac:dyDescent="0.25">
      <c r="A780" t="s">
        <v>4658</v>
      </c>
      <c r="B780" t="s">
        <v>6356</v>
      </c>
      <c r="C780" t="s">
        <v>6786</v>
      </c>
      <c r="D780" t="s">
        <v>6176</v>
      </c>
      <c r="E780" t="s">
        <v>6785</v>
      </c>
      <c r="F780" t="s">
        <v>6354</v>
      </c>
      <c r="G780" t="s">
        <v>5580</v>
      </c>
      <c r="H780" t="s">
        <v>4887</v>
      </c>
      <c r="I780" t="s">
        <v>2111</v>
      </c>
      <c r="J780" t="s">
        <v>247</v>
      </c>
      <c r="K780" t="s">
        <v>6174</v>
      </c>
      <c r="M780" t="str">
        <f t="shared" si="12"/>
        <v>34029</v>
      </c>
    </row>
    <row r="781" spans="1:13" x14ac:dyDescent="0.25">
      <c r="A781" t="s">
        <v>4658</v>
      </c>
      <c r="B781" t="s">
        <v>6356</v>
      </c>
      <c r="C781" t="s">
        <v>6786</v>
      </c>
      <c r="D781" t="s">
        <v>6176</v>
      </c>
      <c r="E781" t="s">
        <v>6785</v>
      </c>
      <c r="F781" t="s">
        <v>6354</v>
      </c>
      <c r="G781" t="s">
        <v>5810</v>
      </c>
      <c r="H781" t="s">
        <v>4887</v>
      </c>
      <c r="I781" t="s">
        <v>2111</v>
      </c>
      <c r="J781" t="s">
        <v>135</v>
      </c>
      <c r="K781" t="s">
        <v>6174</v>
      </c>
      <c r="M781" t="str">
        <f t="shared" si="12"/>
        <v>34031</v>
      </c>
    </row>
    <row r="782" spans="1:13" x14ac:dyDescent="0.25">
      <c r="A782" t="s">
        <v>4658</v>
      </c>
      <c r="B782" t="s">
        <v>6356</v>
      </c>
      <c r="C782" t="s">
        <v>6786</v>
      </c>
      <c r="D782" t="s">
        <v>6176</v>
      </c>
      <c r="E782" t="s">
        <v>6785</v>
      </c>
      <c r="F782" t="s">
        <v>6354</v>
      </c>
      <c r="G782" t="s">
        <v>6791</v>
      </c>
      <c r="H782" t="s">
        <v>4890</v>
      </c>
      <c r="I782" t="s">
        <v>2266</v>
      </c>
      <c r="J782" t="s">
        <v>176</v>
      </c>
      <c r="K782" t="s">
        <v>6174</v>
      </c>
      <c r="M782" t="str">
        <f t="shared" si="12"/>
        <v>36005</v>
      </c>
    </row>
    <row r="783" spans="1:13" x14ac:dyDescent="0.25">
      <c r="A783" t="s">
        <v>4658</v>
      </c>
      <c r="B783" t="s">
        <v>6356</v>
      </c>
      <c r="C783" t="s">
        <v>6786</v>
      </c>
      <c r="D783" t="s">
        <v>6176</v>
      </c>
      <c r="E783" t="s">
        <v>6785</v>
      </c>
      <c r="F783" t="s">
        <v>6354</v>
      </c>
      <c r="G783" t="s">
        <v>6790</v>
      </c>
      <c r="H783" t="s">
        <v>4890</v>
      </c>
      <c r="I783" t="s">
        <v>2266</v>
      </c>
      <c r="J783" t="s">
        <v>461</v>
      </c>
      <c r="K783" t="s">
        <v>6174</v>
      </c>
      <c r="M783" t="str">
        <f t="shared" si="12"/>
        <v>36047</v>
      </c>
    </row>
    <row r="784" spans="1:13" x14ac:dyDescent="0.25">
      <c r="A784" t="s">
        <v>4658</v>
      </c>
      <c r="B784" t="s">
        <v>6356</v>
      </c>
      <c r="C784" t="s">
        <v>6786</v>
      </c>
      <c r="D784" t="s">
        <v>6176</v>
      </c>
      <c r="E784" t="s">
        <v>6785</v>
      </c>
      <c r="F784" t="s">
        <v>6354</v>
      </c>
      <c r="G784" t="s">
        <v>6789</v>
      </c>
      <c r="H784" t="s">
        <v>4890</v>
      </c>
      <c r="I784" t="s">
        <v>2266</v>
      </c>
      <c r="J784" t="s">
        <v>594</v>
      </c>
      <c r="K784" t="s">
        <v>6174</v>
      </c>
      <c r="M784" t="str">
        <f t="shared" si="12"/>
        <v>36061</v>
      </c>
    </row>
    <row r="785" spans="1:13" x14ac:dyDescent="0.25">
      <c r="A785" t="s">
        <v>4658</v>
      </c>
      <c r="B785" t="s">
        <v>6356</v>
      </c>
      <c r="C785" t="s">
        <v>6786</v>
      </c>
      <c r="D785" t="s">
        <v>6176</v>
      </c>
      <c r="E785" t="s">
        <v>6785</v>
      </c>
      <c r="F785" t="s">
        <v>6354</v>
      </c>
      <c r="G785" t="s">
        <v>4842</v>
      </c>
      <c r="H785" t="s">
        <v>4890</v>
      </c>
      <c r="I785" t="s">
        <v>2266</v>
      </c>
      <c r="J785" t="s">
        <v>243</v>
      </c>
      <c r="K785" t="s">
        <v>6199</v>
      </c>
      <c r="M785" t="str">
        <f t="shared" si="12"/>
        <v>36071</v>
      </c>
    </row>
    <row r="786" spans="1:13" x14ac:dyDescent="0.25">
      <c r="A786" t="s">
        <v>4658</v>
      </c>
      <c r="B786" t="s">
        <v>6356</v>
      </c>
      <c r="C786" t="s">
        <v>6786</v>
      </c>
      <c r="D786" t="s">
        <v>6176</v>
      </c>
      <c r="E786" t="s">
        <v>6785</v>
      </c>
      <c r="F786" t="s">
        <v>6354</v>
      </c>
      <c r="G786" t="s">
        <v>6788</v>
      </c>
      <c r="H786" t="s">
        <v>4890</v>
      </c>
      <c r="I786" t="s">
        <v>2266</v>
      </c>
      <c r="J786" t="s">
        <v>43</v>
      </c>
      <c r="K786" t="s">
        <v>6174</v>
      </c>
      <c r="M786" t="str">
        <f t="shared" si="12"/>
        <v>36081</v>
      </c>
    </row>
    <row r="787" spans="1:13" x14ac:dyDescent="0.25">
      <c r="A787" t="s">
        <v>4658</v>
      </c>
      <c r="B787" t="s">
        <v>6356</v>
      </c>
      <c r="C787" t="s">
        <v>6786</v>
      </c>
      <c r="D787" t="s">
        <v>6176</v>
      </c>
      <c r="E787" t="s">
        <v>6785</v>
      </c>
      <c r="F787" t="s">
        <v>6354</v>
      </c>
      <c r="G787" t="s">
        <v>6787</v>
      </c>
      <c r="H787" t="s">
        <v>4890</v>
      </c>
      <c r="I787" t="s">
        <v>2266</v>
      </c>
      <c r="J787" t="s">
        <v>314</v>
      </c>
      <c r="K787" t="s">
        <v>6174</v>
      </c>
      <c r="M787" t="str">
        <f t="shared" si="12"/>
        <v>36085</v>
      </c>
    </row>
    <row r="788" spans="1:13" x14ac:dyDescent="0.25">
      <c r="A788" t="s">
        <v>4658</v>
      </c>
      <c r="B788" t="s">
        <v>6356</v>
      </c>
      <c r="C788" t="s">
        <v>6786</v>
      </c>
      <c r="D788" t="s">
        <v>6176</v>
      </c>
      <c r="E788" t="s">
        <v>6785</v>
      </c>
      <c r="F788" t="s">
        <v>6354</v>
      </c>
      <c r="G788" t="s">
        <v>5494</v>
      </c>
      <c r="H788" t="s">
        <v>4890</v>
      </c>
      <c r="I788" t="s">
        <v>2266</v>
      </c>
      <c r="J788" t="s">
        <v>646</v>
      </c>
      <c r="K788" t="s">
        <v>6174</v>
      </c>
      <c r="M788" t="str">
        <f t="shared" si="12"/>
        <v>36087</v>
      </c>
    </row>
    <row r="789" spans="1:13" x14ac:dyDescent="0.25">
      <c r="A789" t="s">
        <v>4658</v>
      </c>
      <c r="B789" t="s">
        <v>6356</v>
      </c>
      <c r="C789" t="s">
        <v>6786</v>
      </c>
      <c r="D789" t="s">
        <v>6176</v>
      </c>
      <c r="E789" t="s">
        <v>6785</v>
      </c>
      <c r="F789" t="s">
        <v>6354</v>
      </c>
      <c r="G789" t="s">
        <v>6784</v>
      </c>
      <c r="H789" t="s">
        <v>4890</v>
      </c>
      <c r="I789" t="s">
        <v>2266</v>
      </c>
      <c r="J789" t="s">
        <v>131</v>
      </c>
      <c r="K789" t="s">
        <v>6174</v>
      </c>
      <c r="M789" t="str">
        <f t="shared" si="12"/>
        <v>36119</v>
      </c>
    </row>
    <row r="790" spans="1:13" x14ac:dyDescent="0.25">
      <c r="A790" t="s">
        <v>1773</v>
      </c>
      <c r="B790" t="s">
        <v>6431</v>
      </c>
      <c r="C790" t="s">
        <v>6783</v>
      </c>
      <c r="D790" t="s">
        <v>6176</v>
      </c>
      <c r="F790" t="s">
        <v>6429</v>
      </c>
      <c r="G790" t="s">
        <v>6782</v>
      </c>
      <c r="H790" t="s">
        <v>5401</v>
      </c>
      <c r="I790" t="s">
        <v>1762</v>
      </c>
      <c r="J790" t="s">
        <v>1014</v>
      </c>
      <c r="K790" t="s">
        <v>6174</v>
      </c>
      <c r="M790" t="str">
        <f t="shared" si="12"/>
        <v>26021</v>
      </c>
    </row>
    <row r="791" spans="1:13" x14ac:dyDescent="0.25">
      <c r="A791" t="s">
        <v>938</v>
      </c>
      <c r="B791" t="s">
        <v>6673</v>
      </c>
      <c r="C791" t="s">
        <v>6781</v>
      </c>
      <c r="D791" t="s">
        <v>6176</v>
      </c>
      <c r="F791" t="s">
        <v>6671</v>
      </c>
      <c r="G791" t="s">
        <v>5521</v>
      </c>
      <c r="H791" t="s">
        <v>5462</v>
      </c>
      <c r="I791" t="s">
        <v>929</v>
      </c>
      <c r="J791" t="s">
        <v>43</v>
      </c>
      <c r="K791" t="s">
        <v>6174</v>
      </c>
      <c r="M791" t="str">
        <f t="shared" si="12"/>
        <v>12081</v>
      </c>
    </row>
    <row r="792" spans="1:13" x14ac:dyDescent="0.25">
      <c r="A792" t="s">
        <v>938</v>
      </c>
      <c r="B792" t="s">
        <v>6673</v>
      </c>
      <c r="C792" t="s">
        <v>6781</v>
      </c>
      <c r="D792" t="s">
        <v>6176</v>
      </c>
      <c r="F792" t="s">
        <v>6671</v>
      </c>
      <c r="G792" t="s">
        <v>5461</v>
      </c>
      <c r="H792" t="s">
        <v>5462</v>
      </c>
      <c r="I792" t="s">
        <v>929</v>
      </c>
      <c r="J792" t="s">
        <v>1080</v>
      </c>
      <c r="K792" t="s">
        <v>6174</v>
      </c>
      <c r="M792" t="str">
        <f t="shared" si="12"/>
        <v>12115</v>
      </c>
    </row>
    <row r="793" spans="1:13" x14ac:dyDescent="0.25">
      <c r="A793" t="s">
        <v>889</v>
      </c>
      <c r="B793" t="s">
        <v>6780</v>
      </c>
      <c r="C793" t="s">
        <v>6779</v>
      </c>
      <c r="D793" t="s">
        <v>6176</v>
      </c>
      <c r="F793" t="s">
        <v>6778</v>
      </c>
      <c r="G793" t="s">
        <v>6777</v>
      </c>
      <c r="H793" t="s">
        <v>5710</v>
      </c>
      <c r="I793" t="s">
        <v>837</v>
      </c>
      <c r="J793" t="s">
        <v>886</v>
      </c>
      <c r="K793" t="s">
        <v>6174</v>
      </c>
      <c r="M793" t="str">
        <f t="shared" si="12"/>
        <v>09011</v>
      </c>
    </row>
    <row r="794" spans="1:13" x14ac:dyDescent="0.25">
      <c r="A794" t="s">
        <v>1044</v>
      </c>
      <c r="C794" t="s">
        <v>6776</v>
      </c>
      <c r="D794" t="s">
        <v>6176</v>
      </c>
      <c r="G794" t="s">
        <v>5563</v>
      </c>
      <c r="H794" t="s">
        <v>5462</v>
      </c>
      <c r="I794" t="s">
        <v>929</v>
      </c>
      <c r="J794" t="s">
        <v>384</v>
      </c>
      <c r="K794" t="s">
        <v>6174</v>
      </c>
      <c r="M794" t="str">
        <f t="shared" si="12"/>
        <v>12083</v>
      </c>
    </row>
    <row r="795" spans="1:13" x14ac:dyDescent="0.25">
      <c r="A795" t="s">
        <v>2181</v>
      </c>
      <c r="B795" t="s">
        <v>6314</v>
      </c>
      <c r="C795" t="s">
        <v>6775</v>
      </c>
      <c r="D795" t="s">
        <v>6176</v>
      </c>
      <c r="F795" t="s">
        <v>6312</v>
      </c>
      <c r="G795" t="s">
        <v>6774</v>
      </c>
      <c r="H795" t="s">
        <v>4887</v>
      </c>
      <c r="I795" t="s">
        <v>2111</v>
      </c>
      <c r="J795" t="s">
        <v>860</v>
      </c>
      <c r="K795" t="s">
        <v>6174</v>
      </c>
      <c r="M795" t="str">
        <f t="shared" si="12"/>
        <v>34009</v>
      </c>
    </row>
    <row r="796" spans="1:13" x14ac:dyDescent="0.25">
      <c r="A796" t="s">
        <v>4775</v>
      </c>
      <c r="B796" t="s">
        <v>6773</v>
      </c>
      <c r="C796" t="s">
        <v>6772</v>
      </c>
      <c r="D796" t="s">
        <v>6176</v>
      </c>
      <c r="F796" t="s">
        <v>6771</v>
      </c>
      <c r="G796" t="s">
        <v>6770</v>
      </c>
      <c r="H796" t="s">
        <v>4977</v>
      </c>
      <c r="I796" t="s">
        <v>2792</v>
      </c>
      <c r="J796" t="s">
        <v>1216</v>
      </c>
      <c r="K796" t="s">
        <v>6174</v>
      </c>
      <c r="M796" t="str">
        <f t="shared" si="12"/>
        <v>48135</v>
      </c>
    </row>
    <row r="797" spans="1:13" x14ac:dyDescent="0.25">
      <c r="A797" t="s">
        <v>2988</v>
      </c>
      <c r="B797" t="s">
        <v>6551</v>
      </c>
      <c r="C797" t="s">
        <v>6767</v>
      </c>
      <c r="D797" t="s">
        <v>6176</v>
      </c>
      <c r="F797" t="s">
        <v>6549</v>
      </c>
      <c r="G797" t="s">
        <v>6769</v>
      </c>
      <c r="H797" t="s">
        <v>4916</v>
      </c>
      <c r="I797" t="s">
        <v>2985</v>
      </c>
      <c r="J797" t="s">
        <v>844</v>
      </c>
      <c r="K797" t="s">
        <v>6174</v>
      </c>
      <c r="M797" t="str">
        <f t="shared" si="12"/>
        <v>49003</v>
      </c>
    </row>
    <row r="798" spans="1:13" x14ac:dyDescent="0.25">
      <c r="A798" t="s">
        <v>2988</v>
      </c>
      <c r="B798" t="s">
        <v>6551</v>
      </c>
      <c r="C798" t="s">
        <v>6767</v>
      </c>
      <c r="D798" t="s">
        <v>6176</v>
      </c>
      <c r="F798" t="s">
        <v>6549</v>
      </c>
      <c r="G798" t="s">
        <v>5668</v>
      </c>
      <c r="H798" t="s">
        <v>4916</v>
      </c>
      <c r="I798" t="s">
        <v>2985</v>
      </c>
      <c r="J798" t="s">
        <v>886</v>
      </c>
      <c r="K798" t="s">
        <v>6174</v>
      </c>
      <c r="M798" t="str">
        <f t="shared" si="12"/>
        <v>49011</v>
      </c>
    </row>
    <row r="799" spans="1:13" x14ac:dyDescent="0.25">
      <c r="A799" t="s">
        <v>2988</v>
      </c>
      <c r="B799" t="s">
        <v>6551</v>
      </c>
      <c r="C799" t="s">
        <v>6767</v>
      </c>
      <c r="D799" t="s">
        <v>6176</v>
      </c>
      <c r="F799" t="s">
        <v>6549</v>
      </c>
      <c r="G799" t="s">
        <v>6768</v>
      </c>
      <c r="H799" t="s">
        <v>4916</v>
      </c>
      <c r="I799" t="s">
        <v>2985</v>
      </c>
      <c r="J799" t="s">
        <v>247</v>
      </c>
      <c r="K799" t="s">
        <v>6199</v>
      </c>
      <c r="M799" t="str">
        <f t="shared" si="12"/>
        <v>49029</v>
      </c>
    </row>
    <row r="800" spans="1:13" x14ac:dyDescent="0.25">
      <c r="A800" t="s">
        <v>2988</v>
      </c>
      <c r="B800" t="s">
        <v>6551</v>
      </c>
      <c r="C800" t="s">
        <v>6767</v>
      </c>
      <c r="D800" t="s">
        <v>6176</v>
      </c>
      <c r="F800" t="s">
        <v>6549</v>
      </c>
      <c r="G800" t="s">
        <v>6766</v>
      </c>
      <c r="H800" t="s">
        <v>4916</v>
      </c>
      <c r="I800" t="s">
        <v>2985</v>
      </c>
      <c r="J800" t="s">
        <v>1092</v>
      </c>
      <c r="K800" t="s">
        <v>6174</v>
      </c>
      <c r="M800" t="str">
        <f t="shared" si="12"/>
        <v>49057</v>
      </c>
    </row>
    <row r="801" spans="1:13" x14ac:dyDescent="0.25">
      <c r="A801" t="s">
        <v>2487</v>
      </c>
      <c r="B801" t="s">
        <v>6761</v>
      </c>
      <c r="C801" t="s">
        <v>6760</v>
      </c>
      <c r="D801" t="s">
        <v>6176</v>
      </c>
      <c r="F801" t="s">
        <v>6759</v>
      </c>
      <c r="G801" t="s">
        <v>6765</v>
      </c>
      <c r="H801" t="s">
        <v>5748</v>
      </c>
      <c r="I801" t="s">
        <v>2483</v>
      </c>
      <c r="J801" t="s">
        <v>1611</v>
      </c>
      <c r="K801" t="s">
        <v>6174</v>
      </c>
      <c r="M801" t="str">
        <f t="shared" si="12"/>
        <v>40017</v>
      </c>
    </row>
    <row r="802" spans="1:13" x14ac:dyDescent="0.25">
      <c r="A802" t="s">
        <v>2487</v>
      </c>
      <c r="B802" t="s">
        <v>6761</v>
      </c>
      <c r="C802" t="s">
        <v>6760</v>
      </c>
      <c r="D802" t="s">
        <v>6176</v>
      </c>
      <c r="F802" t="s">
        <v>6759</v>
      </c>
      <c r="G802" t="s">
        <v>6714</v>
      </c>
      <c r="H802" t="s">
        <v>5748</v>
      </c>
      <c r="I802" t="s">
        <v>2483</v>
      </c>
      <c r="J802" t="s">
        <v>215</v>
      </c>
      <c r="K802" t="s">
        <v>6174</v>
      </c>
      <c r="M802" t="str">
        <f t="shared" si="12"/>
        <v>40027</v>
      </c>
    </row>
    <row r="803" spans="1:13" x14ac:dyDescent="0.25">
      <c r="A803" t="s">
        <v>2487</v>
      </c>
      <c r="B803" t="s">
        <v>6761</v>
      </c>
      <c r="C803" t="s">
        <v>6760</v>
      </c>
      <c r="D803" t="s">
        <v>6176</v>
      </c>
      <c r="F803" t="s">
        <v>6759</v>
      </c>
      <c r="G803" t="s">
        <v>6764</v>
      </c>
      <c r="H803" t="s">
        <v>5748</v>
      </c>
      <c r="I803" t="s">
        <v>2483</v>
      </c>
      <c r="J803" t="s">
        <v>126</v>
      </c>
      <c r="K803" t="s">
        <v>6199</v>
      </c>
      <c r="M803" t="str">
        <f t="shared" si="12"/>
        <v>40051</v>
      </c>
    </row>
    <row r="804" spans="1:13" x14ac:dyDescent="0.25">
      <c r="A804" t="s">
        <v>2487</v>
      </c>
      <c r="B804" t="s">
        <v>6761</v>
      </c>
      <c r="C804" t="s">
        <v>6760</v>
      </c>
      <c r="D804" t="s">
        <v>6176</v>
      </c>
      <c r="F804" t="s">
        <v>6759</v>
      </c>
      <c r="G804" t="s">
        <v>6437</v>
      </c>
      <c r="H804" t="s">
        <v>5748</v>
      </c>
      <c r="I804" t="s">
        <v>2483</v>
      </c>
      <c r="J804" t="s">
        <v>43</v>
      </c>
      <c r="K804" t="s">
        <v>6199</v>
      </c>
      <c r="M804" t="str">
        <f t="shared" si="12"/>
        <v>40081</v>
      </c>
    </row>
    <row r="805" spans="1:13" x14ac:dyDescent="0.25">
      <c r="A805" t="s">
        <v>2487</v>
      </c>
      <c r="B805" t="s">
        <v>6761</v>
      </c>
      <c r="C805" t="s">
        <v>6760</v>
      </c>
      <c r="D805" t="s">
        <v>6176</v>
      </c>
      <c r="F805" t="s">
        <v>6759</v>
      </c>
      <c r="G805" t="s">
        <v>6763</v>
      </c>
      <c r="H805" t="s">
        <v>5748</v>
      </c>
      <c r="I805" t="s">
        <v>2483</v>
      </c>
      <c r="J805" t="s">
        <v>384</v>
      </c>
      <c r="K805" t="s">
        <v>6174</v>
      </c>
      <c r="M805" t="str">
        <f t="shared" si="12"/>
        <v>40083</v>
      </c>
    </row>
    <row r="806" spans="1:13" x14ac:dyDescent="0.25">
      <c r="A806" t="s">
        <v>2487</v>
      </c>
      <c r="B806" t="s">
        <v>6761</v>
      </c>
      <c r="C806" t="s">
        <v>6760</v>
      </c>
      <c r="D806" t="s">
        <v>6176</v>
      </c>
      <c r="F806" t="s">
        <v>6759</v>
      </c>
      <c r="G806" t="s">
        <v>6762</v>
      </c>
      <c r="H806" t="s">
        <v>5748</v>
      </c>
      <c r="I806" t="s">
        <v>2483</v>
      </c>
      <c r="J806" t="s">
        <v>646</v>
      </c>
      <c r="K806" t="s">
        <v>6199</v>
      </c>
      <c r="M806" t="str">
        <f t="shared" si="12"/>
        <v>40087</v>
      </c>
    </row>
    <row r="807" spans="1:13" x14ac:dyDescent="0.25">
      <c r="A807" t="s">
        <v>2487</v>
      </c>
      <c r="B807" t="s">
        <v>6761</v>
      </c>
      <c r="C807" t="s">
        <v>6760</v>
      </c>
      <c r="D807" t="s">
        <v>6176</v>
      </c>
      <c r="F807" t="s">
        <v>6759</v>
      </c>
      <c r="G807" t="s">
        <v>6758</v>
      </c>
      <c r="H807" t="s">
        <v>5748</v>
      </c>
      <c r="I807" t="s">
        <v>2483</v>
      </c>
      <c r="J807" t="s">
        <v>1584</v>
      </c>
      <c r="K807" t="s">
        <v>6174</v>
      </c>
      <c r="M807" t="str">
        <f t="shared" si="12"/>
        <v>40109</v>
      </c>
    </row>
    <row r="808" spans="1:13" x14ac:dyDescent="0.25">
      <c r="A808" t="s">
        <v>3136</v>
      </c>
      <c r="B808" t="s">
        <v>6468</v>
      </c>
      <c r="C808" t="s">
        <v>6757</v>
      </c>
      <c r="D808" t="s">
        <v>6176</v>
      </c>
      <c r="F808" t="s">
        <v>6465</v>
      </c>
      <c r="G808" t="s">
        <v>5665</v>
      </c>
      <c r="H808" t="s">
        <v>5808</v>
      </c>
      <c r="I808" t="s">
        <v>3101</v>
      </c>
      <c r="J808" t="s">
        <v>294</v>
      </c>
      <c r="K808" t="s">
        <v>6174</v>
      </c>
      <c r="M808" t="str">
        <f t="shared" si="12"/>
        <v>53067</v>
      </c>
    </row>
    <row r="809" spans="1:13" x14ac:dyDescent="0.25">
      <c r="A809" t="s">
        <v>1240</v>
      </c>
      <c r="B809" t="s">
        <v>6751</v>
      </c>
      <c r="C809" t="s">
        <v>6750</v>
      </c>
      <c r="D809" t="s">
        <v>6176</v>
      </c>
      <c r="F809" t="s">
        <v>6749</v>
      </c>
      <c r="G809" t="s">
        <v>6756</v>
      </c>
      <c r="H809" t="s">
        <v>5674</v>
      </c>
      <c r="I809" t="s">
        <v>1224</v>
      </c>
      <c r="J809" t="s">
        <v>314</v>
      </c>
      <c r="K809" t="s">
        <v>6199</v>
      </c>
      <c r="M809" t="str">
        <f t="shared" si="12"/>
        <v>19085</v>
      </c>
    </row>
    <row r="810" spans="1:13" x14ac:dyDescent="0.25">
      <c r="A810" t="s">
        <v>1240</v>
      </c>
      <c r="B810" t="s">
        <v>6751</v>
      </c>
      <c r="C810" t="s">
        <v>6750</v>
      </c>
      <c r="D810" t="s">
        <v>6176</v>
      </c>
      <c r="F810" t="s">
        <v>6749</v>
      </c>
      <c r="G810" t="s">
        <v>6755</v>
      </c>
      <c r="H810" t="s">
        <v>5674</v>
      </c>
      <c r="I810" t="s">
        <v>1224</v>
      </c>
      <c r="J810" t="s">
        <v>2067</v>
      </c>
      <c r="K810" t="s">
        <v>6199</v>
      </c>
      <c r="M810" t="str">
        <f t="shared" si="12"/>
        <v>19129</v>
      </c>
    </row>
    <row r="811" spans="1:13" x14ac:dyDescent="0.25">
      <c r="A811" t="s">
        <v>1240</v>
      </c>
      <c r="B811" t="s">
        <v>6751</v>
      </c>
      <c r="C811" t="s">
        <v>6750</v>
      </c>
      <c r="D811" t="s">
        <v>6176</v>
      </c>
      <c r="F811" t="s">
        <v>6749</v>
      </c>
      <c r="G811" t="s">
        <v>6754</v>
      </c>
      <c r="H811" t="s">
        <v>5674</v>
      </c>
      <c r="I811" t="s">
        <v>1224</v>
      </c>
      <c r="J811" t="s">
        <v>1238</v>
      </c>
      <c r="K811" t="s">
        <v>6174</v>
      </c>
      <c r="M811" t="str">
        <f t="shared" si="12"/>
        <v>19155</v>
      </c>
    </row>
    <row r="812" spans="1:13" x14ac:dyDescent="0.25">
      <c r="A812" t="s">
        <v>1240</v>
      </c>
      <c r="B812" t="s">
        <v>6751</v>
      </c>
      <c r="C812" t="s">
        <v>6750</v>
      </c>
      <c r="D812" t="s">
        <v>6176</v>
      </c>
      <c r="F812" t="s">
        <v>6749</v>
      </c>
      <c r="G812" t="s">
        <v>6428</v>
      </c>
      <c r="H812" t="s">
        <v>5900</v>
      </c>
      <c r="I812" t="s">
        <v>2087</v>
      </c>
      <c r="J812" t="s">
        <v>196</v>
      </c>
      <c r="K812" t="s">
        <v>6199</v>
      </c>
      <c r="M812" t="str">
        <f t="shared" si="12"/>
        <v>31025</v>
      </c>
    </row>
    <row r="813" spans="1:13" x14ac:dyDescent="0.25">
      <c r="A813" t="s">
        <v>1240</v>
      </c>
      <c r="B813" t="s">
        <v>6751</v>
      </c>
      <c r="C813" t="s">
        <v>6750</v>
      </c>
      <c r="D813" t="s">
        <v>6176</v>
      </c>
      <c r="F813" t="s">
        <v>6749</v>
      </c>
      <c r="G813" t="s">
        <v>5584</v>
      </c>
      <c r="H813" t="s">
        <v>5900</v>
      </c>
      <c r="I813" t="s">
        <v>2087</v>
      </c>
      <c r="J813" t="s">
        <v>71</v>
      </c>
      <c r="K813" t="s">
        <v>6174</v>
      </c>
      <c r="M813" t="str">
        <f t="shared" si="12"/>
        <v>31055</v>
      </c>
    </row>
    <row r="814" spans="1:13" x14ac:dyDescent="0.25">
      <c r="A814" t="s">
        <v>1240</v>
      </c>
      <c r="B814" t="s">
        <v>6751</v>
      </c>
      <c r="C814" t="s">
        <v>6750</v>
      </c>
      <c r="D814" t="s">
        <v>6176</v>
      </c>
      <c r="F814" t="s">
        <v>6749</v>
      </c>
      <c r="G814" t="s">
        <v>6753</v>
      </c>
      <c r="H814" t="s">
        <v>5900</v>
      </c>
      <c r="I814" t="s">
        <v>2087</v>
      </c>
      <c r="J814" t="s">
        <v>2090</v>
      </c>
      <c r="K814" t="s">
        <v>6174</v>
      </c>
      <c r="M814" t="str">
        <f t="shared" si="12"/>
        <v>31153</v>
      </c>
    </row>
    <row r="815" spans="1:13" x14ac:dyDescent="0.25">
      <c r="A815" t="s">
        <v>1240</v>
      </c>
      <c r="B815" t="s">
        <v>6751</v>
      </c>
      <c r="C815" t="s">
        <v>6750</v>
      </c>
      <c r="D815" t="s">
        <v>6176</v>
      </c>
      <c r="F815" t="s">
        <v>6749</v>
      </c>
      <c r="G815" t="s">
        <v>6752</v>
      </c>
      <c r="H815" t="s">
        <v>5900</v>
      </c>
      <c r="I815" t="s">
        <v>2087</v>
      </c>
      <c r="J815" t="s">
        <v>1238</v>
      </c>
      <c r="K815" t="s">
        <v>6199</v>
      </c>
      <c r="M815" t="str">
        <f t="shared" si="12"/>
        <v>31155</v>
      </c>
    </row>
    <row r="816" spans="1:13" x14ac:dyDescent="0.25">
      <c r="A816" t="s">
        <v>1240</v>
      </c>
      <c r="B816" t="s">
        <v>6751</v>
      </c>
      <c r="C816" t="s">
        <v>6750</v>
      </c>
      <c r="D816" t="s">
        <v>6176</v>
      </c>
      <c r="F816" t="s">
        <v>6749</v>
      </c>
      <c r="G816" t="s">
        <v>5437</v>
      </c>
      <c r="H816" t="s">
        <v>5900</v>
      </c>
      <c r="I816" t="s">
        <v>2087</v>
      </c>
      <c r="J816" t="s">
        <v>1532</v>
      </c>
      <c r="K816" t="s">
        <v>6199</v>
      </c>
      <c r="M816" t="str">
        <f t="shared" si="12"/>
        <v>31177</v>
      </c>
    </row>
    <row r="817" spans="1:13" x14ac:dyDescent="0.25">
      <c r="A817" t="s">
        <v>1001</v>
      </c>
      <c r="B817" t="s">
        <v>6369</v>
      </c>
      <c r="C817" t="s">
        <v>6748</v>
      </c>
      <c r="D817" t="s">
        <v>6176</v>
      </c>
      <c r="F817" t="s">
        <v>6367</v>
      </c>
      <c r="G817" t="s">
        <v>5156</v>
      </c>
      <c r="H817" t="s">
        <v>5462</v>
      </c>
      <c r="I817" t="s">
        <v>929</v>
      </c>
      <c r="J817" t="s">
        <v>145</v>
      </c>
      <c r="K817" t="s">
        <v>6199</v>
      </c>
      <c r="M817" t="str">
        <f t="shared" si="12"/>
        <v>12069</v>
      </c>
    </row>
    <row r="818" spans="1:13" x14ac:dyDescent="0.25">
      <c r="A818" t="s">
        <v>1001</v>
      </c>
      <c r="B818" t="s">
        <v>6369</v>
      </c>
      <c r="C818" t="s">
        <v>6748</v>
      </c>
      <c r="D818" t="s">
        <v>6176</v>
      </c>
      <c r="F818" t="s">
        <v>6367</v>
      </c>
      <c r="G818" t="s">
        <v>4842</v>
      </c>
      <c r="H818" t="s">
        <v>5462</v>
      </c>
      <c r="I818" t="s">
        <v>929</v>
      </c>
      <c r="J818" t="s">
        <v>351</v>
      </c>
      <c r="K818" t="s">
        <v>6174</v>
      </c>
      <c r="M818" t="str">
        <f t="shared" si="12"/>
        <v>12095</v>
      </c>
    </row>
    <row r="819" spans="1:13" x14ac:dyDescent="0.25">
      <c r="A819" t="s">
        <v>1001</v>
      </c>
      <c r="B819" t="s">
        <v>6369</v>
      </c>
      <c r="C819" t="s">
        <v>6748</v>
      </c>
      <c r="D819" t="s">
        <v>6176</v>
      </c>
      <c r="F819" t="s">
        <v>6367</v>
      </c>
      <c r="G819" t="s">
        <v>5608</v>
      </c>
      <c r="H819" t="s">
        <v>5462</v>
      </c>
      <c r="I819" t="s">
        <v>929</v>
      </c>
      <c r="J819" t="s">
        <v>82</v>
      </c>
      <c r="K819" t="s">
        <v>6199</v>
      </c>
      <c r="M819" t="str">
        <f t="shared" si="12"/>
        <v>12097</v>
      </c>
    </row>
    <row r="820" spans="1:13" x14ac:dyDescent="0.25">
      <c r="A820" t="s">
        <v>1001</v>
      </c>
      <c r="B820" t="s">
        <v>6369</v>
      </c>
      <c r="C820" t="s">
        <v>6748</v>
      </c>
      <c r="D820" t="s">
        <v>6176</v>
      </c>
      <c r="F820" t="s">
        <v>6367</v>
      </c>
      <c r="G820" t="s">
        <v>5412</v>
      </c>
      <c r="H820" t="s">
        <v>5462</v>
      </c>
      <c r="I820" t="s">
        <v>929</v>
      </c>
      <c r="J820" t="s">
        <v>1077</v>
      </c>
      <c r="K820" t="s">
        <v>6174</v>
      </c>
      <c r="M820" t="str">
        <f t="shared" si="12"/>
        <v>12117</v>
      </c>
    </row>
    <row r="821" spans="1:13" x14ac:dyDescent="0.25">
      <c r="A821" t="s">
        <v>3204</v>
      </c>
      <c r="B821" t="s">
        <v>6747</v>
      </c>
      <c r="C821" t="s">
        <v>6746</v>
      </c>
      <c r="D821" t="s">
        <v>6176</v>
      </c>
      <c r="F821" t="s">
        <v>6745</v>
      </c>
      <c r="G821" t="s">
        <v>6601</v>
      </c>
      <c r="H821" t="s">
        <v>5505</v>
      </c>
      <c r="I821" t="s">
        <v>3167</v>
      </c>
      <c r="J821" t="s">
        <v>1169</v>
      </c>
      <c r="K821" t="s">
        <v>6174</v>
      </c>
      <c r="M821" t="str">
        <f t="shared" si="12"/>
        <v>55139</v>
      </c>
    </row>
    <row r="822" spans="1:13" x14ac:dyDescent="0.25">
      <c r="A822" t="s">
        <v>1572</v>
      </c>
      <c r="C822" t="s">
        <v>6743</v>
      </c>
      <c r="D822" t="s">
        <v>6176</v>
      </c>
      <c r="G822" t="s">
        <v>6744</v>
      </c>
      <c r="H822" t="s">
        <v>5506</v>
      </c>
      <c r="I822" t="s">
        <v>1543</v>
      </c>
      <c r="J822" t="s">
        <v>236</v>
      </c>
      <c r="K822" t="s">
        <v>6174</v>
      </c>
      <c r="M822" t="str">
        <f t="shared" si="12"/>
        <v>21059</v>
      </c>
    </row>
    <row r="823" spans="1:13" x14ac:dyDescent="0.25">
      <c r="A823" t="s">
        <v>1572</v>
      </c>
      <c r="C823" t="s">
        <v>6743</v>
      </c>
      <c r="D823" t="s">
        <v>6176</v>
      </c>
      <c r="G823" t="s">
        <v>6238</v>
      </c>
      <c r="H823" t="s">
        <v>5506</v>
      </c>
      <c r="I823" t="s">
        <v>1543</v>
      </c>
      <c r="J823" t="s">
        <v>156</v>
      </c>
      <c r="K823" t="s">
        <v>6199</v>
      </c>
      <c r="M823" t="str">
        <f t="shared" si="12"/>
        <v>21091</v>
      </c>
    </row>
    <row r="824" spans="1:13" x14ac:dyDescent="0.25">
      <c r="A824" t="s">
        <v>1572</v>
      </c>
      <c r="C824" t="s">
        <v>6743</v>
      </c>
      <c r="D824" t="s">
        <v>6176</v>
      </c>
      <c r="G824" t="s">
        <v>6742</v>
      </c>
      <c r="H824" t="s">
        <v>5506</v>
      </c>
      <c r="I824" t="s">
        <v>1543</v>
      </c>
      <c r="J824" t="s">
        <v>2779</v>
      </c>
      <c r="K824" t="s">
        <v>6199</v>
      </c>
      <c r="M824" t="str">
        <f t="shared" si="12"/>
        <v>21149</v>
      </c>
    </row>
    <row r="825" spans="1:13" x14ac:dyDescent="0.25">
      <c r="A825" t="s">
        <v>267</v>
      </c>
      <c r="B825" t="s">
        <v>6629</v>
      </c>
      <c r="C825" t="s">
        <v>6741</v>
      </c>
      <c r="D825" t="s">
        <v>6176</v>
      </c>
      <c r="F825" t="s">
        <v>6627</v>
      </c>
      <c r="G825" t="s">
        <v>5688</v>
      </c>
      <c r="H825" t="s">
        <v>5524</v>
      </c>
      <c r="I825" t="s">
        <v>224</v>
      </c>
      <c r="J825" t="s">
        <v>265</v>
      </c>
      <c r="K825" t="s">
        <v>6174</v>
      </c>
      <c r="M825" t="str">
        <f t="shared" si="12"/>
        <v>06111</v>
      </c>
    </row>
    <row r="826" spans="1:13" x14ac:dyDescent="0.25">
      <c r="A826" t="s">
        <v>949</v>
      </c>
      <c r="C826" t="s">
        <v>6740</v>
      </c>
      <c r="D826" t="s">
        <v>6176</v>
      </c>
      <c r="G826" t="s">
        <v>5566</v>
      </c>
      <c r="H826" t="s">
        <v>5462</v>
      </c>
      <c r="I826" t="s">
        <v>929</v>
      </c>
      <c r="J826" t="s">
        <v>860</v>
      </c>
      <c r="K826" t="s">
        <v>6174</v>
      </c>
      <c r="M826" t="str">
        <f t="shared" si="12"/>
        <v>12009</v>
      </c>
    </row>
    <row r="827" spans="1:13" x14ac:dyDescent="0.25">
      <c r="A827" t="s">
        <v>1053</v>
      </c>
      <c r="C827" t="s">
        <v>6738</v>
      </c>
      <c r="D827" t="s">
        <v>6176</v>
      </c>
      <c r="G827" t="s">
        <v>6739</v>
      </c>
      <c r="H827" t="s">
        <v>5462</v>
      </c>
      <c r="I827" t="s">
        <v>929</v>
      </c>
      <c r="J827" t="s">
        <v>176</v>
      </c>
      <c r="K827" t="s">
        <v>6174</v>
      </c>
      <c r="M827" t="str">
        <f t="shared" si="12"/>
        <v>12005</v>
      </c>
    </row>
    <row r="828" spans="1:13" x14ac:dyDescent="0.25">
      <c r="A828" t="s">
        <v>1053</v>
      </c>
      <c r="C828" t="s">
        <v>6738</v>
      </c>
      <c r="D828" t="s">
        <v>6176</v>
      </c>
      <c r="G828" t="s">
        <v>6737</v>
      </c>
      <c r="H828" t="s">
        <v>5462</v>
      </c>
      <c r="I828" t="s">
        <v>929</v>
      </c>
      <c r="J828" t="s">
        <v>112</v>
      </c>
      <c r="K828" t="s">
        <v>6199</v>
      </c>
      <c r="M828" t="str">
        <f t="shared" si="12"/>
        <v>12045</v>
      </c>
    </row>
    <row r="829" spans="1:13" x14ac:dyDescent="0.25">
      <c r="A829" t="s">
        <v>2441</v>
      </c>
      <c r="B829" t="s">
        <v>6735</v>
      </c>
      <c r="C829" t="s">
        <v>6734</v>
      </c>
      <c r="D829" t="s">
        <v>6176</v>
      </c>
      <c r="F829" t="s">
        <v>6733</v>
      </c>
      <c r="G829" t="s">
        <v>6736</v>
      </c>
      <c r="H829" t="s">
        <v>5772</v>
      </c>
      <c r="I829" t="s">
        <v>3235</v>
      </c>
      <c r="J829" t="s">
        <v>1004</v>
      </c>
      <c r="K829" t="s">
        <v>6199</v>
      </c>
      <c r="M829" t="str">
        <f t="shared" si="12"/>
        <v>54105</v>
      </c>
    </row>
    <row r="830" spans="1:13" x14ac:dyDescent="0.25">
      <c r="A830" t="s">
        <v>2441</v>
      </c>
      <c r="B830" t="s">
        <v>6735</v>
      </c>
      <c r="C830" t="s">
        <v>6734</v>
      </c>
      <c r="D830" t="s">
        <v>6176</v>
      </c>
      <c r="F830" t="s">
        <v>6733</v>
      </c>
      <c r="G830" t="s">
        <v>6361</v>
      </c>
      <c r="H830" t="s">
        <v>5772</v>
      </c>
      <c r="I830" t="s">
        <v>3235</v>
      </c>
      <c r="J830" t="s">
        <v>560</v>
      </c>
      <c r="K830" t="s">
        <v>6174</v>
      </c>
      <c r="M830" t="str">
        <f t="shared" si="12"/>
        <v>54107</v>
      </c>
    </row>
    <row r="831" spans="1:13" x14ac:dyDescent="0.25">
      <c r="A831" t="s">
        <v>1060</v>
      </c>
      <c r="C831" t="s">
        <v>6732</v>
      </c>
      <c r="D831" t="s">
        <v>6176</v>
      </c>
      <c r="G831" t="s">
        <v>5605</v>
      </c>
      <c r="H831" t="s">
        <v>5462</v>
      </c>
      <c r="I831" t="s">
        <v>929</v>
      </c>
      <c r="J831" t="s">
        <v>1058</v>
      </c>
      <c r="K831" t="s">
        <v>6174</v>
      </c>
      <c r="M831" t="str">
        <f t="shared" si="12"/>
        <v>12033</v>
      </c>
    </row>
    <row r="832" spans="1:13" x14ac:dyDescent="0.25">
      <c r="A832" t="s">
        <v>1060</v>
      </c>
      <c r="C832" t="s">
        <v>6732</v>
      </c>
      <c r="D832" t="s">
        <v>6176</v>
      </c>
      <c r="G832" t="s">
        <v>6731</v>
      </c>
      <c r="H832" t="s">
        <v>5462</v>
      </c>
      <c r="I832" t="s">
        <v>929</v>
      </c>
      <c r="J832" t="s">
        <v>322</v>
      </c>
      <c r="K832" t="s">
        <v>6174</v>
      </c>
      <c r="M832" t="str">
        <f t="shared" si="12"/>
        <v>12113</v>
      </c>
    </row>
    <row r="833" spans="1:13" x14ac:dyDescent="0.25">
      <c r="A833" t="s">
        <v>1388</v>
      </c>
      <c r="B833" t="s">
        <v>6728</v>
      </c>
      <c r="C833" t="s">
        <v>6727</v>
      </c>
      <c r="D833" t="s">
        <v>6176</v>
      </c>
      <c r="F833" t="s">
        <v>6726</v>
      </c>
      <c r="G833" t="s">
        <v>6234</v>
      </c>
      <c r="H833" t="s">
        <v>5529</v>
      </c>
      <c r="I833" t="s">
        <v>1294</v>
      </c>
      <c r="J833" t="s">
        <v>813</v>
      </c>
      <c r="K833" t="s">
        <v>6199</v>
      </c>
      <c r="M833" t="str">
        <f t="shared" si="12"/>
        <v>17123</v>
      </c>
    </row>
    <row r="834" spans="1:13" x14ac:dyDescent="0.25">
      <c r="A834" t="s">
        <v>1388</v>
      </c>
      <c r="B834" t="s">
        <v>6728</v>
      </c>
      <c r="C834" t="s">
        <v>6727</v>
      </c>
      <c r="D834" t="s">
        <v>6176</v>
      </c>
      <c r="F834" t="s">
        <v>6726</v>
      </c>
      <c r="G834" t="s">
        <v>6730</v>
      </c>
      <c r="H834" t="s">
        <v>5529</v>
      </c>
      <c r="I834" t="s">
        <v>1294</v>
      </c>
      <c r="J834" t="s">
        <v>117</v>
      </c>
      <c r="K834" t="s">
        <v>6174</v>
      </c>
      <c r="M834" t="str">
        <f t="shared" ref="M834:M897" si="13">I834&amp;J834</f>
        <v>17143</v>
      </c>
    </row>
    <row r="835" spans="1:13" x14ac:dyDescent="0.25">
      <c r="A835" t="s">
        <v>1388</v>
      </c>
      <c r="B835" t="s">
        <v>6728</v>
      </c>
      <c r="C835" t="s">
        <v>6727</v>
      </c>
      <c r="D835" t="s">
        <v>6176</v>
      </c>
      <c r="F835" t="s">
        <v>6726</v>
      </c>
      <c r="G835" t="s">
        <v>5610</v>
      </c>
      <c r="H835" t="s">
        <v>5529</v>
      </c>
      <c r="I835" t="s">
        <v>1294</v>
      </c>
      <c r="J835" t="s">
        <v>6319</v>
      </c>
      <c r="K835" t="s">
        <v>6199</v>
      </c>
      <c r="M835" t="str">
        <f t="shared" si="13"/>
        <v>17175</v>
      </c>
    </row>
    <row r="836" spans="1:13" x14ac:dyDescent="0.25">
      <c r="A836" t="s">
        <v>1388</v>
      </c>
      <c r="B836" t="s">
        <v>6728</v>
      </c>
      <c r="C836" t="s">
        <v>6727</v>
      </c>
      <c r="D836" t="s">
        <v>6176</v>
      </c>
      <c r="F836" t="s">
        <v>6726</v>
      </c>
      <c r="G836" t="s">
        <v>6729</v>
      </c>
      <c r="H836" t="s">
        <v>5529</v>
      </c>
      <c r="I836" t="s">
        <v>1294</v>
      </c>
      <c r="J836" t="s">
        <v>1173</v>
      </c>
      <c r="K836" t="s">
        <v>6174</v>
      </c>
      <c r="M836" t="str">
        <f t="shared" si="13"/>
        <v>17179</v>
      </c>
    </row>
    <row r="837" spans="1:13" x14ac:dyDescent="0.25">
      <c r="A837" t="s">
        <v>1388</v>
      </c>
      <c r="B837" t="s">
        <v>6728</v>
      </c>
      <c r="C837" t="s">
        <v>6727</v>
      </c>
      <c r="D837" t="s">
        <v>6176</v>
      </c>
      <c r="F837" t="s">
        <v>6726</v>
      </c>
      <c r="G837" t="s">
        <v>6725</v>
      </c>
      <c r="H837" t="s">
        <v>5529</v>
      </c>
      <c r="I837" t="s">
        <v>1294</v>
      </c>
      <c r="J837" t="s">
        <v>2883</v>
      </c>
      <c r="K837" t="s">
        <v>6174</v>
      </c>
      <c r="M837" t="str">
        <f t="shared" si="13"/>
        <v>17203</v>
      </c>
    </row>
    <row r="838" spans="1:13" x14ac:dyDescent="0.25">
      <c r="A838" t="s">
        <v>2131</v>
      </c>
      <c r="B838" t="s">
        <v>6314</v>
      </c>
      <c r="C838" t="s">
        <v>6719</v>
      </c>
      <c r="D838" t="s">
        <v>6176</v>
      </c>
      <c r="E838" t="s">
        <v>6724</v>
      </c>
      <c r="F838" t="s">
        <v>6312</v>
      </c>
      <c r="G838" t="s">
        <v>5433</v>
      </c>
      <c r="H838" t="s">
        <v>4887</v>
      </c>
      <c r="I838" t="s">
        <v>2111</v>
      </c>
      <c r="J838" t="s">
        <v>176</v>
      </c>
      <c r="K838" t="s">
        <v>6174</v>
      </c>
      <c r="M838" t="str">
        <f t="shared" si="13"/>
        <v>34005</v>
      </c>
    </row>
    <row r="839" spans="1:13" x14ac:dyDescent="0.25">
      <c r="A839" t="s">
        <v>2131</v>
      </c>
      <c r="B839" t="s">
        <v>6314</v>
      </c>
      <c r="C839" t="s">
        <v>6719</v>
      </c>
      <c r="D839" t="s">
        <v>6176</v>
      </c>
      <c r="E839" t="s">
        <v>6724</v>
      </c>
      <c r="F839" t="s">
        <v>6312</v>
      </c>
      <c r="G839" t="s">
        <v>5544</v>
      </c>
      <c r="H839" t="s">
        <v>4887</v>
      </c>
      <c r="I839" t="s">
        <v>2111</v>
      </c>
      <c r="J839" t="s">
        <v>108</v>
      </c>
      <c r="K839" t="s">
        <v>6174</v>
      </c>
      <c r="M839" t="str">
        <f t="shared" si="13"/>
        <v>34007</v>
      </c>
    </row>
    <row r="840" spans="1:13" x14ac:dyDescent="0.25">
      <c r="A840" t="s">
        <v>2131</v>
      </c>
      <c r="B840" t="s">
        <v>6314</v>
      </c>
      <c r="C840" t="s">
        <v>6719</v>
      </c>
      <c r="D840" t="s">
        <v>6176</v>
      </c>
      <c r="E840" t="s">
        <v>6724</v>
      </c>
      <c r="F840" t="s">
        <v>6312</v>
      </c>
      <c r="G840" t="s">
        <v>5626</v>
      </c>
      <c r="H840" t="s">
        <v>4887</v>
      </c>
      <c r="I840" t="s">
        <v>2111</v>
      </c>
      <c r="J840" t="s">
        <v>38</v>
      </c>
      <c r="K840" t="s">
        <v>6174</v>
      </c>
      <c r="M840" t="str">
        <f t="shared" si="13"/>
        <v>34015</v>
      </c>
    </row>
    <row r="841" spans="1:13" x14ac:dyDescent="0.25">
      <c r="A841" t="s">
        <v>4667</v>
      </c>
      <c r="B841" t="s">
        <v>6314</v>
      </c>
      <c r="C841" t="s">
        <v>6719</v>
      </c>
      <c r="D841" t="s">
        <v>6176</v>
      </c>
      <c r="E841" t="s">
        <v>6723</v>
      </c>
      <c r="F841" t="s">
        <v>6312</v>
      </c>
      <c r="G841" t="s">
        <v>5314</v>
      </c>
      <c r="H841" t="s">
        <v>5454</v>
      </c>
      <c r="I841" t="s">
        <v>2541</v>
      </c>
      <c r="J841" t="s">
        <v>1611</v>
      </c>
      <c r="K841" t="s">
        <v>6174</v>
      </c>
      <c r="M841" t="str">
        <f t="shared" si="13"/>
        <v>42017</v>
      </c>
    </row>
    <row r="842" spans="1:13" x14ac:dyDescent="0.25">
      <c r="A842" t="s">
        <v>4667</v>
      </c>
      <c r="B842" t="s">
        <v>6314</v>
      </c>
      <c r="C842" t="s">
        <v>6719</v>
      </c>
      <c r="D842" t="s">
        <v>6176</v>
      </c>
      <c r="E842" t="s">
        <v>6723</v>
      </c>
      <c r="F842" t="s">
        <v>6312</v>
      </c>
      <c r="G842" t="s">
        <v>5262</v>
      </c>
      <c r="H842" t="s">
        <v>5454</v>
      </c>
      <c r="I842" t="s">
        <v>2541</v>
      </c>
      <c r="J842" t="s">
        <v>247</v>
      </c>
      <c r="K842" t="s">
        <v>6174</v>
      </c>
      <c r="M842" t="str">
        <f t="shared" si="13"/>
        <v>42029</v>
      </c>
    </row>
    <row r="843" spans="1:13" x14ac:dyDescent="0.25">
      <c r="A843" t="s">
        <v>4667</v>
      </c>
      <c r="B843" t="s">
        <v>6314</v>
      </c>
      <c r="C843" t="s">
        <v>6719</v>
      </c>
      <c r="D843" t="s">
        <v>6176</v>
      </c>
      <c r="E843" t="s">
        <v>6723</v>
      </c>
      <c r="F843" t="s">
        <v>6312</v>
      </c>
      <c r="G843" t="s">
        <v>4807</v>
      </c>
      <c r="H843" t="s">
        <v>5454</v>
      </c>
      <c r="I843" t="s">
        <v>2541</v>
      </c>
      <c r="J843" t="s">
        <v>156</v>
      </c>
      <c r="K843" t="s">
        <v>6174</v>
      </c>
      <c r="M843" t="str">
        <f t="shared" si="13"/>
        <v>42091</v>
      </c>
    </row>
    <row r="844" spans="1:13" x14ac:dyDescent="0.25">
      <c r="A844" t="s">
        <v>2545</v>
      </c>
      <c r="B844" t="s">
        <v>6314</v>
      </c>
      <c r="C844" t="s">
        <v>6719</v>
      </c>
      <c r="D844" t="s">
        <v>6176</v>
      </c>
      <c r="E844" t="s">
        <v>6722</v>
      </c>
      <c r="F844" t="s">
        <v>6312</v>
      </c>
      <c r="G844" t="s">
        <v>5405</v>
      </c>
      <c r="H844" t="s">
        <v>5454</v>
      </c>
      <c r="I844" t="s">
        <v>2541</v>
      </c>
      <c r="J844" t="s">
        <v>112</v>
      </c>
      <c r="K844" t="s">
        <v>6174</v>
      </c>
      <c r="M844" t="str">
        <f t="shared" si="13"/>
        <v>42045</v>
      </c>
    </row>
    <row r="845" spans="1:13" x14ac:dyDescent="0.25">
      <c r="A845" t="s">
        <v>2545</v>
      </c>
      <c r="B845" t="s">
        <v>6314</v>
      </c>
      <c r="C845" t="s">
        <v>6719</v>
      </c>
      <c r="D845" t="s">
        <v>6176</v>
      </c>
      <c r="E845" t="s">
        <v>6722</v>
      </c>
      <c r="F845" t="s">
        <v>6312</v>
      </c>
      <c r="G845" t="s">
        <v>6721</v>
      </c>
      <c r="H845" t="s">
        <v>5454</v>
      </c>
      <c r="I845" t="s">
        <v>2541</v>
      </c>
      <c r="J845" t="s">
        <v>87</v>
      </c>
      <c r="K845" t="s">
        <v>6174</v>
      </c>
      <c r="M845" t="str">
        <f t="shared" si="13"/>
        <v>42101</v>
      </c>
    </row>
    <row r="846" spans="1:13" x14ac:dyDescent="0.25">
      <c r="A846" t="s">
        <v>924</v>
      </c>
      <c r="B846" t="s">
        <v>6314</v>
      </c>
      <c r="C846" t="s">
        <v>6719</v>
      </c>
      <c r="D846" t="s">
        <v>6176</v>
      </c>
      <c r="E846" t="s">
        <v>6718</v>
      </c>
      <c r="F846" t="s">
        <v>6312</v>
      </c>
      <c r="G846" t="s">
        <v>5293</v>
      </c>
      <c r="H846" t="s">
        <v>5458</v>
      </c>
      <c r="I846" t="s">
        <v>917</v>
      </c>
      <c r="J846" t="s">
        <v>844</v>
      </c>
      <c r="K846" t="s">
        <v>6174</v>
      </c>
      <c r="M846" t="str">
        <f t="shared" si="13"/>
        <v>10003</v>
      </c>
    </row>
    <row r="847" spans="1:13" x14ac:dyDescent="0.25">
      <c r="A847" t="s">
        <v>924</v>
      </c>
      <c r="B847" t="s">
        <v>6314</v>
      </c>
      <c r="C847" t="s">
        <v>6719</v>
      </c>
      <c r="D847" t="s">
        <v>6176</v>
      </c>
      <c r="E847" t="s">
        <v>6718</v>
      </c>
      <c r="F847" t="s">
        <v>6312</v>
      </c>
      <c r="G847" t="s">
        <v>6720</v>
      </c>
      <c r="H847" t="s">
        <v>5821</v>
      </c>
      <c r="I847" t="s">
        <v>1707</v>
      </c>
      <c r="J847" t="s">
        <v>38</v>
      </c>
      <c r="K847" t="s">
        <v>6174</v>
      </c>
      <c r="M847" t="str">
        <f t="shared" si="13"/>
        <v>24015</v>
      </c>
    </row>
    <row r="848" spans="1:13" x14ac:dyDescent="0.25">
      <c r="A848" t="s">
        <v>924</v>
      </c>
      <c r="B848" t="s">
        <v>6314</v>
      </c>
      <c r="C848" t="s">
        <v>6719</v>
      </c>
      <c r="D848" t="s">
        <v>6176</v>
      </c>
      <c r="E848" t="s">
        <v>6718</v>
      </c>
      <c r="F848" t="s">
        <v>6312</v>
      </c>
      <c r="G848" t="s">
        <v>6717</v>
      </c>
      <c r="H848" t="s">
        <v>4887</v>
      </c>
      <c r="I848" t="s">
        <v>2111</v>
      </c>
      <c r="J848" t="s">
        <v>1058</v>
      </c>
      <c r="K848" t="s">
        <v>6174</v>
      </c>
      <c r="M848" t="str">
        <f t="shared" si="13"/>
        <v>34033</v>
      </c>
    </row>
    <row r="849" spans="1:13" x14ac:dyDescent="0.25">
      <c r="A849" t="s">
        <v>172</v>
      </c>
      <c r="C849" t="s">
        <v>6716</v>
      </c>
      <c r="D849" t="s">
        <v>6176</v>
      </c>
      <c r="G849" t="s">
        <v>5232</v>
      </c>
      <c r="H849" t="s">
        <v>5847</v>
      </c>
      <c r="I849" t="s">
        <v>166</v>
      </c>
      <c r="J849" t="s">
        <v>170</v>
      </c>
      <c r="K849" t="s">
        <v>6174</v>
      </c>
      <c r="M849" t="str">
        <f t="shared" si="13"/>
        <v>04013</v>
      </c>
    </row>
    <row r="850" spans="1:13" x14ac:dyDescent="0.25">
      <c r="A850" t="s">
        <v>172</v>
      </c>
      <c r="C850" t="s">
        <v>6716</v>
      </c>
      <c r="D850" t="s">
        <v>6176</v>
      </c>
      <c r="G850" t="s">
        <v>6715</v>
      </c>
      <c r="H850" t="s">
        <v>5847</v>
      </c>
      <c r="I850" t="s">
        <v>166</v>
      </c>
      <c r="J850" t="s">
        <v>1014</v>
      </c>
      <c r="K850" t="s">
        <v>6174</v>
      </c>
      <c r="M850" t="str">
        <f t="shared" si="13"/>
        <v>04021</v>
      </c>
    </row>
    <row r="851" spans="1:13" x14ac:dyDescent="0.25">
      <c r="A851" t="s">
        <v>147</v>
      </c>
      <c r="B851" t="s">
        <v>6713</v>
      </c>
      <c r="C851" t="s">
        <v>6712</v>
      </c>
      <c r="D851" t="s">
        <v>6176</v>
      </c>
      <c r="F851" t="s">
        <v>6711</v>
      </c>
      <c r="G851" t="s">
        <v>6714</v>
      </c>
      <c r="H851" t="s">
        <v>5689</v>
      </c>
      <c r="I851" t="s">
        <v>106</v>
      </c>
      <c r="J851" t="s">
        <v>196</v>
      </c>
      <c r="K851" t="s">
        <v>6199</v>
      </c>
      <c r="M851" t="str">
        <f t="shared" si="13"/>
        <v>05025</v>
      </c>
    </row>
    <row r="852" spans="1:13" x14ac:dyDescent="0.25">
      <c r="A852" t="s">
        <v>147</v>
      </c>
      <c r="B852" t="s">
        <v>6713</v>
      </c>
      <c r="C852" t="s">
        <v>6712</v>
      </c>
      <c r="D852" t="s">
        <v>6176</v>
      </c>
      <c r="F852" t="s">
        <v>6711</v>
      </c>
      <c r="G852" t="s">
        <v>5239</v>
      </c>
      <c r="H852" t="s">
        <v>5689</v>
      </c>
      <c r="I852" t="s">
        <v>106</v>
      </c>
      <c r="J852" t="s">
        <v>145</v>
      </c>
      <c r="K852" t="s">
        <v>6174</v>
      </c>
      <c r="M852" t="str">
        <f t="shared" si="13"/>
        <v>05069</v>
      </c>
    </row>
    <row r="853" spans="1:13" x14ac:dyDescent="0.25">
      <c r="A853" t="s">
        <v>147</v>
      </c>
      <c r="B853" t="s">
        <v>6713</v>
      </c>
      <c r="C853" t="s">
        <v>6712</v>
      </c>
      <c r="D853" t="s">
        <v>6176</v>
      </c>
      <c r="F853" t="s">
        <v>6711</v>
      </c>
      <c r="G853" t="s">
        <v>6437</v>
      </c>
      <c r="H853" t="s">
        <v>5689</v>
      </c>
      <c r="I853" t="s">
        <v>106</v>
      </c>
      <c r="J853" t="s">
        <v>768</v>
      </c>
      <c r="K853" t="s">
        <v>6199</v>
      </c>
      <c r="M853" t="str">
        <f t="shared" si="13"/>
        <v>05079</v>
      </c>
    </row>
    <row r="854" spans="1:13" x14ac:dyDescent="0.25">
      <c r="A854" t="s">
        <v>2592</v>
      </c>
      <c r="B854" t="s">
        <v>6241</v>
      </c>
      <c r="C854" t="s">
        <v>6708</v>
      </c>
      <c r="D854" t="s">
        <v>6176</v>
      </c>
      <c r="F854" t="s">
        <v>6239</v>
      </c>
      <c r="G854" t="s">
        <v>4882</v>
      </c>
      <c r="H854" t="s">
        <v>5454</v>
      </c>
      <c r="I854" t="s">
        <v>2541</v>
      </c>
      <c r="J854" t="s">
        <v>844</v>
      </c>
      <c r="K854" t="s">
        <v>6174</v>
      </c>
      <c r="M854" t="str">
        <f t="shared" si="13"/>
        <v>42003</v>
      </c>
    </row>
    <row r="855" spans="1:13" x14ac:dyDescent="0.25">
      <c r="A855" t="s">
        <v>2592</v>
      </c>
      <c r="B855" t="s">
        <v>6241</v>
      </c>
      <c r="C855" t="s">
        <v>6708</v>
      </c>
      <c r="D855" t="s">
        <v>6176</v>
      </c>
      <c r="F855" t="s">
        <v>6239</v>
      </c>
      <c r="G855" t="s">
        <v>6710</v>
      </c>
      <c r="H855" t="s">
        <v>5454</v>
      </c>
      <c r="I855" t="s">
        <v>2541</v>
      </c>
      <c r="J855" t="s">
        <v>176</v>
      </c>
      <c r="K855" t="s">
        <v>6199</v>
      </c>
      <c r="M855" t="str">
        <f t="shared" si="13"/>
        <v>42005</v>
      </c>
    </row>
    <row r="856" spans="1:13" x14ac:dyDescent="0.25">
      <c r="A856" t="s">
        <v>2592</v>
      </c>
      <c r="B856" t="s">
        <v>6241</v>
      </c>
      <c r="C856" t="s">
        <v>6708</v>
      </c>
      <c r="D856" t="s">
        <v>6176</v>
      </c>
      <c r="F856" t="s">
        <v>6239</v>
      </c>
      <c r="G856" t="s">
        <v>5756</v>
      </c>
      <c r="H856" t="s">
        <v>5454</v>
      </c>
      <c r="I856" t="s">
        <v>2541</v>
      </c>
      <c r="J856" t="s">
        <v>108</v>
      </c>
      <c r="K856" t="s">
        <v>6174</v>
      </c>
      <c r="M856" t="str">
        <f t="shared" si="13"/>
        <v>42007</v>
      </c>
    </row>
    <row r="857" spans="1:13" x14ac:dyDescent="0.25">
      <c r="A857" t="s">
        <v>2592</v>
      </c>
      <c r="B857" t="s">
        <v>6241</v>
      </c>
      <c r="C857" t="s">
        <v>6708</v>
      </c>
      <c r="D857" t="s">
        <v>6176</v>
      </c>
      <c r="F857" t="s">
        <v>6239</v>
      </c>
      <c r="G857" t="s">
        <v>5588</v>
      </c>
      <c r="H857" t="s">
        <v>5454</v>
      </c>
      <c r="I857" t="s">
        <v>2541</v>
      </c>
      <c r="J857" t="s">
        <v>210</v>
      </c>
      <c r="K857" t="s">
        <v>6174</v>
      </c>
      <c r="M857" t="str">
        <f t="shared" si="13"/>
        <v>42019</v>
      </c>
    </row>
    <row r="858" spans="1:13" x14ac:dyDescent="0.25">
      <c r="A858" t="s">
        <v>2592</v>
      </c>
      <c r="B858" t="s">
        <v>6241</v>
      </c>
      <c r="C858" t="s">
        <v>6708</v>
      </c>
      <c r="D858" t="s">
        <v>6176</v>
      </c>
      <c r="F858" t="s">
        <v>6239</v>
      </c>
      <c r="G858" t="s">
        <v>6709</v>
      </c>
      <c r="H858" t="s">
        <v>5454</v>
      </c>
      <c r="I858" t="s">
        <v>2541</v>
      </c>
      <c r="J858" t="s">
        <v>126</v>
      </c>
      <c r="K858" t="s">
        <v>6199</v>
      </c>
      <c r="M858" t="str">
        <f t="shared" si="13"/>
        <v>42051</v>
      </c>
    </row>
    <row r="859" spans="1:13" x14ac:dyDescent="0.25">
      <c r="A859" t="s">
        <v>2592</v>
      </c>
      <c r="B859" t="s">
        <v>6241</v>
      </c>
      <c r="C859" t="s">
        <v>6708</v>
      </c>
      <c r="D859" t="s">
        <v>6176</v>
      </c>
      <c r="F859" t="s">
        <v>6239</v>
      </c>
      <c r="G859" t="s">
        <v>5437</v>
      </c>
      <c r="H859" t="s">
        <v>5454</v>
      </c>
      <c r="I859" t="s">
        <v>2541</v>
      </c>
      <c r="J859" t="s">
        <v>95</v>
      </c>
      <c r="K859" t="s">
        <v>6174</v>
      </c>
      <c r="M859" t="str">
        <f t="shared" si="13"/>
        <v>42125</v>
      </c>
    </row>
    <row r="860" spans="1:13" x14ac:dyDescent="0.25">
      <c r="A860" t="s">
        <v>2592</v>
      </c>
      <c r="B860" t="s">
        <v>6241</v>
      </c>
      <c r="C860" t="s">
        <v>6708</v>
      </c>
      <c r="D860" t="s">
        <v>6176</v>
      </c>
      <c r="F860" t="s">
        <v>6239</v>
      </c>
      <c r="G860" t="s">
        <v>5512</v>
      </c>
      <c r="H860" t="s">
        <v>5454</v>
      </c>
      <c r="I860" t="s">
        <v>2541</v>
      </c>
      <c r="J860" t="s">
        <v>2067</v>
      </c>
      <c r="K860" t="s">
        <v>6174</v>
      </c>
      <c r="M860" t="str">
        <f t="shared" si="13"/>
        <v>42129</v>
      </c>
    </row>
    <row r="861" spans="1:13" x14ac:dyDescent="0.25">
      <c r="A861" t="s">
        <v>1675</v>
      </c>
      <c r="C861" t="s">
        <v>6707</v>
      </c>
      <c r="D861" t="s">
        <v>6176</v>
      </c>
      <c r="G861" t="s">
        <v>6706</v>
      </c>
      <c r="H861" t="s">
        <v>5441</v>
      </c>
      <c r="I861" t="s">
        <v>1609</v>
      </c>
      <c r="J861" t="s">
        <v>844</v>
      </c>
      <c r="K861" t="s">
        <v>6174</v>
      </c>
      <c r="M861" t="str">
        <f t="shared" si="13"/>
        <v>25003</v>
      </c>
    </row>
    <row r="862" spans="1:13" x14ac:dyDescent="0.25">
      <c r="A862" t="s">
        <v>1291</v>
      </c>
      <c r="C862" t="s">
        <v>6705</v>
      </c>
      <c r="D862" t="s">
        <v>6176</v>
      </c>
      <c r="G862" t="s">
        <v>6704</v>
      </c>
      <c r="H862" t="s">
        <v>5927</v>
      </c>
      <c r="I862" t="s">
        <v>1268</v>
      </c>
      <c r="J862" t="s">
        <v>176</v>
      </c>
      <c r="K862" t="s">
        <v>6174</v>
      </c>
      <c r="M862" t="str">
        <f t="shared" si="13"/>
        <v>16005</v>
      </c>
    </row>
    <row r="863" spans="1:13" x14ac:dyDescent="0.25">
      <c r="A863" t="s">
        <v>2671</v>
      </c>
      <c r="B863" t="s">
        <v>6698</v>
      </c>
      <c r="C863" t="s">
        <v>6697</v>
      </c>
      <c r="D863" t="s">
        <v>6176</v>
      </c>
      <c r="F863" t="s">
        <v>6696</v>
      </c>
      <c r="G863" t="s">
        <v>6703</v>
      </c>
      <c r="H863" t="s">
        <v>5784</v>
      </c>
      <c r="I863" t="s">
        <v>2650</v>
      </c>
      <c r="J863" t="s">
        <v>71</v>
      </c>
      <c r="K863" t="s">
        <v>6199</v>
      </c>
      <c r="M863" t="str">
        <f t="shared" si="13"/>
        <v>72055</v>
      </c>
    </row>
    <row r="864" spans="1:13" x14ac:dyDescent="0.25">
      <c r="A864" t="s">
        <v>2671</v>
      </c>
      <c r="B864" t="s">
        <v>6698</v>
      </c>
      <c r="C864" t="s">
        <v>6697</v>
      </c>
      <c r="D864" t="s">
        <v>6176</v>
      </c>
      <c r="F864" t="s">
        <v>6696</v>
      </c>
      <c r="G864" t="s">
        <v>6702</v>
      </c>
      <c r="H864" t="s">
        <v>5784</v>
      </c>
      <c r="I864" t="s">
        <v>2650</v>
      </c>
      <c r="J864" t="s">
        <v>236</v>
      </c>
      <c r="K864" t="s">
        <v>6199</v>
      </c>
      <c r="M864" t="str">
        <f t="shared" si="13"/>
        <v>72059</v>
      </c>
    </row>
    <row r="865" spans="1:13" x14ac:dyDescent="0.25">
      <c r="A865" t="s">
        <v>2671</v>
      </c>
      <c r="B865" t="s">
        <v>6698</v>
      </c>
      <c r="C865" t="s">
        <v>6697</v>
      </c>
      <c r="D865" t="s">
        <v>6176</v>
      </c>
      <c r="F865" t="s">
        <v>6696</v>
      </c>
      <c r="G865" t="s">
        <v>6701</v>
      </c>
      <c r="H865" t="s">
        <v>5784</v>
      </c>
      <c r="I865" t="s">
        <v>2650</v>
      </c>
      <c r="J865" t="s">
        <v>618</v>
      </c>
      <c r="K865" t="s">
        <v>6199</v>
      </c>
      <c r="M865" t="str">
        <f t="shared" si="13"/>
        <v>72075</v>
      </c>
    </row>
    <row r="866" spans="1:13" x14ac:dyDescent="0.25">
      <c r="A866" t="s">
        <v>2671</v>
      </c>
      <c r="B866" t="s">
        <v>6698</v>
      </c>
      <c r="C866" t="s">
        <v>6697</v>
      </c>
      <c r="D866" t="s">
        <v>6176</v>
      </c>
      <c r="F866" t="s">
        <v>6696</v>
      </c>
      <c r="G866" t="s">
        <v>6700</v>
      </c>
      <c r="H866" t="s">
        <v>5784</v>
      </c>
      <c r="I866" t="s">
        <v>2650</v>
      </c>
      <c r="J866" t="s">
        <v>265</v>
      </c>
      <c r="K866" t="s">
        <v>6199</v>
      </c>
      <c r="M866" t="str">
        <f t="shared" si="13"/>
        <v>72111</v>
      </c>
    </row>
    <row r="867" spans="1:13" x14ac:dyDescent="0.25">
      <c r="A867" t="s">
        <v>2671</v>
      </c>
      <c r="B867" t="s">
        <v>6698</v>
      </c>
      <c r="C867" t="s">
        <v>6697</v>
      </c>
      <c r="D867" t="s">
        <v>6176</v>
      </c>
      <c r="F867" t="s">
        <v>6696</v>
      </c>
      <c r="G867" t="s">
        <v>5790</v>
      </c>
      <c r="H867" t="s">
        <v>5784</v>
      </c>
      <c r="I867" t="s">
        <v>2650</v>
      </c>
      <c r="J867" t="s">
        <v>322</v>
      </c>
      <c r="K867" t="s">
        <v>6174</v>
      </c>
      <c r="M867" t="str">
        <f t="shared" si="13"/>
        <v>72113</v>
      </c>
    </row>
    <row r="868" spans="1:13" x14ac:dyDescent="0.25">
      <c r="A868" t="s">
        <v>2671</v>
      </c>
      <c r="B868" t="s">
        <v>6698</v>
      </c>
      <c r="C868" t="s">
        <v>6697</v>
      </c>
      <c r="D868" t="s">
        <v>6176</v>
      </c>
      <c r="F868" t="s">
        <v>6696</v>
      </c>
      <c r="G868" t="s">
        <v>6699</v>
      </c>
      <c r="H868" t="s">
        <v>5784</v>
      </c>
      <c r="I868" t="s">
        <v>2650</v>
      </c>
      <c r="J868" t="s">
        <v>2779</v>
      </c>
      <c r="K868" t="s">
        <v>6199</v>
      </c>
      <c r="M868" t="str">
        <f t="shared" si="13"/>
        <v>72149</v>
      </c>
    </row>
    <row r="869" spans="1:13" x14ac:dyDescent="0.25">
      <c r="A869" t="s">
        <v>2671</v>
      </c>
      <c r="B869" t="s">
        <v>6698</v>
      </c>
      <c r="C869" t="s">
        <v>6697</v>
      </c>
      <c r="D869" t="s">
        <v>6176</v>
      </c>
      <c r="F869" t="s">
        <v>6696</v>
      </c>
      <c r="G869" t="s">
        <v>5431</v>
      </c>
      <c r="H869" t="s">
        <v>5784</v>
      </c>
      <c r="I869" t="s">
        <v>2650</v>
      </c>
      <c r="J869" t="s">
        <v>2090</v>
      </c>
      <c r="K869" t="s">
        <v>6199</v>
      </c>
      <c r="M869" t="str">
        <f t="shared" si="13"/>
        <v>72153</v>
      </c>
    </row>
    <row r="870" spans="1:13" x14ac:dyDescent="0.25">
      <c r="A870" t="s">
        <v>1754</v>
      </c>
      <c r="B870" t="s">
        <v>6694</v>
      </c>
      <c r="C870" t="s">
        <v>6693</v>
      </c>
      <c r="D870" t="s">
        <v>6176</v>
      </c>
      <c r="F870" t="s">
        <v>6692</v>
      </c>
      <c r="G870" t="s">
        <v>5696</v>
      </c>
      <c r="H870" t="s">
        <v>4816</v>
      </c>
      <c r="I870" t="s">
        <v>1743</v>
      </c>
      <c r="J870" t="s">
        <v>176</v>
      </c>
      <c r="K870" t="s">
        <v>6174</v>
      </c>
      <c r="M870" t="str">
        <f t="shared" si="13"/>
        <v>23005</v>
      </c>
    </row>
    <row r="871" spans="1:13" x14ac:dyDescent="0.25">
      <c r="A871" t="s">
        <v>1754</v>
      </c>
      <c r="B871" t="s">
        <v>6694</v>
      </c>
      <c r="C871" t="s">
        <v>6693</v>
      </c>
      <c r="D871" t="s">
        <v>6176</v>
      </c>
      <c r="F871" t="s">
        <v>6692</v>
      </c>
      <c r="G871" t="s">
        <v>6695</v>
      </c>
      <c r="H871" t="s">
        <v>4816</v>
      </c>
      <c r="I871" t="s">
        <v>1743</v>
      </c>
      <c r="J871" t="s">
        <v>1625</v>
      </c>
      <c r="K871" t="s">
        <v>6199</v>
      </c>
      <c r="M871" t="str">
        <f t="shared" si="13"/>
        <v>23023</v>
      </c>
    </row>
    <row r="872" spans="1:13" x14ac:dyDescent="0.25">
      <c r="A872" t="s">
        <v>1754</v>
      </c>
      <c r="B872" t="s">
        <v>6694</v>
      </c>
      <c r="C872" t="s">
        <v>6693</v>
      </c>
      <c r="D872" t="s">
        <v>6176</v>
      </c>
      <c r="F872" t="s">
        <v>6692</v>
      </c>
      <c r="G872" t="s">
        <v>5404</v>
      </c>
      <c r="H872" t="s">
        <v>4816</v>
      </c>
      <c r="I872" t="s">
        <v>1743</v>
      </c>
      <c r="J872" t="s">
        <v>135</v>
      </c>
      <c r="K872" t="s">
        <v>6174</v>
      </c>
      <c r="M872" t="str">
        <f t="shared" si="13"/>
        <v>23031</v>
      </c>
    </row>
    <row r="873" spans="1:13" x14ac:dyDescent="0.25">
      <c r="A873" t="s">
        <v>1516</v>
      </c>
      <c r="B873" t="s">
        <v>6558</v>
      </c>
      <c r="C873" t="s">
        <v>6690</v>
      </c>
      <c r="D873" t="s">
        <v>6176</v>
      </c>
      <c r="F873" t="s">
        <v>6556</v>
      </c>
      <c r="G873" t="s">
        <v>5394</v>
      </c>
      <c r="H873" t="s">
        <v>5787</v>
      </c>
      <c r="I873" t="s">
        <v>2510</v>
      </c>
      <c r="J873" t="s">
        <v>176</v>
      </c>
      <c r="K873" t="s">
        <v>6174</v>
      </c>
      <c r="M873" t="str">
        <f t="shared" si="13"/>
        <v>41005</v>
      </c>
    </row>
    <row r="874" spans="1:13" x14ac:dyDescent="0.25">
      <c r="A874" t="s">
        <v>1516</v>
      </c>
      <c r="B874" t="s">
        <v>6558</v>
      </c>
      <c r="C874" t="s">
        <v>6690</v>
      </c>
      <c r="D874" t="s">
        <v>6176</v>
      </c>
      <c r="F874" t="s">
        <v>6556</v>
      </c>
      <c r="G874" t="s">
        <v>6284</v>
      </c>
      <c r="H874" t="s">
        <v>5787</v>
      </c>
      <c r="I874" t="s">
        <v>2510</v>
      </c>
      <c r="J874" t="s">
        <v>860</v>
      </c>
      <c r="K874" t="s">
        <v>6199</v>
      </c>
      <c r="M874" t="str">
        <f t="shared" si="13"/>
        <v>41009</v>
      </c>
    </row>
    <row r="875" spans="1:13" x14ac:dyDescent="0.25">
      <c r="A875" t="s">
        <v>1516</v>
      </c>
      <c r="B875" t="s">
        <v>6558</v>
      </c>
      <c r="C875" t="s">
        <v>6690</v>
      </c>
      <c r="D875" t="s">
        <v>6176</v>
      </c>
      <c r="F875" t="s">
        <v>6556</v>
      </c>
      <c r="G875" t="s">
        <v>5315</v>
      </c>
      <c r="H875" t="s">
        <v>5787</v>
      </c>
      <c r="I875" t="s">
        <v>2510</v>
      </c>
      <c r="J875" t="s">
        <v>126</v>
      </c>
      <c r="K875" t="s">
        <v>6174</v>
      </c>
      <c r="M875" t="str">
        <f t="shared" si="13"/>
        <v>41051</v>
      </c>
    </row>
    <row r="876" spans="1:13" x14ac:dyDescent="0.25">
      <c r="A876" t="s">
        <v>1516</v>
      </c>
      <c r="B876" t="s">
        <v>6558</v>
      </c>
      <c r="C876" t="s">
        <v>6690</v>
      </c>
      <c r="D876" t="s">
        <v>6176</v>
      </c>
      <c r="F876" t="s">
        <v>6556</v>
      </c>
      <c r="G876" t="s">
        <v>5437</v>
      </c>
      <c r="H876" t="s">
        <v>5787</v>
      </c>
      <c r="I876" t="s">
        <v>2510</v>
      </c>
      <c r="J876" t="s">
        <v>294</v>
      </c>
      <c r="K876" t="s">
        <v>6174</v>
      </c>
      <c r="M876" t="str">
        <f t="shared" si="13"/>
        <v>41067</v>
      </c>
    </row>
    <row r="877" spans="1:13" x14ac:dyDescent="0.25">
      <c r="A877" t="s">
        <v>1516</v>
      </c>
      <c r="B877" t="s">
        <v>6558</v>
      </c>
      <c r="C877" t="s">
        <v>6690</v>
      </c>
      <c r="D877" t="s">
        <v>6176</v>
      </c>
      <c r="F877" t="s">
        <v>6556</v>
      </c>
      <c r="G877" t="s">
        <v>6691</v>
      </c>
      <c r="H877" t="s">
        <v>5787</v>
      </c>
      <c r="I877" t="s">
        <v>2510</v>
      </c>
      <c r="J877" t="s">
        <v>243</v>
      </c>
      <c r="K877" t="s">
        <v>6199</v>
      </c>
      <c r="M877" t="str">
        <f t="shared" si="13"/>
        <v>41071</v>
      </c>
    </row>
    <row r="878" spans="1:13" x14ac:dyDescent="0.25">
      <c r="A878" t="s">
        <v>1516</v>
      </c>
      <c r="B878" t="s">
        <v>6558</v>
      </c>
      <c r="C878" t="s">
        <v>6690</v>
      </c>
      <c r="D878" t="s">
        <v>6176</v>
      </c>
      <c r="F878" t="s">
        <v>6556</v>
      </c>
      <c r="G878" t="s">
        <v>4801</v>
      </c>
      <c r="H878" t="s">
        <v>5808</v>
      </c>
      <c r="I878" t="s">
        <v>3101</v>
      </c>
      <c r="J878" t="s">
        <v>886</v>
      </c>
      <c r="K878" t="s">
        <v>6174</v>
      </c>
      <c r="M878" t="str">
        <f t="shared" si="13"/>
        <v>53011</v>
      </c>
    </row>
    <row r="879" spans="1:13" x14ac:dyDescent="0.25">
      <c r="A879" t="s">
        <v>1516</v>
      </c>
      <c r="B879" t="s">
        <v>6558</v>
      </c>
      <c r="C879" t="s">
        <v>6690</v>
      </c>
      <c r="D879" t="s">
        <v>6176</v>
      </c>
      <c r="F879" t="s">
        <v>6556</v>
      </c>
      <c r="G879" t="s">
        <v>6689</v>
      </c>
      <c r="H879" t="s">
        <v>5808</v>
      </c>
      <c r="I879" t="s">
        <v>3101</v>
      </c>
      <c r="J879" t="s">
        <v>236</v>
      </c>
      <c r="K879" t="s">
        <v>6199</v>
      </c>
      <c r="M879" t="str">
        <f t="shared" si="13"/>
        <v>53059</v>
      </c>
    </row>
    <row r="880" spans="1:13" x14ac:dyDescent="0.25">
      <c r="A880" t="s">
        <v>978</v>
      </c>
      <c r="B880" t="s">
        <v>6464</v>
      </c>
      <c r="C880" t="s">
        <v>6687</v>
      </c>
      <c r="D880" t="s">
        <v>6176</v>
      </c>
      <c r="F880" t="s">
        <v>6462</v>
      </c>
      <c r="G880" t="s">
        <v>6688</v>
      </c>
      <c r="H880" t="s">
        <v>5462</v>
      </c>
      <c r="I880" t="s">
        <v>929</v>
      </c>
      <c r="J880" t="s">
        <v>314</v>
      </c>
      <c r="K880" t="s">
        <v>6174</v>
      </c>
      <c r="M880" t="str">
        <f t="shared" si="13"/>
        <v>12085</v>
      </c>
    </row>
    <row r="881" spans="1:13" x14ac:dyDescent="0.25">
      <c r="A881" t="s">
        <v>978</v>
      </c>
      <c r="B881" t="s">
        <v>6464</v>
      </c>
      <c r="C881" t="s">
        <v>6687</v>
      </c>
      <c r="D881" t="s">
        <v>6176</v>
      </c>
      <c r="F881" t="s">
        <v>6462</v>
      </c>
      <c r="G881" t="s">
        <v>6686</v>
      </c>
      <c r="H881" t="s">
        <v>5462</v>
      </c>
      <c r="I881" t="s">
        <v>929</v>
      </c>
      <c r="J881" t="s">
        <v>265</v>
      </c>
      <c r="K881" t="s">
        <v>6174</v>
      </c>
      <c r="M881" t="str">
        <f t="shared" si="13"/>
        <v>12111</v>
      </c>
    </row>
    <row r="882" spans="1:13" x14ac:dyDescent="0.25">
      <c r="A882" t="s">
        <v>198</v>
      </c>
      <c r="C882" t="s">
        <v>6685</v>
      </c>
      <c r="D882" t="s">
        <v>6176</v>
      </c>
      <c r="G882" t="s">
        <v>6684</v>
      </c>
      <c r="H882" t="s">
        <v>5847</v>
      </c>
      <c r="I882" t="s">
        <v>166</v>
      </c>
      <c r="J882" t="s">
        <v>196</v>
      </c>
      <c r="K882" t="s">
        <v>6174</v>
      </c>
      <c r="M882" t="str">
        <f t="shared" si="13"/>
        <v>04025</v>
      </c>
    </row>
    <row r="883" spans="1:13" x14ac:dyDescent="0.25">
      <c r="A883" t="s">
        <v>1616</v>
      </c>
      <c r="B883" t="s">
        <v>6197</v>
      </c>
      <c r="C883" t="s">
        <v>6680</v>
      </c>
      <c r="D883" t="s">
        <v>6176</v>
      </c>
      <c r="F883" t="s">
        <v>6195</v>
      </c>
      <c r="G883" t="s">
        <v>6683</v>
      </c>
      <c r="H883" t="s">
        <v>5441</v>
      </c>
      <c r="I883" t="s">
        <v>1609</v>
      </c>
      <c r="J883" t="s">
        <v>176</v>
      </c>
      <c r="K883" t="s">
        <v>6174</v>
      </c>
      <c r="M883" t="str">
        <f t="shared" si="13"/>
        <v>25005</v>
      </c>
    </row>
    <row r="884" spans="1:13" x14ac:dyDescent="0.25">
      <c r="A884" t="s">
        <v>1616</v>
      </c>
      <c r="B884" t="s">
        <v>6197</v>
      </c>
      <c r="C884" t="s">
        <v>6680</v>
      </c>
      <c r="D884" t="s">
        <v>6176</v>
      </c>
      <c r="F884" t="s">
        <v>6195</v>
      </c>
      <c r="G884" t="s">
        <v>6683</v>
      </c>
      <c r="H884" t="s">
        <v>5204</v>
      </c>
      <c r="I884" t="s">
        <v>2690</v>
      </c>
      <c r="J884" t="s">
        <v>227</v>
      </c>
      <c r="K884" t="s">
        <v>6174</v>
      </c>
      <c r="M884" t="str">
        <f t="shared" si="13"/>
        <v>44001</v>
      </c>
    </row>
    <row r="885" spans="1:13" x14ac:dyDescent="0.25">
      <c r="A885" t="s">
        <v>1616</v>
      </c>
      <c r="B885" t="s">
        <v>6197</v>
      </c>
      <c r="C885" t="s">
        <v>6680</v>
      </c>
      <c r="D885" t="s">
        <v>6176</v>
      </c>
      <c r="F885" t="s">
        <v>6195</v>
      </c>
      <c r="G885" t="s">
        <v>5446</v>
      </c>
      <c r="H885" t="s">
        <v>5204</v>
      </c>
      <c r="I885" t="s">
        <v>2690</v>
      </c>
      <c r="J885" t="s">
        <v>844</v>
      </c>
      <c r="K885" t="s">
        <v>6174</v>
      </c>
      <c r="M885" t="str">
        <f t="shared" si="13"/>
        <v>44003</v>
      </c>
    </row>
    <row r="886" spans="1:13" x14ac:dyDescent="0.25">
      <c r="A886" t="s">
        <v>1616</v>
      </c>
      <c r="B886" t="s">
        <v>6197</v>
      </c>
      <c r="C886" t="s">
        <v>6680</v>
      </c>
      <c r="D886" t="s">
        <v>6176</v>
      </c>
      <c r="F886" t="s">
        <v>6195</v>
      </c>
      <c r="G886" t="s">
        <v>6682</v>
      </c>
      <c r="H886" t="s">
        <v>5204</v>
      </c>
      <c r="I886" t="s">
        <v>2690</v>
      </c>
      <c r="J886" t="s">
        <v>176</v>
      </c>
      <c r="K886" t="s">
        <v>6174</v>
      </c>
      <c r="M886" t="str">
        <f t="shared" si="13"/>
        <v>44005</v>
      </c>
    </row>
    <row r="887" spans="1:13" x14ac:dyDescent="0.25">
      <c r="A887" t="s">
        <v>1616</v>
      </c>
      <c r="B887" t="s">
        <v>6197</v>
      </c>
      <c r="C887" t="s">
        <v>6680</v>
      </c>
      <c r="D887" t="s">
        <v>6176</v>
      </c>
      <c r="F887" t="s">
        <v>6195</v>
      </c>
      <c r="G887" t="s">
        <v>6681</v>
      </c>
      <c r="H887" t="s">
        <v>5204</v>
      </c>
      <c r="I887" t="s">
        <v>2690</v>
      </c>
      <c r="J887" t="s">
        <v>108</v>
      </c>
      <c r="K887" t="s">
        <v>6174</v>
      </c>
      <c r="M887" t="str">
        <f t="shared" si="13"/>
        <v>44007</v>
      </c>
    </row>
    <row r="888" spans="1:13" x14ac:dyDescent="0.25">
      <c r="A888" t="s">
        <v>1616</v>
      </c>
      <c r="B888" t="s">
        <v>6197</v>
      </c>
      <c r="C888" t="s">
        <v>6680</v>
      </c>
      <c r="D888" t="s">
        <v>6176</v>
      </c>
      <c r="F888" t="s">
        <v>6195</v>
      </c>
      <c r="G888" t="s">
        <v>5437</v>
      </c>
      <c r="H888" t="s">
        <v>5204</v>
      </c>
      <c r="I888" t="s">
        <v>2690</v>
      </c>
      <c r="J888" t="s">
        <v>860</v>
      </c>
      <c r="K888" t="s">
        <v>6174</v>
      </c>
      <c r="M888" t="str">
        <f t="shared" si="13"/>
        <v>44009</v>
      </c>
    </row>
    <row r="889" spans="1:13" x14ac:dyDescent="0.25">
      <c r="A889" t="s">
        <v>2998</v>
      </c>
      <c r="B889" t="s">
        <v>6551</v>
      </c>
      <c r="C889" t="s">
        <v>6678</v>
      </c>
      <c r="D889" t="s">
        <v>6176</v>
      </c>
      <c r="F889" t="s">
        <v>6549</v>
      </c>
      <c r="G889" t="s">
        <v>6679</v>
      </c>
      <c r="H889" t="s">
        <v>4916</v>
      </c>
      <c r="I889" t="s">
        <v>2985</v>
      </c>
      <c r="J889" t="s">
        <v>1625</v>
      </c>
      <c r="K889" t="s">
        <v>6199</v>
      </c>
      <c r="M889" t="str">
        <f t="shared" si="13"/>
        <v>49023</v>
      </c>
    </row>
    <row r="890" spans="1:13" x14ac:dyDescent="0.25">
      <c r="A890" t="s">
        <v>2998</v>
      </c>
      <c r="B890" t="s">
        <v>6551</v>
      </c>
      <c r="C890" t="s">
        <v>6678</v>
      </c>
      <c r="D890" t="s">
        <v>6176</v>
      </c>
      <c r="F890" t="s">
        <v>6549</v>
      </c>
      <c r="G890" t="s">
        <v>5619</v>
      </c>
      <c r="H890" t="s">
        <v>4916</v>
      </c>
      <c r="I890" t="s">
        <v>2985</v>
      </c>
      <c r="J890" t="s">
        <v>1793</v>
      </c>
      <c r="K890" t="s">
        <v>6174</v>
      </c>
      <c r="M890" t="str">
        <f t="shared" si="13"/>
        <v>49049</v>
      </c>
    </row>
    <row r="891" spans="1:13" x14ac:dyDescent="0.25">
      <c r="A891" t="s">
        <v>824</v>
      </c>
      <c r="B891" t="s">
        <v>6677</v>
      </c>
      <c r="C891" t="s">
        <v>6676</v>
      </c>
      <c r="D891" t="s">
        <v>6176</v>
      </c>
      <c r="F891" t="s">
        <v>6675</v>
      </c>
      <c r="G891" t="s">
        <v>6674</v>
      </c>
      <c r="H891" t="s">
        <v>5811</v>
      </c>
      <c r="I891" t="s">
        <v>782</v>
      </c>
      <c r="J891" t="s">
        <v>87</v>
      </c>
      <c r="K891" t="s">
        <v>6174</v>
      </c>
      <c r="M891" t="str">
        <f t="shared" si="13"/>
        <v>08101</v>
      </c>
    </row>
    <row r="892" spans="1:13" x14ac:dyDescent="0.25">
      <c r="A892" t="s">
        <v>1073</v>
      </c>
      <c r="B892" t="s">
        <v>6673</v>
      </c>
      <c r="C892" t="s">
        <v>6672</v>
      </c>
      <c r="D892" t="s">
        <v>6176</v>
      </c>
      <c r="F892" t="s">
        <v>6671</v>
      </c>
      <c r="G892" t="s">
        <v>6670</v>
      </c>
      <c r="H892" t="s">
        <v>5462</v>
      </c>
      <c r="I892" t="s">
        <v>929</v>
      </c>
      <c r="J892" t="s">
        <v>38</v>
      </c>
      <c r="K892" t="s">
        <v>6174</v>
      </c>
      <c r="M892" t="str">
        <f t="shared" si="13"/>
        <v>12015</v>
      </c>
    </row>
    <row r="893" spans="1:13" x14ac:dyDescent="0.25">
      <c r="A893" t="s">
        <v>3210</v>
      </c>
      <c r="B893" t="s">
        <v>6669</v>
      </c>
      <c r="C893" t="s">
        <v>6668</v>
      </c>
      <c r="D893" t="s">
        <v>6176</v>
      </c>
      <c r="F893" t="s">
        <v>6667</v>
      </c>
      <c r="G893" t="s">
        <v>6666</v>
      </c>
      <c r="H893" t="s">
        <v>5505</v>
      </c>
      <c r="I893" t="s">
        <v>3167</v>
      </c>
      <c r="J893" t="s">
        <v>87</v>
      </c>
      <c r="K893" t="s">
        <v>6174</v>
      </c>
      <c r="M893" t="str">
        <f t="shared" si="13"/>
        <v>55101</v>
      </c>
    </row>
    <row r="894" spans="1:13" x14ac:dyDescent="0.25">
      <c r="A894" t="s">
        <v>2021</v>
      </c>
      <c r="B894" t="s">
        <v>6664</v>
      </c>
      <c r="C894" t="s">
        <v>6663</v>
      </c>
      <c r="D894" t="s">
        <v>6176</v>
      </c>
      <c r="F894" t="s">
        <v>6662</v>
      </c>
      <c r="G894" t="s">
        <v>5343</v>
      </c>
      <c r="H894" t="s">
        <v>5174</v>
      </c>
      <c r="I894" t="s">
        <v>2012</v>
      </c>
      <c r="J894" t="s">
        <v>145</v>
      </c>
      <c r="K894" t="s">
        <v>6199</v>
      </c>
      <c r="M894" t="str">
        <f t="shared" si="13"/>
        <v>37069</v>
      </c>
    </row>
    <row r="895" spans="1:13" x14ac:dyDescent="0.25">
      <c r="A895" t="s">
        <v>2021</v>
      </c>
      <c r="B895" t="s">
        <v>6664</v>
      </c>
      <c r="C895" t="s">
        <v>6663</v>
      </c>
      <c r="D895" t="s">
        <v>6176</v>
      </c>
      <c r="F895" t="s">
        <v>6662</v>
      </c>
      <c r="G895" t="s">
        <v>6665</v>
      </c>
      <c r="H895" t="s">
        <v>5174</v>
      </c>
      <c r="I895" t="s">
        <v>2012</v>
      </c>
      <c r="J895" t="s">
        <v>87</v>
      </c>
      <c r="K895" t="s">
        <v>6174</v>
      </c>
      <c r="M895" t="str">
        <f t="shared" si="13"/>
        <v>37101</v>
      </c>
    </row>
    <row r="896" spans="1:13" x14ac:dyDescent="0.25">
      <c r="A896" t="s">
        <v>2021</v>
      </c>
      <c r="B896" t="s">
        <v>6664</v>
      </c>
      <c r="C896" t="s">
        <v>6663</v>
      </c>
      <c r="D896" t="s">
        <v>6176</v>
      </c>
      <c r="F896" t="s">
        <v>6662</v>
      </c>
      <c r="G896" t="s">
        <v>5421</v>
      </c>
      <c r="H896" t="s">
        <v>5174</v>
      </c>
      <c r="I896" t="s">
        <v>2012</v>
      </c>
      <c r="J896" t="s">
        <v>1326</v>
      </c>
      <c r="K896" t="s">
        <v>6174</v>
      </c>
      <c r="M896" t="str">
        <f t="shared" si="13"/>
        <v>37183</v>
      </c>
    </row>
    <row r="897" spans="1:13" x14ac:dyDescent="0.25">
      <c r="A897" t="s">
        <v>2744</v>
      </c>
      <c r="B897" t="s">
        <v>6659</v>
      </c>
      <c r="C897" t="s">
        <v>6658</v>
      </c>
      <c r="D897" t="s">
        <v>6176</v>
      </c>
      <c r="F897" t="s">
        <v>6657</v>
      </c>
      <c r="G897" t="s">
        <v>6661</v>
      </c>
      <c r="H897" t="s">
        <v>5184</v>
      </c>
      <c r="I897" t="s">
        <v>2740</v>
      </c>
      <c r="J897" t="s">
        <v>1058</v>
      </c>
      <c r="K897" t="s">
        <v>6199</v>
      </c>
      <c r="M897" t="str">
        <f t="shared" si="13"/>
        <v>46033</v>
      </c>
    </row>
    <row r="898" spans="1:13" x14ac:dyDescent="0.25">
      <c r="A898" t="s">
        <v>2744</v>
      </c>
      <c r="B898" t="s">
        <v>6659</v>
      </c>
      <c r="C898" t="s">
        <v>6658</v>
      </c>
      <c r="D898" t="s">
        <v>6176</v>
      </c>
      <c r="F898" t="s">
        <v>6657</v>
      </c>
      <c r="G898" t="s">
        <v>6660</v>
      </c>
      <c r="H898" t="s">
        <v>5184</v>
      </c>
      <c r="I898" t="s">
        <v>2740</v>
      </c>
      <c r="J898" t="s">
        <v>1557</v>
      </c>
      <c r="K898" t="s">
        <v>6174</v>
      </c>
      <c r="M898" t="str">
        <f t="shared" ref="M898:M961" si="14">I898&amp;J898</f>
        <v>46093</v>
      </c>
    </row>
    <row r="899" spans="1:13" x14ac:dyDescent="0.25">
      <c r="A899" t="s">
        <v>2744</v>
      </c>
      <c r="B899" t="s">
        <v>6659</v>
      </c>
      <c r="C899" t="s">
        <v>6658</v>
      </c>
      <c r="D899" t="s">
        <v>6176</v>
      </c>
      <c r="F899" t="s">
        <v>6657</v>
      </c>
      <c r="G899" t="s">
        <v>6656</v>
      </c>
      <c r="H899" t="s">
        <v>5184</v>
      </c>
      <c r="I899" t="s">
        <v>2740</v>
      </c>
      <c r="J899" t="s">
        <v>944</v>
      </c>
      <c r="K899" t="s">
        <v>6174</v>
      </c>
      <c r="M899" t="str">
        <f t="shared" si="14"/>
        <v>46103</v>
      </c>
    </row>
    <row r="900" spans="1:13" x14ac:dyDescent="0.25">
      <c r="A900" t="s">
        <v>2609</v>
      </c>
      <c r="B900" t="s">
        <v>6314</v>
      </c>
      <c r="C900" t="s">
        <v>6655</v>
      </c>
      <c r="D900" t="s">
        <v>6176</v>
      </c>
      <c r="F900" t="s">
        <v>6312</v>
      </c>
      <c r="G900" t="s">
        <v>5484</v>
      </c>
      <c r="H900" t="s">
        <v>5454</v>
      </c>
      <c r="I900" t="s">
        <v>2541</v>
      </c>
      <c r="J900" t="s">
        <v>886</v>
      </c>
      <c r="K900" t="s">
        <v>6174</v>
      </c>
      <c r="M900" t="str">
        <f t="shared" si="14"/>
        <v>42011</v>
      </c>
    </row>
    <row r="901" spans="1:13" x14ac:dyDescent="0.25">
      <c r="A901" t="s">
        <v>576</v>
      </c>
      <c r="B901" t="s">
        <v>6654</v>
      </c>
      <c r="C901" t="s">
        <v>6653</v>
      </c>
      <c r="D901" t="s">
        <v>6176</v>
      </c>
      <c r="F901" t="s">
        <v>6652</v>
      </c>
      <c r="G901" t="s">
        <v>6651</v>
      </c>
      <c r="H901" t="s">
        <v>5524</v>
      </c>
      <c r="I901" t="s">
        <v>224</v>
      </c>
      <c r="J901" t="s">
        <v>574</v>
      </c>
      <c r="K901" t="s">
        <v>6174</v>
      </c>
      <c r="M901" t="str">
        <f t="shared" si="14"/>
        <v>06089</v>
      </c>
    </row>
    <row r="902" spans="1:13" x14ac:dyDescent="0.25">
      <c r="A902" t="s">
        <v>2260</v>
      </c>
      <c r="B902" t="s">
        <v>6649</v>
      </c>
      <c r="C902" t="s">
        <v>6648</v>
      </c>
      <c r="D902" t="s">
        <v>6176</v>
      </c>
      <c r="F902" t="s">
        <v>6647</v>
      </c>
      <c r="G902" t="s">
        <v>6650</v>
      </c>
      <c r="H902" t="s">
        <v>5429</v>
      </c>
      <c r="I902" t="s">
        <v>2248</v>
      </c>
      <c r="J902" t="s">
        <v>247</v>
      </c>
      <c r="K902" t="s">
        <v>6199</v>
      </c>
      <c r="M902" t="str">
        <f t="shared" si="14"/>
        <v>32029</v>
      </c>
    </row>
    <row r="903" spans="1:13" x14ac:dyDescent="0.25">
      <c r="A903" t="s">
        <v>2260</v>
      </c>
      <c r="B903" t="s">
        <v>6649</v>
      </c>
      <c r="C903" t="s">
        <v>6648</v>
      </c>
      <c r="D903" t="s">
        <v>6176</v>
      </c>
      <c r="F903" t="s">
        <v>6647</v>
      </c>
      <c r="G903" t="s">
        <v>6646</v>
      </c>
      <c r="H903" t="s">
        <v>5429</v>
      </c>
      <c r="I903" t="s">
        <v>2248</v>
      </c>
      <c r="J903" t="s">
        <v>135</v>
      </c>
      <c r="K903" t="s">
        <v>6174</v>
      </c>
      <c r="M903" t="str">
        <f t="shared" si="14"/>
        <v>32031</v>
      </c>
    </row>
    <row r="904" spans="1:13" x14ac:dyDescent="0.25">
      <c r="A904" t="s">
        <v>3041</v>
      </c>
      <c r="C904" t="s">
        <v>6631</v>
      </c>
      <c r="D904" t="s">
        <v>6176</v>
      </c>
      <c r="G904" t="s">
        <v>6645</v>
      </c>
      <c r="H904" t="s">
        <v>5513</v>
      </c>
      <c r="I904" t="s">
        <v>27</v>
      </c>
      <c r="J904" t="s">
        <v>108</v>
      </c>
      <c r="K904" t="s">
        <v>6199</v>
      </c>
      <c r="M904" t="str">
        <f t="shared" si="14"/>
        <v>51007</v>
      </c>
    </row>
    <row r="905" spans="1:13" x14ac:dyDescent="0.25">
      <c r="A905" t="s">
        <v>3041</v>
      </c>
      <c r="C905" t="s">
        <v>6631</v>
      </c>
      <c r="D905" t="s">
        <v>6176</v>
      </c>
      <c r="G905" t="s">
        <v>6644</v>
      </c>
      <c r="H905" t="s">
        <v>5513</v>
      </c>
      <c r="I905" t="s">
        <v>27</v>
      </c>
      <c r="J905" t="s">
        <v>1058</v>
      </c>
      <c r="K905" t="s">
        <v>6199</v>
      </c>
      <c r="M905" t="str">
        <f t="shared" si="14"/>
        <v>51033</v>
      </c>
    </row>
    <row r="906" spans="1:13" x14ac:dyDescent="0.25">
      <c r="A906" t="s">
        <v>3041</v>
      </c>
      <c r="C906" t="s">
        <v>6631</v>
      </c>
      <c r="D906" t="s">
        <v>6176</v>
      </c>
      <c r="G906" t="s">
        <v>6643</v>
      </c>
      <c r="H906" t="s">
        <v>5513</v>
      </c>
      <c r="I906" t="s">
        <v>27</v>
      </c>
      <c r="J906" t="s">
        <v>6642</v>
      </c>
      <c r="K906" t="s">
        <v>6199</v>
      </c>
      <c r="M906" t="str">
        <f t="shared" si="14"/>
        <v>51036</v>
      </c>
    </row>
    <row r="907" spans="1:13" x14ac:dyDescent="0.25">
      <c r="A907" t="s">
        <v>3041</v>
      </c>
      <c r="C907" t="s">
        <v>6631</v>
      </c>
      <c r="D907" t="s">
        <v>6176</v>
      </c>
      <c r="G907" t="s">
        <v>5474</v>
      </c>
      <c r="H907" t="s">
        <v>5513</v>
      </c>
      <c r="I907" t="s">
        <v>27</v>
      </c>
      <c r="J907" t="s">
        <v>754</v>
      </c>
      <c r="K907" t="s">
        <v>6174</v>
      </c>
      <c r="M907" t="str">
        <f t="shared" si="14"/>
        <v>51041</v>
      </c>
    </row>
    <row r="908" spans="1:13" x14ac:dyDescent="0.25">
      <c r="A908" t="s">
        <v>3041</v>
      </c>
      <c r="C908" t="s">
        <v>6631</v>
      </c>
      <c r="D908" t="s">
        <v>6176</v>
      </c>
      <c r="G908" t="s">
        <v>6641</v>
      </c>
      <c r="H908" t="s">
        <v>5513</v>
      </c>
      <c r="I908" t="s">
        <v>27</v>
      </c>
      <c r="J908" t="s">
        <v>480</v>
      </c>
      <c r="K908" t="s">
        <v>6174</v>
      </c>
      <c r="M908" t="str">
        <f t="shared" si="14"/>
        <v>51053</v>
      </c>
    </row>
    <row r="909" spans="1:13" x14ac:dyDescent="0.25">
      <c r="A909" t="s">
        <v>3041</v>
      </c>
      <c r="C909" t="s">
        <v>6631</v>
      </c>
      <c r="D909" t="s">
        <v>6176</v>
      </c>
      <c r="G909" t="s">
        <v>6640</v>
      </c>
      <c r="H909" t="s">
        <v>5513</v>
      </c>
      <c r="I909" t="s">
        <v>27</v>
      </c>
      <c r="J909" t="s">
        <v>618</v>
      </c>
      <c r="K909" t="s">
        <v>6199</v>
      </c>
      <c r="M909" t="str">
        <f t="shared" si="14"/>
        <v>51075</v>
      </c>
    </row>
    <row r="910" spans="1:13" x14ac:dyDescent="0.25">
      <c r="A910" t="s">
        <v>3041</v>
      </c>
      <c r="C910" t="s">
        <v>6631</v>
      </c>
      <c r="D910" t="s">
        <v>6176</v>
      </c>
      <c r="G910" t="s">
        <v>6639</v>
      </c>
      <c r="H910" t="s">
        <v>5513</v>
      </c>
      <c r="I910" t="s">
        <v>27</v>
      </c>
      <c r="J910" t="s">
        <v>314</v>
      </c>
      <c r="K910" t="s">
        <v>6174</v>
      </c>
      <c r="M910" t="str">
        <f t="shared" si="14"/>
        <v>51085</v>
      </c>
    </row>
    <row r="911" spans="1:13" x14ac:dyDescent="0.25">
      <c r="A911" t="s">
        <v>3041</v>
      </c>
      <c r="C911" t="s">
        <v>6631</v>
      </c>
      <c r="D911" t="s">
        <v>6176</v>
      </c>
      <c r="G911" t="s">
        <v>5485</v>
      </c>
      <c r="H911" t="s">
        <v>5513</v>
      </c>
      <c r="I911" t="s">
        <v>27</v>
      </c>
      <c r="J911" t="s">
        <v>646</v>
      </c>
      <c r="K911" t="s">
        <v>6174</v>
      </c>
      <c r="M911" t="str">
        <f t="shared" si="14"/>
        <v>51087</v>
      </c>
    </row>
    <row r="912" spans="1:13" x14ac:dyDescent="0.25">
      <c r="A912" t="s">
        <v>3041</v>
      </c>
      <c r="C912" t="s">
        <v>6631</v>
      </c>
      <c r="D912" t="s">
        <v>6176</v>
      </c>
      <c r="G912" t="s">
        <v>6638</v>
      </c>
      <c r="H912" t="s">
        <v>5513</v>
      </c>
      <c r="I912" t="s">
        <v>27</v>
      </c>
      <c r="J912" t="s">
        <v>87</v>
      </c>
      <c r="K912" t="s">
        <v>6199</v>
      </c>
      <c r="M912" t="str">
        <f t="shared" si="14"/>
        <v>51101</v>
      </c>
    </row>
    <row r="913" spans="1:13" x14ac:dyDescent="0.25">
      <c r="A913" t="s">
        <v>3041</v>
      </c>
      <c r="C913" t="s">
        <v>6631</v>
      </c>
      <c r="D913" t="s">
        <v>6176</v>
      </c>
      <c r="G913" t="s">
        <v>6637</v>
      </c>
      <c r="H913" t="s">
        <v>5513</v>
      </c>
      <c r="I913" t="s">
        <v>27</v>
      </c>
      <c r="J913" t="s">
        <v>960</v>
      </c>
      <c r="K913" t="s">
        <v>6199</v>
      </c>
      <c r="M913" t="str">
        <f t="shared" si="14"/>
        <v>51127</v>
      </c>
    </row>
    <row r="914" spans="1:13" x14ac:dyDescent="0.25">
      <c r="A914" t="s">
        <v>3041</v>
      </c>
      <c r="C914" t="s">
        <v>6631</v>
      </c>
      <c r="D914" t="s">
        <v>6176</v>
      </c>
      <c r="G914" t="s">
        <v>6636</v>
      </c>
      <c r="H914" t="s">
        <v>5513</v>
      </c>
      <c r="I914" t="s">
        <v>27</v>
      </c>
      <c r="J914" t="s">
        <v>1851</v>
      </c>
      <c r="K914" t="s">
        <v>6199</v>
      </c>
      <c r="M914" t="str">
        <f t="shared" si="14"/>
        <v>51145</v>
      </c>
    </row>
    <row r="915" spans="1:13" x14ac:dyDescent="0.25">
      <c r="A915" t="s">
        <v>3041</v>
      </c>
      <c r="C915" t="s">
        <v>6631</v>
      </c>
      <c r="D915" t="s">
        <v>6176</v>
      </c>
      <c r="G915" t="s">
        <v>6635</v>
      </c>
      <c r="H915" t="s">
        <v>5513</v>
      </c>
      <c r="I915" t="s">
        <v>27</v>
      </c>
      <c r="J915" t="s">
        <v>2779</v>
      </c>
      <c r="K915" t="s">
        <v>6174</v>
      </c>
      <c r="M915" t="str">
        <f t="shared" si="14"/>
        <v>51149</v>
      </c>
    </row>
    <row r="916" spans="1:13" x14ac:dyDescent="0.25">
      <c r="A916" t="s">
        <v>3041</v>
      </c>
      <c r="C916" t="s">
        <v>6631</v>
      </c>
      <c r="D916" t="s">
        <v>6176</v>
      </c>
      <c r="G916" t="s">
        <v>6554</v>
      </c>
      <c r="H916" t="s">
        <v>5513</v>
      </c>
      <c r="I916" t="s">
        <v>27</v>
      </c>
      <c r="J916" t="s">
        <v>1326</v>
      </c>
      <c r="K916" t="s">
        <v>6199</v>
      </c>
      <c r="M916" t="str">
        <f t="shared" si="14"/>
        <v>51183</v>
      </c>
    </row>
    <row r="917" spans="1:13" x14ac:dyDescent="0.25">
      <c r="A917" t="s">
        <v>3041</v>
      </c>
      <c r="C917" t="s">
        <v>6631</v>
      </c>
      <c r="D917" t="s">
        <v>6176</v>
      </c>
      <c r="G917" t="s">
        <v>6634</v>
      </c>
      <c r="H917" t="s">
        <v>5513</v>
      </c>
      <c r="I917" t="s">
        <v>27</v>
      </c>
      <c r="J917" t="s">
        <v>3039</v>
      </c>
      <c r="K917" t="s">
        <v>6174</v>
      </c>
      <c r="M917" t="str">
        <f t="shared" si="14"/>
        <v>51570</v>
      </c>
    </row>
    <row r="918" spans="1:13" x14ac:dyDescent="0.25">
      <c r="A918" t="s">
        <v>3041</v>
      </c>
      <c r="C918" t="s">
        <v>6631</v>
      </c>
      <c r="D918" t="s">
        <v>6176</v>
      </c>
      <c r="G918" t="s">
        <v>6633</v>
      </c>
      <c r="H918" t="s">
        <v>5513</v>
      </c>
      <c r="I918" t="s">
        <v>27</v>
      </c>
      <c r="J918" t="s">
        <v>3054</v>
      </c>
      <c r="K918" t="s">
        <v>6174</v>
      </c>
      <c r="M918" t="str">
        <f t="shared" si="14"/>
        <v>51670</v>
      </c>
    </row>
    <row r="919" spans="1:13" x14ac:dyDescent="0.25">
      <c r="A919" t="s">
        <v>3041</v>
      </c>
      <c r="C919" t="s">
        <v>6631</v>
      </c>
      <c r="D919" t="s">
        <v>6176</v>
      </c>
      <c r="G919" t="s">
        <v>6632</v>
      </c>
      <c r="H919" t="s">
        <v>5513</v>
      </c>
      <c r="I919" t="s">
        <v>27</v>
      </c>
      <c r="J919" t="s">
        <v>3065</v>
      </c>
      <c r="K919" t="s">
        <v>6174</v>
      </c>
      <c r="M919" t="str">
        <f t="shared" si="14"/>
        <v>51730</v>
      </c>
    </row>
    <row r="920" spans="1:13" x14ac:dyDescent="0.25">
      <c r="A920" t="s">
        <v>3041</v>
      </c>
      <c r="C920" t="s">
        <v>6631</v>
      </c>
      <c r="D920" t="s">
        <v>6176</v>
      </c>
      <c r="G920" t="s">
        <v>6630</v>
      </c>
      <c r="H920" t="s">
        <v>5513</v>
      </c>
      <c r="I920" t="s">
        <v>27</v>
      </c>
      <c r="J920" t="s">
        <v>3072</v>
      </c>
      <c r="K920" t="s">
        <v>6174</v>
      </c>
      <c r="M920" t="str">
        <f t="shared" si="14"/>
        <v>51760</v>
      </c>
    </row>
    <row r="921" spans="1:13" x14ac:dyDescent="0.25">
      <c r="A921" t="s">
        <v>245</v>
      </c>
      <c r="B921" t="s">
        <v>6629</v>
      </c>
      <c r="C921" t="s">
        <v>6628</v>
      </c>
      <c r="D921" t="s">
        <v>6176</v>
      </c>
      <c r="F921" t="s">
        <v>6627</v>
      </c>
      <c r="G921" t="s">
        <v>4798</v>
      </c>
      <c r="H921" t="s">
        <v>5524</v>
      </c>
      <c r="I921" t="s">
        <v>224</v>
      </c>
      <c r="J921" t="s">
        <v>274</v>
      </c>
      <c r="K921" t="s">
        <v>6174</v>
      </c>
      <c r="M921" t="str">
        <f t="shared" si="14"/>
        <v>06065</v>
      </c>
    </row>
    <row r="922" spans="1:13" x14ac:dyDescent="0.25">
      <c r="A922" t="s">
        <v>245</v>
      </c>
      <c r="B922" t="s">
        <v>6629</v>
      </c>
      <c r="C922" t="s">
        <v>6628</v>
      </c>
      <c r="D922" t="s">
        <v>6176</v>
      </c>
      <c r="F922" t="s">
        <v>6627</v>
      </c>
      <c r="G922" t="s">
        <v>4990</v>
      </c>
      <c r="H922" t="s">
        <v>5524</v>
      </c>
      <c r="I922" t="s">
        <v>224</v>
      </c>
      <c r="J922" t="s">
        <v>243</v>
      </c>
      <c r="K922" t="s">
        <v>6174</v>
      </c>
      <c r="M922" t="str">
        <f t="shared" si="14"/>
        <v>06071</v>
      </c>
    </row>
    <row r="923" spans="1:13" x14ac:dyDescent="0.25">
      <c r="A923" t="s">
        <v>3075</v>
      </c>
      <c r="C923" t="s">
        <v>6622</v>
      </c>
      <c r="D923" t="s">
        <v>6176</v>
      </c>
      <c r="G923" t="s">
        <v>6626</v>
      </c>
      <c r="H923" t="s">
        <v>5513</v>
      </c>
      <c r="I923" t="s">
        <v>27</v>
      </c>
      <c r="J923" t="s">
        <v>1625</v>
      </c>
      <c r="K923" t="s">
        <v>6174</v>
      </c>
      <c r="M923" t="str">
        <f t="shared" si="14"/>
        <v>51023</v>
      </c>
    </row>
    <row r="924" spans="1:13" x14ac:dyDescent="0.25">
      <c r="A924" t="s">
        <v>3075</v>
      </c>
      <c r="C924" t="s">
        <v>6622</v>
      </c>
      <c r="D924" t="s">
        <v>6176</v>
      </c>
      <c r="G924" t="s">
        <v>6625</v>
      </c>
      <c r="H924" t="s">
        <v>5513</v>
      </c>
      <c r="I924" t="s">
        <v>27</v>
      </c>
      <c r="J924" t="s">
        <v>112</v>
      </c>
      <c r="K924" t="s">
        <v>6199</v>
      </c>
      <c r="M924" t="str">
        <f t="shared" si="14"/>
        <v>51045</v>
      </c>
    </row>
    <row r="925" spans="1:13" x14ac:dyDescent="0.25">
      <c r="A925" t="s">
        <v>3075</v>
      </c>
      <c r="C925" t="s">
        <v>6622</v>
      </c>
      <c r="D925" t="s">
        <v>6176</v>
      </c>
      <c r="G925" t="s">
        <v>5343</v>
      </c>
      <c r="H925" t="s">
        <v>5513</v>
      </c>
      <c r="I925" t="s">
        <v>27</v>
      </c>
      <c r="J925" t="s">
        <v>294</v>
      </c>
      <c r="K925" t="s">
        <v>6199</v>
      </c>
      <c r="M925" t="str">
        <f t="shared" si="14"/>
        <v>51067</v>
      </c>
    </row>
    <row r="926" spans="1:13" x14ac:dyDescent="0.25">
      <c r="A926" t="s">
        <v>3075</v>
      </c>
      <c r="C926" t="s">
        <v>6622</v>
      </c>
      <c r="D926" t="s">
        <v>6176</v>
      </c>
      <c r="G926" t="s">
        <v>6624</v>
      </c>
      <c r="H926" t="s">
        <v>5513</v>
      </c>
      <c r="I926" t="s">
        <v>27</v>
      </c>
      <c r="J926" t="s">
        <v>1361</v>
      </c>
      <c r="K926" t="s">
        <v>6174</v>
      </c>
      <c r="M926" t="str">
        <f t="shared" si="14"/>
        <v>51161</v>
      </c>
    </row>
    <row r="927" spans="1:13" x14ac:dyDescent="0.25">
      <c r="A927" t="s">
        <v>3075</v>
      </c>
      <c r="C927" t="s">
        <v>6622</v>
      </c>
      <c r="D927" t="s">
        <v>6176</v>
      </c>
      <c r="G927" t="s">
        <v>6623</v>
      </c>
      <c r="H927" t="s">
        <v>5513</v>
      </c>
      <c r="I927" t="s">
        <v>27</v>
      </c>
      <c r="J927" t="s">
        <v>3074</v>
      </c>
      <c r="K927" t="s">
        <v>6174</v>
      </c>
      <c r="M927" t="str">
        <f t="shared" si="14"/>
        <v>51770</v>
      </c>
    </row>
    <row r="928" spans="1:13" x14ac:dyDescent="0.25">
      <c r="A928" t="s">
        <v>3075</v>
      </c>
      <c r="C928" t="s">
        <v>6622</v>
      </c>
      <c r="D928" t="s">
        <v>6176</v>
      </c>
      <c r="G928" t="s">
        <v>6621</v>
      </c>
      <c r="H928" t="s">
        <v>5513</v>
      </c>
      <c r="I928" t="s">
        <v>27</v>
      </c>
      <c r="J928" t="s">
        <v>6620</v>
      </c>
      <c r="K928" t="s">
        <v>6174</v>
      </c>
      <c r="M928" t="str">
        <f t="shared" si="14"/>
        <v>51775</v>
      </c>
    </row>
    <row r="929" spans="1:13" x14ac:dyDescent="0.25">
      <c r="A929" t="s">
        <v>1919</v>
      </c>
      <c r="B929" t="s">
        <v>6616</v>
      </c>
      <c r="C929" t="s">
        <v>6615</v>
      </c>
      <c r="D929" t="s">
        <v>6176</v>
      </c>
      <c r="F929" t="s">
        <v>6614</v>
      </c>
      <c r="G929" t="s">
        <v>6619</v>
      </c>
      <c r="H929" t="s">
        <v>5661</v>
      </c>
      <c r="I929" t="s">
        <v>1889</v>
      </c>
      <c r="J929" t="s">
        <v>454</v>
      </c>
      <c r="K929" t="s">
        <v>6199</v>
      </c>
      <c r="M929" t="str">
        <f t="shared" si="14"/>
        <v>27039</v>
      </c>
    </row>
    <row r="930" spans="1:13" x14ac:dyDescent="0.25">
      <c r="A930" t="s">
        <v>1919</v>
      </c>
      <c r="B930" t="s">
        <v>6616</v>
      </c>
      <c r="C930" t="s">
        <v>6615</v>
      </c>
      <c r="D930" t="s">
        <v>6176</v>
      </c>
      <c r="F930" t="s">
        <v>6614</v>
      </c>
      <c r="G930" t="s">
        <v>6618</v>
      </c>
      <c r="H930" t="s">
        <v>5661</v>
      </c>
      <c r="I930" t="s">
        <v>1889</v>
      </c>
      <c r="J930" t="s">
        <v>112</v>
      </c>
      <c r="K930" t="s">
        <v>6199</v>
      </c>
      <c r="M930" t="str">
        <f t="shared" si="14"/>
        <v>27045</v>
      </c>
    </row>
    <row r="931" spans="1:13" x14ac:dyDescent="0.25">
      <c r="A931" t="s">
        <v>1919</v>
      </c>
      <c r="B931" t="s">
        <v>6616</v>
      </c>
      <c r="C931" t="s">
        <v>6615</v>
      </c>
      <c r="D931" t="s">
        <v>6176</v>
      </c>
      <c r="F931" t="s">
        <v>6614</v>
      </c>
      <c r="G931" t="s">
        <v>6617</v>
      </c>
      <c r="H931" t="s">
        <v>5661</v>
      </c>
      <c r="I931" t="s">
        <v>1889</v>
      </c>
      <c r="J931" t="s">
        <v>1584</v>
      </c>
      <c r="K931" t="s">
        <v>6174</v>
      </c>
      <c r="M931" t="str">
        <f t="shared" si="14"/>
        <v>27109</v>
      </c>
    </row>
    <row r="932" spans="1:13" x14ac:dyDescent="0.25">
      <c r="A932" t="s">
        <v>1919</v>
      </c>
      <c r="B932" t="s">
        <v>6616</v>
      </c>
      <c r="C932" t="s">
        <v>6615</v>
      </c>
      <c r="D932" t="s">
        <v>6176</v>
      </c>
      <c r="F932" t="s">
        <v>6614</v>
      </c>
      <c r="G932" t="s">
        <v>6613</v>
      </c>
      <c r="H932" t="s">
        <v>5661</v>
      </c>
      <c r="I932" t="s">
        <v>1889</v>
      </c>
      <c r="J932" t="s">
        <v>1478</v>
      </c>
      <c r="K932" t="s">
        <v>6199</v>
      </c>
      <c r="M932" t="str">
        <f t="shared" si="14"/>
        <v>27157</v>
      </c>
    </row>
    <row r="933" spans="1:13" x14ac:dyDescent="0.25">
      <c r="A933" t="s">
        <v>2305</v>
      </c>
      <c r="B933" t="s">
        <v>6609</v>
      </c>
      <c r="C933" t="s">
        <v>6608</v>
      </c>
      <c r="D933" t="s">
        <v>6176</v>
      </c>
      <c r="F933" t="s">
        <v>6607</v>
      </c>
      <c r="G933" t="s">
        <v>6612</v>
      </c>
      <c r="H933" t="s">
        <v>4890</v>
      </c>
      <c r="I933" t="s">
        <v>2266</v>
      </c>
      <c r="J933" t="s">
        <v>126</v>
      </c>
      <c r="K933" t="s">
        <v>6199</v>
      </c>
      <c r="M933" t="str">
        <f t="shared" si="14"/>
        <v>36051</v>
      </c>
    </row>
    <row r="934" spans="1:13" x14ac:dyDescent="0.25">
      <c r="A934" t="s">
        <v>2305</v>
      </c>
      <c r="B934" t="s">
        <v>6609</v>
      </c>
      <c r="C934" t="s">
        <v>6608</v>
      </c>
      <c r="D934" t="s">
        <v>6176</v>
      </c>
      <c r="F934" t="s">
        <v>6607</v>
      </c>
      <c r="G934" t="s">
        <v>5411</v>
      </c>
      <c r="H934" t="s">
        <v>4890</v>
      </c>
      <c r="I934" t="s">
        <v>2266</v>
      </c>
      <c r="J934" t="s">
        <v>71</v>
      </c>
      <c r="K934" t="s">
        <v>6174</v>
      </c>
      <c r="M934" t="str">
        <f t="shared" si="14"/>
        <v>36055</v>
      </c>
    </row>
    <row r="935" spans="1:13" x14ac:dyDescent="0.25">
      <c r="A935" t="s">
        <v>2305</v>
      </c>
      <c r="B935" t="s">
        <v>6609</v>
      </c>
      <c r="C935" t="s">
        <v>6608</v>
      </c>
      <c r="D935" t="s">
        <v>6176</v>
      </c>
      <c r="F935" t="s">
        <v>6607</v>
      </c>
      <c r="G935" t="s">
        <v>6611</v>
      </c>
      <c r="H935" t="s">
        <v>4890</v>
      </c>
      <c r="I935" t="s">
        <v>2266</v>
      </c>
      <c r="J935" t="s">
        <v>145</v>
      </c>
      <c r="K935" t="s">
        <v>6174</v>
      </c>
      <c r="M935" t="str">
        <f t="shared" si="14"/>
        <v>36069</v>
      </c>
    </row>
    <row r="936" spans="1:13" x14ac:dyDescent="0.25">
      <c r="A936" t="s">
        <v>2305</v>
      </c>
      <c r="B936" t="s">
        <v>6609</v>
      </c>
      <c r="C936" t="s">
        <v>6608</v>
      </c>
      <c r="D936" t="s">
        <v>6176</v>
      </c>
      <c r="F936" t="s">
        <v>6607</v>
      </c>
      <c r="G936" t="s">
        <v>6610</v>
      </c>
      <c r="H936" t="s">
        <v>4890</v>
      </c>
      <c r="I936" t="s">
        <v>2266</v>
      </c>
      <c r="J936" t="s">
        <v>50</v>
      </c>
      <c r="K936" t="s">
        <v>6199</v>
      </c>
      <c r="M936" t="str">
        <f t="shared" si="14"/>
        <v>36073</v>
      </c>
    </row>
    <row r="937" spans="1:13" x14ac:dyDescent="0.25">
      <c r="A937" t="s">
        <v>2305</v>
      </c>
      <c r="B937" t="s">
        <v>6609</v>
      </c>
      <c r="C937" t="s">
        <v>6608</v>
      </c>
      <c r="D937" t="s">
        <v>6176</v>
      </c>
      <c r="F937" t="s">
        <v>6607</v>
      </c>
      <c r="G937" t="s">
        <v>5257</v>
      </c>
      <c r="H937" t="s">
        <v>4890</v>
      </c>
      <c r="I937" t="s">
        <v>2266</v>
      </c>
      <c r="J937" t="s">
        <v>1077</v>
      </c>
      <c r="K937" t="s">
        <v>6199</v>
      </c>
      <c r="M937" t="str">
        <f t="shared" si="14"/>
        <v>36117</v>
      </c>
    </row>
    <row r="938" spans="1:13" x14ac:dyDescent="0.25">
      <c r="A938" t="s">
        <v>2305</v>
      </c>
      <c r="B938" t="s">
        <v>6609</v>
      </c>
      <c r="C938" t="s">
        <v>6608</v>
      </c>
      <c r="D938" t="s">
        <v>6176</v>
      </c>
      <c r="F938" t="s">
        <v>6607</v>
      </c>
      <c r="G938" t="s">
        <v>6606</v>
      </c>
      <c r="H938" t="s">
        <v>4890</v>
      </c>
      <c r="I938" t="s">
        <v>2266</v>
      </c>
      <c r="J938" t="s">
        <v>813</v>
      </c>
      <c r="K938" t="s">
        <v>6199</v>
      </c>
      <c r="M938" t="str">
        <f t="shared" si="14"/>
        <v>36123</v>
      </c>
    </row>
    <row r="939" spans="1:13" x14ac:dyDescent="0.25">
      <c r="A939" t="s">
        <v>1398</v>
      </c>
      <c r="B939" t="s">
        <v>6604</v>
      </c>
      <c r="C939" t="s">
        <v>6603</v>
      </c>
      <c r="D939" t="s">
        <v>6176</v>
      </c>
      <c r="F939" t="s">
        <v>6602</v>
      </c>
      <c r="G939" t="s">
        <v>6605</v>
      </c>
      <c r="H939" t="s">
        <v>5529</v>
      </c>
      <c r="I939" t="s">
        <v>1294</v>
      </c>
      <c r="J939" t="s">
        <v>108</v>
      </c>
      <c r="K939" t="s">
        <v>6174</v>
      </c>
      <c r="M939" t="str">
        <f t="shared" si="14"/>
        <v>17007</v>
      </c>
    </row>
    <row r="940" spans="1:13" x14ac:dyDescent="0.25">
      <c r="A940" t="s">
        <v>1398</v>
      </c>
      <c r="B940" t="s">
        <v>6604</v>
      </c>
      <c r="C940" t="s">
        <v>6603</v>
      </c>
      <c r="D940" t="s">
        <v>6176</v>
      </c>
      <c r="F940" t="s">
        <v>6602</v>
      </c>
      <c r="G940" t="s">
        <v>6601</v>
      </c>
      <c r="H940" t="s">
        <v>5529</v>
      </c>
      <c r="I940" t="s">
        <v>1294</v>
      </c>
      <c r="J940" t="s">
        <v>1397</v>
      </c>
      <c r="K940" t="s">
        <v>6174</v>
      </c>
      <c r="M940" t="str">
        <f t="shared" si="14"/>
        <v>17201</v>
      </c>
    </row>
    <row r="941" spans="1:13" x14ac:dyDescent="0.25">
      <c r="A941" t="s">
        <v>2064</v>
      </c>
      <c r="B941" t="s">
        <v>6599</v>
      </c>
      <c r="C941" t="s">
        <v>6598</v>
      </c>
      <c r="D941" t="s">
        <v>6176</v>
      </c>
      <c r="F941" t="s">
        <v>6597</v>
      </c>
      <c r="G941" t="s">
        <v>6600</v>
      </c>
      <c r="H941" t="s">
        <v>5174</v>
      </c>
      <c r="I941" t="s">
        <v>2012</v>
      </c>
      <c r="J941" t="s">
        <v>274</v>
      </c>
      <c r="K941" t="s">
        <v>6174</v>
      </c>
      <c r="M941" t="str">
        <f t="shared" si="14"/>
        <v>37065</v>
      </c>
    </row>
    <row r="942" spans="1:13" x14ac:dyDescent="0.25">
      <c r="A942" t="s">
        <v>2064</v>
      </c>
      <c r="B942" t="s">
        <v>6599</v>
      </c>
      <c r="C942" t="s">
        <v>6598</v>
      </c>
      <c r="D942" t="s">
        <v>6176</v>
      </c>
      <c r="F942" t="s">
        <v>6597</v>
      </c>
      <c r="G942" t="s">
        <v>6596</v>
      </c>
      <c r="H942" t="s">
        <v>5174</v>
      </c>
      <c r="I942" t="s">
        <v>2012</v>
      </c>
      <c r="J942" t="s">
        <v>960</v>
      </c>
      <c r="K942" t="s">
        <v>6174</v>
      </c>
      <c r="M942" t="str">
        <f t="shared" si="14"/>
        <v>37127</v>
      </c>
    </row>
    <row r="943" spans="1:13" x14ac:dyDescent="0.25">
      <c r="A943" t="s">
        <v>1186</v>
      </c>
      <c r="B943" t="s">
        <v>6595</v>
      </c>
      <c r="C943" t="s">
        <v>6594</v>
      </c>
      <c r="D943" t="s">
        <v>6176</v>
      </c>
      <c r="F943" t="s">
        <v>6593</v>
      </c>
      <c r="G943" t="s">
        <v>6592</v>
      </c>
      <c r="H943" t="s">
        <v>5278</v>
      </c>
      <c r="I943" t="s">
        <v>1142</v>
      </c>
      <c r="J943" t="s">
        <v>1080</v>
      </c>
      <c r="K943" t="s">
        <v>6174</v>
      </c>
      <c r="M943" t="str">
        <f t="shared" si="14"/>
        <v>13115</v>
      </c>
    </row>
    <row r="944" spans="1:13" x14ac:dyDescent="0.25">
      <c r="A944" t="s">
        <v>296</v>
      </c>
      <c r="B944" t="s">
        <v>6181</v>
      </c>
      <c r="C944" t="s">
        <v>6589</v>
      </c>
      <c r="D944" t="s">
        <v>6176</v>
      </c>
      <c r="F944" t="s">
        <v>6179</v>
      </c>
      <c r="G944" t="s">
        <v>6591</v>
      </c>
      <c r="H944" t="s">
        <v>5524</v>
      </c>
      <c r="I944" t="s">
        <v>224</v>
      </c>
      <c r="J944" t="s">
        <v>1611</v>
      </c>
      <c r="K944" t="s">
        <v>6174</v>
      </c>
      <c r="M944" t="str">
        <f t="shared" si="14"/>
        <v>06017</v>
      </c>
    </row>
    <row r="945" spans="1:13" x14ac:dyDescent="0.25">
      <c r="A945" t="s">
        <v>296</v>
      </c>
      <c r="B945" t="s">
        <v>6181</v>
      </c>
      <c r="C945" t="s">
        <v>6589</v>
      </c>
      <c r="D945" t="s">
        <v>6176</v>
      </c>
      <c r="F945" t="s">
        <v>6179</v>
      </c>
      <c r="G945" t="s">
        <v>6590</v>
      </c>
      <c r="H945" t="s">
        <v>5524</v>
      </c>
      <c r="I945" t="s">
        <v>224</v>
      </c>
      <c r="J945" t="s">
        <v>594</v>
      </c>
      <c r="K945" t="s">
        <v>6174</v>
      </c>
      <c r="M945" t="str">
        <f t="shared" si="14"/>
        <v>06061</v>
      </c>
    </row>
    <row r="946" spans="1:13" x14ac:dyDescent="0.25">
      <c r="A946" t="s">
        <v>296</v>
      </c>
      <c r="B946" t="s">
        <v>6181</v>
      </c>
      <c r="C946" t="s">
        <v>6589</v>
      </c>
      <c r="D946" t="s">
        <v>6176</v>
      </c>
      <c r="F946" t="s">
        <v>6179</v>
      </c>
      <c r="G946" t="s">
        <v>5027</v>
      </c>
      <c r="H946" t="s">
        <v>5524</v>
      </c>
      <c r="I946" t="s">
        <v>224</v>
      </c>
      <c r="J946" t="s">
        <v>294</v>
      </c>
      <c r="K946" t="s">
        <v>6174</v>
      </c>
      <c r="M946" t="str">
        <f t="shared" si="14"/>
        <v>06067</v>
      </c>
    </row>
    <row r="947" spans="1:13" x14ac:dyDescent="0.25">
      <c r="A947" t="s">
        <v>296</v>
      </c>
      <c r="B947" t="s">
        <v>6181</v>
      </c>
      <c r="C947" t="s">
        <v>6589</v>
      </c>
      <c r="D947" t="s">
        <v>6176</v>
      </c>
      <c r="F947" t="s">
        <v>6179</v>
      </c>
      <c r="G947" t="s">
        <v>6588</v>
      </c>
      <c r="H947" t="s">
        <v>5524</v>
      </c>
      <c r="I947" t="s">
        <v>224</v>
      </c>
      <c r="J947" t="s">
        <v>322</v>
      </c>
      <c r="K947" t="s">
        <v>6199</v>
      </c>
      <c r="M947" t="str">
        <f t="shared" si="14"/>
        <v>06113</v>
      </c>
    </row>
    <row r="948" spans="1:13" x14ac:dyDescent="0.25">
      <c r="A948" t="s">
        <v>1853</v>
      </c>
      <c r="B948" t="s">
        <v>6587</v>
      </c>
      <c r="C948" t="s">
        <v>6586</v>
      </c>
      <c r="D948" t="s">
        <v>6176</v>
      </c>
      <c r="F948" t="s">
        <v>6585</v>
      </c>
      <c r="G948" t="s">
        <v>6584</v>
      </c>
      <c r="H948" t="s">
        <v>5401</v>
      </c>
      <c r="I948" t="s">
        <v>1762</v>
      </c>
      <c r="J948" t="s">
        <v>1851</v>
      </c>
      <c r="K948" t="s">
        <v>6174</v>
      </c>
      <c r="M948" t="str">
        <f t="shared" si="14"/>
        <v>26145</v>
      </c>
    </row>
    <row r="949" spans="1:13" x14ac:dyDescent="0.25">
      <c r="A949" t="s">
        <v>1923</v>
      </c>
      <c r="B949" t="s">
        <v>6582</v>
      </c>
      <c r="C949" t="s">
        <v>6581</v>
      </c>
      <c r="D949" t="s">
        <v>6176</v>
      </c>
      <c r="F949" t="s">
        <v>6580</v>
      </c>
      <c r="G949" t="s">
        <v>6583</v>
      </c>
      <c r="H949" t="s">
        <v>5661</v>
      </c>
      <c r="I949" t="s">
        <v>1889</v>
      </c>
      <c r="J949" t="s">
        <v>860</v>
      </c>
      <c r="K949" t="s">
        <v>6174</v>
      </c>
      <c r="M949" t="str">
        <f t="shared" si="14"/>
        <v>27009</v>
      </c>
    </row>
    <row r="950" spans="1:13" x14ac:dyDescent="0.25">
      <c r="A950" t="s">
        <v>1923</v>
      </c>
      <c r="B950" t="s">
        <v>6582</v>
      </c>
      <c r="C950" t="s">
        <v>6581</v>
      </c>
      <c r="D950" t="s">
        <v>6176</v>
      </c>
      <c r="F950" t="s">
        <v>6580</v>
      </c>
      <c r="G950" t="s">
        <v>6579</v>
      </c>
      <c r="H950" t="s">
        <v>5661</v>
      </c>
      <c r="I950" t="s">
        <v>1889</v>
      </c>
      <c r="J950" t="s">
        <v>1851</v>
      </c>
      <c r="K950" t="s">
        <v>6174</v>
      </c>
      <c r="M950" t="str">
        <f t="shared" si="14"/>
        <v>27145</v>
      </c>
    </row>
    <row r="951" spans="1:13" x14ac:dyDescent="0.25">
      <c r="A951" t="s">
        <v>3003</v>
      </c>
      <c r="C951" t="s">
        <v>6578</v>
      </c>
      <c r="D951" t="s">
        <v>6176</v>
      </c>
      <c r="G951" t="s">
        <v>5437</v>
      </c>
      <c r="H951" t="s">
        <v>4916</v>
      </c>
      <c r="I951" t="s">
        <v>2985</v>
      </c>
      <c r="J951" t="s">
        <v>480</v>
      </c>
      <c r="K951" t="s">
        <v>6174</v>
      </c>
      <c r="M951" t="str">
        <f t="shared" si="14"/>
        <v>49053</v>
      </c>
    </row>
    <row r="952" spans="1:13" x14ac:dyDescent="0.25">
      <c r="A952" t="s">
        <v>1971</v>
      </c>
      <c r="B952" t="s">
        <v>6574</v>
      </c>
      <c r="C952" t="s">
        <v>6573</v>
      </c>
      <c r="D952" t="s">
        <v>6176</v>
      </c>
      <c r="F952" t="s">
        <v>6572</v>
      </c>
      <c r="G952" t="s">
        <v>6577</v>
      </c>
      <c r="H952" t="s">
        <v>5796</v>
      </c>
      <c r="I952" t="s">
        <v>1510</v>
      </c>
      <c r="J952" t="s">
        <v>1339</v>
      </c>
      <c r="K952" t="s">
        <v>6199</v>
      </c>
      <c r="M952" t="str">
        <f t="shared" si="14"/>
        <v>20043</v>
      </c>
    </row>
    <row r="953" spans="1:13" x14ac:dyDescent="0.25">
      <c r="A953" t="s">
        <v>1971</v>
      </c>
      <c r="B953" t="s">
        <v>6574</v>
      </c>
      <c r="C953" t="s">
        <v>6573</v>
      </c>
      <c r="D953" t="s">
        <v>6176</v>
      </c>
      <c r="F953" t="s">
        <v>6572</v>
      </c>
      <c r="G953" t="s">
        <v>6576</v>
      </c>
      <c r="H953" t="s">
        <v>5517</v>
      </c>
      <c r="I953" t="s">
        <v>1940</v>
      </c>
      <c r="J953" t="s">
        <v>844</v>
      </c>
      <c r="K953" t="s">
        <v>6199</v>
      </c>
      <c r="M953" t="str">
        <f t="shared" si="14"/>
        <v>29003</v>
      </c>
    </row>
    <row r="954" spans="1:13" x14ac:dyDescent="0.25">
      <c r="A954" t="s">
        <v>1971</v>
      </c>
      <c r="B954" t="s">
        <v>6574</v>
      </c>
      <c r="C954" t="s">
        <v>6573</v>
      </c>
      <c r="D954" t="s">
        <v>6176</v>
      </c>
      <c r="F954" t="s">
        <v>6572</v>
      </c>
      <c r="G954" t="s">
        <v>6575</v>
      </c>
      <c r="H954" t="s">
        <v>5517</v>
      </c>
      <c r="I954" t="s">
        <v>1940</v>
      </c>
      <c r="J954" t="s">
        <v>1014</v>
      </c>
      <c r="K954" t="s">
        <v>6174</v>
      </c>
      <c r="M954" t="str">
        <f t="shared" si="14"/>
        <v>29021</v>
      </c>
    </row>
    <row r="955" spans="1:13" x14ac:dyDescent="0.25">
      <c r="A955" t="s">
        <v>1971</v>
      </c>
      <c r="B955" t="s">
        <v>6574</v>
      </c>
      <c r="C955" t="s">
        <v>6573</v>
      </c>
      <c r="D955" t="s">
        <v>6176</v>
      </c>
      <c r="F955" t="s">
        <v>6572</v>
      </c>
      <c r="G955" t="s">
        <v>6571</v>
      </c>
      <c r="H955" t="s">
        <v>5517</v>
      </c>
      <c r="I955" t="s">
        <v>1940</v>
      </c>
      <c r="J955" t="s">
        <v>1208</v>
      </c>
      <c r="K955" t="s">
        <v>6199</v>
      </c>
      <c r="M955" t="str">
        <f t="shared" si="14"/>
        <v>29063</v>
      </c>
    </row>
    <row r="956" spans="1:13" x14ac:dyDescent="0.25">
      <c r="A956" t="s">
        <v>1298</v>
      </c>
      <c r="B956" t="s">
        <v>6562</v>
      </c>
      <c r="C956" t="s">
        <v>6561</v>
      </c>
      <c r="D956" t="s">
        <v>6176</v>
      </c>
      <c r="F956" t="s">
        <v>6560</v>
      </c>
      <c r="G956" t="s">
        <v>6570</v>
      </c>
      <c r="H956" t="s">
        <v>5529</v>
      </c>
      <c r="I956" t="s">
        <v>1294</v>
      </c>
      <c r="J956" t="s">
        <v>176</v>
      </c>
      <c r="K956" t="s">
        <v>6199</v>
      </c>
      <c r="M956" t="str">
        <f t="shared" si="14"/>
        <v>17005</v>
      </c>
    </row>
    <row r="957" spans="1:13" x14ac:dyDescent="0.25">
      <c r="A957" t="s">
        <v>1298</v>
      </c>
      <c r="B957" t="s">
        <v>6562</v>
      </c>
      <c r="C957" t="s">
        <v>6561</v>
      </c>
      <c r="D957" t="s">
        <v>6176</v>
      </c>
      <c r="F957" t="s">
        <v>6560</v>
      </c>
      <c r="G957" t="s">
        <v>6569</v>
      </c>
      <c r="H957" t="s">
        <v>5529</v>
      </c>
      <c r="I957" t="s">
        <v>1294</v>
      </c>
      <c r="J957" t="s">
        <v>170</v>
      </c>
      <c r="K957" t="s">
        <v>6199</v>
      </c>
      <c r="M957" t="str">
        <f t="shared" si="14"/>
        <v>17013</v>
      </c>
    </row>
    <row r="958" spans="1:13" x14ac:dyDescent="0.25">
      <c r="A958" t="s">
        <v>1298</v>
      </c>
      <c r="B958" t="s">
        <v>6562</v>
      </c>
      <c r="C958" t="s">
        <v>6561</v>
      </c>
      <c r="D958" t="s">
        <v>6176</v>
      </c>
      <c r="F958" t="s">
        <v>6560</v>
      </c>
      <c r="G958" t="s">
        <v>6568</v>
      </c>
      <c r="H958" t="s">
        <v>5529</v>
      </c>
      <c r="I958" t="s">
        <v>1294</v>
      </c>
      <c r="J958" t="s">
        <v>215</v>
      </c>
      <c r="K958" t="s">
        <v>6199</v>
      </c>
      <c r="M958" t="str">
        <f t="shared" si="14"/>
        <v>17027</v>
      </c>
    </row>
    <row r="959" spans="1:13" x14ac:dyDescent="0.25">
      <c r="A959" t="s">
        <v>1298</v>
      </c>
      <c r="B959" t="s">
        <v>6562</v>
      </c>
      <c r="C959" t="s">
        <v>6561</v>
      </c>
      <c r="D959" t="s">
        <v>6176</v>
      </c>
      <c r="F959" t="s">
        <v>6560</v>
      </c>
      <c r="G959" t="s">
        <v>6567</v>
      </c>
      <c r="H959" t="s">
        <v>5529</v>
      </c>
      <c r="I959" t="s">
        <v>1294</v>
      </c>
      <c r="J959" t="s">
        <v>384</v>
      </c>
      <c r="K959" t="s">
        <v>6199</v>
      </c>
      <c r="M959" t="str">
        <f t="shared" si="14"/>
        <v>17083</v>
      </c>
    </row>
    <row r="960" spans="1:13" x14ac:dyDescent="0.25">
      <c r="A960" t="s">
        <v>1298</v>
      </c>
      <c r="B960" t="s">
        <v>6562</v>
      </c>
      <c r="C960" t="s">
        <v>6561</v>
      </c>
      <c r="D960" t="s">
        <v>6176</v>
      </c>
      <c r="F960" t="s">
        <v>6560</v>
      </c>
      <c r="G960" t="s">
        <v>6566</v>
      </c>
      <c r="H960" t="s">
        <v>5529</v>
      </c>
      <c r="I960" t="s">
        <v>1294</v>
      </c>
      <c r="J960" t="s">
        <v>1077</v>
      </c>
      <c r="K960" t="s">
        <v>6199</v>
      </c>
      <c r="M960" t="str">
        <f t="shared" si="14"/>
        <v>17117</v>
      </c>
    </row>
    <row r="961" spans="1:13" x14ac:dyDescent="0.25">
      <c r="A961" t="s">
        <v>1298</v>
      </c>
      <c r="B961" t="s">
        <v>6562</v>
      </c>
      <c r="C961" t="s">
        <v>6561</v>
      </c>
      <c r="D961" t="s">
        <v>6176</v>
      </c>
      <c r="F961" t="s">
        <v>6560</v>
      </c>
      <c r="G961" t="s">
        <v>5681</v>
      </c>
      <c r="H961" t="s">
        <v>5529</v>
      </c>
      <c r="I961" t="s">
        <v>1294</v>
      </c>
      <c r="J961" t="s">
        <v>131</v>
      </c>
      <c r="K961" t="s">
        <v>6174</v>
      </c>
      <c r="M961" t="str">
        <f t="shared" si="14"/>
        <v>17119</v>
      </c>
    </row>
    <row r="962" spans="1:13" x14ac:dyDescent="0.25">
      <c r="A962" t="s">
        <v>1298</v>
      </c>
      <c r="B962" t="s">
        <v>6562</v>
      </c>
      <c r="C962" t="s">
        <v>6561</v>
      </c>
      <c r="D962" t="s">
        <v>6176</v>
      </c>
      <c r="F962" t="s">
        <v>6560</v>
      </c>
      <c r="G962" t="s">
        <v>5411</v>
      </c>
      <c r="H962" t="s">
        <v>5529</v>
      </c>
      <c r="I962" t="s">
        <v>1294</v>
      </c>
      <c r="J962" t="s">
        <v>2050</v>
      </c>
      <c r="K962" t="s">
        <v>6174</v>
      </c>
      <c r="M962" t="str">
        <f t="shared" ref="M962:M1025" si="15">I962&amp;J962</f>
        <v>17133</v>
      </c>
    </row>
    <row r="963" spans="1:13" x14ac:dyDescent="0.25">
      <c r="A963" t="s">
        <v>1298</v>
      </c>
      <c r="B963" t="s">
        <v>6562</v>
      </c>
      <c r="C963" t="s">
        <v>6561</v>
      </c>
      <c r="D963" t="s">
        <v>6176</v>
      </c>
      <c r="F963" t="s">
        <v>6560</v>
      </c>
      <c r="G963" t="s">
        <v>6565</v>
      </c>
      <c r="H963" t="s">
        <v>5529</v>
      </c>
      <c r="I963" t="s">
        <v>1294</v>
      </c>
      <c r="J963" t="s">
        <v>1243</v>
      </c>
      <c r="K963" t="s">
        <v>6174</v>
      </c>
      <c r="M963" t="str">
        <f t="shared" si="15"/>
        <v>17163</v>
      </c>
    </row>
    <row r="964" spans="1:13" x14ac:dyDescent="0.25">
      <c r="A964" t="s">
        <v>1298</v>
      </c>
      <c r="B964" t="s">
        <v>6562</v>
      </c>
      <c r="C964" t="s">
        <v>6561</v>
      </c>
      <c r="D964" t="s">
        <v>6176</v>
      </c>
      <c r="F964" t="s">
        <v>6560</v>
      </c>
      <c r="G964" t="s">
        <v>5343</v>
      </c>
      <c r="H964" t="s">
        <v>5517</v>
      </c>
      <c r="I964" t="s">
        <v>1940</v>
      </c>
      <c r="J964" t="s">
        <v>243</v>
      </c>
      <c r="K964" t="s">
        <v>6199</v>
      </c>
      <c r="M964" t="str">
        <f t="shared" si="15"/>
        <v>29071</v>
      </c>
    </row>
    <row r="965" spans="1:13" x14ac:dyDescent="0.25">
      <c r="A965" t="s">
        <v>1298</v>
      </c>
      <c r="B965" t="s">
        <v>6562</v>
      </c>
      <c r="C965" t="s">
        <v>6561</v>
      </c>
      <c r="D965" t="s">
        <v>6176</v>
      </c>
      <c r="F965" t="s">
        <v>6560</v>
      </c>
      <c r="G965" t="s">
        <v>5239</v>
      </c>
      <c r="H965" t="s">
        <v>5517</v>
      </c>
      <c r="I965" t="s">
        <v>1940</v>
      </c>
      <c r="J965" t="s">
        <v>472</v>
      </c>
      <c r="K965" t="s">
        <v>6174</v>
      </c>
      <c r="M965" t="str">
        <f t="shared" si="15"/>
        <v>29099</v>
      </c>
    </row>
    <row r="966" spans="1:13" x14ac:dyDescent="0.25">
      <c r="A966" t="s">
        <v>1298</v>
      </c>
      <c r="B966" t="s">
        <v>6562</v>
      </c>
      <c r="C966" t="s">
        <v>6561</v>
      </c>
      <c r="D966" t="s">
        <v>6176</v>
      </c>
      <c r="F966" t="s">
        <v>6560</v>
      </c>
      <c r="G966" t="s">
        <v>6437</v>
      </c>
      <c r="H966" t="s">
        <v>5517</v>
      </c>
      <c r="I966" t="s">
        <v>1940</v>
      </c>
      <c r="J966" t="s">
        <v>322</v>
      </c>
      <c r="K966" t="s">
        <v>6199</v>
      </c>
      <c r="M966" t="str">
        <f t="shared" si="15"/>
        <v>29113</v>
      </c>
    </row>
    <row r="967" spans="1:13" x14ac:dyDescent="0.25">
      <c r="A967" t="s">
        <v>1298</v>
      </c>
      <c r="B967" t="s">
        <v>6562</v>
      </c>
      <c r="C967" t="s">
        <v>6561</v>
      </c>
      <c r="D967" t="s">
        <v>6176</v>
      </c>
      <c r="F967" t="s">
        <v>6560</v>
      </c>
      <c r="G967" t="s">
        <v>5678</v>
      </c>
      <c r="H967" t="s">
        <v>5517</v>
      </c>
      <c r="I967" t="s">
        <v>1940</v>
      </c>
      <c r="J967" t="s">
        <v>1326</v>
      </c>
      <c r="K967" t="s">
        <v>6174</v>
      </c>
      <c r="M967" t="str">
        <f t="shared" si="15"/>
        <v>29183</v>
      </c>
    </row>
    <row r="968" spans="1:13" x14ac:dyDescent="0.25">
      <c r="A968" t="s">
        <v>1298</v>
      </c>
      <c r="B968" t="s">
        <v>6562</v>
      </c>
      <c r="C968" t="s">
        <v>6561</v>
      </c>
      <c r="D968" t="s">
        <v>6176</v>
      </c>
      <c r="F968" t="s">
        <v>6560</v>
      </c>
      <c r="G968" t="s">
        <v>6564</v>
      </c>
      <c r="H968" t="s">
        <v>5517</v>
      </c>
      <c r="I968" t="s">
        <v>1940</v>
      </c>
      <c r="J968" t="s">
        <v>1948</v>
      </c>
      <c r="K968" t="s">
        <v>6174</v>
      </c>
      <c r="M968" t="str">
        <f t="shared" si="15"/>
        <v>29189</v>
      </c>
    </row>
    <row r="969" spans="1:13" x14ac:dyDescent="0.25">
      <c r="A969" t="s">
        <v>1298</v>
      </c>
      <c r="B969" t="s">
        <v>6562</v>
      </c>
      <c r="C969" t="s">
        <v>6561</v>
      </c>
      <c r="D969" t="s">
        <v>6176</v>
      </c>
      <c r="F969" t="s">
        <v>6560</v>
      </c>
      <c r="G969" t="s">
        <v>5672</v>
      </c>
      <c r="H969" t="s">
        <v>5517</v>
      </c>
      <c r="I969" t="s">
        <v>1940</v>
      </c>
      <c r="J969" t="s">
        <v>6563</v>
      </c>
      <c r="K969" t="s">
        <v>6199</v>
      </c>
      <c r="M969" t="str">
        <f t="shared" si="15"/>
        <v>29219</v>
      </c>
    </row>
    <row r="970" spans="1:13" x14ac:dyDescent="0.25">
      <c r="A970" t="s">
        <v>1298</v>
      </c>
      <c r="B970" t="s">
        <v>6562</v>
      </c>
      <c r="C970" t="s">
        <v>6561</v>
      </c>
      <c r="D970" t="s">
        <v>6176</v>
      </c>
      <c r="F970" t="s">
        <v>6560</v>
      </c>
      <c r="G970" t="s">
        <v>6559</v>
      </c>
      <c r="H970" t="s">
        <v>5517</v>
      </c>
      <c r="I970" t="s">
        <v>1940</v>
      </c>
      <c r="J970" t="s">
        <v>1714</v>
      </c>
      <c r="K970" t="s">
        <v>6174</v>
      </c>
      <c r="M970" t="str">
        <f t="shared" si="15"/>
        <v>29510</v>
      </c>
    </row>
    <row r="971" spans="1:13" x14ac:dyDescent="0.25">
      <c r="A971" t="s">
        <v>1803</v>
      </c>
      <c r="B971" t="s">
        <v>6558</v>
      </c>
      <c r="C971" t="s">
        <v>6557</v>
      </c>
      <c r="D971" t="s">
        <v>6176</v>
      </c>
      <c r="F971" t="s">
        <v>6556</v>
      </c>
      <c r="G971" t="s">
        <v>5563</v>
      </c>
      <c r="H971" t="s">
        <v>5787</v>
      </c>
      <c r="I971" t="s">
        <v>2510</v>
      </c>
      <c r="J971" t="s">
        <v>461</v>
      </c>
      <c r="K971" t="s">
        <v>6174</v>
      </c>
      <c r="M971" t="str">
        <f t="shared" si="15"/>
        <v>41047</v>
      </c>
    </row>
    <row r="972" spans="1:13" x14ac:dyDescent="0.25">
      <c r="A972" t="s">
        <v>1803</v>
      </c>
      <c r="B972" t="s">
        <v>6558</v>
      </c>
      <c r="C972" t="s">
        <v>6557</v>
      </c>
      <c r="D972" t="s">
        <v>6176</v>
      </c>
      <c r="F972" t="s">
        <v>6556</v>
      </c>
      <c r="G972" t="s">
        <v>5328</v>
      </c>
      <c r="H972" t="s">
        <v>5787</v>
      </c>
      <c r="I972" t="s">
        <v>2510</v>
      </c>
      <c r="J972" t="s">
        <v>480</v>
      </c>
      <c r="K972" t="s">
        <v>6174</v>
      </c>
      <c r="M972" t="str">
        <f t="shared" si="15"/>
        <v>41053</v>
      </c>
    </row>
    <row r="973" spans="1:13" x14ac:dyDescent="0.25">
      <c r="A973" t="s">
        <v>482</v>
      </c>
      <c r="C973" t="s">
        <v>6555</v>
      </c>
      <c r="D973" t="s">
        <v>6176</v>
      </c>
      <c r="G973" t="s">
        <v>5825</v>
      </c>
      <c r="H973" t="s">
        <v>5524</v>
      </c>
      <c r="I973" t="s">
        <v>224</v>
      </c>
      <c r="J973" t="s">
        <v>480</v>
      </c>
      <c r="K973" t="s">
        <v>6174</v>
      </c>
      <c r="M973" t="str">
        <f t="shared" si="15"/>
        <v>06053</v>
      </c>
    </row>
    <row r="974" spans="1:13" x14ac:dyDescent="0.25">
      <c r="A974" t="s">
        <v>1732</v>
      </c>
      <c r="C974" t="s">
        <v>6552</v>
      </c>
      <c r="D974" t="s">
        <v>6176</v>
      </c>
      <c r="G974" t="s">
        <v>6554</v>
      </c>
      <c r="H974" t="s">
        <v>5458</v>
      </c>
      <c r="I974" t="s">
        <v>917</v>
      </c>
      <c r="J974" t="s">
        <v>176</v>
      </c>
      <c r="K974" t="s">
        <v>6174</v>
      </c>
      <c r="M974" t="str">
        <f t="shared" si="15"/>
        <v>10005</v>
      </c>
    </row>
    <row r="975" spans="1:13" x14ac:dyDescent="0.25">
      <c r="A975" t="s">
        <v>1732</v>
      </c>
      <c r="C975" t="s">
        <v>6552</v>
      </c>
      <c r="D975" t="s">
        <v>6176</v>
      </c>
      <c r="G975" t="s">
        <v>5583</v>
      </c>
      <c r="H975" t="s">
        <v>5821</v>
      </c>
      <c r="I975" t="s">
        <v>1707</v>
      </c>
      <c r="J975" t="s">
        <v>454</v>
      </c>
      <c r="K975" t="s">
        <v>6199</v>
      </c>
      <c r="M975" t="str">
        <f t="shared" si="15"/>
        <v>24039</v>
      </c>
    </row>
    <row r="976" spans="1:13" x14ac:dyDescent="0.25">
      <c r="A976" t="s">
        <v>1732</v>
      </c>
      <c r="C976" t="s">
        <v>6552</v>
      </c>
      <c r="D976" t="s">
        <v>6176</v>
      </c>
      <c r="G976" t="s">
        <v>6553</v>
      </c>
      <c r="H976" t="s">
        <v>5821</v>
      </c>
      <c r="I976" t="s">
        <v>1707</v>
      </c>
      <c r="J976" t="s">
        <v>112</v>
      </c>
      <c r="K976" t="s">
        <v>6174</v>
      </c>
      <c r="M976" t="str">
        <f t="shared" si="15"/>
        <v>24045</v>
      </c>
    </row>
    <row r="977" spans="1:13" x14ac:dyDescent="0.25">
      <c r="A977" t="s">
        <v>1732</v>
      </c>
      <c r="C977" t="s">
        <v>6552</v>
      </c>
      <c r="D977" t="s">
        <v>6176</v>
      </c>
      <c r="G977" t="s">
        <v>6194</v>
      </c>
      <c r="H977" t="s">
        <v>5821</v>
      </c>
      <c r="I977" t="s">
        <v>1707</v>
      </c>
      <c r="J977" t="s">
        <v>461</v>
      </c>
      <c r="K977" t="s">
        <v>6199</v>
      </c>
      <c r="M977" t="str">
        <f t="shared" si="15"/>
        <v>24047</v>
      </c>
    </row>
    <row r="978" spans="1:13" x14ac:dyDescent="0.25">
      <c r="A978" t="s">
        <v>3005</v>
      </c>
      <c r="B978" t="s">
        <v>6551</v>
      </c>
      <c r="C978" t="s">
        <v>6550</v>
      </c>
      <c r="D978" t="s">
        <v>6176</v>
      </c>
      <c r="F978" t="s">
        <v>6549</v>
      </c>
      <c r="G978" t="s">
        <v>5341</v>
      </c>
      <c r="H978" t="s">
        <v>4916</v>
      </c>
      <c r="I978" t="s">
        <v>2985</v>
      </c>
      <c r="J978" t="s">
        <v>161</v>
      </c>
      <c r="K978" t="s">
        <v>6174</v>
      </c>
      <c r="M978" t="str">
        <f t="shared" si="15"/>
        <v>49035</v>
      </c>
    </row>
    <row r="979" spans="1:13" x14ac:dyDescent="0.25">
      <c r="A979" t="s">
        <v>3005</v>
      </c>
      <c r="B979" t="s">
        <v>6551</v>
      </c>
      <c r="C979" t="s">
        <v>6550</v>
      </c>
      <c r="D979" t="s">
        <v>6176</v>
      </c>
      <c r="F979" t="s">
        <v>6549</v>
      </c>
      <c r="G979" t="s">
        <v>6548</v>
      </c>
      <c r="H979" t="s">
        <v>4916</v>
      </c>
      <c r="I979" t="s">
        <v>2985</v>
      </c>
      <c r="J979" t="s">
        <v>112</v>
      </c>
      <c r="K979" t="s">
        <v>6199</v>
      </c>
      <c r="M979" t="str">
        <f t="shared" si="15"/>
        <v>49045</v>
      </c>
    </row>
    <row r="980" spans="1:13" x14ac:dyDescent="0.25">
      <c r="A980" t="s">
        <v>2927</v>
      </c>
      <c r="C980" t="s">
        <v>6546</v>
      </c>
      <c r="D980" t="s">
        <v>6176</v>
      </c>
      <c r="G980" t="s">
        <v>6547</v>
      </c>
      <c r="H980" t="s">
        <v>4977</v>
      </c>
      <c r="I980" t="s">
        <v>2792</v>
      </c>
      <c r="J980" t="s">
        <v>6274</v>
      </c>
      <c r="K980" t="s">
        <v>6199</v>
      </c>
      <c r="M980" t="str">
        <f t="shared" si="15"/>
        <v>48235</v>
      </c>
    </row>
    <row r="981" spans="1:13" x14ac:dyDescent="0.25">
      <c r="A981" t="s">
        <v>2927</v>
      </c>
      <c r="C981" t="s">
        <v>6546</v>
      </c>
      <c r="D981" t="s">
        <v>6176</v>
      </c>
      <c r="G981" t="s">
        <v>6545</v>
      </c>
      <c r="H981" t="s">
        <v>4977</v>
      </c>
      <c r="I981" t="s">
        <v>2792</v>
      </c>
      <c r="J981" t="s">
        <v>2925</v>
      </c>
      <c r="K981" t="s">
        <v>6174</v>
      </c>
      <c r="M981" t="str">
        <f t="shared" si="15"/>
        <v>48451</v>
      </c>
    </row>
    <row r="982" spans="1:13" x14ac:dyDescent="0.25">
      <c r="A982" t="s">
        <v>2897</v>
      </c>
      <c r="C982" t="s">
        <v>6536</v>
      </c>
      <c r="D982" t="s">
        <v>6176</v>
      </c>
      <c r="G982" t="s">
        <v>6544</v>
      </c>
      <c r="H982" t="s">
        <v>4977</v>
      </c>
      <c r="I982" t="s">
        <v>2792</v>
      </c>
      <c r="J982" t="s">
        <v>170</v>
      </c>
      <c r="K982" t="s">
        <v>6199</v>
      </c>
      <c r="M982" t="str">
        <f t="shared" si="15"/>
        <v>48013</v>
      </c>
    </row>
    <row r="983" spans="1:13" x14ac:dyDescent="0.25">
      <c r="A983" t="s">
        <v>2897</v>
      </c>
      <c r="C983" t="s">
        <v>6536</v>
      </c>
      <c r="D983" t="s">
        <v>6176</v>
      </c>
      <c r="G983" t="s">
        <v>6543</v>
      </c>
      <c r="H983" t="s">
        <v>4977</v>
      </c>
      <c r="I983" t="s">
        <v>2792</v>
      </c>
      <c r="J983" t="s">
        <v>210</v>
      </c>
      <c r="K983" t="s">
        <v>6199</v>
      </c>
      <c r="M983" t="str">
        <f t="shared" si="15"/>
        <v>48019</v>
      </c>
    </row>
    <row r="984" spans="1:13" x14ac:dyDescent="0.25">
      <c r="A984" t="s">
        <v>2897</v>
      </c>
      <c r="C984" t="s">
        <v>6536</v>
      </c>
      <c r="D984" t="s">
        <v>6176</v>
      </c>
      <c r="G984" t="s">
        <v>5357</v>
      </c>
      <c r="H984" t="s">
        <v>4977</v>
      </c>
      <c r="I984" t="s">
        <v>2792</v>
      </c>
      <c r="J984" t="s">
        <v>247</v>
      </c>
      <c r="K984" t="s">
        <v>6174</v>
      </c>
      <c r="M984" t="str">
        <f t="shared" si="15"/>
        <v>48029</v>
      </c>
    </row>
    <row r="985" spans="1:13" x14ac:dyDescent="0.25">
      <c r="A985" t="s">
        <v>2897</v>
      </c>
      <c r="C985" t="s">
        <v>6536</v>
      </c>
      <c r="D985" t="s">
        <v>6176</v>
      </c>
      <c r="G985" t="s">
        <v>6542</v>
      </c>
      <c r="H985" t="s">
        <v>4977</v>
      </c>
      <c r="I985" t="s">
        <v>2792</v>
      </c>
      <c r="J985" t="s">
        <v>156</v>
      </c>
      <c r="K985" t="s">
        <v>6174</v>
      </c>
      <c r="M985" t="str">
        <f t="shared" si="15"/>
        <v>48091</v>
      </c>
    </row>
    <row r="986" spans="1:13" x14ac:dyDescent="0.25">
      <c r="A986" t="s">
        <v>2897</v>
      </c>
      <c r="C986" t="s">
        <v>6536</v>
      </c>
      <c r="D986" t="s">
        <v>6176</v>
      </c>
      <c r="G986" t="s">
        <v>6541</v>
      </c>
      <c r="H986" t="s">
        <v>4977</v>
      </c>
      <c r="I986" t="s">
        <v>2792</v>
      </c>
      <c r="J986" t="s">
        <v>2760</v>
      </c>
      <c r="K986" t="s">
        <v>6174</v>
      </c>
      <c r="M986" t="str">
        <f t="shared" si="15"/>
        <v>48187</v>
      </c>
    </row>
    <row r="987" spans="1:13" x14ac:dyDescent="0.25">
      <c r="A987" t="s">
        <v>2897</v>
      </c>
      <c r="C987" t="s">
        <v>6536</v>
      </c>
      <c r="D987" t="s">
        <v>6176</v>
      </c>
      <c r="G987" t="s">
        <v>6540</v>
      </c>
      <c r="H987" t="s">
        <v>4977</v>
      </c>
      <c r="I987" t="s">
        <v>2792</v>
      </c>
      <c r="J987" t="s">
        <v>6539</v>
      </c>
      <c r="K987" t="s">
        <v>6199</v>
      </c>
      <c r="M987" t="str">
        <f t="shared" si="15"/>
        <v>48259</v>
      </c>
    </row>
    <row r="988" spans="1:13" x14ac:dyDescent="0.25">
      <c r="A988" t="s">
        <v>2897</v>
      </c>
      <c r="C988" t="s">
        <v>6536</v>
      </c>
      <c r="D988" t="s">
        <v>6176</v>
      </c>
      <c r="G988" t="s">
        <v>6538</v>
      </c>
      <c r="H988" t="s">
        <v>4977</v>
      </c>
      <c r="I988" t="s">
        <v>2792</v>
      </c>
      <c r="J988" t="s">
        <v>6537</v>
      </c>
      <c r="K988" t="s">
        <v>6199</v>
      </c>
      <c r="M988" t="str">
        <f t="shared" si="15"/>
        <v>48325</v>
      </c>
    </row>
    <row r="989" spans="1:13" x14ac:dyDescent="0.25">
      <c r="A989" t="s">
        <v>2897</v>
      </c>
      <c r="C989" t="s">
        <v>6536</v>
      </c>
      <c r="D989" t="s">
        <v>6176</v>
      </c>
      <c r="G989" t="s">
        <v>6535</v>
      </c>
      <c r="H989" t="s">
        <v>4977</v>
      </c>
      <c r="I989" t="s">
        <v>2792</v>
      </c>
      <c r="J989" t="s">
        <v>6534</v>
      </c>
      <c r="K989" t="s">
        <v>6199</v>
      </c>
      <c r="M989" t="str">
        <f t="shared" si="15"/>
        <v>48493</v>
      </c>
    </row>
    <row r="990" spans="1:13" x14ac:dyDescent="0.25">
      <c r="A990" t="s">
        <v>271</v>
      </c>
      <c r="C990" t="s">
        <v>6533</v>
      </c>
      <c r="D990" t="s">
        <v>6176</v>
      </c>
      <c r="G990" t="s">
        <v>5069</v>
      </c>
      <c r="H990" t="s">
        <v>5524</v>
      </c>
      <c r="I990" t="s">
        <v>224</v>
      </c>
      <c r="J990" t="s">
        <v>50</v>
      </c>
      <c r="K990" t="s">
        <v>6174</v>
      </c>
      <c r="M990" t="str">
        <f t="shared" si="15"/>
        <v>06073</v>
      </c>
    </row>
    <row r="991" spans="1:13" x14ac:dyDescent="0.25">
      <c r="A991" t="s">
        <v>229</v>
      </c>
      <c r="B991" t="s">
        <v>6324</v>
      </c>
      <c r="C991" t="s">
        <v>6529</v>
      </c>
      <c r="D991" t="s">
        <v>6176</v>
      </c>
      <c r="E991" t="s">
        <v>6532</v>
      </c>
      <c r="F991" t="s">
        <v>6322</v>
      </c>
      <c r="G991" t="s">
        <v>5531</v>
      </c>
      <c r="H991" t="s">
        <v>5524</v>
      </c>
      <c r="I991" t="s">
        <v>224</v>
      </c>
      <c r="J991" t="s">
        <v>227</v>
      </c>
      <c r="K991" t="s">
        <v>6174</v>
      </c>
      <c r="M991" t="str">
        <f t="shared" si="15"/>
        <v>06001</v>
      </c>
    </row>
    <row r="992" spans="1:13" x14ac:dyDescent="0.25">
      <c r="A992" t="s">
        <v>229</v>
      </c>
      <c r="B992" t="s">
        <v>6324</v>
      </c>
      <c r="C992" t="s">
        <v>6529</v>
      </c>
      <c r="D992" t="s">
        <v>6176</v>
      </c>
      <c r="E992" t="s">
        <v>6532</v>
      </c>
      <c r="F992" t="s">
        <v>6322</v>
      </c>
      <c r="G992" t="s">
        <v>4966</v>
      </c>
      <c r="H992" t="s">
        <v>5524</v>
      </c>
      <c r="I992" t="s">
        <v>224</v>
      </c>
      <c r="J992" t="s">
        <v>170</v>
      </c>
      <c r="K992" t="s">
        <v>6199</v>
      </c>
      <c r="M992" t="str">
        <f t="shared" si="15"/>
        <v>06013</v>
      </c>
    </row>
    <row r="993" spans="1:13" x14ac:dyDescent="0.25">
      <c r="A993" t="s">
        <v>319</v>
      </c>
      <c r="B993" t="s">
        <v>6324</v>
      </c>
      <c r="C993" t="s">
        <v>6529</v>
      </c>
      <c r="D993" t="s">
        <v>6176</v>
      </c>
      <c r="E993" t="s">
        <v>6530</v>
      </c>
      <c r="F993" t="s">
        <v>6322</v>
      </c>
      <c r="G993" t="s">
        <v>6531</v>
      </c>
      <c r="H993" t="s">
        <v>5524</v>
      </c>
      <c r="I993" t="s">
        <v>224</v>
      </c>
      <c r="J993" t="s">
        <v>618</v>
      </c>
      <c r="K993" t="s">
        <v>6174</v>
      </c>
      <c r="M993" t="str">
        <f t="shared" si="15"/>
        <v>06075</v>
      </c>
    </row>
    <row r="994" spans="1:13" x14ac:dyDescent="0.25">
      <c r="A994" t="s">
        <v>319</v>
      </c>
      <c r="B994" t="s">
        <v>6324</v>
      </c>
      <c r="C994" t="s">
        <v>6529</v>
      </c>
      <c r="D994" t="s">
        <v>6176</v>
      </c>
      <c r="E994" t="s">
        <v>6530</v>
      </c>
      <c r="F994" t="s">
        <v>6322</v>
      </c>
      <c r="G994" t="s">
        <v>5399</v>
      </c>
      <c r="H994" t="s">
        <v>5524</v>
      </c>
      <c r="I994" t="s">
        <v>224</v>
      </c>
      <c r="J994" t="s">
        <v>43</v>
      </c>
      <c r="K994" t="s">
        <v>6174</v>
      </c>
      <c r="M994" t="str">
        <f t="shared" si="15"/>
        <v>06081</v>
      </c>
    </row>
    <row r="995" spans="1:13" x14ac:dyDescent="0.25">
      <c r="A995" t="s">
        <v>4641</v>
      </c>
      <c r="B995" t="s">
        <v>6324</v>
      </c>
      <c r="C995" t="s">
        <v>6529</v>
      </c>
      <c r="D995" t="s">
        <v>6176</v>
      </c>
      <c r="E995" t="s">
        <v>6528</v>
      </c>
      <c r="F995" t="s">
        <v>6322</v>
      </c>
      <c r="G995" t="s">
        <v>5595</v>
      </c>
      <c r="H995" t="s">
        <v>5524</v>
      </c>
      <c r="I995" t="s">
        <v>224</v>
      </c>
      <c r="J995" t="s">
        <v>754</v>
      </c>
      <c r="K995" t="s">
        <v>6174</v>
      </c>
      <c r="M995" t="str">
        <f t="shared" si="15"/>
        <v>06041</v>
      </c>
    </row>
    <row r="996" spans="1:13" x14ac:dyDescent="0.25">
      <c r="A996" t="s">
        <v>2657</v>
      </c>
      <c r="B996" t="s">
        <v>6525</v>
      </c>
      <c r="C996" t="s">
        <v>6524</v>
      </c>
      <c r="D996" t="s">
        <v>6176</v>
      </c>
      <c r="F996" t="s">
        <v>6523</v>
      </c>
      <c r="G996" t="s">
        <v>5275</v>
      </c>
      <c r="H996" t="s">
        <v>5784</v>
      </c>
      <c r="I996" t="s">
        <v>2650</v>
      </c>
      <c r="J996" t="s">
        <v>1625</v>
      </c>
      <c r="K996" t="s">
        <v>6174</v>
      </c>
      <c r="M996" t="str">
        <f t="shared" si="15"/>
        <v>72023</v>
      </c>
    </row>
    <row r="997" spans="1:13" x14ac:dyDescent="0.25">
      <c r="A997" t="s">
        <v>2657</v>
      </c>
      <c r="B997" t="s">
        <v>6525</v>
      </c>
      <c r="C997" t="s">
        <v>6524</v>
      </c>
      <c r="D997" t="s">
        <v>6176</v>
      </c>
      <c r="F997" t="s">
        <v>6523</v>
      </c>
      <c r="G997" t="s">
        <v>6527</v>
      </c>
      <c r="H997" t="s">
        <v>5784</v>
      </c>
      <c r="I997" t="s">
        <v>2650</v>
      </c>
      <c r="J997" t="s">
        <v>768</v>
      </c>
      <c r="K997" t="s">
        <v>6174</v>
      </c>
      <c r="M997" t="str">
        <f t="shared" si="15"/>
        <v>72079</v>
      </c>
    </row>
    <row r="998" spans="1:13" x14ac:dyDescent="0.25">
      <c r="A998" t="s">
        <v>2657</v>
      </c>
      <c r="B998" t="s">
        <v>6525</v>
      </c>
      <c r="C998" t="s">
        <v>6524</v>
      </c>
      <c r="D998" t="s">
        <v>6176</v>
      </c>
      <c r="F998" t="s">
        <v>6523</v>
      </c>
      <c r="G998" t="s">
        <v>6526</v>
      </c>
      <c r="H998" t="s">
        <v>5784</v>
      </c>
      <c r="I998" t="s">
        <v>2650</v>
      </c>
      <c r="J998" t="s">
        <v>1177</v>
      </c>
      <c r="K998" t="s">
        <v>6174</v>
      </c>
      <c r="M998" t="str">
        <f t="shared" si="15"/>
        <v>72121</v>
      </c>
    </row>
    <row r="999" spans="1:13" x14ac:dyDescent="0.25">
      <c r="A999" t="s">
        <v>2657</v>
      </c>
      <c r="B999" t="s">
        <v>6525</v>
      </c>
      <c r="C999" t="s">
        <v>6524</v>
      </c>
      <c r="D999" t="s">
        <v>6176</v>
      </c>
      <c r="F999" t="s">
        <v>6523</v>
      </c>
      <c r="G999" t="s">
        <v>6522</v>
      </c>
      <c r="H999" t="s">
        <v>5784</v>
      </c>
      <c r="I999" t="s">
        <v>2650</v>
      </c>
      <c r="J999" t="s">
        <v>95</v>
      </c>
      <c r="K999" t="s">
        <v>6174</v>
      </c>
      <c r="M999" t="str">
        <f t="shared" si="15"/>
        <v>72125</v>
      </c>
    </row>
    <row r="1000" spans="1:13" x14ac:dyDescent="0.25">
      <c r="A1000" t="s">
        <v>316</v>
      </c>
      <c r="B1000" t="s">
        <v>6324</v>
      </c>
      <c r="C1000" t="s">
        <v>6520</v>
      </c>
      <c r="D1000" t="s">
        <v>6176</v>
      </c>
      <c r="F1000" t="s">
        <v>6322</v>
      </c>
      <c r="G1000" t="s">
        <v>6521</v>
      </c>
      <c r="H1000" t="s">
        <v>5524</v>
      </c>
      <c r="I1000" t="s">
        <v>224</v>
      </c>
      <c r="J1000" t="s">
        <v>145</v>
      </c>
      <c r="K1000" t="s">
        <v>6199</v>
      </c>
      <c r="M1000" t="str">
        <f t="shared" si="15"/>
        <v>06069</v>
      </c>
    </row>
    <row r="1001" spans="1:13" x14ac:dyDescent="0.25">
      <c r="A1001" t="s">
        <v>316</v>
      </c>
      <c r="B1001" t="s">
        <v>6324</v>
      </c>
      <c r="C1001" t="s">
        <v>6520</v>
      </c>
      <c r="D1001" t="s">
        <v>6176</v>
      </c>
      <c r="F1001" t="s">
        <v>6322</v>
      </c>
      <c r="G1001" t="s">
        <v>5568</v>
      </c>
      <c r="H1001" t="s">
        <v>5524</v>
      </c>
      <c r="I1001" t="s">
        <v>224</v>
      </c>
      <c r="J1001" t="s">
        <v>314</v>
      </c>
      <c r="K1001" t="s">
        <v>6174</v>
      </c>
      <c r="M1001" t="str">
        <f t="shared" si="15"/>
        <v>06085</v>
      </c>
    </row>
    <row r="1002" spans="1:13" x14ac:dyDescent="0.25">
      <c r="A1002" t="s">
        <v>2654</v>
      </c>
      <c r="B1002" t="s">
        <v>6491</v>
      </c>
      <c r="C1002" t="s">
        <v>6490</v>
      </c>
      <c r="D1002" t="s">
        <v>6176</v>
      </c>
      <c r="F1002" t="s">
        <v>6489</v>
      </c>
      <c r="G1002" t="s">
        <v>6519</v>
      </c>
      <c r="H1002" t="s">
        <v>5784</v>
      </c>
      <c r="I1002" t="s">
        <v>2650</v>
      </c>
      <c r="J1002" t="s">
        <v>108</v>
      </c>
      <c r="K1002" t="s">
        <v>6174</v>
      </c>
      <c r="M1002" t="str">
        <f t="shared" si="15"/>
        <v>72007</v>
      </c>
    </row>
    <row r="1003" spans="1:13" x14ac:dyDescent="0.25">
      <c r="A1003" t="s">
        <v>2654</v>
      </c>
      <c r="B1003" t="s">
        <v>6491</v>
      </c>
      <c r="C1003" t="s">
        <v>6490</v>
      </c>
      <c r="D1003" t="s">
        <v>6176</v>
      </c>
      <c r="F1003" t="s">
        <v>6489</v>
      </c>
      <c r="G1003" t="s">
        <v>6518</v>
      </c>
      <c r="H1003" t="s">
        <v>5784</v>
      </c>
      <c r="I1003" t="s">
        <v>2650</v>
      </c>
      <c r="J1003" t="s">
        <v>860</v>
      </c>
      <c r="K1003" t="s">
        <v>6174</v>
      </c>
      <c r="M1003" t="str">
        <f t="shared" si="15"/>
        <v>72009</v>
      </c>
    </row>
    <row r="1004" spans="1:13" x14ac:dyDescent="0.25">
      <c r="A1004" t="s">
        <v>2654</v>
      </c>
      <c r="B1004" t="s">
        <v>6491</v>
      </c>
      <c r="C1004" t="s">
        <v>6490</v>
      </c>
      <c r="D1004" t="s">
        <v>6176</v>
      </c>
      <c r="F1004" t="s">
        <v>6489</v>
      </c>
      <c r="G1004" t="s">
        <v>6517</v>
      </c>
      <c r="H1004" t="s">
        <v>5784</v>
      </c>
      <c r="I1004" t="s">
        <v>2650</v>
      </c>
      <c r="J1004" t="s">
        <v>1611</v>
      </c>
      <c r="K1004" t="s">
        <v>6199</v>
      </c>
      <c r="M1004" t="str">
        <f t="shared" si="15"/>
        <v>72017</v>
      </c>
    </row>
    <row r="1005" spans="1:13" x14ac:dyDescent="0.25">
      <c r="A1005" t="s">
        <v>2654</v>
      </c>
      <c r="B1005" t="s">
        <v>6491</v>
      </c>
      <c r="C1005" t="s">
        <v>6490</v>
      </c>
      <c r="D1005" t="s">
        <v>6176</v>
      </c>
      <c r="F1005" t="s">
        <v>6489</v>
      </c>
      <c r="G1005" t="s">
        <v>6516</v>
      </c>
      <c r="H1005" t="s">
        <v>5784</v>
      </c>
      <c r="I1005" t="s">
        <v>2650</v>
      </c>
      <c r="J1005" t="s">
        <v>210</v>
      </c>
      <c r="K1005" t="s">
        <v>6174</v>
      </c>
      <c r="M1005" t="str">
        <f t="shared" si="15"/>
        <v>72019</v>
      </c>
    </row>
    <row r="1006" spans="1:13" x14ac:dyDescent="0.25">
      <c r="A1006" t="s">
        <v>2654</v>
      </c>
      <c r="B1006" t="s">
        <v>6491</v>
      </c>
      <c r="C1006" t="s">
        <v>6490</v>
      </c>
      <c r="D1006" t="s">
        <v>6176</v>
      </c>
      <c r="F1006" t="s">
        <v>6489</v>
      </c>
      <c r="G1006" t="s">
        <v>6515</v>
      </c>
      <c r="H1006" t="s">
        <v>5784</v>
      </c>
      <c r="I1006" t="s">
        <v>2650</v>
      </c>
      <c r="J1006" t="s">
        <v>1014</v>
      </c>
      <c r="K1006" t="s">
        <v>6174</v>
      </c>
      <c r="M1006" t="str">
        <f t="shared" si="15"/>
        <v>72021</v>
      </c>
    </row>
    <row r="1007" spans="1:13" x14ac:dyDescent="0.25">
      <c r="A1007" t="s">
        <v>2654</v>
      </c>
      <c r="B1007" t="s">
        <v>6491</v>
      </c>
      <c r="C1007" t="s">
        <v>6490</v>
      </c>
      <c r="D1007" t="s">
        <v>6176</v>
      </c>
      <c r="F1007" t="s">
        <v>6489</v>
      </c>
      <c r="G1007" t="s">
        <v>5819</v>
      </c>
      <c r="H1007" t="s">
        <v>5784</v>
      </c>
      <c r="I1007" t="s">
        <v>2650</v>
      </c>
      <c r="J1007" t="s">
        <v>196</v>
      </c>
      <c r="K1007" t="s">
        <v>6174</v>
      </c>
      <c r="M1007" t="str">
        <f t="shared" si="15"/>
        <v>72025</v>
      </c>
    </row>
    <row r="1008" spans="1:13" x14ac:dyDescent="0.25">
      <c r="A1008" t="s">
        <v>2654</v>
      </c>
      <c r="B1008" t="s">
        <v>6491</v>
      </c>
      <c r="C1008" t="s">
        <v>6490</v>
      </c>
      <c r="D1008" t="s">
        <v>6176</v>
      </c>
      <c r="F1008" t="s">
        <v>6489</v>
      </c>
      <c r="G1008" t="s">
        <v>6514</v>
      </c>
      <c r="H1008" t="s">
        <v>5784</v>
      </c>
      <c r="I1008" t="s">
        <v>2650</v>
      </c>
      <c r="J1008" t="s">
        <v>247</v>
      </c>
      <c r="K1008" t="s">
        <v>6174</v>
      </c>
      <c r="M1008" t="str">
        <f t="shared" si="15"/>
        <v>72029</v>
      </c>
    </row>
    <row r="1009" spans="1:13" x14ac:dyDescent="0.25">
      <c r="A1009" t="s">
        <v>2654</v>
      </c>
      <c r="B1009" t="s">
        <v>6491</v>
      </c>
      <c r="C1009" t="s">
        <v>6490</v>
      </c>
      <c r="D1009" t="s">
        <v>6176</v>
      </c>
      <c r="F1009" t="s">
        <v>6489</v>
      </c>
      <c r="G1009" t="s">
        <v>5768</v>
      </c>
      <c r="H1009" t="s">
        <v>5784</v>
      </c>
      <c r="I1009" t="s">
        <v>2650</v>
      </c>
      <c r="J1009" t="s">
        <v>135</v>
      </c>
      <c r="K1009" t="s">
        <v>6174</v>
      </c>
      <c r="M1009" t="str">
        <f t="shared" si="15"/>
        <v>72031</v>
      </c>
    </row>
    <row r="1010" spans="1:13" x14ac:dyDescent="0.25">
      <c r="A1010" t="s">
        <v>2654</v>
      </c>
      <c r="B1010" t="s">
        <v>6491</v>
      </c>
      <c r="C1010" t="s">
        <v>6490</v>
      </c>
      <c r="D1010" t="s">
        <v>6176</v>
      </c>
      <c r="F1010" t="s">
        <v>6489</v>
      </c>
      <c r="G1010" t="s">
        <v>6513</v>
      </c>
      <c r="H1010" t="s">
        <v>5784</v>
      </c>
      <c r="I1010" t="s">
        <v>2650</v>
      </c>
      <c r="J1010" t="s">
        <v>1058</v>
      </c>
      <c r="K1010" t="s">
        <v>6174</v>
      </c>
      <c r="M1010" t="str">
        <f t="shared" si="15"/>
        <v>72033</v>
      </c>
    </row>
    <row r="1011" spans="1:13" x14ac:dyDescent="0.25">
      <c r="A1011" t="s">
        <v>2654</v>
      </c>
      <c r="B1011" t="s">
        <v>6491</v>
      </c>
      <c r="C1011" t="s">
        <v>6490</v>
      </c>
      <c r="D1011" t="s">
        <v>6176</v>
      </c>
      <c r="F1011" t="s">
        <v>6489</v>
      </c>
      <c r="G1011" t="s">
        <v>5333</v>
      </c>
      <c r="H1011" t="s">
        <v>5784</v>
      </c>
      <c r="I1011" t="s">
        <v>2650</v>
      </c>
      <c r="J1011" t="s">
        <v>161</v>
      </c>
      <c r="K1011" t="s">
        <v>6174</v>
      </c>
      <c r="M1011" t="str">
        <f t="shared" si="15"/>
        <v>72035</v>
      </c>
    </row>
    <row r="1012" spans="1:13" x14ac:dyDescent="0.25">
      <c r="A1012" t="s">
        <v>2654</v>
      </c>
      <c r="B1012" t="s">
        <v>6491</v>
      </c>
      <c r="C1012" t="s">
        <v>6490</v>
      </c>
      <c r="D1012" t="s">
        <v>6176</v>
      </c>
      <c r="F1012" t="s">
        <v>6489</v>
      </c>
      <c r="G1012" t="s">
        <v>6512</v>
      </c>
      <c r="H1012" t="s">
        <v>5784</v>
      </c>
      <c r="I1012" t="s">
        <v>2650</v>
      </c>
      <c r="J1012" t="s">
        <v>232</v>
      </c>
      <c r="K1012" t="s">
        <v>6199</v>
      </c>
      <c r="M1012" t="str">
        <f t="shared" si="15"/>
        <v>72037</v>
      </c>
    </row>
    <row r="1013" spans="1:13" x14ac:dyDescent="0.25">
      <c r="A1013" t="s">
        <v>2654</v>
      </c>
      <c r="B1013" t="s">
        <v>6491</v>
      </c>
      <c r="C1013" t="s">
        <v>6490</v>
      </c>
      <c r="D1013" t="s">
        <v>6176</v>
      </c>
      <c r="F1013" t="s">
        <v>6489</v>
      </c>
      <c r="G1013" t="s">
        <v>6511</v>
      </c>
      <c r="H1013" t="s">
        <v>5784</v>
      </c>
      <c r="I1013" t="s">
        <v>2650</v>
      </c>
      <c r="J1013" t="s">
        <v>454</v>
      </c>
      <c r="K1013" t="s">
        <v>6174</v>
      </c>
      <c r="M1013" t="str">
        <f t="shared" si="15"/>
        <v>72039</v>
      </c>
    </row>
    <row r="1014" spans="1:13" x14ac:dyDescent="0.25">
      <c r="A1014" t="s">
        <v>2654</v>
      </c>
      <c r="B1014" t="s">
        <v>6491</v>
      </c>
      <c r="C1014" t="s">
        <v>6490</v>
      </c>
      <c r="D1014" t="s">
        <v>6176</v>
      </c>
      <c r="F1014" t="s">
        <v>6489</v>
      </c>
      <c r="G1014" t="s">
        <v>5385</v>
      </c>
      <c r="H1014" t="s">
        <v>5784</v>
      </c>
      <c r="I1014" t="s">
        <v>2650</v>
      </c>
      <c r="J1014" t="s">
        <v>754</v>
      </c>
      <c r="K1014" t="s">
        <v>6174</v>
      </c>
      <c r="M1014" t="str">
        <f t="shared" si="15"/>
        <v>72041</v>
      </c>
    </row>
    <row r="1015" spans="1:13" x14ac:dyDescent="0.25">
      <c r="A1015" t="s">
        <v>2654</v>
      </c>
      <c r="B1015" t="s">
        <v>6491</v>
      </c>
      <c r="C1015" t="s">
        <v>6490</v>
      </c>
      <c r="D1015" t="s">
        <v>6176</v>
      </c>
      <c r="F1015" t="s">
        <v>6489</v>
      </c>
      <c r="G1015" t="s">
        <v>6510</v>
      </c>
      <c r="H1015" t="s">
        <v>5784</v>
      </c>
      <c r="I1015" t="s">
        <v>2650</v>
      </c>
      <c r="J1015" t="s">
        <v>112</v>
      </c>
      <c r="K1015" t="s">
        <v>6174</v>
      </c>
      <c r="M1015" t="str">
        <f t="shared" si="15"/>
        <v>72045</v>
      </c>
    </row>
    <row r="1016" spans="1:13" x14ac:dyDescent="0.25">
      <c r="A1016" t="s">
        <v>2654</v>
      </c>
      <c r="B1016" t="s">
        <v>6491</v>
      </c>
      <c r="C1016" t="s">
        <v>6490</v>
      </c>
      <c r="D1016" t="s">
        <v>6176</v>
      </c>
      <c r="F1016" t="s">
        <v>6489</v>
      </c>
      <c r="G1016" t="s">
        <v>6509</v>
      </c>
      <c r="H1016" t="s">
        <v>5784</v>
      </c>
      <c r="I1016" t="s">
        <v>2650</v>
      </c>
      <c r="J1016" t="s">
        <v>461</v>
      </c>
      <c r="K1016" t="s">
        <v>6174</v>
      </c>
      <c r="M1016" t="str">
        <f t="shared" si="15"/>
        <v>72047</v>
      </c>
    </row>
    <row r="1017" spans="1:13" x14ac:dyDescent="0.25">
      <c r="A1017" t="s">
        <v>2654</v>
      </c>
      <c r="B1017" t="s">
        <v>6491</v>
      </c>
      <c r="C1017" t="s">
        <v>6490</v>
      </c>
      <c r="D1017" t="s">
        <v>6176</v>
      </c>
      <c r="F1017" t="s">
        <v>6489</v>
      </c>
      <c r="G1017" t="s">
        <v>6508</v>
      </c>
      <c r="H1017" t="s">
        <v>5784</v>
      </c>
      <c r="I1017" t="s">
        <v>2650</v>
      </c>
      <c r="J1017" t="s">
        <v>126</v>
      </c>
      <c r="K1017" t="s">
        <v>6174</v>
      </c>
      <c r="M1017" t="str">
        <f t="shared" si="15"/>
        <v>72051</v>
      </c>
    </row>
    <row r="1018" spans="1:13" x14ac:dyDescent="0.25">
      <c r="A1018" t="s">
        <v>2654</v>
      </c>
      <c r="B1018" t="s">
        <v>6491</v>
      </c>
      <c r="C1018" t="s">
        <v>6490</v>
      </c>
      <c r="D1018" t="s">
        <v>6176</v>
      </c>
      <c r="F1018" t="s">
        <v>6489</v>
      </c>
      <c r="G1018" t="s">
        <v>5480</v>
      </c>
      <c r="H1018" t="s">
        <v>5784</v>
      </c>
      <c r="I1018" t="s">
        <v>2650</v>
      </c>
      <c r="J1018" t="s">
        <v>480</v>
      </c>
      <c r="K1018" t="s">
        <v>6199</v>
      </c>
      <c r="M1018" t="str">
        <f t="shared" si="15"/>
        <v>72053</v>
      </c>
    </row>
    <row r="1019" spans="1:13" x14ac:dyDescent="0.25">
      <c r="A1019" t="s">
        <v>2654</v>
      </c>
      <c r="B1019" t="s">
        <v>6491</v>
      </c>
      <c r="C1019" t="s">
        <v>6490</v>
      </c>
      <c r="D1019" t="s">
        <v>6176</v>
      </c>
      <c r="F1019" t="s">
        <v>6489</v>
      </c>
      <c r="G1019" t="s">
        <v>6507</v>
      </c>
      <c r="H1019" t="s">
        <v>5784</v>
      </c>
      <c r="I1019" t="s">
        <v>2650</v>
      </c>
      <c r="J1019" t="s">
        <v>6506</v>
      </c>
      <c r="K1019" t="s">
        <v>6199</v>
      </c>
      <c r="M1019" t="str">
        <f t="shared" si="15"/>
        <v>72054</v>
      </c>
    </row>
    <row r="1020" spans="1:13" x14ac:dyDescent="0.25">
      <c r="A1020" t="s">
        <v>2654</v>
      </c>
      <c r="B1020" t="s">
        <v>6491</v>
      </c>
      <c r="C1020" t="s">
        <v>6490</v>
      </c>
      <c r="D1020" t="s">
        <v>6176</v>
      </c>
      <c r="F1020" t="s">
        <v>6489</v>
      </c>
      <c r="G1020" t="s">
        <v>4843</v>
      </c>
      <c r="H1020" t="s">
        <v>5784</v>
      </c>
      <c r="I1020" t="s">
        <v>2650</v>
      </c>
      <c r="J1020" t="s">
        <v>594</v>
      </c>
      <c r="K1020" t="s">
        <v>6174</v>
      </c>
      <c r="M1020" t="str">
        <f t="shared" si="15"/>
        <v>72061</v>
      </c>
    </row>
    <row r="1021" spans="1:13" x14ac:dyDescent="0.25">
      <c r="A1021" t="s">
        <v>2654</v>
      </c>
      <c r="B1021" t="s">
        <v>6491</v>
      </c>
      <c r="C1021" t="s">
        <v>6490</v>
      </c>
      <c r="D1021" t="s">
        <v>6176</v>
      </c>
      <c r="F1021" t="s">
        <v>6489</v>
      </c>
      <c r="G1021" t="s">
        <v>6505</v>
      </c>
      <c r="H1021" t="s">
        <v>5784</v>
      </c>
      <c r="I1021" t="s">
        <v>2650</v>
      </c>
      <c r="J1021" t="s">
        <v>1208</v>
      </c>
      <c r="K1021" t="s">
        <v>6174</v>
      </c>
      <c r="M1021" t="str">
        <f t="shared" si="15"/>
        <v>72063</v>
      </c>
    </row>
    <row r="1022" spans="1:13" x14ac:dyDescent="0.25">
      <c r="A1022" t="s">
        <v>2654</v>
      </c>
      <c r="B1022" t="s">
        <v>6491</v>
      </c>
      <c r="C1022" t="s">
        <v>6490</v>
      </c>
      <c r="D1022" t="s">
        <v>6176</v>
      </c>
      <c r="F1022" t="s">
        <v>6489</v>
      </c>
      <c r="G1022" t="s">
        <v>5212</v>
      </c>
      <c r="H1022" t="s">
        <v>5784</v>
      </c>
      <c r="I1022" t="s">
        <v>2650</v>
      </c>
      <c r="J1022" t="s">
        <v>145</v>
      </c>
      <c r="K1022" t="s">
        <v>6174</v>
      </c>
      <c r="M1022" t="str">
        <f t="shared" si="15"/>
        <v>72069</v>
      </c>
    </row>
    <row r="1023" spans="1:13" x14ac:dyDescent="0.25">
      <c r="A1023" t="s">
        <v>2654</v>
      </c>
      <c r="B1023" t="s">
        <v>6491</v>
      </c>
      <c r="C1023" t="s">
        <v>6490</v>
      </c>
      <c r="D1023" t="s">
        <v>6176</v>
      </c>
      <c r="F1023" t="s">
        <v>6489</v>
      </c>
      <c r="G1023" t="s">
        <v>6504</v>
      </c>
      <c r="H1023" t="s">
        <v>5784</v>
      </c>
      <c r="I1023" t="s">
        <v>2650</v>
      </c>
      <c r="J1023" t="s">
        <v>66</v>
      </c>
      <c r="K1023" t="s">
        <v>6174</v>
      </c>
      <c r="M1023" t="str">
        <f t="shared" si="15"/>
        <v>72077</v>
      </c>
    </row>
    <row r="1024" spans="1:13" x14ac:dyDescent="0.25">
      <c r="A1024" t="s">
        <v>2654</v>
      </c>
      <c r="B1024" t="s">
        <v>6491</v>
      </c>
      <c r="C1024" t="s">
        <v>6490</v>
      </c>
      <c r="D1024" t="s">
        <v>6176</v>
      </c>
      <c r="F1024" t="s">
        <v>6489</v>
      </c>
      <c r="G1024" t="s">
        <v>6503</v>
      </c>
      <c r="H1024" t="s">
        <v>5784</v>
      </c>
      <c r="I1024" t="s">
        <v>2650</v>
      </c>
      <c r="J1024" t="s">
        <v>314</v>
      </c>
      <c r="K1024" t="s">
        <v>6174</v>
      </c>
      <c r="M1024" t="str">
        <f t="shared" si="15"/>
        <v>72085</v>
      </c>
    </row>
    <row r="1025" spans="1:13" x14ac:dyDescent="0.25">
      <c r="A1025" t="s">
        <v>2654</v>
      </c>
      <c r="B1025" t="s">
        <v>6491</v>
      </c>
      <c r="C1025" t="s">
        <v>6490</v>
      </c>
      <c r="D1025" t="s">
        <v>6176</v>
      </c>
      <c r="F1025" t="s">
        <v>6489</v>
      </c>
      <c r="G1025" t="s">
        <v>6502</v>
      </c>
      <c r="H1025" t="s">
        <v>5784</v>
      </c>
      <c r="I1025" t="s">
        <v>2650</v>
      </c>
      <c r="J1025" t="s">
        <v>646</v>
      </c>
      <c r="K1025" t="s">
        <v>6174</v>
      </c>
      <c r="M1025" t="str">
        <f t="shared" si="15"/>
        <v>72087</v>
      </c>
    </row>
    <row r="1026" spans="1:13" x14ac:dyDescent="0.25">
      <c r="A1026" t="s">
        <v>2654</v>
      </c>
      <c r="B1026" t="s">
        <v>6491</v>
      </c>
      <c r="C1026" t="s">
        <v>6490</v>
      </c>
      <c r="D1026" t="s">
        <v>6176</v>
      </c>
      <c r="F1026" t="s">
        <v>6489</v>
      </c>
      <c r="G1026" t="s">
        <v>6501</v>
      </c>
      <c r="H1026" t="s">
        <v>5784</v>
      </c>
      <c r="I1026" t="s">
        <v>2650</v>
      </c>
      <c r="J1026" t="s">
        <v>574</v>
      </c>
      <c r="K1026" t="s">
        <v>6199</v>
      </c>
      <c r="M1026" t="str">
        <f t="shared" ref="M1026:M1089" si="16">I1026&amp;J1026</f>
        <v>72089</v>
      </c>
    </row>
    <row r="1027" spans="1:13" x14ac:dyDescent="0.25">
      <c r="A1027" t="s">
        <v>2654</v>
      </c>
      <c r="B1027" t="s">
        <v>6491</v>
      </c>
      <c r="C1027" t="s">
        <v>6490</v>
      </c>
      <c r="D1027" t="s">
        <v>6176</v>
      </c>
      <c r="F1027" t="s">
        <v>6489</v>
      </c>
      <c r="G1027" t="s">
        <v>6500</v>
      </c>
      <c r="H1027" t="s">
        <v>5784</v>
      </c>
      <c r="I1027" t="s">
        <v>2650</v>
      </c>
      <c r="J1027" t="s">
        <v>156</v>
      </c>
      <c r="K1027" t="s">
        <v>6174</v>
      </c>
      <c r="M1027" t="str">
        <f t="shared" si="16"/>
        <v>72091</v>
      </c>
    </row>
    <row r="1028" spans="1:13" x14ac:dyDescent="0.25">
      <c r="A1028" t="s">
        <v>2654</v>
      </c>
      <c r="B1028" t="s">
        <v>6491</v>
      </c>
      <c r="C1028" t="s">
        <v>6490</v>
      </c>
      <c r="D1028" t="s">
        <v>6176</v>
      </c>
      <c r="F1028" t="s">
        <v>6489</v>
      </c>
      <c r="G1028" t="s">
        <v>6499</v>
      </c>
      <c r="H1028" t="s">
        <v>5784</v>
      </c>
      <c r="I1028" t="s">
        <v>2650</v>
      </c>
      <c r="J1028" t="s">
        <v>351</v>
      </c>
      <c r="K1028" t="s">
        <v>6199</v>
      </c>
      <c r="M1028" t="str">
        <f t="shared" si="16"/>
        <v>72095</v>
      </c>
    </row>
    <row r="1029" spans="1:13" x14ac:dyDescent="0.25">
      <c r="A1029" t="s">
        <v>2654</v>
      </c>
      <c r="B1029" t="s">
        <v>6491</v>
      </c>
      <c r="C1029" t="s">
        <v>6490</v>
      </c>
      <c r="D1029" t="s">
        <v>6176</v>
      </c>
      <c r="F1029" t="s">
        <v>6489</v>
      </c>
      <c r="G1029" t="s">
        <v>6498</v>
      </c>
      <c r="H1029" t="s">
        <v>5784</v>
      </c>
      <c r="I1029" t="s">
        <v>2650</v>
      </c>
      <c r="J1029" t="s">
        <v>87</v>
      </c>
      <c r="K1029" t="s">
        <v>6174</v>
      </c>
      <c r="M1029" t="str">
        <f t="shared" si="16"/>
        <v>72101</v>
      </c>
    </row>
    <row r="1030" spans="1:13" x14ac:dyDescent="0.25">
      <c r="A1030" t="s">
        <v>2654</v>
      </c>
      <c r="B1030" t="s">
        <v>6491</v>
      </c>
      <c r="C1030" t="s">
        <v>6490</v>
      </c>
      <c r="D1030" t="s">
        <v>6176</v>
      </c>
      <c r="F1030" t="s">
        <v>6489</v>
      </c>
      <c r="G1030" t="s">
        <v>6497</v>
      </c>
      <c r="H1030" t="s">
        <v>5784</v>
      </c>
      <c r="I1030" t="s">
        <v>2650</v>
      </c>
      <c r="J1030" t="s">
        <v>944</v>
      </c>
      <c r="K1030" t="s">
        <v>6199</v>
      </c>
      <c r="M1030" t="str">
        <f t="shared" si="16"/>
        <v>72103</v>
      </c>
    </row>
    <row r="1031" spans="1:13" x14ac:dyDescent="0.25">
      <c r="A1031" t="s">
        <v>2654</v>
      </c>
      <c r="B1031" t="s">
        <v>6491</v>
      </c>
      <c r="C1031" t="s">
        <v>6490</v>
      </c>
      <c r="D1031" t="s">
        <v>6176</v>
      </c>
      <c r="F1031" t="s">
        <v>6489</v>
      </c>
      <c r="G1031" t="s">
        <v>6496</v>
      </c>
      <c r="H1031" t="s">
        <v>5784</v>
      </c>
      <c r="I1031" t="s">
        <v>2650</v>
      </c>
      <c r="J1031" t="s">
        <v>1004</v>
      </c>
      <c r="K1031" t="s">
        <v>6174</v>
      </c>
      <c r="M1031" t="str">
        <f t="shared" si="16"/>
        <v>72105</v>
      </c>
    </row>
    <row r="1032" spans="1:13" x14ac:dyDescent="0.25">
      <c r="A1032" t="s">
        <v>2654</v>
      </c>
      <c r="B1032" t="s">
        <v>6491</v>
      </c>
      <c r="C1032" t="s">
        <v>6490</v>
      </c>
      <c r="D1032" t="s">
        <v>6176</v>
      </c>
      <c r="F1032" t="s">
        <v>6489</v>
      </c>
      <c r="G1032" t="s">
        <v>6495</v>
      </c>
      <c r="H1032" t="s">
        <v>5784</v>
      </c>
      <c r="I1032" t="s">
        <v>2650</v>
      </c>
      <c r="J1032" t="s">
        <v>560</v>
      </c>
      <c r="K1032" t="s">
        <v>6174</v>
      </c>
      <c r="M1032" t="str">
        <f t="shared" si="16"/>
        <v>72107</v>
      </c>
    </row>
    <row r="1033" spans="1:13" x14ac:dyDescent="0.25">
      <c r="A1033" t="s">
        <v>2654</v>
      </c>
      <c r="B1033" t="s">
        <v>6491</v>
      </c>
      <c r="C1033" t="s">
        <v>6490</v>
      </c>
      <c r="D1033" t="s">
        <v>6176</v>
      </c>
      <c r="F1033" t="s">
        <v>6489</v>
      </c>
      <c r="G1033" t="s">
        <v>6494</v>
      </c>
      <c r="H1033" t="s">
        <v>5784</v>
      </c>
      <c r="I1033" t="s">
        <v>2650</v>
      </c>
      <c r="J1033" t="s">
        <v>131</v>
      </c>
      <c r="K1033" t="s">
        <v>6174</v>
      </c>
      <c r="M1033" t="str">
        <f t="shared" si="16"/>
        <v>72119</v>
      </c>
    </row>
    <row r="1034" spans="1:13" x14ac:dyDescent="0.25">
      <c r="A1034" t="s">
        <v>2654</v>
      </c>
      <c r="B1034" t="s">
        <v>6491</v>
      </c>
      <c r="C1034" t="s">
        <v>6490</v>
      </c>
      <c r="D1034" t="s">
        <v>6176</v>
      </c>
      <c r="F1034" t="s">
        <v>6489</v>
      </c>
      <c r="G1034" t="s">
        <v>5457</v>
      </c>
      <c r="H1034" t="s">
        <v>5784</v>
      </c>
      <c r="I1034" t="s">
        <v>2650</v>
      </c>
      <c r="J1034" t="s">
        <v>960</v>
      </c>
      <c r="K1034" t="s">
        <v>6174</v>
      </c>
      <c r="M1034" t="str">
        <f t="shared" si="16"/>
        <v>72127</v>
      </c>
    </row>
    <row r="1035" spans="1:13" x14ac:dyDescent="0.25">
      <c r="A1035" t="s">
        <v>2654</v>
      </c>
      <c r="B1035" t="s">
        <v>6491</v>
      </c>
      <c r="C1035" t="s">
        <v>6490</v>
      </c>
      <c r="D1035" t="s">
        <v>6176</v>
      </c>
      <c r="F1035" t="s">
        <v>6489</v>
      </c>
      <c r="G1035" t="s">
        <v>6493</v>
      </c>
      <c r="H1035" t="s">
        <v>5784</v>
      </c>
      <c r="I1035" t="s">
        <v>2650</v>
      </c>
      <c r="J1035" t="s">
        <v>2067</v>
      </c>
      <c r="K1035" t="s">
        <v>6174</v>
      </c>
      <c r="M1035" t="str">
        <f t="shared" si="16"/>
        <v>72129</v>
      </c>
    </row>
    <row r="1036" spans="1:13" x14ac:dyDescent="0.25">
      <c r="A1036" t="s">
        <v>2654</v>
      </c>
      <c r="B1036" t="s">
        <v>6491</v>
      </c>
      <c r="C1036" t="s">
        <v>6490</v>
      </c>
      <c r="D1036" t="s">
        <v>6176</v>
      </c>
      <c r="F1036" t="s">
        <v>6489</v>
      </c>
      <c r="G1036" t="s">
        <v>4971</v>
      </c>
      <c r="H1036" t="s">
        <v>5784</v>
      </c>
      <c r="I1036" t="s">
        <v>2650</v>
      </c>
      <c r="J1036" t="s">
        <v>1216</v>
      </c>
      <c r="K1036" t="s">
        <v>6174</v>
      </c>
      <c r="M1036" t="str">
        <f t="shared" si="16"/>
        <v>72135</v>
      </c>
    </row>
    <row r="1037" spans="1:13" x14ac:dyDescent="0.25">
      <c r="A1037" t="s">
        <v>2654</v>
      </c>
      <c r="B1037" t="s">
        <v>6491</v>
      </c>
      <c r="C1037" t="s">
        <v>6490</v>
      </c>
      <c r="D1037" t="s">
        <v>6176</v>
      </c>
      <c r="F1037" t="s">
        <v>6489</v>
      </c>
      <c r="G1037" t="s">
        <v>4918</v>
      </c>
      <c r="H1037" t="s">
        <v>5784</v>
      </c>
      <c r="I1037" t="s">
        <v>2650</v>
      </c>
      <c r="J1037" t="s">
        <v>1895</v>
      </c>
      <c r="K1037" t="s">
        <v>6174</v>
      </c>
      <c r="M1037" t="str">
        <f t="shared" si="16"/>
        <v>72137</v>
      </c>
    </row>
    <row r="1038" spans="1:13" x14ac:dyDescent="0.25">
      <c r="A1038" t="s">
        <v>2654</v>
      </c>
      <c r="B1038" t="s">
        <v>6491</v>
      </c>
      <c r="C1038" t="s">
        <v>6490</v>
      </c>
      <c r="D1038" t="s">
        <v>6176</v>
      </c>
      <c r="F1038" t="s">
        <v>6489</v>
      </c>
      <c r="G1038" t="s">
        <v>5015</v>
      </c>
      <c r="H1038" t="s">
        <v>5784</v>
      </c>
      <c r="I1038" t="s">
        <v>2650</v>
      </c>
      <c r="J1038" t="s">
        <v>1169</v>
      </c>
      <c r="K1038" t="s">
        <v>6174</v>
      </c>
      <c r="M1038" t="str">
        <f t="shared" si="16"/>
        <v>72139</v>
      </c>
    </row>
    <row r="1039" spans="1:13" x14ac:dyDescent="0.25">
      <c r="A1039" t="s">
        <v>2654</v>
      </c>
      <c r="B1039" t="s">
        <v>6491</v>
      </c>
      <c r="C1039" t="s">
        <v>6490</v>
      </c>
      <c r="D1039" t="s">
        <v>6176</v>
      </c>
      <c r="F1039" t="s">
        <v>6489</v>
      </c>
      <c r="G1039" t="s">
        <v>6492</v>
      </c>
      <c r="H1039" t="s">
        <v>5784</v>
      </c>
      <c r="I1039" t="s">
        <v>2650</v>
      </c>
      <c r="J1039" t="s">
        <v>117</v>
      </c>
      <c r="K1039" t="s">
        <v>6174</v>
      </c>
      <c r="M1039" t="str">
        <f t="shared" si="16"/>
        <v>72143</v>
      </c>
    </row>
    <row r="1040" spans="1:13" x14ac:dyDescent="0.25">
      <c r="A1040" t="s">
        <v>2654</v>
      </c>
      <c r="B1040" t="s">
        <v>6491</v>
      </c>
      <c r="C1040" t="s">
        <v>6490</v>
      </c>
      <c r="D1040" t="s">
        <v>6176</v>
      </c>
      <c r="F1040" t="s">
        <v>6489</v>
      </c>
      <c r="G1040" t="s">
        <v>5213</v>
      </c>
      <c r="H1040" t="s">
        <v>5784</v>
      </c>
      <c r="I1040" t="s">
        <v>2650</v>
      </c>
      <c r="J1040" t="s">
        <v>1851</v>
      </c>
      <c r="K1040" t="s">
        <v>6174</v>
      </c>
      <c r="M1040" t="str">
        <f t="shared" si="16"/>
        <v>72145</v>
      </c>
    </row>
    <row r="1041" spans="1:13" x14ac:dyDescent="0.25">
      <c r="A1041" t="s">
        <v>2654</v>
      </c>
      <c r="B1041" t="s">
        <v>6491</v>
      </c>
      <c r="C1041" t="s">
        <v>6490</v>
      </c>
      <c r="D1041" t="s">
        <v>6176</v>
      </c>
      <c r="F1041" t="s">
        <v>6489</v>
      </c>
      <c r="G1041" t="s">
        <v>6488</v>
      </c>
      <c r="H1041" t="s">
        <v>5784</v>
      </c>
      <c r="I1041" t="s">
        <v>2650</v>
      </c>
      <c r="J1041" t="s">
        <v>1218</v>
      </c>
      <c r="K1041" t="s">
        <v>6174</v>
      </c>
      <c r="M1041" t="str">
        <f t="shared" si="16"/>
        <v>72151</v>
      </c>
    </row>
    <row r="1042" spans="1:13" x14ac:dyDescent="0.25">
      <c r="A1042" t="s">
        <v>769</v>
      </c>
      <c r="C1042" t="s">
        <v>6487</v>
      </c>
      <c r="D1042" t="s">
        <v>6176</v>
      </c>
      <c r="G1042" t="s">
        <v>5598</v>
      </c>
      <c r="H1042" t="s">
        <v>5524</v>
      </c>
      <c r="I1042" t="s">
        <v>224</v>
      </c>
      <c r="J1042" t="s">
        <v>768</v>
      </c>
      <c r="K1042" t="s">
        <v>6174</v>
      </c>
      <c r="M1042" t="str">
        <f t="shared" si="16"/>
        <v>06079</v>
      </c>
    </row>
    <row r="1043" spans="1:13" x14ac:dyDescent="0.25">
      <c r="A1043" t="s">
        <v>648</v>
      </c>
      <c r="B1043" t="s">
        <v>6324</v>
      </c>
      <c r="C1043" t="s">
        <v>6486</v>
      </c>
      <c r="D1043" t="s">
        <v>6176</v>
      </c>
      <c r="F1043" t="s">
        <v>6322</v>
      </c>
      <c r="G1043" t="s">
        <v>6485</v>
      </c>
      <c r="H1043" t="s">
        <v>5524</v>
      </c>
      <c r="I1043" t="s">
        <v>224</v>
      </c>
      <c r="J1043" t="s">
        <v>646</v>
      </c>
      <c r="K1043" t="s">
        <v>6174</v>
      </c>
      <c r="M1043" t="str">
        <f t="shared" si="16"/>
        <v>06087</v>
      </c>
    </row>
    <row r="1044" spans="1:13" x14ac:dyDescent="0.25">
      <c r="A1044" t="s">
        <v>2245</v>
      </c>
      <c r="B1044" t="s">
        <v>6484</v>
      </c>
      <c r="C1044" t="s">
        <v>6483</v>
      </c>
      <c r="D1044" t="s">
        <v>6176</v>
      </c>
      <c r="F1044" t="s">
        <v>6482</v>
      </c>
      <c r="G1044" t="s">
        <v>6481</v>
      </c>
      <c r="H1044" t="s">
        <v>5885</v>
      </c>
      <c r="I1044" t="s">
        <v>2232</v>
      </c>
      <c r="J1044" t="s">
        <v>1793</v>
      </c>
      <c r="K1044" t="s">
        <v>6174</v>
      </c>
      <c r="M1044" t="str">
        <f t="shared" si="16"/>
        <v>35049</v>
      </c>
    </row>
    <row r="1045" spans="1:13" x14ac:dyDescent="0.25">
      <c r="A1045" t="s">
        <v>4633</v>
      </c>
      <c r="C1045" t="s">
        <v>6480</v>
      </c>
      <c r="D1045" t="s">
        <v>6176</v>
      </c>
      <c r="G1045" t="s">
        <v>5762</v>
      </c>
      <c r="H1045" t="s">
        <v>5524</v>
      </c>
      <c r="I1045" t="s">
        <v>224</v>
      </c>
      <c r="J1045" t="s">
        <v>384</v>
      </c>
      <c r="K1045" t="s">
        <v>6174</v>
      </c>
      <c r="M1045" t="str">
        <f t="shared" si="16"/>
        <v>06083</v>
      </c>
    </row>
    <row r="1046" spans="1:13" x14ac:dyDescent="0.25">
      <c r="A1046" t="s">
        <v>545</v>
      </c>
      <c r="B1046" t="s">
        <v>6324</v>
      </c>
      <c r="C1046" t="s">
        <v>6479</v>
      </c>
      <c r="D1046" t="s">
        <v>6176</v>
      </c>
      <c r="F1046" t="s">
        <v>6322</v>
      </c>
      <c r="G1046" t="s">
        <v>5582</v>
      </c>
      <c r="H1046" t="s">
        <v>5524</v>
      </c>
      <c r="I1046" t="s">
        <v>224</v>
      </c>
      <c r="J1046" t="s">
        <v>82</v>
      </c>
      <c r="K1046" t="s">
        <v>6174</v>
      </c>
      <c r="M1046" t="str">
        <f t="shared" si="16"/>
        <v>06097</v>
      </c>
    </row>
    <row r="1047" spans="1:13" x14ac:dyDescent="0.25">
      <c r="A1047" t="s">
        <v>1195</v>
      </c>
      <c r="B1047" t="s">
        <v>6476</v>
      </c>
      <c r="C1047" t="s">
        <v>6475</v>
      </c>
      <c r="D1047" t="s">
        <v>6176</v>
      </c>
      <c r="F1047" t="s">
        <v>6474</v>
      </c>
      <c r="G1047" t="s">
        <v>6478</v>
      </c>
      <c r="H1047" t="s">
        <v>5278</v>
      </c>
      <c r="I1047" t="s">
        <v>1142</v>
      </c>
      <c r="J1047" t="s">
        <v>247</v>
      </c>
      <c r="K1047" t="s">
        <v>6174</v>
      </c>
      <c r="M1047" t="str">
        <f t="shared" si="16"/>
        <v>13029</v>
      </c>
    </row>
    <row r="1048" spans="1:13" x14ac:dyDescent="0.25">
      <c r="A1048" t="s">
        <v>1195</v>
      </c>
      <c r="B1048" t="s">
        <v>6476</v>
      </c>
      <c r="C1048" t="s">
        <v>6475</v>
      </c>
      <c r="D1048" t="s">
        <v>6176</v>
      </c>
      <c r="F1048" t="s">
        <v>6474</v>
      </c>
      <c r="G1048" t="s">
        <v>6477</v>
      </c>
      <c r="H1048" t="s">
        <v>5278</v>
      </c>
      <c r="I1048" t="s">
        <v>1142</v>
      </c>
      <c r="J1048" t="s">
        <v>126</v>
      </c>
      <c r="K1048" t="s">
        <v>6174</v>
      </c>
      <c r="M1048" t="str">
        <f t="shared" si="16"/>
        <v>13051</v>
      </c>
    </row>
    <row r="1049" spans="1:13" x14ac:dyDescent="0.25">
      <c r="A1049" t="s">
        <v>1195</v>
      </c>
      <c r="B1049" t="s">
        <v>6476</v>
      </c>
      <c r="C1049" t="s">
        <v>6475</v>
      </c>
      <c r="D1049" t="s">
        <v>6176</v>
      </c>
      <c r="F1049" t="s">
        <v>6474</v>
      </c>
      <c r="G1049" t="s">
        <v>6473</v>
      </c>
      <c r="H1049" t="s">
        <v>5278</v>
      </c>
      <c r="I1049" t="s">
        <v>1142</v>
      </c>
      <c r="J1049" t="s">
        <v>944</v>
      </c>
      <c r="K1049" t="s">
        <v>6199</v>
      </c>
      <c r="M1049" t="str">
        <f t="shared" si="16"/>
        <v>13103</v>
      </c>
    </row>
    <row r="1050" spans="1:13" x14ac:dyDescent="0.25">
      <c r="A1050" t="s">
        <v>2574</v>
      </c>
      <c r="C1050" t="s">
        <v>6471</v>
      </c>
      <c r="D1050" t="s">
        <v>6176</v>
      </c>
      <c r="G1050" t="s">
        <v>6472</v>
      </c>
      <c r="H1050" t="s">
        <v>5454</v>
      </c>
      <c r="I1050" t="s">
        <v>2541</v>
      </c>
      <c r="J1050" t="s">
        <v>145</v>
      </c>
      <c r="K1050" t="s">
        <v>6174</v>
      </c>
      <c r="M1050" t="str">
        <f t="shared" si="16"/>
        <v>42069</v>
      </c>
    </row>
    <row r="1051" spans="1:13" x14ac:dyDescent="0.25">
      <c r="A1051" t="s">
        <v>2574</v>
      </c>
      <c r="C1051" t="s">
        <v>6471</v>
      </c>
      <c r="D1051" t="s">
        <v>6176</v>
      </c>
      <c r="G1051" t="s">
        <v>5642</v>
      </c>
      <c r="H1051" t="s">
        <v>5454</v>
      </c>
      <c r="I1051" t="s">
        <v>2541</v>
      </c>
      <c r="J1051" t="s">
        <v>768</v>
      </c>
      <c r="K1051" t="s">
        <v>6174</v>
      </c>
      <c r="M1051" t="str">
        <f t="shared" si="16"/>
        <v>42079</v>
      </c>
    </row>
    <row r="1052" spans="1:13" x14ac:dyDescent="0.25">
      <c r="A1052" t="s">
        <v>2574</v>
      </c>
      <c r="C1052" t="s">
        <v>6471</v>
      </c>
      <c r="D1052" t="s">
        <v>6176</v>
      </c>
      <c r="G1052" t="s">
        <v>6470</v>
      </c>
      <c r="H1052" t="s">
        <v>5454</v>
      </c>
      <c r="I1052" t="s">
        <v>2541</v>
      </c>
      <c r="J1052" t="s">
        <v>121</v>
      </c>
      <c r="K1052" t="s">
        <v>6199</v>
      </c>
      <c r="M1052" t="str">
        <f t="shared" si="16"/>
        <v>42131</v>
      </c>
    </row>
    <row r="1053" spans="1:13" x14ac:dyDescent="0.25">
      <c r="A1053" t="s">
        <v>3106</v>
      </c>
      <c r="B1053" t="s">
        <v>6468</v>
      </c>
      <c r="C1053" t="s">
        <v>6467</v>
      </c>
      <c r="D1053" t="s">
        <v>6176</v>
      </c>
      <c r="E1053" t="s">
        <v>6469</v>
      </c>
      <c r="F1053" t="s">
        <v>6465</v>
      </c>
      <c r="G1053" t="s">
        <v>5014</v>
      </c>
      <c r="H1053" t="s">
        <v>5808</v>
      </c>
      <c r="I1053" t="s">
        <v>3101</v>
      </c>
      <c r="J1053" t="s">
        <v>1058</v>
      </c>
      <c r="K1053" t="s">
        <v>6174</v>
      </c>
      <c r="M1053" t="str">
        <f t="shared" si="16"/>
        <v>53033</v>
      </c>
    </row>
    <row r="1054" spans="1:13" x14ac:dyDescent="0.25">
      <c r="A1054" t="s">
        <v>3106</v>
      </c>
      <c r="B1054" t="s">
        <v>6468</v>
      </c>
      <c r="C1054" t="s">
        <v>6467</v>
      </c>
      <c r="D1054" t="s">
        <v>6176</v>
      </c>
      <c r="E1054" t="s">
        <v>6469</v>
      </c>
      <c r="F1054" t="s">
        <v>6465</v>
      </c>
      <c r="G1054" t="s">
        <v>5148</v>
      </c>
      <c r="H1054" t="s">
        <v>5808</v>
      </c>
      <c r="I1054" t="s">
        <v>3101</v>
      </c>
      <c r="J1054" t="s">
        <v>594</v>
      </c>
      <c r="K1054" t="s">
        <v>6174</v>
      </c>
      <c r="M1054" t="str">
        <f t="shared" si="16"/>
        <v>53061</v>
      </c>
    </row>
    <row r="1055" spans="1:13" x14ac:dyDescent="0.25">
      <c r="A1055" t="s">
        <v>3129</v>
      </c>
      <c r="B1055" t="s">
        <v>6468</v>
      </c>
      <c r="C1055" t="s">
        <v>6467</v>
      </c>
      <c r="D1055" t="s">
        <v>6176</v>
      </c>
      <c r="E1055" t="s">
        <v>6466</v>
      </c>
      <c r="F1055" t="s">
        <v>6465</v>
      </c>
      <c r="G1055" t="s">
        <v>5215</v>
      </c>
      <c r="H1055" t="s">
        <v>5808</v>
      </c>
      <c r="I1055" t="s">
        <v>3101</v>
      </c>
      <c r="J1055" t="s">
        <v>480</v>
      </c>
      <c r="K1055" t="s">
        <v>6174</v>
      </c>
      <c r="M1055" t="str">
        <f t="shared" si="16"/>
        <v>53053</v>
      </c>
    </row>
    <row r="1056" spans="1:13" x14ac:dyDescent="0.25">
      <c r="A1056" t="s">
        <v>4645</v>
      </c>
      <c r="B1056" t="s">
        <v>6464</v>
      </c>
      <c r="C1056" t="s">
        <v>6463</v>
      </c>
      <c r="D1056" t="s">
        <v>6176</v>
      </c>
      <c r="F1056" t="s">
        <v>6462</v>
      </c>
      <c r="G1056" t="s">
        <v>6461</v>
      </c>
      <c r="H1056" t="s">
        <v>5462</v>
      </c>
      <c r="I1056" t="s">
        <v>929</v>
      </c>
      <c r="J1056" t="s">
        <v>594</v>
      </c>
      <c r="K1056" t="s">
        <v>6174</v>
      </c>
      <c r="M1056" t="str">
        <f t="shared" si="16"/>
        <v>12061</v>
      </c>
    </row>
    <row r="1057" spans="1:13" x14ac:dyDescent="0.25">
      <c r="A1057" t="s">
        <v>6460</v>
      </c>
      <c r="C1057" t="s">
        <v>6459</v>
      </c>
      <c r="D1057" t="s">
        <v>6176</v>
      </c>
      <c r="G1057" t="s">
        <v>6458</v>
      </c>
      <c r="H1057" t="s">
        <v>5462</v>
      </c>
      <c r="I1057" t="s">
        <v>929</v>
      </c>
      <c r="J1057" t="s">
        <v>71</v>
      </c>
      <c r="K1057" t="s">
        <v>6174</v>
      </c>
      <c r="M1057" t="str">
        <f t="shared" si="16"/>
        <v>12055</v>
      </c>
    </row>
    <row r="1058" spans="1:13" x14ac:dyDescent="0.25">
      <c r="A1058" t="s">
        <v>3213</v>
      </c>
      <c r="C1058" t="s">
        <v>6457</v>
      </c>
      <c r="D1058" t="s">
        <v>6176</v>
      </c>
      <c r="G1058" t="s">
        <v>6456</v>
      </c>
      <c r="H1058" t="s">
        <v>5505</v>
      </c>
      <c r="I1058" t="s">
        <v>3167</v>
      </c>
      <c r="J1058" t="s">
        <v>1077</v>
      </c>
      <c r="K1058" t="s">
        <v>6174</v>
      </c>
      <c r="M1058" t="str">
        <f t="shared" si="16"/>
        <v>55117</v>
      </c>
    </row>
    <row r="1059" spans="1:13" x14ac:dyDescent="0.25">
      <c r="A1059" t="s">
        <v>2830</v>
      </c>
      <c r="B1059" t="s">
        <v>6455</v>
      </c>
      <c r="C1059" t="s">
        <v>6454</v>
      </c>
      <c r="D1059" t="s">
        <v>6176</v>
      </c>
      <c r="F1059" t="s">
        <v>6453</v>
      </c>
      <c r="G1059" t="s">
        <v>6452</v>
      </c>
      <c r="H1059" t="s">
        <v>4977</v>
      </c>
      <c r="I1059" t="s">
        <v>2792</v>
      </c>
      <c r="J1059" t="s">
        <v>2828</v>
      </c>
      <c r="K1059" t="s">
        <v>6174</v>
      </c>
      <c r="M1059" t="str">
        <f t="shared" si="16"/>
        <v>48181</v>
      </c>
    </row>
    <row r="1060" spans="1:13" x14ac:dyDescent="0.25">
      <c r="A1060" t="s">
        <v>1582</v>
      </c>
      <c r="C1060" t="s">
        <v>6448</v>
      </c>
      <c r="D1060" t="s">
        <v>6176</v>
      </c>
      <c r="G1060" t="s">
        <v>6451</v>
      </c>
      <c r="H1060" t="s">
        <v>5623</v>
      </c>
      <c r="I1060" t="s">
        <v>19</v>
      </c>
      <c r="J1060" t="s">
        <v>38</v>
      </c>
      <c r="K1060" t="s">
        <v>6174</v>
      </c>
      <c r="M1060" t="str">
        <f t="shared" si="16"/>
        <v>22015</v>
      </c>
    </row>
    <row r="1061" spans="1:13" x14ac:dyDescent="0.25">
      <c r="A1061" t="s">
        <v>1582</v>
      </c>
      <c r="C1061" t="s">
        <v>6448</v>
      </c>
      <c r="D1061" t="s">
        <v>6176</v>
      </c>
      <c r="G1061" t="s">
        <v>6450</v>
      </c>
      <c r="H1061" t="s">
        <v>5623</v>
      </c>
      <c r="I1061" t="s">
        <v>19</v>
      </c>
      <c r="J1061" t="s">
        <v>1611</v>
      </c>
      <c r="K1061" t="s">
        <v>6174</v>
      </c>
      <c r="M1061" t="str">
        <f t="shared" si="16"/>
        <v>22017</v>
      </c>
    </row>
    <row r="1062" spans="1:13" x14ac:dyDescent="0.25">
      <c r="A1062" t="s">
        <v>1582</v>
      </c>
      <c r="C1062" t="s">
        <v>6448</v>
      </c>
      <c r="D1062" t="s">
        <v>6176</v>
      </c>
      <c r="G1062" t="s">
        <v>6449</v>
      </c>
      <c r="H1062" t="s">
        <v>5623</v>
      </c>
      <c r="I1062" t="s">
        <v>19</v>
      </c>
      <c r="J1062" t="s">
        <v>135</v>
      </c>
      <c r="K1062" t="s">
        <v>6199</v>
      </c>
      <c r="M1062" t="str">
        <f t="shared" si="16"/>
        <v>22031</v>
      </c>
    </row>
    <row r="1063" spans="1:13" x14ac:dyDescent="0.25">
      <c r="A1063" t="s">
        <v>1582</v>
      </c>
      <c r="C1063" t="s">
        <v>6448</v>
      </c>
      <c r="D1063" t="s">
        <v>6176</v>
      </c>
      <c r="G1063" t="s">
        <v>6447</v>
      </c>
      <c r="H1063" t="s">
        <v>5623</v>
      </c>
      <c r="I1063" t="s">
        <v>19</v>
      </c>
      <c r="J1063" t="s">
        <v>131</v>
      </c>
      <c r="K1063" t="s">
        <v>6199</v>
      </c>
      <c r="M1063" t="str">
        <f t="shared" si="16"/>
        <v>22119</v>
      </c>
    </row>
    <row r="1064" spans="1:13" x14ac:dyDescent="0.25">
      <c r="A1064" t="s">
        <v>4637</v>
      </c>
      <c r="C1064" t="s">
        <v>6446</v>
      </c>
      <c r="D1064" t="s">
        <v>6176</v>
      </c>
      <c r="G1064" t="s">
        <v>6445</v>
      </c>
      <c r="H1064" t="s">
        <v>5847</v>
      </c>
      <c r="I1064" t="s">
        <v>166</v>
      </c>
      <c r="J1064" t="s">
        <v>844</v>
      </c>
      <c r="K1064" t="s">
        <v>6174</v>
      </c>
      <c r="M1064" t="str">
        <f t="shared" si="16"/>
        <v>04003</v>
      </c>
    </row>
    <row r="1065" spans="1:13" x14ac:dyDescent="0.25">
      <c r="A1065" t="s">
        <v>1259</v>
      </c>
      <c r="B1065" t="s">
        <v>6440</v>
      </c>
      <c r="C1065" t="s">
        <v>6439</v>
      </c>
      <c r="D1065" t="s">
        <v>6176</v>
      </c>
      <c r="F1065" t="s">
        <v>6438</v>
      </c>
      <c r="G1065" t="s">
        <v>6444</v>
      </c>
      <c r="H1065" t="s">
        <v>5674</v>
      </c>
      <c r="I1065" t="s">
        <v>1224</v>
      </c>
      <c r="J1065" t="s">
        <v>2779</v>
      </c>
      <c r="K1065" t="s">
        <v>6199</v>
      </c>
      <c r="M1065" t="str">
        <f t="shared" si="16"/>
        <v>19149</v>
      </c>
    </row>
    <row r="1066" spans="1:13" x14ac:dyDescent="0.25">
      <c r="A1066" t="s">
        <v>1259</v>
      </c>
      <c r="B1066" t="s">
        <v>6440</v>
      </c>
      <c r="C1066" t="s">
        <v>6439</v>
      </c>
      <c r="D1066" t="s">
        <v>6176</v>
      </c>
      <c r="F1066" t="s">
        <v>6438</v>
      </c>
      <c r="G1066" t="s">
        <v>6443</v>
      </c>
      <c r="H1066" t="s">
        <v>5674</v>
      </c>
      <c r="I1066" t="s">
        <v>1224</v>
      </c>
      <c r="J1066" t="s">
        <v>6442</v>
      </c>
      <c r="K1066" t="s">
        <v>6174</v>
      </c>
      <c r="M1066" t="str">
        <f t="shared" si="16"/>
        <v>19193</v>
      </c>
    </row>
    <row r="1067" spans="1:13" x14ac:dyDescent="0.25">
      <c r="A1067" t="s">
        <v>1259</v>
      </c>
      <c r="B1067" t="s">
        <v>6440</v>
      </c>
      <c r="C1067" t="s">
        <v>6439</v>
      </c>
      <c r="D1067" t="s">
        <v>6176</v>
      </c>
      <c r="F1067" t="s">
        <v>6438</v>
      </c>
      <c r="G1067" t="s">
        <v>5356</v>
      </c>
      <c r="H1067" t="s">
        <v>5900</v>
      </c>
      <c r="I1067" t="s">
        <v>2087</v>
      </c>
      <c r="J1067" t="s">
        <v>1339</v>
      </c>
      <c r="K1067" t="s">
        <v>6174</v>
      </c>
      <c r="M1067" t="str">
        <f t="shared" si="16"/>
        <v>31043</v>
      </c>
    </row>
    <row r="1068" spans="1:13" x14ac:dyDescent="0.25">
      <c r="A1068" t="s">
        <v>1259</v>
      </c>
      <c r="B1068" t="s">
        <v>6440</v>
      </c>
      <c r="C1068" t="s">
        <v>6439</v>
      </c>
      <c r="D1068" t="s">
        <v>6176</v>
      </c>
      <c r="F1068" t="s">
        <v>6438</v>
      </c>
      <c r="G1068" t="s">
        <v>6441</v>
      </c>
      <c r="H1068" t="s">
        <v>5900</v>
      </c>
      <c r="I1068" t="s">
        <v>2087</v>
      </c>
      <c r="J1068" t="s">
        <v>126</v>
      </c>
      <c r="K1068" t="s">
        <v>6199</v>
      </c>
      <c r="M1068" t="str">
        <f t="shared" si="16"/>
        <v>31051</v>
      </c>
    </row>
    <row r="1069" spans="1:13" x14ac:dyDescent="0.25">
      <c r="A1069" t="s">
        <v>1259</v>
      </c>
      <c r="B1069" t="s">
        <v>6440</v>
      </c>
      <c r="C1069" t="s">
        <v>6439</v>
      </c>
      <c r="D1069" t="s">
        <v>6176</v>
      </c>
      <c r="F1069" t="s">
        <v>6438</v>
      </c>
      <c r="G1069" t="s">
        <v>4751</v>
      </c>
      <c r="H1069" t="s">
        <v>5184</v>
      </c>
      <c r="I1069" t="s">
        <v>2740</v>
      </c>
      <c r="J1069" t="s">
        <v>960</v>
      </c>
      <c r="K1069" t="s">
        <v>6174</v>
      </c>
      <c r="M1069" t="str">
        <f t="shared" si="16"/>
        <v>46127</v>
      </c>
    </row>
    <row r="1070" spans="1:13" x14ac:dyDescent="0.25">
      <c r="A1070" t="s">
        <v>4669</v>
      </c>
      <c r="C1070" t="s">
        <v>6434</v>
      </c>
      <c r="D1070" t="s">
        <v>6176</v>
      </c>
      <c r="G1070" t="s">
        <v>6437</v>
      </c>
      <c r="H1070" t="s">
        <v>5184</v>
      </c>
      <c r="I1070" t="s">
        <v>2740</v>
      </c>
      <c r="J1070" t="s">
        <v>384</v>
      </c>
      <c r="K1070" t="s">
        <v>6174</v>
      </c>
      <c r="M1070" t="str">
        <f t="shared" si="16"/>
        <v>46083</v>
      </c>
    </row>
    <row r="1071" spans="1:13" x14ac:dyDescent="0.25">
      <c r="A1071" t="s">
        <v>4669</v>
      </c>
      <c r="C1071" t="s">
        <v>6434</v>
      </c>
      <c r="D1071" t="s">
        <v>6176</v>
      </c>
      <c r="G1071" t="s">
        <v>6436</v>
      </c>
      <c r="H1071" t="s">
        <v>5184</v>
      </c>
      <c r="I1071" t="s">
        <v>2740</v>
      </c>
      <c r="J1071" t="s">
        <v>646</v>
      </c>
      <c r="K1071" t="s">
        <v>6199</v>
      </c>
      <c r="M1071" t="str">
        <f t="shared" si="16"/>
        <v>46087</v>
      </c>
    </row>
    <row r="1072" spans="1:13" x14ac:dyDescent="0.25">
      <c r="A1072" t="s">
        <v>4669</v>
      </c>
      <c r="C1072" t="s">
        <v>6434</v>
      </c>
      <c r="D1072" t="s">
        <v>6176</v>
      </c>
      <c r="G1072" t="s">
        <v>6435</v>
      </c>
      <c r="H1072" t="s">
        <v>5184</v>
      </c>
      <c r="I1072" t="s">
        <v>2740</v>
      </c>
      <c r="J1072" t="s">
        <v>472</v>
      </c>
      <c r="K1072" t="s">
        <v>6174</v>
      </c>
      <c r="M1072" t="str">
        <f t="shared" si="16"/>
        <v>46099</v>
      </c>
    </row>
    <row r="1073" spans="1:13" x14ac:dyDescent="0.25">
      <c r="A1073" t="s">
        <v>4669</v>
      </c>
      <c r="C1073" t="s">
        <v>6434</v>
      </c>
      <c r="D1073" t="s">
        <v>6176</v>
      </c>
      <c r="G1073" t="s">
        <v>6433</v>
      </c>
      <c r="H1073" t="s">
        <v>5184</v>
      </c>
      <c r="I1073" t="s">
        <v>2740</v>
      </c>
      <c r="J1073" t="s">
        <v>95</v>
      </c>
      <c r="K1073" t="s">
        <v>6199</v>
      </c>
      <c r="M1073" t="str">
        <f t="shared" si="16"/>
        <v>46125</v>
      </c>
    </row>
    <row r="1074" spans="1:13" x14ac:dyDescent="0.25">
      <c r="A1074" t="s">
        <v>1490</v>
      </c>
      <c r="B1074" t="s">
        <v>6431</v>
      </c>
      <c r="C1074" t="s">
        <v>6430</v>
      </c>
      <c r="D1074" t="s">
        <v>6176</v>
      </c>
      <c r="F1074" t="s">
        <v>6429</v>
      </c>
      <c r="G1074" t="s">
        <v>6432</v>
      </c>
      <c r="H1074" t="s">
        <v>5428</v>
      </c>
      <c r="I1074" t="s">
        <v>1437</v>
      </c>
      <c r="J1074" t="s">
        <v>1488</v>
      </c>
      <c r="K1074" t="s">
        <v>6174</v>
      </c>
      <c r="M1074" t="str">
        <f t="shared" si="16"/>
        <v>18141</v>
      </c>
    </row>
    <row r="1075" spans="1:13" x14ac:dyDescent="0.25">
      <c r="A1075" t="s">
        <v>1490</v>
      </c>
      <c r="B1075" t="s">
        <v>6431</v>
      </c>
      <c r="C1075" t="s">
        <v>6430</v>
      </c>
      <c r="D1075" t="s">
        <v>6176</v>
      </c>
      <c r="F1075" t="s">
        <v>6429</v>
      </c>
      <c r="G1075" t="s">
        <v>6428</v>
      </c>
      <c r="H1075" t="s">
        <v>5401</v>
      </c>
      <c r="I1075" t="s">
        <v>1762</v>
      </c>
      <c r="J1075" t="s">
        <v>215</v>
      </c>
      <c r="K1075" t="s">
        <v>6174</v>
      </c>
      <c r="M1075" t="str">
        <f t="shared" si="16"/>
        <v>26027</v>
      </c>
    </row>
    <row r="1076" spans="1:13" x14ac:dyDescent="0.25">
      <c r="A1076" t="s">
        <v>2723</v>
      </c>
      <c r="B1076" t="s">
        <v>6427</v>
      </c>
      <c r="C1076" t="s">
        <v>6426</v>
      </c>
      <c r="D1076" t="s">
        <v>6176</v>
      </c>
      <c r="F1076" t="s">
        <v>6425</v>
      </c>
      <c r="G1076" t="s">
        <v>5653</v>
      </c>
      <c r="H1076" t="s">
        <v>5622</v>
      </c>
      <c r="I1076" t="s">
        <v>2704</v>
      </c>
      <c r="J1076" t="s">
        <v>384</v>
      </c>
      <c r="K1076" t="s">
        <v>6174</v>
      </c>
      <c r="M1076" t="str">
        <f t="shared" si="16"/>
        <v>45083</v>
      </c>
    </row>
    <row r="1077" spans="1:13" x14ac:dyDescent="0.25">
      <c r="A1077" t="s">
        <v>2723</v>
      </c>
      <c r="B1077" t="s">
        <v>6427</v>
      </c>
      <c r="C1077" t="s">
        <v>6426</v>
      </c>
      <c r="D1077" t="s">
        <v>6176</v>
      </c>
      <c r="F1077" t="s">
        <v>6425</v>
      </c>
      <c r="G1077" t="s">
        <v>4751</v>
      </c>
      <c r="H1077" t="s">
        <v>5622</v>
      </c>
      <c r="I1077" t="s">
        <v>2704</v>
      </c>
      <c r="J1077" t="s">
        <v>646</v>
      </c>
      <c r="K1077" t="s">
        <v>6199</v>
      </c>
      <c r="M1077" t="str">
        <f t="shared" si="16"/>
        <v>45087</v>
      </c>
    </row>
    <row r="1078" spans="1:13" x14ac:dyDescent="0.25">
      <c r="A1078" t="s">
        <v>3149</v>
      </c>
      <c r="B1078" t="s">
        <v>6423</v>
      </c>
      <c r="C1078" t="s">
        <v>6422</v>
      </c>
      <c r="D1078" t="s">
        <v>6176</v>
      </c>
      <c r="F1078" t="s">
        <v>6421</v>
      </c>
      <c r="G1078" t="s">
        <v>6424</v>
      </c>
      <c r="H1078" t="s">
        <v>5808</v>
      </c>
      <c r="I1078" t="s">
        <v>3101</v>
      </c>
      <c r="J1078" t="s">
        <v>126</v>
      </c>
      <c r="K1078" t="s">
        <v>6199</v>
      </c>
      <c r="M1078" t="str">
        <f t="shared" si="16"/>
        <v>53051</v>
      </c>
    </row>
    <row r="1079" spans="1:13" x14ac:dyDescent="0.25">
      <c r="A1079" t="s">
        <v>3149</v>
      </c>
      <c r="B1079" t="s">
        <v>6423</v>
      </c>
      <c r="C1079" t="s">
        <v>6422</v>
      </c>
      <c r="D1079" t="s">
        <v>6176</v>
      </c>
      <c r="F1079" t="s">
        <v>6421</v>
      </c>
      <c r="G1079" t="s">
        <v>5561</v>
      </c>
      <c r="H1079" t="s">
        <v>5808</v>
      </c>
      <c r="I1079" t="s">
        <v>3101</v>
      </c>
      <c r="J1079" t="s">
        <v>1208</v>
      </c>
      <c r="K1079" t="s">
        <v>6174</v>
      </c>
      <c r="M1079" t="str">
        <f t="shared" si="16"/>
        <v>53063</v>
      </c>
    </row>
    <row r="1080" spans="1:13" x14ac:dyDescent="0.25">
      <c r="A1080" t="s">
        <v>3149</v>
      </c>
      <c r="B1080" t="s">
        <v>6423</v>
      </c>
      <c r="C1080" t="s">
        <v>6422</v>
      </c>
      <c r="D1080" t="s">
        <v>6176</v>
      </c>
      <c r="F1080" t="s">
        <v>6421</v>
      </c>
      <c r="G1080" t="s">
        <v>6420</v>
      </c>
      <c r="H1080" t="s">
        <v>5808</v>
      </c>
      <c r="I1080" t="s">
        <v>3101</v>
      </c>
      <c r="J1080" t="s">
        <v>274</v>
      </c>
      <c r="K1080" t="s">
        <v>6199</v>
      </c>
      <c r="M1080" t="str">
        <f t="shared" si="16"/>
        <v>53065</v>
      </c>
    </row>
    <row r="1081" spans="1:13" x14ac:dyDescent="0.25">
      <c r="A1081" t="s">
        <v>1412</v>
      </c>
      <c r="B1081" t="s">
        <v>6418</v>
      </c>
      <c r="C1081" t="s">
        <v>6417</v>
      </c>
      <c r="D1081" t="s">
        <v>6176</v>
      </c>
      <c r="F1081" t="s">
        <v>6416</v>
      </c>
      <c r="G1081" t="s">
        <v>6419</v>
      </c>
      <c r="H1081" t="s">
        <v>5529</v>
      </c>
      <c r="I1081" t="s">
        <v>1294</v>
      </c>
      <c r="J1081" t="s">
        <v>2067</v>
      </c>
      <c r="K1081" t="s">
        <v>6199</v>
      </c>
      <c r="M1081" t="str">
        <f t="shared" si="16"/>
        <v>17129</v>
      </c>
    </row>
    <row r="1082" spans="1:13" x14ac:dyDescent="0.25">
      <c r="A1082" t="s">
        <v>1412</v>
      </c>
      <c r="B1082" t="s">
        <v>6418</v>
      </c>
      <c r="C1082" t="s">
        <v>6417</v>
      </c>
      <c r="D1082" t="s">
        <v>6176</v>
      </c>
      <c r="F1082" t="s">
        <v>6416</v>
      </c>
      <c r="G1082" t="s">
        <v>6415</v>
      </c>
      <c r="H1082" t="s">
        <v>5529</v>
      </c>
      <c r="I1082" t="s">
        <v>1294</v>
      </c>
      <c r="J1082" t="s">
        <v>1410</v>
      </c>
      <c r="K1082" t="s">
        <v>6174</v>
      </c>
      <c r="M1082" t="str">
        <f t="shared" si="16"/>
        <v>17167</v>
      </c>
    </row>
    <row r="1083" spans="1:13" x14ac:dyDescent="0.25">
      <c r="A1083" t="s">
        <v>1636</v>
      </c>
      <c r="B1083" t="s">
        <v>6413</v>
      </c>
      <c r="C1083" t="s">
        <v>6412</v>
      </c>
      <c r="D1083" t="s">
        <v>6176</v>
      </c>
      <c r="F1083" t="s">
        <v>6411</v>
      </c>
      <c r="G1083" t="s">
        <v>6414</v>
      </c>
      <c r="H1083" t="s">
        <v>5441</v>
      </c>
      <c r="I1083" t="s">
        <v>1609</v>
      </c>
      <c r="J1083" t="s">
        <v>170</v>
      </c>
      <c r="K1083" t="s">
        <v>6174</v>
      </c>
      <c r="M1083" t="str">
        <f t="shared" si="16"/>
        <v>25013</v>
      </c>
    </row>
    <row r="1084" spans="1:13" x14ac:dyDescent="0.25">
      <c r="A1084" t="s">
        <v>1636</v>
      </c>
      <c r="B1084" t="s">
        <v>6413</v>
      </c>
      <c r="C1084" t="s">
        <v>6412</v>
      </c>
      <c r="D1084" t="s">
        <v>6176</v>
      </c>
      <c r="F1084" t="s">
        <v>6411</v>
      </c>
      <c r="G1084" t="s">
        <v>6208</v>
      </c>
      <c r="H1084" t="s">
        <v>5441</v>
      </c>
      <c r="I1084" t="s">
        <v>1609</v>
      </c>
      <c r="J1084" t="s">
        <v>38</v>
      </c>
      <c r="K1084" t="s">
        <v>6174</v>
      </c>
      <c r="M1084" t="str">
        <f t="shared" si="16"/>
        <v>25015</v>
      </c>
    </row>
    <row r="1085" spans="1:13" x14ac:dyDescent="0.25">
      <c r="A1085" t="s">
        <v>1975</v>
      </c>
      <c r="B1085" t="s">
        <v>3026</v>
      </c>
      <c r="C1085" t="s">
        <v>6408</v>
      </c>
      <c r="D1085" t="s">
        <v>6176</v>
      </c>
      <c r="F1085" t="s">
        <v>6407</v>
      </c>
      <c r="G1085" t="s">
        <v>6410</v>
      </c>
      <c r="H1085" t="s">
        <v>5517</v>
      </c>
      <c r="I1085" t="s">
        <v>1940</v>
      </c>
      <c r="J1085" t="s">
        <v>1339</v>
      </c>
      <c r="K1085" t="s">
        <v>6174</v>
      </c>
      <c r="M1085" t="str">
        <f t="shared" si="16"/>
        <v>29043</v>
      </c>
    </row>
    <row r="1086" spans="1:13" x14ac:dyDescent="0.25">
      <c r="A1086" t="s">
        <v>1975</v>
      </c>
      <c r="B1086" t="s">
        <v>3026</v>
      </c>
      <c r="C1086" t="s">
        <v>6408</v>
      </c>
      <c r="D1086" t="s">
        <v>6176</v>
      </c>
      <c r="F1086" t="s">
        <v>6407</v>
      </c>
      <c r="G1086" t="s">
        <v>5473</v>
      </c>
      <c r="H1086" t="s">
        <v>5517</v>
      </c>
      <c r="I1086" t="s">
        <v>1940</v>
      </c>
      <c r="J1086" t="s">
        <v>236</v>
      </c>
      <c r="K1086" t="s">
        <v>6199</v>
      </c>
      <c r="M1086" t="str">
        <f t="shared" si="16"/>
        <v>29059</v>
      </c>
    </row>
    <row r="1087" spans="1:13" x14ac:dyDescent="0.25">
      <c r="A1087" t="s">
        <v>1975</v>
      </c>
      <c r="B1087" t="s">
        <v>3026</v>
      </c>
      <c r="C1087" t="s">
        <v>6408</v>
      </c>
      <c r="D1087" t="s">
        <v>6176</v>
      </c>
      <c r="F1087" t="s">
        <v>6407</v>
      </c>
      <c r="G1087" t="s">
        <v>6409</v>
      </c>
      <c r="H1087" t="s">
        <v>5517</v>
      </c>
      <c r="I1087" t="s">
        <v>1940</v>
      </c>
      <c r="J1087" t="s">
        <v>66</v>
      </c>
      <c r="K1087" t="s">
        <v>6174</v>
      </c>
      <c r="M1087" t="str">
        <f t="shared" si="16"/>
        <v>29077</v>
      </c>
    </row>
    <row r="1088" spans="1:13" x14ac:dyDescent="0.25">
      <c r="A1088" t="s">
        <v>1975</v>
      </c>
      <c r="B1088" t="s">
        <v>3026</v>
      </c>
      <c r="C1088" t="s">
        <v>6408</v>
      </c>
      <c r="D1088" t="s">
        <v>6176</v>
      </c>
      <c r="F1088" t="s">
        <v>6407</v>
      </c>
      <c r="G1088" t="s">
        <v>5328</v>
      </c>
      <c r="H1088" t="s">
        <v>5517</v>
      </c>
      <c r="I1088" t="s">
        <v>1940</v>
      </c>
      <c r="J1088" t="s">
        <v>1410</v>
      </c>
      <c r="K1088" t="s">
        <v>6199</v>
      </c>
      <c r="M1088" t="str">
        <f t="shared" si="16"/>
        <v>29167</v>
      </c>
    </row>
    <row r="1089" spans="1:13" x14ac:dyDescent="0.25">
      <c r="A1089" t="s">
        <v>1975</v>
      </c>
      <c r="B1089" t="s">
        <v>3026</v>
      </c>
      <c r="C1089" t="s">
        <v>6408</v>
      </c>
      <c r="D1089" t="s">
        <v>6176</v>
      </c>
      <c r="F1089" t="s">
        <v>6407</v>
      </c>
      <c r="G1089" t="s">
        <v>6406</v>
      </c>
      <c r="H1089" t="s">
        <v>5517</v>
      </c>
      <c r="I1089" t="s">
        <v>1940</v>
      </c>
      <c r="J1089" t="s">
        <v>6279</v>
      </c>
      <c r="K1089" t="s">
        <v>6199</v>
      </c>
      <c r="M1089" t="str">
        <f t="shared" si="16"/>
        <v>29225</v>
      </c>
    </row>
    <row r="1090" spans="1:13" x14ac:dyDescent="0.25">
      <c r="A1090" t="s">
        <v>2458</v>
      </c>
      <c r="B1090" t="s">
        <v>6405</v>
      </c>
      <c r="C1090" t="s">
        <v>6404</v>
      </c>
      <c r="D1090" t="s">
        <v>6176</v>
      </c>
      <c r="F1090" t="s">
        <v>6403</v>
      </c>
      <c r="G1090" t="s">
        <v>4801</v>
      </c>
      <c r="H1090" t="s">
        <v>5279</v>
      </c>
      <c r="I1090" t="s">
        <v>2384</v>
      </c>
      <c r="J1090" t="s">
        <v>1625</v>
      </c>
      <c r="K1090" t="s">
        <v>6174</v>
      </c>
      <c r="M1090" t="str">
        <f t="shared" ref="M1090:M1153" si="17">I1090&amp;J1090</f>
        <v>39023</v>
      </c>
    </row>
    <row r="1091" spans="1:13" x14ac:dyDescent="0.25">
      <c r="A1091" t="s">
        <v>2618</v>
      </c>
      <c r="B1091" t="s">
        <v>6402</v>
      </c>
      <c r="C1091" t="s">
        <v>6401</v>
      </c>
      <c r="D1091" t="s">
        <v>6176</v>
      </c>
      <c r="F1091" t="s">
        <v>6400</v>
      </c>
      <c r="G1091" t="s">
        <v>6399</v>
      </c>
      <c r="H1091" t="s">
        <v>5454</v>
      </c>
      <c r="I1091" t="s">
        <v>2541</v>
      </c>
      <c r="J1091" t="s">
        <v>215</v>
      </c>
      <c r="K1091" t="s">
        <v>6174</v>
      </c>
      <c r="M1091" t="str">
        <f t="shared" si="17"/>
        <v>42027</v>
      </c>
    </row>
    <row r="1092" spans="1:13" x14ac:dyDescent="0.25">
      <c r="A1092" t="s">
        <v>4680</v>
      </c>
      <c r="B1092" t="s">
        <v>6395</v>
      </c>
      <c r="C1092" t="s">
        <v>6394</v>
      </c>
      <c r="D1092" t="s">
        <v>6176</v>
      </c>
      <c r="F1092" t="s">
        <v>6393</v>
      </c>
      <c r="G1092" t="s">
        <v>6398</v>
      </c>
      <c r="H1092" t="s">
        <v>5513</v>
      </c>
      <c r="I1092" t="s">
        <v>27</v>
      </c>
      <c r="J1092" t="s">
        <v>38</v>
      </c>
      <c r="K1092" t="s">
        <v>6174</v>
      </c>
      <c r="M1092" t="str">
        <f t="shared" si="17"/>
        <v>51015</v>
      </c>
    </row>
    <row r="1093" spans="1:13" x14ac:dyDescent="0.25">
      <c r="A1093" t="s">
        <v>4680</v>
      </c>
      <c r="B1093" t="s">
        <v>6395</v>
      </c>
      <c r="C1093" t="s">
        <v>6394</v>
      </c>
      <c r="D1093" t="s">
        <v>6176</v>
      </c>
      <c r="F1093" t="s">
        <v>6393</v>
      </c>
      <c r="G1093" t="s">
        <v>6397</v>
      </c>
      <c r="H1093" t="s">
        <v>5513</v>
      </c>
      <c r="I1093" t="s">
        <v>27</v>
      </c>
      <c r="J1093" t="s">
        <v>6396</v>
      </c>
      <c r="K1093" t="s">
        <v>6174</v>
      </c>
      <c r="M1093" t="str">
        <f t="shared" si="17"/>
        <v>51790</v>
      </c>
    </row>
    <row r="1094" spans="1:13" x14ac:dyDescent="0.25">
      <c r="A1094" t="s">
        <v>4680</v>
      </c>
      <c r="B1094" t="s">
        <v>6395</v>
      </c>
      <c r="C1094" t="s">
        <v>6394</v>
      </c>
      <c r="D1094" t="s">
        <v>6176</v>
      </c>
      <c r="F1094" t="s">
        <v>6393</v>
      </c>
      <c r="G1094" t="s">
        <v>4676</v>
      </c>
      <c r="H1094" t="s">
        <v>5513</v>
      </c>
      <c r="I1094" t="s">
        <v>27</v>
      </c>
      <c r="J1094" t="s">
        <v>4678</v>
      </c>
      <c r="K1094" t="s">
        <v>6174</v>
      </c>
      <c r="M1094" t="str">
        <f t="shared" si="17"/>
        <v>51820</v>
      </c>
    </row>
    <row r="1095" spans="1:13" x14ac:dyDescent="0.25">
      <c r="A1095" t="s">
        <v>442</v>
      </c>
      <c r="B1095" t="s">
        <v>6324</v>
      </c>
      <c r="C1095" t="s">
        <v>6392</v>
      </c>
      <c r="D1095" t="s">
        <v>6176</v>
      </c>
      <c r="F1095" t="s">
        <v>6322</v>
      </c>
      <c r="G1095" t="s">
        <v>5456</v>
      </c>
      <c r="H1095" t="s">
        <v>5524</v>
      </c>
      <c r="I1095" t="s">
        <v>224</v>
      </c>
      <c r="J1095" t="s">
        <v>66</v>
      </c>
      <c r="K1095" t="s">
        <v>6174</v>
      </c>
      <c r="M1095" t="str">
        <f t="shared" si="17"/>
        <v>06077</v>
      </c>
    </row>
    <row r="1096" spans="1:13" x14ac:dyDescent="0.25">
      <c r="A1096" t="s">
        <v>2730</v>
      </c>
      <c r="C1096" t="s">
        <v>6391</v>
      </c>
      <c r="D1096" t="s">
        <v>6176</v>
      </c>
      <c r="G1096" t="s">
        <v>6366</v>
      </c>
      <c r="H1096" t="s">
        <v>5622</v>
      </c>
      <c r="I1096" t="s">
        <v>2704</v>
      </c>
      <c r="J1096" t="s">
        <v>314</v>
      </c>
      <c r="K1096" t="s">
        <v>6174</v>
      </c>
      <c r="M1096" t="str">
        <f t="shared" si="17"/>
        <v>45085</v>
      </c>
    </row>
    <row r="1097" spans="1:13" x14ac:dyDescent="0.25">
      <c r="A1097" t="s">
        <v>1031</v>
      </c>
      <c r="B1097" t="s">
        <v>6390</v>
      </c>
      <c r="C1097" t="s">
        <v>6389</v>
      </c>
      <c r="D1097" t="s">
        <v>6176</v>
      </c>
      <c r="F1097" t="s">
        <v>6388</v>
      </c>
      <c r="G1097" t="s">
        <v>5681</v>
      </c>
      <c r="H1097" t="s">
        <v>4890</v>
      </c>
      <c r="I1097" t="s">
        <v>2266</v>
      </c>
      <c r="J1097" t="s">
        <v>480</v>
      </c>
      <c r="K1097" t="s">
        <v>6199</v>
      </c>
      <c r="M1097" t="str">
        <f t="shared" si="17"/>
        <v>36053</v>
      </c>
    </row>
    <row r="1098" spans="1:13" x14ac:dyDescent="0.25">
      <c r="A1098" t="s">
        <v>1031</v>
      </c>
      <c r="B1098" t="s">
        <v>6390</v>
      </c>
      <c r="C1098" t="s">
        <v>6389</v>
      </c>
      <c r="D1098" t="s">
        <v>6176</v>
      </c>
      <c r="F1098" t="s">
        <v>6388</v>
      </c>
      <c r="G1098" t="s">
        <v>5592</v>
      </c>
      <c r="H1098" t="s">
        <v>4890</v>
      </c>
      <c r="I1098" t="s">
        <v>2266</v>
      </c>
      <c r="J1098" t="s">
        <v>294</v>
      </c>
      <c r="K1098" t="s">
        <v>6174</v>
      </c>
      <c r="M1098" t="str">
        <f t="shared" si="17"/>
        <v>36067</v>
      </c>
    </row>
    <row r="1099" spans="1:13" x14ac:dyDescent="0.25">
      <c r="A1099" t="s">
        <v>1031</v>
      </c>
      <c r="B1099" t="s">
        <v>6390</v>
      </c>
      <c r="C1099" t="s">
        <v>6389</v>
      </c>
      <c r="D1099" t="s">
        <v>6176</v>
      </c>
      <c r="F1099" t="s">
        <v>6388</v>
      </c>
      <c r="G1099" t="s">
        <v>6387</v>
      </c>
      <c r="H1099" t="s">
        <v>4890</v>
      </c>
      <c r="I1099" t="s">
        <v>2266</v>
      </c>
      <c r="J1099" t="s">
        <v>618</v>
      </c>
      <c r="K1099" t="s">
        <v>6199</v>
      </c>
      <c r="M1099" t="str">
        <f t="shared" si="17"/>
        <v>36075</v>
      </c>
    </row>
    <row r="1100" spans="1:13" x14ac:dyDescent="0.25">
      <c r="A1100" t="s">
        <v>1086</v>
      </c>
      <c r="B1100" t="s">
        <v>6384</v>
      </c>
      <c r="C1100" t="s">
        <v>6383</v>
      </c>
      <c r="D1100" t="s">
        <v>6176</v>
      </c>
      <c r="F1100" t="s">
        <v>6382</v>
      </c>
      <c r="G1100" t="s">
        <v>6386</v>
      </c>
      <c r="H1100" t="s">
        <v>5462</v>
      </c>
      <c r="I1100" t="s">
        <v>929</v>
      </c>
      <c r="J1100" t="s">
        <v>454</v>
      </c>
      <c r="K1100" t="s">
        <v>6199</v>
      </c>
      <c r="M1100" t="str">
        <f t="shared" si="17"/>
        <v>12039</v>
      </c>
    </row>
    <row r="1101" spans="1:13" x14ac:dyDescent="0.25">
      <c r="A1101" t="s">
        <v>1086</v>
      </c>
      <c r="B1101" t="s">
        <v>6384</v>
      </c>
      <c r="C1101" t="s">
        <v>6383</v>
      </c>
      <c r="D1101" t="s">
        <v>6176</v>
      </c>
      <c r="F1101" t="s">
        <v>6382</v>
      </c>
      <c r="G1101" t="s">
        <v>5239</v>
      </c>
      <c r="H1101" t="s">
        <v>5462</v>
      </c>
      <c r="I1101" t="s">
        <v>929</v>
      </c>
      <c r="J1101" t="s">
        <v>274</v>
      </c>
      <c r="K1101" t="s">
        <v>6199</v>
      </c>
      <c r="M1101" t="str">
        <f t="shared" si="17"/>
        <v>12065</v>
      </c>
    </row>
    <row r="1102" spans="1:13" x14ac:dyDescent="0.25">
      <c r="A1102" t="s">
        <v>1086</v>
      </c>
      <c r="B1102" t="s">
        <v>6384</v>
      </c>
      <c r="C1102" t="s">
        <v>6383</v>
      </c>
      <c r="D1102" t="s">
        <v>6176</v>
      </c>
      <c r="F1102" t="s">
        <v>6382</v>
      </c>
      <c r="G1102" t="s">
        <v>6385</v>
      </c>
      <c r="H1102" t="s">
        <v>5462</v>
      </c>
      <c r="I1102" t="s">
        <v>929</v>
      </c>
      <c r="J1102" t="s">
        <v>50</v>
      </c>
      <c r="K1102" t="s">
        <v>6174</v>
      </c>
      <c r="M1102" t="str">
        <f t="shared" si="17"/>
        <v>12073</v>
      </c>
    </row>
    <row r="1103" spans="1:13" x14ac:dyDescent="0.25">
      <c r="A1103" t="s">
        <v>1086</v>
      </c>
      <c r="B1103" t="s">
        <v>6384</v>
      </c>
      <c r="C1103" t="s">
        <v>6383</v>
      </c>
      <c r="D1103" t="s">
        <v>6176</v>
      </c>
      <c r="F1103" t="s">
        <v>6382</v>
      </c>
      <c r="G1103" t="s">
        <v>6381</v>
      </c>
      <c r="H1103" t="s">
        <v>5462</v>
      </c>
      <c r="I1103" t="s">
        <v>929</v>
      </c>
      <c r="J1103" t="s">
        <v>2067</v>
      </c>
      <c r="K1103" t="s">
        <v>6199</v>
      </c>
      <c r="M1103" t="str">
        <f t="shared" si="17"/>
        <v>12129</v>
      </c>
    </row>
    <row r="1104" spans="1:13" x14ac:dyDescent="0.25">
      <c r="A1104" t="s">
        <v>946</v>
      </c>
      <c r="C1104" t="s">
        <v>6379</v>
      </c>
      <c r="D1104" t="s">
        <v>6176</v>
      </c>
      <c r="G1104" t="s">
        <v>6380</v>
      </c>
      <c r="H1104" t="s">
        <v>5462</v>
      </c>
      <c r="I1104" t="s">
        <v>929</v>
      </c>
      <c r="J1104" t="s">
        <v>480</v>
      </c>
      <c r="K1104" t="s">
        <v>6199</v>
      </c>
      <c r="M1104" t="str">
        <f t="shared" si="17"/>
        <v>12053</v>
      </c>
    </row>
    <row r="1105" spans="1:13" x14ac:dyDescent="0.25">
      <c r="A1105" t="s">
        <v>946</v>
      </c>
      <c r="C1105" t="s">
        <v>6379</v>
      </c>
      <c r="D1105" t="s">
        <v>6176</v>
      </c>
      <c r="G1105" t="s">
        <v>4799</v>
      </c>
      <c r="H1105" t="s">
        <v>5462</v>
      </c>
      <c r="I1105" t="s">
        <v>929</v>
      </c>
      <c r="J1105" t="s">
        <v>1092</v>
      </c>
      <c r="K1105" t="s">
        <v>6174</v>
      </c>
      <c r="M1105" t="str">
        <f t="shared" si="17"/>
        <v>12057</v>
      </c>
    </row>
    <row r="1106" spans="1:13" x14ac:dyDescent="0.25">
      <c r="A1106" t="s">
        <v>946</v>
      </c>
      <c r="C1106" t="s">
        <v>6379</v>
      </c>
      <c r="D1106" t="s">
        <v>6176</v>
      </c>
      <c r="G1106" t="s">
        <v>5306</v>
      </c>
      <c r="H1106" t="s">
        <v>5462</v>
      </c>
      <c r="I1106" t="s">
        <v>929</v>
      </c>
      <c r="J1106" t="s">
        <v>87</v>
      </c>
      <c r="K1106" t="s">
        <v>6174</v>
      </c>
      <c r="M1106" t="str">
        <f t="shared" si="17"/>
        <v>12101</v>
      </c>
    </row>
    <row r="1107" spans="1:13" x14ac:dyDescent="0.25">
      <c r="A1107" t="s">
        <v>946</v>
      </c>
      <c r="C1107" t="s">
        <v>6379</v>
      </c>
      <c r="D1107" t="s">
        <v>6176</v>
      </c>
      <c r="G1107" t="s">
        <v>5274</v>
      </c>
      <c r="H1107" t="s">
        <v>5462</v>
      </c>
      <c r="I1107" t="s">
        <v>929</v>
      </c>
      <c r="J1107" t="s">
        <v>944</v>
      </c>
      <c r="K1107" t="s">
        <v>6174</v>
      </c>
      <c r="M1107" t="str">
        <f t="shared" si="17"/>
        <v>12103</v>
      </c>
    </row>
    <row r="1108" spans="1:13" x14ac:dyDescent="0.25">
      <c r="A1108" t="s">
        <v>1503</v>
      </c>
      <c r="C1108" t="s">
        <v>6376</v>
      </c>
      <c r="D1108" t="s">
        <v>6176</v>
      </c>
      <c r="G1108" t="s">
        <v>6223</v>
      </c>
      <c r="H1108" t="s">
        <v>5428</v>
      </c>
      <c r="I1108" t="s">
        <v>1437</v>
      </c>
      <c r="J1108" t="s">
        <v>1014</v>
      </c>
      <c r="K1108" t="s">
        <v>6174</v>
      </c>
      <c r="M1108" t="str">
        <f t="shared" si="17"/>
        <v>18021</v>
      </c>
    </row>
    <row r="1109" spans="1:13" x14ac:dyDescent="0.25">
      <c r="A1109" t="s">
        <v>1503</v>
      </c>
      <c r="C1109" t="s">
        <v>6376</v>
      </c>
      <c r="D1109" t="s">
        <v>6176</v>
      </c>
      <c r="G1109" t="s">
        <v>6378</v>
      </c>
      <c r="H1109" t="s">
        <v>5428</v>
      </c>
      <c r="I1109" t="s">
        <v>1437</v>
      </c>
      <c r="J1109" t="s">
        <v>2090</v>
      </c>
      <c r="K1109" t="s">
        <v>6199</v>
      </c>
      <c r="M1109" t="str">
        <f t="shared" si="17"/>
        <v>18153</v>
      </c>
    </row>
    <row r="1110" spans="1:13" x14ac:dyDescent="0.25">
      <c r="A1110" t="s">
        <v>1503</v>
      </c>
      <c r="C1110" t="s">
        <v>6376</v>
      </c>
      <c r="D1110" t="s">
        <v>6176</v>
      </c>
      <c r="G1110" t="s">
        <v>6377</v>
      </c>
      <c r="H1110" t="s">
        <v>5428</v>
      </c>
      <c r="I1110" t="s">
        <v>1437</v>
      </c>
      <c r="J1110" t="s">
        <v>2480</v>
      </c>
      <c r="K1110" t="s">
        <v>6199</v>
      </c>
      <c r="M1110" t="str">
        <f t="shared" si="17"/>
        <v>18165</v>
      </c>
    </row>
    <row r="1111" spans="1:13" x14ac:dyDescent="0.25">
      <c r="A1111" t="s">
        <v>1503</v>
      </c>
      <c r="C1111" t="s">
        <v>6376</v>
      </c>
      <c r="D1111" t="s">
        <v>6176</v>
      </c>
      <c r="G1111" t="s">
        <v>6375</v>
      </c>
      <c r="H1111" t="s">
        <v>5428</v>
      </c>
      <c r="I1111" t="s">
        <v>1437</v>
      </c>
      <c r="J1111" t="s">
        <v>1410</v>
      </c>
      <c r="K1111" t="s">
        <v>6174</v>
      </c>
      <c r="M1111" t="str">
        <f t="shared" si="17"/>
        <v>18167</v>
      </c>
    </row>
    <row r="1112" spans="1:13" x14ac:dyDescent="0.25">
      <c r="A1112" t="s">
        <v>158</v>
      </c>
      <c r="C1112" t="s">
        <v>6372</v>
      </c>
      <c r="D1112" t="s">
        <v>6176</v>
      </c>
      <c r="G1112" t="s">
        <v>6374</v>
      </c>
      <c r="H1112" t="s">
        <v>5689</v>
      </c>
      <c r="I1112" t="s">
        <v>106</v>
      </c>
      <c r="J1112" t="s">
        <v>43</v>
      </c>
      <c r="K1112" t="s">
        <v>6199</v>
      </c>
      <c r="M1112" t="str">
        <f t="shared" si="17"/>
        <v>05081</v>
      </c>
    </row>
    <row r="1113" spans="1:13" x14ac:dyDescent="0.25">
      <c r="A1113" t="s">
        <v>158</v>
      </c>
      <c r="C1113" t="s">
        <v>6372</v>
      </c>
      <c r="D1113" t="s">
        <v>6176</v>
      </c>
      <c r="G1113" t="s">
        <v>6373</v>
      </c>
      <c r="H1113" t="s">
        <v>5689</v>
      </c>
      <c r="I1113" t="s">
        <v>106</v>
      </c>
      <c r="J1113" t="s">
        <v>156</v>
      </c>
      <c r="K1113" t="s">
        <v>6174</v>
      </c>
      <c r="M1113" t="str">
        <f t="shared" si="17"/>
        <v>05091</v>
      </c>
    </row>
    <row r="1114" spans="1:13" x14ac:dyDescent="0.25">
      <c r="A1114" t="s">
        <v>158</v>
      </c>
      <c r="C1114" t="s">
        <v>6372</v>
      </c>
      <c r="D1114" t="s">
        <v>6176</v>
      </c>
      <c r="G1114" t="s">
        <v>6371</v>
      </c>
      <c r="H1114" t="s">
        <v>4977</v>
      </c>
      <c r="I1114" t="s">
        <v>2792</v>
      </c>
      <c r="J1114" t="s">
        <v>232</v>
      </c>
      <c r="K1114" t="s">
        <v>6174</v>
      </c>
      <c r="M1114" t="str">
        <f t="shared" si="17"/>
        <v>48037</v>
      </c>
    </row>
    <row r="1115" spans="1:13" x14ac:dyDescent="0.25">
      <c r="A1115" t="s">
        <v>6370</v>
      </c>
      <c r="B1115" t="s">
        <v>6369</v>
      </c>
      <c r="C1115" t="s">
        <v>6368</v>
      </c>
      <c r="D1115" t="s">
        <v>6176</v>
      </c>
      <c r="F1115" t="s">
        <v>6367</v>
      </c>
      <c r="G1115" t="s">
        <v>6366</v>
      </c>
      <c r="H1115" t="s">
        <v>5462</v>
      </c>
      <c r="I1115" t="s">
        <v>929</v>
      </c>
      <c r="J1115" t="s">
        <v>131</v>
      </c>
      <c r="K1115" t="s">
        <v>6174</v>
      </c>
      <c r="M1115" t="str">
        <f t="shared" si="17"/>
        <v>12119</v>
      </c>
    </row>
    <row r="1116" spans="1:13" x14ac:dyDescent="0.25">
      <c r="A1116" t="s">
        <v>2395</v>
      </c>
      <c r="B1116" t="s">
        <v>6364</v>
      </c>
      <c r="C1116" t="s">
        <v>6363</v>
      </c>
      <c r="D1116" t="s">
        <v>6176</v>
      </c>
      <c r="F1116" t="s">
        <v>6362</v>
      </c>
      <c r="G1116" t="s">
        <v>5425</v>
      </c>
      <c r="H1116" t="s">
        <v>5279</v>
      </c>
      <c r="I1116" t="s">
        <v>2384</v>
      </c>
      <c r="J1116" t="s">
        <v>126</v>
      </c>
      <c r="K1116" t="s">
        <v>6199</v>
      </c>
      <c r="M1116" t="str">
        <f t="shared" si="17"/>
        <v>39051</v>
      </c>
    </row>
    <row r="1117" spans="1:13" x14ac:dyDescent="0.25">
      <c r="A1117" t="s">
        <v>2395</v>
      </c>
      <c r="B1117" t="s">
        <v>6364</v>
      </c>
      <c r="C1117" t="s">
        <v>6363</v>
      </c>
      <c r="D1117" t="s">
        <v>6176</v>
      </c>
      <c r="F1117" t="s">
        <v>6362</v>
      </c>
      <c r="G1117" t="s">
        <v>6365</v>
      </c>
      <c r="H1117" t="s">
        <v>5279</v>
      </c>
      <c r="I1117" t="s">
        <v>2384</v>
      </c>
      <c r="J1117" t="s">
        <v>351</v>
      </c>
      <c r="K1117" t="s">
        <v>6174</v>
      </c>
      <c r="M1117" t="str">
        <f t="shared" si="17"/>
        <v>39095</v>
      </c>
    </row>
    <row r="1118" spans="1:13" x14ac:dyDescent="0.25">
      <c r="A1118" t="s">
        <v>2395</v>
      </c>
      <c r="B1118" t="s">
        <v>6364</v>
      </c>
      <c r="C1118" t="s">
        <v>6363</v>
      </c>
      <c r="D1118" t="s">
        <v>6176</v>
      </c>
      <c r="F1118" t="s">
        <v>6362</v>
      </c>
      <c r="G1118" t="s">
        <v>6361</v>
      </c>
      <c r="H1118" t="s">
        <v>5279</v>
      </c>
      <c r="I1118" t="s">
        <v>2384</v>
      </c>
      <c r="J1118" t="s">
        <v>1536</v>
      </c>
      <c r="K1118" t="s">
        <v>6174</v>
      </c>
      <c r="M1118" t="str">
        <f t="shared" si="17"/>
        <v>39173</v>
      </c>
    </row>
    <row r="1119" spans="1:13" x14ac:dyDescent="0.25">
      <c r="A1119" t="s">
        <v>1533</v>
      </c>
      <c r="C1119" t="s">
        <v>6358</v>
      </c>
      <c r="D1119" t="s">
        <v>6176</v>
      </c>
      <c r="G1119" t="s">
        <v>6360</v>
      </c>
      <c r="H1119" t="s">
        <v>5796</v>
      </c>
      <c r="I1119" t="s">
        <v>1510</v>
      </c>
      <c r="J1119" t="s">
        <v>314</v>
      </c>
      <c r="K1119" t="s">
        <v>6199</v>
      </c>
      <c r="M1119" t="str">
        <f t="shared" si="17"/>
        <v>20085</v>
      </c>
    </row>
    <row r="1120" spans="1:13" x14ac:dyDescent="0.25">
      <c r="A1120" t="s">
        <v>1533</v>
      </c>
      <c r="C1120" t="s">
        <v>6358</v>
      </c>
      <c r="D1120" t="s">
        <v>6176</v>
      </c>
      <c r="G1120" t="s">
        <v>5239</v>
      </c>
      <c r="H1120" t="s">
        <v>5796</v>
      </c>
      <c r="I1120" t="s">
        <v>1510</v>
      </c>
      <c r="J1120" t="s">
        <v>646</v>
      </c>
      <c r="K1120" t="s">
        <v>6199</v>
      </c>
      <c r="M1120" t="str">
        <f t="shared" si="17"/>
        <v>20087</v>
      </c>
    </row>
    <row r="1121" spans="1:13" x14ac:dyDescent="0.25">
      <c r="A1121" t="s">
        <v>1533</v>
      </c>
      <c r="C1121" t="s">
        <v>6358</v>
      </c>
      <c r="D1121" t="s">
        <v>6176</v>
      </c>
      <c r="G1121" t="s">
        <v>6348</v>
      </c>
      <c r="H1121" t="s">
        <v>5796</v>
      </c>
      <c r="I1121" t="s">
        <v>1510</v>
      </c>
      <c r="J1121" t="s">
        <v>1169</v>
      </c>
      <c r="K1121" t="s">
        <v>6199</v>
      </c>
      <c r="M1121" t="str">
        <f t="shared" si="17"/>
        <v>20139</v>
      </c>
    </row>
    <row r="1122" spans="1:13" x14ac:dyDescent="0.25">
      <c r="A1122" t="s">
        <v>1533</v>
      </c>
      <c r="C1122" t="s">
        <v>6358</v>
      </c>
      <c r="D1122" t="s">
        <v>6176</v>
      </c>
      <c r="G1122" t="s">
        <v>6359</v>
      </c>
      <c r="H1122" t="s">
        <v>5796</v>
      </c>
      <c r="I1122" t="s">
        <v>1510</v>
      </c>
      <c r="J1122" t="s">
        <v>1532</v>
      </c>
      <c r="K1122" t="s">
        <v>6174</v>
      </c>
      <c r="M1122" t="str">
        <f t="shared" si="17"/>
        <v>20177</v>
      </c>
    </row>
    <row r="1123" spans="1:13" x14ac:dyDescent="0.25">
      <c r="A1123" t="s">
        <v>1533</v>
      </c>
      <c r="C1123" t="s">
        <v>6358</v>
      </c>
      <c r="D1123" t="s">
        <v>6176</v>
      </c>
      <c r="G1123" t="s">
        <v>6357</v>
      </c>
      <c r="H1123" t="s">
        <v>5796</v>
      </c>
      <c r="I1123" t="s">
        <v>1510</v>
      </c>
      <c r="J1123" t="s">
        <v>1434</v>
      </c>
      <c r="K1123" t="s">
        <v>6199</v>
      </c>
      <c r="M1123" t="str">
        <f t="shared" si="17"/>
        <v>20197</v>
      </c>
    </row>
    <row r="1124" spans="1:13" x14ac:dyDescent="0.25">
      <c r="A1124" t="s">
        <v>2148</v>
      </c>
      <c r="B1124" t="s">
        <v>6356</v>
      </c>
      <c r="C1124" t="s">
        <v>6355</v>
      </c>
      <c r="D1124" t="s">
        <v>6176</v>
      </c>
      <c r="F1124" t="s">
        <v>6354</v>
      </c>
      <c r="G1124" t="s">
        <v>6183</v>
      </c>
      <c r="H1124" t="s">
        <v>4887</v>
      </c>
      <c r="I1124" t="s">
        <v>2111</v>
      </c>
      <c r="J1124" t="s">
        <v>1014</v>
      </c>
      <c r="K1124" t="s">
        <v>6174</v>
      </c>
      <c r="M1124" t="str">
        <f t="shared" si="17"/>
        <v>34021</v>
      </c>
    </row>
    <row r="1125" spans="1:13" x14ac:dyDescent="0.25">
      <c r="A1125" t="s">
        <v>212</v>
      </c>
      <c r="B1125" t="s">
        <v>6353</v>
      </c>
      <c r="C1125" t="s">
        <v>6352</v>
      </c>
      <c r="D1125" t="s">
        <v>6176</v>
      </c>
      <c r="F1125" t="s">
        <v>6351</v>
      </c>
      <c r="G1125" t="s">
        <v>5320</v>
      </c>
      <c r="H1125" t="s">
        <v>5847</v>
      </c>
      <c r="I1125" t="s">
        <v>166</v>
      </c>
      <c r="J1125" t="s">
        <v>210</v>
      </c>
      <c r="K1125" t="s">
        <v>6174</v>
      </c>
      <c r="M1125" t="str">
        <f t="shared" si="17"/>
        <v>04019</v>
      </c>
    </row>
    <row r="1126" spans="1:13" x14ac:dyDescent="0.25">
      <c r="A1126" t="s">
        <v>2505</v>
      </c>
      <c r="B1126" t="s">
        <v>6345</v>
      </c>
      <c r="C1126" t="s">
        <v>6344</v>
      </c>
      <c r="D1126" t="s">
        <v>6176</v>
      </c>
      <c r="F1126" t="s">
        <v>6343</v>
      </c>
      <c r="G1126" t="s">
        <v>6350</v>
      </c>
      <c r="H1126" t="s">
        <v>5748</v>
      </c>
      <c r="I1126" t="s">
        <v>2483</v>
      </c>
      <c r="J1126" t="s">
        <v>232</v>
      </c>
      <c r="K1126" t="s">
        <v>6174</v>
      </c>
      <c r="M1126" t="str">
        <f t="shared" si="17"/>
        <v>40037</v>
      </c>
    </row>
    <row r="1127" spans="1:13" x14ac:dyDescent="0.25">
      <c r="A1127" t="s">
        <v>2505</v>
      </c>
      <c r="B1127" t="s">
        <v>6345</v>
      </c>
      <c r="C1127" t="s">
        <v>6344</v>
      </c>
      <c r="D1127" t="s">
        <v>6176</v>
      </c>
      <c r="F1127" t="s">
        <v>6343</v>
      </c>
      <c r="G1127" t="s">
        <v>6349</v>
      </c>
      <c r="H1127" t="s">
        <v>5748</v>
      </c>
      <c r="I1127" t="s">
        <v>2483</v>
      </c>
      <c r="J1127" t="s">
        <v>265</v>
      </c>
      <c r="K1127" t="s">
        <v>6199</v>
      </c>
      <c r="M1127" t="str">
        <f t="shared" si="17"/>
        <v>40111</v>
      </c>
    </row>
    <row r="1128" spans="1:13" x14ac:dyDescent="0.25">
      <c r="A1128" t="s">
        <v>2505</v>
      </c>
      <c r="B1128" t="s">
        <v>6345</v>
      </c>
      <c r="C1128" t="s">
        <v>6344</v>
      </c>
      <c r="D1128" t="s">
        <v>6176</v>
      </c>
      <c r="F1128" t="s">
        <v>6343</v>
      </c>
      <c r="G1128" t="s">
        <v>6348</v>
      </c>
      <c r="H1128" t="s">
        <v>5748</v>
      </c>
      <c r="I1128" t="s">
        <v>2483</v>
      </c>
      <c r="J1128" t="s">
        <v>322</v>
      </c>
      <c r="K1128" t="s">
        <v>6174</v>
      </c>
      <c r="M1128" t="str">
        <f t="shared" si="17"/>
        <v>40113</v>
      </c>
    </row>
    <row r="1129" spans="1:13" x14ac:dyDescent="0.25">
      <c r="A1129" t="s">
        <v>2505</v>
      </c>
      <c r="B1129" t="s">
        <v>6345</v>
      </c>
      <c r="C1129" t="s">
        <v>6344</v>
      </c>
      <c r="D1129" t="s">
        <v>6176</v>
      </c>
      <c r="F1129" t="s">
        <v>6343</v>
      </c>
      <c r="G1129" t="s">
        <v>6347</v>
      </c>
      <c r="H1129" t="s">
        <v>5748</v>
      </c>
      <c r="I1129" t="s">
        <v>2483</v>
      </c>
      <c r="J1129" t="s">
        <v>1077</v>
      </c>
      <c r="K1129" t="s">
        <v>6199</v>
      </c>
      <c r="M1129" t="str">
        <f t="shared" si="17"/>
        <v>40117</v>
      </c>
    </row>
    <row r="1130" spans="1:13" x14ac:dyDescent="0.25">
      <c r="A1130" t="s">
        <v>2505</v>
      </c>
      <c r="B1130" t="s">
        <v>6345</v>
      </c>
      <c r="C1130" t="s">
        <v>6344</v>
      </c>
      <c r="D1130" t="s">
        <v>6176</v>
      </c>
      <c r="F1130" t="s">
        <v>6343</v>
      </c>
      <c r="G1130" t="s">
        <v>6346</v>
      </c>
      <c r="H1130" t="s">
        <v>5748</v>
      </c>
      <c r="I1130" t="s">
        <v>2483</v>
      </c>
      <c r="J1130" t="s">
        <v>121</v>
      </c>
      <c r="K1130" t="s">
        <v>6199</v>
      </c>
      <c r="M1130" t="str">
        <f t="shared" si="17"/>
        <v>40131</v>
      </c>
    </row>
    <row r="1131" spans="1:13" x14ac:dyDescent="0.25">
      <c r="A1131" t="s">
        <v>2505</v>
      </c>
      <c r="B1131" t="s">
        <v>6345</v>
      </c>
      <c r="C1131" t="s">
        <v>6344</v>
      </c>
      <c r="D1131" t="s">
        <v>6176</v>
      </c>
      <c r="F1131" t="s">
        <v>6343</v>
      </c>
      <c r="G1131" t="s">
        <v>5587</v>
      </c>
      <c r="H1131" t="s">
        <v>5748</v>
      </c>
      <c r="I1131" t="s">
        <v>2483</v>
      </c>
      <c r="J1131" t="s">
        <v>117</v>
      </c>
      <c r="K1131" t="s">
        <v>6174</v>
      </c>
      <c r="M1131" t="str">
        <f t="shared" si="17"/>
        <v>40143</v>
      </c>
    </row>
    <row r="1132" spans="1:13" x14ac:dyDescent="0.25">
      <c r="A1132" t="s">
        <v>2505</v>
      </c>
      <c r="B1132" t="s">
        <v>6345</v>
      </c>
      <c r="C1132" t="s">
        <v>6344</v>
      </c>
      <c r="D1132" t="s">
        <v>6176</v>
      </c>
      <c r="F1132" t="s">
        <v>6343</v>
      </c>
      <c r="G1132" t="s">
        <v>6342</v>
      </c>
      <c r="H1132" t="s">
        <v>5748</v>
      </c>
      <c r="I1132" t="s">
        <v>2483</v>
      </c>
      <c r="J1132" t="s">
        <v>1851</v>
      </c>
      <c r="K1132" t="s">
        <v>6174</v>
      </c>
      <c r="M1132" t="str">
        <f t="shared" si="17"/>
        <v>40145</v>
      </c>
    </row>
    <row r="1133" spans="1:13" x14ac:dyDescent="0.25">
      <c r="A1133" t="s">
        <v>97</v>
      </c>
      <c r="C1133" t="s">
        <v>6339</v>
      </c>
      <c r="D1133" t="s">
        <v>6176</v>
      </c>
      <c r="G1133" t="s">
        <v>6341</v>
      </c>
      <c r="H1133" t="s">
        <v>5535</v>
      </c>
      <c r="I1133" t="s">
        <v>35</v>
      </c>
      <c r="J1133" t="s">
        <v>274</v>
      </c>
      <c r="K1133" t="s">
        <v>6199</v>
      </c>
      <c r="M1133" t="str">
        <f t="shared" si="17"/>
        <v>01065</v>
      </c>
    </row>
    <row r="1134" spans="1:13" x14ac:dyDescent="0.25">
      <c r="A1134" t="s">
        <v>97</v>
      </c>
      <c r="C1134" t="s">
        <v>6339</v>
      </c>
      <c r="D1134" t="s">
        <v>6176</v>
      </c>
      <c r="G1134" t="s">
        <v>6340</v>
      </c>
      <c r="H1134" t="s">
        <v>5535</v>
      </c>
      <c r="I1134" t="s">
        <v>35</v>
      </c>
      <c r="J1134" t="s">
        <v>560</v>
      </c>
      <c r="K1134" t="s">
        <v>6199</v>
      </c>
      <c r="M1134" t="str">
        <f t="shared" si="17"/>
        <v>01107</v>
      </c>
    </row>
    <row r="1135" spans="1:13" x14ac:dyDescent="0.25">
      <c r="A1135" t="s">
        <v>97</v>
      </c>
      <c r="C1135" t="s">
        <v>6339</v>
      </c>
      <c r="D1135" t="s">
        <v>6176</v>
      </c>
      <c r="G1135" t="s">
        <v>6338</v>
      </c>
      <c r="H1135" t="s">
        <v>5535</v>
      </c>
      <c r="I1135" t="s">
        <v>35</v>
      </c>
      <c r="J1135" t="s">
        <v>95</v>
      </c>
      <c r="K1135" t="s">
        <v>6174</v>
      </c>
      <c r="M1135" t="str">
        <f t="shared" si="17"/>
        <v>01125</v>
      </c>
    </row>
    <row r="1136" spans="1:13" x14ac:dyDescent="0.25">
      <c r="A1136" t="s">
        <v>2952</v>
      </c>
      <c r="B1136" t="s">
        <v>3029</v>
      </c>
      <c r="C1136" t="s">
        <v>6337</v>
      </c>
      <c r="D1136" t="s">
        <v>6176</v>
      </c>
      <c r="F1136" t="s">
        <v>6336</v>
      </c>
      <c r="G1136" t="s">
        <v>6335</v>
      </c>
      <c r="H1136" t="s">
        <v>4977</v>
      </c>
      <c r="I1136" t="s">
        <v>2792</v>
      </c>
      <c r="J1136" t="s">
        <v>2950</v>
      </c>
      <c r="K1136" t="s">
        <v>6174</v>
      </c>
      <c r="M1136" t="str">
        <f t="shared" si="17"/>
        <v>48423</v>
      </c>
    </row>
    <row r="1137" spans="1:13" x14ac:dyDescent="0.25">
      <c r="A1137" t="s">
        <v>868</v>
      </c>
      <c r="C1137" t="s">
        <v>6334</v>
      </c>
      <c r="D1137" t="s">
        <v>6176</v>
      </c>
      <c r="G1137" t="s">
        <v>6333</v>
      </c>
      <c r="H1137" t="s">
        <v>5360</v>
      </c>
      <c r="I1137" t="s">
        <v>1220</v>
      </c>
      <c r="J1137" t="s">
        <v>844</v>
      </c>
      <c r="K1137" t="s">
        <v>6174</v>
      </c>
      <c r="M1137" t="str">
        <f t="shared" si="17"/>
        <v>15003</v>
      </c>
    </row>
    <row r="1138" spans="1:13" x14ac:dyDescent="0.25">
      <c r="A1138" t="s">
        <v>1282</v>
      </c>
      <c r="C1138" t="s">
        <v>6331</v>
      </c>
      <c r="D1138" t="s">
        <v>6176</v>
      </c>
      <c r="G1138" t="s">
        <v>6332</v>
      </c>
      <c r="H1138" t="s">
        <v>4890</v>
      </c>
      <c r="I1138" t="s">
        <v>2266</v>
      </c>
      <c r="J1138" t="s">
        <v>1339</v>
      </c>
      <c r="K1138" t="s">
        <v>6199</v>
      </c>
      <c r="M1138" t="str">
        <f t="shared" si="17"/>
        <v>36043</v>
      </c>
    </row>
    <row r="1139" spans="1:13" x14ac:dyDescent="0.25">
      <c r="A1139" t="s">
        <v>1282</v>
      </c>
      <c r="C1139" t="s">
        <v>6331</v>
      </c>
      <c r="D1139" t="s">
        <v>6176</v>
      </c>
      <c r="G1139" t="s">
        <v>6330</v>
      </c>
      <c r="H1139" t="s">
        <v>4890</v>
      </c>
      <c r="I1139" t="s">
        <v>2266</v>
      </c>
      <c r="J1139" t="s">
        <v>274</v>
      </c>
      <c r="K1139" t="s">
        <v>6174</v>
      </c>
      <c r="M1139" t="str">
        <f t="shared" si="17"/>
        <v>36065</v>
      </c>
    </row>
    <row r="1140" spans="1:13" x14ac:dyDescent="0.25">
      <c r="A1140" t="s">
        <v>1200</v>
      </c>
      <c r="C1140" t="s">
        <v>6326</v>
      </c>
      <c r="D1140" t="s">
        <v>6176</v>
      </c>
      <c r="G1140" t="s">
        <v>6329</v>
      </c>
      <c r="H1140" t="s">
        <v>5278</v>
      </c>
      <c r="I1140" t="s">
        <v>1142</v>
      </c>
      <c r="J1140" t="s">
        <v>215</v>
      </c>
      <c r="K1140" t="s">
        <v>6199</v>
      </c>
      <c r="M1140" t="str">
        <f t="shared" si="17"/>
        <v>13027</v>
      </c>
    </row>
    <row r="1141" spans="1:13" x14ac:dyDescent="0.25">
      <c r="A1141" t="s">
        <v>1200</v>
      </c>
      <c r="C1141" t="s">
        <v>6326</v>
      </c>
      <c r="D1141" t="s">
        <v>6176</v>
      </c>
      <c r="G1141" t="s">
        <v>6328</v>
      </c>
      <c r="H1141" t="s">
        <v>5278</v>
      </c>
      <c r="I1141" t="s">
        <v>1142</v>
      </c>
      <c r="J1141" t="s">
        <v>87</v>
      </c>
      <c r="K1141" t="s">
        <v>6199</v>
      </c>
      <c r="M1141" t="str">
        <f t="shared" si="17"/>
        <v>13101</v>
      </c>
    </row>
    <row r="1142" spans="1:13" x14ac:dyDescent="0.25">
      <c r="A1142" t="s">
        <v>1200</v>
      </c>
      <c r="C1142" t="s">
        <v>6326</v>
      </c>
      <c r="D1142" t="s">
        <v>6176</v>
      </c>
      <c r="G1142" t="s">
        <v>6327</v>
      </c>
      <c r="H1142" t="s">
        <v>5278</v>
      </c>
      <c r="I1142" t="s">
        <v>1142</v>
      </c>
      <c r="J1142" t="s">
        <v>1536</v>
      </c>
      <c r="K1142" t="s">
        <v>6199</v>
      </c>
      <c r="M1142" t="str">
        <f t="shared" si="17"/>
        <v>13173</v>
      </c>
    </row>
    <row r="1143" spans="1:13" x14ac:dyDescent="0.25">
      <c r="A1143" t="s">
        <v>1200</v>
      </c>
      <c r="C1143" t="s">
        <v>6326</v>
      </c>
      <c r="D1143" t="s">
        <v>6176</v>
      </c>
      <c r="G1143" t="s">
        <v>6325</v>
      </c>
      <c r="H1143" t="s">
        <v>5278</v>
      </c>
      <c r="I1143" t="s">
        <v>1142</v>
      </c>
      <c r="J1143" t="s">
        <v>1198</v>
      </c>
      <c r="K1143" t="s">
        <v>6174</v>
      </c>
      <c r="M1143" t="str">
        <f t="shared" si="17"/>
        <v>13185</v>
      </c>
    </row>
    <row r="1144" spans="1:13" x14ac:dyDescent="0.25">
      <c r="A1144" t="s">
        <v>353</v>
      </c>
      <c r="B1144" t="s">
        <v>6324</v>
      </c>
      <c r="C1144" t="s">
        <v>6323</v>
      </c>
      <c r="D1144" t="s">
        <v>6176</v>
      </c>
      <c r="F1144" t="s">
        <v>6322</v>
      </c>
      <c r="G1144" t="s">
        <v>6321</v>
      </c>
      <c r="H1144" t="s">
        <v>5524</v>
      </c>
      <c r="I1144" t="s">
        <v>224</v>
      </c>
      <c r="J1144" t="s">
        <v>351</v>
      </c>
      <c r="K1144" t="s">
        <v>6174</v>
      </c>
      <c r="M1144" t="str">
        <f t="shared" si="17"/>
        <v>06095</v>
      </c>
    </row>
    <row r="1145" spans="1:13" x14ac:dyDescent="0.25">
      <c r="A1145" t="s">
        <v>2956</v>
      </c>
      <c r="B1145" t="s">
        <v>6318</v>
      </c>
      <c r="C1145" t="s">
        <v>6317</v>
      </c>
      <c r="D1145" t="s">
        <v>6176</v>
      </c>
      <c r="F1145" t="s">
        <v>6316</v>
      </c>
      <c r="G1145" t="s">
        <v>6320</v>
      </c>
      <c r="H1145" t="s">
        <v>4977</v>
      </c>
      <c r="I1145" t="s">
        <v>2792</v>
      </c>
      <c r="J1145" t="s">
        <v>6319</v>
      </c>
      <c r="K1145" t="s">
        <v>6199</v>
      </c>
      <c r="M1145" t="str">
        <f t="shared" si="17"/>
        <v>48175</v>
      </c>
    </row>
    <row r="1146" spans="1:13" x14ac:dyDescent="0.25">
      <c r="A1146" t="s">
        <v>2956</v>
      </c>
      <c r="B1146" t="s">
        <v>6318</v>
      </c>
      <c r="C1146" t="s">
        <v>6317</v>
      </c>
      <c r="D1146" t="s">
        <v>6176</v>
      </c>
      <c r="F1146" t="s">
        <v>6316</v>
      </c>
      <c r="G1146" t="s">
        <v>6315</v>
      </c>
      <c r="H1146" t="s">
        <v>4977</v>
      </c>
      <c r="I1146" t="s">
        <v>2792</v>
      </c>
      <c r="J1146" t="s">
        <v>2955</v>
      </c>
      <c r="K1146" t="s">
        <v>6174</v>
      </c>
      <c r="M1146" t="str">
        <f t="shared" si="17"/>
        <v>48469</v>
      </c>
    </row>
    <row r="1147" spans="1:13" x14ac:dyDescent="0.25">
      <c r="A1147" t="s">
        <v>2127</v>
      </c>
      <c r="B1147" t="s">
        <v>6314</v>
      </c>
      <c r="C1147" t="s">
        <v>6313</v>
      </c>
      <c r="D1147" t="s">
        <v>6176</v>
      </c>
      <c r="F1147" t="s">
        <v>6312</v>
      </c>
      <c r="G1147" t="s">
        <v>5696</v>
      </c>
      <c r="H1147" t="s">
        <v>4887</v>
      </c>
      <c r="I1147" t="s">
        <v>2111</v>
      </c>
      <c r="J1147" t="s">
        <v>886</v>
      </c>
      <c r="K1147" t="s">
        <v>6174</v>
      </c>
      <c r="M1147" t="str">
        <f t="shared" si="17"/>
        <v>34011</v>
      </c>
    </row>
    <row r="1148" spans="1:13" x14ac:dyDescent="0.25">
      <c r="A1148" t="s">
        <v>3034</v>
      </c>
      <c r="B1148" t="s">
        <v>6296</v>
      </c>
      <c r="C1148" t="s">
        <v>6295</v>
      </c>
      <c r="D1148" t="s">
        <v>6176</v>
      </c>
      <c r="F1148" t="s">
        <v>6294</v>
      </c>
      <c r="G1148" t="s">
        <v>6311</v>
      </c>
      <c r="H1148" t="s">
        <v>5174</v>
      </c>
      <c r="I1148" t="s">
        <v>2012</v>
      </c>
      <c r="J1148" t="s">
        <v>480</v>
      </c>
      <c r="K1148" t="s">
        <v>6199</v>
      </c>
      <c r="M1148" t="str">
        <f t="shared" si="17"/>
        <v>37053</v>
      </c>
    </row>
    <row r="1149" spans="1:13" x14ac:dyDescent="0.25">
      <c r="A1149" t="s">
        <v>3034</v>
      </c>
      <c r="B1149" t="s">
        <v>6296</v>
      </c>
      <c r="C1149" t="s">
        <v>6295</v>
      </c>
      <c r="D1149" t="s">
        <v>6176</v>
      </c>
      <c r="F1149" t="s">
        <v>6294</v>
      </c>
      <c r="G1149" t="s">
        <v>6310</v>
      </c>
      <c r="H1149" t="s">
        <v>5174</v>
      </c>
      <c r="I1149" t="s">
        <v>2012</v>
      </c>
      <c r="J1149" t="s">
        <v>50</v>
      </c>
      <c r="K1149" t="s">
        <v>6199</v>
      </c>
      <c r="M1149" t="str">
        <f t="shared" si="17"/>
        <v>37073</v>
      </c>
    </row>
    <row r="1150" spans="1:13" x14ac:dyDescent="0.25">
      <c r="A1150" t="s">
        <v>3034</v>
      </c>
      <c r="B1150" t="s">
        <v>6296</v>
      </c>
      <c r="C1150" t="s">
        <v>6295</v>
      </c>
      <c r="D1150" t="s">
        <v>6176</v>
      </c>
      <c r="F1150" t="s">
        <v>6294</v>
      </c>
      <c r="G1150" t="s">
        <v>5626</v>
      </c>
      <c r="H1150" t="s">
        <v>5513</v>
      </c>
      <c r="I1150" t="s">
        <v>27</v>
      </c>
      <c r="J1150" t="s">
        <v>50</v>
      </c>
      <c r="K1150" t="s">
        <v>6174</v>
      </c>
      <c r="M1150" t="str">
        <f t="shared" si="17"/>
        <v>51073</v>
      </c>
    </row>
    <row r="1151" spans="1:13" x14ac:dyDescent="0.25">
      <c r="A1151" t="s">
        <v>3034</v>
      </c>
      <c r="B1151" t="s">
        <v>6296</v>
      </c>
      <c r="C1151" t="s">
        <v>6295</v>
      </c>
      <c r="D1151" t="s">
        <v>6176</v>
      </c>
      <c r="F1151" t="s">
        <v>6294</v>
      </c>
      <c r="G1151" t="s">
        <v>6309</v>
      </c>
      <c r="H1151" t="s">
        <v>5513</v>
      </c>
      <c r="I1151" t="s">
        <v>27</v>
      </c>
      <c r="J1151" t="s">
        <v>1557</v>
      </c>
      <c r="K1151" t="s">
        <v>6199</v>
      </c>
      <c r="M1151" t="str">
        <f t="shared" si="17"/>
        <v>51093</v>
      </c>
    </row>
    <row r="1152" spans="1:13" x14ac:dyDescent="0.25">
      <c r="A1152" t="s">
        <v>3034</v>
      </c>
      <c r="B1152" t="s">
        <v>6296</v>
      </c>
      <c r="C1152" t="s">
        <v>6295</v>
      </c>
      <c r="D1152" t="s">
        <v>6176</v>
      </c>
      <c r="F1152" t="s">
        <v>6294</v>
      </c>
      <c r="G1152" t="s">
        <v>6308</v>
      </c>
      <c r="H1152" t="s">
        <v>5513</v>
      </c>
      <c r="I1152" t="s">
        <v>27</v>
      </c>
      <c r="J1152" t="s">
        <v>351</v>
      </c>
      <c r="K1152" t="s">
        <v>6199</v>
      </c>
      <c r="M1152" t="str">
        <f t="shared" si="17"/>
        <v>51095</v>
      </c>
    </row>
    <row r="1153" spans="1:13" x14ac:dyDescent="0.25">
      <c r="A1153" t="s">
        <v>3034</v>
      </c>
      <c r="B1153" t="s">
        <v>6296</v>
      </c>
      <c r="C1153" t="s">
        <v>6295</v>
      </c>
      <c r="D1153" t="s">
        <v>6176</v>
      </c>
      <c r="F1153" t="s">
        <v>6294</v>
      </c>
      <c r="G1153" t="s">
        <v>6307</v>
      </c>
      <c r="H1153" t="s">
        <v>5513</v>
      </c>
      <c r="I1153" t="s">
        <v>27</v>
      </c>
      <c r="J1153" t="s">
        <v>1080</v>
      </c>
      <c r="K1153" t="s">
        <v>6199</v>
      </c>
      <c r="M1153" t="str">
        <f t="shared" si="17"/>
        <v>51115</v>
      </c>
    </row>
    <row r="1154" spans="1:13" x14ac:dyDescent="0.25">
      <c r="A1154" t="s">
        <v>3034</v>
      </c>
      <c r="B1154" t="s">
        <v>6296</v>
      </c>
      <c r="C1154" t="s">
        <v>6295</v>
      </c>
      <c r="D1154" t="s">
        <v>6176</v>
      </c>
      <c r="F1154" t="s">
        <v>6294</v>
      </c>
      <c r="G1154" t="s">
        <v>5404</v>
      </c>
      <c r="H1154" t="s">
        <v>5513</v>
      </c>
      <c r="I1154" t="s">
        <v>27</v>
      </c>
      <c r="J1154" t="s">
        <v>6306</v>
      </c>
      <c r="K1154" t="s">
        <v>6174</v>
      </c>
      <c r="M1154" t="str">
        <f t="shared" ref="M1154:M1217" si="18">I1154&amp;J1154</f>
        <v>51199</v>
      </c>
    </row>
    <row r="1155" spans="1:13" x14ac:dyDescent="0.25">
      <c r="A1155" t="s">
        <v>3034</v>
      </c>
      <c r="B1155" t="s">
        <v>6296</v>
      </c>
      <c r="C1155" t="s">
        <v>6295</v>
      </c>
      <c r="D1155" t="s">
        <v>6176</v>
      </c>
      <c r="F1155" t="s">
        <v>6294</v>
      </c>
      <c r="G1155" t="s">
        <v>6305</v>
      </c>
      <c r="H1155" t="s">
        <v>5513</v>
      </c>
      <c r="I1155" t="s">
        <v>27</v>
      </c>
      <c r="J1155" t="s">
        <v>3033</v>
      </c>
      <c r="K1155" t="s">
        <v>6174</v>
      </c>
      <c r="M1155" t="str">
        <f t="shared" si="18"/>
        <v>51550</v>
      </c>
    </row>
    <row r="1156" spans="1:13" x14ac:dyDescent="0.25">
      <c r="A1156" t="s">
        <v>3034</v>
      </c>
      <c r="B1156" t="s">
        <v>6296</v>
      </c>
      <c r="C1156" t="s">
        <v>6295</v>
      </c>
      <c r="D1156" t="s">
        <v>6176</v>
      </c>
      <c r="F1156" t="s">
        <v>6294</v>
      </c>
      <c r="G1156" t="s">
        <v>6304</v>
      </c>
      <c r="H1156" t="s">
        <v>5513</v>
      </c>
      <c r="I1156" t="s">
        <v>27</v>
      </c>
      <c r="J1156" t="s">
        <v>3048</v>
      </c>
      <c r="K1156" t="s">
        <v>6174</v>
      </c>
      <c r="M1156" t="str">
        <f t="shared" si="18"/>
        <v>51650</v>
      </c>
    </row>
    <row r="1157" spans="1:13" x14ac:dyDescent="0.25">
      <c r="A1157" t="s">
        <v>3034</v>
      </c>
      <c r="B1157" t="s">
        <v>6296</v>
      </c>
      <c r="C1157" t="s">
        <v>6295</v>
      </c>
      <c r="D1157" t="s">
        <v>6176</v>
      </c>
      <c r="F1157" t="s">
        <v>6294</v>
      </c>
      <c r="G1157" t="s">
        <v>6303</v>
      </c>
      <c r="H1157" t="s">
        <v>5513</v>
      </c>
      <c r="I1157" t="s">
        <v>27</v>
      </c>
      <c r="J1157" t="s">
        <v>3061</v>
      </c>
      <c r="K1157" t="s">
        <v>6174</v>
      </c>
      <c r="M1157" t="str">
        <f t="shared" si="18"/>
        <v>51700</v>
      </c>
    </row>
    <row r="1158" spans="1:13" x14ac:dyDescent="0.25">
      <c r="A1158" t="s">
        <v>3034</v>
      </c>
      <c r="B1158" t="s">
        <v>6296</v>
      </c>
      <c r="C1158" t="s">
        <v>6295</v>
      </c>
      <c r="D1158" t="s">
        <v>6176</v>
      </c>
      <c r="F1158" t="s">
        <v>6294</v>
      </c>
      <c r="G1158" t="s">
        <v>6302</v>
      </c>
      <c r="H1158" t="s">
        <v>5513</v>
      </c>
      <c r="I1158" t="s">
        <v>27</v>
      </c>
      <c r="J1158" t="s">
        <v>3063</v>
      </c>
      <c r="K1158" t="s">
        <v>6174</v>
      </c>
      <c r="M1158" t="str">
        <f t="shared" si="18"/>
        <v>51710</v>
      </c>
    </row>
    <row r="1159" spans="1:13" x14ac:dyDescent="0.25">
      <c r="A1159" t="s">
        <v>3034</v>
      </c>
      <c r="B1159" t="s">
        <v>6296</v>
      </c>
      <c r="C1159" t="s">
        <v>6295</v>
      </c>
      <c r="D1159" t="s">
        <v>6176</v>
      </c>
      <c r="F1159" t="s">
        <v>6294</v>
      </c>
      <c r="G1159" t="s">
        <v>6301</v>
      </c>
      <c r="H1159" t="s">
        <v>5513</v>
      </c>
      <c r="I1159" t="s">
        <v>27</v>
      </c>
      <c r="J1159" t="s">
        <v>6300</v>
      </c>
      <c r="K1159" t="s">
        <v>6174</v>
      </c>
      <c r="M1159" t="str">
        <f t="shared" si="18"/>
        <v>51735</v>
      </c>
    </row>
    <row r="1160" spans="1:13" x14ac:dyDescent="0.25">
      <c r="A1160" t="s">
        <v>3034</v>
      </c>
      <c r="B1160" t="s">
        <v>6296</v>
      </c>
      <c r="C1160" t="s">
        <v>6295</v>
      </c>
      <c r="D1160" t="s">
        <v>6176</v>
      </c>
      <c r="F1160" t="s">
        <v>6294</v>
      </c>
      <c r="G1160" t="s">
        <v>6299</v>
      </c>
      <c r="H1160" t="s">
        <v>5513</v>
      </c>
      <c r="I1160" t="s">
        <v>27</v>
      </c>
      <c r="J1160" t="s">
        <v>3067</v>
      </c>
      <c r="K1160" t="s">
        <v>6174</v>
      </c>
      <c r="M1160" t="str">
        <f t="shared" si="18"/>
        <v>51740</v>
      </c>
    </row>
    <row r="1161" spans="1:13" x14ac:dyDescent="0.25">
      <c r="A1161" t="s">
        <v>3034</v>
      </c>
      <c r="B1161" t="s">
        <v>6296</v>
      </c>
      <c r="C1161" t="s">
        <v>6295</v>
      </c>
      <c r="D1161" t="s">
        <v>6176</v>
      </c>
      <c r="F1161" t="s">
        <v>6294</v>
      </c>
      <c r="G1161" t="s">
        <v>6298</v>
      </c>
      <c r="H1161" t="s">
        <v>5513</v>
      </c>
      <c r="I1161" t="s">
        <v>27</v>
      </c>
      <c r="J1161" t="s">
        <v>3078</v>
      </c>
      <c r="K1161" t="s">
        <v>6174</v>
      </c>
      <c r="M1161" t="str">
        <f t="shared" si="18"/>
        <v>51800</v>
      </c>
    </row>
    <row r="1162" spans="1:13" x14ac:dyDescent="0.25">
      <c r="A1162" t="s">
        <v>3034</v>
      </c>
      <c r="B1162" t="s">
        <v>6296</v>
      </c>
      <c r="C1162" t="s">
        <v>6295</v>
      </c>
      <c r="D1162" t="s">
        <v>6176</v>
      </c>
      <c r="F1162" t="s">
        <v>6294</v>
      </c>
      <c r="G1162" t="s">
        <v>6297</v>
      </c>
      <c r="H1162" t="s">
        <v>5513</v>
      </c>
      <c r="I1162" t="s">
        <v>27</v>
      </c>
      <c r="J1162" t="s">
        <v>3082</v>
      </c>
      <c r="K1162" t="s">
        <v>6174</v>
      </c>
      <c r="M1162" t="str">
        <f t="shared" si="18"/>
        <v>51810</v>
      </c>
    </row>
    <row r="1163" spans="1:13" x14ac:dyDescent="0.25">
      <c r="A1163" t="s">
        <v>3034</v>
      </c>
      <c r="B1163" t="s">
        <v>6296</v>
      </c>
      <c r="C1163" t="s">
        <v>6295</v>
      </c>
      <c r="D1163" t="s">
        <v>6176</v>
      </c>
      <c r="F1163" t="s">
        <v>6294</v>
      </c>
      <c r="G1163" t="s">
        <v>6293</v>
      </c>
      <c r="H1163" t="s">
        <v>5513</v>
      </c>
      <c r="I1163" t="s">
        <v>27</v>
      </c>
      <c r="J1163" t="s">
        <v>6292</v>
      </c>
      <c r="K1163" t="s">
        <v>6199</v>
      </c>
      <c r="M1163" t="str">
        <f t="shared" si="18"/>
        <v>51830</v>
      </c>
    </row>
    <row r="1164" spans="1:13" x14ac:dyDescent="0.25">
      <c r="A1164" t="s">
        <v>562</v>
      </c>
      <c r="B1164" t="s">
        <v>6291</v>
      </c>
      <c r="C1164" t="s">
        <v>6290</v>
      </c>
      <c r="D1164" t="s">
        <v>6176</v>
      </c>
      <c r="F1164" t="s">
        <v>6289</v>
      </c>
      <c r="G1164" t="s">
        <v>6288</v>
      </c>
      <c r="H1164" t="s">
        <v>5524</v>
      </c>
      <c r="I1164" t="s">
        <v>224</v>
      </c>
      <c r="J1164" t="s">
        <v>560</v>
      </c>
      <c r="K1164" t="s">
        <v>6174</v>
      </c>
      <c r="M1164" t="str">
        <f t="shared" si="18"/>
        <v>06107</v>
      </c>
    </row>
    <row r="1165" spans="1:13" x14ac:dyDescent="0.25">
      <c r="A1165" t="s">
        <v>2961</v>
      </c>
      <c r="C1165" t="s">
        <v>6286</v>
      </c>
      <c r="D1165" t="s">
        <v>6176</v>
      </c>
      <c r="G1165" t="s">
        <v>6287</v>
      </c>
      <c r="H1165" t="s">
        <v>4977</v>
      </c>
      <c r="I1165" t="s">
        <v>2792</v>
      </c>
      <c r="J1165" t="s">
        <v>1851</v>
      </c>
      <c r="K1165" t="s">
        <v>6199</v>
      </c>
      <c r="M1165" t="str">
        <f t="shared" si="18"/>
        <v>48145</v>
      </c>
    </row>
    <row r="1166" spans="1:13" x14ac:dyDescent="0.25">
      <c r="A1166" t="s">
        <v>2961</v>
      </c>
      <c r="C1166" t="s">
        <v>6286</v>
      </c>
      <c r="D1166" t="s">
        <v>6176</v>
      </c>
      <c r="G1166" t="s">
        <v>6285</v>
      </c>
      <c r="H1166" t="s">
        <v>4977</v>
      </c>
      <c r="I1166" t="s">
        <v>2792</v>
      </c>
      <c r="J1166" t="s">
        <v>2959</v>
      </c>
      <c r="K1166" t="s">
        <v>6174</v>
      </c>
      <c r="M1166" t="str">
        <f t="shared" si="18"/>
        <v>48309</v>
      </c>
    </row>
    <row r="1167" spans="1:13" x14ac:dyDescent="0.25">
      <c r="A1167" t="s">
        <v>4683</v>
      </c>
      <c r="C1167" t="s">
        <v>6283</v>
      </c>
      <c r="D1167" t="s">
        <v>6176</v>
      </c>
      <c r="G1167" t="s">
        <v>6284</v>
      </c>
      <c r="H1167" t="s">
        <v>5808</v>
      </c>
      <c r="I1167" t="s">
        <v>3101</v>
      </c>
      <c r="J1167" t="s">
        <v>170</v>
      </c>
      <c r="K1167" t="s">
        <v>6199</v>
      </c>
      <c r="M1167" t="str">
        <f t="shared" si="18"/>
        <v>53013</v>
      </c>
    </row>
    <row r="1168" spans="1:13" x14ac:dyDescent="0.25">
      <c r="A1168" t="s">
        <v>4683</v>
      </c>
      <c r="C1168" t="s">
        <v>6283</v>
      </c>
      <c r="D1168" t="s">
        <v>6176</v>
      </c>
      <c r="G1168" t="s">
        <v>6282</v>
      </c>
      <c r="H1168" t="s">
        <v>5808</v>
      </c>
      <c r="I1168" t="s">
        <v>3101</v>
      </c>
      <c r="J1168" t="s">
        <v>243</v>
      </c>
      <c r="K1168" t="s">
        <v>6174</v>
      </c>
      <c r="M1168" t="str">
        <f t="shared" si="18"/>
        <v>53071</v>
      </c>
    </row>
    <row r="1169" spans="1:13" x14ac:dyDescent="0.25">
      <c r="A1169" t="s">
        <v>1204</v>
      </c>
      <c r="B1169" t="s">
        <v>6278</v>
      </c>
      <c r="C1169" t="s">
        <v>6277</v>
      </c>
      <c r="D1169" t="s">
        <v>6176</v>
      </c>
      <c r="F1169" t="s">
        <v>6276</v>
      </c>
      <c r="G1169" t="s">
        <v>6281</v>
      </c>
      <c r="H1169" t="s">
        <v>5278</v>
      </c>
      <c r="I1169" t="s">
        <v>1142</v>
      </c>
      <c r="J1169" t="s">
        <v>2090</v>
      </c>
      <c r="K1169" t="s">
        <v>6174</v>
      </c>
      <c r="M1169" t="str">
        <f t="shared" si="18"/>
        <v>13153</v>
      </c>
    </row>
    <row r="1170" spans="1:13" x14ac:dyDescent="0.25">
      <c r="A1170" t="s">
        <v>1204</v>
      </c>
      <c r="B1170" t="s">
        <v>6278</v>
      </c>
      <c r="C1170" t="s">
        <v>6277</v>
      </c>
      <c r="D1170" t="s">
        <v>6176</v>
      </c>
      <c r="F1170" t="s">
        <v>6276</v>
      </c>
      <c r="G1170" t="s">
        <v>6280</v>
      </c>
      <c r="H1170" t="s">
        <v>5278</v>
      </c>
      <c r="I1170" t="s">
        <v>1142</v>
      </c>
      <c r="J1170" t="s">
        <v>6279</v>
      </c>
      <c r="K1170" t="s">
        <v>6199</v>
      </c>
      <c r="M1170" t="str">
        <f t="shared" si="18"/>
        <v>13225</v>
      </c>
    </row>
    <row r="1171" spans="1:13" x14ac:dyDescent="0.25">
      <c r="A1171" t="s">
        <v>1204</v>
      </c>
      <c r="B1171" t="s">
        <v>6278</v>
      </c>
      <c r="C1171" t="s">
        <v>6277</v>
      </c>
      <c r="D1171" t="s">
        <v>6176</v>
      </c>
      <c r="F1171" t="s">
        <v>6276</v>
      </c>
      <c r="G1171" t="s">
        <v>6275</v>
      </c>
      <c r="H1171" t="s">
        <v>5278</v>
      </c>
      <c r="I1171" t="s">
        <v>1142</v>
      </c>
      <c r="J1171" t="s">
        <v>6274</v>
      </c>
      <c r="K1171" t="s">
        <v>6199</v>
      </c>
      <c r="M1171" t="str">
        <f t="shared" si="18"/>
        <v>13235</v>
      </c>
    </row>
    <row r="1172" spans="1:13" x14ac:dyDescent="0.25">
      <c r="A1172" t="s">
        <v>4653</v>
      </c>
      <c r="B1172" t="s">
        <v>6211</v>
      </c>
      <c r="C1172" t="s">
        <v>6252</v>
      </c>
      <c r="D1172" t="s">
        <v>6176</v>
      </c>
      <c r="E1172" t="s">
        <v>6273</v>
      </c>
      <c r="F1172" t="s">
        <v>6209</v>
      </c>
      <c r="G1172" t="s">
        <v>6213</v>
      </c>
      <c r="H1172" t="s">
        <v>5821</v>
      </c>
      <c r="I1172" t="s">
        <v>1707</v>
      </c>
      <c r="J1172" t="s">
        <v>1014</v>
      </c>
      <c r="K1172" t="s">
        <v>6199</v>
      </c>
      <c r="M1172" t="str">
        <f t="shared" si="18"/>
        <v>24021</v>
      </c>
    </row>
    <row r="1173" spans="1:13" x14ac:dyDescent="0.25">
      <c r="A1173" t="s">
        <v>4653</v>
      </c>
      <c r="B1173" t="s">
        <v>6211</v>
      </c>
      <c r="C1173" t="s">
        <v>6252</v>
      </c>
      <c r="D1173" t="s">
        <v>6176</v>
      </c>
      <c r="E1173" t="s">
        <v>6273</v>
      </c>
      <c r="F1173" t="s">
        <v>6209</v>
      </c>
      <c r="G1173" t="s">
        <v>4807</v>
      </c>
      <c r="H1173" t="s">
        <v>5821</v>
      </c>
      <c r="I1173" t="s">
        <v>1707</v>
      </c>
      <c r="J1173" t="s">
        <v>135</v>
      </c>
      <c r="K1173" t="s">
        <v>6174</v>
      </c>
      <c r="M1173" t="str">
        <f t="shared" si="18"/>
        <v>24031</v>
      </c>
    </row>
    <row r="1174" spans="1:13" x14ac:dyDescent="0.25">
      <c r="A1174" t="s">
        <v>914</v>
      </c>
      <c r="B1174" t="s">
        <v>6211</v>
      </c>
      <c r="C1174" t="s">
        <v>6252</v>
      </c>
      <c r="D1174" t="s">
        <v>6176</v>
      </c>
      <c r="E1174" t="s">
        <v>6252</v>
      </c>
      <c r="F1174" t="s">
        <v>6209</v>
      </c>
      <c r="G1174" t="s">
        <v>6272</v>
      </c>
      <c r="H1174" t="s">
        <v>6272</v>
      </c>
      <c r="I1174" t="s">
        <v>912</v>
      </c>
      <c r="J1174" t="s">
        <v>227</v>
      </c>
      <c r="K1174" t="s">
        <v>6174</v>
      </c>
      <c r="M1174" t="str">
        <f t="shared" si="18"/>
        <v>11001</v>
      </c>
    </row>
    <row r="1175" spans="1:13" x14ac:dyDescent="0.25">
      <c r="A1175" t="s">
        <v>914</v>
      </c>
      <c r="B1175" t="s">
        <v>6211</v>
      </c>
      <c r="C1175" t="s">
        <v>6252</v>
      </c>
      <c r="D1175" t="s">
        <v>6176</v>
      </c>
      <c r="E1175" t="s">
        <v>6252</v>
      </c>
      <c r="F1175" t="s">
        <v>6209</v>
      </c>
      <c r="G1175" t="s">
        <v>6271</v>
      </c>
      <c r="H1175" t="s">
        <v>5821</v>
      </c>
      <c r="I1175" t="s">
        <v>1707</v>
      </c>
      <c r="J1175" t="s">
        <v>860</v>
      </c>
      <c r="K1175" t="s">
        <v>6199</v>
      </c>
      <c r="M1175" t="str">
        <f t="shared" si="18"/>
        <v>24009</v>
      </c>
    </row>
    <row r="1176" spans="1:13" x14ac:dyDescent="0.25">
      <c r="A1176" t="s">
        <v>914</v>
      </c>
      <c r="B1176" t="s">
        <v>6211</v>
      </c>
      <c r="C1176" t="s">
        <v>6252</v>
      </c>
      <c r="D1176" t="s">
        <v>6176</v>
      </c>
      <c r="E1176" t="s">
        <v>6252</v>
      </c>
      <c r="F1176" t="s">
        <v>6209</v>
      </c>
      <c r="G1176" t="s">
        <v>6270</v>
      </c>
      <c r="H1176" t="s">
        <v>5821</v>
      </c>
      <c r="I1176" t="s">
        <v>1707</v>
      </c>
      <c r="J1176" t="s">
        <v>1611</v>
      </c>
      <c r="K1176" t="s">
        <v>6199</v>
      </c>
      <c r="M1176" t="str">
        <f t="shared" si="18"/>
        <v>24017</v>
      </c>
    </row>
    <row r="1177" spans="1:13" x14ac:dyDescent="0.25">
      <c r="A1177" t="s">
        <v>914</v>
      </c>
      <c r="B1177" t="s">
        <v>6211</v>
      </c>
      <c r="C1177" t="s">
        <v>6252</v>
      </c>
      <c r="D1177" t="s">
        <v>6176</v>
      </c>
      <c r="E1177" t="s">
        <v>6252</v>
      </c>
      <c r="F1177" t="s">
        <v>6209</v>
      </c>
      <c r="G1177" t="s">
        <v>6269</v>
      </c>
      <c r="H1177" t="s">
        <v>5821</v>
      </c>
      <c r="I1177" t="s">
        <v>1707</v>
      </c>
      <c r="J1177" t="s">
        <v>1058</v>
      </c>
      <c r="K1177" t="s">
        <v>6174</v>
      </c>
      <c r="M1177" t="str">
        <f t="shared" si="18"/>
        <v>24033</v>
      </c>
    </row>
    <row r="1178" spans="1:13" x14ac:dyDescent="0.25">
      <c r="A1178" t="s">
        <v>914</v>
      </c>
      <c r="B1178" t="s">
        <v>6211</v>
      </c>
      <c r="C1178" t="s">
        <v>6252</v>
      </c>
      <c r="D1178" t="s">
        <v>6176</v>
      </c>
      <c r="E1178" t="s">
        <v>6252</v>
      </c>
      <c r="F1178" t="s">
        <v>6209</v>
      </c>
      <c r="G1178" t="s">
        <v>5627</v>
      </c>
      <c r="H1178" t="s">
        <v>5513</v>
      </c>
      <c r="I1178" t="s">
        <v>27</v>
      </c>
      <c r="J1178" t="s">
        <v>170</v>
      </c>
      <c r="K1178" t="s">
        <v>6174</v>
      </c>
      <c r="M1178" t="str">
        <f t="shared" si="18"/>
        <v>51013</v>
      </c>
    </row>
    <row r="1179" spans="1:13" x14ac:dyDescent="0.25">
      <c r="A1179" t="s">
        <v>914</v>
      </c>
      <c r="B1179" t="s">
        <v>6211</v>
      </c>
      <c r="C1179" t="s">
        <v>6252</v>
      </c>
      <c r="D1179" t="s">
        <v>6176</v>
      </c>
      <c r="E1179" t="s">
        <v>6252</v>
      </c>
      <c r="F1179" t="s">
        <v>6209</v>
      </c>
      <c r="G1179" t="s">
        <v>6268</v>
      </c>
      <c r="H1179" t="s">
        <v>5513</v>
      </c>
      <c r="I1179" t="s">
        <v>27</v>
      </c>
      <c r="J1179" t="s">
        <v>1339</v>
      </c>
      <c r="K1179" t="s">
        <v>6199</v>
      </c>
      <c r="M1179" t="str">
        <f t="shared" si="18"/>
        <v>51043</v>
      </c>
    </row>
    <row r="1180" spans="1:13" x14ac:dyDescent="0.25">
      <c r="A1180" t="s">
        <v>914</v>
      </c>
      <c r="B1180" t="s">
        <v>6211</v>
      </c>
      <c r="C1180" t="s">
        <v>6252</v>
      </c>
      <c r="D1180" t="s">
        <v>6176</v>
      </c>
      <c r="E1180" t="s">
        <v>6252</v>
      </c>
      <c r="F1180" t="s">
        <v>6209</v>
      </c>
      <c r="G1180" t="s">
        <v>6267</v>
      </c>
      <c r="H1180" t="s">
        <v>5513</v>
      </c>
      <c r="I1180" t="s">
        <v>27</v>
      </c>
      <c r="J1180" t="s">
        <v>461</v>
      </c>
      <c r="K1180" t="s">
        <v>6199</v>
      </c>
      <c r="M1180" t="str">
        <f t="shared" si="18"/>
        <v>51047</v>
      </c>
    </row>
    <row r="1181" spans="1:13" x14ac:dyDescent="0.25">
      <c r="A1181" t="s">
        <v>914</v>
      </c>
      <c r="B1181" t="s">
        <v>6211</v>
      </c>
      <c r="C1181" t="s">
        <v>6252</v>
      </c>
      <c r="D1181" t="s">
        <v>6176</v>
      </c>
      <c r="E1181" t="s">
        <v>6252</v>
      </c>
      <c r="F1181" t="s">
        <v>6209</v>
      </c>
      <c r="G1181" t="s">
        <v>5861</v>
      </c>
      <c r="H1181" t="s">
        <v>5513</v>
      </c>
      <c r="I1181" t="s">
        <v>27</v>
      </c>
      <c r="J1181" t="s">
        <v>236</v>
      </c>
      <c r="K1181" t="s">
        <v>6174</v>
      </c>
      <c r="M1181" t="str">
        <f t="shared" si="18"/>
        <v>51059</v>
      </c>
    </row>
    <row r="1182" spans="1:13" x14ac:dyDescent="0.25">
      <c r="A1182" t="s">
        <v>914</v>
      </c>
      <c r="B1182" t="s">
        <v>6211</v>
      </c>
      <c r="C1182" t="s">
        <v>6252</v>
      </c>
      <c r="D1182" t="s">
        <v>6176</v>
      </c>
      <c r="E1182" t="s">
        <v>6252</v>
      </c>
      <c r="F1182" t="s">
        <v>6209</v>
      </c>
      <c r="G1182" t="s">
        <v>6266</v>
      </c>
      <c r="H1182" t="s">
        <v>5513</v>
      </c>
      <c r="I1182" t="s">
        <v>27</v>
      </c>
      <c r="J1182" t="s">
        <v>594</v>
      </c>
      <c r="K1182" t="s">
        <v>6174</v>
      </c>
      <c r="M1182" t="str">
        <f t="shared" si="18"/>
        <v>51061</v>
      </c>
    </row>
    <row r="1183" spans="1:13" x14ac:dyDescent="0.25">
      <c r="A1183" t="s">
        <v>914</v>
      </c>
      <c r="B1183" t="s">
        <v>6211</v>
      </c>
      <c r="C1183" t="s">
        <v>6252</v>
      </c>
      <c r="D1183" t="s">
        <v>6176</v>
      </c>
      <c r="E1183" t="s">
        <v>6252</v>
      </c>
      <c r="F1183" t="s">
        <v>6209</v>
      </c>
      <c r="G1183" t="s">
        <v>5432</v>
      </c>
      <c r="H1183" t="s">
        <v>5513</v>
      </c>
      <c r="I1183" t="s">
        <v>27</v>
      </c>
      <c r="J1183" t="s">
        <v>560</v>
      </c>
      <c r="K1183" t="s">
        <v>6174</v>
      </c>
      <c r="M1183" t="str">
        <f t="shared" si="18"/>
        <v>51107</v>
      </c>
    </row>
    <row r="1184" spans="1:13" x14ac:dyDescent="0.25">
      <c r="A1184" t="s">
        <v>914</v>
      </c>
      <c r="B1184" t="s">
        <v>6211</v>
      </c>
      <c r="C1184" t="s">
        <v>6252</v>
      </c>
      <c r="D1184" t="s">
        <v>6176</v>
      </c>
      <c r="E1184" t="s">
        <v>6252</v>
      </c>
      <c r="F1184" t="s">
        <v>6209</v>
      </c>
      <c r="G1184" t="s">
        <v>5267</v>
      </c>
      <c r="H1184" t="s">
        <v>5513</v>
      </c>
      <c r="I1184" t="s">
        <v>27</v>
      </c>
      <c r="J1184" t="s">
        <v>2090</v>
      </c>
      <c r="K1184" t="s">
        <v>6174</v>
      </c>
      <c r="M1184" t="str">
        <f t="shared" si="18"/>
        <v>51153</v>
      </c>
    </row>
    <row r="1185" spans="1:13" x14ac:dyDescent="0.25">
      <c r="A1185" t="s">
        <v>914</v>
      </c>
      <c r="B1185" t="s">
        <v>6211</v>
      </c>
      <c r="C1185" t="s">
        <v>6252</v>
      </c>
      <c r="D1185" t="s">
        <v>6176</v>
      </c>
      <c r="E1185" t="s">
        <v>6252</v>
      </c>
      <c r="F1185" t="s">
        <v>6209</v>
      </c>
      <c r="G1185" t="s">
        <v>6265</v>
      </c>
      <c r="H1185" t="s">
        <v>5513</v>
      </c>
      <c r="I1185" t="s">
        <v>27</v>
      </c>
      <c r="J1185" t="s">
        <v>1478</v>
      </c>
      <c r="K1185" t="s">
        <v>6199</v>
      </c>
      <c r="M1185" t="str">
        <f t="shared" si="18"/>
        <v>51157</v>
      </c>
    </row>
    <row r="1186" spans="1:13" x14ac:dyDescent="0.25">
      <c r="A1186" t="s">
        <v>914</v>
      </c>
      <c r="B1186" t="s">
        <v>6211</v>
      </c>
      <c r="C1186" t="s">
        <v>6252</v>
      </c>
      <c r="D1186" t="s">
        <v>6176</v>
      </c>
      <c r="E1186" t="s">
        <v>6252</v>
      </c>
      <c r="F1186" t="s">
        <v>6209</v>
      </c>
      <c r="G1186" t="s">
        <v>6264</v>
      </c>
      <c r="H1186" t="s">
        <v>5513</v>
      </c>
      <c r="I1186" t="s">
        <v>27</v>
      </c>
      <c r="J1186" t="s">
        <v>1532</v>
      </c>
      <c r="K1186" t="s">
        <v>6199</v>
      </c>
      <c r="M1186" t="str">
        <f t="shared" si="18"/>
        <v>51177</v>
      </c>
    </row>
    <row r="1187" spans="1:13" x14ac:dyDescent="0.25">
      <c r="A1187" t="s">
        <v>914</v>
      </c>
      <c r="B1187" t="s">
        <v>6211</v>
      </c>
      <c r="C1187" t="s">
        <v>6252</v>
      </c>
      <c r="D1187" t="s">
        <v>6176</v>
      </c>
      <c r="E1187" t="s">
        <v>6252</v>
      </c>
      <c r="F1187" t="s">
        <v>6209</v>
      </c>
      <c r="G1187" t="s">
        <v>6263</v>
      </c>
      <c r="H1187" t="s">
        <v>5513</v>
      </c>
      <c r="I1187" t="s">
        <v>27</v>
      </c>
      <c r="J1187" t="s">
        <v>1173</v>
      </c>
      <c r="K1187" t="s">
        <v>6174</v>
      </c>
      <c r="M1187" t="str">
        <f t="shared" si="18"/>
        <v>51179</v>
      </c>
    </row>
    <row r="1188" spans="1:13" x14ac:dyDescent="0.25">
      <c r="A1188" t="s">
        <v>914</v>
      </c>
      <c r="B1188" t="s">
        <v>6211</v>
      </c>
      <c r="C1188" t="s">
        <v>6252</v>
      </c>
      <c r="D1188" t="s">
        <v>6176</v>
      </c>
      <c r="E1188" t="s">
        <v>6252</v>
      </c>
      <c r="F1188" t="s">
        <v>6209</v>
      </c>
      <c r="G1188" t="s">
        <v>5672</v>
      </c>
      <c r="H1188" t="s">
        <v>5513</v>
      </c>
      <c r="I1188" t="s">
        <v>27</v>
      </c>
      <c r="J1188" t="s">
        <v>2760</v>
      </c>
      <c r="K1188" t="s">
        <v>6199</v>
      </c>
      <c r="M1188" t="str">
        <f t="shared" si="18"/>
        <v>51187</v>
      </c>
    </row>
    <row r="1189" spans="1:13" x14ac:dyDescent="0.25">
      <c r="A1189" t="s">
        <v>914</v>
      </c>
      <c r="B1189" t="s">
        <v>6211</v>
      </c>
      <c r="C1189" t="s">
        <v>6252</v>
      </c>
      <c r="D1189" t="s">
        <v>6176</v>
      </c>
      <c r="E1189" t="s">
        <v>6252</v>
      </c>
      <c r="F1189" t="s">
        <v>6209</v>
      </c>
      <c r="G1189" t="s">
        <v>6262</v>
      </c>
      <c r="H1189" t="s">
        <v>5513</v>
      </c>
      <c r="I1189" t="s">
        <v>27</v>
      </c>
      <c r="J1189" t="s">
        <v>1714</v>
      </c>
      <c r="K1189" t="s">
        <v>6174</v>
      </c>
      <c r="M1189" t="str">
        <f t="shared" si="18"/>
        <v>51510</v>
      </c>
    </row>
    <row r="1190" spans="1:13" x14ac:dyDescent="0.25">
      <c r="A1190" t="s">
        <v>914</v>
      </c>
      <c r="B1190" t="s">
        <v>6211</v>
      </c>
      <c r="C1190" t="s">
        <v>6252</v>
      </c>
      <c r="D1190" t="s">
        <v>6176</v>
      </c>
      <c r="E1190" t="s">
        <v>6252</v>
      </c>
      <c r="F1190" t="s">
        <v>6209</v>
      </c>
      <c r="G1190" t="s">
        <v>6261</v>
      </c>
      <c r="H1190" t="s">
        <v>5513</v>
      </c>
      <c r="I1190" t="s">
        <v>27</v>
      </c>
      <c r="J1190" t="s">
        <v>6260</v>
      </c>
      <c r="K1190" t="s">
        <v>6174</v>
      </c>
      <c r="M1190" t="str">
        <f t="shared" si="18"/>
        <v>51600</v>
      </c>
    </row>
    <row r="1191" spans="1:13" x14ac:dyDescent="0.25">
      <c r="A1191" t="s">
        <v>914</v>
      </c>
      <c r="B1191" t="s">
        <v>6211</v>
      </c>
      <c r="C1191" t="s">
        <v>6252</v>
      </c>
      <c r="D1191" t="s">
        <v>6176</v>
      </c>
      <c r="E1191" t="s">
        <v>6252</v>
      </c>
      <c r="F1191" t="s">
        <v>6209</v>
      </c>
      <c r="G1191" t="s">
        <v>6259</v>
      </c>
      <c r="H1191" t="s">
        <v>5513</v>
      </c>
      <c r="I1191" t="s">
        <v>27</v>
      </c>
      <c r="J1191" t="s">
        <v>6258</v>
      </c>
      <c r="K1191" t="s">
        <v>6174</v>
      </c>
      <c r="M1191" t="str">
        <f t="shared" si="18"/>
        <v>51610</v>
      </c>
    </row>
    <row r="1192" spans="1:13" x14ac:dyDescent="0.25">
      <c r="A1192" t="s">
        <v>914</v>
      </c>
      <c r="B1192" t="s">
        <v>6211</v>
      </c>
      <c r="C1192" t="s">
        <v>6252</v>
      </c>
      <c r="D1192" t="s">
        <v>6176</v>
      </c>
      <c r="E1192" t="s">
        <v>6252</v>
      </c>
      <c r="F1192" t="s">
        <v>6209</v>
      </c>
      <c r="G1192" t="s">
        <v>6257</v>
      </c>
      <c r="H1192" t="s">
        <v>5513</v>
      </c>
      <c r="I1192" t="s">
        <v>27</v>
      </c>
      <c r="J1192" t="s">
        <v>3045</v>
      </c>
      <c r="K1192" t="s">
        <v>6199</v>
      </c>
      <c r="M1192" t="str">
        <f t="shared" si="18"/>
        <v>51630</v>
      </c>
    </row>
    <row r="1193" spans="1:13" x14ac:dyDescent="0.25">
      <c r="A1193" t="s">
        <v>914</v>
      </c>
      <c r="B1193" t="s">
        <v>6211</v>
      </c>
      <c r="C1193" t="s">
        <v>6252</v>
      </c>
      <c r="D1193" t="s">
        <v>6176</v>
      </c>
      <c r="E1193" t="s">
        <v>6252</v>
      </c>
      <c r="F1193" t="s">
        <v>6209</v>
      </c>
      <c r="G1193" t="s">
        <v>6256</v>
      </c>
      <c r="H1193" t="s">
        <v>5513</v>
      </c>
      <c r="I1193" t="s">
        <v>27</v>
      </c>
      <c r="J1193" t="s">
        <v>6255</v>
      </c>
      <c r="K1193" t="s">
        <v>6174</v>
      </c>
      <c r="M1193" t="str">
        <f t="shared" si="18"/>
        <v>51683</v>
      </c>
    </row>
    <row r="1194" spans="1:13" x14ac:dyDescent="0.25">
      <c r="A1194" t="s">
        <v>914</v>
      </c>
      <c r="B1194" t="s">
        <v>6211</v>
      </c>
      <c r="C1194" t="s">
        <v>6252</v>
      </c>
      <c r="D1194" t="s">
        <v>6176</v>
      </c>
      <c r="E1194" t="s">
        <v>6252</v>
      </c>
      <c r="F1194" t="s">
        <v>6209</v>
      </c>
      <c r="G1194" t="s">
        <v>6254</v>
      </c>
      <c r="H1194" t="s">
        <v>5513</v>
      </c>
      <c r="I1194" t="s">
        <v>27</v>
      </c>
      <c r="J1194" t="s">
        <v>6253</v>
      </c>
      <c r="K1194" t="s">
        <v>6174</v>
      </c>
      <c r="M1194" t="str">
        <f t="shared" si="18"/>
        <v>51685</v>
      </c>
    </row>
    <row r="1195" spans="1:13" x14ac:dyDescent="0.25">
      <c r="A1195" t="s">
        <v>914</v>
      </c>
      <c r="B1195" t="s">
        <v>6211</v>
      </c>
      <c r="C1195" t="s">
        <v>6252</v>
      </c>
      <c r="D1195" t="s">
        <v>6176</v>
      </c>
      <c r="E1195" t="s">
        <v>6252</v>
      </c>
      <c r="F1195" t="s">
        <v>6209</v>
      </c>
      <c r="G1195" t="s">
        <v>5239</v>
      </c>
      <c r="H1195" t="s">
        <v>5772</v>
      </c>
      <c r="I1195" t="s">
        <v>3235</v>
      </c>
      <c r="J1195" t="s">
        <v>232</v>
      </c>
      <c r="K1195" t="s">
        <v>6199</v>
      </c>
      <c r="M1195" t="str">
        <f t="shared" si="18"/>
        <v>54037</v>
      </c>
    </row>
    <row r="1196" spans="1:13" x14ac:dyDescent="0.25">
      <c r="A1196" t="s">
        <v>1233</v>
      </c>
      <c r="C1196" t="s">
        <v>6249</v>
      </c>
      <c r="D1196" t="s">
        <v>6176</v>
      </c>
      <c r="G1196" t="s">
        <v>6251</v>
      </c>
      <c r="H1196" t="s">
        <v>5674</v>
      </c>
      <c r="I1196" t="s">
        <v>1224</v>
      </c>
      <c r="J1196" t="s">
        <v>170</v>
      </c>
      <c r="K1196" t="s">
        <v>6174</v>
      </c>
      <c r="M1196" t="str">
        <f t="shared" si="18"/>
        <v>19013</v>
      </c>
    </row>
    <row r="1197" spans="1:13" x14ac:dyDescent="0.25">
      <c r="A1197" t="s">
        <v>1233</v>
      </c>
      <c r="C1197" t="s">
        <v>6249</v>
      </c>
      <c r="D1197" t="s">
        <v>6176</v>
      </c>
      <c r="G1197" t="s">
        <v>6250</v>
      </c>
      <c r="H1197" t="s">
        <v>5674</v>
      </c>
      <c r="I1197" t="s">
        <v>1224</v>
      </c>
      <c r="J1197" t="s">
        <v>1611</v>
      </c>
      <c r="K1197" t="s">
        <v>6199</v>
      </c>
      <c r="M1197" t="str">
        <f t="shared" si="18"/>
        <v>19017</v>
      </c>
    </row>
    <row r="1198" spans="1:13" x14ac:dyDescent="0.25">
      <c r="A1198" t="s">
        <v>1233</v>
      </c>
      <c r="C1198" t="s">
        <v>6249</v>
      </c>
      <c r="D1198" t="s">
        <v>6176</v>
      </c>
      <c r="G1198" t="s">
        <v>6248</v>
      </c>
      <c r="H1198" t="s">
        <v>5674</v>
      </c>
      <c r="I1198" t="s">
        <v>1224</v>
      </c>
      <c r="J1198" t="s">
        <v>618</v>
      </c>
      <c r="K1198" t="s">
        <v>6199</v>
      </c>
      <c r="M1198" t="str">
        <f t="shared" si="18"/>
        <v>19075</v>
      </c>
    </row>
    <row r="1199" spans="1:13" x14ac:dyDescent="0.25">
      <c r="A1199" t="s">
        <v>4663</v>
      </c>
      <c r="C1199" t="s">
        <v>6247</v>
      </c>
      <c r="D1199" t="s">
        <v>6176</v>
      </c>
      <c r="G1199" t="s">
        <v>5239</v>
      </c>
      <c r="H1199" t="s">
        <v>4890</v>
      </c>
      <c r="I1199" t="s">
        <v>2266</v>
      </c>
      <c r="J1199" t="s">
        <v>112</v>
      </c>
      <c r="K1199" t="s">
        <v>6174</v>
      </c>
      <c r="M1199" t="str">
        <f t="shared" si="18"/>
        <v>36045</v>
      </c>
    </row>
    <row r="1200" spans="1:13" x14ac:dyDescent="0.25">
      <c r="A1200" t="s">
        <v>3223</v>
      </c>
      <c r="B1200" t="s">
        <v>6246</v>
      </c>
      <c r="C1200" t="s">
        <v>6245</v>
      </c>
      <c r="D1200" t="s">
        <v>6176</v>
      </c>
      <c r="F1200" t="s">
        <v>6244</v>
      </c>
      <c r="G1200" t="s">
        <v>6243</v>
      </c>
      <c r="H1200" t="s">
        <v>5505</v>
      </c>
      <c r="I1200" t="s">
        <v>3167</v>
      </c>
      <c r="J1200" t="s">
        <v>50</v>
      </c>
      <c r="K1200" t="s">
        <v>6174</v>
      </c>
      <c r="M1200" t="str">
        <f t="shared" si="18"/>
        <v>55073</v>
      </c>
    </row>
    <row r="1201" spans="1:13" x14ac:dyDescent="0.25">
      <c r="A1201" t="s">
        <v>4664</v>
      </c>
      <c r="B1201" t="s">
        <v>6241</v>
      </c>
      <c r="C1201" t="s">
        <v>6240</v>
      </c>
      <c r="D1201" t="s">
        <v>6176</v>
      </c>
      <c r="F1201" t="s">
        <v>6239</v>
      </c>
      <c r="G1201" t="s">
        <v>5239</v>
      </c>
      <c r="H1201" t="s">
        <v>5279</v>
      </c>
      <c r="I1201" t="s">
        <v>2384</v>
      </c>
      <c r="J1201" t="s">
        <v>43</v>
      </c>
      <c r="K1201" t="s">
        <v>6174</v>
      </c>
      <c r="M1201" t="str">
        <f t="shared" si="18"/>
        <v>39081</v>
      </c>
    </row>
    <row r="1202" spans="1:13" x14ac:dyDescent="0.25">
      <c r="A1202" t="s">
        <v>4664</v>
      </c>
      <c r="B1202" t="s">
        <v>6241</v>
      </c>
      <c r="C1202" t="s">
        <v>6240</v>
      </c>
      <c r="D1202" t="s">
        <v>6176</v>
      </c>
      <c r="F1202" t="s">
        <v>6239</v>
      </c>
      <c r="G1202" t="s">
        <v>6242</v>
      </c>
      <c r="H1202" t="s">
        <v>5772</v>
      </c>
      <c r="I1202" t="s">
        <v>3235</v>
      </c>
      <c r="J1202" t="s">
        <v>860</v>
      </c>
      <c r="K1202" t="s">
        <v>6174</v>
      </c>
      <c r="M1202" t="str">
        <f t="shared" si="18"/>
        <v>54009</v>
      </c>
    </row>
    <row r="1203" spans="1:13" x14ac:dyDescent="0.25">
      <c r="A1203" t="s">
        <v>4664</v>
      </c>
      <c r="B1203" t="s">
        <v>6241</v>
      </c>
      <c r="C1203" t="s">
        <v>6240</v>
      </c>
      <c r="D1203" t="s">
        <v>6176</v>
      </c>
      <c r="F1203" t="s">
        <v>6239</v>
      </c>
      <c r="G1203" t="s">
        <v>6238</v>
      </c>
      <c r="H1203" t="s">
        <v>5772</v>
      </c>
      <c r="I1203" t="s">
        <v>3235</v>
      </c>
      <c r="J1203" t="s">
        <v>247</v>
      </c>
      <c r="K1203" t="s">
        <v>6174</v>
      </c>
      <c r="M1203" t="str">
        <f t="shared" si="18"/>
        <v>54029</v>
      </c>
    </row>
    <row r="1204" spans="1:13" x14ac:dyDescent="0.25">
      <c r="A1204" t="s">
        <v>3116</v>
      </c>
      <c r="C1204" t="s">
        <v>6236</v>
      </c>
      <c r="D1204" t="s">
        <v>6176</v>
      </c>
      <c r="G1204" t="s">
        <v>6237</v>
      </c>
      <c r="H1204" t="s">
        <v>5808</v>
      </c>
      <c r="I1204" t="s">
        <v>3101</v>
      </c>
      <c r="J1204" t="s">
        <v>108</v>
      </c>
      <c r="K1204" t="s">
        <v>6174</v>
      </c>
      <c r="M1204" t="str">
        <f t="shared" si="18"/>
        <v>53007</v>
      </c>
    </row>
    <row r="1205" spans="1:13" x14ac:dyDescent="0.25">
      <c r="A1205" t="s">
        <v>3116</v>
      </c>
      <c r="C1205" t="s">
        <v>6236</v>
      </c>
      <c r="D1205" t="s">
        <v>6176</v>
      </c>
      <c r="G1205" t="s">
        <v>5584</v>
      </c>
      <c r="H1205" t="s">
        <v>5808</v>
      </c>
      <c r="I1205" t="s">
        <v>3101</v>
      </c>
      <c r="J1205" t="s">
        <v>1611</v>
      </c>
      <c r="K1205" t="s">
        <v>6174</v>
      </c>
      <c r="M1205" t="str">
        <f t="shared" si="18"/>
        <v>53017</v>
      </c>
    </row>
    <row r="1206" spans="1:13" x14ac:dyDescent="0.25">
      <c r="A1206" t="s">
        <v>3253</v>
      </c>
      <c r="C1206" t="s">
        <v>6233</v>
      </c>
      <c r="D1206" t="s">
        <v>6176</v>
      </c>
      <c r="G1206" t="s">
        <v>6235</v>
      </c>
      <c r="H1206" t="s">
        <v>5279</v>
      </c>
      <c r="I1206" t="s">
        <v>2384</v>
      </c>
      <c r="J1206" t="s">
        <v>170</v>
      </c>
      <c r="K1206" t="s">
        <v>6174</v>
      </c>
      <c r="M1206" t="str">
        <f t="shared" si="18"/>
        <v>39013</v>
      </c>
    </row>
    <row r="1207" spans="1:13" x14ac:dyDescent="0.25">
      <c r="A1207" t="s">
        <v>3253</v>
      </c>
      <c r="C1207" t="s">
        <v>6233</v>
      </c>
      <c r="D1207" t="s">
        <v>6176</v>
      </c>
      <c r="G1207" t="s">
        <v>6234</v>
      </c>
      <c r="H1207" t="s">
        <v>5772</v>
      </c>
      <c r="I1207" t="s">
        <v>3235</v>
      </c>
      <c r="J1207" t="s">
        <v>126</v>
      </c>
      <c r="K1207" t="s">
        <v>6174</v>
      </c>
      <c r="M1207" t="str">
        <f t="shared" si="18"/>
        <v>54051</v>
      </c>
    </row>
    <row r="1208" spans="1:13" x14ac:dyDescent="0.25">
      <c r="A1208" t="s">
        <v>3253</v>
      </c>
      <c r="C1208" t="s">
        <v>6233</v>
      </c>
      <c r="D1208" t="s">
        <v>6176</v>
      </c>
      <c r="G1208" t="s">
        <v>6232</v>
      </c>
      <c r="H1208" t="s">
        <v>5772</v>
      </c>
      <c r="I1208" t="s">
        <v>3235</v>
      </c>
      <c r="J1208" t="s">
        <v>145</v>
      </c>
      <c r="K1208" t="s">
        <v>6174</v>
      </c>
      <c r="M1208" t="str">
        <f t="shared" si="18"/>
        <v>54069</v>
      </c>
    </row>
    <row r="1209" spans="1:13" x14ac:dyDescent="0.25">
      <c r="A1209" t="s">
        <v>1538</v>
      </c>
      <c r="B1209" t="s">
        <v>6228</v>
      </c>
      <c r="C1209" t="s">
        <v>6227</v>
      </c>
      <c r="D1209" t="s">
        <v>6176</v>
      </c>
      <c r="F1209" t="s">
        <v>6226</v>
      </c>
      <c r="G1209" t="s">
        <v>5588</v>
      </c>
      <c r="H1209" t="s">
        <v>5796</v>
      </c>
      <c r="I1209" t="s">
        <v>1510</v>
      </c>
      <c r="J1209" t="s">
        <v>38</v>
      </c>
      <c r="K1209" t="s">
        <v>6199</v>
      </c>
      <c r="M1209" t="str">
        <f t="shared" si="18"/>
        <v>20015</v>
      </c>
    </row>
    <row r="1210" spans="1:13" x14ac:dyDescent="0.25">
      <c r="A1210" t="s">
        <v>1538</v>
      </c>
      <c r="B1210" t="s">
        <v>6228</v>
      </c>
      <c r="C1210" t="s">
        <v>6227</v>
      </c>
      <c r="D1210" t="s">
        <v>6176</v>
      </c>
      <c r="F1210" t="s">
        <v>6226</v>
      </c>
      <c r="G1210" t="s">
        <v>6231</v>
      </c>
      <c r="H1210" t="s">
        <v>5796</v>
      </c>
      <c r="I1210" t="s">
        <v>1510</v>
      </c>
      <c r="J1210" t="s">
        <v>768</v>
      </c>
      <c r="K1210" t="s">
        <v>6199</v>
      </c>
      <c r="M1210" t="str">
        <f t="shared" si="18"/>
        <v>20079</v>
      </c>
    </row>
    <row r="1211" spans="1:13" x14ac:dyDescent="0.25">
      <c r="A1211" t="s">
        <v>1538</v>
      </c>
      <c r="B1211" t="s">
        <v>6228</v>
      </c>
      <c r="C1211" t="s">
        <v>6227</v>
      </c>
      <c r="D1211" t="s">
        <v>6176</v>
      </c>
      <c r="F1211" t="s">
        <v>6226</v>
      </c>
      <c r="G1211" t="s">
        <v>6230</v>
      </c>
      <c r="H1211" t="s">
        <v>5796</v>
      </c>
      <c r="I1211" t="s">
        <v>1510</v>
      </c>
      <c r="J1211" t="s">
        <v>351</v>
      </c>
      <c r="K1211" t="s">
        <v>6199</v>
      </c>
      <c r="M1211" t="str">
        <f t="shared" si="18"/>
        <v>20095</v>
      </c>
    </row>
    <row r="1212" spans="1:13" x14ac:dyDescent="0.25">
      <c r="A1212" t="s">
        <v>1538</v>
      </c>
      <c r="B1212" t="s">
        <v>6228</v>
      </c>
      <c r="C1212" t="s">
        <v>6227</v>
      </c>
      <c r="D1212" t="s">
        <v>6176</v>
      </c>
      <c r="F1212" t="s">
        <v>6226</v>
      </c>
      <c r="G1212" t="s">
        <v>6229</v>
      </c>
      <c r="H1212" t="s">
        <v>5796</v>
      </c>
      <c r="I1212" t="s">
        <v>1510</v>
      </c>
      <c r="J1212" t="s">
        <v>1536</v>
      </c>
      <c r="K1212" t="s">
        <v>6174</v>
      </c>
      <c r="M1212" t="str">
        <f t="shared" si="18"/>
        <v>20173</v>
      </c>
    </row>
    <row r="1213" spans="1:13" x14ac:dyDescent="0.25">
      <c r="A1213" t="s">
        <v>1538</v>
      </c>
      <c r="B1213" t="s">
        <v>6228</v>
      </c>
      <c r="C1213" t="s">
        <v>6227</v>
      </c>
      <c r="D1213" t="s">
        <v>6176</v>
      </c>
      <c r="F1213" t="s">
        <v>6226</v>
      </c>
      <c r="G1213" t="s">
        <v>6225</v>
      </c>
      <c r="H1213" t="s">
        <v>5796</v>
      </c>
      <c r="I1213" t="s">
        <v>1510</v>
      </c>
      <c r="J1213" t="s">
        <v>2035</v>
      </c>
      <c r="K1213" t="s">
        <v>6199</v>
      </c>
      <c r="M1213" t="str">
        <f t="shared" si="18"/>
        <v>20191</v>
      </c>
    </row>
    <row r="1214" spans="1:13" x14ac:dyDescent="0.25">
      <c r="A1214" t="s">
        <v>2965</v>
      </c>
      <c r="C1214" t="s">
        <v>6222</v>
      </c>
      <c r="D1214" t="s">
        <v>6176</v>
      </c>
      <c r="G1214" t="s">
        <v>6224</v>
      </c>
      <c r="H1214" t="s">
        <v>4977</v>
      </c>
      <c r="I1214" t="s">
        <v>2792</v>
      </c>
      <c r="J1214" t="s">
        <v>860</v>
      </c>
      <c r="K1214" t="s">
        <v>6199</v>
      </c>
      <c r="M1214" t="str">
        <f t="shared" si="18"/>
        <v>48009</v>
      </c>
    </row>
    <row r="1215" spans="1:13" x14ac:dyDescent="0.25">
      <c r="A1215" t="s">
        <v>2965</v>
      </c>
      <c r="C1215" t="s">
        <v>6222</v>
      </c>
      <c r="D1215" t="s">
        <v>6176</v>
      </c>
      <c r="G1215" t="s">
        <v>6223</v>
      </c>
      <c r="H1215" t="s">
        <v>4977</v>
      </c>
      <c r="I1215" t="s">
        <v>2792</v>
      </c>
      <c r="J1215" t="s">
        <v>66</v>
      </c>
      <c r="K1215" t="s">
        <v>6199</v>
      </c>
      <c r="M1215" t="str">
        <f t="shared" si="18"/>
        <v>48077</v>
      </c>
    </row>
    <row r="1216" spans="1:13" x14ac:dyDescent="0.25">
      <c r="A1216" t="s">
        <v>2965</v>
      </c>
      <c r="C1216" t="s">
        <v>6222</v>
      </c>
      <c r="D1216" t="s">
        <v>6176</v>
      </c>
      <c r="G1216" t="s">
        <v>6221</v>
      </c>
      <c r="H1216" t="s">
        <v>4977</v>
      </c>
      <c r="I1216" t="s">
        <v>2792</v>
      </c>
      <c r="J1216" t="s">
        <v>2964</v>
      </c>
      <c r="K1216" t="s">
        <v>6174</v>
      </c>
      <c r="M1216" t="str">
        <f t="shared" si="18"/>
        <v>48485</v>
      </c>
    </row>
    <row r="1217" spans="1:13" x14ac:dyDescent="0.25">
      <c r="A1217" t="s">
        <v>2627</v>
      </c>
      <c r="B1217" t="s">
        <v>6220</v>
      </c>
      <c r="C1217" t="s">
        <v>6219</v>
      </c>
      <c r="D1217" t="s">
        <v>6176</v>
      </c>
      <c r="F1217" t="s">
        <v>6218</v>
      </c>
      <c r="G1217" t="s">
        <v>6217</v>
      </c>
      <c r="H1217" t="s">
        <v>5454</v>
      </c>
      <c r="I1217" t="s">
        <v>2541</v>
      </c>
      <c r="J1217" t="s">
        <v>43</v>
      </c>
      <c r="K1217" t="s">
        <v>6174</v>
      </c>
      <c r="M1217" t="str">
        <f t="shared" si="18"/>
        <v>42081</v>
      </c>
    </row>
    <row r="1218" spans="1:13" x14ac:dyDescent="0.25">
      <c r="A1218" t="s">
        <v>2069</v>
      </c>
      <c r="C1218" t="s">
        <v>6215</v>
      </c>
      <c r="D1218" t="s">
        <v>6176</v>
      </c>
      <c r="G1218" t="s">
        <v>6216</v>
      </c>
      <c r="H1218" t="s">
        <v>5174</v>
      </c>
      <c r="I1218" t="s">
        <v>2012</v>
      </c>
      <c r="J1218" t="s">
        <v>2067</v>
      </c>
      <c r="K1218" t="s">
        <v>6174</v>
      </c>
      <c r="M1218" t="str">
        <f t="shared" ref="M1218:M1237" si="19">I1218&amp;J1218</f>
        <v>37129</v>
      </c>
    </row>
    <row r="1219" spans="1:13" x14ac:dyDescent="0.25">
      <c r="A1219" t="s">
        <v>2069</v>
      </c>
      <c r="C1219" t="s">
        <v>6215</v>
      </c>
      <c r="D1219" t="s">
        <v>6176</v>
      </c>
      <c r="G1219" t="s">
        <v>6214</v>
      </c>
      <c r="H1219" t="s">
        <v>5174</v>
      </c>
      <c r="I1219" t="s">
        <v>2012</v>
      </c>
      <c r="J1219" t="s">
        <v>1488</v>
      </c>
      <c r="K1219" t="s">
        <v>6199</v>
      </c>
      <c r="M1219" t="str">
        <f t="shared" si="19"/>
        <v>37141</v>
      </c>
    </row>
    <row r="1220" spans="1:13" x14ac:dyDescent="0.25">
      <c r="A1220" t="s">
        <v>3086</v>
      </c>
      <c r="B1220" t="s">
        <v>6211</v>
      </c>
      <c r="C1220" t="s">
        <v>6210</v>
      </c>
      <c r="D1220" t="s">
        <v>6176</v>
      </c>
      <c r="F1220" t="s">
        <v>6209</v>
      </c>
      <c r="G1220" t="s">
        <v>6213</v>
      </c>
      <c r="H1220" t="s">
        <v>5513</v>
      </c>
      <c r="I1220" t="s">
        <v>27</v>
      </c>
      <c r="J1220" t="s">
        <v>145</v>
      </c>
      <c r="K1220" t="s">
        <v>6174</v>
      </c>
      <c r="M1220" t="str">
        <f t="shared" si="19"/>
        <v>51069</v>
      </c>
    </row>
    <row r="1221" spans="1:13" x14ac:dyDescent="0.25">
      <c r="A1221" t="s">
        <v>3086</v>
      </c>
      <c r="B1221" t="s">
        <v>6211</v>
      </c>
      <c r="C1221" t="s">
        <v>6210</v>
      </c>
      <c r="D1221" t="s">
        <v>6176</v>
      </c>
      <c r="F1221" t="s">
        <v>6209</v>
      </c>
      <c r="G1221" t="s">
        <v>6212</v>
      </c>
      <c r="H1221" t="s">
        <v>5513</v>
      </c>
      <c r="I1221" t="s">
        <v>27</v>
      </c>
      <c r="J1221" t="s">
        <v>3084</v>
      </c>
      <c r="K1221" t="s">
        <v>6174</v>
      </c>
      <c r="M1221" t="str">
        <f t="shared" si="19"/>
        <v>51840</v>
      </c>
    </row>
    <row r="1222" spans="1:13" x14ac:dyDescent="0.25">
      <c r="A1222" t="s">
        <v>3086</v>
      </c>
      <c r="B1222" t="s">
        <v>6211</v>
      </c>
      <c r="C1222" t="s">
        <v>6210</v>
      </c>
      <c r="D1222" t="s">
        <v>6176</v>
      </c>
      <c r="F1222" t="s">
        <v>6209</v>
      </c>
      <c r="G1222" t="s">
        <v>6208</v>
      </c>
      <c r="H1222" t="s">
        <v>5772</v>
      </c>
      <c r="I1222" t="s">
        <v>3235</v>
      </c>
      <c r="J1222" t="s">
        <v>215</v>
      </c>
      <c r="K1222" t="s">
        <v>6199</v>
      </c>
      <c r="M1222" t="str">
        <f t="shared" si="19"/>
        <v>54027</v>
      </c>
    </row>
    <row r="1223" spans="1:13" x14ac:dyDescent="0.25">
      <c r="A1223" t="s">
        <v>2071</v>
      </c>
      <c r="B1223" t="s">
        <v>6203</v>
      </c>
      <c r="C1223" t="s">
        <v>6202</v>
      </c>
      <c r="D1223" t="s">
        <v>6176</v>
      </c>
      <c r="F1223" t="s">
        <v>6201</v>
      </c>
      <c r="G1223" t="s">
        <v>6207</v>
      </c>
      <c r="H1223" t="s">
        <v>5174</v>
      </c>
      <c r="I1223" t="s">
        <v>2012</v>
      </c>
      <c r="J1223" t="s">
        <v>1092</v>
      </c>
      <c r="K1223" t="s">
        <v>6174</v>
      </c>
      <c r="M1223" t="str">
        <f t="shared" si="19"/>
        <v>37057</v>
      </c>
    </row>
    <row r="1224" spans="1:13" x14ac:dyDescent="0.25">
      <c r="A1224" t="s">
        <v>2071</v>
      </c>
      <c r="B1224" t="s">
        <v>6203</v>
      </c>
      <c r="C1224" t="s">
        <v>6202</v>
      </c>
      <c r="D1224" t="s">
        <v>6176</v>
      </c>
      <c r="F1224" t="s">
        <v>6201</v>
      </c>
      <c r="G1224" t="s">
        <v>6206</v>
      </c>
      <c r="H1224" t="s">
        <v>5174</v>
      </c>
      <c r="I1224" t="s">
        <v>2012</v>
      </c>
      <c r="J1224" t="s">
        <v>236</v>
      </c>
      <c r="K1224" t="s">
        <v>6174</v>
      </c>
      <c r="M1224" t="str">
        <f t="shared" si="19"/>
        <v>37059</v>
      </c>
    </row>
    <row r="1225" spans="1:13" x14ac:dyDescent="0.25">
      <c r="A1225" t="s">
        <v>2071</v>
      </c>
      <c r="B1225" t="s">
        <v>6203</v>
      </c>
      <c r="C1225" t="s">
        <v>6202</v>
      </c>
      <c r="D1225" t="s">
        <v>6176</v>
      </c>
      <c r="F1225" t="s">
        <v>6201</v>
      </c>
      <c r="G1225" t="s">
        <v>6205</v>
      </c>
      <c r="H1225" t="s">
        <v>5174</v>
      </c>
      <c r="I1225" t="s">
        <v>2012</v>
      </c>
      <c r="J1225" t="s">
        <v>294</v>
      </c>
      <c r="K1225" t="s">
        <v>6174</v>
      </c>
      <c r="M1225" t="str">
        <f t="shared" si="19"/>
        <v>37067</v>
      </c>
    </row>
    <row r="1226" spans="1:13" x14ac:dyDescent="0.25">
      <c r="A1226" t="s">
        <v>2071</v>
      </c>
      <c r="B1226" t="s">
        <v>6203</v>
      </c>
      <c r="C1226" t="s">
        <v>6202</v>
      </c>
      <c r="D1226" t="s">
        <v>6176</v>
      </c>
      <c r="F1226" t="s">
        <v>6201</v>
      </c>
      <c r="G1226" t="s">
        <v>6204</v>
      </c>
      <c r="H1226" t="s">
        <v>5174</v>
      </c>
      <c r="I1226" t="s">
        <v>2012</v>
      </c>
      <c r="J1226" t="s">
        <v>1227</v>
      </c>
      <c r="K1226" t="s">
        <v>6174</v>
      </c>
      <c r="M1226" t="str">
        <f t="shared" si="19"/>
        <v>37169</v>
      </c>
    </row>
    <row r="1227" spans="1:13" x14ac:dyDescent="0.25">
      <c r="A1227" t="s">
        <v>2071</v>
      </c>
      <c r="B1227" t="s">
        <v>6203</v>
      </c>
      <c r="C1227" t="s">
        <v>6202</v>
      </c>
      <c r="D1227" t="s">
        <v>6176</v>
      </c>
      <c r="F1227" t="s">
        <v>6201</v>
      </c>
      <c r="G1227" t="s">
        <v>6200</v>
      </c>
      <c r="H1227" t="s">
        <v>5174</v>
      </c>
      <c r="I1227" t="s">
        <v>2012</v>
      </c>
      <c r="J1227" t="s">
        <v>1434</v>
      </c>
      <c r="K1227" t="s">
        <v>6199</v>
      </c>
      <c r="M1227" t="str">
        <f t="shared" si="19"/>
        <v>37197</v>
      </c>
    </row>
    <row r="1228" spans="1:13" x14ac:dyDescent="0.25">
      <c r="A1228" t="s">
        <v>1643</v>
      </c>
      <c r="B1228" t="s">
        <v>6197</v>
      </c>
      <c r="C1228" t="s">
        <v>6196</v>
      </c>
      <c r="D1228" t="s">
        <v>6176</v>
      </c>
      <c r="F1228" t="s">
        <v>6195</v>
      </c>
      <c r="G1228" t="s">
        <v>6198</v>
      </c>
      <c r="H1228" t="s">
        <v>5710</v>
      </c>
      <c r="I1228" t="s">
        <v>837</v>
      </c>
      <c r="J1228" t="s">
        <v>38</v>
      </c>
      <c r="K1228" t="s">
        <v>6174</v>
      </c>
      <c r="M1228" t="str">
        <f t="shared" si="19"/>
        <v>09015</v>
      </c>
    </row>
    <row r="1229" spans="1:13" x14ac:dyDescent="0.25">
      <c r="A1229" t="s">
        <v>1643</v>
      </c>
      <c r="B1229" t="s">
        <v>6197</v>
      </c>
      <c r="C1229" t="s">
        <v>6196</v>
      </c>
      <c r="D1229" t="s">
        <v>6176</v>
      </c>
      <c r="F1229" t="s">
        <v>6195</v>
      </c>
      <c r="G1229" t="s">
        <v>6194</v>
      </c>
      <c r="H1229" t="s">
        <v>5441</v>
      </c>
      <c r="I1229" t="s">
        <v>1609</v>
      </c>
      <c r="J1229" t="s">
        <v>215</v>
      </c>
      <c r="K1229" t="s">
        <v>6174</v>
      </c>
      <c r="M1229" t="str">
        <f t="shared" si="19"/>
        <v>25027</v>
      </c>
    </row>
    <row r="1230" spans="1:13" x14ac:dyDescent="0.25">
      <c r="A1230" t="s">
        <v>3159</v>
      </c>
      <c r="C1230" t="s">
        <v>6193</v>
      </c>
      <c r="D1230" t="s">
        <v>6176</v>
      </c>
      <c r="G1230" t="s">
        <v>6192</v>
      </c>
      <c r="H1230" t="s">
        <v>5808</v>
      </c>
      <c r="I1230" t="s">
        <v>3101</v>
      </c>
      <c r="J1230" t="s">
        <v>66</v>
      </c>
      <c r="K1230" t="s">
        <v>6174</v>
      </c>
      <c r="M1230" t="str">
        <f t="shared" si="19"/>
        <v>53077</v>
      </c>
    </row>
    <row r="1231" spans="1:13" x14ac:dyDescent="0.25">
      <c r="A1231" t="s">
        <v>2631</v>
      </c>
      <c r="B1231" t="s">
        <v>6191</v>
      </c>
      <c r="C1231" t="s">
        <v>6190</v>
      </c>
      <c r="D1231" t="s">
        <v>6176</v>
      </c>
      <c r="F1231" t="s">
        <v>6189</v>
      </c>
      <c r="G1231" t="s">
        <v>5404</v>
      </c>
      <c r="H1231" t="s">
        <v>5454</v>
      </c>
      <c r="I1231" t="s">
        <v>2541</v>
      </c>
      <c r="J1231" t="s">
        <v>2050</v>
      </c>
      <c r="K1231" t="s">
        <v>6174</v>
      </c>
      <c r="M1231" t="str">
        <f t="shared" si="19"/>
        <v>42133</v>
      </c>
    </row>
    <row r="1232" spans="1:13" x14ac:dyDescent="0.25">
      <c r="A1232" t="s">
        <v>2466</v>
      </c>
      <c r="B1232" t="s">
        <v>6186</v>
      </c>
      <c r="C1232" t="s">
        <v>6185</v>
      </c>
      <c r="D1232" t="s">
        <v>6176</v>
      </c>
      <c r="F1232" t="s">
        <v>6184</v>
      </c>
      <c r="G1232" t="s">
        <v>6188</v>
      </c>
      <c r="H1232" t="s">
        <v>5279</v>
      </c>
      <c r="I1232" t="s">
        <v>2384</v>
      </c>
      <c r="J1232" t="s">
        <v>472</v>
      </c>
      <c r="K1232" t="s">
        <v>6174</v>
      </c>
      <c r="M1232" t="str">
        <f t="shared" si="19"/>
        <v>39099</v>
      </c>
    </row>
    <row r="1233" spans="1:13" x14ac:dyDescent="0.25">
      <c r="A1233" t="s">
        <v>2466</v>
      </c>
      <c r="B1233" t="s">
        <v>6186</v>
      </c>
      <c r="C1233" t="s">
        <v>6185</v>
      </c>
      <c r="D1233" t="s">
        <v>6176</v>
      </c>
      <c r="F1233" t="s">
        <v>6184</v>
      </c>
      <c r="G1233" t="s">
        <v>6187</v>
      </c>
      <c r="H1233" t="s">
        <v>5279</v>
      </c>
      <c r="I1233" t="s">
        <v>2384</v>
      </c>
      <c r="J1233" t="s">
        <v>1238</v>
      </c>
      <c r="K1233" t="s">
        <v>6174</v>
      </c>
      <c r="M1233" t="str">
        <f t="shared" si="19"/>
        <v>39155</v>
      </c>
    </row>
    <row r="1234" spans="1:13" x14ac:dyDescent="0.25">
      <c r="A1234" t="s">
        <v>2466</v>
      </c>
      <c r="B1234" t="s">
        <v>6186</v>
      </c>
      <c r="C1234" t="s">
        <v>6185</v>
      </c>
      <c r="D1234" t="s">
        <v>6176</v>
      </c>
      <c r="F1234" t="s">
        <v>6184</v>
      </c>
      <c r="G1234" t="s">
        <v>6183</v>
      </c>
      <c r="H1234" t="s">
        <v>5454</v>
      </c>
      <c r="I1234" t="s">
        <v>2541</v>
      </c>
      <c r="J1234" t="s">
        <v>314</v>
      </c>
      <c r="K1234" t="s">
        <v>6174</v>
      </c>
      <c r="M1234" t="str">
        <f t="shared" si="19"/>
        <v>42085</v>
      </c>
    </row>
    <row r="1235" spans="1:13" x14ac:dyDescent="0.25">
      <c r="A1235" t="s">
        <v>743</v>
      </c>
      <c r="B1235" t="s">
        <v>6181</v>
      </c>
      <c r="C1235" t="s">
        <v>6180</v>
      </c>
      <c r="D1235" t="s">
        <v>6176</v>
      </c>
      <c r="F1235" t="s">
        <v>6179</v>
      </c>
      <c r="G1235" t="s">
        <v>6182</v>
      </c>
      <c r="H1235" t="s">
        <v>5524</v>
      </c>
      <c r="I1235" t="s">
        <v>224</v>
      </c>
      <c r="J1235" t="s">
        <v>87</v>
      </c>
      <c r="K1235" t="s">
        <v>6174</v>
      </c>
      <c r="M1235" t="str">
        <f t="shared" si="19"/>
        <v>06101</v>
      </c>
    </row>
    <row r="1236" spans="1:13" x14ac:dyDescent="0.25">
      <c r="A1236" t="s">
        <v>743</v>
      </c>
      <c r="B1236" t="s">
        <v>6181</v>
      </c>
      <c r="C1236" t="s">
        <v>6180</v>
      </c>
      <c r="D1236" t="s">
        <v>6176</v>
      </c>
      <c r="F1236" t="s">
        <v>6179</v>
      </c>
      <c r="G1236" t="s">
        <v>6178</v>
      </c>
      <c r="H1236" t="s">
        <v>5524</v>
      </c>
      <c r="I1236" t="s">
        <v>224</v>
      </c>
      <c r="J1236" t="s">
        <v>1080</v>
      </c>
      <c r="K1236" t="s">
        <v>6174</v>
      </c>
      <c r="M1236" t="str">
        <f t="shared" si="19"/>
        <v>06115</v>
      </c>
    </row>
    <row r="1237" spans="1:13" x14ac:dyDescent="0.25">
      <c r="A1237" t="s">
        <v>217</v>
      </c>
      <c r="C1237" t="s">
        <v>6177</v>
      </c>
      <c r="D1237" t="s">
        <v>6176</v>
      </c>
      <c r="G1237" t="s">
        <v>6175</v>
      </c>
      <c r="H1237" t="s">
        <v>5847</v>
      </c>
      <c r="I1237" t="s">
        <v>166</v>
      </c>
      <c r="J1237" t="s">
        <v>215</v>
      </c>
      <c r="K1237" t="s">
        <v>6174</v>
      </c>
      <c r="M1237" t="str">
        <f t="shared" si="19"/>
        <v>04027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/>
  </sheetViews>
  <sheetFormatPr defaultColWidth="8.85546875" defaultRowHeight="12.75" x14ac:dyDescent="0.2"/>
  <cols>
    <col min="1" max="1" width="6.140625" style="203" bestFit="1" customWidth="1"/>
    <col min="2" max="2" width="6.140625" style="200" bestFit="1" customWidth="1"/>
    <col min="3" max="3" width="4.85546875" style="204" bestFit="1" customWidth="1"/>
    <col min="4" max="4" width="3.42578125" style="204" bestFit="1" customWidth="1"/>
    <col min="5" max="5" width="17.7109375" style="200" bestFit="1" customWidth="1"/>
    <col min="6" max="6" width="9" style="204" bestFit="1" customWidth="1"/>
    <col min="7" max="7" width="20.85546875" style="200" bestFit="1" customWidth="1"/>
    <col min="8" max="8" width="17.28515625" style="200" bestFit="1" customWidth="1"/>
    <col min="9" max="9" width="29.85546875" style="200" bestFit="1" customWidth="1"/>
    <col min="10" max="16384" width="8.85546875" style="200"/>
  </cols>
  <sheetData>
    <row r="1" spans="1:9" x14ac:dyDescent="0.2">
      <c r="A1" s="198" t="s">
        <v>6071</v>
      </c>
      <c r="B1" s="198" t="s">
        <v>10</v>
      </c>
      <c r="C1" s="199" t="s">
        <v>6072</v>
      </c>
      <c r="D1" s="199" t="s">
        <v>6073</v>
      </c>
      <c r="E1" s="199" t="s">
        <v>3373</v>
      </c>
      <c r="F1" s="199" t="s">
        <v>6074</v>
      </c>
      <c r="G1" s="199" t="s">
        <v>6075</v>
      </c>
      <c r="H1" s="199" t="s">
        <v>6076</v>
      </c>
      <c r="I1" s="199" t="s">
        <v>6077</v>
      </c>
    </row>
    <row r="2" spans="1:9" x14ac:dyDescent="0.2">
      <c r="A2" s="201">
        <v>1</v>
      </c>
      <c r="B2" s="201" t="s">
        <v>167</v>
      </c>
      <c r="C2" s="202" t="str">
        <f>LEFT(B2, 2)</f>
        <v>01</v>
      </c>
      <c r="D2" s="202" t="str">
        <f>RIGHT(B2, 2)</f>
        <v>01</v>
      </c>
      <c r="E2" s="202" t="s">
        <v>1621</v>
      </c>
      <c r="F2" s="202" t="s">
        <v>6078</v>
      </c>
      <c r="G2" s="202" t="s">
        <v>5055</v>
      </c>
      <c r="H2" s="202" t="s">
        <v>6079</v>
      </c>
      <c r="I2" s="202" t="s">
        <v>9</v>
      </c>
    </row>
    <row r="3" spans="1:9" x14ac:dyDescent="0.2">
      <c r="A3" s="201">
        <v>2</v>
      </c>
      <c r="B3" s="201" t="s">
        <v>1296</v>
      </c>
      <c r="C3" s="202" t="str">
        <f t="shared" ref="C3:C44" si="0">LEFT(B3, 2)</f>
        <v>01</v>
      </c>
      <c r="D3" s="202" t="str">
        <f t="shared" ref="D3:D44" si="1">RIGHT(B3, 2)</f>
        <v>26</v>
      </c>
      <c r="E3" s="202" t="s">
        <v>863</v>
      </c>
      <c r="F3" s="202" t="s">
        <v>6080</v>
      </c>
      <c r="G3" s="202" t="s">
        <v>5845</v>
      </c>
      <c r="H3" s="202" t="s">
        <v>6081</v>
      </c>
      <c r="I3" s="202" t="s">
        <v>836</v>
      </c>
    </row>
    <row r="4" spans="1:9" x14ac:dyDescent="0.2">
      <c r="A4" s="201">
        <v>3</v>
      </c>
      <c r="B4" s="201" t="s">
        <v>3352</v>
      </c>
      <c r="C4" s="202" t="str">
        <f t="shared" si="0"/>
        <v>02</v>
      </c>
      <c r="D4" s="202" t="str">
        <f t="shared" si="1"/>
        <v>01</v>
      </c>
      <c r="E4" s="202" t="s">
        <v>2264</v>
      </c>
      <c r="F4" s="202" t="s">
        <v>6082</v>
      </c>
      <c r="G4" s="202" t="s">
        <v>6083</v>
      </c>
      <c r="H4" s="202" t="s">
        <v>6084</v>
      </c>
      <c r="I4" s="202" t="s">
        <v>2265</v>
      </c>
    </row>
    <row r="5" spans="1:9" x14ac:dyDescent="0.2">
      <c r="A5" s="201">
        <v>4</v>
      </c>
      <c r="B5" s="201" t="s">
        <v>3353</v>
      </c>
      <c r="C5" s="202" t="str">
        <f t="shared" si="0"/>
        <v>02</v>
      </c>
      <c r="D5" s="202" t="str">
        <f t="shared" si="1"/>
        <v>06</v>
      </c>
      <c r="E5" s="202" t="s">
        <v>2282</v>
      </c>
      <c r="F5" s="202" t="s">
        <v>6085</v>
      </c>
      <c r="G5" s="202" t="s">
        <v>5599</v>
      </c>
      <c r="H5" s="202" t="s">
        <v>6086</v>
      </c>
      <c r="I5" s="202" t="s">
        <v>2265</v>
      </c>
    </row>
    <row r="6" spans="1:9" x14ac:dyDescent="0.2">
      <c r="A6" s="201">
        <v>5</v>
      </c>
      <c r="B6" s="201" t="s">
        <v>3350</v>
      </c>
      <c r="C6" s="202" t="str">
        <f t="shared" si="0"/>
        <v>02</v>
      </c>
      <c r="D6" s="202" t="str">
        <f t="shared" si="1"/>
        <v>39</v>
      </c>
      <c r="E6" s="202" t="s">
        <v>2173</v>
      </c>
      <c r="F6" s="202" t="s">
        <v>6087</v>
      </c>
      <c r="G6" s="202" t="s">
        <v>5300</v>
      </c>
      <c r="H6" s="202" t="s">
        <v>6088</v>
      </c>
      <c r="I6" s="202" t="s">
        <v>2110</v>
      </c>
    </row>
    <row r="7" spans="1:9" x14ac:dyDescent="0.2">
      <c r="A7" s="201">
        <v>6</v>
      </c>
      <c r="B7" s="201" t="s">
        <v>3337</v>
      </c>
      <c r="C7" s="202" t="str">
        <f t="shared" si="0"/>
        <v>03</v>
      </c>
      <c r="D7" s="202" t="str">
        <f t="shared" si="1"/>
        <v>01</v>
      </c>
      <c r="E7" s="202" t="s">
        <v>2601</v>
      </c>
      <c r="F7" s="202" t="s">
        <v>6089</v>
      </c>
      <c r="G7" s="202" t="s">
        <v>5778</v>
      </c>
      <c r="H7" s="202" t="s">
        <v>6090</v>
      </c>
      <c r="I7" s="202" t="s">
        <v>2540</v>
      </c>
    </row>
    <row r="8" spans="1:9" x14ac:dyDescent="0.2">
      <c r="A8" s="201">
        <v>7</v>
      </c>
      <c r="B8" s="201" t="s">
        <v>2700</v>
      </c>
      <c r="C8" s="202" t="str">
        <f t="shared" si="0"/>
        <v>03</v>
      </c>
      <c r="D8" s="202" t="str">
        <f t="shared" si="1"/>
        <v>06</v>
      </c>
      <c r="E8" s="202" t="s">
        <v>1712</v>
      </c>
      <c r="F8" s="202" t="s">
        <v>6091</v>
      </c>
      <c r="G8" s="202" t="s">
        <v>5112</v>
      </c>
      <c r="H8" s="202" t="s">
        <v>6092</v>
      </c>
      <c r="I8" s="202" t="s">
        <v>1706</v>
      </c>
    </row>
    <row r="9" spans="1:9" x14ac:dyDescent="0.2">
      <c r="A9" s="201">
        <v>8</v>
      </c>
      <c r="B9" s="201" t="s">
        <v>3355</v>
      </c>
      <c r="C9" s="202" t="str">
        <f t="shared" si="0"/>
        <v>03</v>
      </c>
      <c r="D9" s="202" t="str">
        <f t="shared" si="1"/>
        <v>28</v>
      </c>
      <c r="E9" s="202" t="s">
        <v>2604</v>
      </c>
      <c r="F9" s="202" t="s">
        <v>6093</v>
      </c>
      <c r="G9" s="202" t="s">
        <v>5514</v>
      </c>
      <c r="H9" s="202" t="s">
        <v>6094</v>
      </c>
      <c r="I9" s="202" t="s">
        <v>2540</v>
      </c>
    </row>
    <row r="10" spans="1:9" x14ac:dyDescent="0.2">
      <c r="A10" s="201">
        <v>9</v>
      </c>
      <c r="B10" s="201" t="s">
        <v>853</v>
      </c>
      <c r="C10" s="202" t="str">
        <f t="shared" si="0"/>
        <v>03</v>
      </c>
      <c r="D10" s="202" t="str">
        <f t="shared" si="1"/>
        <v>36</v>
      </c>
      <c r="E10" s="202" t="s">
        <v>587</v>
      </c>
      <c r="F10" s="202" t="s">
        <v>6095</v>
      </c>
      <c r="G10" s="202" t="s">
        <v>5659</v>
      </c>
      <c r="H10" s="202" t="s">
        <v>6096</v>
      </c>
      <c r="I10" s="202" t="s">
        <v>3021</v>
      </c>
    </row>
    <row r="11" spans="1:9" x14ac:dyDescent="0.2">
      <c r="A11" s="201">
        <v>10</v>
      </c>
      <c r="B11" s="201" t="s">
        <v>3336</v>
      </c>
      <c r="C11" s="202" t="str">
        <f t="shared" si="0"/>
        <v>03</v>
      </c>
      <c r="D11" s="202" t="str">
        <f t="shared" si="1"/>
        <v>39</v>
      </c>
      <c r="E11" s="202" t="s">
        <v>6097</v>
      </c>
      <c r="F11" s="202" t="s">
        <v>6098</v>
      </c>
      <c r="G11" s="202" t="s">
        <v>6099</v>
      </c>
      <c r="H11" s="202" t="s">
        <v>6100</v>
      </c>
      <c r="I11" s="202" t="s">
        <v>911</v>
      </c>
    </row>
    <row r="12" spans="1:9" x14ac:dyDescent="0.2">
      <c r="A12" s="201">
        <v>11</v>
      </c>
      <c r="B12" s="201" t="s">
        <v>3339</v>
      </c>
      <c r="C12" s="202" t="str">
        <f t="shared" si="0"/>
        <v>04</v>
      </c>
      <c r="D12" s="202" t="str">
        <f t="shared" si="1"/>
        <v>01</v>
      </c>
      <c r="E12" s="202" t="s">
        <v>1149</v>
      </c>
      <c r="F12" s="202" t="s">
        <v>6101</v>
      </c>
      <c r="G12" s="202" t="s">
        <v>5322</v>
      </c>
      <c r="H12" s="202" t="s">
        <v>6102</v>
      </c>
      <c r="I12" s="202" t="s">
        <v>1141</v>
      </c>
    </row>
    <row r="13" spans="1:9" x14ac:dyDescent="0.2">
      <c r="A13" s="201">
        <v>12</v>
      </c>
      <c r="B13" s="201" t="s">
        <v>3331</v>
      </c>
      <c r="C13" s="202" t="str">
        <f t="shared" si="0"/>
        <v>04</v>
      </c>
      <c r="D13" s="202" t="str">
        <f t="shared" si="1"/>
        <v>09</v>
      </c>
      <c r="E13" s="202" t="s">
        <v>53</v>
      </c>
      <c r="F13" s="202" t="s">
        <v>6103</v>
      </c>
      <c r="G13" s="202" t="s">
        <v>5684</v>
      </c>
      <c r="H13" s="202" t="s">
        <v>6104</v>
      </c>
      <c r="I13" s="202" t="s">
        <v>34</v>
      </c>
    </row>
    <row r="14" spans="1:9" x14ac:dyDescent="0.2">
      <c r="A14" s="201">
        <v>13</v>
      </c>
      <c r="B14" s="201" t="s">
        <v>2129</v>
      </c>
      <c r="C14" s="202" t="str">
        <f t="shared" si="0"/>
        <v>04</v>
      </c>
      <c r="D14" s="202" t="str">
        <f t="shared" si="1"/>
        <v>14</v>
      </c>
      <c r="E14" s="202" t="s">
        <v>1023</v>
      </c>
      <c r="F14" s="202" t="s">
        <v>6105</v>
      </c>
      <c r="G14" s="202" t="s">
        <v>5350</v>
      </c>
      <c r="H14" s="202" t="s">
        <v>6106</v>
      </c>
      <c r="I14" s="202" t="s">
        <v>928</v>
      </c>
    </row>
    <row r="15" spans="1:9" x14ac:dyDescent="0.2">
      <c r="A15" s="201">
        <v>14</v>
      </c>
      <c r="B15" s="201" t="s">
        <v>3357</v>
      </c>
      <c r="C15" s="202" t="str">
        <f t="shared" si="0"/>
        <v>04</v>
      </c>
      <c r="D15" s="202" t="str">
        <f t="shared" si="1"/>
        <v>16</v>
      </c>
      <c r="E15" s="202" t="s">
        <v>1943</v>
      </c>
      <c r="F15" s="202" t="s">
        <v>6107</v>
      </c>
      <c r="G15" s="202" t="s">
        <v>5820</v>
      </c>
      <c r="H15" s="202" t="s">
        <v>6108</v>
      </c>
      <c r="I15" s="202" t="s">
        <v>2703</v>
      </c>
    </row>
    <row r="16" spans="1:9" x14ac:dyDescent="0.2">
      <c r="A16" s="201">
        <v>15</v>
      </c>
      <c r="B16" s="201" t="s">
        <v>3349</v>
      </c>
      <c r="C16" s="202" t="str">
        <f t="shared" si="0"/>
        <v>04</v>
      </c>
      <c r="D16" s="202" t="str">
        <f t="shared" si="1"/>
        <v>19</v>
      </c>
      <c r="E16" s="202" t="s">
        <v>2038</v>
      </c>
      <c r="F16" s="202" t="s">
        <v>6109</v>
      </c>
      <c r="G16" s="202" t="s">
        <v>5547</v>
      </c>
      <c r="H16" s="202" t="s">
        <v>6110</v>
      </c>
      <c r="I16" s="202" t="s">
        <v>2011</v>
      </c>
    </row>
    <row r="17" spans="1:9" x14ac:dyDescent="0.2">
      <c r="A17" s="201">
        <v>16</v>
      </c>
      <c r="B17" s="201" t="s">
        <v>2522</v>
      </c>
      <c r="C17" s="202" t="str">
        <f t="shared" si="0"/>
        <v>04</v>
      </c>
      <c r="D17" s="202" t="str">
        <f t="shared" si="1"/>
        <v>26</v>
      </c>
      <c r="E17" s="202" t="s">
        <v>1801</v>
      </c>
      <c r="F17" s="202" t="s">
        <v>6111</v>
      </c>
      <c r="G17" s="202" t="s">
        <v>5050</v>
      </c>
      <c r="H17" s="202" t="s">
        <v>6112</v>
      </c>
      <c r="I17" s="202" t="s">
        <v>1761</v>
      </c>
    </row>
    <row r="18" spans="1:9" x14ac:dyDescent="0.2">
      <c r="A18" s="201">
        <v>17</v>
      </c>
      <c r="B18" s="201" t="s">
        <v>3338</v>
      </c>
      <c r="C18" s="202" t="str">
        <f t="shared" si="0"/>
        <v>04</v>
      </c>
      <c r="D18" s="202" t="str">
        <f t="shared" si="1"/>
        <v>29</v>
      </c>
      <c r="E18" s="202" t="s">
        <v>129</v>
      </c>
      <c r="F18" s="202" t="s">
        <v>6113</v>
      </c>
      <c r="G18" s="202" t="s">
        <v>5044</v>
      </c>
      <c r="H18" s="202" t="s">
        <v>6114</v>
      </c>
      <c r="I18" s="202" t="s">
        <v>928</v>
      </c>
    </row>
    <row r="19" spans="1:9" x14ac:dyDescent="0.2">
      <c r="A19" s="201">
        <v>18</v>
      </c>
      <c r="B19" s="201" t="s">
        <v>3345</v>
      </c>
      <c r="C19" s="202" t="str">
        <f t="shared" si="0"/>
        <v>04</v>
      </c>
      <c r="D19" s="202" t="str">
        <f t="shared" si="1"/>
        <v>36</v>
      </c>
      <c r="E19" s="202" t="s">
        <v>4690</v>
      </c>
      <c r="F19" s="202" t="s">
        <v>6115</v>
      </c>
      <c r="G19" s="202" t="s">
        <v>6116</v>
      </c>
      <c r="H19" s="202" t="s">
        <v>6117</v>
      </c>
      <c r="I19" s="202" t="s">
        <v>1542</v>
      </c>
    </row>
    <row r="20" spans="1:9" x14ac:dyDescent="0.2">
      <c r="A20" s="201">
        <v>19</v>
      </c>
      <c r="B20" s="201" t="s">
        <v>3358</v>
      </c>
      <c r="C20" s="202" t="str">
        <f t="shared" si="0"/>
        <v>04</v>
      </c>
      <c r="D20" s="202" t="str">
        <f t="shared" si="1"/>
        <v>37</v>
      </c>
      <c r="E20" s="202" t="s">
        <v>2771</v>
      </c>
      <c r="F20" s="202" t="s">
        <v>6118</v>
      </c>
      <c r="G20" s="202" t="s">
        <v>5725</v>
      </c>
      <c r="H20" s="202" t="s">
        <v>6119</v>
      </c>
      <c r="I20" s="202" t="s">
        <v>2749</v>
      </c>
    </row>
    <row r="21" spans="1:9" x14ac:dyDescent="0.2">
      <c r="A21" s="201">
        <v>20</v>
      </c>
      <c r="B21" s="201" t="s">
        <v>3356</v>
      </c>
      <c r="C21" s="202" t="str">
        <f t="shared" si="0"/>
        <v>04</v>
      </c>
      <c r="D21" s="202" t="str">
        <f t="shared" si="1"/>
        <v>46</v>
      </c>
      <c r="E21" s="202" t="s">
        <v>6120</v>
      </c>
      <c r="F21" s="202" t="s">
        <v>6121</v>
      </c>
      <c r="G21" s="202" t="s">
        <v>6122</v>
      </c>
      <c r="H21" s="202" t="s">
        <v>6123</v>
      </c>
      <c r="I21" s="202" t="s">
        <v>2649</v>
      </c>
    </row>
    <row r="22" spans="1:9" x14ac:dyDescent="0.2">
      <c r="A22" s="201">
        <v>21</v>
      </c>
      <c r="B22" s="201" t="s">
        <v>3342</v>
      </c>
      <c r="C22" s="202" t="str">
        <f t="shared" si="0"/>
        <v>05</v>
      </c>
      <c r="D22" s="202" t="str">
        <f t="shared" si="1"/>
        <v>01</v>
      </c>
      <c r="E22" s="202" t="s">
        <v>1318</v>
      </c>
      <c r="F22" s="202" t="s">
        <v>6124</v>
      </c>
      <c r="G22" s="202" t="s">
        <v>5571</v>
      </c>
      <c r="H22" s="202" t="s">
        <v>6125</v>
      </c>
      <c r="I22" s="202" t="s">
        <v>1293</v>
      </c>
    </row>
    <row r="23" spans="1:9" x14ac:dyDescent="0.2">
      <c r="A23" s="201">
        <v>22</v>
      </c>
      <c r="B23" s="201" t="s">
        <v>264</v>
      </c>
      <c r="C23" s="202" t="str">
        <f t="shared" si="0"/>
        <v>05</v>
      </c>
      <c r="D23" s="202" t="str">
        <f t="shared" si="1"/>
        <v>16</v>
      </c>
      <c r="E23" s="202" t="s">
        <v>1447</v>
      </c>
      <c r="F23" s="202" t="s">
        <v>6126</v>
      </c>
      <c r="G23" s="202" t="s">
        <v>4895</v>
      </c>
      <c r="H23" s="202" t="s">
        <v>6127</v>
      </c>
      <c r="I23" s="202" t="s">
        <v>2383</v>
      </c>
    </row>
    <row r="24" spans="1:9" x14ac:dyDescent="0.2">
      <c r="A24" s="201">
        <v>23</v>
      </c>
      <c r="B24" s="201" t="s">
        <v>3346</v>
      </c>
      <c r="C24" s="202" t="str">
        <f t="shared" si="0"/>
        <v>05</v>
      </c>
      <c r="D24" s="202" t="str">
        <f t="shared" si="1"/>
        <v>28</v>
      </c>
      <c r="E24" s="202" t="s">
        <v>1783</v>
      </c>
      <c r="F24" s="202" t="s">
        <v>6128</v>
      </c>
      <c r="G24" s="202" t="s">
        <v>5039</v>
      </c>
      <c r="H24" s="202" t="s">
        <v>6129</v>
      </c>
      <c r="I24" s="202" t="s">
        <v>1761</v>
      </c>
    </row>
    <row r="25" spans="1:9" x14ac:dyDescent="0.2">
      <c r="A25" s="201">
        <v>24</v>
      </c>
      <c r="B25" s="201" t="s">
        <v>3343</v>
      </c>
      <c r="C25" s="202" t="str">
        <f t="shared" si="0"/>
        <v>05</v>
      </c>
      <c r="D25" s="202" t="str">
        <f t="shared" si="1"/>
        <v>36</v>
      </c>
      <c r="E25" s="202" t="s">
        <v>1471</v>
      </c>
      <c r="F25" s="202" t="s">
        <v>6130</v>
      </c>
      <c r="G25" s="202" t="s">
        <v>4884</v>
      </c>
      <c r="H25" s="202" t="s">
        <v>6131</v>
      </c>
      <c r="I25" s="202" t="s">
        <v>1436</v>
      </c>
    </row>
    <row r="26" spans="1:9" x14ac:dyDescent="0.2">
      <c r="A26" s="201">
        <v>25</v>
      </c>
      <c r="B26" s="201" t="s">
        <v>3362</v>
      </c>
      <c r="C26" s="202" t="str">
        <f t="shared" si="0"/>
        <v>05</v>
      </c>
      <c r="D26" s="202" t="str">
        <f t="shared" si="1"/>
        <v>39</v>
      </c>
      <c r="E26" s="202" t="s">
        <v>3198</v>
      </c>
      <c r="F26" s="202" t="s">
        <v>6132</v>
      </c>
      <c r="G26" s="202" t="s">
        <v>5140</v>
      </c>
      <c r="H26" s="202" t="s">
        <v>6133</v>
      </c>
      <c r="I26" s="202" t="s">
        <v>3166</v>
      </c>
    </row>
    <row r="27" spans="1:9" x14ac:dyDescent="0.2">
      <c r="A27" s="201">
        <v>26</v>
      </c>
      <c r="B27" s="201" t="s">
        <v>3347</v>
      </c>
      <c r="C27" s="202" t="str">
        <f t="shared" si="0"/>
        <v>05</v>
      </c>
      <c r="D27" s="202" t="str">
        <f t="shared" si="1"/>
        <v>46</v>
      </c>
      <c r="E27" s="202" t="s">
        <v>6134</v>
      </c>
      <c r="F27" s="202" t="s">
        <v>6135</v>
      </c>
      <c r="G27" s="202" t="s">
        <v>6136</v>
      </c>
      <c r="H27" s="202" t="s">
        <v>6137</v>
      </c>
      <c r="I27" s="202" t="s">
        <v>1888</v>
      </c>
    </row>
    <row r="28" spans="1:9" x14ac:dyDescent="0.2">
      <c r="A28" s="201">
        <v>27</v>
      </c>
      <c r="B28" s="201" t="s">
        <v>3359</v>
      </c>
      <c r="C28" s="202" t="str">
        <f t="shared" si="0"/>
        <v>06</v>
      </c>
      <c r="D28" s="202" t="str">
        <f t="shared" si="1"/>
        <v>01</v>
      </c>
      <c r="E28" s="202" t="s">
        <v>6138</v>
      </c>
      <c r="F28" s="202" t="s">
        <v>6139</v>
      </c>
      <c r="G28" s="202" t="s">
        <v>4904</v>
      </c>
      <c r="H28" s="202" t="s">
        <v>6140</v>
      </c>
      <c r="I28" s="202" t="s">
        <v>2791</v>
      </c>
    </row>
    <row r="29" spans="1:9" x14ac:dyDescent="0.2">
      <c r="A29" s="201">
        <v>28</v>
      </c>
      <c r="B29" s="201" t="s">
        <v>3351</v>
      </c>
      <c r="C29" s="202" t="str">
        <f t="shared" si="0"/>
        <v>06</v>
      </c>
      <c r="D29" s="202" t="str">
        <f t="shared" si="1"/>
        <v>02</v>
      </c>
      <c r="E29" s="202" t="s">
        <v>2233</v>
      </c>
      <c r="F29" s="202" t="s">
        <v>6141</v>
      </c>
      <c r="G29" s="202" t="s">
        <v>5193</v>
      </c>
      <c r="H29" s="202" t="s">
        <v>6142</v>
      </c>
      <c r="I29" s="202" t="s">
        <v>2231</v>
      </c>
    </row>
    <row r="30" spans="1:9" x14ac:dyDescent="0.2">
      <c r="A30" s="201">
        <v>29</v>
      </c>
      <c r="B30" s="201" t="s">
        <v>61</v>
      </c>
      <c r="C30" s="202" t="str">
        <f t="shared" si="0"/>
        <v>06</v>
      </c>
      <c r="D30" s="202" t="str">
        <f t="shared" si="1"/>
        <v>24</v>
      </c>
      <c r="E30" s="202" t="s">
        <v>2856</v>
      </c>
      <c r="F30" s="202" t="s">
        <v>6143</v>
      </c>
      <c r="G30" s="202" t="s">
        <v>5652</v>
      </c>
      <c r="H30" s="202" t="s">
        <v>6144</v>
      </c>
      <c r="I30" s="202" t="s">
        <v>2791</v>
      </c>
    </row>
    <row r="31" spans="1:9" x14ac:dyDescent="0.2">
      <c r="A31" s="201">
        <v>30</v>
      </c>
      <c r="B31" s="201" t="s">
        <v>3332</v>
      </c>
      <c r="C31" s="202" t="str">
        <f t="shared" si="0"/>
        <v>06</v>
      </c>
      <c r="D31" s="202" t="str">
        <f t="shared" si="1"/>
        <v>37</v>
      </c>
      <c r="E31" s="202" t="s">
        <v>138</v>
      </c>
      <c r="F31" s="202" t="s">
        <v>6145</v>
      </c>
      <c r="G31" s="202" t="s">
        <v>5707</v>
      </c>
      <c r="H31" s="202" t="s">
        <v>6146</v>
      </c>
      <c r="I31" s="202" t="s">
        <v>105</v>
      </c>
    </row>
    <row r="32" spans="1:9" x14ac:dyDescent="0.2">
      <c r="A32" s="201">
        <v>31</v>
      </c>
      <c r="B32" s="201" t="s">
        <v>2714</v>
      </c>
      <c r="C32" s="202" t="str">
        <f t="shared" si="0"/>
        <v>06</v>
      </c>
      <c r="D32" s="202" t="str">
        <f t="shared" si="1"/>
        <v>48</v>
      </c>
      <c r="E32" s="202" t="s">
        <v>1597</v>
      </c>
      <c r="F32" s="202" t="s">
        <v>6147</v>
      </c>
      <c r="G32" s="202" t="s">
        <v>5417</v>
      </c>
      <c r="H32" s="202" t="s">
        <v>6148</v>
      </c>
      <c r="I32" s="202" t="s">
        <v>1574</v>
      </c>
    </row>
    <row r="33" spans="1:9" x14ac:dyDescent="0.2">
      <c r="A33" s="201">
        <v>32</v>
      </c>
      <c r="B33" s="201" t="s">
        <v>3354</v>
      </c>
      <c r="C33" s="202" t="str">
        <f t="shared" si="0"/>
        <v>06</v>
      </c>
      <c r="D33" s="202" t="str">
        <f t="shared" si="1"/>
        <v>56</v>
      </c>
      <c r="E33" s="202" t="s">
        <v>2500</v>
      </c>
      <c r="F33" s="202" t="s">
        <v>6149</v>
      </c>
      <c r="G33" s="202" t="s">
        <v>5097</v>
      </c>
      <c r="H33" s="202" t="s">
        <v>6150</v>
      </c>
      <c r="I33" s="202" t="s">
        <v>2482</v>
      </c>
    </row>
    <row r="34" spans="1:9" x14ac:dyDescent="0.2">
      <c r="A34" s="201">
        <v>33</v>
      </c>
      <c r="B34" s="201" t="s">
        <v>3360</v>
      </c>
      <c r="C34" s="202" t="str">
        <f t="shared" si="0"/>
        <v>06</v>
      </c>
      <c r="D34" s="202" t="str">
        <f t="shared" si="1"/>
        <v>59</v>
      </c>
      <c r="E34" s="202" t="s">
        <v>2928</v>
      </c>
      <c r="F34" s="202" t="s">
        <v>6151</v>
      </c>
      <c r="G34" s="202" t="s">
        <v>5798</v>
      </c>
      <c r="H34" s="202" t="s">
        <v>6152</v>
      </c>
      <c r="I34" s="202" t="s">
        <v>2791</v>
      </c>
    </row>
    <row r="35" spans="1:9" x14ac:dyDescent="0.2">
      <c r="A35" s="201">
        <v>34</v>
      </c>
      <c r="B35" s="201" t="s">
        <v>3344</v>
      </c>
      <c r="C35" s="202" t="str">
        <f t="shared" si="0"/>
        <v>07</v>
      </c>
      <c r="D35" s="202" t="str">
        <f t="shared" si="1"/>
        <v>01</v>
      </c>
      <c r="E35" s="202" t="s">
        <v>1511</v>
      </c>
      <c r="F35" s="202" t="s">
        <v>6153</v>
      </c>
      <c r="G35" s="202" t="s">
        <v>5309</v>
      </c>
      <c r="H35" s="202" t="s">
        <v>6154</v>
      </c>
      <c r="I35" s="202" t="s">
        <v>1509</v>
      </c>
    </row>
    <row r="36" spans="1:9" x14ac:dyDescent="0.2">
      <c r="A36" s="201">
        <v>35</v>
      </c>
      <c r="B36" s="201" t="s">
        <v>293</v>
      </c>
      <c r="C36" s="202" t="str">
        <f t="shared" si="0"/>
        <v>07</v>
      </c>
      <c r="D36" s="202" t="str">
        <f t="shared" si="1"/>
        <v>26</v>
      </c>
      <c r="E36" s="202" t="s">
        <v>2094</v>
      </c>
      <c r="F36" s="202" t="s">
        <v>6155</v>
      </c>
      <c r="G36" s="202" t="s">
        <v>5345</v>
      </c>
      <c r="H36" s="202" t="s">
        <v>6156</v>
      </c>
      <c r="I36" s="202" t="s">
        <v>2086</v>
      </c>
    </row>
    <row r="37" spans="1:9" x14ac:dyDescent="0.2">
      <c r="A37" s="201">
        <v>36</v>
      </c>
      <c r="B37" s="201" t="s">
        <v>3348</v>
      </c>
      <c r="C37" s="202" t="str">
        <f t="shared" si="0"/>
        <v>07</v>
      </c>
      <c r="D37" s="202" t="str">
        <f t="shared" si="1"/>
        <v>36</v>
      </c>
      <c r="E37" s="202" t="s">
        <v>1972</v>
      </c>
      <c r="F37" s="202" t="s">
        <v>6157</v>
      </c>
      <c r="G37" s="202" t="s">
        <v>6158</v>
      </c>
      <c r="H37" s="202" t="s">
        <v>6159</v>
      </c>
      <c r="I37" s="202" t="s">
        <v>1939</v>
      </c>
    </row>
    <row r="38" spans="1:9" x14ac:dyDescent="0.2">
      <c r="A38" s="201">
        <v>37</v>
      </c>
      <c r="B38" s="201" t="s">
        <v>3335</v>
      </c>
      <c r="C38" s="202" t="str">
        <f t="shared" si="0"/>
        <v>08</v>
      </c>
      <c r="D38" s="202" t="str">
        <f t="shared" si="1"/>
        <v>01</v>
      </c>
      <c r="E38" s="202" t="s">
        <v>800</v>
      </c>
      <c r="F38" s="202" t="s">
        <v>6160</v>
      </c>
      <c r="G38" s="202" t="s">
        <v>5031</v>
      </c>
      <c r="H38" s="202" t="s">
        <v>6161</v>
      </c>
      <c r="I38" s="202" t="s">
        <v>6</v>
      </c>
    </row>
    <row r="39" spans="1:9" x14ac:dyDescent="0.2">
      <c r="A39" s="201">
        <v>38</v>
      </c>
      <c r="B39" s="201" t="s">
        <v>3333</v>
      </c>
      <c r="C39" s="202" t="str">
        <f t="shared" si="0"/>
        <v>09</v>
      </c>
      <c r="D39" s="202" t="str">
        <f t="shared" si="1"/>
        <v>01</v>
      </c>
      <c r="E39" s="202" t="s">
        <v>616</v>
      </c>
      <c r="F39" s="202" t="s">
        <v>6162</v>
      </c>
      <c r="G39" s="202" t="s">
        <v>4880</v>
      </c>
      <c r="H39" s="202" t="s">
        <v>6163</v>
      </c>
      <c r="I39" s="202" t="s">
        <v>223</v>
      </c>
    </row>
    <row r="40" spans="1:9" x14ac:dyDescent="0.2">
      <c r="A40" s="201">
        <v>39</v>
      </c>
      <c r="B40" s="201" t="s">
        <v>3340</v>
      </c>
      <c r="C40" s="202" t="str">
        <f t="shared" si="0"/>
        <v>09</v>
      </c>
      <c r="D40" s="202" t="str">
        <f t="shared" si="1"/>
        <v>08</v>
      </c>
      <c r="E40" s="202" t="s">
        <v>1221</v>
      </c>
      <c r="F40" s="202" t="s">
        <v>6164</v>
      </c>
      <c r="G40" s="202" t="s">
        <v>4788</v>
      </c>
      <c r="H40" s="202" t="s">
        <v>6165</v>
      </c>
      <c r="I40" s="202" t="s">
        <v>1219</v>
      </c>
    </row>
    <row r="41" spans="1:9" x14ac:dyDescent="0.2">
      <c r="A41" s="201">
        <v>40</v>
      </c>
      <c r="B41" s="201" t="s">
        <v>3334</v>
      </c>
      <c r="C41" s="202" t="str">
        <f t="shared" si="0"/>
        <v>09</v>
      </c>
      <c r="D41" s="202" t="str">
        <f t="shared" si="1"/>
        <v>16</v>
      </c>
      <c r="E41" s="202" t="s">
        <v>446</v>
      </c>
      <c r="F41" s="202" t="s">
        <v>6166</v>
      </c>
      <c r="G41" s="202" t="s">
        <v>5407</v>
      </c>
      <c r="H41" s="202" t="s">
        <v>6167</v>
      </c>
      <c r="I41" s="202" t="s">
        <v>223</v>
      </c>
    </row>
    <row r="42" spans="1:9" x14ac:dyDescent="0.2">
      <c r="A42" s="201">
        <v>41</v>
      </c>
      <c r="B42" s="201" t="s">
        <v>3361</v>
      </c>
      <c r="C42" s="202" t="str">
        <f t="shared" si="0"/>
        <v>10</v>
      </c>
      <c r="D42" s="202" t="str">
        <f t="shared" si="1"/>
        <v>01</v>
      </c>
      <c r="E42" s="202" t="s">
        <v>3144</v>
      </c>
      <c r="F42" s="202" t="s">
        <v>6168</v>
      </c>
      <c r="G42" s="202" t="s">
        <v>5029</v>
      </c>
      <c r="H42" s="202" t="s">
        <v>6169</v>
      </c>
      <c r="I42" s="202" t="s">
        <v>3100</v>
      </c>
    </row>
    <row r="43" spans="1:9" x14ac:dyDescent="0.2">
      <c r="A43" s="201">
        <v>42</v>
      </c>
      <c r="B43" s="201" t="s">
        <v>3330</v>
      </c>
      <c r="C43" s="202" t="str">
        <f t="shared" si="0"/>
        <v>10</v>
      </c>
      <c r="D43" s="202" t="str">
        <f t="shared" si="1"/>
        <v>06</v>
      </c>
      <c r="E43" s="202" t="s">
        <v>26</v>
      </c>
      <c r="F43" s="202" t="s">
        <v>6170</v>
      </c>
      <c r="G43" s="202" t="s">
        <v>5525</v>
      </c>
      <c r="H43" s="202" t="s">
        <v>6171</v>
      </c>
      <c r="I43" s="202" t="s">
        <v>18</v>
      </c>
    </row>
    <row r="44" spans="1:9" x14ac:dyDescent="0.2">
      <c r="A44" s="201">
        <v>43</v>
      </c>
      <c r="B44" s="201" t="s">
        <v>3341</v>
      </c>
      <c r="C44" s="202" t="str">
        <f t="shared" si="0"/>
        <v>10</v>
      </c>
      <c r="D44" s="202" t="str">
        <f t="shared" si="1"/>
        <v>16</v>
      </c>
      <c r="E44" s="202" t="s">
        <v>2531</v>
      </c>
      <c r="F44" s="202" t="s">
        <v>6172</v>
      </c>
      <c r="G44" s="202" t="s">
        <v>5095</v>
      </c>
      <c r="H44" s="202" t="s">
        <v>6173</v>
      </c>
      <c r="I44" s="202" t="s">
        <v>2509</v>
      </c>
    </row>
  </sheetData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1251"/>
  <sheetViews>
    <sheetView workbookViewId="0">
      <selection activeCell="K2" sqref="K2"/>
    </sheetView>
  </sheetViews>
  <sheetFormatPr defaultColWidth="8.85546875" defaultRowHeight="15" x14ac:dyDescent="0.25"/>
  <cols>
    <col min="1" max="1" width="29.85546875" bestFit="1" customWidth="1"/>
    <col min="2" max="2" width="4.28515625" bestFit="1" customWidth="1"/>
    <col min="3" max="3" width="3.140625" bestFit="1" customWidth="1"/>
    <col min="4" max="4" width="7.140625" bestFit="1" customWidth="1"/>
    <col min="5" max="6" width="12.140625" bestFit="1" customWidth="1"/>
    <col min="7" max="7" width="10.85546875" bestFit="1" customWidth="1"/>
    <col min="8" max="8" width="7.85546875" bestFit="1" customWidth="1"/>
  </cols>
  <sheetData>
    <row r="1" spans="1:10" x14ac:dyDescent="0.25">
      <c r="A1" s="31" t="s">
        <v>0</v>
      </c>
      <c r="B1" s="31" t="s">
        <v>1</v>
      </c>
      <c r="C1" s="31" t="s">
        <v>2</v>
      </c>
      <c r="D1" s="31" t="s">
        <v>4688</v>
      </c>
      <c r="E1" s="31" t="s">
        <v>4687</v>
      </c>
      <c r="F1" s="31" t="s">
        <v>4632</v>
      </c>
      <c r="G1" s="31" t="s">
        <v>4714</v>
      </c>
      <c r="H1" s="79" t="s">
        <v>4715</v>
      </c>
      <c r="I1" s="31" t="s">
        <v>4743</v>
      </c>
    </row>
    <row r="2" spans="1:10" x14ac:dyDescent="0.25">
      <c r="A2" t="s">
        <v>17</v>
      </c>
      <c r="B2" t="s">
        <v>18</v>
      </c>
      <c r="C2" t="s">
        <v>19</v>
      </c>
      <c r="D2" t="s">
        <v>3394</v>
      </c>
      <c r="E2" s="54">
        <v>2440509</v>
      </c>
      <c r="F2" s="54">
        <v>2418984</v>
      </c>
      <c r="G2" s="54">
        <v>-21525</v>
      </c>
      <c r="H2" s="80">
        <v>-8.8198814263745796E-3</v>
      </c>
      <c r="I2" t="e">
        <f>MATCH(D2,#REF!,0)</f>
        <v>#REF!</v>
      </c>
      <c r="J2" t="str">
        <f>LEFT(D2,2)&amp;IF(MID(D2,3,4)="0000","9999",MID(D2,3,4))</f>
        <v>029999</v>
      </c>
    </row>
    <row r="3" spans="1:10" x14ac:dyDescent="0.25">
      <c r="A3" t="s">
        <v>26</v>
      </c>
      <c r="B3" t="s">
        <v>18</v>
      </c>
      <c r="C3" t="s">
        <v>27</v>
      </c>
      <c r="D3" t="s">
        <v>3395</v>
      </c>
      <c r="E3" s="54">
        <v>1772393</v>
      </c>
      <c r="F3" s="54">
        <v>1691113</v>
      </c>
      <c r="G3" s="54">
        <v>-81280</v>
      </c>
      <c r="H3" s="80">
        <v>-4.5858903753287224E-2</v>
      </c>
      <c r="I3" t="e">
        <f>MATCH(D3,#REF!,0)</f>
        <v>#REF!</v>
      </c>
      <c r="J3" t="str">
        <f t="shared" ref="J3:J66" si="0">LEFT(D3,2)&amp;IF(MID(D3,3,4)="0000","9999",MID(D3,3,4))</f>
        <v>020078</v>
      </c>
    </row>
    <row r="4" spans="1:10" x14ac:dyDescent="0.25">
      <c r="A4" t="s">
        <v>33</v>
      </c>
      <c r="B4" t="s">
        <v>34</v>
      </c>
      <c r="C4" t="s">
        <v>19</v>
      </c>
      <c r="D4" t="s">
        <v>3396</v>
      </c>
      <c r="E4" s="54">
        <v>22273294</v>
      </c>
      <c r="F4" s="54">
        <v>22212610</v>
      </c>
      <c r="G4" s="54">
        <v>-60684</v>
      </c>
      <c r="H4" s="80">
        <v>-2.7245184300086012E-3</v>
      </c>
      <c r="I4" t="e">
        <f>MATCH(D4,#REF!,0)</f>
        <v>#REF!</v>
      </c>
      <c r="J4" t="str">
        <f t="shared" si="0"/>
        <v>019999</v>
      </c>
    </row>
    <row r="5" spans="1:10" x14ac:dyDescent="0.25">
      <c r="A5" t="s">
        <v>36</v>
      </c>
      <c r="B5" t="s">
        <v>34</v>
      </c>
      <c r="C5" t="s">
        <v>27</v>
      </c>
      <c r="D5" t="s">
        <v>3397</v>
      </c>
      <c r="E5" s="54">
        <v>538763</v>
      </c>
      <c r="F5" s="54">
        <v>528169</v>
      </c>
      <c r="G5" s="54">
        <v>-10594</v>
      </c>
      <c r="H5" s="80">
        <v>-1.9663562642571967E-2</v>
      </c>
      <c r="I5" t="e">
        <f>MATCH(D5,#REF!,0)</f>
        <v>#REF!</v>
      </c>
      <c r="J5" t="str">
        <f t="shared" si="0"/>
        <v>010072</v>
      </c>
    </row>
    <row r="6" spans="1:10" x14ac:dyDescent="0.25">
      <c r="A6" t="s">
        <v>41</v>
      </c>
      <c r="B6" t="s">
        <v>34</v>
      </c>
      <c r="C6" t="s">
        <v>27</v>
      </c>
      <c r="D6" t="s">
        <v>3398</v>
      </c>
      <c r="E6" s="54">
        <v>450095</v>
      </c>
      <c r="F6" s="54">
        <v>456750</v>
      </c>
      <c r="G6" s="54">
        <v>6655</v>
      </c>
      <c r="H6" s="80">
        <v>1.478576744909408E-2</v>
      </c>
      <c r="I6" t="e">
        <f>MATCH(D6,#REF!,0)</f>
        <v>#REF!</v>
      </c>
      <c r="J6" t="str">
        <f t="shared" si="0"/>
        <v>010144</v>
      </c>
    </row>
    <row r="7" spans="1:10" x14ac:dyDescent="0.25">
      <c r="A7" t="s">
        <v>46</v>
      </c>
      <c r="B7" t="s">
        <v>34</v>
      </c>
      <c r="C7" t="s">
        <v>47</v>
      </c>
      <c r="D7" t="s">
        <v>3399</v>
      </c>
      <c r="E7" s="54">
        <v>508154</v>
      </c>
      <c r="F7" s="54">
        <v>497677</v>
      </c>
      <c r="G7" s="54">
        <v>-10477</v>
      </c>
      <c r="H7" s="80">
        <v>-2.0617765480543299E-2</v>
      </c>
      <c r="I7" t="e">
        <f>MATCH(D7,#REF!,0)</f>
        <v>#REF!</v>
      </c>
      <c r="J7" t="str">
        <f t="shared" si="0"/>
        <v>010216</v>
      </c>
    </row>
    <row r="8" spans="1:10" x14ac:dyDescent="0.25">
      <c r="A8" t="s">
        <v>53</v>
      </c>
      <c r="B8" t="s">
        <v>34</v>
      </c>
      <c r="C8" t="s">
        <v>27</v>
      </c>
      <c r="D8" t="s">
        <v>3400</v>
      </c>
      <c r="E8" s="54">
        <v>5587695</v>
      </c>
      <c r="F8" s="54">
        <v>5465565</v>
      </c>
      <c r="G8" s="54">
        <v>-122130</v>
      </c>
      <c r="H8" s="80">
        <v>-2.1856955327733529E-2</v>
      </c>
      <c r="I8" t="e">
        <f>MATCH(D8,#REF!,0)</f>
        <v>#REF!</v>
      </c>
      <c r="J8" t="str">
        <f t="shared" si="0"/>
        <v>010228</v>
      </c>
    </row>
    <row r="9" spans="1:10" x14ac:dyDescent="0.25">
      <c r="A9" t="s">
        <v>56</v>
      </c>
      <c r="B9" t="s">
        <v>34</v>
      </c>
      <c r="C9" t="s">
        <v>27</v>
      </c>
      <c r="D9" t="s">
        <v>3401</v>
      </c>
      <c r="E9" s="54">
        <v>432666</v>
      </c>
      <c r="F9" s="54">
        <v>421988</v>
      </c>
      <c r="G9" s="54">
        <v>-10678</v>
      </c>
      <c r="H9" s="80">
        <v>-2.4679544960778059E-2</v>
      </c>
      <c r="I9" t="e">
        <f>MATCH(D9,#REF!,0)</f>
        <v>#REF!</v>
      </c>
      <c r="J9" t="str">
        <f t="shared" si="0"/>
        <v>010594</v>
      </c>
    </row>
    <row r="10" spans="1:10" x14ac:dyDescent="0.25">
      <c r="A10" t="s">
        <v>60</v>
      </c>
      <c r="B10" t="s">
        <v>34</v>
      </c>
      <c r="C10" t="s">
        <v>27</v>
      </c>
      <c r="D10" t="s">
        <v>3402</v>
      </c>
      <c r="E10" s="54">
        <v>466487</v>
      </c>
      <c r="F10" s="54">
        <v>447701</v>
      </c>
      <c r="G10" s="54">
        <v>-18786</v>
      </c>
      <c r="H10" s="80">
        <v>-4.0271218704915679E-2</v>
      </c>
      <c r="I10" t="e">
        <f>MATCH(D10,#REF!,0)</f>
        <v>#REF!</v>
      </c>
      <c r="J10" t="str">
        <f t="shared" si="0"/>
        <v>010624</v>
      </c>
    </row>
    <row r="11" spans="1:10" x14ac:dyDescent="0.25">
      <c r="A11" t="s">
        <v>64</v>
      </c>
      <c r="B11" t="s">
        <v>34</v>
      </c>
      <c r="C11" t="s">
        <v>27</v>
      </c>
      <c r="D11" t="s">
        <v>3403</v>
      </c>
      <c r="E11" s="54">
        <v>353415</v>
      </c>
      <c r="F11" s="54">
        <v>334410</v>
      </c>
      <c r="G11" s="54">
        <v>-19005</v>
      </c>
      <c r="H11" s="80">
        <v>-5.3775306650821274E-2</v>
      </c>
      <c r="I11" t="e">
        <f>MATCH(D11,#REF!,0)</f>
        <v>#REF!</v>
      </c>
      <c r="J11" t="str">
        <f t="shared" si="0"/>
        <v>010810</v>
      </c>
    </row>
    <row r="12" spans="1:10" x14ac:dyDescent="0.25">
      <c r="A12" t="s">
        <v>69</v>
      </c>
      <c r="B12" t="s">
        <v>34</v>
      </c>
      <c r="C12" t="s">
        <v>27</v>
      </c>
      <c r="D12" t="s">
        <v>3404</v>
      </c>
      <c r="E12" s="54">
        <v>888772</v>
      </c>
      <c r="F12" s="54">
        <v>903172</v>
      </c>
      <c r="G12" s="54">
        <v>14400</v>
      </c>
      <c r="H12" s="80">
        <v>1.6202130580171292E-2</v>
      </c>
      <c r="I12" t="e">
        <f>MATCH(D12,#REF!,0)</f>
        <v>#REF!</v>
      </c>
      <c r="J12" t="str">
        <f t="shared" si="0"/>
        <v>010882</v>
      </c>
    </row>
    <row r="13" spans="1:10" x14ac:dyDescent="0.25">
      <c r="A13" t="s">
        <v>74</v>
      </c>
      <c r="B13" t="s">
        <v>34</v>
      </c>
      <c r="C13" t="s">
        <v>27</v>
      </c>
      <c r="D13" t="s">
        <v>3405</v>
      </c>
      <c r="E13" s="54">
        <v>301287</v>
      </c>
      <c r="F13" s="54">
        <v>303740</v>
      </c>
      <c r="G13" s="54">
        <v>2453</v>
      </c>
      <c r="H13" s="80">
        <v>8.1417386080381831E-3</v>
      </c>
      <c r="I13" t="e">
        <f>MATCH(D13,#REF!,0)</f>
        <v>#REF!</v>
      </c>
      <c r="J13" t="str">
        <f t="shared" si="0"/>
        <v>011206</v>
      </c>
    </row>
    <row r="14" spans="1:10" x14ac:dyDescent="0.25">
      <c r="A14" t="s">
        <v>76</v>
      </c>
      <c r="B14" t="s">
        <v>34</v>
      </c>
      <c r="C14" t="s">
        <v>27</v>
      </c>
      <c r="D14" t="s">
        <v>3406</v>
      </c>
      <c r="E14" s="54">
        <v>1189911</v>
      </c>
      <c r="F14" s="54">
        <v>1172513</v>
      </c>
      <c r="G14" s="54">
        <v>-17398</v>
      </c>
      <c r="H14" s="80">
        <v>-1.4621261590152541E-2</v>
      </c>
      <c r="I14" t="e">
        <f>MATCH(D14,#REF!,0)</f>
        <v>#REF!</v>
      </c>
      <c r="J14" t="str">
        <f t="shared" si="0"/>
        <v>011218</v>
      </c>
    </row>
    <row r="15" spans="1:10" x14ac:dyDescent="0.25">
      <c r="A15" t="s">
        <v>80</v>
      </c>
      <c r="B15" t="s">
        <v>34</v>
      </c>
      <c r="C15" t="s">
        <v>27</v>
      </c>
      <c r="D15" t="s">
        <v>3407</v>
      </c>
      <c r="E15" s="54">
        <v>2262346</v>
      </c>
      <c r="F15" s="54">
        <v>2228413</v>
      </c>
      <c r="G15" s="54">
        <v>-33933</v>
      </c>
      <c r="H15" s="80">
        <v>-1.4999031978309242E-2</v>
      </c>
      <c r="I15" t="e">
        <f>MATCH(D15,#REF!,0)</f>
        <v>#REF!</v>
      </c>
      <c r="J15" t="str">
        <f t="shared" si="0"/>
        <v>011542</v>
      </c>
    </row>
    <row r="16" spans="1:10" x14ac:dyDescent="0.25">
      <c r="A16" t="s">
        <v>85</v>
      </c>
      <c r="B16" t="s">
        <v>34</v>
      </c>
      <c r="C16" t="s">
        <v>27</v>
      </c>
      <c r="D16" t="s">
        <v>3408</v>
      </c>
      <c r="E16" s="54">
        <v>1666077</v>
      </c>
      <c r="F16" s="54">
        <v>1622903</v>
      </c>
      <c r="G16" s="54">
        <v>-43174</v>
      </c>
      <c r="H16" s="80">
        <v>-2.5913568220436389E-2</v>
      </c>
      <c r="I16" t="e">
        <f>MATCH(D16,#REF!,0)</f>
        <v>#REF!</v>
      </c>
      <c r="J16" t="str">
        <f t="shared" si="0"/>
        <v>011560</v>
      </c>
    </row>
    <row r="17" spans="1:10" x14ac:dyDescent="0.25">
      <c r="A17" t="s">
        <v>90</v>
      </c>
      <c r="B17" t="s">
        <v>34</v>
      </c>
      <c r="C17" t="s">
        <v>27</v>
      </c>
      <c r="D17" t="s">
        <v>3409</v>
      </c>
      <c r="E17" s="54">
        <v>225410</v>
      </c>
      <c r="F17" s="54">
        <v>207730</v>
      </c>
      <c r="G17" s="54">
        <v>-17680</v>
      </c>
      <c r="H17" s="80">
        <v>-7.8434852047380335E-2</v>
      </c>
      <c r="I17" t="e">
        <f>MATCH(D17,#REF!,0)</f>
        <v>#REF!</v>
      </c>
      <c r="J17" t="str">
        <f t="shared" si="0"/>
        <v>011740</v>
      </c>
    </row>
    <row r="18" spans="1:10" x14ac:dyDescent="0.25">
      <c r="A18" t="s">
        <v>93</v>
      </c>
      <c r="B18" t="s">
        <v>34</v>
      </c>
      <c r="C18" t="s">
        <v>27</v>
      </c>
      <c r="D18" t="s">
        <v>3410</v>
      </c>
      <c r="E18" s="54">
        <v>879229</v>
      </c>
      <c r="F18" s="54">
        <v>832927</v>
      </c>
      <c r="G18" s="54">
        <v>-46302</v>
      </c>
      <c r="H18" s="80">
        <v>-5.2662048226343759E-2</v>
      </c>
      <c r="I18" t="e">
        <f>MATCH(D18,#REF!,0)</f>
        <v>#REF!</v>
      </c>
      <c r="J18" t="str">
        <f t="shared" si="0"/>
        <v>012268</v>
      </c>
    </row>
    <row r="19" spans="1:10" x14ac:dyDescent="0.25">
      <c r="A19" t="s">
        <v>98</v>
      </c>
      <c r="B19" t="s">
        <v>34</v>
      </c>
      <c r="C19" t="s">
        <v>99</v>
      </c>
      <c r="D19" t="s">
        <v>3411</v>
      </c>
      <c r="E19" s="54">
        <v>1766008</v>
      </c>
      <c r="F19" s="54">
        <v>1746595</v>
      </c>
      <c r="G19" s="54">
        <v>-19413</v>
      </c>
      <c r="H19" s="80">
        <v>-1.0992588935044461E-2</v>
      </c>
      <c r="I19" t="e">
        <f>MATCH(D19,#REF!,0)</f>
        <v>#REF!</v>
      </c>
      <c r="J19" t="str">
        <f t="shared" si="0"/>
        <v>019073</v>
      </c>
    </row>
    <row r="20" spans="1:10" x14ac:dyDescent="0.25">
      <c r="A20" t="s">
        <v>102</v>
      </c>
      <c r="B20" t="s">
        <v>34</v>
      </c>
      <c r="C20" t="s">
        <v>99</v>
      </c>
      <c r="D20" t="s">
        <v>3412</v>
      </c>
      <c r="E20" s="54">
        <v>1652536</v>
      </c>
      <c r="F20" s="54">
        <v>1577243</v>
      </c>
      <c r="G20" s="54">
        <v>-75293</v>
      </c>
      <c r="H20" s="80">
        <v>-4.5562093654843226E-2</v>
      </c>
      <c r="I20" t="e">
        <f>MATCH(D20,#REF!,0)</f>
        <v>#REF!</v>
      </c>
      <c r="J20" t="str">
        <f t="shared" si="0"/>
        <v>019097</v>
      </c>
    </row>
    <row r="21" spans="1:10" x14ac:dyDescent="0.25">
      <c r="A21" t="s">
        <v>104</v>
      </c>
      <c r="B21" t="s">
        <v>105</v>
      </c>
      <c r="C21" t="s">
        <v>19</v>
      </c>
      <c r="D21" t="s">
        <v>3413</v>
      </c>
      <c r="E21" s="54">
        <v>16595930</v>
      </c>
      <c r="F21" s="54">
        <v>16382141</v>
      </c>
      <c r="G21" s="54">
        <v>-213789</v>
      </c>
      <c r="H21" s="80">
        <v>-1.2882013843153111E-2</v>
      </c>
      <c r="I21" t="e">
        <f>MATCH(D21,#REF!,0)</f>
        <v>#REF!</v>
      </c>
      <c r="J21" t="str">
        <f t="shared" si="0"/>
        <v>059999</v>
      </c>
    </row>
    <row r="22" spans="1:10" x14ac:dyDescent="0.25">
      <c r="A22" t="s">
        <v>107</v>
      </c>
      <c r="B22" t="s">
        <v>105</v>
      </c>
      <c r="C22" t="s">
        <v>27</v>
      </c>
      <c r="D22" t="s">
        <v>3414</v>
      </c>
      <c r="E22" s="54">
        <v>178362</v>
      </c>
      <c r="F22" s="54">
        <v>168177</v>
      </c>
      <c r="G22" s="54">
        <v>-10185</v>
      </c>
      <c r="H22" s="80">
        <v>-5.710297036364248E-2</v>
      </c>
      <c r="I22" t="e">
        <f>MATCH(D22,#REF!,0)</f>
        <v>#REF!</v>
      </c>
      <c r="J22" t="str">
        <f t="shared" si="0"/>
        <v>050228</v>
      </c>
    </row>
    <row r="23" spans="1:10" x14ac:dyDescent="0.25">
      <c r="A23" t="s">
        <v>110</v>
      </c>
      <c r="B23" t="s">
        <v>105</v>
      </c>
      <c r="C23" t="s">
        <v>27</v>
      </c>
      <c r="D23" t="s">
        <v>3415</v>
      </c>
      <c r="E23" s="54">
        <v>417514</v>
      </c>
      <c r="F23" s="54">
        <v>406010</v>
      </c>
      <c r="G23" s="54">
        <v>-11504</v>
      </c>
      <c r="H23" s="80">
        <v>-2.7553567066014552E-2</v>
      </c>
      <c r="I23" t="e">
        <f>MATCH(D23,#REF!,0)</f>
        <v>#REF!</v>
      </c>
      <c r="J23" t="str">
        <f t="shared" si="0"/>
        <v>050600</v>
      </c>
    </row>
    <row r="24" spans="1:10" x14ac:dyDescent="0.25">
      <c r="A24" t="s">
        <v>115</v>
      </c>
      <c r="B24" t="s">
        <v>105</v>
      </c>
      <c r="C24" t="s">
        <v>27</v>
      </c>
      <c r="D24" t="s">
        <v>3416</v>
      </c>
      <c r="E24" s="54">
        <v>586996</v>
      </c>
      <c r="F24" s="54">
        <v>585484</v>
      </c>
      <c r="G24" s="54">
        <v>-1512</v>
      </c>
      <c r="H24" s="80">
        <v>-2.5758267518006936E-3</v>
      </c>
      <c r="I24" t="e">
        <f>MATCH(D24,#REF!,0)</f>
        <v>#REF!</v>
      </c>
      <c r="J24" t="str">
        <f t="shared" si="0"/>
        <v>050894</v>
      </c>
    </row>
    <row r="25" spans="1:10" x14ac:dyDescent="0.25">
      <c r="A25" t="s">
        <v>119</v>
      </c>
      <c r="B25" t="s">
        <v>105</v>
      </c>
      <c r="C25" t="s">
        <v>27</v>
      </c>
      <c r="D25" t="s">
        <v>3417</v>
      </c>
      <c r="E25" s="54">
        <v>823768</v>
      </c>
      <c r="F25" s="54">
        <v>801700</v>
      </c>
      <c r="G25" s="54">
        <v>-22068</v>
      </c>
      <c r="H25" s="80">
        <v>-2.6789095959056434E-2</v>
      </c>
      <c r="I25" t="e">
        <f>MATCH(D25,#REF!,0)</f>
        <v>#REF!</v>
      </c>
      <c r="J25" t="str">
        <f t="shared" si="0"/>
        <v>050930</v>
      </c>
    </row>
    <row r="26" spans="1:10" x14ac:dyDescent="0.25">
      <c r="A26" t="s">
        <v>124</v>
      </c>
      <c r="B26" t="s">
        <v>105</v>
      </c>
      <c r="C26" t="s">
        <v>27</v>
      </c>
      <c r="D26" t="s">
        <v>3418</v>
      </c>
      <c r="E26" s="54">
        <v>340318</v>
      </c>
      <c r="F26" s="54">
        <v>355404</v>
      </c>
      <c r="G26" s="54">
        <v>15086</v>
      </c>
      <c r="H26" s="80">
        <v>4.432912746313742E-2</v>
      </c>
      <c r="I26" t="e">
        <f>MATCH(D26,#REF!,0)</f>
        <v>#REF!</v>
      </c>
      <c r="J26" t="str">
        <f t="shared" si="0"/>
        <v>051302</v>
      </c>
    </row>
    <row r="27" spans="1:10" x14ac:dyDescent="0.25">
      <c r="A27" t="s">
        <v>129</v>
      </c>
      <c r="B27" t="s">
        <v>105</v>
      </c>
      <c r="C27" t="s">
        <v>47</v>
      </c>
      <c r="D27" t="s">
        <v>3419</v>
      </c>
      <c r="E27" s="54">
        <v>204006</v>
      </c>
      <c r="F27" s="54">
        <v>208089</v>
      </c>
      <c r="G27" s="54">
        <v>4083</v>
      </c>
      <c r="H27" s="80">
        <v>2.0014117231846124E-2</v>
      </c>
      <c r="I27" t="e">
        <f>MATCH(D27,#REF!,0)</f>
        <v>#REF!</v>
      </c>
      <c r="J27" t="str">
        <f t="shared" si="0"/>
        <v>051374</v>
      </c>
    </row>
    <row r="28" spans="1:10" x14ac:dyDescent="0.25">
      <c r="A28" t="s">
        <v>133</v>
      </c>
      <c r="B28" t="s">
        <v>105</v>
      </c>
      <c r="C28" t="s">
        <v>27</v>
      </c>
      <c r="D28" t="s">
        <v>3420</v>
      </c>
      <c r="E28" s="54">
        <v>583680</v>
      </c>
      <c r="F28" s="54">
        <v>573150</v>
      </c>
      <c r="G28" s="54">
        <v>-10530</v>
      </c>
      <c r="H28" s="80">
        <v>-1.8040707236842105E-2</v>
      </c>
      <c r="I28" t="e">
        <f>MATCH(D28,#REF!,0)</f>
        <v>#REF!</v>
      </c>
      <c r="J28" t="str">
        <f t="shared" si="0"/>
        <v>051410</v>
      </c>
    </row>
    <row r="29" spans="1:10" x14ac:dyDescent="0.25">
      <c r="A29" t="s">
        <v>138</v>
      </c>
      <c r="B29" t="s">
        <v>105</v>
      </c>
      <c r="C29" t="s">
        <v>27</v>
      </c>
      <c r="D29" t="s">
        <v>3421</v>
      </c>
      <c r="E29" s="54">
        <v>1487082</v>
      </c>
      <c r="F29" s="54">
        <v>1410585</v>
      </c>
      <c r="G29" s="54">
        <v>-76497</v>
      </c>
      <c r="H29" s="80">
        <v>-5.1441009977929934E-2</v>
      </c>
      <c r="I29" t="e">
        <f>MATCH(D29,#REF!,0)</f>
        <v>#REF!</v>
      </c>
      <c r="J29" t="str">
        <f t="shared" si="0"/>
        <v>051560</v>
      </c>
    </row>
    <row r="30" spans="1:10" x14ac:dyDescent="0.25">
      <c r="A30" t="s">
        <v>140</v>
      </c>
      <c r="B30" t="s">
        <v>105</v>
      </c>
      <c r="C30" t="s">
        <v>27</v>
      </c>
      <c r="D30" t="s">
        <v>3422</v>
      </c>
      <c r="E30" s="54">
        <v>618278</v>
      </c>
      <c r="F30" s="54">
        <v>574300</v>
      </c>
      <c r="G30" s="54">
        <v>-43978</v>
      </c>
      <c r="H30" s="80">
        <v>-7.112981539048778E-2</v>
      </c>
      <c r="I30" t="e">
        <f>MATCH(D30,#REF!,0)</f>
        <v>#REF!</v>
      </c>
      <c r="J30" t="str">
        <f t="shared" si="0"/>
        <v>051938</v>
      </c>
    </row>
    <row r="31" spans="1:10" x14ac:dyDescent="0.25">
      <c r="A31" t="s">
        <v>143</v>
      </c>
      <c r="B31" t="s">
        <v>105</v>
      </c>
      <c r="C31" t="s">
        <v>27</v>
      </c>
      <c r="D31" t="s">
        <v>3423</v>
      </c>
      <c r="E31" s="54">
        <v>550759</v>
      </c>
      <c r="F31" s="54">
        <v>544114</v>
      </c>
      <c r="G31" s="54">
        <v>-6645</v>
      </c>
      <c r="H31" s="80">
        <v>-1.2065168249633688E-2</v>
      </c>
      <c r="I31" t="e">
        <f>MATCH(D31,#REF!,0)</f>
        <v>#REF!</v>
      </c>
      <c r="J31" t="str">
        <f t="shared" si="0"/>
        <v>052130</v>
      </c>
    </row>
    <row r="32" spans="1:10" x14ac:dyDescent="0.25">
      <c r="A32" t="s">
        <v>148</v>
      </c>
      <c r="B32" t="s">
        <v>105</v>
      </c>
      <c r="C32" t="s">
        <v>27</v>
      </c>
      <c r="D32" t="s">
        <v>3424</v>
      </c>
      <c r="E32" s="54">
        <v>419761</v>
      </c>
      <c r="F32" s="54">
        <v>387735</v>
      </c>
      <c r="G32" s="54">
        <v>-32026</v>
      </c>
      <c r="H32" s="80">
        <v>-7.6295796893946791E-2</v>
      </c>
      <c r="I32" t="e">
        <f>MATCH(D32,#REF!,0)</f>
        <v>#REF!</v>
      </c>
      <c r="J32" t="str">
        <f t="shared" si="0"/>
        <v>052304</v>
      </c>
    </row>
    <row r="33" spans="1:10" x14ac:dyDescent="0.25">
      <c r="A33" t="s">
        <v>151</v>
      </c>
      <c r="B33" t="s">
        <v>105</v>
      </c>
      <c r="C33" t="s">
        <v>27</v>
      </c>
      <c r="D33" t="s">
        <v>3425</v>
      </c>
      <c r="E33" s="54">
        <v>796728</v>
      </c>
      <c r="F33" s="54">
        <v>800474</v>
      </c>
      <c r="G33" s="54">
        <v>3746</v>
      </c>
      <c r="H33" s="80">
        <v>4.7017300760108845E-3</v>
      </c>
      <c r="I33" t="e">
        <f>MATCH(D33,#REF!,0)</f>
        <v>#REF!</v>
      </c>
      <c r="J33" t="str">
        <f t="shared" si="0"/>
        <v>052466</v>
      </c>
    </row>
    <row r="34" spans="1:10" x14ac:dyDescent="0.25">
      <c r="A34" t="s">
        <v>154</v>
      </c>
      <c r="B34" t="s">
        <v>105</v>
      </c>
      <c r="C34" t="s">
        <v>27</v>
      </c>
      <c r="D34" t="s">
        <v>3426</v>
      </c>
      <c r="E34" s="54">
        <v>242280</v>
      </c>
      <c r="F34" s="54">
        <v>248981</v>
      </c>
      <c r="G34" s="54">
        <v>6701</v>
      </c>
      <c r="H34" s="80">
        <v>2.7658081558527323E-2</v>
      </c>
      <c r="I34" t="e">
        <f>MATCH(D34,#REF!,0)</f>
        <v>#REF!</v>
      </c>
      <c r="J34" t="str">
        <f t="shared" si="0"/>
        <v>052556</v>
      </c>
    </row>
    <row r="35" spans="1:10" x14ac:dyDescent="0.25">
      <c r="A35" t="s">
        <v>159</v>
      </c>
      <c r="B35" t="s">
        <v>105</v>
      </c>
      <c r="C35" t="s">
        <v>47</v>
      </c>
      <c r="D35" t="s">
        <v>3427</v>
      </c>
      <c r="E35" s="54">
        <v>367911</v>
      </c>
      <c r="F35" s="54">
        <v>331035</v>
      </c>
      <c r="G35" s="54">
        <v>-36876</v>
      </c>
      <c r="H35" s="80">
        <v>-0.10023076233110725</v>
      </c>
      <c r="I35" t="e">
        <f>MATCH(D35,#REF!,0)</f>
        <v>#REF!</v>
      </c>
      <c r="J35" t="str">
        <f t="shared" si="0"/>
        <v>052754</v>
      </c>
    </row>
    <row r="36" spans="1:10" x14ac:dyDescent="0.25">
      <c r="A36" t="s">
        <v>164</v>
      </c>
      <c r="B36" t="s">
        <v>165</v>
      </c>
      <c r="C36" t="s">
        <v>19</v>
      </c>
      <c r="D36" t="s">
        <v>3428</v>
      </c>
      <c r="E36" s="54">
        <v>9560059</v>
      </c>
      <c r="F36" s="54">
        <v>9146952</v>
      </c>
      <c r="G36" s="54">
        <v>-413107</v>
      </c>
      <c r="H36" s="80">
        <v>-4.3211762605230783E-2</v>
      </c>
      <c r="I36" t="e">
        <f>MATCH(D36,#REF!,0)</f>
        <v>#REF!</v>
      </c>
      <c r="J36" t="str">
        <f t="shared" si="0"/>
        <v>049999</v>
      </c>
    </row>
    <row r="37" spans="1:10" x14ac:dyDescent="0.25">
      <c r="A37" t="s">
        <v>168</v>
      </c>
      <c r="B37" t="s">
        <v>165</v>
      </c>
      <c r="C37" t="s">
        <v>47</v>
      </c>
      <c r="D37" t="s">
        <v>3429</v>
      </c>
      <c r="E37" s="54">
        <v>572513</v>
      </c>
      <c r="F37" s="54">
        <v>601961</v>
      </c>
      <c r="G37" s="54">
        <v>29448</v>
      </c>
      <c r="H37" s="80">
        <v>5.1436386597334904E-2</v>
      </c>
      <c r="I37" t="e">
        <f>MATCH(D37,#REF!,0)</f>
        <v>#REF!</v>
      </c>
      <c r="J37" t="str">
        <f t="shared" si="0"/>
        <v>040018</v>
      </c>
    </row>
    <row r="38" spans="1:10" x14ac:dyDescent="0.25">
      <c r="A38" t="s">
        <v>173</v>
      </c>
      <c r="B38" t="s">
        <v>165</v>
      </c>
      <c r="C38" t="s">
        <v>47</v>
      </c>
      <c r="D38" t="s">
        <v>3430</v>
      </c>
      <c r="E38" s="54">
        <v>1201662</v>
      </c>
      <c r="F38" s="54">
        <v>1191063</v>
      </c>
      <c r="G38" s="54">
        <v>-10599</v>
      </c>
      <c r="H38" s="80">
        <v>-8.8202839067890969E-3</v>
      </c>
      <c r="I38" t="e">
        <f>MATCH(D38,#REF!,0)</f>
        <v>#REF!</v>
      </c>
      <c r="J38" t="str">
        <f t="shared" si="0"/>
        <v>040072</v>
      </c>
    </row>
    <row r="39" spans="1:10" x14ac:dyDescent="0.25">
      <c r="A39" t="s">
        <v>4635</v>
      </c>
      <c r="B39" t="s">
        <v>165</v>
      </c>
      <c r="C39" t="s">
        <v>27</v>
      </c>
      <c r="D39" t="s">
        <v>4691</v>
      </c>
      <c r="E39" s="54">
        <v>0</v>
      </c>
      <c r="F39" s="78">
        <v>191598</v>
      </c>
      <c r="G39" s="54">
        <v>0</v>
      </c>
      <c r="H39" s="80" t="s">
        <v>4716</v>
      </c>
      <c r="I39" t="e">
        <f>MATCH(D39,#REF!,0)</f>
        <v>#REF!</v>
      </c>
      <c r="J39" t="str">
        <f t="shared" si="0"/>
        <v>040114</v>
      </c>
    </row>
    <row r="40" spans="1:10" x14ac:dyDescent="0.25">
      <c r="A40" t="s">
        <v>175</v>
      </c>
      <c r="B40" t="s">
        <v>165</v>
      </c>
      <c r="C40" t="s">
        <v>27</v>
      </c>
      <c r="D40" t="s">
        <v>3431</v>
      </c>
      <c r="E40" s="54">
        <v>565772</v>
      </c>
      <c r="F40" s="54">
        <v>570941</v>
      </c>
      <c r="G40" s="54">
        <v>5169</v>
      </c>
      <c r="H40" s="80">
        <v>9.1361891362598362E-3</v>
      </c>
      <c r="I40" t="e">
        <f>MATCH(D40,#REF!,0)</f>
        <v>#REF!</v>
      </c>
      <c r="J40" t="str">
        <f t="shared" si="0"/>
        <v>040144</v>
      </c>
    </row>
    <row r="41" spans="1:10" x14ac:dyDescent="0.25">
      <c r="A41" t="s">
        <v>179</v>
      </c>
      <c r="B41" t="s">
        <v>165</v>
      </c>
      <c r="C41" t="s">
        <v>47</v>
      </c>
      <c r="D41" t="s">
        <v>3432</v>
      </c>
      <c r="E41" s="54">
        <v>799911</v>
      </c>
      <c r="F41" s="54">
        <v>814625</v>
      </c>
      <c r="G41" s="54">
        <v>14714</v>
      </c>
      <c r="H41" s="80">
        <v>1.8394546393286252E-2</v>
      </c>
      <c r="I41" t="e">
        <f>MATCH(D41,#REF!,0)</f>
        <v>#REF!</v>
      </c>
      <c r="J41" t="str">
        <f t="shared" si="0"/>
        <v>040180</v>
      </c>
    </row>
    <row r="42" spans="1:10" x14ac:dyDescent="0.25">
      <c r="A42" t="s">
        <v>182</v>
      </c>
      <c r="B42" t="s">
        <v>165</v>
      </c>
      <c r="C42" t="s">
        <v>27</v>
      </c>
      <c r="D42" t="s">
        <v>3433</v>
      </c>
      <c r="E42" s="54">
        <v>2090571</v>
      </c>
      <c r="F42" s="54">
        <v>2080497</v>
      </c>
      <c r="G42" s="54">
        <v>-10074</v>
      </c>
      <c r="H42" s="80">
        <v>-4.8187791756414871E-3</v>
      </c>
      <c r="I42" t="e">
        <f>MATCH(D42,#REF!,0)</f>
        <v>#REF!</v>
      </c>
      <c r="J42" t="str">
        <f t="shared" si="0"/>
        <v>040186</v>
      </c>
    </row>
    <row r="43" spans="1:10" x14ac:dyDescent="0.25">
      <c r="A43" t="s">
        <v>185</v>
      </c>
      <c r="B43" t="s">
        <v>165</v>
      </c>
      <c r="C43" t="s">
        <v>27</v>
      </c>
      <c r="D43" t="s">
        <v>3434</v>
      </c>
      <c r="E43" s="54">
        <v>3164427</v>
      </c>
      <c r="F43" s="54">
        <v>3172935</v>
      </c>
      <c r="G43" s="54">
        <v>8508</v>
      </c>
      <c r="H43" s="80">
        <v>2.6886384170025095E-3</v>
      </c>
      <c r="I43" t="e">
        <f>MATCH(D43,#REF!,0)</f>
        <v>#REF!</v>
      </c>
      <c r="J43" t="str">
        <f t="shared" si="0"/>
        <v>040270</v>
      </c>
    </row>
    <row r="44" spans="1:10" x14ac:dyDescent="0.25">
      <c r="A44" t="s">
        <v>188</v>
      </c>
      <c r="B44" t="s">
        <v>165</v>
      </c>
      <c r="C44" t="s">
        <v>47</v>
      </c>
      <c r="D44" t="s">
        <v>3435</v>
      </c>
      <c r="E44" s="54">
        <v>695381</v>
      </c>
      <c r="F44" s="54">
        <v>695785</v>
      </c>
      <c r="G44" s="54">
        <v>404</v>
      </c>
      <c r="H44" s="80">
        <v>5.8097647189094903E-4</v>
      </c>
      <c r="I44" t="e">
        <f>MATCH(D44,#REF!,0)</f>
        <v>#REF!</v>
      </c>
      <c r="J44" t="str">
        <f t="shared" si="0"/>
        <v>040324</v>
      </c>
    </row>
    <row r="45" spans="1:10" x14ac:dyDescent="0.25">
      <c r="A45" t="s">
        <v>191</v>
      </c>
      <c r="B45" t="s">
        <v>165</v>
      </c>
      <c r="C45" t="s">
        <v>27</v>
      </c>
      <c r="D45" t="s">
        <v>3436</v>
      </c>
      <c r="E45" s="54">
        <v>14793217</v>
      </c>
      <c r="F45" s="54">
        <v>14644765</v>
      </c>
      <c r="G45" s="54">
        <v>-148452</v>
      </c>
      <c r="H45" s="80">
        <v>-1.0035139753577603E-2</v>
      </c>
      <c r="I45" t="e">
        <f>MATCH(D45,#REF!,0)</f>
        <v>#REF!</v>
      </c>
      <c r="J45" t="str">
        <f t="shared" si="0"/>
        <v>040330</v>
      </c>
    </row>
    <row r="46" spans="1:10" x14ac:dyDescent="0.25">
      <c r="A46" t="s">
        <v>194</v>
      </c>
      <c r="B46" t="s">
        <v>165</v>
      </c>
      <c r="C46" t="s">
        <v>27</v>
      </c>
      <c r="D46" t="s">
        <v>3437</v>
      </c>
      <c r="E46" s="54">
        <v>224169</v>
      </c>
      <c r="F46" s="54">
        <v>238655</v>
      </c>
      <c r="G46" s="54">
        <v>14486</v>
      </c>
      <c r="H46" s="80">
        <v>6.4620888704504192E-2</v>
      </c>
      <c r="I46" t="e">
        <f>MATCH(D46,#REF!,0)</f>
        <v>#REF!</v>
      </c>
      <c r="J46" t="str">
        <f t="shared" si="0"/>
        <v>040348</v>
      </c>
    </row>
    <row r="47" spans="1:10" x14ac:dyDescent="0.25">
      <c r="A47" t="s">
        <v>199</v>
      </c>
      <c r="B47" t="s">
        <v>165</v>
      </c>
      <c r="C47" t="s">
        <v>27</v>
      </c>
      <c r="D47" t="s">
        <v>3438</v>
      </c>
      <c r="E47" s="54">
        <v>908128</v>
      </c>
      <c r="F47" s="54">
        <v>895072</v>
      </c>
      <c r="G47" s="54">
        <v>-13056</v>
      </c>
      <c r="H47" s="80">
        <v>-1.437682793614997E-2</v>
      </c>
      <c r="I47" t="e">
        <f>MATCH(D47,#REF!,0)</f>
        <v>#REF!</v>
      </c>
      <c r="J47" t="str">
        <f t="shared" si="0"/>
        <v>040384</v>
      </c>
    </row>
    <row r="48" spans="1:10" x14ac:dyDescent="0.25">
      <c r="A48" t="s">
        <v>4638</v>
      </c>
      <c r="B48" t="s">
        <v>165</v>
      </c>
      <c r="C48" t="s">
        <v>27</v>
      </c>
      <c r="D48" t="s">
        <v>4692</v>
      </c>
      <c r="E48" s="54">
        <v>0</v>
      </c>
      <c r="F48" s="78">
        <v>206330</v>
      </c>
      <c r="G48" s="54">
        <v>0</v>
      </c>
      <c r="H48" s="80" t="s">
        <v>4716</v>
      </c>
      <c r="I48" t="e">
        <f>MATCH(D48,#REF!,0)</f>
        <v>#REF!</v>
      </c>
      <c r="J48" t="str">
        <f t="shared" si="0"/>
        <v>040408</v>
      </c>
    </row>
    <row r="49" spans="1:10" x14ac:dyDescent="0.25">
      <c r="A49" t="s">
        <v>202</v>
      </c>
      <c r="B49" t="s">
        <v>165</v>
      </c>
      <c r="C49" t="s">
        <v>47</v>
      </c>
      <c r="D49" t="s">
        <v>3439</v>
      </c>
      <c r="E49" s="54">
        <v>512181</v>
      </c>
      <c r="F49" s="54">
        <v>541946</v>
      </c>
      <c r="G49" s="54">
        <v>29765</v>
      </c>
      <c r="H49" s="80">
        <v>5.8114221339721703E-2</v>
      </c>
      <c r="I49" t="e">
        <f>MATCH(D49,#REF!,0)</f>
        <v>#REF!</v>
      </c>
      <c r="J49" t="str">
        <f t="shared" si="0"/>
        <v>040456</v>
      </c>
    </row>
    <row r="50" spans="1:10" x14ac:dyDescent="0.25">
      <c r="A50" t="s">
        <v>205</v>
      </c>
      <c r="B50" t="s">
        <v>165</v>
      </c>
      <c r="C50" t="s">
        <v>27</v>
      </c>
      <c r="D50" t="s">
        <v>3440</v>
      </c>
      <c r="E50" s="54">
        <v>1445943</v>
      </c>
      <c r="F50" s="54">
        <v>1380837</v>
      </c>
      <c r="G50" s="54">
        <v>-65106</v>
      </c>
      <c r="H50" s="80">
        <v>-4.5026671175834733E-2</v>
      </c>
      <c r="I50" t="e">
        <f>MATCH(D50,#REF!,0)</f>
        <v>#REF!</v>
      </c>
      <c r="J50" t="str">
        <f t="shared" si="0"/>
        <v>040468</v>
      </c>
    </row>
    <row r="51" spans="1:10" x14ac:dyDescent="0.25">
      <c r="A51" t="s">
        <v>208</v>
      </c>
      <c r="B51" t="s">
        <v>165</v>
      </c>
      <c r="C51" t="s">
        <v>27</v>
      </c>
      <c r="D51" t="s">
        <v>3441</v>
      </c>
      <c r="E51" s="54">
        <v>5231416</v>
      </c>
      <c r="F51" s="54">
        <v>5113873</v>
      </c>
      <c r="G51" s="54">
        <v>-117543</v>
      </c>
      <c r="H51" s="80">
        <v>-2.2468677696440124E-2</v>
      </c>
      <c r="I51" t="e">
        <f>MATCH(D51,#REF!,0)</f>
        <v>#REF!</v>
      </c>
      <c r="J51" t="str">
        <f t="shared" si="0"/>
        <v>040492</v>
      </c>
    </row>
    <row r="52" spans="1:10" x14ac:dyDescent="0.25">
      <c r="A52" t="s">
        <v>213</v>
      </c>
      <c r="B52" t="s">
        <v>165</v>
      </c>
      <c r="C52" t="s">
        <v>27</v>
      </c>
      <c r="D52" t="s">
        <v>3442</v>
      </c>
      <c r="E52" s="54">
        <v>922860</v>
      </c>
      <c r="F52" s="54">
        <v>868330</v>
      </c>
      <c r="G52" s="54">
        <v>-54530</v>
      </c>
      <c r="H52" s="80">
        <v>-5.9088052358971022E-2</v>
      </c>
      <c r="I52" t="e">
        <f>MATCH(D52,#REF!,0)</f>
        <v>#REF!</v>
      </c>
      <c r="J52" t="str">
        <f t="shared" si="0"/>
        <v>040558</v>
      </c>
    </row>
    <row r="53" spans="1:10" x14ac:dyDescent="0.25">
      <c r="A53" t="s">
        <v>218</v>
      </c>
      <c r="B53" t="s">
        <v>165</v>
      </c>
      <c r="C53" t="s">
        <v>99</v>
      </c>
      <c r="D53" t="s">
        <v>3443</v>
      </c>
      <c r="E53" s="54">
        <v>2589851</v>
      </c>
      <c r="F53" s="54">
        <v>2648381</v>
      </c>
      <c r="G53" s="54">
        <v>58530</v>
      </c>
      <c r="H53" s="80">
        <v>2.2599755738843662E-2</v>
      </c>
      <c r="I53" t="e">
        <f>MATCH(D53,#REF!,0)</f>
        <v>#REF!</v>
      </c>
      <c r="J53" t="str">
        <f t="shared" si="0"/>
        <v>049013</v>
      </c>
    </row>
    <row r="54" spans="1:10" x14ac:dyDescent="0.25">
      <c r="A54" t="s">
        <v>220</v>
      </c>
      <c r="B54" t="s">
        <v>165</v>
      </c>
      <c r="C54" t="s">
        <v>99</v>
      </c>
      <c r="D54" t="s">
        <v>3444</v>
      </c>
      <c r="E54" s="54">
        <v>2516935</v>
      </c>
      <c r="F54" s="54">
        <v>2498848</v>
      </c>
      <c r="G54" s="54">
        <v>-18087</v>
      </c>
      <c r="H54" s="80">
        <v>-7.1861212148903331E-3</v>
      </c>
      <c r="I54" t="e">
        <f>MATCH(D54,#REF!,0)</f>
        <v>#REF!</v>
      </c>
      <c r="J54" t="str">
        <f t="shared" si="0"/>
        <v>049019</v>
      </c>
    </row>
    <row r="55" spans="1:10" x14ac:dyDescent="0.25">
      <c r="A55" t="s">
        <v>222</v>
      </c>
      <c r="B55" t="s">
        <v>223</v>
      </c>
      <c r="C55" t="s">
        <v>19</v>
      </c>
      <c r="D55" t="s">
        <v>3445</v>
      </c>
      <c r="E55" s="54">
        <v>30042398</v>
      </c>
      <c r="F55" s="54">
        <v>29529712</v>
      </c>
      <c r="G55" s="54">
        <v>-512686</v>
      </c>
      <c r="H55" s="80">
        <v>-1.7065415350665417E-2</v>
      </c>
      <c r="I55" t="e">
        <f>MATCH(D55,#REF!,0)</f>
        <v>#REF!</v>
      </c>
      <c r="J55" t="str">
        <f t="shared" si="0"/>
        <v>069999</v>
      </c>
    </row>
    <row r="56" spans="1:10" x14ac:dyDescent="0.25">
      <c r="A56" t="s">
        <v>225</v>
      </c>
      <c r="B56" t="s">
        <v>223</v>
      </c>
      <c r="C56" t="s">
        <v>47</v>
      </c>
      <c r="D56" t="s">
        <v>3446</v>
      </c>
      <c r="E56" s="54">
        <v>1092103</v>
      </c>
      <c r="F56" s="54">
        <v>1073723</v>
      </c>
      <c r="G56" s="54">
        <v>-18380</v>
      </c>
      <c r="H56" s="80">
        <v>-1.6829914394521396E-2</v>
      </c>
      <c r="I56" t="e">
        <f>MATCH(D56,#REF!,0)</f>
        <v>#REF!</v>
      </c>
      <c r="J56" t="str">
        <f t="shared" si="0"/>
        <v>060012</v>
      </c>
    </row>
    <row r="57" spans="1:10" x14ac:dyDescent="0.25">
      <c r="A57" t="s">
        <v>230</v>
      </c>
      <c r="B57" t="s">
        <v>223</v>
      </c>
      <c r="C57" t="s">
        <v>47</v>
      </c>
      <c r="D57" t="s">
        <v>3447</v>
      </c>
      <c r="E57" s="54">
        <v>807904</v>
      </c>
      <c r="F57" s="54">
        <v>777301</v>
      </c>
      <c r="G57" s="54">
        <v>-30603</v>
      </c>
      <c r="H57" s="80">
        <v>-3.7879500534716996E-2</v>
      </c>
      <c r="I57" t="e">
        <f>MATCH(D57,#REF!,0)</f>
        <v>#REF!</v>
      </c>
      <c r="J57" t="str">
        <f t="shared" si="0"/>
        <v>060030</v>
      </c>
    </row>
    <row r="58" spans="1:10" x14ac:dyDescent="0.25">
      <c r="A58" t="s">
        <v>235</v>
      </c>
      <c r="B58" t="s">
        <v>223</v>
      </c>
      <c r="C58" t="s">
        <v>27</v>
      </c>
      <c r="D58" t="s">
        <v>3448</v>
      </c>
      <c r="E58" s="54">
        <v>4310871</v>
      </c>
      <c r="F58" s="54">
        <v>4236169</v>
      </c>
      <c r="G58" s="54">
        <v>-74702</v>
      </c>
      <c r="H58" s="80">
        <v>-1.7328748644995409E-2</v>
      </c>
      <c r="I58" t="e">
        <f>MATCH(D58,#REF!,0)</f>
        <v>#REF!</v>
      </c>
      <c r="J58" t="str">
        <f t="shared" si="0"/>
        <v>060078</v>
      </c>
    </row>
    <row r="59" spans="1:10" x14ac:dyDescent="0.25">
      <c r="A59" t="s">
        <v>238</v>
      </c>
      <c r="B59" t="s">
        <v>223</v>
      </c>
      <c r="C59" t="s">
        <v>47</v>
      </c>
      <c r="D59" t="s">
        <v>3449</v>
      </c>
      <c r="E59" s="54">
        <v>737881</v>
      </c>
      <c r="F59" s="54">
        <v>744417</v>
      </c>
      <c r="G59" s="54">
        <v>6536</v>
      </c>
      <c r="H59" s="80">
        <v>8.8577968534221639E-3</v>
      </c>
      <c r="I59" t="e">
        <f>MATCH(D59,#REF!,0)</f>
        <v>#REF!</v>
      </c>
      <c r="J59" t="str">
        <f t="shared" si="0"/>
        <v>060102</v>
      </c>
    </row>
    <row r="60" spans="1:10" x14ac:dyDescent="0.25">
      <c r="A60" t="s">
        <v>241</v>
      </c>
      <c r="B60" t="s">
        <v>223</v>
      </c>
      <c r="C60" t="s">
        <v>47</v>
      </c>
      <c r="D60" t="s">
        <v>3450</v>
      </c>
      <c r="E60" s="54">
        <v>578801</v>
      </c>
      <c r="F60" s="54">
        <v>531056</v>
      </c>
      <c r="G60" s="54">
        <v>-47745</v>
      </c>
      <c r="H60" s="80">
        <v>-8.2489491206822377E-2</v>
      </c>
      <c r="I60" t="e">
        <f>MATCH(D60,#REF!,0)</f>
        <v>#REF!</v>
      </c>
      <c r="J60" t="str">
        <f t="shared" si="0"/>
        <v>060108</v>
      </c>
    </row>
    <row r="61" spans="1:10" x14ac:dyDescent="0.25">
      <c r="A61" t="s">
        <v>246</v>
      </c>
      <c r="B61" t="s">
        <v>223</v>
      </c>
      <c r="C61" t="s">
        <v>27</v>
      </c>
      <c r="D61" t="s">
        <v>3451</v>
      </c>
      <c r="E61" s="54">
        <v>3206980</v>
      </c>
      <c r="F61" s="54">
        <v>3201247</v>
      </c>
      <c r="G61" s="54">
        <v>-5733</v>
      </c>
      <c r="H61" s="80">
        <v>-1.7876631597328327E-3</v>
      </c>
      <c r="I61" t="e">
        <f>MATCH(D61,#REF!,0)</f>
        <v>#REF!</v>
      </c>
      <c r="J61" t="str">
        <f t="shared" si="0"/>
        <v>060228</v>
      </c>
    </row>
    <row r="62" spans="1:10" x14ac:dyDescent="0.25">
      <c r="A62" t="s">
        <v>250</v>
      </c>
      <c r="B62" t="s">
        <v>223</v>
      </c>
      <c r="C62" t="s">
        <v>47</v>
      </c>
      <c r="D62" t="s">
        <v>3452</v>
      </c>
      <c r="E62" s="54">
        <v>1004061</v>
      </c>
      <c r="F62" s="54">
        <v>974659</v>
      </c>
      <c r="G62" s="54">
        <v>-29402</v>
      </c>
      <c r="H62" s="80">
        <v>-2.9283081406408576E-2</v>
      </c>
      <c r="I62" t="e">
        <f>MATCH(D62,#REF!,0)</f>
        <v>#REF!</v>
      </c>
      <c r="J62" t="str">
        <f t="shared" si="0"/>
        <v>060234</v>
      </c>
    </row>
    <row r="63" spans="1:10" x14ac:dyDescent="0.25">
      <c r="A63" t="s">
        <v>253</v>
      </c>
      <c r="B63" t="s">
        <v>223</v>
      </c>
      <c r="C63" t="s">
        <v>47</v>
      </c>
      <c r="D63" t="s">
        <v>3453</v>
      </c>
      <c r="E63" s="54">
        <v>876572</v>
      </c>
      <c r="F63" s="54">
        <v>882483</v>
      </c>
      <c r="G63" s="54">
        <v>5911</v>
      </c>
      <c r="H63" s="80">
        <v>6.7433137266533728E-3</v>
      </c>
      <c r="I63" t="e">
        <f>MATCH(D63,#REF!,0)</f>
        <v>#REF!</v>
      </c>
      <c r="J63" t="str">
        <f t="shared" si="0"/>
        <v>060288</v>
      </c>
    </row>
    <row r="64" spans="1:10" x14ac:dyDescent="0.25">
      <c r="A64" t="s">
        <v>256</v>
      </c>
      <c r="B64" t="s">
        <v>223</v>
      </c>
      <c r="C64" t="s">
        <v>27</v>
      </c>
      <c r="D64" t="s">
        <v>3454</v>
      </c>
      <c r="E64" s="54">
        <v>2502381</v>
      </c>
      <c r="F64" s="54">
        <v>2496679</v>
      </c>
      <c r="G64" s="54">
        <v>-5702</v>
      </c>
      <c r="H64" s="80">
        <v>-2.2786298329471014E-3</v>
      </c>
      <c r="I64" t="e">
        <f>MATCH(D64,#REF!,0)</f>
        <v>#REF!</v>
      </c>
      <c r="J64" t="str">
        <f t="shared" si="0"/>
        <v>060324</v>
      </c>
    </row>
    <row r="65" spans="1:10" x14ac:dyDescent="0.25">
      <c r="A65" t="s">
        <v>258</v>
      </c>
      <c r="B65" t="s">
        <v>223</v>
      </c>
      <c r="C65" t="s">
        <v>47</v>
      </c>
      <c r="D65" t="s">
        <v>3455</v>
      </c>
      <c r="E65" s="54">
        <v>723384</v>
      </c>
      <c r="F65" s="54">
        <v>720654</v>
      </c>
      <c r="G65" s="54">
        <v>-2730</v>
      </c>
      <c r="H65" s="80">
        <v>-3.7739291994293486E-3</v>
      </c>
      <c r="I65" t="e">
        <f>MATCH(D65,#REF!,0)</f>
        <v>#REF!</v>
      </c>
      <c r="J65" t="str">
        <f t="shared" si="0"/>
        <v>060450</v>
      </c>
    </row>
    <row r="66" spans="1:10" x14ac:dyDescent="0.25">
      <c r="A66" t="s">
        <v>261</v>
      </c>
      <c r="B66" t="s">
        <v>223</v>
      </c>
      <c r="C66" t="s">
        <v>27</v>
      </c>
      <c r="D66" t="s">
        <v>3456</v>
      </c>
      <c r="E66" s="54">
        <v>921848</v>
      </c>
      <c r="F66" s="54">
        <v>898083</v>
      </c>
      <c r="G66" s="54">
        <v>-23765</v>
      </c>
      <c r="H66" s="80">
        <v>-2.5779738091312232E-2</v>
      </c>
      <c r="I66" t="e">
        <f>MATCH(D66,#REF!,0)</f>
        <v>#REF!</v>
      </c>
      <c r="J66" t="str">
        <f t="shared" si="0"/>
        <v>060456</v>
      </c>
    </row>
    <row r="67" spans="1:10" x14ac:dyDescent="0.25">
      <c r="A67" t="s">
        <v>263</v>
      </c>
      <c r="B67" t="s">
        <v>223</v>
      </c>
      <c r="C67" t="s">
        <v>27</v>
      </c>
      <c r="D67" t="s">
        <v>3457</v>
      </c>
      <c r="E67" s="54">
        <v>279930</v>
      </c>
      <c r="F67" s="54">
        <v>299906</v>
      </c>
      <c r="G67" s="54">
        <v>19976</v>
      </c>
      <c r="H67" s="80">
        <v>7.1360697317186444E-2</v>
      </c>
      <c r="I67" t="e">
        <f>MATCH(D67,#REF!,0)</f>
        <v>#REF!</v>
      </c>
      <c r="J67" t="str">
        <f t="shared" ref="J67:J130" si="1">LEFT(D67,2)&amp;IF(MID(D67,3,4)="0000","9999",MID(D67,3,4))</f>
        <v>060516</v>
      </c>
    </row>
    <row r="68" spans="1:10" x14ac:dyDescent="0.25">
      <c r="A68" t="s">
        <v>268</v>
      </c>
      <c r="B68" t="s">
        <v>223</v>
      </c>
      <c r="C68" t="s">
        <v>27</v>
      </c>
      <c r="D68" t="s">
        <v>3458</v>
      </c>
      <c r="E68" s="54">
        <v>470769</v>
      </c>
      <c r="F68" s="54">
        <v>484303</v>
      </c>
      <c r="G68" s="54">
        <v>13534</v>
      </c>
      <c r="H68" s="80">
        <v>2.8748706902960899E-2</v>
      </c>
      <c r="I68" t="e">
        <f>MATCH(D68,#REF!,0)</f>
        <v>#REF!</v>
      </c>
      <c r="J68" t="str">
        <f t="shared" si="1"/>
        <v>060564</v>
      </c>
    </row>
    <row r="69" spans="1:10" x14ac:dyDescent="0.25">
      <c r="A69" t="s">
        <v>272</v>
      </c>
      <c r="B69" t="s">
        <v>223</v>
      </c>
      <c r="C69" t="s">
        <v>27</v>
      </c>
      <c r="D69" t="s">
        <v>3459</v>
      </c>
      <c r="E69" s="54">
        <v>734063</v>
      </c>
      <c r="F69" s="54">
        <v>655536</v>
      </c>
      <c r="G69" s="54">
        <v>-78527</v>
      </c>
      <c r="H69" s="80">
        <v>-0.10697583177465694</v>
      </c>
      <c r="I69" t="e">
        <f>MATCH(D69,#REF!,0)</f>
        <v>#REF!</v>
      </c>
      <c r="J69" t="str">
        <f t="shared" si="1"/>
        <v>060594</v>
      </c>
    </row>
    <row r="70" spans="1:10" x14ac:dyDescent="0.25">
      <c r="A70" t="s">
        <v>3312</v>
      </c>
      <c r="B70" t="s">
        <v>223</v>
      </c>
      <c r="C70" t="s">
        <v>47</v>
      </c>
      <c r="D70" t="s">
        <v>3460</v>
      </c>
      <c r="E70" s="54">
        <v>504334</v>
      </c>
      <c r="F70" s="54">
        <v>511520</v>
      </c>
      <c r="G70" s="54">
        <v>7186</v>
      </c>
      <c r="H70" s="80">
        <v>1.4248494053543882E-2</v>
      </c>
      <c r="I70" t="e">
        <f>MATCH(D70,#REF!,0)</f>
        <v>#REF!</v>
      </c>
      <c r="J70" t="str">
        <f t="shared" si="1"/>
        <v>060624</v>
      </c>
    </row>
    <row r="71" spans="1:10" x14ac:dyDescent="0.25">
      <c r="A71" t="s">
        <v>276</v>
      </c>
      <c r="B71" t="s">
        <v>223</v>
      </c>
      <c r="C71" t="s">
        <v>27</v>
      </c>
      <c r="D71" t="s">
        <v>3461</v>
      </c>
      <c r="E71" s="54">
        <v>240702</v>
      </c>
      <c r="F71" s="54">
        <v>229165</v>
      </c>
      <c r="G71" s="54">
        <v>-11537</v>
      </c>
      <c r="H71" s="80">
        <v>-4.7930636222382861E-2</v>
      </c>
      <c r="I71" t="e">
        <f>MATCH(D71,#REF!,0)</f>
        <v>#REF!</v>
      </c>
      <c r="J71" t="str">
        <f t="shared" si="1"/>
        <v>060654</v>
      </c>
    </row>
    <row r="72" spans="1:10" x14ac:dyDescent="0.25">
      <c r="A72" t="s">
        <v>279</v>
      </c>
      <c r="B72" t="s">
        <v>223</v>
      </c>
      <c r="C72" t="s">
        <v>27</v>
      </c>
      <c r="D72" t="s">
        <v>3462</v>
      </c>
      <c r="E72" s="54">
        <v>764374</v>
      </c>
      <c r="F72" s="54">
        <v>739228</v>
      </c>
      <c r="G72" s="54">
        <v>-25146</v>
      </c>
      <c r="H72" s="80">
        <v>-3.2897508287827684E-2</v>
      </c>
      <c r="I72" t="e">
        <f>MATCH(D72,#REF!,0)</f>
        <v>#REF!</v>
      </c>
      <c r="J72" t="str">
        <f t="shared" si="1"/>
        <v>060684</v>
      </c>
    </row>
    <row r="73" spans="1:10" x14ac:dyDescent="0.25">
      <c r="A73" t="s">
        <v>283</v>
      </c>
      <c r="B73" t="s">
        <v>223</v>
      </c>
      <c r="C73" t="s">
        <v>27</v>
      </c>
      <c r="D73" t="s">
        <v>3463</v>
      </c>
      <c r="E73" s="54">
        <v>487492</v>
      </c>
      <c r="F73" s="54">
        <v>480971</v>
      </c>
      <c r="G73" s="54">
        <v>-6521</v>
      </c>
      <c r="H73" s="80">
        <v>-1.3376629770334693E-2</v>
      </c>
      <c r="I73" t="e">
        <f>MATCH(D73,#REF!,0)</f>
        <v>#REF!</v>
      </c>
      <c r="J73" t="str">
        <f t="shared" si="1"/>
        <v>060708</v>
      </c>
    </row>
    <row r="74" spans="1:10" x14ac:dyDescent="0.25">
      <c r="A74" t="s">
        <v>286</v>
      </c>
      <c r="B74" t="s">
        <v>223</v>
      </c>
      <c r="C74" t="s">
        <v>47</v>
      </c>
      <c r="D74" t="s">
        <v>3464</v>
      </c>
      <c r="E74" s="54">
        <v>307984</v>
      </c>
      <c r="F74" s="54">
        <v>311730</v>
      </c>
      <c r="G74" s="54">
        <v>3746</v>
      </c>
      <c r="H74" s="80">
        <v>1.2162969504909346E-2</v>
      </c>
      <c r="I74" t="e">
        <f>MATCH(D74,#REF!,0)</f>
        <v>#REF!</v>
      </c>
      <c r="J74" t="str">
        <f t="shared" si="1"/>
        <v>060709</v>
      </c>
    </row>
    <row r="75" spans="1:10" x14ac:dyDescent="0.25">
      <c r="A75" t="s">
        <v>289</v>
      </c>
      <c r="B75" t="s">
        <v>223</v>
      </c>
      <c r="C75" t="s">
        <v>47</v>
      </c>
      <c r="D75" t="s">
        <v>3465</v>
      </c>
      <c r="E75" s="54">
        <v>1746692</v>
      </c>
      <c r="F75" s="54">
        <v>1719498</v>
      </c>
      <c r="G75" s="54">
        <v>-27194</v>
      </c>
      <c r="H75" s="80">
        <v>-1.5568858161599183E-2</v>
      </c>
      <c r="I75" t="e">
        <f>MATCH(D75,#REF!,0)</f>
        <v>#REF!</v>
      </c>
      <c r="J75" t="str">
        <f t="shared" si="1"/>
        <v>060720</v>
      </c>
    </row>
    <row r="76" spans="1:10" x14ac:dyDescent="0.25">
      <c r="A76" t="s">
        <v>292</v>
      </c>
      <c r="B76" t="s">
        <v>223</v>
      </c>
      <c r="C76" t="s">
        <v>47</v>
      </c>
      <c r="D76" t="s">
        <v>3466</v>
      </c>
      <c r="E76" s="54">
        <v>566574</v>
      </c>
      <c r="F76" s="54">
        <v>557219</v>
      </c>
      <c r="G76" s="54">
        <v>-9355</v>
      </c>
      <c r="H76" s="80">
        <v>-1.651152364916145E-2</v>
      </c>
      <c r="I76" t="e">
        <f>MATCH(D76,#REF!,0)</f>
        <v>#REF!</v>
      </c>
      <c r="J76" t="str">
        <f t="shared" si="1"/>
        <v>060726</v>
      </c>
    </row>
    <row r="77" spans="1:10" x14ac:dyDescent="0.25">
      <c r="A77" t="s">
        <v>297</v>
      </c>
      <c r="B77" t="s">
        <v>223</v>
      </c>
      <c r="C77" t="s">
        <v>47</v>
      </c>
      <c r="D77" t="s">
        <v>3467</v>
      </c>
      <c r="E77" s="54">
        <v>573961</v>
      </c>
      <c r="F77" s="54">
        <v>578706</v>
      </c>
      <c r="G77" s="54">
        <v>4745</v>
      </c>
      <c r="H77" s="80">
        <v>8.2671122253951054E-3</v>
      </c>
      <c r="I77" t="e">
        <f>MATCH(D77,#REF!,0)</f>
        <v>#REF!</v>
      </c>
      <c r="J77" t="str">
        <f t="shared" si="1"/>
        <v>060756</v>
      </c>
    </row>
    <row r="78" spans="1:10" x14ac:dyDescent="0.25">
      <c r="A78" t="s">
        <v>301</v>
      </c>
      <c r="B78" t="s">
        <v>223</v>
      </c>
      <c r="C78" t="s">
        <v>27</v>
      </c>
      <c r="D78" t="s">
        <v>3468</v>
      </c>
      <c r="E78" s="54">
        <v>1598996</v>
      </c>
      <c r="F78" s="54">
        <v>1535456</v>
      </c>
      <c r="G78" s="54">
        <v>-63540</v>
      </c>
      <c r="H78" s="80">
        <v>-3.9737435240613482E-2</v>
      </c>
      <c r="I78" t="e">
        <f>MATCH(D78,#REF!,0)</f>
        <v>#REF!</v>
      </c>
      <c r="J78" t="str">
        <f t="shared" si="1"/>
        <v>060804</v>
      </c>
    </row>
    <row r="79" spans="1:10" x14ac:dyDescent="0.25">
      <c r="A79" t="s">
        <v>304</v>
      </c>
      <c r="B79" t="s">
        <v>223</v>
      </c>
      <c r="C79" t="s">
        <v>47</v>
      </c>
      <c r="D79" t="s">
        <v>3469</v>
      </c>
      <c r="E79" s="54">
        <v>871573</v>
      </c>
      <c r="F79" s="54">
        <v>907860</v>
      </c>
      <c r="G79" s="54">
        <v>36287</v>
      </c>
      <c r="H79" s="80">
        <v>4.1633919361889364E-2</v>
      </c>
      <c r="I79" t="e">
        <f>MATCH(D79,#REF!,0)</f>
        <v>#REF!</v>
      </c>
      <c r="J79" t="str">
        <f t="shared" si="1"/>
        <v>060810</v>
      </c>
    </row>
    <row r="80" spans="1:10" x14ac:dyDescent="0.25">
      <c r="A80" t="s">
        <v>306</v>
      </c>
      <c r="B80" t="s">
        <v>223</v>
      </c>
      <c r="C80" t="s">
        <v>47</v>
      </c>
      <c r="D80" t="s">
        <v>3470</v>
      </c>
      <c r="E80" s="54">
        <v>1159381</v>
      </c>
      <c r="F80" s="54">
        <v>1092105</v>
      </c>
      <c r="G80" s="54">
        <v>-67276</v>
      </c>
      <c r="H80" s="80">
        <v>-5.802751640746226E-2</v>
      </c>
      <c r="I80" t="e">
        <f>MATCH(D80,#REF!,0)</f>
        <v>#REF!</v>
      </c>
      <c r="J80" t="str">
        <f t="shared" si="1"/>
        <v>060828</v>
      </c>
    </row>
    <row r="81" spans="1:10" x14ac:dyDescent="0.25">
      <c r="A81" t="s">
        <v>309</v>
      </c>
      <c r="B81" t="s">
        <v>223</v>
      </c>
      <c r="C81" t="s">
        <v>27</v>
      </c>
      <c r="D81" t="s">
        <v>3471</v>
      </c>
      <c r="E81" s="54">
        <v>1056094</v>
      </c>
      <c r="F81" s="54">
        <v>1031757</v>
      </c>
      <c r="G81" s="54">
        <v>-24337</v>
      </c>
      <c r="H81" s="80">
        <v>-2.3044350218825217E-2</v>
      </c>
      <c r="I81" t="e">
        <f>MATCH(D81,#REF!,0)</f>
        <v>#REF!</v>
      </c>
      <c r="J81" t="str">
        <f t="shared" si="1"/>
        <v>060846</v>
      </c>
    </row>
    <row r="82" spans="1:10" x14ac:dyDescent="0.25">
      <c r="A82" t="s">
        <v>312</v>
      </c>
      <c r="B82" t="s">
        <v>223</v>
      </c>
      <c r="C82" t="s">
        <v>27</v>
      </c>
      <c r="D82" t="s">
        <v>3472</v>
      </c>
      <c r="E82" s="54">
        <v>342702</v>
      </c>
      <c r="F82" s="54">
        <v>310943</v>
      </c>
      <c r="G82" s="54">
        <v>-31759</v>
      </c>
      <c r="H82" s="80">
        <v>-9.2672350905451381E-2</v>
      </c>
      <c r="I82" t="e">
        <f>MATCH(D82,#REF!,0)</f>
        <v>#REF!</v>
      </c>
      <c r="J82" t="str">
        <f t="shared" si="1"/>
        <v>060906</v>
      </c>
    </row>
    <row r="83" spans="1:10" x14ac:dyDescent="0.25">
      <c r="A83" t="s">
        <v>317</v>
      </c>
      <c r="B83" t="s">
        <v>223</v>
      </c>
      <c r="C83" t="s">
        <v>47</v>
      </c>
      <c r="D83" t="s">
        <v>3473</v>
      </c>
      <c r="E83" s="54">
        <v>971597</v>
      </c>
      <c r="F83" s="54">
        <v>956392</v>
      </c>
      <c r="G83" s="54">
        <v>-15205</v>
      </c>
      <c r="H83" s="80">
        <v>-1.5649492536514625E-2</v>
      </c>
      <c r="I83" t="e">
        <f>MATCH(D83,#REF!,0)</f>
        <v>#REF!</v>
      </c>
      <c r="J83" t="str">
        <f t="shared" si="1"/>
        <v>060930</v>
      </c>
    </row>
    <row r="84" spans="1:10" x14ac:dyDescent="0.25">
      <c r="A84" t="s">
        <v>320</v>
      </c>
      <c r="B84" t="s">
        <v>223</v>
      </c>
      <c r="C84" t="s">
        <v>47</v>
      </c>
      <c r="D84" t="s">
        <v>3474</v>
      </c>
      <c r="E84" s="54">
        <v>595811</v>
      </c>
      <c r="F84" s="54">
        <v>612980</v>
      </c>
      <c r="G84" s="54">
        <v>17169</v>
      </c>
      <c r="H84" s="80">
        <v>2.8816184998262873E-2</v>
      </c>
      <c r="I84" t="e">
        <f>MATCH(D84,#REF!,0)</f>
        <v>#REF!</v>
      </c>
      <c r="J84" t="str">
        <f t="shared" si="1"/>
        <v>060942</v>
      </c>
    </row>
    <row r="85" spans="1:10" x14ac:dyDescent="0.25">
      <c r="A85" t="s">
        <v>324</v>
      </c>
      <c r="B85" t="s">
        <v>223</v>
      </c>
      <c r="C85" t="s">
        <v>27</v>
      </c>
      <c r="D85" t="s">
        <v>3475</v>
      </c>
      <c r="E85" s="54">
        <v>636903</v>
      </c>
      <c r="F85" s="54">
        <v>625657</v>
      </c>
      <c r="G85" s="54">
        <v>-11246</v>
      </c>
      <c r="H85" s="80">
        <v>-1.7657319874454978E-2</v>
      </c>
      <c r="I85" t="e">
        <f>MATCH(D85,#REF!,0)</f>
        <v>#REF!</v>
      </c>
      <c r="J85" t="str">
        <f t="shared" si="1"/>
        <v>060960</v>
      </c>
    </row>
    <row r="86" spans="1:10" x14ac:dyDescent="0.25">
      <c r="A86" t="s">
        <v>327</v>
      </c>
      <c r="B86" t="s">
        <v>223</v>
      </c>
      <c r="C86" t="s">
        <v>47</v>
      </c>
      <c r="D86" t="s">
        <v>3476</v>
      </c>
      <c r="E86" s="54">
        <v>1075671</v>
      </c>
      <c r="F86" s="54">
        <v>1090427</v>
      </c>
      <c r="G86" s="54">
        <v>14756</v>
      </c>
      <c r="H86" s="80">
        <v>1.3717949075507288E-2</v>
      </c>
      <c r="I86" t="e">
        <f>MATCH(D86,#REF!,0)</f>
        <v>#REF!</v>
      </c>
      <c r="J86" t="str">
        <f t="shared" si="1"/>
        <v>061032</v>
      </c>
    </row>
    <row r="87" spans="1:10" x14ac:dyDescent="0.25">
      <c r="A87" t="s">
        <v>330</v>
      </c>
      <c r="B87" t="s">
        <v>223</v>
      </c>
      <c r="C87" t="s">
        <v>47</v>
      </c>
      <c r="D87" t="s">
        <v>3477</v>
      </c>
      <c r="E87" s="54">
        <v>1177181</v>
      </c>
      <c r="F87" s="54">
        <v>1157598</v>
      </c>
      <c r="G87" s="54">
        <v>-19583</v>
      </c>
      <c r="H87" s="80">
        <v>-1.6635504650516785E-2</v>
      </c>
      <c r="I87" t="e">
        <f>MATCH(D87,#REF!,0)</f>
        <v>#REF!</v>
      </c>
      <c r="J87" t="str">
        <f t="shared" si="1"/>
        <v>061116</v>
      </c>
    </row>
    <row r="88" spans="1:10" x14ac:dyDescent="0.25">
      <c r="A88" t="s">
        <v>333</v>
      </c>
      <c r="B88" t="s">
        <v>223</v>
      </c>
      <c r="C88" t="s">
        <v>27</v>
      </c>
      <c r="D88" t="s">
        <v>3478</v>
      </c>
      <c r="E88" s="54">
        <v>506337</v>
      </c>
      <c r="F88" s="54">
        <v>539664</v>
      </c>
      <c r="G88" s="54">
        <v>33327</v>
      </c>
      <c r="H88" s="80">
        <v>6.5819799856617234E-2</v>
      </c>
      <c r="I88" t="e">
        <f>MATCH(D88,#REF!,0)</f>
        <v>#REF!</v>
      </c>
      <c r="J88" t="str">
        <f t="shared" si="1"/>
        <v>061122</v>
      </c>
    </row>
    <row r="89" spans="1:10" x14ac:dyDescent="0.25">
      <c r="A89" t="s">
        <v>337</v>
      </c>
      <c r="B89" t="s">
        <v>223</v>
      </c>
      <c r="C89" t="s">
        <v>47</v>
      </c>
      <c r="D89" t="s">
        <v>3479</v>
      </c>
      <c r="E89" s="54">
        <v>762299</v>
      </c>
      <c r="F89" s="54">
        <v>794664</v>
      </c>
      <c r="G89" s="54">
        <v>32365</v>
      </c>
      <c r="H89" s="80">
        <v>4.2457093607626402E-2</v>
      </c>
      <c r="I89" t="e">
        <f>MATCH(D89,#REF!,0)</f>
        <v>#REF!</v>
      </c>
      <c r="J89" t="str">
        <f t="shared" si="1"/>
        <v>061146</v>
      </c>
    </row>
    <row r="90" spans="1:10" x14ac:dyDescent="0.25">
      <c r="A90" t="s">
        <v>340</v>
      </c>
      <c r="B90" t="s">
        <v>223</v>
      </c>
      <c r="C90" t="s">
        <v>47</v>
      </c>
      <c r="D90" t="s">
        <v>3480</v>
      </c>
      <c r="E90" s="54">
        <v>1857563</v>
      </c>
      <c r="F90" s="54">
        <v>1810187</v>
      </c>
      <c r="G90" s="54">
        <v>-47376</v>
      </c>
      <c r="H90" s="80">
        <v>-2.5504383969749612E-2</v>
      </c>
      <c r="I90" t="e">
        <f>MATCH(D90,#REF!,0)</f>
        <v>#REF!</v>
      </c>
      <c r="J90" t="str">
        <f t="shared" si="1"/>
        <v>061152</v>
      </c>
    </row>
    <row r="91" spans="1:10" x14ac:dyDescent="0.25">
      <c r="A91" t="s">
        <v>343</v>
      </c>
      <c r="B91" t="s">
        <v>223</v>
      </c>
      <c r="C91" t="s">
        <v>47</v>
      </c>
      <c r="D91" t="s">
        <v>3481</v>
      </c>
      <c r="E91" s="54">
        <v>305694</v>
      </c>
      <c r="F91" s="54">
        <v>278297</v>
      </c>
      <c r="G91" s="54">
        <v>-27397</v>
      </c>
      <c r="H91" s="80">
        <v>-8.9622302040602689E-2</v>
      </c>
      <c r="I91" t="e">
        <f>MATCH(D91,#REF!,0)</f>
        <v>#REF!</v>
      </c>
      <c r="J91" t="str">
        <f t="shared" si="1"/>
        <v>061212</v>
      </c>
    </row>
    <row r="92" spans="1:10" x14ac:dyDescent="0.25">
      <c r="A92" t="s">
        <v>346</v>
      </c>
      <c r="B92" t="s">
        <v>223</v>
      </c>
      <c r="C92" t="s">
        <v>47</v>
      </c>
      <c r="D92" t="s">
        <v>3482</v>
      </c>
      <c r="E92" s="54">
        <v>1482973</v>
      </c>
      <c r="F92" s="54">
        <v>1452348</v>
      </c>
      <c r="G92" s="54">
        <v>-30625</v>
      </c>
      <c r="H92" s="80">
        <v>-2.0651084004900965E-2</v>
      </c>
      <c r="I92" t="e">
        <f>MATCH(D92,#REF!,0)</f>
        <v>#REF!</v>
      </c>
      <c r="J92" t="str">
        <f t="shared" si="1"/>
        <v>061230</v>
      </c>
    </row>
    <row r="93" spans="1:10" x14ac:dyDescent="0.25">
      <c r="A93" t="s">
        <v>349</v>
      </c>
      <c r="B93" t="s">
        <v>223</v>
      </c>
      <c r="C93" t="s">
        <v>27</v>
      </c>
      <c r="D93" t="s">
        <v>3483</v>
      </c>
      <c r="E93" s="54">
        <v>723180</v>
      </c>
      <c r="F93" s="54">
        <v>699836</v>
      </c>
      <c r="G93" s="54">
        <v>-23344</v>
      </c>
      <c r="H93" s="80">
        <v>-3.227965375148649E-2</v>
      </c>
      <c r="I93" t="e">
        <f>MATCH(D93,#REF!,0)</f>
        <v>#REF!</v>
      </c>
      <c r="J93" t="str">
        <f t="shared" si="1"/>
        <v>061266</v>
      </c>
    </row>
    <row r="94" spans="1:10" x14ac:dyDescent="0.25">
      <c r="A94" t="s">
        <v>354</v>
      </c>
      <c r="B94" t="s">
        <v>223</v>
      </c>
      <c r="C94" t="s">
        <v>47</v>
      </c>
      <c r="D94" t="s">
        <v>3484</v>
      </c>
      <c r="E94" s="54">
        <v>1840795</v>
      </c>
      <c r="F94" s="54">
        <v>1864976</v>
      </c>
      <c r="G94" s="54">
        <v>24181</v>
      </c>
      <c r="H94" s="80">
        <v>1.3136172143014295E-2</v>
      </c>
      <c r="I94" t="e">
        <f>MATCH(D94,#REF!,0)</f>
        <v>#REF!</v>
      </c>
      <c r="J94" t="str">
        <f t="shared" si="1"/>
        <v>061332</v>
      </c>
    </row>
    <row r="95" spans="1:10" x14ac:dyDescent="0.25">
      <c r="A95" t="s">
        <v>357</v>
      </c>
      <c r="B95" t="s">
        <v>223</v>
      </c>
      <c r="C95" t="s">
        <v>27</v>
      </c>
      <c r="D95" t="s">
        <v>3485</v>
      </c>
      <c r="E95" s="54">
        <v>279382</v>
      </c>
      <c r="F95" s="54">
        <v>270044</v>
      </c>
      <c r="G95" s="54">
        <v>-9338</v>
      </c>
      <c r="H95" s="80">
        <v>-3.3423771037504206E-2</v>
      </c>
      <c r="I95" t="e">
        <f>MATCH(D95,#REF!,0)</f>
        <v>#REF!</v>
      </c>
      <c r="J95" t="str">
        <f t="shared" si="1"/>
        <v>061380</v>
      </c>
    </row>
    <row r="96" spans="1:10" x14ac:dyDescent="0.25">
      <c r="A96" t="s">
        <v>360</v>
      </c>
      <c r="B96" t="s">
        <v>223</v>
      </c>
      <c r="C96" t="s">
        <v>27</v>
      </c>
      <c r="D96" t="s">
        <v>3486</v>
      </c>
      <c r="E96" s="54">
        <v>1137766</v>
      </c>
      <c r="F96" s="54">
        <v>1080735</v>
      </c>
      <c r="G96" s="54">
        <v>-57031</v>
      </c>
      <c r="H96" s="80">
        <v>-5.0125421220180599E-2</v>
      </c>
      <c r="I96" t="e">
        <f>MATCH(D96,#REF!,0)</f>
        <v>#REF!</v>
      </c>
      <c r="J96" t="str">
        <f t="shared" si="1"/>
        <v>061404</v>
      </c>
    </row>
    <row r="97" spans="1:10" x14ac:dyDescent="0.25">
      <c r="A97" t="s">
        <v>363</v>
      </c>
      <c r="B97" t="s">
        <v>223</v>
      </c>
      <c r="C97" t="s">
        <v>27</v>
      </c>
      <c r="D97" t="s">
        <v>3487</v>
      </c>
      <c r="E97" s="54">
        <v>6371149</v>
      </c>
      <c r="F97" s="54">
        <v>6280810</v>
      </c>
      <c r="G97" s="54">
        <v>-90339</v>
      </c>
      <c r="H97" s="80">
        <v>-1.4179388992472158E-2</v>
      </c>
      <c r="I97" t="e">
        <f>MATCH(D97,#REF!,0)</f>
        <v>#REF!</v>
      </c>
      <c r="J97" t="str">
        <f t="shared" si="1"/>
        <v>061410</v>
      </c>
    </row>
    <row r="98" spans="1:10" x14ac:dyDescent="0.25">
      <c r="A98" t="s">
        <v>365</v>
      </c>
      <c r="B98" t="s">
        <v>223</v>
      </c>
      <c r="C98" t="s">
        <v>27</v>
      </c>
      <c r="D98" t="s">
        <v>3488</v>
      </c>
      <c r="E98" s="54">
        <v>1303988</v>
      </c>
      <c r="F98" s="54">
        <v>1317099</v>
      </c>
      <c r="G98" s="54">
        <v>13111</v>
      </c>
      <c r="H98" s="80">
        <v>1.0054540379205943E-2</v>
      </c>
      <c r="I98" t="e">
        <f>MATCH(D98,#REF!,0)</f>
        <v>#REF!</v>
      </c>
      <c r="J98" t="str">
        <f t="shared" si="1"/>
        <v>061416</v>
      </c>
    </row>
    <row r="99" spans="1:10" x14ac:dyDescent="0.25">
      <c r="A99" t="s">
        <v>368</v>
      </c>
      <c r="B99" t="s">
        <v>223</v>
      </c>
      <c r="C99" t="s">
        <v>27</v>
      </c>
      <c r="D99" t="s">
        <v>3489</v>
      </c>
      <c r="E99" s="54">
        <v>673837</v>
      </c>
      <c r="F99" s="54">
        <v>656444</v>
      </c>
      <c r="G99" s="54">
        <v>-17393</v>
      </c>
      <c r="H99" s="80">
        <v>-2.5811880321205277E-2</v>
      </c>
      <c r="I99" t="e">
        <f>MATCH(D99,#REF!,0)</f>
        <v>#REF!</v>
      </c>
      <c r="J99" t="str">
        <f t="shared" si="1"/>
        <v>061428</v>
      </c>
    </row>
    <row r="100" spans="1:10" x14ac:dyDescent="0.25">
      <c r="A100" t="s">
        <v>371</v>
      </c>
      <c r="B100" t="s">
        <v>223</v>
      </c>
      <c r="C100" t="s">
        <v>47</v>
      </c>
      <c r="D100" t="s">
        <v>3490</v>
      </c>
      <c r="E100" s="54">
        <v>1964040</v>
      </c>
      <c r="F100" s="54">
        <v>1973147</v>
      </c>
      <c r="G100" s="54">
        <v>9107</v>
      </c>
      <c r="H100" s="80">
        <v>4.636870939492067E-3</v>
      </c>
      <c r="I100" t="e">
        <f>MATCH(D100,#REF!,0)</f>
        <v>#REF!</v>
      </c>
      <c r="J100" t="str">
        <f t="shared" si="1"/>
        <v>061440</v>
      </c>
    </row>
    <row r="101" spans="1:10" x14ac:dyDescent="0.25">
      <c r="A101" t="s">
        <v>374</v>
      </c>
      <c r="B101" t="s">
        <v>223</v>
      </c>
      <c r="C101" t="s">
        <v>47</v>
      </c>
      <c r="D101" t="s">
        <v>3491</v>
      </c>
      <c r="E101" s="54">
        <v>336294</v>
      </c>
      <c r="F101" s="54">
        <v>364507</v>
      </c>
      <c r="G101" s="54">
        <v>28213</v>
      </c>
      <c r="H101" s="80">
        <v>8.3893854781827801E-2</v>
      </c>
      <c r="I101" t="e">
        <f>MATCH(D101,#REF!,0)</f>
        <v>#REF!</v>
      </c>
      <c r="J101" t="str">
        <f t="shared" si="1"/>
        <v>061452</v>
      </c>
    </row>
    <row r="102" spans="1:10" x14ac:dyDescent="0.25">
      <c r="A102" t="s">
        <v>182</v>
      </c>
      <c r="B102" t="s">
        <v>223</v>
      </c>
      <c r="C102" t="s">
        <v>27</v>
      </c>
      <c r="D102" t="s">
        <v>3492</v>
      </c>
      <c r="E102" s="54">
        <v>1933676</v>
      </c>
      <c r="F102" s="54">
        <v>1747866</v>
      </c>
      <c r="G102" s="54">
        <v>-185810</v>
      </c>
      <c r="H102" s="80">
        <v>-9.6091589283830381E-2</v>
      </c>
      <c r="I102" t="e">
        <f>MATCH(D102,#REF!,0)</f>
        <v>#REF!</v>
      </c>
      <c r="J102" t="str">
        <f t="shared" si="1"/>
        <v>061464</v>
      </c>
    </row>
    <row r="103" spans="1:10" x14ac:dyDescent="0.25">
      <c r="A103" t="s">
        <v>379</v>
      </c>
      <c r="B103" t="s">
        <v>223</v>
      </c>
      <c r="C103" t="s">
        <v>47</v>
      </c>
      <c r="D103" t="s">
        <v>3493</v>
      </c>
      <c r="E103" s="54">
        <v>232004</v>
      </c>
      <c r="F103" s="54">
        <v>226682</v>
      </c>
      <c r="G103" s="54">
        <v>-5322</v>
      </c>
      <c r="H103" s="80">
        <v>-2.2939259667936758E-2</v>
      </c>
      <c r="I103" t="e">
        <f>MATCH(D103,#REF!,0)</f>
        <v>#REF!</v>
      </c>
      <c r="J103" t="str">
        <f t="shared" si="1"/>
        <v>061470</v>
      </c>
    </row>
    <row r="104" spans="1:10" x14ac:dyDescent="0.25">
      <c r="A104" t="s">
        <v>382</v>
      </c>
      <c r="B104" t="s">
        <v>223</v>
      </c>
      <c r="C104" t="s">
        <v>27</v>
      </c>
      <c r="D104" t="s">
        <v>3494</v>
      </c>
      <c r="E104" s="54">
        <v>217108</v>
      </c>
      <c r="F104" s="54">
        <v>184125</v>
      </c>
      <c r="G104" s="54">
        <v>-32983</v>
      </c>
      <c r="H104" s="80">
        <v>-0.15191978185971958</v>
      </c>
      <c r="I104" t="e">
        <f>MATCH(D104,#REF!,0)</f>
        <v>#REF!</v>
      </c>
      <c r="J104" t="str">
        <f t="shared" si="1"/>
        <v>061476</v>
      </c>
    </row>
    <row r="105" spans="1:10" x14ac:dyDescent="0.25">
      <c r="A105" t="s">
        <v>386</v>
      </c>
      <c r="B105" t="s">
        <v>223</v>
      </c>
      <c r="C105" t="s">
        <v>27</v>
      </c>
      <c r="D105" t="s">
        <v>3495</v>
      </c>
      <c r="E105" s="54">
        <v>479714</v>
      </c>
      <c r="F105" s="54">
        <v>456555</v>
      </c>
      <c r="G105" s="54">
        <v>-23159</v>
      </c>
      <c r="H105" s="80">
        <v>-4.827668152274063E-2</v>
      </c>
      <c r="I105" t="e">
        <f>MATCH(D105,#REF!,0)</f>
        <v>#REF!</v>
      </c>
      <c r="J105" t="str">
        <f t="shared" si="1"/>
        <v>061566</v>
      </c>
    </row>
    <row r="106" spans="1:10" x14ac:dyDescent="0.25">
      <c r="A106" t="s">
        <v>390</v>
      </c>
      <c r="B106" t="s">
        <v>223</v>
      </c>
      <c r="C106" t="s">
        <v>47</v>
      </c>
      <c r="D106" t="s">
        <v>3496</v>
      </c>
      <c r="E106" s="54">
        <v>1167298</v>
      </c>
      <c r="F106" s="54">
        <v>1154811</v>
      </c>
      <c r="G106" s="54">
        <v>-12487</v>
      </c>
      <c r="H106" s="80">
        <v>-1.0697354060402743E-2</v>
      </c>
      <c r="I106" t="e">
        <f>MATCH(D106,#REF!,0)</f>
        <v>#REF!</v>
      </c>
      <c r="J106" t="str">
        <f t="shared" si="1"/>
        <v>061596</v>
      </c>
    </row>
    <row r="107" spans="1:10" x14ac:dyDescent="0.25">
      <c r="A107" t="s">
        <v>393</v>
      </c>
      <c r="B107" t="s">
        <v>223</v>
      </c>
      <c r="C107" t="s">
        <v>27</v>
      </c>
      <c r="D107" t="s">
        <v>3497</v>
      </c>
      <c r="E107" s="54">
        <v>1356206</v>
      </c>
      <c r="F107" s="54">
        <v>1410271</v>
      </c>
      <c r="G107" s="54">
        <v>54065</v>
      </c>
      <c r="H107" s="80">
        <v>3.9864887782534511E-2</v>
      </c>
      <c r="I107" t="e">
        <f>MATCH(D107,#REF!,0)</f>
        <v>#REF!</v>
      </c>
      <c r="J107" t="str">
        <f t="shared" si="1"/>
        <v>061602</v>
      </c>
    </row>
    <row r="108" spans="1:10" x14ac:dyDescent="0.25">
      <c r="A108" t="s">
        <v>396</v>
      </c>
      <c r="B108" t="s">
        <v>223</v>
      </c>
      <c r="C108" t="s">
        <v>27</v>
      </c>
      <c r="D108" t="s">
        <v>3498</v>
      </c>
      <c r="E108" s="54">
        <v>763730</v>
      </c>
      <c r="F108" s="54">
        <v>752753</v>
      </c>
      <c r="G108" s="54">
        <v>-10977</v>
      </c>
      <c r="H108" s="80">
        <v>-1.4372880468228301E-2</v>
      </c>
      <c r="I108" t="e">
        <f>MATCH(D108,#REF!,0)</f>
        <v>#REF!</v>
      </c>
      <c r="J108" t="str">
        <f t="shared" si="1"/>
        <v>061614</v>
      </c>
    </row>
    <row r="109" spans="1:10" x14ac:dyDescent="0.25">
      <c r="A109" t="s">
        <v>399</v>
      </c>
      <c r="B109" t="s">
        <v>223</v>
      </c>
      <c r="C109" t="s">
        <v>47</v>
      </c>
      <c r="D109" t="s">
        <v>3499</v>
      </c>
      <c r="E109" s="54">
        <v>913452</v>
      </c>
      <c r="F109" s="54">
        <v>895488</v>
      </c>
      <c r="G109" s="54">
        <v>-17964</v>
      </c>
      <c r="H109" s="80">
        <v>-1.9666057986626555E-2</v>
      </c>
      <c r="I109" t="e">
        <f>MATCH(D109,#REF!,0)</f>
        <v>#REF!</v>
      </c>
      <c r="J109" t="str">
        <f t="shared" si="1"/>
        <v>061638</v>
      </c>
    </row>
    <row r="110" spans="1:10" x14ac:dyDescent="0.25">
      <c r="A110" t="s">
        <v>402</v>
      </c>
      <c r="B110" t="s">
        <v>223</v>
      </c>
      <c r="C110" t="s">
        <v>47</v>
      </c>
      <c r="D110" t="s">
        <v>3500</v>
      </c>
      <c r="E110" s="54">
        <v>996679</v>
      </c>
      <c r="F110" s="54">
        <v>963901</v>
      </c>
      <c r="G110" s="54">
        <v>-32778</v>
      </c>
      <c r="H110" s="80">
        <v>-3.2887218452480688E-2</v>
      </c>
      <c r="I110" t="e">
        <f>MATCH(D110,#REF!,0)</f>
        <v>#REF!</v>
      </c>
      <c r="J110" t="str">
        <f t="shared" si="1"/>
        <v>061692</v>
      </c>
    </row>
    <row r="111" spans="1:10" x14ac:dyDescent="0.25">
      <c r="A111" t="s">
        <v>405</v>
      </c>
      <c r="B111" t="s">
        <v>223</v>
      </c>
      <c r="C111" t="s">
        <v>47</v>
      </c>
      <c r="D111" t="s">
        <v>3501</v>
      </c>
      <c r="E111" s="54">
        <v>1319058</v>
      </c>
      <c r="F111" s="54">
        <v>1308812</v>
      </c>
      <c r="G111" s="54">
        <v>-10246</v>
      </c>
      <c r="H111" s="80">
        <v>-7.7676644999689175E-3</v>
      </c>
      <c r="I111" t="e">
        <f>MATCH(D111,#REF!,0)</f>
        <v>#REF!</v>
      </c>
      <c r="J111" t="str">
        <f t="shared" si="1"/>
        <v>061698</v>
      </c>
    </row>
    <row r="112" spans="1:10" x14ac:dyDescent="0.25">
      <c r="A112" t="s">
        <v>408</v>
      </c>
      <c r="B112" t="s">
        <v>223</v>
      </c>
      <c r="C112" t="s">
        <v>47</v>
      </c>
      <c r="D112" t="s">
        <v>3502</v>
      </c>
      <c r="E112" s="54">
        <v>869671</v>
      </c>
      <c r="F112" s="54">
        <v>870530</v>
      </c>
      <c r="G112" s="54">
        <v>859</v>
      </c>
      <c r="H112" s="80">
        <v>9.877298426646398E-4</v>
      </c>
      <c r="I112" t="e">
        <f>MATCH(D112,#REF!,0)</f>
        <v>#REF!</v>
      </c>
      <c r="J112" t="str">
        <f t="shared" si="1"/>
        <v>061728</v>
      </c>
    </row>
    <row r="113" spans="1:10" x14ac:dyDescent="0.25">
      <c r="A113" t="s">
        <v>411</v>
      </c>
      <c r="B113" t="s">
        <v>223</v>
      </c>
      <c r="C113" t="s">
        <v>47</v>
      </c>
      <c r="D113" t="s">
        <v>3503</v>
      </c>
      <c r="E113" s="54">
        <v>1522849</v>
      </c>
      <c r="F113" s="54">
        <v>1464417</v>
      </c>
      <c r="G113" s="54">
        <v>-58432</v>
      </c>
      <c r="H113" s="80">
        <v>-3.8370186407188103E-2</v>
      </c>
      <c r="I113" t="e">
        <f>MATCH(D113,#REF!,0)</f>
        <v>#REF!</v>
      </c>
      <c r="J113" t="str">
        <f t="shared" si="1"/>
        <v>061740</v>
      </c>
    </row>
    <row r="114" spans="1:10" x14ac:dyDescent="0.25">
      <c r="A114" t="s">
        <v>413</v>
      </c>
      <c r="B114" t="s">
        <v>223</v>
      </c>
      <c r="C114" t="s">
        <v>27</v>
      </c>
      <c r="D114" t="s">
        <v>3504</v>
      </c>
      <c r="E114" s="54">
        <v>1213624</v>
      </c>
      <c r="F114" s="54">
        <v>1237699</v>
      </c>
      <c r="G114" s="54">
        <v>24075</v>
      </c>
      <c r="H114" s="80">
        <v>1.9837280739339366E-2</v>
      </c>
      <c r="I114" t="e">
        <f>MATCH(D114,#REF!,0)</f>
        <v>#REF!</v>
      </c>
      <c r="J114" t="str">
        <f t="shared" si="1"/>
        <v>061750</v>
      </c>
    </row>
    <row r="115" spans="1:10" x14ac:dyDescent="0.25">
      <c r="A115" t="s">
        <v>416</v>
      </c>
      <c r="B115" t="s">
        <v>223</v>
      </c>
      <c r="C115" t="s">
        <v>47</v>
      </c>
      <c r="D115" t="s">
        <v>3505</v>
      </c>
      <c r="E115" s="54">
        <v>257779</v>
      </c>
      <c r="F115" s="54">
        <v>269396</v>
      </c>
      <c r="G115" s="54">
        <v>11617</v>
      </c>
      <c r="H115" s="80">
        <v>4.5065734602120419E-2</v>
      </c>
      <c r="I115" t="e">
        <f>MATCH(D115,#REF!,0)</f>
        <v>#REF!</v>
      </c>
      <c r="J115" t="str">
        <f t="shared" si="1"/>
        <v>061854</v>
      </c>
    </row>
    <row r="116" spans="1:10" x14ac:dyDescent="0.25">
      <c r="A116" t="s">
        <v>419</v>
      </c>
      <c r="B116" t="s">
        <v>223</v>
      </c>
      <c r="C116" t="s">
        <v>47</v>
      </c>
      <c r="D116" t="s">
        <v>3506</v>
      </c>
      <c r="E116" s="54">
        <v>736457</v>
      </c>
      <c r="F116" s="54">
        <v>792906</v>
      </c>
      <c r="G116" s="54">
        <v>56449</v>
      </c>
      <c r="H116" s="80">
        <v>7.6649417413372403E-2</v>
      </c>
      <c r="I116" t="e">
        <f>MATCH(D116,#REF!,0)</f>
        <v>#REF!</v>
      </c>
      <c r="J116" t="str">
        <f t="shared" si="1"/>
        <v>061860</v>
      </c>
    </row>
    <row r="117" spans="1:10" x14ac:dyDescent="0.25">
      <c r="A117" t="s">
        <v>422</v>
      </c>
      <c r="B117" t="s">
        <v>223</v>
      </c>
      <c r="C117" t="s">
        <v>47</v>
      </c>
      <c r="D117" t="s">
        <v>3507</v>
      </c>
      <c r="E117" s="54">
        <v>441041</v>
      </c>
      <c r="F117" s="54">
        <v>420220</v>
      </c>
      <c r="G117" s="54">
        <v>-20821</v>
      </c>
      <c r="H117" s="80">
        <v>-4.7208762904129092E-2</v>
      </c>
      <c r="I117" t="e">
        <f>MATCH(D117,#REF!,0)</f>
        <v>#REF!</v>
      </c>
      <c r="J117" t="str">
        <f t="shared" si="1"/>
        <v>061869</v>
      </c>
    </row>
    <row r="118" spans="1:10" x14ac:dyDescent="0.25">
      <c r="A118" t="s">
        <v>3313</v>
      </c>
      <c r="B118" t="s">
        <v>223</v>
      </c>
      <c r="C118" t="s">
        <v>47</v>
      </c>
      <c r="D118" t="s">
        <v>3508</v>
      </c>
      <c r="E118" s="54">
        <v>382565</v>
      </c>
      <c r="F118" s="54">
        <v>386815</v>
      </c>
      <c r="G118" s="54">
        <v>4250</v>
      </c>
      <c r="H118" s="80">
        <v>1.1109223269248363E-2</v>
      </c>
      <c r="I118" t="e">
        <f>MATCH(D118,#REF!,0)</f>
        <v>#REF!</v>
      </c>
      <c r="J118" t="str">
        <f t="shared" si="1"/>
        <v>061870</v>
      </c>
    </row>
    <row r="119" spans="1:10" x14ac:dyDescent="0.25">
      <c r="A119" t="s">
        <v>427</v>
      </c>
      <c r="B119" t="s">
        <v>223</v>
      </c>
      <c r="C119" t="s">
        <v>47</v>
      </c>
      <c r="D119" t="s">
        <v>3509</v>
      </c>
      <c r="E119" s="54">
        <v>475961</v>
      </c>
      <c r="F119" s="54">
        <v>484216</v>
      </c>
      <c r="G119" s="54">
        <v>8255</v>
      </c>
      <c r="H119" s="80">
        <v>1.7343858005172692E-2</v>
      </c>
      <c r="I119" t="e">
        <f>MATCH(D119,#REF!,0)</f>
        <v>#REF!</v>
      </c>
      <c r="J119" t="str">
        <f t="shared" si="1"/>
        <v>061890</v>
      </c>
    </row>
    <row r="120" spans="1:10" x14ac:dyDescent="0.25">
      <c r="A120" t="s">
        <v>430</v>
      </c>
      <c r="B120" t="s">
        <v>223</v>
      </c>
      <c r="C120" t="s">
        <v>47</v>
      </c>
      <c r="D120" t="s">
        <v>3510</v>
      </c>
      <c r="E120" s="54">
        <v>374398</v>
      </c>
      <c r="F120" s="54">
        <v>379395</v>
      </c>
      <c r="G120" s="54">
        <v>4997</v>
      </c>
      <c r="H120" s="80">
        <v>1.3346759330979332E-2</v>
      </c>
      <c r="I120" t="e">
        <f>MATCH(D120,#REF!,0)</f>
        <v>#REF!</v>
      </c>
      <c r="J120" t="str">
        <f t="shared" si="1"/>
        <v>061896</v>
      </c>
    </row>
    <row r="121" spans="1:10" x14ac:dyDescent="0.25">
      <c r="A121" t="s">
        <v>433</v>
      </c>
      <c r="B121" t="s">
        <v>223</v>
      </c>
      <c r="C121" t="s">
        <v>47</v>
      </c>
      <c r="D121" t="s">
        <v>3511</v>
      </c>
      <c r="E121" s="54">
        <v>1418375</v>
      </c>
      <c r="F121" s="54">
        <v>1327711</v>
      </c>
      <c r="G121" s="54">
        <v>-90664</v>
      </c>
      <c r="H121" s="80">
        <v>-6.3921036397285622E-2</v>
      </c>
      <c r="I121" t="e">
        <f>MATCH(D121,#REF!,0)</f>
        <v>#REF!</v>
      </c>
      <c r="J121" t="str">
        <f t="shared" si="1"/>
        <v>061914</v>
      </c>
    </row>
    <row r="122" spans="1:10" x14ac:dyDescent="0.25">
      <c r="A122" t="s">
        <v>436</v>
      </c>
      <c r="B122" t="s">
        <v>223</v>
      </c>
      <c r="C122" t="s">
        <v>47</v>
      </c>
      <c r="D122" t="s">
        <v>3512</v>
      </c>
      <c r="E122" s="54">
        <v>384708</v>
      </c>
      <c r="F122" s="54">
        <v>391307</v>
      </c>
      <c r="G122" s="54">
        <v>6599</v>
      </c>
      <c r="H122" s="80">
        <v>1.7153269492706156E-2</v>
      </c>
      <c r="I122" t="e">
        <f>MATCH(D122,#REF!,0)</f>
        <v>#REF!</v>
      </c>
      <c r="J122" t="str">
        <f t="shared" si="1"/>
        <v>062034</v>
      </c>
    </row>
    <row r="123" spans="1:10" x14ac:dyDescent="0.25">
      <c r="A123" t="s">
        <v>439</v>
      </c>
      <c r="B123" t="s">
        <v>223</v>
      </c>
      <c r="C123" t="s">
        <v>47</v>
      </c>
      <c r="D123" t="s">
        <v>3513</v>
      </c>
      <c r="E123" s="54">
        <v>649980</v>
      </c>
      <c r="F123" s="54">
        <v>602382</v>
      </c>
      <c r="G123" s="54">
        <v>-47598</v>
      </c>
      <c r="H123" s="80">
        <v>-7.3229945536785745E-2</v>
      </c>
      <c r="I123" t="e">
        <f>MATCH(D123,#REF!,0)</f>
        <v>#REF!</v>
      </c>
      <c r="J123" t="str">
        <f t="shared" si="1"/>
        <v>062046</v>
      </c>
    </row>
    <row r="124" spans="1:10" x14ac:dyDescent="0.25">
      <c r="A124" t="s">
        <v>443</v>
      </c>
      <c r="B124" t="s">
        <v>223</v>
      </c>
      <c r="C124" t="s">
        <v>27</v>
      </c>
      <c r="D124" t="s">
        <v>3514</v>
      </c>
      <c r="E124" s="54">
        <v>6066024</v>
      </c>
      <c r="F124" s="54">
        <v>5711037</v>
      </c>
      <c r="G124" s="54">
        <v>-354987</v>
      </c>
      <c r="H124" s="80">
        <v>-5.8520539978081196E-2</v>
      </c>
      <c r="I124" t="e">
        <f>MATCH(D124,#REF!,0)</f>
        <v>#REF!</v>
      </c>
      <c r="J124" t="str">
        <f t="shared" si="1"/>
        <v>062088</v>
      </c>
    </row>
    <row r="125" spans="1:10" x14ac:dyDescent="0.25">
      <c r="A125" t="s">
        <v>446</v>
      </c>
      <c r="B125" t="s">
        <v>223</v>
      </c>
      <c r="C125" t="s">
        <v>27</v>
      </c>
      <c r="D125" t="s">
        <v>3515</v>
      </c>
      <c r="E125" s="54">
        <v>53304104</v>
      </c>
      <c r="F125" s="54">
        <v>51090928</v>
      </c>
      <c r="G125" s="54">
        <v>-2213176</v>
      </c>
      <c r="H125" s="80">
        <v>-4.1519804929091388E-2</v>
      </c>
      <c r="I125" t="e">
        <f>MATCH(D125,#REF!,0)</f>
        <v>#REF!</v>
      </c>
      <c r="J125" t="str">
        <f t="shared" si="1"/>
        <v>062118</v>
      </c>
    </row>
    <row r="126" spans="1:10" x14ac:dyDescent="0.25">
      <c r="A126" t="s">
        <v>449</v>
      </c>
      <c r="B126" t="s">
        <v>223</v>
      </c>
      <c r="C126" t="s">
        <v>47</v>
      </c>
      <c r="D126" t="s">
        <v>3516</v>
      </c>
      <c r="E126" s="54">
        <v>1115144</v>
      </c>
      <c r="F126" s="54">
        <v>1126616</v>
      </c>
      <c r="G126" s="54">
        <v>11472</v>
      </c>
      <c r="H126" s="80">
        <v>1.0287460632886873E-2</v>
      </c>
      <c r="I126" t="e">
        <f>MATCH(D126,#REF!,0)</f>
        <v>#REF!</v>
      </c>
      <c r="J126" t="str">
        <f t="shared" si="1"/>
        <v>062148</v>
      </c>
    </row>
    <row r="127" spans="1:10" x14ac:dyDescent="0.25">
      <c r="A127" t="s">
        <v>452</v>
      </c>
      <c r="B127" t="s">
        <v>223</v>
      </c>
      <c r="C127" t="s">
        <v>27</v>
      </c>
      <c r="D127" t="s">
        <v>3517</v>
      </c>
      <c r="E127" s="54">
        <v>919667</v>
      </c>
      <c r="F127" s="54">
        <v>894292</v>
      </c>
      <c r="G127" s="54">
        <v>-25375</v>
      </c>
      <c r="H127" s="80">
        <v>-2.7591508665636585E-2</v>
      </c>
      <c r="I127" t="e">
        <f>MATCH(D127,#REF!,0)</f>
        <v>#REF!</v>
      </c>
      <c r="J127" t="str">
        <f t="shared" si="1"/>
        <v>062166</v>
      </c>
    </row>
    <row r="128" spans="1:10" x14ac:dyDescent="0.25">
      <c r="A128" t="s">
        <v>3314</v>
      </c>
      <c r="B128" t="s">
        <v>223</v>
      </c>
      <c r="C128" t="s">
        <v>47</v>
      </c>
      <c r="D128" t="s">
        <v>3518</v>
      </c>
      <c r="E128" s="54">
        <v>445280</v>
      </c>
      <c r="F128" s="54">
        <v>438375</v>
      </c>
      <c r="G128" s="54">
        <v>-6905</v>
      </c>
      <c r="H128" s="80">
        <v>-1.5507096658282428E-2</v>
      </c>
      <c r="I128" t="e">
        <f>MATCH(D128,#REF!,0)</f>
        <v>#REF!</v>
      </c>
      <c r="J128" t="str">
        <f t="shared" si="1"/>
        <v>062240</v>
      </c>
    </row>
    <row r="129" spans="1:10" x14ac:dyDescent="0.25">
      <c r="A129" t="s">
        <v>459</v>
      </c>
      <c r="B129" t="s">
        <v>223</v>
      </c>
      <c r="C129" t="s">
        <v>27</v>
      </c>
      <c r="D129" t="s">
        <v>3519</v>
      </c>
      <c r="E129" s="54">
        <v>940877</v>
      </c>
      <c r="F129" s="54">
        <v>949593</v>
      </c>
      <c r="G129" s="54">
        <v>8716</v>
      </c>
      <c r="H129" s="80">
        <v>9.2636975927778021E-3</v>
      </c>
      <c r="I129" t="e">
        <f>MATCH(D129,#REF!,0)</f>
        <v>#REF!</v>
      </c>
      <c r="J129" t="str">
        <f t="shared" si="1"/>
        <v>062250</v>
      </c>
    </row>
    <row r="130" spans="1:10" x14ac:dyDescent="0.25">
      <c r="A130" t="s">
        <v>464</v>
      </c>
      <c r="B130" t="s">
        <v>223</v>
      </c>
      <c r="C130" t="s">
        <v>27</v>
      </c>
      <c r="D130" t="s">
        <v>3520</v>
      </c>
      <c r="E130" s="54">
        <v>375646</v>
      </c>
      <c r="F130" s="54">
        <v>395456</v>
      </c>
      <c r="G130" s="54">
        <v>19810</v>
      </c>
      <c r="H130" s="80">
        <v>5.2735820426678306E-2</v>
      </c>
      <c r="I130" t="e">
        <f>MATCH(D130,#REF!,0)</f>
        <v>#REF!</v>
      </c>
      <c r="J130" t="str">
        <f t="shared" si="1"/>
        <v>062274</v>
      </c>
    </row>
    <row r="131" spans="1:10" x14ac:dyDescent="0.25">
      <c r="A131" t="s">
        <v>467</v>
      </c>
      <c r="B131" t="s">
        <v>223</v>
      </c>
      <c r="C131" t="s">
        <v>47</v>
      </c>
      <c r="D131" t="s">
        <v>3521</v>
      </c>
      <c r="E131" s="54">
        <v>401522</v>
      </c>
      <c r="F131" s="54">
        <v>418008</v>
      </c>
      <c r="G131" s="54">
        <v>16486</v>
      </c>
      <c r="H131" s="80">
        <v>4.1058771374918437E-2</v>
      </c>
      <c r="I131" t="e">
        <f>MATCH(D131,#REF!,0)</f>
        <v>#REF!</v>
      </c>
      <c r="J131" t="str">
        <f t="shared" ref="J131:J194" si="2">LEFT(D131,2)&amp;IF(MID(D131,3,4)="0000","9999",MID(D131,3,4))</f>
        <v>062286</v>
      </c>
    </row>
    <row r="132" spans="1:10" x14ac:dyDescent="0.25">
      <c r="A132" t="s">
        <v>470</v>
      </c>
      <c r="B132" t="s">
        <v>223</v>
      </c>
      <c r="C132" t="s">
        <v>27</v>
      </c>
      <c r="D132" t="s">
        <v>3522</v>
      </c>
      <c r="E132" s="54">
        <v>1867649</v>
      </c>
      <c r="F132" s="54">
        <v>1883728</v>
      </c>
      <c r="G132" s="54">
        <v>16079</v>
      </c>
      <c r="H132" s="80">
        <v>8.6092193982916492E-3</v>
      </c>
      <c r="I132" t="e">
        <f>MATCH(D132,#REF!,0)</f>
        <v>#REF!</v>
      </c>
      <c r="J132" t="str">
        <f t="shared" si="2"/>
        <v>062292</v>
      </c>
    </row>
    <row r="133" spans="1:10" x14ac:dyDescent="0.25">
      <c r="A133" t="s">
        <v>475</v>
      </c>
      <c r="B133" t="s">
        <v>223</v>
      </c>
      <c r="C133" t="s">
        <v>27</v>
      </c>
      <c r="D133" t="s">
        <v>3523</v>
      </c>
      <c r="E133" s="54">
        <v>756147</v>
      </c>
      <c r="F133" s="54">
        <v>687125</v>
      </c>
      <c r="G133" s="54">
        <v>-69022</v>
      </c>
      <c r="H133" s="80">
        <v>-9.1281192678143275E-2</v>
      </c>
      <c r="I133" t="e">
        <f>MATCH(D133,#REF!,0)</f>
        <v>#REF!</v>
      </c>
      <c r="J133" t="str">
        <f t="shared" si="2"/>
        <v>062328</v>
      </c>
    </row>
    <row r="134" spans="1:10" x14ac:dyDescent="0.25">
      <c r="A134" t="s">
        <v>478</v>
      </c>
      <c r="B134" t="s">
        <v>223</v>
      </c>
      <c r="C134" t="s">
        <v>47</v>
      </c>
      <c r="D134" t="s">
        <v>3524</v>
      </c>
      <c r="E134" s="54">
        <v>195976</v>
      </c>
      <c r="F134" s="54">
        <v>183890</v>
      </c>
      <c r="G134" s="54">
        <v>-12086</v>
      </c>
      <c r="H134" s="80">
        <v>-6.1670816834714454E-2</v>
      </c>
      <c r="I134" t="e">
        <f>MATCH(D134,#REF!,0)</f>
        <v>#REF!</v>
      </c>
      <c r="J134" t="str">
        <f t="shared" si="2"/>
        <v>062334</v>
      </c>
    </row>
    <row r="135" spans="1:10" x14ac:dyDescent="0.25">
      <c r="A135" t="s">
        <v>483</v>
      </c>
      <c r="B135" t="s">
        <v>223</v>
      </c>
      <c r="C135" t="s">
        <v>27</v>
      </c>
      <c r="D135" t="s">
        <v>3525</v>
      </c>
      <c r="E135" s="54">
        <v>570771</v>
      </c>
      <c r="F135" s="54">
        <v>599398</v>
      </c>
      <c r="G135" s="54">
        <v>28627</v>
      </c>
      <c r="H135" s="80">
        <v>5.0154965826925337E-2</v>
      </c>
      <c r="I135" t="e">
        <f>MATCH(D135,#REF!,0)</f>
        <v>#REF!</v>
      </c>
      <c r="J135" t="str">
        <f t="shared" si="2"/>
        <v>062340</v>
      </c>
    </row>
    <row r="136" spans="1:10" x14ac:dyDescent="0.25">
      <c r="A136" t="s">
        <v>486</v>
      </c>
      <c r="B136" t="s">
        <v>223</v>
      </c>
      <c r="C136" t="s">
        <v>47</v>
      </c>
      <c r="D136" t="s">
        <v>3526</v>
      </c>
      <c r="E136" s="54">
        <v>1915206</v>
      </c>
      <c r="F136" s="54">
        <v>1970284</v>
      </c>
      <c r="G136" s="54">
        <v>55078</v>
      </c>
      <c r="H136" s="80">
        <v>2.8758264124068116E-2</v>
      </c>
      <c r="I136" t="e">
        <f>MATCH(D136,#REF!,0)</f>
        <v>#REF!</v>
      </c>
      <c r="J136" t="str">
        <f t="shared" si="2"/>
        <v>062367</v>
      </c>
    </row>
    <row r="137" spans="1:10" x14ac:dyDescent="0.25">
      <c r="A137" t="s">
        <v>489</v>
      </c>
      <c r="B137" t="s">
        <v>223</v>
      </c>
      <c r="C137" t="s">
        <v>27</v>
      </c>
      <c r="D137" t="s">
        <v>3527</v>
      </c>
      <c r="E137" s="54">
        <v>565424</v>
      </c>
      <c r="F137" s="54">
        <v>540596</v>
      </c>
      <c r="G137" s="54">
        <v>-24828</v>
      </c>
      <c r="H137" s="80">
        <v>-4.3910410594527292E-2</v>
      </c>
      <c r="I137" t="e">
        <f>MATCH(D137,#REF!,0)</f>
        <v>#REF!</v>
      </c>
      <c r="J137" t="str">
        <f t="shared" si="2"/>
        <v>062382</v>
      </c>
    </row>
    <row r="138" spans="1:10" x14ac:dyDescent="0.25">
      <c r="A138" t="s">
        <v>492</v>
      </c>
      <c r="B138" t="s">
        <v>223</v>
      </c>
      <c r="C138" t="s">
        <v>27</v>
      </c>
      <c r="D138" t="s">
        <v>3528</v>
      </c>
      <c r="E138" s="54">
        <v>694568</v>
      </c>
      <c r="F138" s="54">
        <v>637647</v>
      </c>
      <c r="G138" s="54">
        <v>-56921</v>
      </c>
      <c r="H138" s="80">
        <v>-8.1951659160802104E-2</v>
      </c>
      <c r="I138" t="e">
        <f>MATCH(D138,#REF!,0)</f>
        <v>#REF!</v>
      </c>
      <c r="J138" t="str">
        <f t="shared" si="2"/>
        <v>062406</v>
      </c>
    </row>
    <row r="139" spans="1:10" x14ac:dyDescent="0.25">
      <c r="A139" t="s">
        <v>496</v>
      </c>
      <c r="B139" t="s">
        <v>223</v>
      </c>
      <c r="C139" t="s">
        <v>27</v>
      </c>
      <c r="D139" t="s">
        <v>3529</v>
      </c>
      <c r="E139" s="54">
        <v>808047</v>
      </c>
      <c r="F139" s="54">
        <v>774566</v>
      </c>
      <c r="G139" s="54">
        <v>-33481</v>
      </c>
      <c r="H139" s="80">
        <v>-4.1434471014681076E-2</v>
      </c>
      <c r="I139" t="e">
        <f>MATCH(D139,#REF!,0)</f>
        <v>#REF!</v>
      </c>
      <c r="J139" t="str">
        <f t="shared" si="2"/>
        <v>062412</v>
      </c>
    </row>
    <row r="140" spans="1:10" x14ac:dyDescent="0.25">
      <c r="A140" t="s">
        <v>499</v>
      </c>
      <c r="B140" t="s">
        <v>223</v>
      </c>
      <c r="C140" t="s">
        <v>27</v>
      </c>
      <c r="D140" t="s">
        <v>3530</v>
      </c>
      <c r="E140" s="54">
        <v>367271</v>
      </c>
      <c r="F140" s="54">
        <v>366830</v>
      </c>
      <c r="G140" s="54">
        <v>-441</v>
      </c>
      <c r="H140" s="80">
        <v>-1.200748221340645E-3</v>
      </c>
      <c r="I140" t="e">
        <f>MATCH(D140,#REF!,0)</f>
        <v>#REF!</v>
      </c>
      <c r="J140" t="str">
        <f t="shared" si="2"/>
        <v>062454</v>
      </c>
    </row>
    <row r="141" spans="1:10" x14ac:dyDescent="0.25">
      <c r="A141" t="s">
        <v>502</v>
      </c>
      <c r="B141" t="s">
        <v>223</v>
      </c>
      <c r="C141" t="s">
        <v>47</v>
      </c>
      <c r="D141" t="s">
        <v>3531</v>
      </c>
      <c r="E141" s="54">
        <v>1181803</v>
      </c>
      <c r="F141" s="54">
        <v>1158578</v>
      </c>
      <c r="G141" s="54">
        <v>-23225</v>
      </c>
      <c r="H141" s="80">
        <v>-1.9652175531793371E-2</v>
      </c>
      <c r="I141" t="e">
        <f>MATCH(D141,#REF!,0)</f>
        <v>#REF!</v>
      </c>
      <c r="J141" t="str">
        <f t="shared" si="2"/>
        <v>062490</v>
      </c>
    </row>
    <row r="142" spans="1:10" x14ac:dyDescent="0.25">
      <c r="A142" t="s">
        <v>505</v>
      </c>
      <c r="B142" t="s">
        <v>223</v>
      </c>
      <c r="C142" t="s">
        <v>27</v>
      </c>
      <c r="D142" t="s">
        <v>3532</v>
      </c>
      <c r="E142" s="54">
        <v>7427578</v>
      </c>
      <c r="F142" s="54">
        <v>7295268</v>
      </c>
      <c r="G142" s="54">
        <v>-132310</v>
      </c>
      <c r="H142" s="80">
        <v>-1.7813343730621208E-2</v>
      </c>
      <c r="I142" t="e">
        <f>MATCH(D142,#REF!,0)</f>
        <v>#REF!</v>
      </c>
      <c r="J142" t="str">
        <f t="shared" si="2"/>
        <v>062508</v>
      </c>
    </row>
    <row r="143" spans="1:10" x14ac:dyDescent="0.25">
      <c r="A143" t="s">
        <v>508</v>
      </c>
      <c r="B143" t="s">
        <v>223</v>
      </c>
      <c r="C143" t="s">
        <v>47</v>
      </c>
      <c r="D143" t="s">
        <v>3533</v>
      </c>
      <c r="E143" s="54">
        <v>1260686</v>
      </c>
      <c r="F143" s="54">
        <v>1200645</v>
      </c>
      <c r="G143" s="54">
        <v>-60041</v>
      </c>
      <c r="H143" s="80">
        <v>-4.7625657776797711E-2</v>
      </c>
      <c r="I143" t="e">
        <f>MATCH(D143,#REF!,0)</f>
        <v>#REF!</v>
      </c>
      <c r="J143" t="str">
        <f t="shared" si="2"/>
        <v>062532</v>
      </c>
    </row>
    <row r="144" spans="1:10" x14ac:dyDescent="0.25">
      <c r="A144" t="s">
        <v>511</v>
      </c>
      <c r="B144" t="s">
        <v>223</v>
      </c>
      <c r="C144" t="s">
        <v>27</v>
      </c>
      <c r="D144" t="s">
        <v>3534</v>
      </c>
      <c r="E144" s="54">
        <v>1725456</v>
      </c>
      <c r="F144" s="54">
        <v>1802546</v>
      </c>
      <c r="G144" s="54">
        <v>77090</v>
      </c>
      <c r="H144" s="80">
        <v>4.467804452851884E-2</v>
      </c>
      <c r="I144" t="e">
        <f>MATCH(D144,#REF!,0)</f>
        <v>#REF!</v>
      </c>
      <c r="J144" t="str">
        <f t="shared" si="2"/>
        <v>062556</v>
      </c>
    </row>
    <row r="145" spans="1:10" x14ac:dyDescent="0.25">
      <c r="A145" t="s">
        <v>513</v>
      </c>
      <c r="B145" t="s">
        <v>223</v>
      </c>
      <c r="C145" t="s">
        <v>27</v>
      </c>
      <c r="D145" t="s">
        <v>3535</v>
      </c>
      <c r="E145" s="54">
        <v>1204054</v>
      </c>
      <c r="F145" s="54">
        <v>1155956</v>
      </c>
      <c r="G145" s="54">
        <v>-48098</v>
      </c>
      <c r="H145" s="80">
        <v>-3.9946713353387807E-2</v>
      </c>
      <c r="I145" t="e">
        <f>MATCH(D145,#REF!,0)</f>
        <v>#REF!</v>
      </c>
      <c r="J145" t="str">
        <f t="shared" si="2"/>
        <v>062568</v>
      </c>
    </row>
    <row r="146" spans="1:10" x14ac:dyDescent="0.25">
      <c r="A146" t="s">
        <v>516</v>
      </c>
      <c r="B146" t="s">
        <v>223</v>
      </c>
      <c r="C146" t="s">
        <v>27</v>
      </c>
      <c r="D146" t="s">
        <v>3536</v>
      </c>
      <c r="E146" s="54">
        <v>2185785</v>
      </c>
      <c r="F146" s="54">
        <v>2145231</v>
      </c>
      <c r="G146" s="54">
        <v>-40554</v>
      </c>
      <c r="H146" s="80">
        <v>-1.8553517386202211E-2</v>
      </c>
      <c r="I146" t="e">
        <f>MATCH(D146,#REF!,0)</f>
        <v>#REF!</v>
      </c>
      <c r="J146" t="str">
        <f t="shared" si="2"/>
        <v>062622</v>
      </c>
    </row>
    <row r="147" spans="1:10" x14ac:dyDescent="0.25">
      <c r="A147" t="s">
        <v>519</v>
      </c>
      <c r="B147" t="s">
        <v>223</v>
      </c>
      <c r="C147" t="s">
        <v>47</v>
      </c>
      <c r="D147" t="s">
        <v>3537</v>
      </c>
      <c r="E147" s="54">
        <v>1395259</v>
      </c>
      <c r="F147" s="54">
        <v>1371209</v>
      </c>
      <c r="G147" s="54">
        <v>-24050</v>
      </c>
      <c r="H147" s="80">
        <v>-1.7236943105186923E-2</v>
      </c>
      <c r="I147" t="e">
        <f>MATCH(D147,#REF!,0)</f>
        <v>#REF!</v>
      </c>
      <c r="J147" t="str">
        <f t="shared" si="2"/>
        <v>062658</v>
      </c>
    </row>
    <row r="148" spans="1:10" x14ac:dyDescent="0.25">
      <c r="A148" t="s">
        <v>522</v>
      </c>
      <c r="B148" t="s">
        <v>223</v>
      </c>
      <c r="C148" t="s">
        <v>27</v>
      </c>
      <c r="D148" t="s">
        <v>3538</v>
      </c>
      <c r="E148" s="54">
        <v>290224</v>
      </c>
      <c r="F148" s="54">
        <v>280226</v>
      </c>
      <c r="G148" s="54">
        <v>-9998</v>
      </c>
      <c r="H148" s="80">
        <v>-3.4449252990793315E-2</v>
      </c>
      <c r="I148" t="e">
        <f>MATCH(D148,#REF!,0)</f>
        <v>#REF!</v>
      </c>
      <c r="J148" t="str">
        <f t="shared" si="2"/>
        <v>062670</v>
      </c>
    </row>
    <row r="149" spans="1:10" x14ac:dyDescent="0.25">
      <c r="A149" t="s">
        <v>525</v>
      </c>
      <c r="B149" t="s">
        <v>223</v>
      </c>
      <c r="C149" t="s">
        <v>47</v>
      </c>
      <c r="D149" t="s">
        <v>3539</v>
      </c>
      <c r="E149" s="54">
        <v>317336</v>
      </c>
      <c r="F149" s="54">
        <v>328232</v>
      </c>
      <c r="G149" s="54">
        <v>10896</v>
      </c>
      <c r="H149" s="80">
        <v>3.4335845917261201E-2</v>
      </c>
      <c r="I149" t="e">
        <f>MATCH(D149,#REF!,0)</f>
        <v>#REF!</v>
      </c>
      <c r="J149" t="str">
        <f t="shared" si="2"/>
        <v>062676</v>
      </c>
    </row>
    <row r="150" spans="1:10" x14ac:dyDescent="0.25">
      <c r="A150" t="s">
        <v>528</v>
      </c>
      <c r="B150" t="s">
        <v>223</v>
      </c>
      <c r="C150" t="s">
        <v>27</v>
      </c>
      <c r="D150" t="s">
        <v>3540</v>
      </c>
      <c r="E150" s="54">
        <v>467192</v>
      </c>
      <c r="F150" s="54">
        <v>433993</v>
      </c>
      <c r="G150" s="54">
        <v>-33199</v>
      </c>
      <c r="H150" s="80">
        <v>-7.1060720217811943E-2</v>
      </c>
      <c r="I150" t="e">
        <f>MATCH(D150,#REF!,0)</f>
        <v>#REF!</v>
      </c>
      <c r="J150" t="str">
        <f t="shared" si="2"/>
        <v>062682</v>
      </c>
    </row>
    <row r="151" spans="1:10" x14ac:dyDescent="0.25">
      <c r="A151" t="s">
        <v>531</v>
      </c>
      <c r="B151" t="s">
        <v>223</v>
      </c>
      <c r="C151" t="s">
        <v>47</v>
      </c>
      <c r="D151" t="s">
        <v>3541</v>
      </c>
      <c r="E151" s="54">
        <v>159159</v>
      </c>
      <c r="F151" s="54">
        <v>173625</v>
      </c>
      <c r="G151" s="54">
        <v>14466</v>
      </c>
      <c r="H151" s="80">
        <v>9.0890241833638058E-2</v>
      </c>
      <c r="I151" t="e">
        <f>MATCH(D151,#REF!,0)</f>
        <v>#REF!</v>
      </c>
      <c r="J151" t="str">
        <f t="shared" si="2"/>
        <v>062700</v>
      </c>
    </row>
    <row r="152" spans="1:10" x14ac:dyDescent="0.25">
      <c r="A152" t="s">
        <v>534</v>
      </c>
      <c r="B152" t="s">
        <v>223</v>
      </c>
      <c r="C152" t="s">
        <v>27</v>
      </c>
      <c r="D152" t="s">
        <v>3542</v>
      </c>
      <c r="E152" s="54">
        <v>826026</v>
      </c>
      <c r="F152" s="54">
        <v>868201</v>
      </c>
      <c r="G152" s="54">
        <v>42175</v>
      </c>
      <c r="H152" s="80">
        <v>5.1057714890330327E-2</v>
      </c>
      <c r="I152" t="e">
        <f>MATCH(D152,#REF!,0)</f>
        <v>#REF!</v>
      </c>
      <c r="J152" t="str">
        <f t="shared" si="2"/>
        <v>062706</v>
      </c>
    </row>
    <row r="153" spans="1:10" x14ac:dyDescent="0.25">
      <c r="A153" t="s">
        <v>537</v>
      </c>
      <c r="B153" t="s">
        <v>223</v>
      </c>
      <c r="C153" t="s">
        <v>27</v>
      </c>
      <c r="D153" t="s">
        <v>3543</v>
      </c>
      <c r="E153" s="54">
        <v>1775309</v>
      </c>
      <c r="F153" s="54">
        <v>1795378</v>
      </c>
      <c r="G153" s="54">
        <v>20069</v>
      </c>
      <c r="H153" s="80">
        <v>1.1304510933026308E-2</v>
      </c>
      <c r="I153" t="e">
        <f>MATCH(D153,#REF!,0)</f>
        <v>#REF!</v>
      </c>
      <c r="J153" t="str">
        <f t="shared" si="2"/>
        <v>062724</v>
      </c>
    </row>
    <row r="154" spans="1:10" x14ac:dyDescent="0.25">
      <c r="A154" t="s">
        <v>540</v>
      </c>
      <c r="B154" t="s">
        <v>223</v>
      </c>
      <c r="C154" t="s">
        <v>47</v>
      </c>
      <c r="D154" t="s">
        <v>3544</v>
      </c>
      <c r="E154" s="54">
        <v>813368</v>
      </c>
      <c r="F154" s="54">
        <v>861889</v>
      </c>
      <c r="G154" s="54">
        <v>48521</v>
      </c>
      <c r="H154" s="80">
        <v>5.9654424565510324E-2</v>
      </c>
      <c r="I154" t="e">
        <f>MATCH(D154,#REF!,0)</f>
        <v>#REF!</v>
      </c>
      <c r="J154" t="str">
        <f t="shared" si="2"/>
        <v>062754</v>
      </c>
    </row>
    <row r="155" spans="1:10" x14ac:dyDescent="0.25">
      <c r="A155" t="s">
        <v>542</v>
      </c>
      <c r="B155" t="s">
        <v>223</v>
      </c>
      <c r="C155" t="s">
        <v>27</v>
      </c>
      <c r="D155" t="s">
        <v>3545</v>
      </c>
      <c r="E155" s="54">
        <v>322092</v>
      </c>
      <c r="F155" s="54">
        <v>328342</v>
      </c>
      <c r="G155" s="54">
        <v>6250</v>
      </c>
      <c r="H155" s="80">
        <v>1.9404393775691416E-2</v>
      </c>
      <c r="I155" t="e">
        <f>MATCH(D155,#REF!,0)</f>
        <v>#REF!</v>
      </c>
      <c r="J155" t="str">
        <f t="shared" si="2"/>
        <v>062760</v>
      </c>
    </row>
    <row r="156" spans="1:10" x14ac:dyDescent="0.25">
      <c r="A156" t="s">
        <v>546</v>
      </c>
      <c r="B156" t="s">
        <v>223</v>
      </c>
      <c r="C156" t="s">
        <v>47</v>
      </c>
      <c r="D156" t="s">
        <v>3546</v>
      </c>
      <c r="E156" s="54">
        <v>675535</v>
      </c>
      <c r="F156" s="54">
        <v>653362</v>
      </c>
      <c r="G156" s="54">
        <v>-22173</v>
      </c>
      <c r="H156" s="80">
        <v>-3.2822873722308986E-2</v>
      </c>
      <c r="I156" t="e">
        <f>MATCH(D156,#REF!,0)</f>
        <v>#REF!</v>
      </c>
      <c r="J156" t="str">
        <f t="shared" si="2"/>
        <v>062766</v>
      </c>
    </row>
    <row r="157" spans="1:10" x14ac:dyDescent="0.25">
      <c r="A157" t="s">
        <v>549</v>
      </c>
      <c r="B157" t="s">
        <v>223</v>
      </c>
      <c r="C157" t="s">
        <v>47</v>
      </c>
      <c r="D157" t="s">
        <v>3547</v>
      </c>
      <c r="E157" s="54">
        <v>539436</v>
      </c>
      <c r="F157" s="54">
        <v>592630</v>
      </c>
      <c r="G157" s="54">
        <v>53194</v>
      </c>
      <c r="H157" s="80">
        <v>9.8610400492366107E-2</v>
      </c>
      <c r="I157" t="e">
        <f>MATCH(D157,#REF!,0)</f>
        <v>#REF!</v>
      </c>
      <c r="J157" t="str">
        <f t="shared" si="2"/>
        <v>062790</v>
      </c>
    </row>
    <row r="158" spans="1:10" x14ac:dyDescent="0.25">
      <c r="A158" t="s">
        <v>552</v>
      </c>
      <c r="B158" t="s">
        <v>223</v>
      </c>
      <c r="C158" t="s">
        <v>27</v>
      </c>
      <c r="D158" t="s">
        <v>3548</v>
      </c>
      <c r="E158" s="54">
        <v>272444</v>
      </c>
      <c r="F158" s="54">
        <v>266266</v>
      </c>
      <c r="G158" s="54">
        <v>-6178</v>
      </c>
      <c r="H158" s="80">
        <v>-2.2676219700195271E-2</v>
      </c>
      <c r="I158" t="e">
        <f>MATCH(D158,#REF!,0)</f>
        <v>#REF!</v>
      </c>
      <c r="J158" t="str">
        <f t="shared" si="2"/>
        <v>062826</v>
      </c>
    </row>
    <row r="159" spans="1:10" x14ac:dyDescent="0.25">
      <c r="A159" t="s">
        <v>555</v>
      </c>
      <c r="B159" t="s">
        <v>223</v>
      </c>
      <c r="C159" t="s">
        <v>27</v>
      </c>
      <c r="D159" t="s">
        <v>3549</v>
      </c>
      <c r="E159" s="54">
        <v>2124323</v>
      </c>
      <c r="F159" s="54">
        <v>2025433</v>
      </c>
      <c r="G159" s="54">
        <v>-98890</v>
      </c>
      <c r="H159" s="80">
        <v>-4.6551301285162376E-2</v>
      </c>
      <c r="I159" t="e">
        <f>MATCH(D159,#REF!,0)</f>
        <v>#REF!</v>
      </c>
      <c r="J159" t="str">
        <f t="shared" si="2"/>
        <v>062850</v>
      </c>
    </row>
    <row r="160" spans="1:10" x14ac:dyDescent="0.25">
      <c r="A160" t="s">
        <v>558</v>
      </c>
      <c r="B160" t="s">
        <v>223</v>
      </c>
      <c r="C160" t="s">
        <v>27</v>
      </c>
      <c r="D160" t="s">
        <v>3550</v>
      </c>
      <c r="E160" s="54">
        <v>717586</v>
      </c>
      <c r="F160" s="54">
        <v>667621</v>
      </c>
      <c r="G160" s="54">
        <v>-49965</v>
      </c>
      <c r="H160" s="80">
        <v>-6.9629284852268575E-2</v>
      </c>
      <c r="I160" t="e">
        <f>MATCH(D160,#REF!,0)</f>
        <v>#REF!</v>
      </c>
      <c r="J160" t="str">
        <f t="shared" si="2"/>
        <v>062862</v>
      </c>
    </row>
    <row r="161" spans="1:10" x14ac:dyDescent="0.25">
      <c r="A161" t="s">
        <v>563</v>
      </c>
      <c r="B161" t="s">
        <v>223</v>
      </c>
      <c r="C161" t="s">
        <v>27</v>
      </c>
      <c r="D161" t="s">
        <v>3551</v>
      </c>
      <c r="E161" s="54">
        <v>591889</v>
      </c>
      <c r="F161" s="54">
        <v>564180</v>
      </c>
      <c r="G161" s="54">
        <v>-27709</v>
      </c>
      <c r="H161" s="80">
        <v>-4.6814520965924353E-2</v>
      </c>
      <c r="I161" t="e">
        <f>MATCH(D161,#REF!,0)</f>
        <v>#REF!</v>
      </c>
      <c r="J161" t="str">
        <f t="shared" si="2"/>
        <v>062928</v>
      </c>
    </row>
    <row r="162" spans="1:10" x14ac:dyDescent="0.25">
      <c r="A162" t="s">
        <v>566</v>
      </c>
      <c r="B162" t="s">
        <v>223</v>
      </c>
      <c r="C162" t="s">
        <v>47</v>
      </c>
      <c r="D162" t="s">
        <v>3552</v>
      </c>
      <c r="E162" s="54">
        <v>807488</v>
      </c>
      <c r="F162" s="54">
        <v>802705</v>
      </c>
      <c r="G162" s="54">
        <v>-4783</v>
      </c>
      <c r="H162" s="80">
        <v>-5.9233078386304195E-3</v>
      </c>
      <c r="I162" t="e">
        <f>MATCH(D162,#REF!,0)</f>
        <v>#REF!</v>
      </c>
      <c r="J162" t="str">
        <f t="shared" si="2"/>
        <v>062930</v>
      </c>
    </row>
    <row r="163" spans="1:10" x14ac:dyDescent="0.25">
      <c r="A163" t="s">
        <v>569</v>
      </c>
      <c r="B163" t="s">
        <v>223</v>
      </c>
      <c r="C163" t="s">
        <v>47</v>
      </c>
      <c r="D163" t="s">
        <v>3553</v>
      </c>
      <c r="E163" s="54">
        <v>220140</v>
      </c>
      <c r="F163" s="54">
        <v>204813</v>
      </c>
      <c r="G163" s="54">
        <v>-15327</v>
      </c>
      <c r="H163" s="80">
        <v>-6.9623875715453809E-2</v>
      </c>
      <c r="I163" t="e">
        <f>MATCH(D163,#REF!,0)</f>
        <v>#REF!</v>
      </c>
      <c r="J163" t="str">
        <f t="shared" si="2"/>
        <v>062949</v>
      </c>
    </row>
    <row r="164" spans="1:10" x14ac:dyDescent="0.25">
      <c r="A164" t="s">
        <v>572</v>
      </c>
      <c r="B164" t="s">
        <v>223</v>
      </c>
      <c r="C164" t="s">
        <v>27</v>
      </c>
      <c r="D164" t="s">
        <v>3554</v>
      </c>
      <c r="E164" s="54">
        <v>723852</v>
      </c>
      <c r="F164" s="54">
        <v>727555</v>
      </c>
      <c r="G164" s="54">
        <v>3703</v>
      </c>
      <c r="H164" s="80">
        <v>5.1156866320739595E-3</v>
      </c>
      <c r="I164" t="e">
        <f>MATCH(D164,#REF!,0)</f>
        <v>#REF!</v>
      </c>
      <c r="J164" t="str">
        <f t="shared" si="2"/>
        <v>062958</v>
      </c>
    </row>
    <row r="165" spans="1:10" x14ac:dyDescent="0.25">
      <c r="A165" t="s">
        <v>577</v>
      </c>
      <c r="B165" t="s">
        <v>223</v>
      </c>
      <c r="C165" t="s">
        <v>27</v>
      </c>
      <c r="D165" t="s">
        <v>3555</v>
      </c>
      <c r="E165" s="54">
        <v>437105</v>
      </c>
      <c r="F165" s="54">
        <v>433050</v>
      </c>
      <c r="G165" s="54">
        <v>-4055</v>
      </c>
      <c r="H165" s="80">
        <v>-9.2769471866027617E-3</v>
      </c>
      <c r="I165" t="e">
        <f>MATCH(D165,#REF!,0)</f>
        <v>#REF!</v>
      </c>
      <c r="J165" t="str">
        <f t="shared" si="2"/>
        <v>062964</v>
      </c>
    </row>
    <row r="166" spans="1:10" x14ac:dyDescent="0.25">
      <c r="A166" t="s">
        <v>578</v>
      </c>
      <c r="B166" t="s">
        <v>223</v>
      </c>
      <c r="C166" t="s">
        <v>47</v>
      </c>
      <c r="D166" t="s">
        <v>3556</v>
      </c>
      <c r="E166" s="54">
        <v>287842</v>
      </c>
      <c r="F166" s="54">
        <v>274524</v>
      </c>
      <c r="G166" s="54">
        <v>-13318</v>
      </c>
      <c r="H166" s="80">
        <v>-4.62684389352492E-2</v>
      </c>
      <c r="I166" t="e">
        <f>MATCH(D166,#REF!,0)</f>
        <v>#REF!</v>
      </c>
      <c r="J166" t="str">
        <f t="shared" si="2"/>
        <v>062970</v>
      </c>
    </row>
    <row r="167" spans="1:10" x14ac:dyDescent="0.25">
      <c r="A167" t="s">
        <v>581</v>
      </c>
      <c r="B167" t="s">
        <v>223</v>
      </c>
      <c r="C167" t="s">
        <v>27</v>
      </c>
      <c r="D167" t="s">
        <v>3557</v>
      </c>
      <c r="E167" s="54">
        <v>700166</v>
      </c>
      <c r="F167" s="54">
        <v>692372</v>
      </c>
      <c r="G167" s="54">
        <v>-7794</v>
      </c>
      <c r="H167" s="80">
        <v>-1.1131645923966602E-2</v>
      </c>
      <c r="I167" t="e">
        <f>MATCH(D167,#REF!,0)</f>
        <v>#REF!</v>
      </c>
      <c r="J167" t="str">
        <f t="shared" si="2"/>
        <v>062976</v>
      </c>
    </row>
    <row r="168" spans="1:10" x14ac:dyDescent="0.25">
      <c r="A168" t="s">
        <v>584</v>
      </c>
      <c r="B168" t="s">
        <v>223</v>
      </c>
      <c r="C168" t="s">
        <v>47</v>
      </c>
      <c r="D168" t="s">
        <v>3558</v>
      </c>
      <c r="E168" s="54">
        <v>1076348</v>
      </c>
      <c r="F168" s="54">
        <v>1098300</v>
      </c>
      <c r="G168" s="54">
        <v>21952</v>
      </c>
      <c r="H168" s="80">
        <v>2.0394890871725503E-2</v>
      </c>
      <c r="I168" t="e">
        <f>MATCH(D168,#REF!,0)</f>
        <v>#REF!</v>
      </c>
      <c r="J168" t="str">
        <f t="shared" si="2"/>
        <v>062988</v>
      </c>
    </row>
    <row r="169" spans="1:10" x14ac:dyDescent="0.25">
      <c r="A169" t="s">
        <v>587</v>
      </c>
      <c r="B169" t="s">
        <v>223</v>
      </c>
      <c r="C169" t="s">
        <v>47</v>
      </c>
      <c r="D169" t="s">
        <v>3559</v>
      </c>
      <c r="E169" s="54">
        <v>1077675</v>
      </c>
      <c r="F169" s="54">
        <v>1092323</v>
      </c>
      <c r="G169" s="54">
        <v>14648</v>
      </c>
      <c r="H169" s="80">
        <v>1.3592224000742338E-2</v>
      </c>
      <c r="I169" t="e">
        <f>MATCH(D169,#REF!,0)</f>
        <v>#REF!</v>
      </c>
      <c r="J169" t="str">
        <f t="shared" si="2"/>
        <v>063000</v>
      </c>
    </row>
    <row r="170" spans="1:10" x14ac:dyDescent="0.25">
      <c r="A170" t="s">
        <v>589</v>
      </c>
      <c r="B170" t="s">
        <v>223</v>
      </c>
      <c r="C170" t="s">
        <v>27</v>
      </c>
      <c r="D170" t="s">
        <v>3560</v>
      </c>
      <c r="E170" s="54">
        <v>3015388</v>
      </c>
      <c r="F170" s="54">
        <v>2981023</v>
      </c>
      <c r="G170" s="54">
        <v>-34365</v>
      </c>
      <c r="H170" s="80">
        <v>-1.1396543330410548E-2</v>
      </c>
      <c r="I170" t="e">
        <f>MATCH(D170,#REF!,0)</f>
        <v>#REF!</v>
      </c>
      <c r="J170" t="str">
        <f t="shared" si="2"/>
        <v>063048</v>
      </c>
    </row>
    <row r="171" spans="1:10" x14ac:dyDescent="0.25">
      <c r="A171" t="s">
        <v>592</v>
      </c>
      <c r="B171" t="s">
        <v>223</v>
      </c>
      <c r="C171" t="s">
        <v>47</v>
      </c>
      <c r="D171" t="s">
        <v>3561</v>
      </c>
      <c r="E171" s="54">
        <v>192092</v>
      </c>
      <c r="F171" s="54">
        <v>211422</v>
      </c>
      <c r="G171" s="54">
        <v>19330</v>
      </c>
      <c r="H171" s="80">
        <v>0.10062886533536014</v>
      </c>
      <c r="I171" t="e">
        <f>MATCH(D171,#REF!,0)</f>
        <v>#REF!</v>
      </c>
      <c r="J171" t="str">
        <f t="shared" si="2"/>
        <v>063054</v>
      </c>
    </row>
    <row r="172" spans="1:10" x14ac:dyDescent="0.25">
      <c r="A172" t="s">
        <v>596</v>
      </c>
      <c r="B172" t="s">
        <v>223</v>
      </c>
      <c r="C172" t="s">
        <v>47</v>
      </c>
      <c r="D172" t="s">
        <v>3562</v>
      </c>
      <c r="E172" s="54">
        <v>675126</v>
      </c>
      <c r="F172" s="54">
        <v>634720</v>
      </c>
      <c r="G172" s="54">
        <v>-40406</v>
      </c>
      <c r="H172" s="80">
        <v>-5.9849568821227446E-2</v>
      </c>
      <c r="I172" t="e">
        <f>MATCH(D172,#REF!,0)</f>
        <v>#REF!</v>
      </c>
      <c r="J172" t="str">
        <f t="shared" si="2"/>
        <v>063102</v>
      </c>
    </row>
    <row r="173" spans="1:10" x14ac:dyDescent="0.25">
      <c r="A173" t="s">
        <v>599</v>
      </c>
      <c r="B173" t="s">
        <v>223</v>
      </c>
      <c r="C173" t="s">
        <v>27</v>
      </c>
      <c r="D173" t="s">
        <v>3563</v>
      </c>
      <c r="E173" s="54">
        <v>555028</v>
      </c>
      <c r="F173" s="54">
        <v>574141</v>
      </c>
      <c r="G173" s="54">
        <v>19113</v>
      </c>
      <c r="H173" s="80">
        <v>3.4436100521054794E-2</v>
      </c>
      <c r="I173" t="e">
        <f>MATCH(D173,#REF!,0)</f>
        <v>#REF!</v>
      </c>
      <c r="J173" t="str">
        <f t="shared" si="2"/>
        <v>063108</v>
      </c>
    </row>
    <row r="174" spans="1:10" x14ac:dyDescent="0.25">
      <c r="A174" t="s">
        <v>602</v>
      </c>
      <c r="B174" t="s">
        <v>223</v>
      </c>
      <c r="C174" t="s">
        <v>27</v>
      </c>
      <c r="D174" t="s">
        <v>3564</v>
      </c>
      <c r="E174" s="54">
        <v>4285920</v>
      </c>
      <c r="F174" s="54">
        <v>4269759</v>
      </c>
      <c r="G174" s="54">
        <v>-16161</v>
      </c>
      <c r="H174" s="80">
        <v>-3.7707190054877366E-3</v>
      </c>
      <c r="I174" t="e">
        <f>MATCH(D174,#REF!,0)</f>
        <v>#REF!</v>
      </c>
      <c r="J174" t="str">
        <f t="shared" si="2"/>
        <v>063144</v>
      </c>
    </row>
    <row r="175" spans="1:10" x14ac:dyDescent="0.25">
      <c r="A175" t="s">
        <v>605</v>
      </c>
      <c r="B175" t="s">
        <v>223</v>
      </c>
      <c r="C175" t="s">
        <v>27</v>
      </c>
      <c r="D175" t="s">
        <v>3565</v>
      </c>
      <c r="E175" s="54">
        <v>1964458</v>
      </c>
      <c r="F175" s="54">
        <v>1995167</v>
      </c>
      <c r="G175" s="54">
        <v>30709</v>
      </c>
      <c r="H175" s="80">
        <v>1.5632301632307742E-2</v>
      </c>
      <c r="I175" t="e">
        <f>MATCH(D175,#REF!,0)</f>
        <v>#REF!</v>
      </c>
      <c r="J175" t="str">
        <f t="shared" si="2"/>
        <v>063162</v>
      </c>
    </row>
    <row r="176" spans="1:10" x14ac:dyDescent="0.25">
      <c r="A176" t="s">
        <v>608</v>
      </c>
      <c r="B176" t="s">
        <v>223</v>
      </c>
      <c r="C176" t="s">
        <v>27</v>
      </c>
      <c r="D176" t="s">
        <v>3566</v>
      </c>
      <c r="E176" s="54">
        <v>3226732</v>
      </c>
      <c r="F176" s="54">
        <v>3152124</v>
      </c>
      <c r="G176" s="54">
        <v>-74608</v>
      </c>
      <c r="H176" s="80">
        <v>-2.3121845879980115E-2</v>
      </c>
      <c r="I176" t="e">
        <f>MATCH(D176,#REF!,0)</f>
        <v>#REF!</v>
      </c>
      <c r="J176" t="str">
        <f t="shared" si="2"/>
        <v>063180</v>
      </c>
    </row>
    <row r="177" spans="1:10" x14ac:dyDescent="0.25">
      <c r="A177" t="s">
        <v>610</v>
      </c>
      <c r="B177" t="s">
        <v>223</v>
      </c>
      <c r="C177" t="s">
        <v>47</v>
      </c>
      <c r="D177" t="s">
        <v>3567</v>
      </c>
      <c r="E177" s="54">
        <v>341371</v>
      </c>
      <c r="F177" s="54">
        <v>324819</v>
      </c>
      <c r="G177" s="54">
        <v>-16552</v>
      </c>
      <c r="H177" s="80">
        <v>-4.8486836901787206E-2</v>
      </c>
      <c r="I177" t="e">
        <f>MATCH(D177,#REF!,0)</f>
        <v>#REF!</v>
      </c>
      <c r="J177" t="str">
        <f t="shared" si="2"/>
        <v>063198</v>
      </c>
    </row>
    <row r="178" spans="1:10" x14ac:dyDescent="0.25">
      <c r="A178" t="s">
        <v>613</v>
      </c>
      <c r="B178" t="s">
        <v>223</v>
      </c>
      <c r="C178" t="s">
        <v>27</v>
      </c>
      <c r="D178" t="s">
        <v>3568</v>
      </c>
      <c r="E178" s="54">
        <v>11327381</v>
      </c>
      <c r="F178" s="54">
        <v>10978461</v>
      </c>
      <c r="G178" s="54">
        <v>-348920</v>
      </c>
      <c r="H178" s="80">
        <v>-3.0803236864726278E-2</v>
      </c>
      <c r="I178" t="e">
        <f>MATCH(D178,#REF!,0)</f>
        <v>#REF!</v>
      </c>
      <c r="J178" t="str">
        <f t="shared" si="2"/>
        <v>063210</v>
      </c>
    </row>
    <row r="179" spans="1:10" x14ac:dyDescent="0.25">
      <c r="A179" t="s">
        <v>616</v>
      </c>
      <c r="B179" t="s">
        <v>223</v>
      </c>
      <c r="C179" t="s">
        <v>27</v>
      </c>
      <c r="D179" t="s">
        <v>3569</v>
      </c>
      <c r="E179" s="54">
        <v>17155981</v>
      </c>
      <c r="F179" s="54">
        <v>16627564</v>
      </c>
      <c r="G179" s="54">
        <v>-528417</v>
      </c>
      <c r="H179" s="80">
        <v>-3.0800745232814144E-2</v>
      </c>
      <c r="I179" t="e">
        <f>MATCH(D179,#REF!,0)</f>
        <v>#REF!</v>
      </c>
      <c r="J179" t="str">
        <f t="shared" si="2"/>
        <v>063228</v>
      </c>
    </row>
    <row r="180" spans="1:10" x14ac:dyDescent="0.25">
      <c r="A180" t="s">
        <v>620</v>
      </c>
      <c r="B180" t="s">
        <v>223</v>
      </c>
      <c r="C180" t="s">
        <v>27</v>
      </c>
      <c r="D180" t="s">
        <v>3570</v>
      </c>
      <c r="E180" s="54">
        <v>8259160</v>
      </c>
      <c r="F180" s="54">
        <v>8141778</v>
      </c>
      <c r="G180" s="54">
        <v>-117382</v>
      </c>
      <c r="H180" s="80">
        <v>-1.4212341206611811E-2</v>
      </c>
      <c r="I180" t="e">
        <f>MATCH(D180,#REF!,0)</f>
        <v>#REF!</v>
      </c>
      <c r="J180" t="str">
        <f t="shared" si="2"/>
        <v>063258</v>
      </c>
    </row>
    <row r="181" spans="1:10" x14ac:dyDescent="0.25">
      <c r="A181" t="s">
        <v>623</v>
      </c>
      <c r="B181" t="s">
        <v>223</v>
      </c>
      <c r="C181" t="s">
        <v>27</v>
      </c>
      <c r="D181" t="s">
        <v>3571</v>
      </c>
      <c r="E181" s="54">
        <v>649471</v>
      </c>
      <c r="F181" s="54">
        <v>691519</v>
      </c>
      <c r="G181" s="54">
        <v>42048</v>
      </c>
      <c r="H181" s="80">
        <v>6.4741920732411459E-2</v>
      </c>
      <c r="I181" t="e">
        <f>MATCH(D181,#REF!,0)</f>
        <v>#REF!</v>
      </c>
      <c r="J181" t="str">
        <f t="shared" si="2"/>
        <v>063276</v>
      </c>
    </row>
    <row r="182" spans="1:10" x14ac:dyDescent="0.25">
      <c r="A182" t="s">
        <v>626</v>
      </c>
      <c r="B182" t="s">
        <v>223</v>
      </c>
      <c r="C182" t="s">
        <v>27</v>
      </c>
      <c r="D182" t="s">
        <v>3572</v>
      </c>
      <c r="E182" s="54">
        <v>596407</v>
      </c>
      <c r="F182" s="54">
        <v>568620</v>
      </c>
      <c r="G182" s="54">
        <v>-27787</v>
      </c>
      <c r="H182" s="80">
        <v>-4.6590667111553019E-2</v>
      </c>
      <c r="I182" t="e">
        <f>MATCH(D182,#REF!,0)</f>
        <v>#REF!</v>
      </c>
      <c r="J182" t="str">
        <f t="shared" si="2"/>
        <v>063294</v>
      </c>
    </row>
    <row r="183" spans="1:10" x14ac:dyDescent="0.25">
      <c r="A183" t="s">
        <v>629</v>
      </c>
      <c r="B183" t="s">
        <v>223</v>
      </c>
      <c r="C183" t="s">
        <v>27</v>
      </c>
      <c r="D183" t="s">
        <v>3573</v>
      </c>
      <c r="E183" s="54">
        <v>682391</v>
      </c>
      <c r="F183" s="54">
        <v>683961</v>
      </c>
      <c r="G183" s="54">
        <v>1570</v>
      </c>
      <c r="H183" s="80">
        <v>2.3007337435575793E-3</v>
      </c>
      <c r="I183" t="e">
        <f>MATCH(D183,#REF!,0)</f>
        <v>#REF!</v>
      </c>
      <c r="J183" t="str">
        <f t="shared" si="2"/>
        <v>063312</v>
      </c>
    </row>
    <row r="184" spans="1:10" x14ac:dyDescent="0.25">
      <c r="A184" t="s">
        <v>632</v>
      </c>
      <c r="B184" t="s">
        <v>223</v>
      </c>
      <c r="C184" t="s">
        <v>27</v>
      </c>
      <c r="D184" t="s">
        <v>3574</v>
      </c>
      <c r="E184" s="54">
        <v>5682340</v>
      </c>
      <c r="F184" s="54">
        <v>5560186</v>
      </c>
      <c r="G184" s="54">
        <v>-122154</v>
      </c>
      <c r="H184" s="80">
        <v>-2.1497129703608019E-2</v>
      </c>
      <c r="I184" t="e">
        <f>MATCH(D184,#REF!,0)</f>
        <v>#REF!</v>
      </c>
      <c r="J184" t="str">
        <f t="shared" si="2"/>
        <v>063342</v>
      </c>
    </row>
    <row r="185" spans="1:10" x14ac:dyDescent="0.25">
      <c r="A185" t="s">
        <v>635</v>
      </c>
      <c r="B185" t="s">
        <v>223</v>
      </c>
      <c r="C185" t="s">
        <v>27</v>
      </c>
      <c r="D185" t="s">
        <v>3575</v>
      </c>
      <c r="E185" s="54">
        <v>787989</v>
      </c>
      <c r="F185" s="54">
        <v>788961</v>
      </c>
      <c r="G185" s="54">
        <v>972</v>
      </c>
      <c r="H185" s="80">
        <v>1.2335197572554946E-3</v>
      </c>
      <c r="I185" t="e">
        <f>MATCH(D185,#REF!,0)</f>
        <v>#REF!</v>
      </c>
      <c r="J185" t="str">
        <f t="shared" si="2"/>
        <v>063348</v>
      </c>
    </row>
    <row r="186" spans="1:10" x14ac:dyDescent="0.25">
      <c r="A186" t="s">
        <v>638</v>
      </c>
      <c r="B186" t="s">
        <v>223</v>
      </c>
      <c r="C186" t="s">
        <v>27</v>
      </c>
      <c r="D186" t="s">
        <v>3576</v>
      </c>
      <c r="E186" s="54">
        <v>822597</v>
      </c>
      <c r="F186" s="54">
        <v>856158</v>
      </c>
      <c r="G186" s="54">
        <v>33561</v>
      </c>
      <c r="H186" s="80">
        <v>4.0798835881968934E-2</v>
      </c>
      <c r="I186" t="e">
        <f>MATCH(D186,#REF!,0)</f>
        <v>#REF!</v>
      </c>
      <c r="J186" t="str">
        <f t="shared" si="2"/>
        <v>063354</v>
      </c>
    </row>
    <row r="187" spans="1:10" x14ac:dyDescent="0.25">
      <c r="A187" t="s">
        <v>641</v>
      </c>
      <c r="B187" t="s">
        <v>223</v>
      </c>
      <c r="C187" t="s">
        <v>47</v>
      </c>
      <c r="D187" t="s">
        <v>3577</v>
      </c>
      <c r="E187" s="54">
        <v>1157956</v>
      </c>
      <c r="F187" s="54">
        <v>1138090</v>
      </c>
      <c r="G187" s="54">
        <v>-19866</v>
      </c>
      <c r="H187" s="80">
        <v>-1.7156092286753556E-2</v>
      </c>
      <c r="I187" t="e">
        <f>MATCH(D187,#REF!,0)</f>
        <v>#REF!</v>
      </c>
      <c r="J187" t="str">
        <f t="shared" si="2"/>
        <v>063356</v>
      </c>
    </row>
    <row r="188" spans="1:10" x14ac:dyDescent="0.25">
      <c r="A188" t="s">
        <v>644</v>
      </c>
      <c r="B188" t="s">
        <v>223</v>
      </c>
      <c r="C188" t="s">
        <v>27</v>
      </c>
      <c r="D188" t="s">
        <v>3578</v>
      </c>
      <c r="E188" s="54">
        <v>506178</v>
      </c>
      <c r="F188" s="54">
        <v>506413</v>
      </c>
      <c r="G188" s="54">
        <v>235</v>
      </c>
      <c r="H188" s="80">
        <v>4.6426355945932064E-4</v>
      </c>
      <c r="I188" t="e">
        <f>MATCH(D188,#REF!,0)</f>
        <v>#REF!</v>
      </c>
      <c r="J188" t="str">
        <f t="shared" si="2"/>
        <v>063360</v>
      </c>
    </row>
    <row r="189" spans="1:10" x14ac:dyDescent="0.25">
      <c r="A189" t="s">
        <v>649</v>
      </c>
      <c r="B189" t="s">
        <v>223</v>
      </c>
      <c r="C189" t="s">
        <v>27</v>
      </c>
      <c r="D189" t="s">
        <v>3579</v>
      </c>
      <c r="E189" s="54">
        <v>1339618</v>
      </c>
      <c r="F189" s="54">
        <v>1276327</v>
      </c>
      <c r="G189" s="54">
        <v>-63291</v>
      </c>
      <c r="H189" s="80">
        <v>-4.7245558062074415E-2</v>
      </c>
      <c r="I189" t="e">
        <f>MATCH(D189,#REF!,0)</f>
        <v>#REF!</v>
      </c>
      <c r="J189" t="str">
        <f t="shared" si="2"/>
        <v>063372</v>
      </c>
    </row>
    <row r="190" spans="1:10" x14ac:dyDescent="0.25">
      <c r="A190" t="s">
        <v>652</v>
      </c>
      <c r="B190" t="s">
        <v>223</v>
      </c>
      <c r="C190" t="s">
        <v>27</v>
      </c>
      <c r="D190" t="s">
        <v>3580</v>
      </c>
      <c r="E190" s="54">
        <v>1027619</v>
      </c>
      <c r="F190" s="54">
        <v>995441</v>
      </c>
      <c r="G190" s="54">
        <v>-32178</v>
      </c>
      <c r="H190" s="80">
        <v>-3.1313161784669218E-2</v>
      </c>
      <c r="I190" t="e">
        <f>MATCH(D190,#REF!,0)</f>
        <v>#REF!</v>
      </c>
      <c r="J190" t="str">
        <f t="shared" si="2"/>
        <v>063384</v>
      </c>
    </row>
    <row r="191" spans="1:10" x14ac:dyDescent="0.25">
      <c r="A191" t="s">
        <v>655</v>
      </c>
      <c r="B191" t="s">
        <v>223</v>
      </c>
      <c r="C191" t="s">
        <v>27</v>
      </c>
      <c r="D191" t="s">
        <v>3581</v>
      </c>
      <c r="E191" s="54">
        <v>1333924</v>
      </c>
      <c r="F191" s="54">
        <v>1313301</v>
      </c>
      <c r="G191" s="54">
        <v>-20623</v>
      </c>
      <c r="H191" s="80">
        <v>-1.5460401042338244E-2</v>
      </c>
      <c r="I191" t="e">
        <f>MATCH(D191,#REF!,0)</f>
        <v>#REF!</v>
      </c>
      <c r="J191" t="str">
        <f t="shared" si="2"/>
        <v>063396</v>
      </c>
    </row>
    <row r="192" spans="1:10" x14ac:dyDescent="0.25">
      <c r="A192" t="s">
        <v>658</v>
      </c>
      <c r="B192" t="s">
        <v>223</v>
      </c>
      <c r="C192" t="s">
        <v>47</v>
      </c>
      <c r="D192" t="s">
        <v>3582</v>
      </c>
      <c r="E192" s="54">
        <v>253737</v>
      </c>
      <c r="F192" s="54">
        <v>279672</v>
      </c>
      <c r="G192" s="54">
        <v>25935</v>
      </c>
      <c r="H192" s="80">
        <v>0.10221213303538704</v>
      </c>
      <c r="I192" t="e">
        <f>MATCH(D192,#REF!,0)</f>
        <v>#REF!</v>
      </c>
      <c r="J192" t="str">
        <f t="shared" si="2"/>
        <v>063408</v>
      </c>
    </row>
    <row r="193" spans="1:10" x14ac:dyDescent="0.25">
      <c r="A193" t="s">
        <v>661</v>
      </c>
      <c r="B193" t="s">
        <v>223</v>
      </c>
      <c r="C193" t="s">
        <v>47</v>
      </c>
      <c r="D193" t="s">
        <v>3583</v>
      </c>
      <c r="E193" s="54">
        <v>357425</v>
      </c>
      <c r="F193" s="54">
        <v>374713</v>
      </c>
      <c r="G193" s="54">
        <v>17288</v>
      </c>
      <c r="H193" s="80">
        <v>4.8368189130586839E-2</v>
      </c>
      <c r="I193" t="e">
        <f>MATCH(D193,#REF!,0)</f>
        <v>#REF!</v>
      </c>
      <c r="J193" t="str">
        <f t="shared" si="2"/>
        <v>063444</v>
      </c>
    </row>
    <row r="194" spans="1:10" x14ac:dyDescent="0.25">
      <c r="A194" t="s">
        <v>664</v>
      </c>
      <c r="B194" t="s">
        <v>223</v>
      </c>
      <c r="C194" t="s">
        <v>47</v>
      </c>
      <c r="D194" t="s">
        <v>3584</v>
      </c>
      <c r="E194" s="54">
        <v>583097</v>
      </c>
      <c r="F194" s="54">
        <v>572301</v>
      </c>
      <c r="G194" s="54">
        <v>-10796</v>
      </c>
      <c r="H194" s="80">
        <v>-1.8514929762972542E-2</v>
      </c>
      <c r="I194" t="e">
        <f>MATCH(D194,#REF!,0)</f>
        <v>#REF!</v>
      </c>
      <c r="J194" t="str">
        <f t="shared" si="2"/>
        <v>063480</v>
      </c>
    </row>
    <row r="195" spans="1:10" x14ac:dyDescent="0.25">
      <c r="A195" t="s">
        <v>667</v>
      </c>
      <c r="B195" t="s">
        <v>223</v>
      </c>
      <c r="C195" t="s">
        <v>47</v>
      </c>
      <c r="D195" t="s">
        <v>3585</v>
      </c>
      <c r="E195" s="54">
        <v>1596165</v>
      </c>
      <c r="F195" s="54">
        <v>1466189</v>
      </c>
      <c r="G195" s="54">
        <v>-129976</v>
      </c>
      <c r="H195" s="80">
        <v>-8.1430177957792588E-2</v>
      </c>
      <c r="I195" t="e">
        <f>MATCH(D195,#REF!,0)</f>
        <v>#REF!</v>
      </c>
      <c r="J195" t="str">
        <f t="shared" ref="J195:J258" si="3">LEFT(D195,2)&amp;IF(MID(D195,3,4)="0000","9999",MID(D195,3,4))</f>
        <v>063528</v>
      </c>
    </row>
    <row r="196" spans="1:10" x14ac:dyDescent="0.25">
      <c r="A196" t="s">
        <v>670</v>
      </c>
      <c r="B196" t="s">
        <v>223</v>
      </c>
      <c r="C196" t="s">
        <v>27</v>
      </c>
      <c r="D196" t="s">
        <v>3586</v>
      </c>
      <c r="E196" s="54">
        <v>421298</v>
      </c>
      <c r="F196" s="54">
        <v>417249</v>
      </c>
      <c r="G196" s="54">
        <v>-4049</v>
      </c>
      <c r="H196" s="80">
        <v>-9.6107743212642833E-3</v>
      </c>
      <c r="I196" t="e">
        <f>MATCH(D196,#REF!,0)</f>
        <v>#REF!</v>
      </c>
      <c r="J196" t="str">
        <f t="shared" si="3"/>
        <v>063564</v>
      </c>
    </row>
    <row r="197" spans="1:10" x14ac:dyDescent="0.25">
      <c r="A197" t="s">
        <v>673</v>
      </c>
      <c r="B197" t="s">
        <v>223</v>
      </c>
      <c r="C197" t="s">
        <v>27</v>
      </c>
      <c r="D197" t="s">
        <v>3587</v>
      </c>
      <c r="E197" s="54">
        <v>3274588</v>
      </c>
      <c r="F197" s="54">
        <v>3312531</v>
      </c>
      <c r="G197" s="54">
        <v>37943</v>
      </c>
      <c r="H197" s="80">
        <v>1.1587106530653627E-2</v>
      </c>
      <c r="I197" t="e">
        <f>MATCH(D197,#REF!,0)</f>
        <v>#REF!</v>
      </c>
      <c r="J197" t="str">
        <f t="shared" si="3"/>
        <v>063624</v>
      </c>
    </row>
    <row r="198" spans="1:10" x14ac:dyDescent="0.25">
      <c r="A198" t="s">
        <v>676</v>
      </c>
      <c r="B198" t="s">
        <v>223</v>
      </c>
      <c r="C198" t="s">
        <v>27</v>
      </c>
      <c r="D198" t="s">
        <v>3588</v>
      </c>
      <c r="E198" s="54">
        <v>1063453</v>
      </c>
      <c r="F198" s="54">
        <v>1017441</v>
      </c>
      <c r="G198" s="54">
        <v>-46012</v>
      </c>
      <c r="H198" s="80">
        <v>-4.3266604165863469E-2</v>
      </c>
      <c r="I198" t="e">
        <f>MATCH(D198,#REF!,0)</f>
        <v>#REF!</v>
      </c>
      <c r="J198" t="str">
        <f t="shared" si="3"/>
        <v>063660</v>
      </c>
    </row>
    <row r="199" spans="1:10" x14ac:dyDescent="0.25">
      <c r="A199" t="s">
        <v>3315</v>
      </c>
      <c r="B199" t="s">
        <v>223</v>
      </c>
      <c r="C199" t="s">
        <v>27</v>
      </c>
      <c r="D199" t="s">
        <v>3589</v>
      </c>
      <c r="E199" s="54">
        <v>517195</v>
      </c>
      <c r="F199" s="54">
        <v>544070</v>
      </c>
      <c r="G199" s="54">
        <v>26875</v>
      </c>
      <c r="H199" s="80">
        <v>5.1962992681677124E-2</v>
      </c>
      <c r="I199" t="e">
        <f>MATCH(D199,#REF!,0)</f>
        <v>#REF!</v>
      </c>
      <c r="J199" t="str">
        <f t="shared" si="3"/>
        <v>063712</v>
      </c>
    </row>
    <row r="200" spans="1:10" x14ac:dyDescent="0.25">
      <c r="A200" t="s">
        <v>680</v>
      </c>
      <c r="B200" t="s">
        <v>223</v>
      </c>
      <c r="C200" t="s">
        <v>27</v>
      </c>
      <c r="D200" t="s">
        <v>3590</v>
      </c>
      <c r="E200" s="54">
        <v>563128</v>
      </c>
      <c r="F200" s="54">
        <v>557289</v>
      </c>
      <c r="G200" s="54">
        <v>-5839</v>
      </c>
      <c r="H200" s="80">
        <v>-1.0368868179170633E-2</v>
      </c>
      <c r="I200" t="e">
        <f>MATCH(D200,#REF!,0)</f>
        <v>#REF!</v>
      </c>
      <c r="J200" t="str">
        <f t="shared" si="3"/>
        <v>063732</v>
      </c>
    </row>
    <row r="201" spans="1:10" x14ac:dyDescent="0.25">
      <c r="A201" t="s">
        <v>683</v>
      </c>
      <c r="B201" t="s">
        <v>223</v>
      </c>
      <c r="C201" t="s">
        <v>27</v>
      </c>
      <c r="D201" t="s">
        <v>3591</v>
      </c>
      <c r="E201" s="54">
        <v>814514</v>
      </c>
      <c r="F201" s="54">
        <v>854375</v>
      </c>
      <c r="G201" s="54">
        <v>39861</v>
      </c>
      <c r="H201" s="80">
        <v>4.8938385343898327E-2</v>
      </c>
      <c r="I201" t="e">
        <f>MATCH(D201,#REF!,0)</f>
        <v>#REF!</v>
      </c>
      <c r="J201" t="str">
        <f t="shared" si="3"/>
        <v>063744</v>
      </c>
    </row>
    <row r="202" spans="1:10" x14ac:dyDescent="0.25">
      <c r="A202" t="s">
        <v>686</v>
      </c>
      <c r="B202" t="s">
        <v>223</v>
      </c>
      <c r="C202" t="s">
        <v>47</v>
      </c>
      <c r="D202" t="s">
        <v>3592</v>
      </c>
      <c r="E202" s="54">
        <v>653440</v>
      </c>
      <c r="F202" s="54">
        <v>617037</v>
      </c>
      <c r="G202" s="54">
        <v>-36403</v>
      </c>
      <c r="H202" s="80">
        <v>-5.5709782076395688E-2</v>
      </c>
      <c r="I202" t="e">
        <f>MATCH(D202,#REF!,0)</f>
        <v>#REF!</v>
      </c>
      <c r="J202" t="str">
        <f t="shared" si="3"/>
        <v>063768</v>
      </c>
    </row>
    <row r="203" spans="1:10" x14ac:dyDescent="0.25">
      <c r="A203" t="s">
        <v>689</v>
      </c>
      <c r="B203" t="s">
        <v>223</v>
      </c>
      <c r="C203" t="s">
        <v>47</v>
      </c>
      <c r="D203" t="s">
        <v>3593</v>
      </c>
      <c r="E203" s="54">
        <v>540434</v>
      </c>
      <c r="F203" s="54">
        <v>541582</v>
      </c>
      <c r="G203" s="54">
        <v>1148</v>
      </c>
      <c r="H203" s="80">
        <v>2.1242186835025182E-3</v>
      </c>
      <c r="I203" t="e">
        <f>MATCH(D203,#REF!,0)</f>
        <v>#REF!</v>
      </c>
      <c r="J203" t="str">
        <f t="shared" si="3"/>
        <v>063798</v>
      </c>
    </row>
    <row r="204" spans="1:10" x14ac:dyDescent="0.25">
      <c r="A204" t="s">
        <v>692</v>
      </c>
      <c r="B204" t="s">
        <v>223</v>
      </c>
      <c r="C204" t="s">
        <v>27</v>
      </c>
      <c r="D204" t="s">
        <v>3594</v>
      </c>
      <c r="E204" s="54">
        <v>676859</v>
      </c>
      <c r="F204" s="54">
        <v>688674</v>
      </c>
      <c r="G204" s="54">
        <v>11815</v>
      </c>
      <c r="H204" s="80">
        <v>1.7455629606757093E-2</v>
      </c>
      <c r="I204" t="e">
        <f>MATCH(D204,#REF!,0)</f>
        <v>#REF!</v>
      </c>
      <c r="J204" t="str">
        <f t="shared" si="3"/>
        <v>063804</v>
      </c>
    </row>
    <row r="205" spans="1:10" x14ac:dyDescent="0.25">
      <c r="A205" t="s">
        <v>695</v>
      </c>
      <c r="B205" t="s">
        <v>223</v>
      </c>
      <c r="C205" t="s">
        <v>47</v>
      </c>
      <c r="D205" t="s">
        <v>3595</v>
      </c>
      <c r="E205" s="54">
        <v>448019</v>
      </c>
      <c r="F205" s="54">
        <v>451654</v>
      </c>
      <c r="G205" s="54">
        <v>3635</v>
      </c>
      <c r="H205" s="80">
        <v>8.113495186588068E-3</v>
      </c>
      <c r="I205" t="e">
        <f>MATCH(D205,#REF!,0)</f>
        <v>#REF!</v>
      </c>
      <c r="J205" t="str">
        <f t="shared" si="3"/>
        <v>063846</v>
      </c>
    </row>
    <row r="206" spans="1:10" x14ac:dyDescent="0.25">
      <c r="A206" t="s">
        <v>698</v>
      </c>
      <c r="B206" t="s">
        <v>223</v>
      </c>
      <c r="C206" t="s">
        <v>47</v>
      </c>
      <c r="D206" t="s">
        <v>3596</v>
      </c>
      <c r="E206" s="54">
        <v>553126</v>
      </c>
      <c r="F206" s="54">
        <v>517159</v>
      </c>
      <c r="G206" s="54">
        <v>-35967</v>
      </c>
      <c r="H206" s="80">
        <v>-6.5024967186499999E-2</v>
      </c>
      <c r="I206" t="e">
        <f>MATCH(D206,#REF!,0)</f>
        <v>#REF!</v>
      </c>
      <c r="J206" t="str">
        <f t="shared" si="3"/>
        <v>063852</v>
      </c>
    </row>
    <row r="207" spans="1:10" x14ac:dyDescent="0.25">
      <c r="A207" t="s">
        <v>701</v>
      </c>
      <c r="B207" t="s">
        <v>223</v>
      </c>
      <c r="C207" t="s">
        <v>47</v>
      </c>
      <c r="D207" t="s">
        <v>3597</v>
      </c>
      <c r="E207" s="54">
        <v>413532</v>
      </c>
      <c r="F207" s="54">
        <v>412166</v>
      </c>
      <c r="G207" s="54">
        <v>-1366</v>
      </c>
      <c r="H207" s="80">
        <v>-3.3032510180590617E-3</v>
      </c>
      <c r="I207" t="e">
        <f>MATCH(D207,#REF!,0)</f>
        <v>#REF!</v>
      </c>
      <c r="J207" t="str">
        <f t="shared" si="3"/>
        <v>063858</v>
      </c>
    </row>
    <row r="208" spans="1:10" x14ac:dyDescent="0.25">
      <c r="A208" t="s">
        <v>704</v>
      </c>
      <c r="B208" t="s">
        <v>223</v>
      </c>
      <c r="C208" t="s">
        <v>27</v>
      </c>
      <c r="D208" t="s">
        <v>3598</v>
      </c>
      <c r="E208" s="54">
        <v>967040</v>
      </c>
      <c r="F208" s="54">
        <v>943998</v>
      </c>
      <c r="G208" s="54">
        <v>-23042</v>
      </c>
      <c r="H208" s="80">
        <v>-2.3827349437458636E-2</v>
      </c>
      <c r="I208" t="e">
        <f>MATCH(D208,#REF!,0)</f>
        <v>#REF!</v>
      </c>
      <c r="J208" t="str">
        <f t="shared" si="3"/>
        <v>063876</v>
      </c>
    </row>
    <row r="209" spans="1:10" x14ac:dyDescent="0.25">
      <c r="A209" t="s">
        <v>707</v>
      </c>
      <c r="B209" t="s">
        <v>223</v>
      </c>
      <c r="C209" t="s">
        <v>27</v>
      </c>
      <c r="D209" t="s">
        <v>3599</v>
      </c>
      <c r="E209" s="54">
        <v>738810</v>
      </c>
      <c r="F209" s="54">
        <v>739298</v>
      </c>
      <c r="G209" s="54">
        <v>488</v>
      </c>
      <c r="H209" s="80">
        <v>6.6052164967989068E-4</v>
      </c>
      <c r="I209" t="e">
        <f>MATCH(D209,#REF!,0)</f>
        <v>#REF!</v>
      </c>
      <c r="J209" t="str">
        <f t="shared" si="3"/>
        <v>063888</v>
      </c>
    </row>
    <row r="210" spans="1:10" x14ac:dyDescent="0.25">
      <c r="A210" t="s">
        <v>710</v>
      </c>
      <c r="B210" t="s">
        <v>223</v>
      </c>
      <c r="C210" t="s">
        <v>27</v>
      </c>
      <c r="D210" t="s">
        <v>3600</v>
      </c>
      <c r="E210" s="54">
        <v>1033465</v>
      </c>
      <c r="F210" s="54">
        <v>1070234</v>
      </c>
      <c r="G210" s="54">
        <v>36769</v>
      </c>
      <c r="H210" s="80">
        <v>3.5578369852873583E-2</v>
      </c>
      <c r="I210" t="e">
        <f>MATCH(D210,#REF!,0)</f>
        <v>#REF!</v>
      </c>
      <c r="J210" t="str">
        <f t="shared" si="3"/>
        <v>063900</v>
      </c>
    </row>
    <row r="211" spans="1:10" x14ac:dyDescent="0.25">
      <c r="A211" t="s">
        <v>713</v>
      </c>
      <c r="B211" t="s">
        <v>223</v>
      </c>
      <c r="C211" t="s">
        <v>27</v>
      </c>
      <c r="D211" t="s">
        <v>3601</v>
      </c>
      <c r="E211" s="54">
        <v>1071981</v>
      </c>
      <c r="F211" s="54">
        <v>1072837</v>
      </c>
      <c r="G211" s="54">
        <v>856</v>
      </c>
      <c r="H211" s="80">
        <v>7.9852161558833601E-4</v>
      </c>
      <c r="I211" t="e">
        <f>MATCH(D211,#REF!,0)</f>
        <v>#REF!</v>
      </c>
      <c r="J211" t="str">
        <f t="shared" si="3"/>
        <v>063918</v>
      </c>
    </row>
    <row r="212" spans="1:10" x14ac:dyDescent="0.25">
      <c r="A212" t="s">
        <v>716</v>
      </c>
      <c r="B212" t="s">
        <v>223</v>
      </c>
      <c r="C212" t="s">
        <v>47</v>
      </c>
      <c r="D212" t="s">
        <v>3602</v>
      </c>
      <c r="E212" s="54">
        <v>903527</v>
      </c>
      <c r="F212" s="54">
        <v>854222</v>
      </c>
      <c r="G212" s="54">
        <v>-49305</v>
      </c>
      <c r="H212" s="80">
        <v>-5.4569481598225618E-2</v>
      </c>
      <c r="I212" t="e">
        <f>MATCH(D212,#REF!,0)</f>
        <v>#REF!</v>
      </c>
      <c r="J212" t="str">
        <f t="shared" si="3"/>
        <v>063924</v>
      </c>
    </row>
    <row r="213" spans="1:10" x14ac:dyDescent="0.25">
      <c r="A213" t="s">
        <v>719</v>
      </c>
      <c r="B213" t="s">
        <v>223</v>
      </c>
      <c r="C213" t="s">
        <v>27</v>
      </c>
      <c r="D213" t="s">
        <v>3603</v>
      </c>
      <c r="E213" s="54">
        <v>246968</v>
      </c>
      <c r="F213" s="54">
        <v>232215</v>
      </c>
      <c r="G213" s="54">
        <v>-14753</v>
      </c>
      <c r="H213" s="80">
        <v>-5.9736484078909011E-2</v>
      </c>
      <c r="I213" t="e">
        <f>MATCH(D213,#REF!,0)</f>
        <v>#REF!</v>
      </c>
      <c r="J213" t="str">
        <f t="shared" si="3"/>
        <v>063942</v>
      </c>
    </row>
    <row r="214" spans="1:10" x14ac:dyDescent="0.25">
      <c r="A214" t="s">
        <v>722</v>
      </c>
      <c r="B214" t="s">
        <v>223</v>
      </c>
      <c r="C214" t="s">
        <v>27</v>
      </c>
      <c r="D214" t="s">
        <v>3604</v>
      </c>
      <c r="E214" s="54">
        <v>725251</v>
      </c>
      <c r="F214" s="54">
        <v>749142</v>
      </c>
      <c r="G214" s="54">
        <v>23891</v>
      </c>
      <c r="H214" s="80">
        <v>3.2941698804965454E-2</v>
      </c>
      <c r="I214" t="e">
        <f>MATCH(D214,#REF!,0)</f>
        <v>#REF!</v>
      </c>
      <c r="J214" t="str">
        <f t="shared" si="3"/>
        <v>063966</v>
      </c>
    </row>
    <row r="215" spans="1:10" x14ac:dyDescent="0.25">
      <c r="A215" t="s">
        <v>725</v>
      </c>
      <c r="B215" t="s">
        <v>223</v>
      </c>
      <c r="C215" t="s">
        <v>47</v>
      </c>
      <c r="D215" t="s">
        <v>3605</v>
      </c>
      <c r="E215" s="54">
        <v>822867</v>
      </c>
      <c r="F215" s="54">
        <v>789590</v>
      </c>
      <c r="G215" s="54">
        <v>-33277</v>
      </c>
      <c r="H215" s="80">
        <v>-4.044031416984762E-2</v>
      </c>
      <c r="I215" t="e">
        <f>MATCH(D215,#REF!,0)</f>
        <v>#REF!</v>
      </c>
      <c r="J215" t="str">
        <f t="shared" si="3"/>
        <v>064002</v>
      </c>
    </row>
    <row r="216" spans="1:10" x14ac:dyDescent="0.25">
      <c r="A216" t="s">
        <v>728</v>
      </c>
      <c r="B216" t="s">
        <v>223</v>
      </c>
      <c r="C216" t="s">
        <v>47</v>
      </c>
      <c r="D216" t="s">
        <v>3606</v>
      </c>
      <c r="E216" s="54">
        <v>929260</v>
      </c>
      <c r="F216" s="54">
        <v>935585</v>
      </c>
      <c r="G216" s="54">
        <v>6325</v>
      </c>
      <c r="H216" s="80">
        <v>6.8064911865355227E-3</v>
      </c>
      <c r="I216" t="e">
        <f>MATCH(D216,#REF!,0)</f>
        <v>#REF!</v>
      </c>
      <c r="J216" t="str">
        <f t="shared" si="3"/>
        <v>064014</v>
      </c>
    </row>
    <row r="217" spans="1:10" x14ac:dyDescent="0.25">
      <c r="A217" t="s">
        <v>731</v>
      </c>
      <c r="B217" t="s">
        <v>223</v>
      </c>
      <c r="C217" t="s">
        <v>47</v>
      </c>
      <c r="D217" t="s">
        <v>3607</v>
      </c>
      <c r="E217" s="54">
        <v>687321</v>
      </c>
      <c r="F217" s="54">
        <v>700827</v>
      </c>
      <c r="G217" s="54">
        <v>13506</v>
      </c>
      <c r="H217" s="80">
        <v>1.9650207108468969E-2</v>
      </c>
      <c r="I217" t="e">
        <f>MATCH(D217,#REF!,0)</f>
        <v>#REF!</v>
      </c>
      <c r="J217" t="str">
        <f t="shared" si="3"/>
        <v>064074</v>
      </c>
    </row>
    <row r="218" spans="1:10" x14ac:dyDescent="0.25">
      <c r="A218" t="s">
        <v>734</v>
      </c>
      <c r="B218" t="s">
        <v>223</v>
      </c>
      <c r="C218" t="s">
        <v>27</v>
      </c>
      <c r="D218" t="s">
        <v>3608</v>
      </c>
      <c r="E218" s="54">
        <v>464500</v>
      </c>
      <c r="F218" s="54">
        <v>446268</v>
      </c>
      <c r="G218" s="54">
        <v>-18232</v>
      </c>
      <c r="H218" s="80">
        <v>-3.92508073196986E-2</v>
      </c>
      <c r="I218" t="e">
        <f>MATCH(D218,#REF!,0)</f>
        <v>#REF!</v>
      </c>
      <c r="J218" t="str">
        <f t="shared" si="3"/>
        <v>064134</v>
      </c>
    </row>
    <row r="219" spans="1:10" x14ac:dyDescent="0.25">
      <c r="A219" t="s">
        <v>737</v>
      </c>
      <c r="B219" t="s">
        <v>223</v>
      </c>
      <c r="C219" t="s">
        <v>47</v>
      </c>
      <c r="D219" t="s">
        <v>3609</v>
      </c>
      <c r="E219" s="54">
        <v>212515</v>
      </c>
      <c r="F219" s="54">
        <v>197653</v>
      </c>
      <c r="G219" s="54">
        <v>-14862</v>
      </c>
      <c r="H219" s="80">
        <v>-6.9933887019739779E-2</v>
      </c>
      <c r="I219" t="e">
        <f>MATCH(D219,#REF!,0)</f>
        <v>#REF!</v>
      </c>
      <c r="J219" t="str">
        <f t="shared" si="3"/>
        <v>064158</v>
      </c>
    </row>
    <row r="220" spans="1:10" x14ac:dyDescent="0.25">
      <c r="A220" t="s">
        <v>740</v>
      </c>
      <c r="B220" t="s">
        <v>223</v>
      </c>
      <c r="C220" t="s">
        <v>27</v>
      </c>
      <c r="D220" t="s">
        <v>3610</v>
      </c>
      <c r="E220" s="54">
        <v>543592</v>
      </c>
      <c r="F220" s="54">
        <v>548276</v>
      </c>
      <c r="G220" s="54">
        <v>4684</v>
      </c>
      <c r="H220" s="80">
        <v>8.6167566851609294E-3</v>
      </c>
      <c r="I220" t="e">
        <f>MATCH(D220,#REF!,0)</f>
        <v>#REF!</v>
      </c>
      <c r="J220" t="str">
        <f t="shared" si="3"/>
        <v>064176</v>
      </c>
    </row>
    <row r="221" spans="1:10" x14ac:dyDescent="0.25">
      <c r="A221" t="s">
        <v>744</v>
      </c>
      <c r="B221" t="s">
        <v>223</v>
      </c>
      <c r="C221" t="s">
        <v>99</v>
      </c>
      <c r="D221" t="s">
        <v>3611</v>
      </c>
      <c r="E221" s="54">
        <v>1582591</v>
      </c>
      <c r="F221" s="54">
        <v>1585136</v>
      </c>
      <c r="G221" s="54">
        <v>2545</v>
      </c>
      <c r="H221" s="80">
        <v>1.6081223765331662E-3</v>
      </c>
      <c r="I221" t="e">
        <f>MATCH(D221,#REF!,0)</f>
        <v>#REF!</v>
      </c>
      <c r="J221" t="str">
        <f t="shared" si="3"/>
        <v>069001</v>
      </c>
    </row>
    <row r="222" spans="1:10" x14ac:dyDescent="0.25">
      <c r="A222" t="s">
        <v>746</v>
      </c>
      <c r="B222" t="s">
        <v>223</v>
      </c>
      <c r="C222" t="s">
        <v>99</v>
      </c>
      <c r="D222" t="s">
        <v>3612</v>
      </c>
      <c r="E222" s="54">
        <v>2912880</v>
      </c>
      <c r="F222" s="54">
        <v>2976594</v>
      </c>
      <c r="G222" s="54">
        <v>63714</v>
      </c>
      <c r="H222" s="80">
        <v>2.1873197660047788E-2</v>
      </c>
      <c r="I222" t="e">
        <f>MATCH(D222,#REF!,0)</f>
        <v>#REF!</v>
      </c>
      <c r="J222" t="str">
        <f t="shared" si="3"/>
        <v>069013</v>
      </c>
    </row>
    <row r="223" spans="1:10" x14ac:dyDescent="0.25">
      <c r="A223" t="s">
        <v>747</v>
      </c>
      <c r="B223" t="s">
        <v>223</v>
      </c>
      <c r="C223" t="s">
        <v>99</v>
      </c>
      <c r="D223" t="s">
        <v>3613</v>
      </c>
      <c r="E223" s="54">
        <v>3251515</v>
      </c>
      <c r="F223" s="54">
        <v>3175180</v>
      </c>
      <c r="G223" s="54">
        <v>-76335</v>
      </c>
      <c r="H223" s="80">
        <v>-2.3476748531069364E-2</v>
      </c>
      <c r="I223" t="e">
        <f>MATCH(D223,#REF!,0)</f>
        <v>#REF!</v>
      </c>
      <c r="J223" t="str">
        <f t="shared" si="3"/>
        <v>069019</v>
      </c>
    </row>
    <row r="224" spans="1:10" x14ac:dyDescent="0.25">
      <c r="A224" t="s">
        <v>748</v>
      </c>
      <c r="B224" t="s">
        <v>223</v>
      </c>
      <c r="C224" t="s">
        <v>99</v>
      </c>
      <c r="D224" t="s">
        <v>3614</v>
      </c>
      <c r="E224" s="54">
        <v>4769103</v>
      </c>
      <c r="F224" s="54">
        <v>4654526</v>
      </c>
      <c r="G224" s="54">
        <v>-114577</v>
      </c>
      <c r="H224" s="80">
        <v>-2.4024853310989507E-2</v>
      </c>
      <c r="I224" t="e">
        <f>MATCH(D224,#REF!,0)</f>
        <v>#REF!</v>
      </c>
      <c r="J224" t="str">
        <f t="shared" si="3"/>
        <v>069029</v>
      </c>
    </row>
    <row r="225" spans="1:10" x14ac:dyDescent="0.25">
      <c r="A225" t="s">
        <v>750</v>
      </c>
      <c r="B225" t="s">
        <v>223</v>
      </c>
      <c r="C225" t="s">
        <v>99</v>
      </c>
      <c r="D225" t="s">
        <v>3615</v>
      </c>
      <c r="E225" s="54">
        <v>21747244</v>
      </c>
      <c r="F225" s="54">
        <v>21084444</v>
      </c>
      <c r="G225" s="54">
        <v>-662800</v>
      </c>
      <c r="H225" s="80">
        <v>-3.0477425093496904E-2</v>
      </c>
      <c r="I225" t="e">
        <f>MATCH(D225,#REF!,0)</f>
        <v>#REF!</v>
      </c>
      <c r="J225" t="str">
        <f t="shared" si="3"/>
        <v>069037</v>
      </c>
    </row>
    <row r="226" spans="1:10" x14ac:dyDescent="0.25">
      <c r="A226" t="s">
        <v>752</v>
      </c>
      <c r="B226" t="s">
        <v>223</v>
      </c>
      <c r="C226" t="s">
        <v>99</v>
      </c>
      <c r="D226" t="s">
        <v>3616</v>
      </c>
      <c r="E226" s="54">
        <v>1290667</v>
      </c>
      <c r="F226" s="54">
        <v>1283613</v>
      </c>
      <c r="G226" s="54">
        <v>-7054</v>
      </c>
      <c r="H226" s="80">
        <v>-5.4653911504671613E-3</v>
      </c>
      <c r="I226" t="e">
        <f>MATCH(D226,#REF!,0)</f>
        <v>#REF!</v>
      </c>
      <c r="J226" t="str">
        <f t="shared" si="3"/>
        <v>069041</v>
      </c>
    </row>
    <row r="227" spans="1:10" x14ac:dyDescent="0.25">
      <c r="A227" t="s">
        <v>3316</v>
      </c>
      <c r="B227" t="s">
        <v>223</v>
      </c>
      <c r="C227" t="s">
        <v>99</v>
      </c>
      <c r="D227" t="s">
        <v>3617</v>
      </c>
      <c r="E227" s="54">
        <v>856820</v>
      </c>
      <c r="F227" s="54">
        <v>865067</v>
      </c>
      <c r="G227" s="54">
        <v>8247</v>
      </c>
      <c r="H227" s="80">
        <v>9.6251254639247458E-3</v>
      </c>
      <c r="I227" t="e">
        <f>MATCH(D227,#REF!,0)</f>
        <v>#REF!</v>
      </c>
      <c r="J227" t="str">
        <f t="shared" si="3"/>
        <v>069053</v>
      </c>
    </row>
    <row r="228" spans="1:10" x14ac:dyDescent="0.25">
      <c r="A228" t="s">
        <v>755</v>
      </c>
      <c r="B228" t="s">
        <v>223</v>
      </c>
      <c r="C228" t="s">
        <v>99</v>
      </c>
      <c r="D228" t="s">
        <v>3618</v>
      </c>
      <c r="E228" s="54">
        <v>3069555</v>
      </c>
      <c r="F228" s="54">
        <v>3042788</v>
      </c>
      <c r="G228" s="54">
        <v>-26767</v>
      </c>
      <c r="H228" s="80">
        <v>-8.7201565047702358E-3</v>
      </c>
      <c r="I228" t="e">
        <f>MATCH(D228,#REF!,0)</f>
        <v>#REF!</v>
      </c>
      <c r="J228" t="str">
        <f t="shared" si="3"/>
        <v>069059</v>
      </c>
    </row>
    <row r="229" spans="1:10" x14ac:dyDescent="0.25">
      <c r="A229" t="s">
        <v>757</v>
      </c>
      <c r="B229" t="s">
        <v>223</v>
      </c>
      <c r="C229" t="s">
        <v>99</v>
      </c>
      <c r="D229" t="s">
        <v>3619</v>
      </c>
      <c r="E229" s="54">
        <v>7180090</v>
      </c>
      <c r="F229" s="54">
        <v>7055780</v>
      </c>
      <c r="G229" s="54">
        <v>-124310</v>
      </c>
      <c r="H229" s="80">
        <v>-1.7313153456293723E-2</v>
      </c>
      <c r="I229" t="e">
        <f>MATCH(D229,#REF!,0)</f>
        <v>#REF!</v>
      </c>
      <c r="J229" t="str">
        <f t="shared" si="3"/>
        <v>069065</v>
      </c>
    </row>
    <row r="230" spans="1:10" x14ac:dyDescent="0.25">
      <c r="A230" t="s">
        <v>759</v>
      </c>
      <c r="B230" t="s">
        <v>223</v>
      </c>
      <c r="C230" t="s">
        <v>99</v>
      </c>
      <c r="D230" t="s">
        <v>3620</v>
      </c>
      <c r="E230" s="54">
        <v>4825869</v>
      </c>
      <c r="F230" s="54">
        <v>4815600</v>
      </c>
      <c r="G230" s="54">
        <v>-10269</v>
      </c>
      <c r="H230" s="80">
        <v>-2.1279069116878226E-3</v>
      </c>
      <c r="I230" t="e">
        <f>MATCH(D230,#REF!,0)</f>
        <v>#REF!</v>
      </c>
      <c r="J230" t="str">
        <f t="shared" si="3"/>
        <v>069067</v>
      </c>
    </row>
    <row r="231" spans="1:10" x14ac:dyDescent="0.25">
      <c r="A231" t="s">
        <v>761</v>
      </c>
      <c r="B231" t="s">
        <v>223</v>
      </c>
      <c r="C231" t="s">
        <v>99</v>
      </c>
      <c r="D231" t="s">
        <v>3621</v>
      </c>
      <c r="E231" s="54">
        <v>6109679</v>
      </c>
      <c r="F231" s="54">
        <v>6046806</v>
      </c>
      <c r="G231" s="54">
        <v>-62873</v>
      </c>
      <c r="H231" s="80">
        <v>-1.0290720674523163E-2</v>
      </c>
      <c r="I231" t="e">
        <f>MATCH(D231,#REF!,0)</f>
        <v>#REF!</v>
      </c>
      <c r="J231" t="str">
        <f t="shared" si="3"/>
        <v>069071</v>
      </c>
    </row>
    <row r="232" spans="1:10" x14ac:dyDescent="0.25">
      <c r="A232" t="s">
        <v>763</v>
      </c>
      <c r="B232" t="s">
        <v>223</v>
      </c>
      <c r="C232" t="s">
        <v>99</v>
      </c>
      <c r="D232" t="s">
        <v>3622</v>
      </c>
      <c r="E232" s="54">
        <v>3513491</v>
      </c>
      <c r="F232" s="54">
        <v>3592522</v>
      </c>
      <c r="G232" s="54">
        <v>79031</v>
      </c>
      <c r="H232" s="80">
        <v>2.249358259349462E-2</v>
      </c>
      <c r="I232" t="e">
        <f>MATCH(D232,#REF!,0)</f>
        <v>#REF!</v>
      </c>
      <c r="J232" t="str">
        <f t="shared" si="3"/>
        <v>069073</v>
      </c>
    </row>
    <row r="233" spans="1:10" x14ac:dyDescent="0.25">
      <c r="A233" t="s">
        <v>764</v>
      </c>
      <c r="B233" t="s">
        <v>223</v>
      </c>
      <c r="C233" t="s">
        <v>99</v>
      </c>
      <c r="D233" t="s">
        <v>3623</v>
      </c>
      <c r="E233" s="54">
        <v>2579454</v>
      </c>
      <c r="F233" s="54">
        <v>2421962</v>
      </c>
      <c r="G233" s="54">
        <v>-157492</v>
      </c>
      <c r="H233" s="80">
        <v>-6.1056332076478204E-2</v>
      </c>
      <c r="I233" t="e">
        <f>MATCH(D233,#REF!,0)</f>
        <v>#REF!</v>
      </c>
      <c r="J233" t="str">
        <f t="shared" si="3"/>
        <v>069077</v>
      </c>
    </row>
    <row r="234" spans="1:10" x14ac:dyDescent="0.25">
      <c r="A234" t="s">
        <v>766</v>
      </c>
      <c r="B234" t="s">
        <v>223</v>
      </c>
      <c r="C234" t="s">
        <v>99</v>
      </c>
      <c r="D234" t="s">
        <v>3624</v>
      </c>
      <c r="E234" s="54">
        <v>1667872</v>
      </c>
      <c r="F234" s="54">
        <v>1627673</v>
      </c>
      <c r="G234" s="54">
        <v>-40199</v>
      </c>
      <c r="H234" s="80">
        <v>-2.4101969455689647E-2</v>
      </c>
      <c r="I234" t="e">
        <f>MATCH(D234,#REF!,0)</f>
        <v>#REF!</v>
      </c>
      <c r="J234" t="str">
        <f t="shared" si="3"/>
        <v>069079</v>
      </c>
    </row>
    <row r="235" spans="1:10" x14ac:dyDescent="0.25">
      <c r="A235" t="s">
        <v>770</v>
      </c>
      <c r="B235" t="s">
        <v>223</v>
      </c>
      <c r="C235" t="s">
        <v>99</v>
      </c>
      <c r="D235" t="s">
        <v>3625</v>
      </c>
      <c r="E235" s="54">
        <v>2444448</v>
      </c>
      <c r="F235" s="54">
        <v>2393716</v>
      </c>
      <c r="G235" s="54">
        <v>-50732</v>
      </c>
      <c r="H235" s="80">
        <v>-2.0753969812407545E-2</v>
      </c>
      <c r="I235" t="e">
        <f>MATCH(D235,#REF!,0)</f>
        <v>#REF!</v>
      </c>
      <c r="J235" t="str">
        <f t="shared" si="3"/>
        <v>069081</v>
      </c>
    </row>
    <row r="236" spans="1:10" x14ac:dyDescent="0.25">
      <c r="A236" t="s">
        <v>772</v>
      </c>
      <c r="B236" t="s">
        <v>223</v>
      </c>
      <c r="C236" t="s">
        <v>99</v>
      </c>
      <c r="D236" t="s">
        <v>3626</v>
      </c>
      <c r="E236" s="54">
        <v>1560771</v>
      </c>
      <c r="F236" s="54">
        <v>1511673</v>
      </c>
      <c r="G236" s="54">
        <v>-49098</v>
      </c>
      <c r="H236" s="80">
        <v>-3.145752964400287E-2</v>
      </c>
      <c r="I236" t="e">
        <f>MATCH(D236,#REF!,0)</f>
        <v>#REF!</v>
      </c>
      <c r="J236" t="str">
        <f t="shared" si="3"/>
        <v>069083</v>
      </c>
    </row>
    <row r="237" spans="1:10" x14ac:dyDescent="0.25">
      <c r="A237" t="s">
        <v>774</v>
      </c>
      <c r="B237" t="s">
        <v>223</v>
      </c>
      <c r="C237" t="s">
        <v>99</v>
      </c>
      <c r="D237" t="s">
        <v>3627</v>
      </c>
      <c r="E237" s="54">
        <v>1469642</v>
      </c>
      <c r="F237" s="54">
        <v>1454488</v>
      </c>
      <c r="G237" s="54">
        <v>-15154</v>
      </c>
      <c r="H237" s="80">
        <v>-1.0311354738092679E-2</v>
      </c>
      <c r="I237" t="e">
        <f>MATCH(D237,#REF!,0)</f>
        <v>#REF!</v>
      </c>
      <c r="J237" t="str">
        <f t="shared" si="3"/>
        <v>069085</v>
      </c>
    </row>
    <row r="238" spans="1:10" x14ac:dyDescent="0.25">
      <c r="A238" t="s">
        <v>776</v>
      </c>
      <c r="B238" t="s">
        <v>223</v>
      </c>
      <c r="C238" t="s">
        <v>99</v>
      </c>
      <c r="D238" t="s">
        <v>3628</v>
      </c>
      <c r="E238" s="54">
        <v>1672392</v>
      </c>
      <c r="F238" s="54">
        <v>1617290</v>
      </c>
      <c r="G238" s="54">
        <v>-55102</v>
      </c>
      <c r="H238" s="80">
        <v>-3.2948016972097448E-2</v>
      </c>
      <c r="I238" t="e">
        <f>MATCH(D238,#REF!,0)</f>
        <v>#REF!</v>
      </c>
      <c r="J238" t="str">
        <f t="shared" si="3"/>
        <v>069097</v>
      </c>
    </row>
    <row r="239" spans="1:10" x14ac:dyDescent="0.25">
      <c r="A239" t="s">
        <v>777</v>
      </c>
      <c r="B239" t="s">
        <v>223</v>
      </c>
      <c r="C239" t="s">
        <v>99</v>
      </c>
      <c r="D239" t="s">
        <v>3629</v>
      </c>
      <c r="E239" s="54">
        <v>2112059</v>
      </c>
      <c r="F239" s="54">
        <v>2139064</v>
      </c>
      <c r="G239" s="54">
        <v>27005</v>
      </c>
      <c r="H239" s="80">
        <v>1.2786101145848671E-2</v>
      </c>
      <c r="I239" t="e">
        <f>MATCH(D239,#REF!,0)</f>
        <v>#REF!</v>
      </c>
      <c r="J239" t="str">
        <f t="shared" si="3"/>
        <v>069099</v>
      </c>
    </row>
    <row r="240" spans="1:10" x14ac:dyDescent="0.25">
      <c r="A240" t="s">
        <v>779</v>
      </c>
      <c r="B240" t="s">
        <v>223</v>
      </c>
      <c r="C240" t="s">
        <v>99</v>
      </c>
      <c r="D240" t="s">
        <v>3630</v>
      </c>
      <c r="E240" s="54">
        <v>1514082</v>
      </c>
      <c r="F240" s="54">
        <v>1531833</v>
      </c>
      <c r="G240" s="54">
        <v>17751</v>
      </c>
      <c r="H240" s="80">
        <v>1.1723935691726075E-2</v>
      </c>
      <c r="I240" t="e">
        <f>MATCH(D240,#REF!,0)</f>
        <v>#REF!</v>
      </c>
      <c r="J240" t="str">
        <f t="shared" si="3"/>
        <v>069111</v>
      </c>
    </row>
    <row r="241" spans="1:10" x14ac:dyDescent="0.25">
      <c r="A241" t="s">
        <v>781</v>
      </c>
      <c r="B241" t="s">
        <v>6</v>
      </c>
      <c r="C241" t="s">
        <v>19</v>
      </c>
      <c r="D241" t="s">
        <v>3631</v>
      </c>
      <c r="E241" s="54">
        <v>8407804</v>
      </c>
      <c r="F241" s="54">
        <v>8292594</v>
      </c>
      <c r="G241" s="54">
        <v>-115210</v>
      </c>
      <c r="H241" s="80">
        <v>-1.3702745687221062E-2</v>
      </c>
      <c r="I241" t="e">
        <f>MATCH(D241,#REF!,0)</f>
        <v>#REF!</v>
      </c>
      <c r="J241" t="str">
        <f t="shared" si="3"/>
        <v>089999</v>
      </c>
    </row>
    <row r="242" spans="1:10" x14ac:dyDescent="0.25">
      <c r="A242" t="s">
        <v>783</v>
      </c>
      <c r="B242" t="s">
        <v>6</v>
      </c>
      <c r="C242" t="s">
        <v>47</v>
      </c>
      <c r="D242" t="s">
        <v>3632</v>
      </c>
      <c r="E242" s="54">
        <v>457928</v>
      </c>
      <c r="F242" s="54">
        <v>458353</v>
      </c>
      <c r="G242" s="54">
        <v>425</v>
      </c>
      <c r="H242" s="80">
        <v>9.2809349941475516E-4</v>
      </c>
      <c r="I242" t="e">
        <f>MATCH(D242,#REF!,0)</f>
        <v>#REF!</v>
      </c>
      <c r="J242" t="str">
        <f t="shared" si="3"/>
        <v>080054</v>
      </c>
    </row>
    <row r="243" spans="1:10" x14ac:dyDescent="0.25">
      <c r="A243" t="s">
        <v>787</v>
      </c>
      <c r="B243" t="s">
        <v>6</v>
      </c>
      <c r="C243" t="s">
        <v>27</v>
      </c>
      <c r="D243" t="s">
        <v>3633</v>
      </c>
      <c r="E243" s="54">
        <v>2718700</v>
      </c>
      <c r="F243" s="54">
        <v>2711711</v>
      </c>
      <c r="G243" s="54">
        <v>-6989</v>
      </c>
      <c r="H243" s="80">
        <v>-2.5707139441644906E-3</v>
      </c>
      <c r="I243" t="e">
        <f>MATCH(D243,#REF!,0)</f>
        <v>#REF!</v>
      </c>
      <c r="J243" t="str">
        <f t="shared" si="3"/>
        <v>080072</v>
      </c>
    </row>
    <row r="244" spans="1:10" x14ac:dyDescent="0.25">
      <c r="A244" t="s">
        <v>789</v>
      </c>
      <c r="B244" t="s">
        <v>6</v>
      </c>
      <c r="C244" t="s">
        <v>27</v>
      </c>
      <c r="D244" t="s">
        <v>3634</v>
      </c>
      <c r="E244" s="54">
        <v>754180</v>
      </c>
      <c r="F244" s="54">
        <v>720822</v>
      </c>
      <c r="G244" s="54">
        <v>-33358</v>
      </c>
      <c r="H244" s="80">
        <v>-4.4230820228592642E-2</v>
      </c>
      <c r="I244" t="e">
        <f>MATCH(D244,#REF!,0)</f>
        <v>#REF!</v>
      </c>
      <c r="J244" t="str">
        <f t="shared" si="3"/>
        <v>080144</v>
      </c>
    </row>
    <row r="245" spans="1:10" x14ac:dyDescent="0.25">
      <c r="A245" t="s">
        <v>792</v>
      </c>
      <c r="B245" t="s">
        <v>6</v>
      </c>
      <c r="C245" t="s">
        <v>27</v>
      </c>
      <c r="D245" t="s">
        <v>3635</v>
      </c>
      <c r="E245" s="54">
        <v>203934</v>
      </c>
      <c r="F245" s="54">
        <v>201528</v>
      </c>
      <c r="G245" s="54">
        <v>-2406</v>
      </c>
      <c r="H245" s="80">
        <v>-1.1797934625908382E-2</v>
      </c>
      <c r="I245" t="e">
        <f>MATCH(D245,#REF!,0)</f>
        <v>#REF!</v>
      </c>
      <c r="J245" t="str">
        <f t="shared" si="3"/>
        <v>080180</v>
      </c>
    </row>
    <row r="246" spans="1:10" x14ac:dyDescent="0.25">
      <c r="A246" t="s">
        <v>795</v>
      </c>
      <c r="B246" t="s">
        <v>6</v>
      </c>
      <c r="C246" t="s">
        <v>47</v>
      </c>
      <c r="D246" t="s">
        <v>3636</v>
      </c>
      <c r="E246" s="54">
        <v>306907</v>
      </c>
      <c r="F246" s="54">
        <v>311924</v>
      </c>
      <c r="G246" s="54">
        <v>5017</v>
      </c>
      <c r="H246" s="80">
        <v>1.6346971558159312E-2</v>
      </c>
      <c r="I246" t="e">
        <f>MATCH(D246,#REF!,0)</f>
        <v>#REF!</v>
      </c>
      <c r="J246" t="str">
        <f t="shared" si="3"/>
        <v>080238</v>
      </c>
    </row>
    <row r="247" spans="1:10" x14ac:dyDescent="0.25">
      <c r="A247" t="s">
        <v>798</v>
      </c>
      <c r="B247" t="s">
        <v>6</v>
      </c>
      <c r="C247" t="s">
        <v>27</v>
      </c>
      <c r="D247" t="s">
        <v>3637</v>
      </c>
      <c r="E247" s="54">
        <v>2499838</v>
      </c>
      <c r="F247" s="54">
        <v>2560055</v>
      </c>
      <c r="G247" s="54">
        <v>60217</v>
      </c>
      <c r="H247" s="80">
        <v>2.4088360925787991E-2</v>
      </c>
      <c r="I247" t="e">
        <f>MATCH(D247,#REF!,0)</f>
        <v>#REF!</v>
      </c>
      <c r="J247" t="str">
        <f t="shared" si="3"/>
        <v>080288</v>
      </c>
    </row>
    <row r="248" spans="1:10" x14ac:dyDescent="0.25">
      <c r="A248" t="s">
        <v>800</v>
      </c>
      <c r="B248" t="s">
        <v>6</v>
      </c>
      <c r="C248" t="s">
        <v>27</v>
      </c>
      <c r="D248" t="s">
        <v>3638</v>
      </c>
      <c r="E248" s="54">
        <v>7170263</v>
      </c>
      <c r="F248" s="54">
        <v>6859983</v>
      </c>
      <c r="G248" s="54">
        <v>-310280</v>
      </c>
      <c r="H248" s="80">
        <v>-4.3273168641094477E-2</v>
      </c>
      <c r="I248" t="e">
        <f>MATCH(D248,#REF!,0)</f>
        <v>#REF!</v>
      </c>
      <c r="J248" t="str">
        <f t="shared" si="3"/>
        <v>080390</v>
      </c>
    </row>
    <row r="249" spans="1:10" x14ac:dyDescent="0.25">
      <c r="A249" t="s">
        <v>803</v>
      </c>
      <c r="B249" t="s">
        <v>6</v>
      </c>
      <c r="C249" t="s">
        <v>27</v>
      </c>
      <c r="D249" t="s">
        <v>3639</v>
      </c>
      <c r="E249" s="54">
        <v>995649</v>
      </c>
      <c r="F249" s="54">
        <v>924036</v>
      </c>
      <c r="G249" s="54">
        <v>-71613</v>
      </c>
      <c r="H249" s="80">
        <v>-7.1925949807612924E-2</v>
      </c>
      <c r="I249" t="e">
        <f>MATCH(D249,#REF!,0)</f>
        <v>#REF!</v>
      </c>
      <c r="J249" t="str">
        <f t="shared" si="3"/>
        <v>080552</v>
      </c>
    </row>
    <row r="250" spans="1:10" x14ac:dyDescent="0.25">
      <c r="A250" t="s">
        <v>807</v>
      </c>
      <c r="B250" t="s">
        <v>6</v>
      </c>
      <c r="C250" t="s">
        <v>27</v>
      </c>
      <c r="D250" t="s">
        <v>3640</v>
      </c>
      <c r="E250" s="54">
        <v>384441</v>
      </c>
      <c r="F250" s="54">
        <v>376349</v>
      </c>
      <c r="G250" s="54">
        <v>-8092</v>
      </c>
      <c r="H250" s="80">
        <v>-2.1048743500303037E-2</v>
      </c>
      <c r="I250" t="e">
        <f>MATCH(D250,#REF!,0)</f>
        <v>#REF!</v>
      </c>
      <c r="J250" t="str">
        <f t="shared" si="3"/>
        <v>080672</v>
      </c>
    </row>
    <row r="251" spans="1:10" x14ac:dyDescent="0.25">
      <c r="A251" t="s">
        <v>811</v>
      </c>
      <c r="B251" t="s">
        <v>6</v>
      </c>
      <c r="C251" t="s">
        <v>27</v>
      </c>
      <c r="D251" t="s">
        <v>3641</v>
      </c>
      <c r="E251" s="54">
        <v>871110</v>
      </c>
      <c r="F251" s="54">
        <v>848389</v>
      </c>
      <c r="G251" s="54">
        <v>-22721</v>
      </c>
      <c r="H251" s="80">
        <v>-2.6082813881140154E-2</v>
      </c>
      <c r="I251" t="e">
        <f>MATCH(D251,#REF!,0)</f>
        <v>#REF!</v>
      </c>
      <c r="J251" t="str">
        <f t="shared" si="3"/>
        <v>080690</v>
      </c>
    </row>
    <row r="252" spans="1:10" x14ac:dyDescent="0.25">
      <c r="A252" t="s">
        <v>427</v>
      </c>
      <c r="B252" t="s">
        <v>6</v>
      </c>
      <c r="C252" t="s">
        <v>47</v>
      </c>
      <c r="D252" t="s">
        <v>3642</v>
      </c>
      <c r="E252" s="54">
        <v>923522</v>
      </c>
      <c r="F252" s="54">
        <v>875805</v>
      </c>
      <c r="G252" s="54">
        <v>-47717</v>
      </c>
      <c r="H252" s="80">
        <v>-5.1668503836400217E-2</v>
      </c>
      <c r="I252" t="e">
        <f>MATCH(D252,#REF!,0)</f>
        <v>#REF!</v>
      </c>
      <c r="J252" t="str">
        <f t="shared" si="3"/>
        <v>080906</v>
      </c>
    </row>
    <row r="253" spans="1:10" x14ac:dyDescent="0.25">
      <c r="A253" t="s">
        <v>816</v>
      </c>
      <c r="B253" t="s">
        <v>6</v>
      </c>
      <c r="C253" t="s">
        <v>47</v>
      </c>
      <c r="D253" t="s">
        <v>3643</v>
      </c>
      <c r="E253" s="54">
        <v>568555</v>
      </c>
      <c r="F253" s="54">
        <v>580094</v>
      </c>
      <c r="G253" s="54">
        <v>11539</v>
      </c>
      <c r="H253" s="80">
        <v>2.0295310040365489E-2</v>
      </c>
      <c r="I253" t="e">
        <f>MATCH(D253,#REF!,0)</f>
        <v>#REF!</v>
      </c>
      <c r="J253" t="str">
        <f t="shared" si="3"/>
        <v>080978</v>
      </c>
    </row>
    <row r="254" spans="1:10" x14ac:dyDescent="0.25">
      <c r="A254" t="s">
        <v>819</v>
      </c>
      <c r="B254" t="s">
        <v>6</v>
      </c>
      <c r="C254" t="s">
        <v>27</v>
      </c>
      <c r="D254" t="s">
        <v>3644</v>
      </c>
      <c r="E254" s="54">
        <v>291967</v>
      </c>
      <c r="F254" s="54">
        <v>301648</v>
      </c>
      <c r="G254" s="54">
        <v>9681</v>
      </c>
      <c r="H254" s="80">
        <v>3.3157856881085877E-2</v>
      </c>
      <c r="I254" t="e">
        <f>MATCH(D254,#REF!,0)</f>
        <v>#REF!</v>
      </c>
      <c r="J254" t="str">
        <f t="shared" si="3"/>
        <v>080990</v>
      </c>
    </row>
    <row r="255" spans="1:10" x14ac:dyDescent="0.25">
      <c r="A255" t="s">
        <v>822</v>
      </c>
      <c r="B255" t="s">
        <v>6</v>
      </c>
      <c r="C255" t="s">
        <v>27</v>
      </c>
      <c r="D255" t="s">
        <v>3645</v>
      </c>
      <c r="E255" s="54">
        <v>1331590</v>
      </c>
      <c r="F255" s="54">
        <v>1340195</v>
      </c>
      <c r="G255" s="54">
        <v>8605</v>
      </c>
      <c r="H255" s="80">
        <v>6.462199325618246E-3</v>
      </c>
      <c r="I255" t="e">
        <f>MATCH(D255,#REF!,0)</f>
        <v>#REF!</v>
      </c>
      <c r="J255" t="str">
        <f t="shared" si="3"/>
        <v>081278</v>
      </c>
    </row>
    <row r="256" spans="1:10" x14ac:dyDescent="0.25">
      <c r="A256" t="s">
        <v>825</v>
      </c>
      <c r="B256" t="s">
        <v>6</v>
      </c>
      <c r="C256" t="s">
        <v>47</v>
      </c>
      <c r="D256" t="s">
        <v>3646</v>
      </c>
      <c r="E256" s="54">
        <v>677901</v>
      </c>
      <c r="F256" s="54">
        <v>606902</v>
      </c>
      <c r="G256" s="54">
        <v>-70999</v>
      </c>
      <c r="H256" s="80">
        <v>-0.1047335820422156</v>
      </c>
      <c r="I256" t="e">
        <f>MATCH(D256,#REF!,0)</f>
        <v>#REF!</v>
      </c>
      <c r="J256" t="str">
        <f t="shared" si="3"/>
        <v>081524</v>
      </c>
    </row>
    <row r="257" spans="1:10" x14ac:dyDescent="0.25">
      <c r="A257" t="s">
        <v>728</v>
      </c>
      <c r="B257" t="s">
        <v>6</v>
      </c>
      <c r="C257" t="s">
        <v>47</v>
      </c>
      <c r="D257" t="s">
        <v>3647</v>
      </c>
      <c r="E257" s="54">
        <v>591925</v>
      </c>
      <c r="F257" s="54">
        <v>614010</v>
      </c>
      <c r="G257" s="54">
        <v>22085</v>
      </c>
      <c r="H257" s="80">
        <v>3.7310470076445494E-2</v>
      </c>
      <c r="I257" t="e">
        <f>MATCH(D257,#REF!,0)</f>
        <v>#REF!</v>
      </c>
      <c r="J257" t="str">
        <f t="shared" si="3"/>
        <v>081614</v>
      </c>
    </row>
    <row r="258" spans="1:10" x14ac:dyDescent="0.25">
      <c r="A258" t="s">
        <v>829</v>
      </c>
      <c r="B258" t="s">
        <v>6</v>
      </c>
      <c r="C258" t="s">
        <v>99</v>
      </c>
      <c r="D258" t="s">
        <v>3648</v>
      </c>
      <c r="E258" s="54">
        <v>1631744</v>
      </c>
      <c r="F258" s="54">
        <v>1615680</v>
      </c>
      <c r="G258" s="54">
        <v>-16064</v>
      </c>
      <c r="H258" s="80">
        <v>-9.8446815186695961E-3</v>
      </c>
      <c r="I258" t="e">
        <f>MATCH(D258,#REF!,0)</f>
        <v>#REF!</v>
      </c>
      <c r="J258" t="str">
        <f t="shared" si="3"/>
        <v>089001</v>
      </c>
    </row>
    <row r="259" spans="1:10" x14ac:dyDescent="0.25">
      <c r="A259" t="s">
        <v>830</v>
      </c>
      <c r="B259" t="s">
        <v>6</v>
      </c>
      <c r="C259" t="s">
        <v>99</v>
      </c>
      <c r="D259" t="s">
        <v>3649</v>
      </c>
      <c r="E259" s="54">
        <v>1096205</v>
      </c>
      <c r="F259" s="54">
        <v>1096532</v>
      </c>
      <c r="G259" s="54">
        <v>327</v>
      </c>
      <c r="H259" s="80">
        <v>2.9830186871981061E-4</v>
      </c>
      <c r="I259" t="e">
        <f>MATCH(D259,#REF!,0)</f>
        <v>#REF!</v>
      </c>
      <c r="J259" t="str">
        <f t="shared" ref="J259:J322" si="4">LEFT(D259,2)&amp;IF(MID(D259,3,4)="0000","9999",MID(D259,3,4))</f>
        <v>089005</v>
      </c>
    </row>
    <row r="260" spans="1:10" x14ac:dyDescent="0.25">
      <c r="A260" t="s">
        <v>832</v>
      </c>
      <c r="B260" t="s">
        <v>6</v>
      </c>
      <c r="C260" t="s">
        <v>99</v>
      </c>
      <c r="D260" t="s">
        <v>3650</v>
      </c>
      <c r="E260" s="54">
        <v>797883</v>
      </c>
      <c r="F260" s="54">
        <v>853273</v>
      </c>
      <c r="G260" s="54">
        <v>55390</v>
      </c>
      <c r="H260" s="80">
        <v>6.9421205866022961E-2</v>
      </c>
      <c r="I260" t="e">
        <f>MATCH(D260,#REF!,0)</f>
        <v>#REF!</v>
      </c>
      <c r="J260" t="str">
        <f t="shared" si="4"/>
        <v>089035</v>
      </c>
    </row>
    <row r="261" spans="1:10" x14ac:dyDescent="0.25">
      <c r="A261" t="s">
        <v>834</v>
      </c>
      <c r="B261" t="s">
        <v>6</v>
      </c>
      <c r="C261" t="s">
        <v>99</v>
      </c>
      <c r="D261" t="s">
        <v>3651</v>
      </c>
      <c r="E261" s="54">
        <v>978912</v>
      </c>
      <c r="F261" s="54">
        <v>932816</v>
      </c>
      <c r="G261" s="54">
        <v>-46096</v>
      </c>
      <c r="H261" s="80">
        <v>-4.7089013108430583E-2</v>
      </c>
      <c r="I261" t="e">
        <f>MATCH(D261,#REF!,0)</f>
        <v>#REF!</v>
      </c>
      <c r="J261" t="str">
        <f t="shared" si="4"/>
        <v>089041</v>
      </c>
    </row>
    <row r="262" spans="1:10" x14ac:dyDescent="0.25">
      <c r="A262" t="s">
        <v>98</v>
      </c>
      <c r="B262" t="s">
        <v>6</v>
      </c>
      <c r="C262" t="s">
        <v>99</v>
      </c>
      <c r="D262" t="s">
        <v>3652</v>
      </c>
      <c r="E262" s="54">
        <v>975742</v>
      </c>
      <c r="F262" s="54">
        <v>975014</v>
      </c>
      <c r="G262" s="54">
        <v>-728</v>
      </c>
      <c r="H262" s="80">
        <v>-7.4609886629867326E-4</v>
      </c>
      <c r="I262" t="e">
        <f>MATCH(D262,#REF!,0)</f>
        <v>#REF!</v>
      </c>
      <c r="J262" t="str">
        <f t="shared" si="4"/>
        <v>089059</v>
      </c>
    </row>
    <row r="263" spans="1:10" x14ac:dyDescent="0.25">
      <c r="A263" t="s">
        <v>835</v>
      </c>
      <c r="B263" t="s">
        <v>836</v>
      </c>
      <c r="C263" t="s">
        <v>19</v>
      </c>
      <c r="D263" t="s">
        <v>3653</v>
      </c>
      <c r="E263" s="54">
        <v>12017705</v>
      </c>
      <c r="F263" s="54">
        <v>11958150</v>
      </c>
      <c r="G263" s="54">
        <v>-59555</v>
      </c>
      <c r="H263" s="80">
        <v>-4.9556050843318255E-3</v>
      </c>
      <c r="I263" t="e">
        <f>MATCH(D263,#REF!,0)</f>
        <v>#REF!</v>
      </c>
      <c r="J263" t="str">
        <f t="shared" si="4"/>
        <v>099999</v>
      </c>
    </row>
    <row r="264" spans="1:10" x14ac:dyDescent="0.25">
      <c r="A264" t="s">
        <v>838</v>
      </c>
      <c r="B264" t="s">
        <v>836</v>
      </c>
      <c r="C264" t="s">
        <v>27</v>
      </c>
      <c r="D264" t="s">
        <v>3654</v>
      </c>
      <c r="E264" s="54">
        <v>2969088</v>
      </c>
      <c r="F264" s="54">
        <v>2826079</v>
      </c>
      <c r="G264" s="54">
        <v>-143009</v>
      </c>
      <c r="H264" s="80">
        <v>-4.8165968809277461E-2</v>
      </c>
      <c r="I264" t="e">
        <f>MATCH(D264,#REF!,0)</f>
        <v>#REF!</v>
      </c>
      <c r="J264" t="str">
        <f t="shared" si="4"/>
        <v>090102</v>
      </c>
    </row>
    <row r="265" spans="1:10" x14ac:dyDescent="0.25">
      <c r="A265" t="s">
        <v>842</v>
      </c>
      <c r="B265" t="s">
        <v>836</v>
      </c>
      <c r="C265" t="s">
        <v>47</v>
      </c>
      <c r="D265" t="s">
        <v>3655</v>
      </c>
      <c r="E265" s="54">
        <v>536356</v>
      </c>
      <c r="F265" s="54">
        <v>546539</v>
      </c>
      <c r="G265" s="54">
        <v>10183</v>
      </c>
      <c r="H265" s="80">
        <v>1.8985524539671412E-2</v>
      </c>
      <c r="I265" t="e">
        <f>MATCH(D265,#REF!,0)</f>
        <v>#REF!</v>
      </c>
      <c r="J265" t="str">
        <f t="shared" si="4"/>
        <v>090114</v>
      </c>
    </row>
    <row r="266" spans="1:10" x14ac:dyDescent="0.25">
      <c r="A266" t="s">
        <v>848</v>
      </c>
      <c r="B266" t="s">
        <v>836</v>
      </c>
      <c r="C266" t="s">
        <v>27</v>
      </c>
      <c r="D266" t="s">
        <v>3656</v>
      </c>
      <c r="E266" s="54">
        <v>526230</v>
      </c>
      <c r="F266" s="54">
        <v>571680</v>
      </c>
      <c r="G266" s="54">
        <v>45450</v>
      </c>
      <c r="H266" s="80">
        <v>8.6369078159740043E-2</v>
      </c>
      <c r="I266" t="e">
        <f>MATCH(D266,#REF!,0)</f>
        <v>#REF!</v>
      </c>
      <c r="J266" t="str">
        <f t="shared" si="4"/>
        <v>090258</v>
      </c>
    </row>
    <row r="267" spans="1:10" x14ac:dyDescent="0.25">
      <c r="A267" t="s">
        <v>852</v>
      </c>
      <c r="B267" t="s">
        <v>836</v>
      </c>
      <c r="C267" t="s">
        <v>27</v>
      </c>
      <c r="D267" t="s">
        <v>3657</v>
      </c>
      <c r="E267" s="54">
        <v>558810</v>
      </c>
      <c r="F267" s="54">
        <v>547539</v>
      </c>
      <c r="G267" s="54">
        <v>-11271</v>
      </c>
      <c r="H267" s="80">
        <v>-2.0169646212487249E-2</v>
      </c>
      <c r="I267" t="e">
        <f>MATCH(D267,#REF!,0)</f>
        <v>#REF!</v>
      </c>
      <c r="J267" t="str">
        <f t="shared" si="4"/>
        <v>090336</v>
      </c>
    </row>
    <row r="268" spans="1:10" x14ac:dyDescent="0.25">
      <c r="A268" t="s">
        <v>349</v>
      </c>
      <c r="B268" t="s">
        <v>836</v>
      </c>
      <c r="C268" t="s">
        <v>47</v>
      </c>
      <c r="D268" t="s">
        <v>3658</v>
      </c>
      <c r="E268" s="54">
        <v>436986</v>
      </c>
      <c r="F268" s="54">
        <v>456698</v>
      </c>
      <c r="G268" s="54">
        <v>19712</v>
      </c>
      <c r="H268" s="80">
        <v>4.5108996626894222E-2</v>
      </c>
      <c r="I268" t="e">
        <f>MATCH(D268,#REF!,0)</f>
        <v>#REF!</v>
      </c>
      <c r="J268" t="str">
        <f t="shared" si="4"/>
        <v>090390</v>
      </c>
    </row>
    <row r="269" spans="1:10" x14ac:dyDescent="0.25">
      <c r="A269" t="s">
        <v>855</v>
      </c>
      <c r="B269" t="s">
        <v>836</v>
      </c>
      <c r="C269" t="s">
        <v>47</v>
      </c>
      <c r="D269" t="s">
        <v>3659</v>
      </c>
      <c r="E269" s="54">
        <v>756681</v>
      </c>
      <c r="F269" s="54">
        <v>735628</v>
      </c>
      <c r="G269" s="54">
        <v>-21053</v>
      </c>
      <c r="H269" s="80">
        <v>-2.7822820977399989E-2</v>
      </c>
      <c r="I269" t="e">
        <f>MATCH(D269,#REF!,0)</f>
        <v>#REF!</v>
      </c>
      <c r="J269" t="str">
        <f t="shared" si="4"/>
        <v>090438</v>
      </c>
    </row>
    <row r="270" spans="1:10" x14ac:dyDescent="0.25">
      <c r="A270" t="s">
        <v>858</v>
      </c>
      <c r="B270" t="s">
        <v>836</v>
      </c>
      <c r="C270" t="s">
        <v>47</v>
      </c>
      <c r="D270" t="s">
        <v>3660</v>
      </c>
      <c r="E270" s="54">
        <v>384711</v>
      </c>
      <c r="F270" s="54">
        <v>379299</v>
      </c>
      <c r="G270" s="54">
        <v>-5412</v>
      </c>
      <c r="H270" s="80">
        <v>-1.4067702769091604E-2</v>
      </c>
      <c r="I270" t="e">
        <f>MATCH(D270,#REF!,0)</f>
        <v>#REF!</v>
      </c>
      <c r="J270" t="str">
        <f t="shared" si="4"/>
        <v>090480</v>
      </c>
    </row>
    <row r="271" spans="1:10" x14ac:dyDescent="0.25">
      <c r="A271" t="s">
        <v>863</v>
      </c>
      <c r="B271" t="s">
        <v>836</v>
      </c>
      <c r="C271" t="s">
        <v>27</v>
      </c>
      <c r="D271" t="s">
        <v>3661</v>
      </c>
      <c r="E271" s="54">
        <v>3667730</v>
      </c>
      <c r="F271" s="54">
        <v>3467242</v>
      </c>
      <c r="G271" s="54">
        <v>-200488</v>
      </c>
      <c r="H271" s="80">
        <v>-5.4662693273496141E-2</v>
      </c>
      <c r="I271" t="e">
        <f>MATCH(D271,#REF!,0)</f>
        <v>#REF!</v>
      </c>
      <c r="J271" t="str">
        <f t="shared" si="4"/>
        <v>090492</v>
      </c>
    </row>
    <row r="272" spans="1:10" x14ac:dyDescent="0.25">
      <c r="A272" t="s">
        <v>865</v>
      </c>
      <c r="B272" t="s">
        <v>836</v>
      </c>
      <c r="C272" t="s">
        <v>47</v>
      </c>
      <c r="D272" t="s">
        <v>3662</v>
      </c>
      <c r="E272" s="54">
        <v>571965</v>
      </c>
      <c r="F272" s="54">
        <v>553805</v>
      </c>
      <c r="G272" s="54">
        <v>-18160</v>
      </c>
      <c r="H272" s="80">
        <v>-3.175019450490852E-2</v>
      </c>
      <c r="I272" t="e">
        <f>MATCH(D272,#REF!,0)</f>
        <v>#REF!</v>
      </c>
      <c r="J272" t="str">
        <f t="shared" si="4"/>
        <v>090594</v>
      </c>
    </row>
    <row r="273" spans="1:10" x14ac:dyDescent="0.25">
      <c r="A273" t="s">
        <v>866</v>
      </c>
      <c r="B273" t="s">
        <v>836</v>
      </c>
      <c r="C273" t="s">
        <v>47</v>
      </c>
      <c r="D273" t="s">
        <v>3663</v>
      </c>
      <c r="E273" s="54">
        <v>829341</v>
      </c>
      <c r="F273" s="54">
        <v>814162</v>
      </c>
      <c r="G273" s="54">
        <v>-15179</v>
      </c>
      <c r="H273" s="80">
        <v>-1.8302483538134493E-2</v>
      </c>
      <c r="I273" t="e">
        <f>MATCH(D273,#REF!,0)</f>
        <v>#REF!</v>
      </c>
      <c r="J273" t="str">
        <f t="shared" si="4"/>
        <v>090612</v>
      </c>
    </row>
    <row r="274" spans="1:10" x14ac:dyDescent="0.25">
      <c r="A274" t="s">
        <v>870</v>
      </c>
      <c r="B274" t="s">
        <v>836</v>
      </c>
      <c r="C274" t="s">
        <v>27</v>
      </c>
      <c r="D274" t="s">
        <v>3664</v>
      </c>
      <c r="E274" s="54">
        <v>419044</v>
      </c>
      <c r="F274" s="54">
        <v>414465</v>
      </c>
      <c r="G274" s="54">
        <v>-4579</v>
      </c>
      <c r="H274" s="80">
        <v>-1.0927253462643541E-2</v>
      </c>
      <c r="I274" t="e">
        <f>MATCH(D274,#REF!,0)</f>
        <v>#REF!</v>
      </c>
      <c r="J274" t="str">
        <f t="shared" si="4"/>
        <v>090630</v>
      </c>
    </row>
    <row r="275" spans="1:10" x14ac:dyDescent="0.25">
      <c r="A275" t="s">
        <v>874</v>
      </c>
      <c r="B275" t="s">
        <v>836</v>
      </c>
      <c r="C275" t="s">
        <v>27</v>
      </c>
      <c r="D275" t="s">
        <v>3665</v>
      </c>
      <c r="E275" s="54">
        <v>441457</v>
      </c>
      <c r="F275" s="54">
        <v>425953</v>
      </c>
      <c r="G275" s="54">
        <v>-15504</v>
      </c>
      <c r="H275" s="80">
        <v>-3.5120068319224748E-2</v>
      </c>
      <c r="I275" t="e">
        <f>MATCH(D275,#REF!,0)</f>
        <v>#REF!</v>
      </c>
      <c r="J275" t="str">
        <f t="shared" si="4"/>
        <v>090636</v>
      </c>
    </row>
    <row r="276" spans="1:10" x14ac:dyDescent="0.25">
      <c r="A276" t="s">
        <v>877</v>
      </c>
      <c r="B276" t="s">
        <v>836</v>
      </c>
      <c r="C276" t="s">
        <v>47</v>
      </c>
      <c r="D276" t="s">
        <v>3666</v>
      </c>
      <c r="E276" s="54">
        <v>1598691</v>
      </c>
      <c r="F276" s="54">
        <v>1501180</v>
      </c>
      <c r="G276" s="54">
        <v>-97511</v>
      </c>
      <c r="H276" s="80">
        <v>-6.0994275942005051E-2</v>
      </c>
      <c r="I276" t="e">
        <f>MATCH(D276,#REF!,0)</f>
        <v>#REF!</v>
      </c>
      <c r="J276" t="str">
        <f t="shared" si="4"/>
        <v>090696</v>
      </c>
    </row>
    <row r="277" spans="1:10" x14ac:dyDescent="0.25">
      <c r="A277" t="s">
        <v>881</v>
      </c>
      <c r="B277" t="s">
        <v>836</v>
      </c>
      <c r="C277" t="s">
        <v>27</v>
      </c>
      <c r="D277" t="s">
        <v>3667</v>
      </c>
      <c r="E277" s="54">
        <v>3507455</v>
      </c>
      <c r="F277" s="54">
        <v>3493881</v>
      </c>
      <c r="G277" s="54">
        <v>-13574</v>
      </c>
      <c r="H277" s="80">
        <v>-3.8700425237102117E-3</v>
      </c>
      <c r="I277" t="e">
        <f>MATCH(D277,#REF!,0)</f>
        <v>#REF!</v>
      </c>
      <c r="J277" t="str">
        <f t="shared" si="4"/>
        <v>090726</v>
      </c>
    </row>
    <row r="278" spans="1:10" x14ac:dyDescent="0.25">
      <c r="A278" t="s">
        <v>884</v>
      </c>
      <c r="B278" t="s">
        <v>836</v>
      </c>
      <c r="C278" t="s">
        <v>27</v>
      </c>
      <c r="D278" t="s">
        <v>3668</v>
      </c>
      <c r="E278" s="54">
        <v>714846</v>
      </c>
      <c r="F278" s="54">
        <v>718121</v>
      </c>
      <c r="G278" s="54">
        <v>3275</v>
      </c>
      <c r="H278" s="80">
        <v>4.5814063448630891E-3</v>
      </c>
      <c r="I278" t="e">
        <f>MATCH(D278,#REF!,0)</f>
        <v>#REF!</v>
      </c>
      <c r="J278" t="str">
        <f t="shared" si="4"/>
        <v>090738</v>
      </c>
    </row>
    <row r="279" spans="1:10" x14ac:dyDescent="0.25">
      <c r="A279" t="s">
        <v>502</v>
      </c>
      <c r="B279" t="s">
        <v>836</v>
      </c>
      <c r="C279" t="s">
        <v>27</v>
      </c>
      <c r="D279" t="s">
        <v>3669</v>
      </c>
      <c r="E279" s="54">
        <v>903348</v>
      </c>
      <c r="F279" s="54">
        <v>889453</v>
      </c>
      <c r="G279" s="54">
        <v>-13895</v>
      </c>
      <c r="H279" s="80">
        <v>-1.5381669079911618E-2</v>
      </c>
      <c r="I279" t="e">
        <f>MATCH(D279,#REF!,0)</f>
        <v>#REF!</v>
      </c>
      <c r="J279" t="str">
        <f t="shared" si="4"/>
        <v>090810</v>
      </c>
    </row>
    <row r="280" spans="1:10" x14ac:dyDescent="0.25">
      <c r="A280" t="s">
        <v>892</v>
      </c>
      <c r="B280" t="s">
        <v>836</v>
      </c>
      <c r="C280" t="s">
        <v>27</v>
      </c>
      <c r="D280" t="s">
        <v>3670</v>
      </c>
      <c r="E280" s="54">
        <v>801926</v>
      </c>
      <c r="F280" s="54">
        <v>814280</v>
      </c>
      <c r="G280" s="54">
        <v>12354</v>
      </c>
      <c r="H280" s="80">
        <v>1.5405411471881446E-2</v>
      </c>
      <c r="I280" t="e">
        <f>MATCH(D280,#REF!,0)</f>
        <v>#REF!</v>
      </c>
      <c r="J280" t="str">
        <f t="shared" si="4"/>
        <v>090816</v>
      </c>
    </row>
    <row r="281" spans="1:10" x14ac:dyDescent="0.25">
      <c r="A281" t="s">
        <v>896</v>
      </c>
      <c r="B281" t="s">
        <v>836</v>
      </c>
      <c r="C281" t="s">
        <v>27</v>
      </c>
      <c r="D281" t="s">
        <v>3671</v>
      </c>
      <c r="E281" s="54">
        <v>933989</v>
      </c>
      <c r="F281" s="54">
        <v>897738</v>
      </c>
      <c r="G281" s="54">
        <v>-36251</v>
      </c>
      <c r="H281" s="80">
        <v>-3.8813090946467246E-2</v>
      </c>
      <c r="I281" t="e">
        <f>MATCH(D281,#REF!,0)</f>
        <v>#REF!</v>
      </c>
      <c r="J281" t="str">
        <f t="shared" si="4"/>
        <v>091074</v>
      </c>
    </row>
    <row r="282" spans="1:10" x14ac:dyDescent="0.25">
      <c r="A282" t="s">
        <v>899</v>
      </c>
      <c r="B282" t="s">
        <v>836</v>
      </c>
      <c r="C282" t="s">
        <v>27</v>
      </c>
      <c r="D282" t="s">
        <v>3672</v>
      </c>
      <c r="E282" s="54">
        <v>551127</v>
      </c>
      <c r="F282" s="54">
        <v>552322</v>
      </c>
      <c r="G282" s="54">
        <v>1195</v>
      </c>
      <c r="H282" s="80">
        <v>2.1682842611594061E-3</v>
      </c>
      <c r="I282" t="e">
        <f>MATCH(D282,#REF!,0)</f>
        <v>#REF!</v>
      </c>
      <c r="J282" t="str">
        <f t="shared" si="4"/>
        <v>091104</v>
      </c>
    </row>
    <row r="283" spans="1:10" x14ac:dyDescent="0.25">
      <c r="A283" t="s">
        <v>902</v>
      </c>
      <c r="B283" t="s">
        <v>836</v>
      </c>
      <c r="C283" t="s">
        <v>47</v>
      </c>
      <c r="D283" t="s">
        <v>3673</v>
      </c>
      <c r="E283" s="54">
        <v>1996547</v>
      </c>
      <c r="F283" s="54">
        <v>1913444</v>
      </c>
      <c r="G283" s="54">
        <v>-83103</v>
      </c>
      <c r="H283" s="80">
        <v>-4.1623362735763295E-2</v>
      </c>
      <c r="I283" t="e">
        <f>MATCH(D283,#REF!,0)</f>
        <v>#REF!</v>
      </c>
      <c r="J283" t="str">
        <f t="shared" si="4"/>
        <v>091194</v>
      </c>
    </row>
    <row r="284" spans="1:10" x14ac:dyDescent="0.25">
      <c r="A284" t="s">
        <v>905</v>
      </c>
      <c r="B284" t="s">
        <v>836</v>
      </c>
      <c r="C284" t="s">
        <v>27</v>
      </c>
      <c r="D284" t="s">
        <v>3674</v>
      </c>
      <c r="E284" s="54">
        <v>850974</v>
      </c>
      <c r="F284" s="54">
        <v>853715</v>
      </c>
      <c r="G284" s="54">
        <v>2741</v>
      </c>
      <c r="H284" s="80">
        <v>3.2210149781309416E-3</v>
      </c>
      <c r="I284" t="e">
        <f>MATCH(D284,#REF!,0)</f>
        <v>#REF!</v>
      </c>
      <c r="J284" t="str">
        <f t="shared" si="4"/>
        <v>091230</v>
      </c>
    </row>
    <row r="285" spans="1:10" x14ac:dyDescent="0.25">
      <c r="A285" t="s">
        <v>906</v>
      </c>
      <c r="B285" t="s">
        <v>836</v>
      </c>
      <c r="C285" t="s">
        <v>47</v>
      </c>
      <c r="D285" t="s">
        <v>3675</v>
      </c>
      <c r="E285" s="54">
        <v>621094</v>
      </c>
      <c r="F285" s="54">
        <v>619258</v>
      </c>
      <c r="G285" s="54">
        <v>-1836</v>
      </c>
      <c r="H285" s="80">
        <v>-2.9560742818317354E-3</v>
      </c>
      <c r="I285" t="e">
        <f>MATCH(D285,#REF!,0)</f>
        <v>#REF!</v>
      </c>
      <c r="J285" t="str">
        <f t="shared" si="4"/>
        <v>091236</v>
      </c>
    </row>
    <row r="286" spans="1:10" x14ac:dyDescent="0.25">
      <c r="A286" t="s">
        <v>910</v>
      </c>
      <c r="B286" t="s">
        <v>911</v>
      </c>
      <c r="C286" t="s">
        <v>27</v>
      </c>
      <c r="D286" t="s">
        <v>3676</v>
      </c>
      <c r="E286" s="54">
        <v>14344993</v>
      </c>
      <c r="F286" s="54">
        <v>13970469</v>
      </c>
      <c r="G286" s="54">
        <v>-374524</v>
      </c>
      <c r="H286" s="80">
        <v>-2.6108343168937065E-2</v>
      </c>
      <c r="I286" t="e">
        <f>MATCH(D286,#REF!,0)</f>
        <v>#REF!</v>
      </c>
      <c r="J286" t="str">
        <f t="shared" si="4"/>
        <v>110006</v>
      </c>
    </row>
    <row r="287" spans="1:10" x14ac:dyDescent="0.25">
      <c r="A287" t="s">
        <v>915</v>
      </c>
      <c r="B287" t="s">
        <v>916</v>
      </c>
      <c r="C287" t="s">
        <v>19</v>
      </c>
      <c r="D287" t="s">
        <v>3677</v>
      </c>
      <c r="E287" s="54">
        <v>2005029</v>
      </c>
      <c r="F287" s="54">
        <v>1931385</v>
      </c>
      <c r="G287" s="54">
        <v>-73644</v>
      </c>
      <c r="H287" s="80">
        <v>-3.6729643311892247E-2</v>
      </c>
      <c r="I287" t="e">
        <f>MATCH(D287,#REF!,0)</f>
        <v>#REF!</v>
      </c>
      <c r="J287" t="str">
        <f t="shared" si="4"/>
        <v>109999</v>
      </c>
    </row>
    <row r="288" spans="1:10" x14ac:dyDescent="0.25">
      <c r="A288" t="s">
        <v>918</v>
      </c>
      <c r="B288" t="s">
        <v>916</v>
      </c>
      <c r="C288" t="s">
        <v>27</v>
      </c>
      <c r="D288" t="s">
        <v>3678</v>
      </c>
      <c r="E288" s="54">
        <v>236261</v>
      </c>
      <c r="F288" s="54">
        <v>226472</v>
      </c>
      <c r="G288" s="54">
        <v>-9789</v>
      </c>
      <c r="H288" s="80">
        <v>-4.1432991479761788E-2</v>
      </c>
      <c r="I288" t="e">
        <f>MATCH(D288,#REF!,0)</f>
        <v>#REF!</v>
      </c>
      <c r="J288" t="str">
        <f t="shared" si="4"/>
        <v>100090</v>
      </c>
    </row>
    <row r="289" spans="1:10" x14ac:dyDescent="0.25">
      <c r="A289" t="s">
        <v>922</v>
      </c>
      <c r="B289" t="s">
        <v>916</v>
      </c>
      <c r="C289" t="s">
        <v>27</v>
      </c>
      <c r="D289" t="s">
        <v>3679</v>
      </c>
      <c r="E289" s="54">
        <v>2189229</v>
      </c>
      <c r="F289" s="54">
        <v>2148839</v>
      </c>
      <c r="G289" s="54">
        <v>-40390</v>
      </c>
      <c r="H289" s="80">
        <v>-1.8449417580344497E-2</v>
      </c>
      <c r="I289" t="e">
        <f>MATCH(D289,#REF!,0)</f>
        <v>#REF!</v>
      </c>
      <c r="J289" t="str">
        <f t="shared" si="4"/>
        <v>100336</v>
      </c>
    </row>
    <row r="290" spans="1:10" x14ac:dyDescent="0.25">
      <c r="A290" t="s">
        <v>925</v>
      </c>
      <c r="B290" t="s">
        <v>916</v>
      </c>
      <c r="C290" t="s">
        <v>99</v>
      </c>
      <c r="D290" t="s">
        <v>3680</v>
      </c>
      <c r="E290" s="54">
        <v>2209154</v>
      </c>
      <c r="F290" s="54">
        <v>2217205</v>
      </c>
      <c r="G290" s="54">
        <v>8051</v>
      </c>
      <c r="H290" s="80">
        <v>3.6443815143715648E-3</v>
      </c>
      <c r="I290" t="e">
        <f>MATCH(D290,#REF!,0)</f>
        <v>#REF!</v>
      </c>
      <c r="J290" t="str">
        <f t="shared" si="4"/>
        <v>109003</v>
      </c>
    </row>
    <row r="291" spans="1:10" x14ac:dyDescent="0.25">
      <c r="A291" t="s">
        <v>927</v>
      </c>
      <c r="B291" t="s">
        <v>928</v>
      </c>
      <c r="C291" t="s">
        <v>19</v>
      </c>
      <c r="D291" t="s">
        <v>3681</v>
      </c>
      <c r="E291" s="54">
        <v>24214007</v>
      </c>
      <c r="F291" s="54">
        <v>24130014</v>
      </c>
      <c r="G291" s="54">
        <v>-83993</v>
      </c>
      <c r="H291" s="80">
        <v>-3.468777389880163E-3</v>
      </c>
      <c r="I291" t="e">
        <f>MATCH(D291,#REF!,0)</f>
        <v>#REF!</v>
      </c>
      <c r="J291" t="str">
        <f t="shared" si="4"/>
        <v>129999</v>
      </c>
    </row>
    <row r="292" spans="1:10" x14ac:dyDescent="0.25">
      <c r="A292" t="s">
        <v>930</v>
      </c>
      <c r="B292" t="s">
        <v>928</v>
      </c>
      <c r="C292" t="s">
        <v>27</v>
      </c>
      <c r="D292" t="s">
        <v>3682</v>
      </c>
      <c r="E292" s="54">
        <v>424501</v>
      </c>
      <c r="F292" s="54">
        <v>416836</v>
      </c>
      <c r="G292" s="54">
        <v>-7665</v>
      </c>
      <c r="H292" s="80">
        <v>-1.8056494566561682E-2</v>
      </c>
      <c r="I292" t="e">
        <f>MATCH(D292,#REF!,0)</f>
        <v>#REF!</v>
      </c>
      <c r="J292" t="str">
        <f t="shared" si="4"/>
        <v>120234</v>
      </c>
    </row>
    <row r="293" spans="1:10" x14ac:dyDescent="0.25">
      <c r="A293" t="s">
        <v>933</v>
      </c>
      <c r="B293" t="s">
        <v>928</v>
      </c>
      <c r="C293" t="s">
        <v>27</v>
      </c>
      <c r="D293" t="s">
        <v>3683</v>
      </c>
      <c r="E293" s="54">
        <v>462182</v>
      </c>
      <c r="F293" s="54">
        <v>478192</v>
      </c>
      <c r="G293" s="54">
        <v>16010</v>
      </c>
      <c r="H293" s="80">
        <v>3.4640033579845173E-2</v>
      </c>
      <c r="I293" t="e">
        <f>MATCH(D293,#REF!,0)</f>
        <v>#REF!</v>
      </c>
      <c r="J293" t="str">
        <f t="shared" si="4"/>
        <v>120264</v>
      </c>
    </row>
    <row r="294" spans="1:10" x14ac:dyDescent="0.25">
      <c r="A294" t="s">
        <v>936</v>
      </c>
      <c r="B294" t="s">
        <v>928</v>
      </c>
      <c r="C294" t="s">
        <v>27</v>
      </c>
      <c r="D294" t="s">
        <v>3684</v>
      </c>
      <c r="E294" s="54">
        <v>421006</v>
      </c>
      <c r="F294" s="54">
        <v>383600</v>
      </c>
      <c r="G294" s="54">
        <v>-37406</v>
      </c>
      <c r="H294" s="80">
        <v>-8.8849090036721562E-2</v>
      </c>
      <c r="I294" t="e">
        <f>MATCH(D294,#REF!,0)</f>
        <v>#REF!</v>
      </c>
      <c r="J294" t="str">
        <f t="shared" si="4"/>
        <v>120270</v>
      </c>
    </row>
    <row r="295" spans="1:10" x14ac:dyDescent="0.25">
      <c r="A295" t="s">
        <v>939</v>
      </c>
      <c r="B295" t="s">
        <v>928</v>
      </c>
      <c r="C295" t="s">
        <v>27</v>
      </c>
      <c r="D295" t="s">
        <v>3685</v>
      </c>
      <c r="E295" s="54">
        <v>781408</v>
      </c>
      <c r="F295" s="54">
        <v>859788</v>
      </c>
      <c r="G295" s="54">
        <v>78380</v>
      </c>
      <c r="H295" s="80">
        <v>0.10030611409148614</v>
      </c>
      <c r="I295" t="e">
        <f>MATCH(D295,#REF!,0)</f>
        <v>#REF!</v>
      </c>
      <c r="J295" t="str">
        <f t="shared" si="4"/>
        <v>120402</v>
      </c>
    </row>
    <row r="296" spans="1:10" x14ac:dyDescent="0.25">
      <c r="A296" t="s">
        <v>943</v>
      </c>
      <c r="B296" t="s">
        <v>928</v>
      </c>
      <c r="C296" t="s">
        <v>27</v>
      </c>
      <c r="D296" t="s">
        <v>3686</v>
      </c>
      <c r="E296" s="54">
        <v>756486</v>
      </c>
      <c r="F296" s="54">
        <v>726298</v>
      </c>
      <c r="G296" s="54">
        <v>-30188</v>
      </c>
      <c r="H296" s="80">
        <v>-3.9905563354774576E-2</v>
      </c>
      <c r="I296" t="e">
        <f>MATCH(D296,#REF!,0)</f>
        <v>#REF!</v>
      </c>
      <c r="J296" t="str">
        <f t="shared" si="4"/>
        <v>120492</v>
      </c>
    </row>
    <row r="297" spans="1:10" x14ac:dyDescent="0.25">
      <c r="A297" t="s">
        <v>947</v>
      </c>
      <c r="B297" t="s">
        <v>928</v>
      </c>
      <c r="C297" t="s">
        <v>47</v>
      </c>
      <c r="D297" t="s">
        <v>3687</v>
      </c>
      <c r="E297" s="54">
        <v>217804</v>
      </c>
      <c r="F297" s="54">
        <v>181146</v>
      </c>
      <c r="G297" s="54">
        <v>-36658</v>
      </c>
      <c r="H297" s="80">
        <v>-0.16830728544930304</v>
      </c>
      <c r="I297" t="e">
        <f>MATCH(D297,#REF!,0)</f>
        <v>#REF!</v>
      </c>
      <c r="J297" t="str">
        <f t="shared" si="4"/>
        <v>120516</v>
      </c>
    </row>
    <row r="298" spans="1:10" x14ac:dyDescent="0.25">
      <c r="A298" t="s">
        <v>950</v>
      </c>
      <c r="B298" t="s">
        <v>928</v>
      </c>
      <c r="C298" t="s">
        <v>47</v>
      </c>
      <c r="D298" t="s">
        <v>3688</v>
      </c>
      <c r="E298" s="54">
        <v>253123</v>
      </c>
      <c r="F298" s="54">
        <v>253351</v>
      </c>
      <c r="G298" s="54">
        <v>228</v>
      </c>
      <c r="H298" s="80">
        <v>9.0074785776085142E-4</v>
      </c>
      <c r="I298" t="e">
        <f>MATCH(D298,#REF!,0)</f>
        <v>#REF!</v>
      </c>
      <c r="J298" t="str">
        <f t="shared" si="4"/>
        <v>120534</v>
      </c>
    </row>
    <row r="299" spans="1:10" x14ac:dyDescent="0.25">
      <c r="A299" t="s">
        <v>954</v>
      </c>
      <c r="B299" t="s">
        <v>928</v>
      </c>
      <c r="C299" t="s">
        <v>47</v>
      </c>
      <c r="D299" t="s">
        <v>3689</v>
      </c>
      <c r="E299" s="54">
        <v>618469</v>
      </c>
      <c r="F299" s="54">
        <v>613197</v>
      </c>
      <c r="G299" s="54">
        <v>-5272</v>
      </c>
      <c r="H299" s="80">
        <v>-8.5242752668282483E-3</v>
      </c>
      <c r="I299" t="e">
        <f>MATCH(D299,#REF!,0)</f>
        <v>#REF!</v>
      </c>
      <c r="J299" t="str">
        <f t="shared" si="4"/>
        <v>120588</v>
      </c>
    </row>
    <row r="300" spans="1:10" x14ac:dyDescent="0.25">
      <c r="A300" t="s">
        <v>957</v>
      </c>
      <c r="B300" t="s">
        <v>928</v>
      </c>
      <c r="C300" t="s">
        <v>47</v>
      </c>
      <c r="D300" t="s">
        <v>3690</v>
      </c>
      <c r="E300" s="54">
        <v>552107</v>
      </c>
      <c r="F300" s="54">
        <v>542732</v>
      </c>
      <c r="G300" s="54">
        <v>-9375</v>
      </c>
      <c r="H300" s="80">
        <v>-1.6980404160787672E-2</v>
      </c>
      <c r="I300" t="e">
        <f>MATCH(D300,#REF!,0)</f>
        <v>#REF!</v>
      </c>
      <c r="J300" t="str">
        <f t="shared" si="4"/>
        <v>120684</v>
      </c>
    </row>
    <row r="301" spans="1:10" x14ac:dyDescent="0.25">
      <c r="A301" t="s">
        <v>959</v>
      </c>
      <c r="B301" t="s">
        <v>928</v>
      </c>
      <c r="C301" t="s">
        <v>27</v>
      </c>
      <c r="D301" t="s">
        <v>3691</v>
      </c>
      <c r="E301" s="54">
        <v>554139</v>
      </c>
      <c r="F301" s="54">
        <v>561066</v>
      </c>
      <c r="G301" s="54">
        <v>6927</v>
      </c>
      <c r="H301" s="80">
        <v>1.2500473707860301E-2</v>
      </c>
      <c r="I301" t="e">
        <f>MATCH(D301,#REF!,0)</f>
        <v>#REF!</v>
      </c>
      <c r="J301" t="str">
        <f t="shared" si="4"/>
        <v>120690</v>
      </c>
    </row>
    <row r="302" spans="1:10" x14ac:dyDescent="0.25">
      <c r="A302" t="s">
        <v>963</v>
      </c>
      <c r="B302" t="s">
        <v>928</v>
      </c>
      <c r="C302" t="s">
        <v>27</v>
      </c>
      <c r="D302" t="s">
        <v>3692</v>
      </c>
      <c r="E302" s="54">
        <v>625688</v>
      </c>
      <c r="F302" s="54">
        <v>605716</v>
      </c>
      <c r="G302" s="54">
        <v>-19972</v>
      </c>
      <c r="H302" s="80">
        <v>-3.1920062395315238E-2</v>
      </c>
      <c r="I302" t="e">
        <f>MATCH(D302,#REF!,0)</f>
        <v>#REF!</v>
      </c>
      <c r="J302" t="str">
        <f t="shared" si="4"/>
        <v>120708</v>
      </c>
    </row>
    <row r="303" spans="1:10" x14ac:dyDescent="0.25">
      <c r="A303" t="s">
        <v>965</v>
      </c>
      <c r="B303" t="s">
        <v>928</v>
      </c>
      <c r="C303" t="s">
        <v>27</v>
      </c>
      <c r="D303" t="s">
        <v>3693</v>
      </c>
      <c r="E303" s="54">
        <v>413556</v>
      </c>
      <c r="F303" s="54">
        <v>404964</v>
      </c>
      <c r="G303" s="54">
        <v>-8592</v>
      </c>
      <c r="H303" s="80">
        <v>-2.0775904593331979E-2</v>
      </c>
      <c r="I303" t="e">
        <f>MATCH(D303,#REF!,0)</f>
        <v>#REF!</v>
      </c>
      <c r="J303" t="str">
        <f t="shared" si="4"/>
        <v>120732</v>
      </c>
    </row>
    <row r="304" spans="1:10" x14ac:dyDescent="0.25">
      <c r="A304" t="s">
        <v>968</v>
      </c>
      <c r="B304" t="s">
        <v>928</v>
      </c>
      <c r="C304" t="s">
        <v>27</v>
      </c>
      <c r="D304" t="s">
        <v>3694</v>
      </c>
      <c r="E304" s="54">
        <v>453929</v>
      </c>
      <c r="F304" s="54">
        <v>440094</v>
      </c>
      <c r="G304" s="54">
        <v>-13835</v>
      </c>
      <c r="H304" s="80">
        <v>-3.0478334717543933E-2</v>
      </c>
      <c r="I304" t="e">
        <f>MATCH(D304,#REF!,0)</f>
        <v>#REF!</v>
      </c>
      <c r="J304" t="str">
        <f t="shared" si="4"/>
        <v>120738</v>
      </c>
    </row>
    <row r="305" spans="1:10" x14ac:dyDescent="0.25">
      <c r="A305" t="s">
        <v>970</v>
      </c>
      <c r="B305" t="s">
        <v>928</v>
      </c>
      <c r="C305" t="s">
        <v>27</v>
      </c>
      <c r="D305" t="s">
        <v>3695</v>
      </c>
      <c r="E305" s="54">
        <v>1520691</v>
      </c>
      <c r="F305" s="54">
        <v>1454634</v>
      </c>
      <c r="G305" s="54">
        <v>-66057</v>
      </c>
      <c r="H305" s="80">
        <v>-4.3438805122145131E-2</v>
      </c>
      <c r="I305" t="e">
        <f>MATCH(D305,#REF!,0)</f>
        <v>#REF!</v>
      </c>
      <c r="J305" t="str">
        <f t="shared" si="4"/>
        <v>120954</v>
      </c>
    </row>
    <row r="306" spans="1:10" x14ac:dyDescent="0.25">
      <c r="A306" t="s">
        <v>973</v>
      </c>
      <c r="B306" t="s">
        <v>928</v>
      </c>
      <c r="C306" t="s">
        <v>27</v>
      </c>
      <c r="D306" t="s">
        <v>3696</v>
      </c>
      <c r="E306" s="54">
        <v>706509</v>
      </c>
      <c r="F306" s="54">
        <v>651709</v>
      </c>
      <c r="G306" s="54">
        <v>-54800</v>
      </c>
      <c r="H306" s="80">
        <v>-7.7564475470234637E-2</v>
      </c>
      <c r="I306" t="e">
        <f>MATCH(D306,#REF!,0)</f>
        <v>#REF!</v>
      </c>
      <c r="J306" t="str">
        <f t="shared" si="4"/>
        <v>120966</v>
      </c>
    </row>
    <row r="307" spans="1:10" x14ac:dyDescent="0.25">
      <c r="A307" t="s">
        <v>976</v>
      </c>
      <c r="B307" t="s">
        <v>928</v>
      </c>
      <c r="C307" t="s">
        <v>47</v>
      </c>
      <c r="D307" t="s">
        <v>3697</v>
      </c>
      <c r="E307" s="54">
        <v>501323</v>
      </c>
      <c r="F307" s="54">
        <v>502702</v>
      </c>
      <c r="G307" s="54">
        <v>1379</v>
      </c>
      <c r="H307" s="80">
        <v>2.7507215906710843E-3</v>
      </c>
      <c r="I307" t="e">
        <f>MATCH(D307,#REF!,0)</f>
        <v>#REF!</v>
      </c>
      <c r="J307" t="str">
        <f t="shared" si="4"/>
        <v>120996</v>
      </c>
    </row>
    <row r="308" spans="1:10" x14ac:dyDescent="0.25">
      <c r="A308" t="s">
        <v>979</v>
      </c>
      <c r="B308" t="s">
        <v>928</v>
      </c>
      <c r="C308" t="s">
        <v>27</v>
      </c>
      <c r="D308" t="s">
        <v>3698</v>
      </c>
      <c r="E308" s="54">
        <v>117639</v>
      </c>
      <c r="F308" s="54">
        <v>115400</v>
      </c>
      <c r="G308" s="54">
        <v>-2239</v>
      </c>
      <c r="H308" s="80">
        <v>-1.9032803747056674E-2</v>
      </c>
      <c r="I308" t="e">
        <f>MATCH(D308,#REF!,0)</f>
        <v>#REF!</v>
      </c>
      <c r="J308" t="str">
        <f t="shared" si="4"/>
        <v>121008</v>
      </c>
    </row>
    <row r="309" spans="1:10" x14ac:dyDescent="0.25">
      <c r="A309" t="s">
        <v>983</v>
      </c>
      <c r="B309" t="s">
        <v>928</v>
      </c>
      <c r="C309" t="s">
        <v>27</v>
      </c>
      <c r="D309" t="s">
        <v>3699</v>
      </c>
      <c r="E309" s="54">
        <v>1353663</v>
      </c>
      <c r="F309" s="54">
        <v>1304889</v>
      </c>
      <c r="G309" s="54">
        <v>-48774</v>
      </c>
      <c r="H309" s="80">
        <v>-3.6031124437914015E-2</v>
      </c>
      <c r="I309" t="e">
        <f>MATCH(D309,#REF!,0)</f>
        <v>#REF!</v>
      </c>
      <c r="J309" t="str">
        <f t="shared" si="4"/>
        <v>121038</v>
      </c>
    </row>
    <row r="310" spans="1:10" x14ac:dyDescent="0.25">
      <c r="A310" t="s">
        <v>987</v>
      </c>
      <c r="B310" t="s">
        <v>928</v>
      </c>
      <c r="C310" t="s">
        <v>47</v>
      </c>
      <c r="D310" t="s">
        <v>3700</v>
      </c>
      <c r="E310" s="54">
        <v>2116982</v>
      </c>
      <c r="F310" s="54">
        <v>2130829</v>
      </c>
      <c r="G310" s="54">
        <v>13847</v>
      </c>
      <c r="H310" s="80">
        <v>6.5409153219063744E-3</v>
      </c>
      <c r="I310" t="e">
        <f>MATCH(D310,#REF!,0)</f>
        <v>#REF!</v>
      </c>
      <c r="J310" t="str">
        <f t="shared" si="4"/>
        <v>121236</v>
      </c>
    </row>
    <row r="311" spans="1:10" x14ac:dyDescent="0.25">
      <c r="A311" t="s">
        <v>990</v>
      </c>
      <c r="B311" t="s">
        <v>928</v>
      </c>
      <c r="C311" t="s">
        <v>47</v>
      </c>
      <c r="D311" t="s">
        <v>3701</v>
      </c>
      <c r="E311" s="54">
        <v>1034316</v>
      </c>
      <c r="F311" s="54">
        <v>1028190</v>
      </c>
      <c r="G311" s="54">
        <v>-6126</v>
      </c>
      <c r="H311" s="80">
        <v>-5.922754748065388E-3</v>
      </c>
      <c r="I311" t="e">
        <f>MATCH(D311,#REF!,0)</f>
        <v>#REF!</v>
      </c>
      <c r="J311" t="str">
        <f t="shared" si="4"/>
        <v>121320</v>
      </c>
    </row>
    <row r="312" spans="1:10" x14ac:dyDescent="0.25">
      <c r="A312" t="s">
        <v>993</v>
      </c>
      <c r="B312" t="s">
        <v>928</v>
      </c>
      <c r="C312" t="s">
        <v>27</v>
      </c>
      <c r="D312" t="s">
        <v>3702</v>
      </c>
      <c r="E312" s="54">
        <v>747787</v>
      </c>
      <c r="F312" s="54">
        <v>770035</v>
      </c>
      <c r="G312" s="54">
        <v>22248</v>
      </c>
      <c r="H312" s="80">
        <v>2.975178760796858E-2</v>
      </c>
      <c r="I312" t="e">
        <f>MATCH(D312,#REF!,0)</f>
        <v>#REF!</v>
      </c>
      <c r="J312" t="str">
        <f t="shared" si="4"/>
        <v>121344</v>
      </c>
    </row>
    <row r="313" spans="1:10" x14ac:dyDescent="0.25">
      <c r="A313" t="s">
        <v>3317</v>
      </c>
      <c r="B313" t="s">
        <v>928</v>
      </c>
      <c r="C313" t="s">
        <v>47</v>
      </c>
      <c r="D313" t="s">
        <v>3703</v>
      </c>
      <c r="E313" s="54">
        <v>257521</v>
      </c>
      <c r="F313" s="54">
        <v>257057</v>
      </c>
      <c r="G313" s="54">
        <v>-464</v>
      </c>
      <c r="H313" s="80">
        <v>-1.8017948050838572E-3</v>
      </c>
      <c r="I313" t="e">
        <f>MATCH(D313,#REF!,0)</f>
        <v>#REF!</v>
      </c>
      <c r="J313" t="str">
        <f t="shared" si="4"/>
        <v>121512</v>
      </c>
    </row>
    <row r="314" spans="1:10" x14ac:dyDescent="0.25">
      <c r="A314" t="s">
        <v>998</v>
      </c>
      <c r="B314" t="s">
        <v>928</v>
      </c>
      <c r="C314" t="s">
        <v>27</v>
      </c>
      <c r="D314" t="s">
        <v>3704</v>
      </c>
      <c r="E314" s="54">
        <v>491359</v>
      </c>
      <c r="F314" s="54">
        <v>513694</v>
      </c>
      <c r="G314" s="54">
        <v>22335</v>
      </c>
      <c r="H314" s="80">
        <v>4.5455563040465323E-2</v>
      </c>
      <c r="I314" t="e">
        <f>MATCH(D314,#REF!,0)</f>
        <v>#REF!</v>
      </c>
      <c r="J314" t="str">
        <f t="shared" si="4"/>
        <v>121572</v>
      </c>
    </row>
    <row r="315" spans="1:10" x14ac:dyDescent="0.25">
      <c r="A315" t="s">
        <v>1002</v>
      </c>
      <c r="B315" t="s">
        <v>928</v>
      </c>
      <c r="C315" t="s">
        <v>27</v>
      </c>
      <c r="D315" t="s">
        <v>3705</v>
      </c>
      <c r="E315" s="54">
        <v>719332</v>
      </c>
      <c r="F315" s="54">
        <v>766341</v>
      </c>
      <c r="G315" s="54">
        <v>47009</v>
      </c>
      <c r="H315" s="80">
        <v>6.5350908898811677E-2</v>
      </c>
      <c r="I315" t="e">
        <f>MATCH(D315,#REF!,0)</f>
        <v>#REF!</v>
      </c>
      <c r="J315" t="str">
        <f t="shared" si="4"/>
        <v>121662</v>
      </c>
    </row>
    <row r="316" spans="1:10" x14ac:dyDescent="0.25">
      <c r="A316" t="s">
        <v>1007</v>
      </c>
      <c r="B316" t="s">
        <v>928</v>
      </c>
      <c r="C316" t="s">
        <v>27</v>
      </c>
      <c r="D316" t="s">
        <v>3706</v>
      </c>
      <c r="E316" s="54">
        <v>448641</v>
      </c>
      <c r="F316" s="54">
        <v>439392</v>
      </c>
      <c r="G316" s="54">
        <v>-9249</v>
      </c>
      <c r="H316" s="80">
        <v>-2.061559242244913E-2</v>
      </c>
      <c r="I316" t="e">
        <f>MATCH(D316,#REF!,0)</f>
        <v>#REF!</v>
      </c>
      <c r="J316" t="str">
        <f t="shared" si="4"/>
        <v>121710</v>
      </c>
    </row>
    <row r="317" spans="1:10" x14ac:dyDescent="0.25">
      <c r="A317" t="s">
        <v>1010</v>
      </c>
      <c r="B317" t="s">
        <v>928</v>
      </c>
      <c r="C317" t="s">
        <v>47</v>
      </c>
      <c r="D317" t="s">
        <v>3707</v>
      </c>
      <c r="E317" s="54">
        <v>724995</v>
      </c>
      <c r="F317" s="54">
        <v>744903</v>
      </c>
      <c r="G317" s="54">
        <v>19908</v>
      </c>
      <c r="H317" s="80">
        <v>2.745949972068773E-2</v>
      </c>
      <c r="I317" t="e">
        <f>MATCH(D317,#REF!,0)</f>
        <v>#REF!</v>
      </c>
      <c r="J317" t="str">
        <f t="shared" si="4"/>
        <v>121728</v>
      </c>
    </row>
    <row r="318" spans="1:10" x14ac:dyDescent="0.25">
      <c r="A318" t="s">
        <v>1012</v>
      </c>
      <c r="B318" t="s">
        <v>928</v>
      </c>
      <c r="C318" t="s">
        <v>27</v>
      </c>
      <c r="D318" t="s">
        <v>3708</v>
      </c>
      <c r="E318" s="54">
        <v>84371</v>
      </c>
      <c r="F318" s="54">
        <v>73903</v>
      </c>
      <c r="G318" s="54">
        <v>-10468</v>
      </c>
      <c r="H318" s="80">
        <v>-0.12407106707280938</v>
      </c>
      <c r="I318" t="e">
        <f>MATCH(D318,#REF!,0)</f>
        <v>#REF!</v>
      </c>
      <c r="J318" t="str">
        <f t="shared" si="4"/>
        <v>121874</v>
      </c>
    </row>
    <row r="319" spans="1:10" x14ac:dyDescent="0.25">
      <c r="A319" t="s">
        <v>1017</v>
      </c>
      <c r="B319" t="s">
        <v>928</v>
      </c>
      <c r="C319" t="s">
        <v>47</v>
      </c>
      <c r="D319" t="s">
        <v>3709</v>
      </c>
      <c r="E319" s="54">
        <v>325458</v>
      </c>
      <c r="F319" s="54">
        <v>338186</v>
      </c>
      <c r="G319" s="54">
        <v>12728</v>
      </c>
      <c r="H319" s="80">
        <v>3.9107964775792883E-2</v>
      </c>
      <c r="I319" t="e">
        <f>MATCH(D319,#REF!,0)</f>
        <v>#REF!</v>
      </c>
      <c r="J319" t="str">
        <f t="shared" si="4"/>
        <v>121878</v>
      </c>
    </row>
    <row r="320" spans="1:10" x14ac:dyDescent="0.25">
      <c r="A320" t="s">
        <v>1020</v>
      </c>
      <c r="B320" t="s">
        <v>928</v>
      </c>
      <c r="C320" t="s">
        <v>27</v>
      </c>
      <c r="D320" t="s">
        <v>3710</v>
      </c>
      <c r="E320" s="54">
        <v>465269</v>
      </c>
      <c r="F320" s="54">
        <v>449473</v>
      </c>
      <c r="G320" s="54">
        <v>-15796</v>
      </c>
      <c r="H320" s="80">
        <v>-3.3950252434613096E-2</v>
      </c>
      <c r="I320" t="e">
        <f>MATCH(D320,#REF!,0)</f>
        <v>#REF!</v>
      </c>
      <c r="J320" t="str">
        <f t="shared" si="4"/>
        <v>121926</v>
      </c>
    </row>
    <row r="321" spans="1:10" x14ac:dyDescent="0.25">
      <c r="A321" t="s">
        <v>1023</v>
      </c>
      <c r="B321" t="s">
        <v>928</v>
      </c>
      <c r="C321" t="s">
        <v>27</v>
      </c>
      <c r="D321" t="s">
        <v>3711</v>
      </c>
      <c r="E321" s="54">
        <v>4918077</v>
      </c>
      <c r="F321" s="54">
        <v>4734641</v>
      </c>
      <c r="G321" s="54">
        <v>-183436</v>
      </c>
      <c r="H321" s="80">
        <v>-3.7298318021454321E-2</v>
      </c>
      <c r="I321" t="e">
        <f>MATCH(D321,#REF!,0)</f>
        <v>#REF!</v>
      </c>
      <c r="J321" t="str">
        <f t="shared" si="4"/>
        <v>121968</v>
      </c>
    </row>
    <row r="322" spans="1:10" x14ac:dyDescent="0.25">
      <c r="A322" t="s">
        <v>1026</v>
      </c>
      <c r="B322" t="s">
        <v>928</v>
      </c>
      <c r="C322" t="s">
        <v>27</v>
      </c>
      <c r="D322" t="s">
        <v>3712</v>
      </c>
      <c r="E322" s="54">
        <v>953576</v>
      </c>
      <c r="F322" s="54">
        <v>935610</v>
      </c>
      <c r="G322" s="54">
        <v>-17966</v>
      </c>
      <c r="H322" s="80">
        <v>-1.8840658741411276E-2</v>
      </c>
      <c r="I322" t="e">
        <f>MATCH(D322,#REF!,0)</f>
        <v>#REF!</v>
      </c>
      <c r="J322" t="str">
        <f t="shared" si="4"/>
        <v>121974</v>
      </c>
    </row>
    <row r="323" spans="1:10" x14ac:dyDescent="0.25">
      <c r="A323" t="s">
        <v>1029</v>
      </c>
      <c r="B323" t="s">
        <v>928</v>
      </c>
      <c r="C323" t="s">
        <v>47</v>
      </c>
      <c r="D323" t="s">
        <v>3713</v>
      </c>
      <c r="E323" s="54">
        <v>1014829</v>
      </c>
      <c r="F323" s="54">
        <v>999851</v>
      </c>
      <c r="G323" s="54">
        <v>-14978</v>
      </c>
      <c r="H323" s="80">
        <v>-1.4759136760971552E-2</v>
      </c>
      <c r="I323" t="e">
        <f>MATCH(D323,#REF!,0)</f>
        <v>#REF!</v>
      </c>
      <c r="J323" t="str">
        <f t="shared" ref="J323:J386" si="5">LEFT(D323,2)&amp;IF(MID(D323,3,4)="0000","9999",MID(D323,3,4))</f>
        <v>121976</v>
      </c>
    </row>
    <row r="324" spans="1:10" x14ac:dyDescent="0.25">
      <c r="A324" t="s">
        <v>1032</v>
      </c>
      <c r="B324" t="s">
        <v>928</v>
      </c>
      <c r="C324" t="s">
        <v>47</v>
      </c>
      <c r="D324" t="s">
        <v>3714</v>
      </c>
      <c r="E324" s="54">
        <v>717297</v>
      </c>
      <c r="F324" s="54">
        <v>679553</v>
      </c>
      <c r="G324" s="54">
        <v>-37744</v>
      </c>
      <c r="H324" s="80">
        <v>-5.2619765592216337E-2</v>
      </c>
      <c r="I324" t="e">
        <f>MATCH(D324,#REF!,0)</f>
        <v>#REF!</v>
      </c>
      <c r="J324" t="str">
        <f t="shared" si="5"/>
        <v>122022</v>
      </c>
    </row>
    <row r="325" spans="1:10" x14ac:dyDescent="0.25">
      <c r="A325" t="s">
        <v>1035</v>
      </c>
      <c r="B325" t="s">
        <v>928</v>
      </c>
      <c r="C325" t="s">
        <v>27</v>
      </c>
      <c r="D325" t="s">
        <v>3715</v>
      </c>
      <c r="E325" s="54">
        <v>80459</v>
      </c>
      <c r="F325" s="54">
        <v>87683</v>
      </c>
      <c r="G325" s="54">
        <v>7224</v>
      </c>
      <c r="H325" s="80">
        <v>8.9784859369368253E-2</v>
      </c>
      <c r="I325" t="e">
        <f>MATCH(D325,#REF!,0)</f>
        <v>#REF!</v>
      </c>
      <c r="J325" t="str">
        <f t="shared" si="5"/>
        <v>122064</v>
      </c>
    </row>
    <row r="326" spans="1:10" x14ac:dyDescent="0.25">
      <c r="A326" t="s">
        <v>1038</v>
      </c>
      <c r="B326" t="s">
        <v>928</v>
      </c>
      <c r="C326" t="s">
        <v>47</v>
      </c>
      <c r="D326" t="s">
        <v>3716</v>
      </c>
      <c r="E326" s="54">
        <v>789881</v>
      </c>
      <c r="F326" s="54">
        <v>763297</v>
      </c>
      <c r="G326" s="54">
        <v>-26584</v>
      </c>
      <c r="H326" s="80">
        <v>-3.3655702567855161E-2</v>
      </c>
      <c r="I326" t="e">
        <f>MATCH(D326,#REF!,0)</f>
        <v>#REF!</v>
      </c>
      <c r="J326" t="str">
        <f t="shared" si="5"/>
        <v>122142</v>
      </c>
    </row>
    <row r="327" spans="1:10" x14ac:dyDescent="0.25">
      <c r="A327" t="s">
        <v>1041</v>
      </c>
      <c r="B327" t="s">
        <v>928</v>
      </c>
      <c r="C327" t="s">
        <v>27</v>
      </c>
      <c r="D327" t="s">
        <v>3717</v>
      </c>
      <c r="E327" s="54">
        <v>469165</v>
      </c>
      <c r="F327" s="54">
        <v>450953</v>
      </c>
      <c r="G327" s="54">
        <v>-18212</v>
      </c>
      <c r="H327" s="80">
        <v>-3.8817899885967622E-2</v>
      </c>
      <c r="I327" t="e">
        <f>MATCH(D327,#REF!,0)</f>
        <v>#REF!</v>
      </c>
      <c r="J327" t="str">
        <f t="shared" si="5"/>
        <v>122214</v>
      </c>
    </row>
    <row r="328" spans="1:10" x14ac:dyDescent="0.25">
      <c r="A328" t="s">
        <v>1045</v>
      </c>
      <c r="B328" t="s">
        <v>928</v>
      </c>
      <c r="C328" t="s">
        <v>27</v>
      </c>
      <c r="D328" t="s">
        <v>3718</v>
      </c>
      <c r="E328" s="54">
        <v>1930932</v>
      </c>
      <c r="F328" s="54">
        <v>1806256</v>
      </c>
      <c r="G328" s="54">
        <v>-124676</v>
      </c>
      <c r="H328" s="80">
        <v>-6.456778384738561E-2</v>
      </c>
      <c r="I328" t="e">
        <f>MATCH(D328,#REF!,0)</f>
        <v>#REF!</v>
      </c>
      <c r="J328" t="str">
        <f t="shared" si="5"/>
        <v>122292</v>
      </c>
    </row>
    <row r="329" spans="1:10" x14ac:dyDescent="0.25">
      <c r="A329" t="s">
        <v>1046</v>
      </c>
      <c r="B329" t="s">
        <v>928</v>
      </c>
      <c r="C329" t="s">
        <v>27</v>
      </c>
      <c r="D329" t="s">
        <v>3719</v>
      </c>
      <c r="E329" s="54">
        <v>609854</v>
      </c>
      <c r="F329" s="54">
        <v>611459</v>
      </c>
      <c r="G329" s="54">
        <v>1605</v>
      </c>
      <c r="H329" s="80">
        <v>2.6317774418139423E-3</v>
      </c>
      <c r="I329" t="e">
        <f>MATCH(D329,#REF!,0)</f>
        <v>#REF!</v>
      </c>
      <c r="J329" t="str">
        <f t="shared" si="5"/>
        <v>122358</v>
      </c>
    </row>
    <row r="330" spans="1:10" x14ac:dyDescent="0.25">
      <c r="A330" t="s">
        <v>3318</v>
      </c>
      <c r="B330" t="s">
        <v>928</v>
      </c>
      <c r="C330" t="s">
        <v>27</v>
      </c>
      <c r="D330" t="s">
        <v>3720</v>
      </c>
      <c r="E330" s="54">
        <v>410007</v>
      </c>
      <c r="F330" s="54">
        <v>418101</v>
      </c>
      <c r="G330" s="54">
        <v>8094</v>
      </c>
      <c r="H330" s="80">
        <v>1.9741126371013176E-2</v>
      </c>
      <c r="I330" t="e">
        <f>MATCH(D330,#REF!,0)</f>
        <v>#REF!</v>
      </c>
      <c r="J330" t="str">
        <f t="shared" si="5"/>
        <v>122374</v>
      </c>
    </row>
    <row r="331" spans="1:10" x14ac:dyDescent="0.25">
      <c r="A331" t="s">
        <v>1051</v>
      </c>
      <c r="B331" t="s">
        <v>928</v>
      </c>
      <c r="C331" t="s">
        <v>27</v>
      </c>
      <c r="D331" t="s">
        <v>3721</v>
      </c>
      <c r="E331" s="54">
        <v>324618</v>
      </c>
      <c r="F331" s="54">
        <v>324812</v>
      </c>
      <c r="G331" s="54">
        <v>194</v>
      </c>
      <c r="H331" s="80">
        <v>5.9762551676123933E-4</v>
      </c>
      <c r="I331" t="e">
        <f>MATCH(D331,#REF!,0)</f>
        <v>#REF!</v>
      </c>
      <c r="J331" t="str">
        <f t="shared" si="5"/>
        <v>122406</v>
      </c>
    </row>
    <row r="332" spans="1:10" x14ac:dyDescent="0.25">
      <c r="A332" t="s">
        <v>1054</v>
      </c>
      <c r="B332" t="s">
        <v>928</v>
      </c>
      <c r="C332" t="s">
        <v>47</v>
      </c>
      <c r="D332" t="s">
        <v>3722</v>
      </c>
      <c r="E332" s="54">
        <v>697393</v>
      </c>
      <c r="F332" s="54">
        <v>712402</v>
      </c>
      <c r="G332" s="54">
        <v>15009</v>
      </c>
      <c r="H332" s="80">
        <v>2.1521581088425036E-2</v>
      </c>
      <c r="I332" t="e">
        <f>MATCH(D332,#REF!,0)</f>
        <v>#REF!</v>
      </c>
      <c r="J332" t="str">
        <f t="shared" si="5"/>
        <v>122448</v>
      </c>
    </row>
    <row r="333" spans="1:10" x14ac:dyDescent="0.25">
      <c r="A333" t="s">
        <v>1057</v>
      </c>
      <c r="B333" t="s">
        <v>928</v>
      </c>
      <c r="C333" t="s">
        <v>27</v>
      </c>
      <c r="D333" t="s">
        <v>3723</v>
      </c>
      <c r="E333" s="54">
        <v>728047</v>
      </c>
      <c r="F333" s="54">
        <v>704589</v>
      </c>
      <c r="G333" s="54">
        <v>-23458</v>
      </c>
      <c r="H333" s="80">
        <v>-3.2220447306286544E-2</v>
      </c>
      <c r="I333" t="e">
        <f>MATCH(D333,#REF!,0)</f>
        <v>#REF!</v>
      </c>
      <c r="J333" t="str">
        <f t="shared" si="5"/>
        <v>122466</v>
      </c>
    </row>
    <row r="334" spans="1:10" x14ac:dyDescent="0.25">
      <c r="A334" t="s">
        <v>1061</v>
      </c>
      <c r="B334" t="s">
        <v>928</v>
      </c>
      <c r="C334" t="s">
        <v>47</v>
      </c>
      <c r="D334" t="s">
        <v>3724</v>
      </c>
      <c r="E334" s="54">
        <v>413811</v>
      </c>
      <c r="F334" s="54">
        <v>418460</v>
      </c>
      <c r="G334" s="54">
        <v>4649</v>
      </c>
      <c r="H334" s="80">
        <v>1.1234597436994183E-2</v>
      </c>
      <c r="I334" t="e">
        <f>MATCH(D334,#REF!,0)</f>
        <v>#REF!</v>
      </c>
      <c r="J334" t="str">
        <f t="shared" si="5"/>
        <v>122514</v>
      </c>
    </row>
    <row r="335" spans="1:10" x14ac:dyDescent="0.25">
      <c r="A335" t="s">
        <v>1064</v>
      </c>
      <c r="B335" t="s">
        <v>928</v>
      </c>
      <c r="C335" t="s">
        <v>27</v>
      </c>
      <c r="D335" t="s">
        <v>3725</v>
      </c>
      <c r="E335" s="54">
        <v>917772</v>
      </c>
      <c r="F335" s="54">
        <v>918610</v>
      </c>
      <c r="G335" s="54">
        <v>838</v>
      </c>
      <c r="H335" s="80">
        <v>9.1308080874116879E-4</v>
      </c>
      <c r="I335" t="e">
        <f>MATCH(D335,#REF!,0)</f>
        <v>#REF!</v>
      </c>
      <c r="J335" t="str">
        <f t="shared" si="5"/>
        <v>122538</v>
      </c>
    </row>
    <row r="336" spans="1:10" x14ac:dyDescent="0.25">
      <c r="A336" t="s">
        <v>1067</v>
      </c>
      <c r="B336" t="s">
        <v>928</v>
      </c>
      <c r="C336" t="s">
        <v>47</v>
      </c>
      <c r="D336" t="s">
        <v>3726</v>
      </c>
      <c r="E336" s="54">
        <v>288380</v>
      </c>
      <c r="F336" s="54">
        <v>266755</v>
      </c>
      <c r="G336" s="54">
        <v>-21625</v>
      </c>
      <c r="H336" s="80">
        <v>-7.4987863236008048E-2</v>
      </c>
      <c r="I336" t="e">
        <f>MATCH(D336,#REF!,0)</f>
        <v>#REF!</v>
      </c>
      <c r="J336" t="str">
        <f t="shared" si="5"/>
        <v>122568</v>
      </c>
    </row>
    <row r="337" spans="1:10" x14ac:dyDescent="0.25">
      <c r="A337" t="s">
        <v>1069</v>
      </c>
      <c r="B337" t="s">
        <v>928</v>
      </c>
      <c r="C337" t="s">
        <v>27</v>
      </c>
      <c r="D337" t="s">
        <v>3727</v>
      </c>
      <c r="E337" s="54">
        <v>879675</v>
      </c>
      <c r="F337" s="54">
        <v>927375</v>
      </c>
      <c r="G337" s="54">
        <v>47700</v>
      </c>
      <c r="H337" s="80">
        <v>5.4224571574729305E-2</v>
      </c>
      <c r="I337" t="e">
        <f>MATCH(D337,#REF!,0)</f>
        <v>#REF!</v>
      </c>
      <c r="J337" t="str">
        <f t="shared" si="5"/>
        <v>122586</v>
      </c>
    </row>
    <row r="338" spans="1:10" x14ac:dyDescent="0.25">
      <c r="A338" t="s">
        <v>1072</v>
      </c>
      <c r="B338" t="s">
        <v>928</v>
      </c>
      <c r="C338" t="s">
        <v>27</v>
      </c>
      <c r="D338" t="s">
        <v>3728</v>
      </c>
      <c r="E338" s="54">
        <v>67070</v>
      </c>
      <c r="F338" s="54">
        <v>75011</v>
      </c>
      <c r="G338" s="54">
        <v>7941</v>
      </c>
      <c r="H338" s="80">
        <v>0.11839868793797526</v>
      </c>
      <c r="I338" t="e">
        <f>MATCH(D338,#REF!,0)</f>
        <v>#REF!</v>
      </c>
      <c r="J338" t="str">
        <f t="shared" si="5"/>
        <v>122598</v>
      </c>
    </row>
    <row r="339" spans="1:10" x14ac:dyDescent="0.25">
      <c r="A339" t="s">
        <v>1074</v>
      </c>
      <c r="B339" t="s">
        <v>928</v>
      </c>
      <c r="C339" t="s">
        <v>27</v>
      </c>
      <c r="D339" t="s">
        <v>3729</v>
      </c>
      <c r="E339" s="54">
        <v>1613306</v>
      </c>
      <c r="F339" s="54">
        <v>1590819</v>
      </c>
      <c r="G339" s="54">
        <v>-22487</v>
      </c>
      <c r="H339" s="80">
        <v>-1.3938459287946615E-2</v>
      </c>
      <c r="I339" t="e">
        <f>MATCH(D339,#REF!,0)</f>
        <v>#REF!</v>
      </c>
      <c r="J339" t="str">
        <f t="shared" si="5"/>
        <v>122724</v>
      </c>
    </row>
    <row r="340" spans="1:10" x14ac:dyDescent="0.25">
      <c r="A340" t="s">
        <v>1076</v>
      </c>
      <c r="B340" t="s">
        <v>928</v>
      </c>
      <c r="C340" t="s">
        <v>27</v>
      </c>
      <c r="D340" t="s">
        <v>3730</v>
      </c>
      <c r="E340" s="54">
        <v>428791</v>
      </c>
      <c r="F340" s="54">
        <v>379551</v>
      </c>
      <c r="G340" s="54">
        <v>-49240</v>
      </c>
      <c r="H340" s="80">
        <v>-0.11483449979127361</v>
      </c>
      <c r="I340" t="e">
        <f>MATCH(D340,#REF!,0)</f>
        <v>#REF!</v>
      </c>
      <c r="J340" t="str">
        <f t="shared" si="5"/>
        <v>122754</v>
      </c>
    </row>
    <row r="341" spans="1:10" x14ac:dyDescent="0.25">
      <c r="A341" t="s">
        <v>1079</v>
      </c>
      <c r="B341" t="s">
        <v>928</v>
      </c>
      <c r="C341" t="s">
        <v>27</v>
      </c>
      <c r="D341" t="s">
        <v>3731</v>
      </c>
      <c r="E341" s="54">
        <v>431656</v>
      </c>
      <c r="F341" s="54">
        <v>402666</v>
      </c>
      <c r="G341" s="54">
        <v>-28990</v>
      </c>
      <c r="H341" s="80">
        <v>-6.715996070945382E-2</v>
      </c>
      <c r="I341" t="e">
        <f>MATCH(D341,#REF!,0)</f>
        <v>#REF!</v>
      </c>
      <c r="J341" t="str">
        <f t="shared" si="5"/>
        <v>122766</v>
      </c>
    </row>
    <row r="342" spans="1:10" x14ac:dyDescent="0.25">
      <c r="A342" t="s">
        <v>4642</v>
      </c>
      <c r="B342" t="s">
        <v>928</v>
      </c>
      <c r="C342" t="s">
        <v>27</v>
      </c>
      <c r="D342" t="s">
        <v>4693</v>
      </c>
      <c r="E342" s="54">
        <v>0</v>
      </c>
      <c r="F342" s="78">
        <v>97085</v>
      </c>
      <c r="G342" s="54">
        <v>0</v>
      </c>
      <c r="H342" s="80" t="s">
        <v>4716</v>
      </c>
      <c r="I342" t="e">
        <f>MATCH(D342,#REF!,0)</f>
        <v>#REF!</v>
      </c>
      <c r="J342" t="str">
        <f t="shared" si="5"/>
        <v>122808</v>
      </c>
    </row>
    <row r="343" spans="1:10" x14ac:dyDescent="0.25">
      <c r="A343" t="s">
        <v>1082</v>
      </c>
      <c r="B343" t="s">
        <v>928</v>
      </c>
      <c r="C343" t="s">
        <v>47</v>
      </c>
      <c r="D343" t="s">
        <v>3732</v>
      </c>
      <c r="E343" s="54">
        <v>538289</v>
      </c>
      <c r="F343" s="54">
        <v>510205</v>
      </c>
      <c r="G343" s="54">
        <v>-28084</v>
      </c>
      <c r="H343" s="80">
        <v>-5.217271762937753E-2</v>
      </c>
      <c r="I343" t="e">
        <f>MATCH(D343,#REF!,0)</f>
        <v>#REF!</v>
      </c>
      <c r="J343" t="str">
        <f t="shared" si="5"/>
        <v>122958</v>
      </c>
    </row>
    <row r="344" spans="1:10" x14ac:dyDescent="0.25">
      <c r="A344" t="s">
        <v>1084</v>
      </c>
      <c r="B344" t="s">
        <v>928</v>
      </c>
      <c r="C344" t="s">
        <v>27</v>
      </c>
      <c r="D344" t="s">
        <v>3733</v>
      </c>
      <c r="E344" s="54">
        <v>1796075</v>
      </c>
      <c r="F344" s="54">
        <v>1761861</v>
      </c>
      <c r="G344" s="54">
        <v>-34214</v>
      </c>
      <c r="H344" s="80">
        <v>-1.9049315869326171E-2</v>
      </c>
      <c r="I344" t="e">
        <f>MATCH(D344,#REF!,0)</f>
        <v>#REF!</v>
      </c>
      <c r="J344" t="str">
        <f t="shared" si="5"/>
        <v>123000</v>
      </c>
    </row>
    <row r="345" spans="1:10" x14ac:dyDescent="0.25">
      <c r="A345" t="s">
        <v>1087</v>
      </c>
      <c r="B345" t="s">
        <v>928</v>
      </c>
      <c r="C345" t="s">
        <v>47</v>
      </c>
      <c r="D345" t="s">
        <v>3734</v>
      </c>
      <c r="E345" s="54">
        <v>363286</v>
      </c>
      <c r="F345" s="54">
        <v>348258</v>
      </c>
      <c r="G345" s="54">
        <v>-15028</v>
      </c>
      <c r="H345" s="80">
        <v>-4.1366856966687404E-2</v>
      </c>
      <c r="I345" t="e">
        <f>MATCH(D345,#REF!,0)</f>
        <v>#REF!</v>
      </c>
      <c r="J345" t="str">
        <f t="shared" si="5"/>
        <v>123006</v>
      </c>
    </row>
    <row r="346" spans="1:10" x14ac:dyDescent="0.25">
      <c r="A346" t="s">
        <v>1090</v>
      </c>
      <c r="B346" t="s">
        <v>928</v>
      </c>
      <c r="C346" t="s">
        <v>27</v>
      </c>
      <c r="D346" t="s">
        <v>3735</v>
      </c>
      <c r="E346" s="54">
        <v>2783703</v>
      </c>
      <c r="F346" s="54">
        <v>2630580</v>
      </c>
      <c r="G346" s="54">
        <v>-153123</v>
      </c>
      <c r="H346" s="80">
        <v>-5.500694578408688E-2</v>
      </c>
      <c r="I346" t="e">
        <f>MATCH(D346,#REF!,0)</f>
        <v>#REF!</v>
      </c>
      <c r="J346" t="str">
        <f t="shared" si="5"/>
        <v>123012</v>
      </c>
    </row>
    <row r="347" spans="1:10" x14ac:dyDescent="0.25">
      <c r="A347" t="s">
        <v>1094</v>
      </c>
      <c r="B347" t="s">
        <v>928</v>
      </c>
      <c r="C347" t="s">
        <v>27</v>
      </c>
      <c r="D347" t="s">
        <v>3736</v>
      </c>
      <c r="E347" s="54">
        <v>249400</v>
      </c>
      <c r="F347" s="54">
        <v>242378</v>
      </c>
      <c r="G347" s="54">
        <v>-7022</v>
      </c>
      <c r="H347" s="80">
        <v>-2.8155573376102645E-2</v>
      </c>
      <c r="I347" t="e">
        <f>MATCH(D347,#REF!,0)</f>
        <v>#REF!</v>
      </c>
      <c r="J347" t="str">
        <f t="shared" si="5"/>
        <v>123048</v>
      </c>
    </row>
    <row r="348" spans="1:10" x14ac:dyDescent="0.25">
      <c r="A348" t="s">
        <v>3319</v>
      </c>
      <c r="B348" t="s">
        <v>928</v>
      </c>
      <c r="C348" t="s">
        <v>47</v>
      </c>
      <c r="D348" t="s">
        <v>3737</v>
      </c>
      <c r="E348" s="54">
        <v>253335</v>
      </c>
      <c r="F348" s="54">
        <v>258600</v>
      </c>
      <c r="G348" s="54">
        <v>5265</v>
      </c>
      <c r="H348" s="80">
        <v>2.0782758008171E-2</v>
      </c>
      <c r="I348" t="e">
        <f>MATCH(D348,#REF!,0)</f>
        <v>#REF!</v>
      </c>
      <c r="J348" t="str">
        <f t="shared" si="5"/>
        <v>123213</v>
      </c>
    </row>
    <row r="349" spans="1:10" x14ac:dyDescent="0.25">
      <c r="A349" t="s">
        <v>3320</v>
      </c>
      <c r="B349" t="s">
        <v>928</v>
      </c>
      <c r="C349" t="s">
        <v>47</v>
      </c>
      <c r="D349" t="s">
        <v>3738</v>
      </c>
      <c r="E349" s="54">
        <v>254374</v>
      </c>
      <c r="F349" s="54">
        <v>244481</v>
      </c>
      <c r="G349" s="54">
        <v>-9893</v>
      </c>
      <c r="H349" s="80">
        <v>-3.8891553382028037E-2</v>
      </c>
      <c r="I349" t="e">
        <f>MATCH(D349,#REF!,0)</f>
        <v>#REF!</v>
      </c>
      <c r="J349" t="str">
        <f t="shared" si="5"/>
        <v>123249</v>
      </c>
    </row>
    <row r="350" spans="1:10" x14ac:dyDescent="0.25">
      <c r="A350" t="s">
        <v>1100</v>
      </c>
      <c r="B350" t="s">
        <v>928</v>
      </c>
      <c r="C350" t="s">
        <v>27</v>
      </c>
      <c r="D350" t="s">
        <v>3739</v>
      </c>
      <c r="E350" s="54">
        <v>841728</v>
      </c>
      <c r="F350" s="54">
        <v>824199</v>
      </c>
      <c r="G350" s="54">
        <v>-17529</v>
      </c>
      <c r="H350" s="80">
        <v>-2.0825017107664233E-2</v>
      </c>
      <c r="I350" t="e">
        <f>MATCH(D350,#REF!,0)</f>
        <v>#REF!</v>
      </c>
      <c r="J350" t="str">
        <f t="shared" si="5"/>
        <v>123252</v>
      </c>
    </row>
    <row r="351" spans="1:10" x14ac:dyDescent="0.25">
      <c r="A351" t="s">
        <v>1103</v>
      </c>
      <c r="B351" t="s">
        <v>928</v>
      </c>
      <c r="C351" t="s">
        <v>27</v>
      </c>
      <c r="D351" t="s">
        <v>3740</v>
      </c>
      <c r="E351" s="54">
        <v>337894</v>
      </c>
      <c r="F351" s="54">
        <v>320033</v>
      </c>
      <c r="G351" s="54">
        <v>-17861</v>
      </c>
      <c r="H351" s="80">
        <v>-5.2859772591404404E-2</v>
      </c>
      <c r="I351" t="e">
        <f>MATCH(D351,#REF!,0)</f>
        <v>#REF!</v>
      </c>
      <c r="J351" t="str">
        <f t="shared" si="5"/>
        <v>123342</v>
      </c>
    </row>
    <row r="352" spans="1:10" x14ac:dyDescent="0.25">
      <c r="A352" t="s">
        <v>1105</v>
      </c>
      <c r="B352" t="s">
        <v>928</v>
      </c>
      <c r="C352" t="s">
        <v>99</v>
      </c>
      <c r="D352" t="s">
        <v>3741</v>
      </c>
      <c r="E352" s="54">
        <v>1146491</v>
      </c>
      <c r="F352" s="54">
        <v>1170088</v>
      </c>
      <c r="G352" s="54">
        <v>23597</v>
      </c>
      <c r="H352" s="80">
        <v>2.0581932173911528E-2</v>
      </c>
      <c r="I352" t="e">
        <f>MATCH(D352,#REF!,0)</f>
        <v>#REF!</v>
      </c>
      <c r="J352" t="str">
        <f t="shared" si="5"/>
        <v>129009</v>
      </c>
    </row>
    <row r="353" spans="1:10" x14ac:dyDescent="0.25">
      <c r="A353" t="s">
        <v>1107</v>
      </c>
      <c r="B353" t="s">
        <v>928</v>
      </c>
      <c r="C353" t="s">
        <v>99</v>
      </c>
      <c r="D353" t="s">
        <v>3742</v>
      </c>
      <c r="E353" s="54">
        <v>2410101</v>
      </c>
      <c r="F353" s="54">
        <v>2318249</v>
      </c>
      <c r="G353" s="54">
        <v>-91852</v>
      </c>
      <c r="H353" s="80">
        <v>-3.8111265876409332E-2</v>
      </c>
      <c r="I353" t="e">
        <f>MATCH(D353,#REF!,0)</f>
        <v>#REF!</v>
      </c>
      <c r="J353" t="str">
        <f t="shared" si="5"/>
        <v>129011</v>
      </c>
    </row>
    <row r="354" spans="1:10" x14ac:dyDescent="0.25">
      <c r="A354" t="s">
        <v>1109</v>
      </c>
      <c r="B354" t="s">
        <v>928</v>
      </c>
      <c r="C354" t="s">
        <v>99</v>
      </c>
      <c r="D354" t="s">
        <v>3743</v>
      </c>
      <c r="E354" s="54">
        <v>2011848</v>
      </c>
      <c r="F354" s="54">
        <v>2024692</v>
      </c>
      <c r="G354" s="54">
        <v>12844</v>
      </c>
      <c r="H354" s="80">
        <v>6.3841801169869693E-3</v>
      </c>
      <c r="I354" t="e">
        <f>MATCH(D354,#REF!,0)</f>
        <v>#REF!</v>
      </c>
      <c r="J354" t="str">
        <f t="shared" si="5"/>
        <v>129021</v>
      </c>
    </row>
    <row r="355" spans="1:10" x14ac:dyDescent="0.25">
      <c r="A355" t="s">
        <v>1111</v>
      </c>
      <c r="B355" t="s">
        <v>928</v>
      </c>
      <c r="C355" t="s">
        <v>99</v>
      </c>
      <c r="D355" t="s">
        <v>3744</v>
      </c>
      <c r="E355" s="54">
        <v>5675980</v>
      </c>
      <c r="F355" s="54">
        <v>5594293</v>
      </c>
      <c r="G355" s="54">
        <v>-81687</v>
      </c>
      <c r="H355" s="80">
        <v>-1.4391699759336714E-2</v>
      </c>
      <c r="I355" t="e">
        <f>MATCH(D355,#REF!,0)</f>
        <v>#REF!</v>
      </c>
      <c r="J355" t="str">
        <f t="shared" si="5"/>
        <v>129031</v>
      </c>
    </row>
    <row r="356" spans="1:10" x14ac:dyDescent="0.25">
      <c r="A356" t="s">
        <v>1114</v>
      </c>
      <c r="B356" t="s">
        <v>928</v>
      </c>
      <c r="C356" t="s">
        <v>99</v>
      </c>
      <c r="D356" t="s">
        <v>3745</v>
      </c>
      <c r="E356" s="54">
        <v>1678503</v>
      </c>
      <c r="F356" s="54">
        <v>1653390</v>
      </c>
      <c r="G356" s="54">
        <v>-25113</v>
      </c>
      <c r="H356" s="80">
        <v>-1.496154609196409E-2</v>
      </c>
      <c r="I356" t="e">
        <f>MATCH(D356,#REF!,0)</f>
        <v>#REF!</v>
      </c>
      <c r="J356" t="str">
        <f t="shared" si="5"/>
        <v>129033</v>
      </c>
    </row>
    <row r="357" spans="1:10" x14ac:dyDescent="0.25">
      <c r="A357" t="s">
        <v>1116</v>
      </c>
      <c r="B357" t="s">
        <v>928</v>
      </c>
      <c r="C357" t="s">
        <v>99</v>
      </c>
      <c r="D357" t="s">
        <v>3746</v>
      </c>
      <c r="E357" s="54">
        <v>5549768</v>
      </c>
      <c r="F357" s="54">
        <v>5641200</v>
      </c>
      <c r="G357" s="54">
        <v>91432</v>
      </c>
      <c r="H357" s="80">
        <v>1.6474922915696657E-2</v>
      </c>
      <c r="I357" t="e">
        <f>MATCH(D357,#REF!,0)</f>
        <v>#REF!</v>
      </c>
      <c r="J357" t="str">
        <f t="shared" si="5"/>
        <v>129057</v>
      </c>
    </row>
    <row r="358" spans="1:10" x14ac:dyDescent="0.25">
      <c r="A358" t="s">
        <v>1118</v>
      </c>
      <c r="B358" t="s">
        <v>928</v>
      </c>
      <c r="C358" t="s">
        <v>99</v>
      </c>
      <c r="D358" t="s">
        <v>3747</v>
      </c>
      <c r="E358" s="54">
        <v>964089</v>
      </c>
      <c r="F358" s="54">
        <v>954505</v>
      </c>
      <c r="G358" s="54">
        <v>-9584</v>
      </c>
      <c r="H358" s="80">
        <v>-9.9409909251116854E-3</v>
      </c>
      <c r="I358" t="e">
        <f>MATCH(D358,#REF!,0)</f>
        <v>#REF!</v>
      </c>
      <c r="J358" t="str">
        <f t="shared" si="5"/>
        <v>129069</v>
      </c>
    </row>
    <row r="359" spans="1:10" x14ac:dyDescent="0.25">
      <c r="A359" t="s">
        <v>1120</v>
      </c>
      <c r="B359" t="s">
        <v>928</v>
      </c>
      <c r="C359" t="s">
        <v>99</v>
      </c>
      <c r="D359" t="s">
        <v>3748</v>
      </c>
      <c r="E359" s="54">
        <v>2433479</v>
      </c>
      <c r="F359" s="54">
        <v>2499268</v>
      </c>
      <c r="G359" s="54">
        <v>65789</v>
      </c>
      <c r="H359" s="80">
        <v>2.7034956948467605E-2</v>
      </c>
      <c r="I359" t="e">
        <f>MATCH(D359,#REF!,0)</f>
        <v>#REF!</v>
      </c>
      <c r="J359" t="str">
        <f t="shared" si="5"/>
        <v>129071</v>
      </c>
    </row>
    <row r="360" spans="1:10" x14ac:dyDescent="0.25">
      <c r="A360" t="s">
        <v>1121</v>
      </c>
      <c r="B360" t="s">
        <v>928</v>
      </c>
      <c r="C360" t="s">
        <v>99</v>
      </c>
      <c r="D360" t="s">
        <v>3749</v>
      </c>
      <c r="E360" s="54">
        <v>1657872</v>
      </c>
      <c r="F360" s="54">
        <v>1599871</v>
      </c>
      <c r="G360" s="54">
        <v>-58001</v>
      </c>
      <c r="H360" s="80">
        <v>-3.4985209955895269E-2</v>
      </c>
      <c r="I360" t="e">
        <f>MATCH(D360,#REF!,0)</f>
        <v>#REF!</v>
      </c>
      <c r="J360" t="str">
        <f t="shared" si="5"/>
        <v>129081</v>
      </c>
    </row>
    <row r="361" spans="1:10" x14ac:dyDescent="0.25">
      <c r="A361" t="s">
        <v>1122</v>
      </c>
      <c r="B361" t="s">
        <v>928</v>
      </c>
      <c r="C361" t="s">
        <v>99</v>
      </c>
      <c r="D361" t="s">
        <v>3750</v>
      </c>
      <c r="E361" s="54">
        <v>1741200</v>
      </c>
      <c r="F361" s="54">
        <v>1757732</v>
      </c>
      <c r="G361" s="54">
        <v>16532</v>
      </c>
      <c r="H361" s="80">
        <v>9.4946014243050773E-3</v>
      </c>
      <c r="I361" t="e">
        <f>MATCH(D361,#REF!,0)</f>
        <v>#REF!</v>
      </c>
      <c r="J361" t="str">
        <f t="shared" si="5"/>
        <v>129083</v>
      </c>
    </row>
    <row r="362" spans="1:10" x14ac:dyDescent="0.25">
      <c r="A362" t="s">
        <v>1123</v>
      </c>
      <c r="B362" t="s">
        <v>928</v>
      </c>
      <c r="C362" t="s">
        <v>99</v>
      </c>
      <c r="D362" t="s">
        <v>3751</v>
      </c>
      <c r="E362" s="54">
        <v>11001601</v>
      </c>
      <c r="F362" s="54">
        <v>10781151</v>
      </c>
      <c r="G362" s="54">
        <v>-220450</v>
      </c>
      <c r="H362" s="80">
        <v>-2.0037992652160354E-2</v>
      </c>
      <c r="I362" t="e">
        <f>MATCH(D362,#REF!,0)</f>
        <v>#REF!</v>
      </c>
      <c r="J362" t="str">
        <f t="shared" si="5"/>
        <v>129086</v>
      </c>
    </row>
    <row r="363" spans="1:10" x14ac:dyDescent="0.25">
      <c r="A363" t="s">
        <v>755</v>
      </c>
      <c r="B363" t="s">
        <v>928</v>
      </c>
      <c r="C363" t="s">
        <v>99</v>
      </c>
      <c r="D363" t="s">
        <v>3752</v>
      </c>
      <c r="E363" s="54">
        <v>5201032</v>
      </c>
      <c r="F363" s="54">
        <v>5348582</v>
      </c>
      <c r="G363" s="54">
        <v>147550</v>
      </c>
      <c r="H363" s="80">
        <v>2.8369369771230016E-2</v>
      </c>
      <c r="I363" t="e">
        <f>MATCH(D363,#REF!,0)</f>
        <v>#REF!</v>
      </c>
      <c r="J363" t="str">
        <f t="shared" si="5"/>
        <v>129095</v>
      </c>
    </row>
    <row r="364" spans="1:10" x14ac:dyDescent="0.25">
      <c r="A364" t="s">
        <v>1126</v>
      </c>
      <c r="B364" t="s">
        <v>928</v>
      </c>
      <c r="C364" t="s">
        <v>99</v>
      </c>
      <c r="D364" t="s">
        <v>3753</v>
      </c>
      <c r="E364" s="54">
        <v>1273716</v>
      </c>
      <c r="F364" s="54">
        <v>1255762</v>
      </c>
      <c r="G364" s="54">
        <v>-17954</v>
      </c>
      <c r="H364" s="80">
        <v>-1.409576389085165E-2</v>
      </c>
      <c r="I364" t="e">
        <f>MATCH(D364,#REF!,0)</f>
        <v>#REF!</v>
      </c>
      <c r="J364" t="str">
        <f t="shared" si="5"/>
        <v>129097</v>
      </c>
    </row>
    <row r="365" spans="1:10" x14ac:dyDescent="0.25">
      <c r="A365" t="s">
        <v>1127</v>
      </c>
      <c r="B365" t="s">
        <v>928</v>
      </c>
      <c r="C365" t="s">
        <v>99</v>
      </c>
      <c r="D365" t="s">
        <v>3754</v>
      </c>
      <c r="E365" s="54">
        <v>5892217</v>
      </c>
      <c r="F365" s="54">
        <v>5865753</v>
      </c>
      <c r="G365" s="54">
        <v>-26464</v>
      </c>
      <c r="H365" s="80">
        <v>-4.4913485026094593E-3</v>
      </c>
      <c r="I365" t="e">
        <f>MATCH(D365,#REF!,0)</f>
        <v>#REF!</v>
      </c>
      <c r="J365" t="str">
        <f t="shared" si="5"/>
        <v>129099</v>
      </c>
    </row>
    <row r="366" spans="1:10" x14ac:dyDescent="0.25">
      <c r="A366" t="s">
        <v>1128</v>
      </c>
      <c r="B366" t="s">
        <v>928</v>
      </c>
      <c r="C366" t="s">
        <v>99</v>
      </c>
      <c r="D366" t="s">
        <v>3755</v>
      </c>
      <c r="E366" s="54">
        <v>2491086</v>
      </c>
      <c r="F366" s="54">
        <v>2624280</v>
      </c>
      <c r="G366" s="54">
        <v>133194</v>
      </c>
      <c r="H366" s="80">
        <v>5.3468246379289999E-2</v>
      </c>
      <c r="I366" t="e">
        <f>MATCH(D366,#REF!,0)</f>
        <v>#REF!</v>
      </c>
      <c r="J366" t="str">
        <f t="shared" si="5"/>
        <v>129101</v>
      </c>
    </row>
    <row r="367" spans="1:10" x14ac:dyDescent="0.25">
      <c r="A367" t="s">
        <v>1130</v>
      </c>
      <c r="B367" t="s">
        <v>928</v>
      </c>
      <c r="C367" t="s">
        <v>99</v>
      </c>
      <c r="D367" t="s">
        <v>3756</v>
      </c>
      <c r="E367" s="54">
        <v>2517880</v>
      </c>
      <c r="F367" s="54">
        <v>2422408</v>
      </c>
      <c r="G367" s="54">
        <v>-95472</v>
      </c>
      <c r="H367" s="80">
        <v>-3.7917613230177769E-2</v>
      </c>
      <c r="I367" t="e">
        <f>MATCH(D367,#REF!,0)</f>
        <v>#REF!</v>
      </c>
      <c r="J367" t="str">
        <f t="shared" si="5"/>
        <v>129103</v>
      </c>
    </row>
    <row r="368" spans="1:10" x14ac:dyDescent="0.25">
      <c r="A368" t="s">
        <v>1132</v>
      </c>
      <c r="B368" t="s">
        <v>928</v>
      </c>
      <c r="C368" t="s">
        <v>99</v>
      </c>
      <c r="D368" t="s">
        <v>3757</v>
      </c>
      <c r="E368" s="54">
        <v>2951285</v>
      </c>
      <c r="F368" s="54">
        <v>2953474</v>
      </c>
      <c r="G368" s="54">
        <v>2189</v>
      </c>
      <c r="H368" s="80">
        <v>7.4171081410300932E-4</v>
      </c>
      <c r="I368" t="e">
        <f>MATCH(D368,#REF!,0)</f>
        <v>#REF!</v>
      </c>
      <c r="J368" t="str">
        <f t="shared" si="5"/>
        <v>129105</v>
      </c>
    </row>
    <row r="369" spans="1:10" x14ac:dyDescent="0.25">
      <c r="A369" t="s">
        <v>1134</v>
      </c>
      <c r="B369" t="s">
        <v>928</v>
      </c>
      <c r="C369" t="s">
        <v>99</v>
      </c>
      <c r="D369" t="s">
        <v>3758</v>
      </c>
      <c r="E369" s="54">
        <v>1552846</v>
      </c>
      <c r="F369" s="54">
        <v>1556860</v>
      </c>
      <c r="G369" s="54">
        <v>4014</v>
      </c>
      <c r="H369" s="80">
        <v>2.5849311522198595E-3</v>
      </c>
      <c r="I369" t="e">
        <f>MATCH(D369,#REF!,0)</f>
        <v>#REF!</v>
      </c>
      <c r="J369" t="str">
        <f t="shared" si="5"/>
        <v>129115</v>
      </c>
    </row>
    <row r="370" spans="1:10" x14ac:dyDescent="0.25">
      <c r="A370" t="s">
        <v>1136</v>
      </c>
      <c r="B370" t="s">
        <v>928</v>
      </c>
      <c r="C370" t="s">
        <v>99</v>
      </c>
      <c r="D370" t="s">
        <v>3759</v>
      </c>
      <c r="E370" s="54">
        <v>1761371</v>
      </c>
      <c r="F370" s="54">
        <v>1695056</v>
      </c>
      <c r="G370" s="54">
        <v>-66315</v>
      </c>
      <c r="H370" s="80">
        <v>-3.7649649051789767E-2</v>
      </c>
      <c r="I370" t="e">
        <f>MATCH(D370,#REF!,0)</f>
        <v>#REF!</v>
      </c>
      <c r="J370" t="str">
        <f t="shared" si="5"/>
        <v>129117</v>
      </c>
    </row>
    <row r="371" spans="1:10" x14ac:dyDescent="0.25">
      <c r="A371" t="s">
        <v>1138</v>
      </c>
      <c r="B371" t="s">
        <v>928</v>
      </c>
      <c r="C371" t="s">
        <v>99</v>
      </c>
      <c r="D371" t="s">
        <v>3760</v>
      </c>
      <c r="E371" s="54">
        <v>1716917</v>
      </c>
      <c r="F371" s="54">
        <v>1715147</v>
      </c>
      <c r="G371" s="54">
        <v>-1770</v>
      </c>
      <c r="H371" s="80">
        <v>-1.0309176273518173E-3</v>
      </c>
      <c r="I371" t="e">
        <f>MATCH(D371,#REF!,0)</f>
        <v>#REF!</v>
      </c>
      <c r="J371" t="str">
        <f t="shared" si="5"/>
        <v>129127</v>
      </c>
    </row>
    <row r="372" spans="1:10" x14ac:dyDescent="0.25">
      <c r="A372" t="s">
        <v>1140</v>
      </c>
      <c r="B372" t="s">
        <v>1141</v>
      </c>
      <c r="C372" t="s">
        <v>19</v>
      </c>
      <c r="D372" t="s">
        <v>3761</v>
      </c>
      <c r="E372" s="54">
        <v>37110886</v>
      </c>
      <c r="F372" s="54">
        <v>36929936</v>
      </c>
      <c r="G372" s="54">
        <v>-180950</v>
      </c>
      <c r="H372" s="80">
        <v>-4.8759277803283917E-3</v>
      </c>
      <c r="I372" t="e">
        <f>MATCH(D372,#REF!,0)</f>
        <v>#REF!</v>
      </c>
      <c r="J372" t="str">
        <f t="shared" si="5"/>
        <v>139999</v>
      </c>
    </row>
    <row r="373" spans="1:10" x14ac:dyDescent="0.25">
      <c r="A373" t="s">
        <v>1143</v>
      </c>
      <c r="B373" t="s">
        <v>1141</v>
      </c>
      <c r="C373" t="s">
        <v>27</v>
      </c>
      <c r="D373" t="s">
        <v>3762</v>
      </c>
      <c r="E373" s="54">
        <v>885186</v>
      </c>
      <c r="F373" s="54">
        <v>882403</v>
      </c>
      <c r="G373" s="54">
        <v>-2783</v>
      </c>
      <c r="H373" s="80">
        <v>-3.1439720013646849E-3</v>
      </c>
      <c r="I373" t="e">
        <f>MATCH(D373,#REF!,0)</f>
        <v>#REF!</v>
      </c>
      <c r="J373" t="str">
        <f t="shared" si="5"/>
        <v>130054</v>
      </c>
    </row>
    <row r="374" spans="1:10" x14ac:dyDescent="0.25">
      <c r="A374" t="s">
        <v>1146</v>
      </c>
      <c r="B374" t="s">
        <v>1141</v>
      </c>
      <c r="C374" t="s">
        <v>27</v>
      </c>
      <c r="D374" t="s">
        <v>3763</v>
      </c>
      <c r="E374" s="54">
        <v>1312994</v>
      </c>
      <c r="F374" s="54">
        <v>1269701</v>
      </c>
      <c r="G374" s="54">
        <v>-43293</v>
      </c>
      <c r="H374" s="80">
        <v>-3.2972732548663591E-2</v>
      </c>
      <c r="I374" t="e">
        <f>MATCH(D374,#REF!,0)</f>
        <v>#REF!</v>
      </c>
      <c r="J374" t="str">
        <f t="shared" si="5"/>
        <v>130168</v>
      </c>
    </row>
    <row r="375" spans="1:10" x14ac:dyDescent="0.25">
      <c r="A375" t="s">
        <v>1149</v>
      </c>
      <c r="B375" t="s">
        <v>1141</v>
      </c>
      <c r="C375" t="s">
        <v>27</v>
      </c>
      <c r="D375" t="s">
        <v>3764</v>
      </c>
      <c r="E375" s="54">
        <v>7129466</v>
      </c>
      <c r="F375" s="54">
        <v>6861534</v>
      </c>
      <c r="G375" s="54">
        <v>-267932</v>
      </c>
      <c r="H375" s="80">
        <v>-3.7580935234139558E-2</v>
      </c>
      <c r="I375" t="e">
        <f>MATCH(D375,#REF!,0)</f>
        <v>#REF!</v>
      </c>
      <c r="J375" t="str">
        <f t="shared" si="5"/>
        <v>130174</v>
      </c>
    </row>
    <row r="376" spans="1:10" x14ac:dyDescent="0.25">
      <c r="A376" t="s">
        <v>1152</v>
      </c>
      <c r="B376" t="s">
        <v>1141</v>
      </c>
      <c r="C376" t="s">
        <v>27</v>
      </c>
      <c r="D376" t="s">
        <v>3765</v>
      </c>
      <c r="E376" s="54">
        <v>1758771</v>
      </c>
      <c r="F376" s="54">
        <v>1703221</v>
      </c>
      <c r="G376" s="54">
        <v>-55550</v>
      </c>
      <c r="H376" s="80">
        <v>-3.1584555351435749E-2</v>
      </c>
      <c r="I376" t="e">
        <f>MATCH(D376,#REF!,0)</f>
        <v>#REF!</v>
      </c>
      <c r="J376" t="str">
        <f t="shared" si="5"/>
        <v>130192</v>
      </c>
    </row>
    <row r="377" spans="1:10" x14ac:dyDescent="0.25">
      <c r="A377" t="s">
        <v>1156</v>
      </c>
      <c r="B377" t="s">
        <v>1141</v>
      </c>
      <c r="C377" t="s">
        <v>27</v>
      </c>
      <c r="D377" t="s">
        <v>3766</v>
      </c>
      <c r="E377" s="54">
        <v>344975</v>
      </c>
      <c r="F377" s="54">
        <v>345773</v>
      </c>
      <c r="G377" s="54">
        <v>798</v>
      </c>
      <c r="H377" s="80">
        <v>2.3132111022537865E-3</v>
      </c>
      <c r="I377" t="e">
        <f>MATCH(D377,#REF!,0)</f>
        <v>#REF!</v>
      </c>
      <c r="J377" t="str">
        <f t="shared" si="5"/>
        <v>130444</v>
      </c>
    </row>
    <row r="378" spans="1:10" x14ac:dyDescent="0.25">
      <c r="A378" t="s">
        <v>1160</v>
      </c>
      <c r="B378" t="s">
        <v>1141</v>
      </c>
      <c r="C378" t="s">
        <v>27</v>
      </c>
      <c r="D378" t="s">
        <v>3767</v>
      </c>
      <c r="E378" s="54">
        <v>1411869</v>
      </c>
      <c r="F378" s="54">
        <v>1341715</v>
      </c>
      <c r="G378" s="54">
        <v>-70154</v>
      </c>
      <c r="H378" s="80">
        <v>-4.9688745910562521E-2</v>
      </c>
      <c r="I378" t="e">
        <f>MATCH(D378,#REF!,0)</f>
        <v>#REF!</v>
      </c>
      <c r="J378" t="str">
        <f t="shared" si="5"/>
        <v>130750</v>
      </c>
    </row>
    <row r="379" spans="1:10" x14ac:dyDescent="0.25">
      <c r="A379" t="s">
        <v>1164</v>
      </c>
      <c r="B379" t="s">
        <v>1141</v>
      </c>
      <c r="C379" t="s">
        <v>27</v>
      </c>
      <c r="D379" t="s">
        <v>3768</v>
      </c>
      <c r="E379" s="54">
        <v>383617</v>
      </c>
      <c r="F379" s="54">
        <v>379015</v>
      </c>
      <c r="G379" s="54">
        <v>-4602</v>
      </c>
      <c r="H379" s="80">
        <v>-1.1996340099630621E-2</v>
      </c>
      <c r="I379" t="e">
        <f>MATCH(D379,#REF!,0)</f>
        <v>#REF!</v>
      </c>
      <c r="J379" t="str">
        <f t="shared" si="5"/>
        <v>130882</v>
      </c>
    </row>
    <row r="380" spans="1:10" x14ac:dyDescent="0.25">
      <c r="A380" t="s">
        <v>983</v>
      </c>
      <c r="B380" t="s">
        <v>1141</v>
      </c>
      <c r="C380" t="s">
        <v>27</v>
      </c>
      <c r="D380" t="s">
        <v>3769</v>
      </c>
      <c r="E380" s="54">
        <v>415452</v>
      </c>
      <c r="F380" s="54">
        <v>417758</v>
      </c>
      <c r="G380" s="54">
        <v>2306</v>
      </c>
      <c r="H380" s="80">
        <v>5.5505810538882955E-3</v>
      </c>
      <c r="I380" t="e">
        <f>MATCH(D380,#REF!,0)</f>
        <v>#REF!</v>
      </c>
      <c r="J380" t="str">
        <f t="shared" si="5"/>
        <v>131314</v>
      </c>
    </row>
    <row r="381" spans="1:10" x14ac:dyDescent="0.25">
      <c r="A381" t="s">
        <v>1172</v>
      </c>
      <c r="B381" t="s">
        <v>1141</v>
      </c>
      <c r="C381" t="s">
        <v>27</v>
      </c>
      <c r="D381" t="s">
        <v>3770</v>
      </c>
      <c r="E381" s="54">
        <v>230701</v>
      </c>
      <c r="F381" s="54">
        <v>225004</v>
      </c>
      <c r="G381" s="54">
        <v>-5697</v>
      </c>
      <c r="H381" s="80">
        <v>-2.4694301281745636E-2</v>
      </c>
      <c r="I381" t="e">
        <f>MATCH(D381,#REF!,0)</f>
        <v>#REF!</v>
      </c>
      <c r="J381" t="str">
        <f t="shared" si="5"/>
        <v>131566</v>
      </c>
    </row>
    <row r="382" spans="1:10" x14ac:dyDescent="0.25">
      <c r="A382" t="s">
        <v>1176</v>
      </c>
      <c r="B382" t="s">
        <v>1141</v>
      </c>
      <c r="C382" t="s">
        <v>47</v>
      </c>
      <c r="D382" t="s">
        <v>3771</v>
      </c>
      <c r="E382" s="54">
        <v>271791</v>
      </c>
      <c r="F382" s="54">
        <v>270117</v>
      </c>
      <c r="G382" s="54">
        <v>-1674</v>
      </c>
      <c r="H382" s="80">
        <v>-6.1591443425278985E-3</v>
      </c>
      <c r="I382" t="e">
        <f>MATCH(D382,#REF!,0)</f>
        <v>#REF!</v>
      </c>
      <c r="J382" t="str">
        <f t="shared" si="5"/>
        <v>131713</v>
      </c>
    </row>
    <row r="383" spans="1:10" x14ac:dyDescent="0.25">
      <c r="A383" t="s">
        <v>4647</v>
      </c>
      <c r="B383" t="s">
        <v>1141</v>
      </c>
      <c r="C383" t="s">
        <v>27</v>
      </c>
      <c r="D383" t="s">
        <v>3772</v>
      </c>
      <c r="E383" s="54">
        <v>1010518</v>
      </c>
      <c r="F383" s="54">
        <v>1533672</v>
      </c>
      <c r="G383" s="54">
        <v>523154</v>
      </c>
      <c r="H383" s="80">
        <v>0.51770873947816864</v>
      </c>
      <c r="I383" t="e">
        <f>MATCH(D383,#REF!,0)</f>
        <v>#REF!</v>
      </c>
      <c r="J383" t="str">
        <f t="shared" si="5"/>
        <v>131968</v>
      </c>
    </row>
    <row r="384" spans="1:10" x14ac:dyDescent="0.25">
      <c r="A384" t="s">
        <v>1180</v>
      </c>
      <c r="B384" t="s">
        <v>1141</v>
      </c>
      <c r="C384" t="s">
        <v>27</v>
      </c>
      <c r="D384" t="s">
        <v>3773</v>
      </c>
      <c r="E384" s="54">
        <v>558394</v>
      </c>
      <c r="F384" s="54">
        <v>542384</v>
      </c>
      <c r="G384" s="54">
        <v>-16010</v>
      </c>
      <c r="H384" s="80">
        <v>-2.8671511513375859E-2</v>
      </c>
      <c r="I384" t="e">
        <f>MATCH(D384,#REF!,0)</f>
        <v>#REF!</v>
      </c>
      <c r="J384" t="str">
        <f t="shared" si="5"/>
        <v>131998</v>
      </c>
    </row>
    <row r="385" spans="1:10" x14ac:dyDescent="0.25">
      <c r="A385" t="s">
        <v>1183</v>
      </c>
      <c r="B385" t="s">
        <v>1141</v>
      </c>
      <c r="C385" t="s">
        <v>27</v>
      </c>
      <c r="D385" t="s">
        <v>3774</v>
      </c>
      <c r="E385" s="54">
        <v>406803</v>
      </c>
      <c r="F385" s="54">
        <v>406047</v>
      </c>
      <c r="G385" s="54">
        <v>-756</v>
      </c>
      <c r="H385" s="80">
        <v>-1.8583933746801277E-3</v>
      </c>
      <c r="I385" t="e">
        <f>MATCH(D385,#REF!,0)</f>
        <v>#REF!</v>
      </c>
      <c r="J385" t="str">
        <f t="shared" si="5"/>
        <v>132814</v>
      </c>
    </row>
    <row r="386" spans="1:10" x14ac:dyDescent="0.25">
      <c r="A386" t="s">
        <v>1187</v>
      </c>
      <c r="B386" t="s">
        <v>1141</v>
      </c>
      <c r="C386" t="s">
        <v>47</v>
      </c>
      <c r="D386" t="s">
        <v>3775</v>
      </c>
      <c r="E386" s="54">
        <v>452094</v>
      </c>
      <c r="F386" s="54">
        <v>431921</v>
      </c>
      <c r="G386" s="54">
        <v>-20173</v>
      </c>
      <c r="H386" s="80">
        <v>-4.4621251332687448E-2</v>
      </c>
      <c r="I386" t="e">
        <f>MATCH(D386,#REF!,0)</f>
        <v>#REF!</v>
      </c>
      <c r="J386" t="str">
        <f t="shared" si="5"/>
        <v>132832</v>
      </c>
    </row>
    <row r="387" spans="1:10" x14ac:dyDescent="0.25">
      <c r="A387" t="s">
        <v>1190</v>
      </c>
      <c r="B387" t="s">
        <v>1141</v>
      </c>
      <c r="C387" t="s">
        <v>27</v>
      </c>
      <c r="D387" t="s">
        <v>3776</v>
      </c>
      <c r="E387" s="54">
        <v>533275</v>
      </c>
      <c r="F387" s="54">
        <v>545644</v>
      </c>
      <c r="G387" s="54">
        <v>12369</v>
      </c>
      <c r="H387" s="80">
        <v>2.3194411888800337E-2</v>
      </c>
      <c r="I387" t="e">
        <f>MATCH(D387,#REF!,0)</f>
        <v>#REF!</v>
      </c>
      <c r="J387" t="str">
        <f t="shared" ref="J387:J450" si="6">LEFT(D387,2)&amp;IF(MID(D387,3,4)="0000","9999",MID(D387,3,4))</f>
        <v>132890</v>
      </c>
    </row>
    <row r="388" spans="1:10" x14ac:dyDescent="0.25">
      <c r="A388" t="s">
        <v>1193</v>
      </c>
      <c r="B388" t="s">
        <v>1141</v>
      </c>
      <c r="C388" t="s">
        <v>27</v>
      </c>
      <c r="D388" t="s">
        <v>3777</v>
      </c>
      <c r="E388" s="54">
        <v>2151551</v>
      </c>
      <c r="F388" s="54">
        <v>2114251</v>
      </c>
      <c r="G388" s="54">
        <v>-37300</v>
      </c>
      <c r="H388" s="80">
        <v>-1.7336330860853403E-2</v>
      </c>
      <c r="I388" t="e">
        <f>MATCH(D388,#REF!,0)</f>
        <v>#REF!</v>
      </c>
      <c r="J388" t="str">
        <f t="shared" si="6"/>
        <v>132916</v>
      </c>
    </row>
    <row r="389" spans="1:10" x14ac:dyDescent="0.25">
      <c r="A389" t="s">
        <v>3321</v>
      </c>
      <c r="B389" t="s">
        <v>1141</v>
      </c>
      <c r="C389" t="s">
        <v>47</v>
      </c>
      <c r="D389" t="s">
        <v>3778</v>
      </c>
      <c r="E389" s="54">
        <v>322629</v>
      </c>
      <c r="F389" s="54">
        <v>293025</v>
      </c>
      <c r="G389" s="54">
        <v>-29604</v>
      </c>
      <c r="H389" s="80">
        <v>-9.1758645379057674E-2</v>
      </c>
      <c r="I389" t="e">
        <f>MATCH(D389,#REF!,0)</f>
        <v>#REF!</v>
      </c>
      <c r="J389" t="str">
        <f t="shared" si="6"/>
        <v>133000</v>
      </c>
    </row>
    <row r="390" spans="1:10" x14ac:dyDescent="0.25">
      <c r="A390" t="s">
        <v>1197</v>
      </c>
      <c r="B390" t="s">
        <v>1141</v>
      </c>
      <c r="C390" t="s">
        <v>27</v>
      </c>
      <c r="D390" t="s">
        <v>3779</v>
      </c>
      <c r="E390" s="54">
        <v>560352</v>
      </c>
      <c r="F390" s="54">
        <v>550525</v>
      </c>
      <c r="G390" s="54">
        <v>-9827</v>
      </c>
      <c r="H390" s="80">
        <v>-1.7537190908571754E-2</v>
      </c>
      <c r="I390" t="e">
        <f>MATCH(D390,#REF!,0)</f>
        <v>#REF!</v>
      </c>
      <c r="J390" t="str">
        <f t="shared" si="6"/>
        <v>133354</v>
      </c>
    </row>
    <row r="391" spans="1:10" x14ac:dyDescent="0.25">
      <c r="A391" t="s">
        <v>1201</v>
      </c>
      <c r="B391" t="s">
        <v>1141</v>
      </c>
      <c r="C391" t="s">
        <v>27</v>
      </c>
      <c r="D391" t="s">
        <v>3780</v>
      </c>
      <c r="E391" s="54">
        <v>471958</v>
      </c>
      <c r="F391" s="54">
        <v>472827</v>
      </c>
      <c r="G391" s="54">
        <v>869</v>
      </c>
      <c r="H391" s="80">
        <v>1.8412655363400981E-3</v>
      </c>
      <c r="I391" t="e">
        <f>MATCH(D391,#REF!,0)</f>
        <v>#REF!</v>
      </c>
      <c r="J391" t="str">
        <f t="shared" si="6"/>
        <v>133432</v>
      </c>
    </row>
    <row r="392" spans="1:10" x14ac:dyDescent="0.25">
      <c r="A392" t="s">
        <v>1205</v>
      </c>
      <c r="B392" t="s">
        <v>1141</v>
      </c>
      <c r="C392" t="s">
        <v>99</v>
      </c>
      <c r="D392" t="s">
        <v>3781</v>
      </c>
      <c r="E392" s="54">
        <v>975232</v>
      </c>
      <c r="F392" s="54">
        <v>983383</v>
      </c>
      <c r="G392" s="54">
        <v>8151</v>
      </c>
      <c r="H392" s="80">
        <v>8.3580112219451379E-3</v>
      </c>
      <c r="I392" t="e">
        <f>MATCH(D392,#REF!,0)</f>
        <v>#REF!</v>
      </c>
      <c r="J392" t="str">
        <f t="shared" si="6"/>
        <v>139057</v>
      </c>
    </row>
    <row r="393" spans="1:10" x14ac:dyDescent="0.25">
      <c r="A393" t="s">
        <v>1206</v>
      </c>
      <c r="B393" t="s">
        <v>1141</v>
      </c>
      <c r="C393" t="s">
        <v>99</v>
      </c>
      <c r="D393" t="s">
        <v>3782</v>
      </c>
      <c r="E393" s="54">
        <v>2021218</v>
      </c>
      <c r="F393" s="54">
        <v>2078435</v>
      </c>
      <c r="G393" s="54">
        <v>57217</v>
      </c>
      <c r="H393" s="80">
        <v>2.8308178533933498E-2</v>
      </c>
      <c r="I393" t="e">
        <f>MATCH(D393,#REF!,0)</f>
        <v>#REF!</v>
      </c>
      <c r="J393" t="str">
        <f t="shared" si="6"/>
        <v>139063</v>
      </c>
    </row>
    <row r="394" spans="1:10" x14ac:dyDescent="0.25">
      <c r="A394" t="s">
        <v>1209</v>
      </c>
      <c r="B394" t="s">
        <v>1141</v>
      </c>
      <c r="C394" t="s">
        <v>99</v>
      </c>
      <c r="D394" t="s">
        <v>3783</v>
      </c>
      <c r="E394" s="54">
        <v>3074864</v>
      </c>
      <c r="F394" s="54">
        <v>3060484</v>
      </c>
      <c r="G394" s="54">
        <v>-14380</v>
      </c>
      <c r="H394" s="80">
        <v>-4.6766296005286735E-3</v>
      </c>
      <c r="I394" t="e">
        <f>MATCH(D394,#REF!,0)</f>
        <v>#REF!</v>
      </c>
      <c r="J394" t="str">
        <f t="shared" si="6"/>
        <v>139067</v>
      </c>
    </row>
    <row r="395" spans="1:10" x14ac:dyDescent="0.25">
      <c r="A395" t="s">
        <v>1210</v>
      </c>
      <c r="B395" t="s">
        <v>1141</v>
      </c>
      <c r="C395" t="s">
        <v>99</v>
      </c>
      <c r="D395" t="s">
        <v>3784</v>
      </c>
      <c r="E395" s="54">
        <v>4713207</v>
      </c>
      <c r="F395" s="54">
        <v>4625313</v>
      </c>
      <c r="G395" s="54">
        <v>-87894</v>
      </c>
      <c r="H395" s="80">
        <v>-1.8648448922357962E-2</v>
      </c>
      <c r="I395" t="e">
        <f>MATCH(D395,#REF!,0)</f>
        <v>#REF!</v>
      </c>
      <c r="J395" t="str">
        <f t="shared" si="6"/>
        <v>139089</v>
      </c>
    </row>
    <row r="396" spans="1:10" x14ac:dyDescent="0.25">
      <c r="A396" t="s">
        <v>1212</v>
      </c>
      <c r="B396" t="s">
        <v>1141</v>
      </c>
      <c r="C396" t="s">
        <v>99</v>
      </c>
      <c r="D396" t="s">
        <v>3785</v>
      </c>
      <c r="E396" s="54">
        <v>1677472</v>
      </c>
      <c r="F396" s="54">
        <v>1676919</v>
      </c>
      <c r="G396" s="54">
        <v>-553</v>
      </c>
      <c r="H396" s="80">
        <v>-3.2966273058507089E-4</v>
      </c>
      <c r="I396" t="e">
        <f>MATCH(D396,#REF!,0)</f>
        <v>#REF!</v>
      </c>
      <c r="J396" t="str">
        <f t="shared" si="6"/>
        <v>139121</v>
      </c>
    </row>
    <row r="397" spans="1:10" x14ac:dyDescent="0.25">
      <c r="A397" t="s">
        <v>1214</v>
      </c>
      <c r="B397" t="s">
        <v>1141</v>
      </c>
      <c r="C397" t="s">
        <v>99</v>
      </c>
      <c r="D397" t="s">
        <v>3786</v>
      </c>
      <c r="E397" s="54">
        <v>4888570</v>
      </c>
      <c r="F397" s="54">
        <v>5098532</v>
      </c>
      <c r="G397" s="54">
        <v>209962</v>
      </c>
      <c r="H397" s="80">
        <v>4.2949574210863296E-2</v>
      </c>
      <c r="I397" t="e">
        <f>MATCH(D397,#REF!,0)</f>
        <v>#REF!</v>
      </c>
      <c r="J397" t="str">
        <f t="shared" si="6"/>
        <v>139135</v>
      </c>
    </row>
    <row r="398" spans="1:10" x14ac:dyDescent="0.25">
      <c r="A398" t="s">
        <v>3322</v>
      </c>
      <c r="B398" t="s">
        <v>1141</v>
      </c>
      <c r="C398" t="s">
        <v>99</v>
      </c>
      <c r="D398" t="s">
        <v>3787</v>
      </c>
      <c r="E398" s="54">
        <v>971360</v>
      </c>
      <c r="F398" s="54">
        <v>1002637</v>
      </c>
      <c r="G398" s="54">
        <v>31277</v>
      </c>
      <c r="H398" s="80">
        <v>3.2199184648328119E-2</v>
      </c>
      <c r="I398" t="e">
        <f>MATCH(D398,#REF!,0)</f>
        <v>#REF!</v>
      </c>
      <c r="J398" t="str">
        <f t="shared" si="6"/>
        <v>139151</v>
      </c>
    </row>
    <row r="399" spans="1:10" x14ac:dyDescent="0.25">
      <c r="A399" t="s">
        <v>3380</v>
      </c>
      <c r="B399" t="s">
        <v>1219</v>
      </c>
      <c r="C399" t="s">
        <v>3364</v>
      </c>
      <c r="D399" t="s">
        <v>4629</v>
      </c>
      <c r="E399" s="54">
        <v>2627655</v>
      </c>
      <c r="F399" s="54">
        <v>2677897</v>
      </c>
      <c r="G399" s="54">
        <v>50242</v>
      </c>
      <c r="H399" s="80">
        <v>1.9120470533612668E-2</v>
      </c>
      <c r="I399" t="e">
        <f>MATCH(D399,#REF!,0)</f>
        <v>#REF!</v>
      </c>
      <c r="J399" t="str">
        <f t="shared" si="6"/>
        <v>150001</v>
      </c>
    </row>
    <row r="400" spans="1:10" x14ac:dyDescent="0.25">
      <c r="A400" t="s">
        <v>3379</v>
      </c>
      <c r="B400" t="s">
        <v>1219</v>
      </c>
      <c r="C400" t="s">
        <v>3364</v>
      </c>
      <c r="D400" t="s">
        <v>4630</v>
      </c>
      <c r="E400" s="54">
        <v>708555</v>
      </c>
      <c r="F400" s="54">
        <v>720550</v>
      </c>
      <c r="G400" s="54">
        <v>11995</v>
      </c>
      <c r="H400" s="80">
        <v>1.6928819922236101E-2</v>
      </c>
      <c r="I400" t="e">
        <f>MATCH(D400,#REF!,0)</f>
        <v>#REF!</v>
      </c>
      <c r="J400" t="str">
        <f t="shared" si="6"/>
        <v>150002</v>
      </c>
    </row>
    <row r="401" spans="1:10" x14ac:dyDescent="0.25">
      <c r="A401" t="s">
        <v>3378</v>
      </c>
      <c r="B401" t="s">
        <v>1219</v>
      </c>
      <c r="C401" t="s">
        <v>3364</v>
      </c>
      <c r="D401" t="s">
        <v>4631</v>
      </c>
      <c r="E401" s="54">
        <v>1615114</v>
      </c>
      <c r="F401" s="54">
        <v>1571310</v>
      </c>
      <c r="G401" s="54">
        <v>-43804</v>
      </c>
      <c r="H401" s="80">
        <v>-2.7121305369156603E-2</v>
      </c>
      <c r="I401" t="e">
        <f>MATCH(D401,#REF!,0)</f>
        <v>#REF!</v>
      </c>
      <c r="J401" t="str">
        <f t="shared" si="6"/>
        <v>150003</v>
      </c>
    </row>
    <row r="402" spans="1:10" x14ac:dyDescent="0.25">
      <c r="A402" t="s">
        <v>1221</v>
      </c>
      <c r="B402" t="s">
        <v>1219</v>
      </c>
      <c r="C402" t="s">
        <v>27</v>
      </c>
      <c r="D402" t="s">
        <v>3788</v>
      </c>
      <c r="E402" s="54">
        <v>7817498</v>
      </c>
      <c r="F402" s="54">
        <v>7593075</v>
      </c>
      <c r="G402" s="54">
        <v>-224423</v>
      </c>
      <c r="H402" s="80">
        <v>-2.8707778371033801E-2</v>
      </c>
      <c r="I402" t="e">
        <f>MATCH(D402,#REF!,0)</f>
        <v>#REF!</v>
      </c>
      <c r="J402" t="str">
        <f t="shared" si="6"/>
        <v>150144</v>
      </c>
    </row>
    <row r="403" spans="1:10" x14ac:dyDescent="0.25">
      <c r="A403" t="s">
        <v>1222</v>
      </c>
      <c r="B403" t="s">
        <v>1223</v>
      </c>
      <c r="C403" t="s">
        <v>19</v>
      </c>
      <c r="D403" t="s">
        <v>3789</v>
      </c>
      <c r="E403" s="54">
        <v>21858155</v>
      </c>
      <c r="F403" s="54">
        <v>21613307</v>
      </c>
      <c r="G403" s="54">
        <v>-244848</v>
      </c>
      <c r="H403" s="80">
        <v>-1.1201677360234658E-2</v>
      </c>
      <c r="I403" t="e">
        <f>MATCH(D403,#REF!,0)</f>
        <v>#REF!</v>
      </c>
      <c r="J403" t="str">
        <f t="shared" si="6"/>
        <v>199999</v>
      </c>
    </row>
    <row r="404" spans="1:10" x14ac:dyDescent="0.25">
      <c r="A404" t="s">
        <v>1225</v>
      </c>
      <c r="B404" t="s">
        <v>1223</v>
      </c>
      <c r="C404" t="s">
        <v>27</v>
      </c>
      <c r="D404" t="s">
        <v>3790</v>
      </c>
      <c r="E404" s="54">
        <v>509171</v>
      </c>
      <c r="F404" s="54">
        <v>488278</v>
      </c>
      <c r="G404" s="54">
        <v>-20893</v>
      </c>
      <c r="H404" s="80">
        <v>-4.1033366000813087E-2</v>
      </c>
      <c r="I404" t="e">
        <f>MATCH(D404,#REF!,0)</f>
        <v>#REF!</v>
      </c>
      <c r="J404" t="str">
        <f t="shared" si="6"/>
        <v>190138</v>
      </c>
    </row>
    <row r="405" spans="1:10" x14ac:dyDescent="0.25">
      <c r="A405" t="s">
        <v>1230</v>
      </c>
      <c r="B405" t="s">
        <v>1223</v>
      </c>
      <c r="C405" t="s">
        <v>27</v>
      </c>
      <c r="D405" t="s">
        <v>3791</v>
      </c>
      <c r="E405" s="54">
        <v>265976</v>
      </c>
      <c r="F405" s="54">
        <v>249953</v>
      </c>
      <c r="G405" s="54">
        <v>-16023</v>
      </c>
      <c r="H405" s="80">
        <v>-6.0242277498721686E-2</v>
      </c>
      <c r="I405" t="e">
        <f>MATCH(D405,#REF!,0)</f>
        <v>#REF!</v>
      </c>
      <c r="J405" t="str">
        <f t="shared" si="6"/>
        <v>190798</v>
      </c>
    </row>
    <row r="406" spans="1:10" x14ac:dyDescent="0.25">
      <c r="A406" t="s">
        <v>1234</v>
      </c>
      <c r="B406" t="s">
        <v>1223</v>
      </c>
      <c r="C406" t="s">
        <v>27</v>
      </c>
      <c r="D406" t="s">
        <v>3792</v>
      </c>
      <c r="E406" s="54">
        <v>1085181</v>
      </c>
      <c r="F406" s="54">
        <v>1050636</v>
      </c>
      <c r="G406" s="54">
        <v>-34545</v>
      </c>
      <c r="H406" s="80">
        <v>-3.183339922095945E-2</v>
      </c>
      <c r="I406" t="e">
        <f>MATCH(D406,#REF!,0)</f>
        <v>#REF!</v>
      </c>
      <c r="J406" t="str">
        <f t="shared" si="6"/>
        <v>190804</v>
      </c>
    </row>
    <row r="407" spans="1:10" x14ac:dyDescent="0.25">
      <c r="A407" t="s">
        <v>1236</v>
      </c>
      <c r="B407" t="s">
        <v>1223</v>
      </c>
      <c r="C407" t="s">
        <v>27</v>
      </c>
      <c r="D407" t="s">
        <v>3793</v>
      </c>
      <c r="E407" s="54">
        <v>866376</v>
      </c>
      <c r="F407" s="54">
        <v>877992</v>
      </c>
      <c r="G407" s="54">
        <v>11616</v>
      </c>
      <c r="H407" s="80">
        <v>1.34075736169977E-2</v>
      </c>
      <c r="I407" t="e">
        <f>MATCH(D407,#REF!,0)</f>
        <v>#REF!</v>
      </c>
      <c r="J407" t="str">
        <f t="shared" si="6"/>
        <v>191134</v>
      </c>
    </row>
    <row r="408" spans="1:10" x14ac:dyDescent="0.25">
      <c r="A408" t="s">
        <v>1241</v>
      </c>
      <c r="B408" t="s">
        <v>1223</v>
      </c>
      <c r="C408" t="s">
        <v>27</v>
      </c>
      <c r="D408" t="s">
        <v>3794</v>
      </c>
      <c r="E408" s="54">
        <v>1316865</v>
      </c>
      <c r="F408" s="54">
        <v>1211231</v>
      </c>
      <c r="G408" s="54">
        <v>-105634</v>
      </c>
      <c r="H408" s="80">
        <v>-8.021627121990485E-2</v>
      </c>
      <c r="I408" t="e">
        <f>MATCH(D408,#REF!,0)</f>
        <v>#REF!</v>
      </c>
      <c r="J408" t="str">
        <f t="shared" si="6"/>
        <v>191254</v>
      </c>
    </row>
    <row r="409" spans="1:10" x14ac:dyDescent="0.25">
      <c r="A409" t="s">
        <v>1246</v>
      </c>
      <c r="B409" t="s">
        <v>1223</v>
      </c>
      <c r="C409" t="s">
        <v>27</v>
      </c>
      <c r="D409" t="s">
        <v>3795</v>
      </c>
      <c r="E409" s="54">
        <v>3516662</v>
      </c>
      <c r="F409" s="54">
        <v>3454192</v>
      </c>
      <c r="G409" s="54">
        <v>-62470</v>
      </c>
      <c r="H409" s="80">
        <v>-1.7764004615740722E-2</v>
      </c>
      <c r="I409" t="e">
        <f>MATCH(D409,#REF!,0)</f>
        <v>#REF!</v>
      </c>
      <c r="J409" t="str">
        <f t="shared" si="6"/>
        <v>191362</v>
      </c>
    </row>
    <row r="410" spans="1:10" x14ac:dyDescent="0.25">
      <c r="A410" t="s">
        <v>1250</v>
      </c>
      <c r="B410" t="s">
        <v>1223</v>
      </c>
      <c r="C410" t="s">
        <v>27</v>
      </c>
      <c r="D410" t="s">
        <v>3796</v>
      </c>
      <c r="E410" s="54">
        <v>974408</v>
      </c>
      <c r="F410" s="54">
        <v>954448</v>
      </c>
      <c r="G410" s="54">
        <v>-19960</v>
      </c>
      <c r="H410" s="80">
        <v>-2.0484232477565867E-2</v>
      </c>
      <c r="I410" t="e">
        <f>MATCH(D410,#REF!,0)</f>
        <v>#REF!</v>
      </c>
      <c r="J410" t="str">
        <f t="shared" si="6"/>
        <v>191464</v>
      </c>
    </row>
    <row r="411" spans="1:10" x14ac:dyDescent="0.25">
      <c r="A411" t="s">
        <v>1253</v>
      </c>
      <c r="B411" t="s">
        <v>1223</v>
      </c>
      <c r="C411" t="s">
        <v>27</v>
      </c>
      <c r="D411" t="s">
        <v>3797</v>
      </c>
      <c r="E411" s="54">
        <v>596122</v>
      </c>
      <c r="F411" s="54">
        <v>600387</v>
      </c>
      <c r="G411" s="54">
        <v>4265</v>
      </c>
      <c r="H411" s="80">
        <v>7.1545757412073367E-3</v>
      </c>
      <c r="I411" t="e">
        <f>MATCH(D411,#REF!,0)</f>
        <v>#REF!</v>
      </c>
      <c r="J411" t="str">
        <f t="shared" si="6"/>
        <v>192466</v>
      </c>
    </row>
    <row r="412" spans="1:10" x14ac:dyDescent="0.25">
      <c r="A412" t="s">
        <v>1256</v>
      </c>
      <c r="B412" t="s">
        <v>1223</v>
      </c>
      <c r="C412" t="s">
        <v>27</v>
      </c>
      <c r="D412" t="s">
        <v>3798</v>
      </c>
      <c r="E412" s="54">
        <v>1534726</v>
      </c>
      <c r="F412" s="54">
        <v>1525278</v>
      </c>
      <c r="G412" s="54">
        <v>-9448</v>
      </c>
      <c r="H412" s="80">
        <v>-6.1561477423331592E-3</v>
      </c>
      <c r="I412" t="e">
        <f>MATCH(D412,#REF!,0)</f>
        <v>#REF!</v>
      </c>
      <c r="J412" t="str">
        <f t="shared" si="6"/>
        <v>194812</v>
      </c>
    </row>
    <row r="413" spans="1:10" x14ac:dyDescent="0.25">
      <c r="A413" t="s">
        <v>1260</v>
      </c>
      <c r="B413" t="s">
        <v>1223</v>
      </c>
      <c r="C413" t="s">
        <v>27</v>
      </c>
      <c r="D413" t="s">
        <v>3799</v>
      </c>
      <c r="E413" s="54">
        <v>1190399</v>
      </c>
      <c r="F413" s="54">
        <v>1172916</v>
      </c>
      <c r="G413" s="54">
        <v>-17483</v>
      </c>
      <c r="H413" s="80">
        <v>-1.4686672283830884E-2</v>
      </c>
      <c r="I413" t="e">
        <f>MATCH(D413,#REF!,0)</f>
        <v>#REF!</v>
      </c>
      <c r="J413" t="str">
        <f t="shared" si="6"/>
        <v>195394</v>
      </c>
    </row>
    <row r="414" spans="1:10" x14ac:dyDescent="0.25">
      <c r="A414" t="s">
        <v>1263</v>
      </c>
      <c r="B414" t="s">
        <v>1223</v>
      </c>
      <c r="C414" t="s">
        <v>27</v>
      </c>
      <c r="D414" t="s">
        <v>3800</v>
      </c>
      <c r="E414" s="54">
        <v>227165</v>
      </c>
      <c r="F414" s="54">
        <v>234762</v>
      </c>
      <c r="G414" s="54">
        <v>7597</v>
      </c>
      <c r="H414" s="80">
        <v>3.3442651816961239E-2</v>
      </c>
      <c r="I414" t="e">
        <f>MATCH(D414,#REF!,0)</f>
        <v>#REF!</v>
      </c>
      <c r="J414" t="str">
        <f t="shared" si="6"/>
        <v>195508</v>
      </c>
    </row>
    <row r="415" spans="1:10" x14ac:dyDescent="0.25">
      <c r="A415" t="s">
        <v>1266</v>
      </c>
      <c r="B415" t="s">
        <v>1267</v>
      </c>
      <c r="C415" t="s">
        <v>19</v>
      </c>
      <c r="D415" t="s">
        <v>3801</v>
      </c>
      <c r="E415" s="54">
        <v>7742858</v>
      </c>
      <c r="F415" s="54">
        <v>7836408</v>
      </c>
      <c r="G415" s="54">
        <v>93550</v>
      </c>
      <c r="H415" s="80">
        <v>1.2082101983531145E-2</v>
      </c>
      <c r="I415" t="e">
        <f>MATCH(D415,#REF!,0)</f>
        <v>#REF!</v>
      </c>
      <c r="J415" t="str">
        <f t="shared" si="6"/>
        <v>169999</v>
      </c>
    </row>
    <row r="416" spans="1:10" x14ac:dyDescent="0.25">
      <c r="A416" t="s">
        <v>1269</v>
      </c>
      <c r="B416" t="s">
        <v>1267</v>
      </c>
      <c r="C416" t="s">
        <v>27</v>
      </c>
      <c r="D416" t="s">
        <v>3802</v>
      </c>
      <c r="E416" s="54">
        <v>1235766</v>
      </c>
      <c r="F416" s="54">
        <v>1286976</v>
      </c>
      <c r="G416" s="54">
        <v>51210</v>
      </c>
      <c r="H416" s="80">
        <v>4.1439884249930815E-2</v>
      </c>
      <c r="I416" t="e">
        <f>MATCH(D416,#REF!,0)</f>
        <v>#REF!</v>
      </c>
      <c r="J416" t="str">
        <f t="shared" si="6"/>
        <v>160102</v>
      </c>
    </row>
    <row r="417" spans="1:10" x14ac:dyDescent="0.25">
      <c r="A417" t="s">
        <v>1272</v>
      </c>
      <c r="B417" t="s">
        <v>1267</v>
      </c>
      <c r="C417" t="s">
        <v>27</v>
      </c>
      <c r="D417" t="s">
        <v>3803</v>
      </c>
      <c r="E417" s="54">
        <v>297298</v>
      </c>
      <c r="F417" s="54">
        <v>295366</v>
      </c>
      <c r="G417" s="54">
        <v>-1932</v>
      </c>
      <c r="H417" s="80">
        <v>-6.4985300943834132E-3</v>
      </c>
      <c r="I417" t="e">
        <f>MATCH(D417,#REF!,0)</f>
        <v>#REF!</v>
      </c>
      <c r="J417" t="str">
        <f t="shared" si="6"/>
        <v>160198</v>
      </c>
    </row>
    <row r="418" spans="1:10" x14ac:dyDescent="0.25">
      <c r="A418" t="s">
        <v>1276</v>
      </c>
      <c r="B418" t="s">
        <v>1267</v>
      </c>
      <c r="C418" t="s">
        <v>27</v>
      </c>
      <c r="D418" t="s">
        <v>3804</v>
      </c>
      <c r="E418" s="54">
        <v>361453</v>
      </c>
      <c r="F418" s="54">
        <v>342373</v>
      </c>
      <c r="G418" s="54">
        <v>-19080</v>
      </c>
      <c r="H418" s="80">
        <v>-5.2786946020644453E-2</v>
      </c>
      <c r="I418" t="e">
        <f>MATCH(D418,#REF!,0)</f>
        <v>#REF!</v>
      </c>
      <c r="J418" t="str">
        <f t="shared" si="6"/>
        <v>160510</v>
      </c>
    </row>
    <row r="419" spans="1:10" x14ac:dyDescent="0.25">
      <c r="A419" t="s">
        <v>1280</v>
      </c>
      <c r="B419" t="s">
        <v>1267</v>
      </c>
      <c r="C419" t="s">
        <v>27</v>
      </c>
      <c r="D419" t="s">
        <v>3805</v>
      </c>
      <c r="E419" s="54">
        <v>216143</v>
      </c>
      <c r="F419" s="54">
        <v>198024</v>
      </c>
      <c r="G419" s="54">
        <v>-18119</v>
      </c>
      <c r="H419" s="80">
        <v>-8.38287615143678E-2</v>
      </c>
      <c r="I419" t="e">
        <f>MATCH(D419,#REF!,0)</f>
        <v>#REF!</v>
      </c>
      <c r="J419" t="str">
        <f t="shared" si="6"/>
        <v>160618</v>
      </c>
    </row>
    <row r="420" spans="1:10" x14ac:dyDescent="0.25">
      <c r="A420" t="s">
        <v>1284</v>
      </c>
      <c r="B420" t="s">
        <v>1267</v>
      </c>
      <c r="C420" t="s">
        <v>47</v>
      </c>
      <c r="D420" t="s">
        <v>3806</v>
      </c>
      <c r="E420" s="54">
        <v>293913</v>
      </c>
      <c r="F420" s="54">
        <v>300091</v>
      </c>
      <c r="G420" s="54">
        <v>6178</v>
      </c>
      <c r="H420" s="80">
        <v>2.1019825594648756E-2</v>
      </c>
      <c r="I420" t="e">
        <f>MATCH(D420,#REF!,0)</f>
        <v>#REF!</v>
      </c>
      <c r="J420" t="str">
        <f t="shared" si="6"/>
        <v>160684</v>
      </c>
    </row>
    <row r="421" spans="1:10" x14ac:dyDescent="0.25">
      <c r="A421" t="s">
        <v>1286</v>
      </c>
      <c r="B421" t="s">
        <v>1267</v>
      </c>
      <c r="C421" t="s">
        <v>27</v>
      </c>
      <c r="D421" t="s">
        <v>3807</v>
      </c>
      <c r="E421" s="54">
        <v>719538</v>
      </c>
      <c r="F421" s="54">
        <v>732030</v>
      </c>
      <c r="G421" s="54">
        <v>12492</v>
      </c>
      <c r="H421" s="80">
        <v>1.736114006487496E-2</v>
      </c>
      <c r="I421" t="e">
        <f>MATCH(D421,#REF!,0)</f>
        <v>#REF!</v>
      </c>
      <c r="J421" t="str">
        <f t="shared" si="6"/>
        <v>160762</v>
      </c>
    </row>
    <row r="422" spans="1:10" x14ac:dyDescent="0.25">
      <c r="A422" t="s">
        <v>1289</v>
      </c>
      <c r="B422" t="s">
        <v>1267</v>
      </c>
      <c r="C422" t="s">
        <v>27</v>
      </c>
      <c r="D422" t="s">
        <v>3808</v>
      </c>
      <c r="E422" s="54">
        <v>371835</v>
      </c>
      <c r="F422" s="54">
        <v>379650</v>
      </c>
      <c r="G422" s="54">
        <v>7815</v>
      </c>
      <c r="H422" s="80">
        <v>2.1017386744120375E-2</v>
      </c>
      <c r="I422" t="e">
        <f>MATCH(D422,#REF!,0)</f>
        <v>#REF!</v>
      </c>
      <c r="J422" t="str">
        <f t="shared" si="6"/>
        <v>160906</v>
      </c>
    </row>
    <row r="423" spans="1:10" x14ac:dyDescent="0.25">
      <c r="A423" t="s">
        <v>1292</v>
      </c>
      <c r="B423" t="s">
        <v>1293</v>
      </c>
      <c r="C423" t="s">
        <v>19</v>
      </c>
      <c r="D423" t="s">
        <v>3809</v>
      </c>
      <c r="E423" s="54">
        <v>27143465</v>
      </c>
      <c r="F423" s="54">
        <v>26542147</v>
      </c>
      <c r="G423" s="54">
        <v>-601318</v>
      </c>
      <c r="H423" s="80">
        <v>-2.2153324934749488E-2</v>
      </c>
      <c r="I423" t="e">
        <f>MATCH(D423,#REF!,0)</f>
        <v>#REF!</v>
      </c>
      <c r="J423" t="str">
        <f t="shared" si="6"/>
        <v>179999</v>
      </c>
    </row>
    <row r="424" spans="1:10" x14ac:dyDescent="0.25">
      <c r="A424" t="s">
        <v>1295</v>
      </c>
      <c r="B424" t="s">
        <v>1293</v>
      </c>
      <c r="C424" t="s">
        <v>47</v>
      </c>
      <c r="D424" t="s">
        <v>3810</v>
      </c>
      <c r="E424" s="54">
        <v>824508</v>
      </c>
      <c r="F424" s="54">
        <v>841043</v>
      </c>
      <c r="G424" s="54">
        <v>16535</v>
      </c>
      <c r="H424" s="80">
        <v>2.0054383947760362E-2</v>
      </c>
      <c r="I424" t="e">
        <f>MATCH(D424,#REF!,0)</f>
        <v>#REF!</v>
      </c>
      <c r="J424" t="str">
        <f t="shared" si="6"/>
        <v>170126</v>
      </c>
    </row>
    <row r="425" spans="1:10" x14ac:dyDescent="0.25">
      <c r="A425" t="s">
        <v>1299</v>
      </c>
      <c r="B425" t="s">
        <v>1293</v>
      </c>
      <c r="C425" t="s">
        <v>27</v>
      </c>
      <c r="D425" t="s">
        <v>3811</v>
      </c>
      <c r="E425" s="54">
        <v>250756</v>
      </c>
      <c r="F425" s="54">
        <v>249710</v>
      </c>
      <c r="G425" s="54">
        <v>-1046</v>
      </c>
      <c r="H425" s="80">
        <v>-4.1713857295538294E-3</v>
      </c>
      <c r="I425" t="e">
        <f>MATCH(D425,#REF!,0)</f>
        <v>#REF!</v>
      </c>
      <c r="J425" t="str">
        <f t="shared" si="6"/>
        <v>170222</v>
      </c>
    </row>
    <row r="426" spans="1:10" x14ac:dyDescent="0.25">
      <c r="A426" t="s">
        <v>787</v>
      </c>
      <c r="B426" t="s">
        <v>1293</v>
      </c>
      <c r="C426" t="s">
        <v>47</v>
      </c>
      <c r="D426" t="s">
        <v>3812</v>
      </c>
      <c r="E426" s="54">
        <v>1358765</v>
      </c>
      <c r="F426" s="54">
        <v>1437288</v>
      </c>
      <c r="G426" s="54">
        <v>78523</v>
      </c>
      <c r="H426" s="80">
        <v>5.7789978399502492E-2</v>
      </c>
      <c r="I426" t="e">
        <f>MATCH(D426,#REF!,0)</f>
        <v>#REF!</v>
      </c>
      <c r="J426" t="str">
        <f t="shared" si="6"/>
        <v>170342</v>
      </c>
    </row>
    <row r="427" spans="1:10" x14ac:dyDescent="0.25">
      <c r="A427" t="s">
        <v>1305</v>
      </c>
      <c r="B427" t="s">
        <v>1293</v>
      </c>
      <c r="C427" t="s">
        <v>47</v>
      </c>
      <c r="D427" t="s">
        <v>3813</v>
      </c>
      <c r="E427" s="54">
        <v>588351</v>
      </c>
      <c r="F427" s="54">
        <v>591776</v>
      </c>
      <c r="G427" s="54">
        <v>3425</v>
      </c>
      <c r="H427" s="80">
        <v>5.8213549394834033E-3</v>
      </c>
      <c r="I427" t="e">
        <f>MATCH(D427,#REF!,0)</f>
        <v>#REF!</v>
      </c>
      <c r="J427" t="str">
        <f t="shared" si="6"/>
        <v>170522</v>
      </c>
    </row>
    <row r="428" spans="1:10" x14ac:dyDescent="0.25">
      <c r="A428" t="s">
        <v>1308</v>
      </c>
      <c r="B428" t="s">
        <v>1293</v>
      </c>
      <c r="C428" t="s">
        <v>47</v>
      </c>
      <c r="D428" t="s">
        <v>3814</v>
      </c>
      <c r="E428" s="54">
        <v>1172275</v>
      </c>
      <c r="F428" s="54">
        <v>1171711</v>
      </c>
      <c r="G428" s="54">
        <v>-564</v>
      </c>
      <c r="H428" s="80">
        <v>-4.8111577914738436E-4</v>
      </c>
      <c r="I428" t="e">
        <f>MATCH(D428,#REF!,0)</f>
        <v>#REF!</v>
      </c>
      <c r="J428" t="str">
        <f t="shared" si="6"/>
        <v>170606</v>
      </c>
    </row>
    <row r="429" spans="1:10" x14ac:dyDescent="0.25">
      <c r="A429" t="s">
        <v>1310</v>
      </c>
      <c r="B429" t="s">
        <v>1293</v>
      </c>
      <c r="C429" t="s">
        <v>27</v>
      </c>
      <c r="D429" t="s">
        <v>3815</v>
      </c>
      <c r="E429" s="54">
        <v>593216</v>
      </c>
      <c r="F429" s="54">
        <v>567978</v>
      </c>
      <c r="G429" s="54">
        <v>-25238</v>
      </c>
      <c r="H429" s="80">
        <v>-4.2544368324522602E-2</v>
      </c>
      <c r="I429" t="e">
        <f>MATCH(D429,#REF!,0)</f>
        <v>#REF!</v>
      </c>
      <c r="J429" t="str">
        <f t="shared" si="6"/>
        <v>170660</v>
      </c>
    </row>
    <row r="430" spans="1:10" x14ac:dyDescent="0.25">
      <c r="A430" t="s">
        <v>1313</v>
      </c>
      <c r="B430" t="s">
        <v>1293</v>
      </c>
      <c r="C430" t="s">
        <v>47</v>
      </c>
      <c r="D430" t="s">
        <v>3816</v>
      </c>
      <c r="E430" s="54">
        <v>343508</v>
      </c>
      <c r="F430" s="54">
        <v>353843</v>
      </c>
      <c r="G430" s="54">
        <v>10335</v>
      </c>
      <c r="H430" s="80">
        <v>3.0086635536872505E-2</v>
      </c>
      <c r="I430" t="e">
        <f>MATCH(D430,#REF!,0)</f>
        <v>#REF!</v>
      </c>
      <c r="J430" t="str">
        <f t="shared" si="6"/>
        <v>170690</v>
      </c>
    </row>
    <row r="431" spans="1:10" x14ac:dyDescent="0.25">
      <c r="A431" t="s">
        <v>1315</v>
      </c>
      <c r="B431" t="s">
        <v>1293</v>
      </c>
      <c r="C431" t="s">
        <v>27</v>
      </c>
      <c r="D431" t="s">
        <v>3817</v>
      </c>
      <c r="E431" s="54">
        <v>704817</v>
      </c>
      <c r="F431" s="54">
        <v>688251</v>
      </c>
      <c r="G431" s="54">
        <v>-16566</v>
      </c>
      <c r="H431" s="80">
        <v>-2.3503973371811406E-2</v>
      </c>
      <c r="I431" t="e">
        <f>MATCH(D431,#REF!,0)</f>
        <v>#REF!</v>
      </c>
      <c r="J431" t="str">
        <f t="shared" si="6"/>
        <v>171218</v>
      </c>
    </row>
    <row r="432" spans="1:10" x14ac:dyDescent="0.25">
      <c r="A432" t="s">
        <v>1318</v>
      </c>
      <c r="B432" t="s">
        <v>1293</v>
      </c>
      <c r="C432" t="s">
        <v>27</v>
      </c>
      <c r="D432" t="s">
        <v>3818</v>
      </c>
      <c r="E432" s="54">
        <v>73834686</v>
      </c>
      <c r="F432" s="54">
        <v>72815019</v>
      </c>
      <c r="G432" s="54">
        <v>-1019667</v>
      </c>
      <c r="H432" s="80">
        <v>-1.3810135252691398E-2</v>
      </c>
      <c r="I432" t="e">
        <f>MATCH(D432,#REF!,0)</f>
        <v>#REF!</v>
      </c>
      <c r="J432" t="str">
        <f t="shared" si="6"/>
        <v>171296</v>
      </c>
    </row>
    <row r="433" spans="1:10" x14ac:dyDescent="0.25">
      <c r="A433" t="s">
        <v>1321</v>
      </c>
      <c r="B433" t="s">
        <v>1293</v>
      </c>
      <c r="C433" t="s">
        <v>47</v>
      </c>
      <c r="D433" t="s">
        <v>3819</v>
      </c>
      <c r="E433" s="54">
        <v>568844</v>
      </c>
      <c r="F433" s="54">
        <v>547975</v>
      </c>
      <c r="G433" s="54">
        <v>-20869</v>
      </c>
      <c r="H433" s="80">
        <v>-3.6686683871149206E-2</v>
      </c>
      <c r="I433" t="e">
        <f>MATCH(D433,#REF!,0)</f>
        <v>#REF!</v>
      </c>
      <c r="J433" t="str">
        <f t="shared" si="6"/>
        <v>171302</v>
      </c>
    </row>
    <row r="434" spans="1:10" x14ac:dyDescent="0.25">
      <c r="A434" t="s">
        <v>1323</v>
      </c>
      <c r="B434" t="s">
        <v>1293</v>
      </c>
      <c r="C434" t="s">
        <v>47</v>
      </c>
      <c r="D434" t="s">
        <v>3820</v>
      </c>
      <c r="E434" s="54">
        <v>1515196</v>
      </c>
      <c r="F434" s="54">
        <v>1516259</v>
      </c>
      <c r="G434" s="54">
        <v>1063</v>
      </c>
      <c r="H434" s="80">
        <v>7.015594022159509E-4</v>
      </c>
      <c r="I434" t="e">
        <f>MATCH(D434,#REF!,0)</f>
        <v>#REF!</v>
      </c>
      <c r="J434" t="str">
        <f t="shared" si="6"/>
        <v>171332</v>
      </c>
    </row>
    <row r="435" spans="1:10" x14ac:dyDescent="0.25">
      <c r="A435" t="s">
        <v>1325</v>
      </c>
      <c r="B435" t="s">
        <v>1293</v>
      </c>
      <c r="C435" t="s">
        <v>27</v>
      </c>
      <c r="D435" t="s">
        <v>3821</v>
      </c>
      <c r="E435" s="54">
        <v>874165</v>
      </c>
      <c r="F435" s="54">
        <v>876136</v>
      </c>
      <c r="G435" s="54">
        <v>1971</v>
      </c>
      <c r="H435" s="80">
        <v>2.2547230785950022E-3</v>
      </c>
      <c r="I435" t="e">
        <f>MATCH(D435,#REF!,0)</f>
        <v>#REF!</v>
      </c>
      <c r="J435" t="str">
        <f t="shared" si="6"/>
        <v>171692</v>
      </c>
    </row>
    <row r="436" spans="1:10" x14ac:dyDescent="0.25">
      <c r="A436" t="s">
        <v>56</v>
      </c>
      <c r="B436" t="s">
        <v>1293</v>
      </c>
      <c r="C436" t="s">
        <v>27</v>
      </c>
      <c r="D436" t="s">
        <v>3822</v>
      </c>
      <c r="E436" s="54">
        <v>1252331</v>
      </c>
      <c r="F436" s="54">
        <v>1220878</v>
      </c>
      <c r="G436" s="54">
        <v>-31453</v>
      </c>
      <c r="H436" s="80">
        <v>-2.5115564495329111E-2</v>
      </c>
      <c r="I436" t="e">
        <f>MATCH(D436,#REF!,0)</f>
        <v>#REF!</v>
      </c>
      <c r="J436" t="str">
        <f t="shared" si="6"/>
        <v>171716</v>
      </c>
    </row>
    <row r="437" spans="1:10" x14ac:dyDescent="0.25">
      <c r="A437" t="s">
        <v>1332</v>
      </c>
      <c r="B437" t="s">
        <v>1293</v>
      </c>
      <c r="C437" t="s">
        <v>47</v>
      </c>
      <c r="D437" t="s">
        <v>3823</v>
      </c>
      <c r="E437" s="54">
        <v>415584</v>
      </c>
      <c r="F437" s="54">
        <v>408847</v>
      </c>
      <c r="G437" s="54">
        <v>-6737</v>
      </c>
      <c r="H437" s="80">
        <v>-1.6210922460922463E-2</v>
      </c>
      <c r="I437" t="e">
        <f>MATCH(D437,#REF!,0)</f>
        <v>#REF!</v>
      </c>
      <c r="J437" t="str">
        <f t="shared" si="6"/>
        <v>171746</v>
      </c>
    </row>
    <row r="438" spans="1:10" x14ac:dyDescent="0.25">
      <c r="A438" t="s">
        <v>1335</v>
      </c>
      <c r="B438" t="s">
        <v>1293</v>
      </c>
      <c r="C438" t="s">
        <v>27</v>
      </c>
      <c r="D438" t="s">
        <v>3824</v>
      </c>
      <c r="E438" s="54">
        <v>278375</v>
      </c>
      <c r="F438" s="54">
        <v>283919</v>
      </c>
      <c r="G438" s="54">
        <v>5544</v>
      </c>
      <c r="H438" s="80">
        <v>1.9915581499775483E-2</v>
      </c>
      <c r="I438" t="e">
        <f>MATCH(D438,#REF!,0)</f>
        <v>#REF!</v>
      </c>
      <c r="J438" t="str">
        <f t="shared" si="6"/>
        <v>171776</v>
      </c>
    </row>
    <row r="439" spans="1:10" x14ac:dyDescent="0.25">
      <c r="A439" t="s">
        <v>1338</v>
      </c>
      <c r="B439" t="s">
        <v>1293</v>
      </c>
      <c r="C439" t="s">
        <v>47</v>
      </c>
      <c r="D439" t="s">
        <v>3825</v>
      </c>
      <c r="E439" s="54">
        <v>171651</v>
      </c>
      <c r="F439" s="54">
        <v>167229</v>
      </c>
      <c r="G439" s="54">
        <v>-4422</v>
      </c>
      <c r="H439" s="80">
        <v>-2.576157435727144E-2</v>
      </c>
      <c r="I439" t="e">
        <f>MATCH(D439,#REF!,0)</f>
        <v>#REF!</v>
      </c>
      <c r="J439" t="str">
        <f t="shared" si="6"/>
        <v>171878</v>
      </c>
    </row>
    <row r="440" spans="1:10" x14ac:dyDescent="0.25">
      <c r="A440" t="s">
        <v>1341</v>
      </c>
      <c r="B440" t="s">
        <v>1293</v>
      </c>
      <c r="C440" t="s">
        <v>47</v>
      </c>
      <c r="D440" t="s">
        <v>3826</v>
      </c>
      <c r="E440" s="54">
        <v>1504085</v>
      </c>
      <c r="F440" s="54">
        <v>1500096</v>
      </c>
      <c r="G440" s="54">
        <v>-3989</v>
      </c>
      <c r="H440" s="80">
        <v>-2.652110751719484E-3</v>
      </c>
      <c r="I440" t="e">
        <f>MATCH(D440,#REF!,0)</f>
        <v>#REF!</v>
      </c>
      <c r="J440" t="str">
        <f t="shared" si="6"/>
        <v>172022</v>
      </c>
    </row>
    <row r="441" spans="1:10" x14ac:dyDescent="0.25">
      <c r="A441" t="s">
        <v>1343</v>
      </c>
      <c r="B441" t="s">
        <v>1293</v>
      </c>
      <c r="C441" t="s">
        <v>27</v>
      </c>
      <c r="D441" t="s">
        <v>3827</v>
      </c>
      <c r="E441" s="54">
        <v>774315</v>
      </c>
      <c r="F441" s="54">
        <v>786415</v>
      </c>
      <c r="G441" s="54">
        <v>12100</v>
      </c>
      <c r="H441" s="80">
        <v>1.5626715225715633E-2</v>
      </c>
      <c r="I441" t="e">
        <f>MATCH(D441,#REF!,0)</f>
        <v>#REF!</v>
      </c>
      <c r="J441" t="str">
        <f t="shared" si="6"/>
        <v>172094</v>
      </c>
    </row>
    <row r="442" spans="1:10" x14ac:dyDescent="0.25">
      <c r="A442" t="s">
        <v>1346</v>
      </c>
      <c r="B442" t="s">
        <v>1293</v>
      </c>
      <c r="C442" t="s">
        <v>27</v>
      </c>
      <c r="D442" t="s">
        <v>3828</v>
      </c>
      <c r="E442" s="54">
        <v>1668544</v>
      </c>
      <c r="F442" s="54">
        <v>1624680</v>
      </c>
      <c r="G442" s="54">
        <v>-43864</v>
      </c>
      <c r="H442" s="80">
        <v>-2.6288788308848912E-2</v>
      </c>
      <c r="I442" t="e">
        <f>MATCH(D442,#REF!,0)</f>
        <v>#REF!</v>
      </c>
      <c r="J442" t="str">
        <f t="shared" si="6"/>
        <v>172238</v>
      </c>
    </row>
    <row r="443" spans="1:10" x14ac:dyDescent="0.25">
      <c r="A443" t="s">
        <v>1349</v>
      </c>
      <c r="B443" t="s">
        <v>1293</v>
      </c>
      <c r="C443" t="s">
        <v>47</v>
      </c>
      <c r="D443" t="s">
        <v>3829</v>
      </c>
      <c r="E443" s="54">
        <v>656661</v>
      </c>
      <c r="F443" s="54">
        <v>649701</v>
      </c>
      <c r="G443" s="54">
        <v>-6960</v>
      </c>
      <c r="H443" s="80">
        <v>-1.0599076235683251E-2</v>
      </c>
      <c r="I443" t="e">
        <f>MATCH(D443,#REF!,0)</f>
        <v>#REF!</v>
      </c>
      <c r="J443" t="str">
        <f t="shared" si="6"/>
        <v>172814</v>
      </c>
    </row>
    <row r="444" spans="1:10" x14ac:dyDescent="0.25">
      <c r="A444" t="s">
        <v>1351</v>
      </c>
      <c r="B444" t="s">
        <v>1293</v>
      </c>
      <c r="C444" t="s">
        <v>27</v>
      </c>
      <c r="D444" t="s">
        <v>3830</v>
      </c>
      <c r="E444" s="54">
        <v>273435</v>
      </c>
      <c r="F444" s="54">
        <v>251367</v>
      </c>
      <c r="G444" s="54">
        <v>-22068</v>
      </c>
      <c r="H444" s="80">
        <v>-8.0706566460036211E-2</v>
      </c>
      <c r="I444" t="e">
        <f>MATCH(D444,#REF!,0)</f>
        <v>#REF!</v>
      </c>
      <c r="J444" t="str">
        <f t="shared" si="6"/>
        <v>173228</v>
      </c>
    </row>
    <row r="445" spans="1:10" x14ac:dyDescent="0.25">
      <c r="A445" t="s">
        <v>1353</v>
      </c>
      <c r="B445" t="s">
        <v>1293</v>
      </c>
      <c r="C445" t="s">
        <v>27</v>
      </c>
      <c r="D445" t="s">
        <v>3831</v>
      </c>
      <c r="E445" s="54">
        <v>969913</v>
      </c>
      <c r="F445" s="54">
        <v>907998</v>
      </c>
      <c r="G445" s="54">
        <v>-61915</v>
      </c>
      <c r="H445" s="80">
        <v>-6.3835622370253822E-2</v>
      </c>
      <c r="I445" t="e">
        <f>MATCH(D445,#REF!,0)</f>
        <v>#REF!</v>
      </c>
      <c r="J445" t="str">
        <f t="shared" si="6"/>
        <v>173480</v>
      </c>
    </row>
    <row r="446" spans="1:10" x14ac:dyDescent="0.25">
      <c r="A446" t="s">
        <v>1355</v>
      </c>
      <c r="B446" t="s">
        <v>1293</v>
      </c>
      <c r="C446" t="s">
        <v>27</v>
      </c>
      <c r="D446" t="s">
        <v>3832</v>
      </c>
      <c r="E446" s="54">
        <v>478467</v>
      </c>
      <c r="F446" s="54">
        <v>459334</v>
      </c>
      <c r="G446" s="54">
        <v>-19133</v>
      </c>
      <c r="H446" s="80">
        <v>-3.9988128752871152E-2</v>
      </c>
      <c r="I446" t="e">
        <f>MATCH(D446,#REF!,0)</f>
        <v>#REF!</v>
      </c>
      <c r="J446" t="str">
        <f t="shared" si="6"/>
        <v>173540</v>
      </c>
    </row>
    <row r="447" spans="1:10" x14ac:dyDescent="0.25">
      <c r="A447" t="s">
        <v>4650</v>
      </c>
      <c r="B447" t="s">
        <v>1293</v>
      </c>
      <c r="C447" t="s">
        <v>27</v>
      </c>
      <c r="D447" t="s">
        <v>4696</v>
      </c>
      <c r="E447" s="54">
        <v>0</v>
      </c>
      <c r="F447" s="78">
        <v>137477</v>
      </c>
      <c r="G447" s="54">
        <v>0</v>
      </c>
      <c r="H447" s="80" t="s">
        <v>4716</v>
      </c>
      <c r="I447" t="e">
        <f>MATCH(D447,#REF!,0)</f>
        <v>#REF!</v>
      </c>
      <c r="J447" t="str">
        <f t="shared" si="6"/>
        <v>174290</v>
      </c>
    </row>
    <row r="448" spans="1:10" x14ac:dyDescent="0.25">
      <c r="A448" t="s">
        <v>1359</v>
      </c>
      <c r="B448" t="s">
        <v>1293</v>
      </c>
      <c r="C448" t="s">
        <v>27</v>
      </c>
      <c r="D448" t="s">
        <v>3833</v>
      </c>
      <c r="E448" s="54">
        <v>702955</v>
      </c>
      <c r="F448" s="54">
        <v>709819</v>
      </c>
      <c r="G448" s="54">
        <v>6864</v>
      </c>
      <c r="H448" s="80">
        <v>9.7644941710351308E-3</v>
      </c>
      <c r="I448" t="e">
        <f>MATCH(D448,#REF!,0)</f>
        <v>#REF!</v>
      </c>
      <c r="J448" t="str">
        <f t="shared" si="6"/>
        <v>174596</v>
      </c>
    </row>
    <row r="449" spans="1:10" x14ac:dyDescent="0.25">
      <c r="A449" t="s">
        <v>1363</v>
      </c>
      <c r="B449" t="s">
        <v>1293</v>
      </c>
      <c r="C449" t="s">
        <v>47</v>
      </c>
      <c r="D449" t="s">
        <v>3834</v>
      </c>
      <c r="E449" s="54">
        <v>276063</v>
      </c>
      <c r="F449" s="54">
        <v>271504</v>
      </c>
      <c r="G449" s="54">
        <v>-4559</v>
      </c>
      <c r="H449" s="80">
        <v>-1.6514346362967874E-2</v>
      </c>
      <c r="I449" t="e">
        <f>MATCH(D449,#REF!,0)</f>
        <v>#REF!</v>
      </c>
      <c r="J449" t="str">
        <f t="shared" si="6"/>
        <v>174734</v>
      </c>
    </row>
    <row r="450" spans="1:10" x14ac:dyDescent="0.25">
      <c r="A450" t="s">
        <v>1366</v>
      </c>
      <c r="B450" t="s">
        <v>1293</v>
      </c>
      <c r="C450" t="s">
        <v>27</v>
      </c>
      <c r="D450" t="s">
        <v>3835</v>
      </c>
      <c r="E450" s="54">
        <v>430399</v>
      </c>
      <c r="F450" s="54">
        <v>424250</v>
      </c>
      <c r="G450" s="54">
        <v>-6149</v>
      </c>
      <c r="H450" s="80">
        <v>-1.4286743231280742E-2</v>
      </c>
      <c r="I450" t="e">
        <f>MATCH(D450,#REF!,0)</f>
        <v>#REF!</v>
      </c>
      <c r="J450" t="str">
        <f t="shared" si="6"/>
        <v>174806</v>
      </c>
    </row>
    <row r="451" spans="1:10" x14ac:dyDescent="0.25">
      <c r="A451" t="s">
        <v>1369</v>
      </c>
      <c r="B451" t="s">
        <v>1293</v>
      </c>
      <c r="C451" t="s">
        <v>27</v>
      </c>
      <c r="D451" t="s">
        <v>3836</v>
      </c>
      <c r="E451" s="54">
        <v>410582</v>
      </c>
      <c r="F451" s="54">
        <v>409101</v>
      </c>
      <c r="G451" s="54">
        <v>-1481</v>
      </c>
      <c r="H451" s="80">
        <v>-3.6070748352338873E-3</v>
      </c>
      <c r="I451" t="e">
        <f>MATCH(D451,#REF!,0)</f>
        <v>#REF!</v>
      </c>
      <c r="J451" t="str">
        <f t="shared" ref="J451:J514" si="7">LEFT(D451,2)&amp;IF(MID(D451,3,4)="0000","9999",MID(D451,3,4))</f>
        <v>175010</v>
      </c>
    </row>
    <row r="452" spans="1:10" x14ac:dyDescent="0.25">
      <c r="A452" t="s">
        <v>1372</v>
      </c>
      <c r="B452" t="s">
        <v>1293</v>
      </c>
      <c r="C452" t="s">
        <v>47</v>
      </c>
      <c r="D452" t="s">
        <v>3837</v>
      </c>
      <c r="E452" s="54">
        <v>221247</v>
      </c>
      <c r="F452" s="54">
        <v>226455</v>
      </c>
      <c r="G452" s="54">
        <v>5208</v>
      </c>
      <c r="H452" s="80">
        <v>2.3539302227826818E-2</v>
      </c>
      <c r="I452" t="e">
        <f>MATCH(D452,#REF!,0)</f>
        <v>#REF!</v>
      </c>
      <c r="J452" t="str">
        <f t="shared" si="7"/>
        <v>175052</v>
      </c>
    </row>
    <row r="453" spans="1:10" x14ac:dyDescent="0.25">
      <c r="A453" t="s">
        <v>1376</v>
      </c>
      <c r="B453" t="s">
        <v>1293</v>
      </c>
      <c r="C453" t="s">
        <v>47</v>
      </c>
      <c r="D453" t="s">
        <v>3838</v>
      </c>
      <c r="E453" s="54">
        <v>231383</v>
      </c>
      <c r="F453" s="54">
        <v>250810</v>
      </c>
      <c r="G453" s="54">
        <v>19427</v>
      </c>
      <c r="H453" s="80">
        <v>8.3960360095599068E-2</v>
      </c>
      <c r="I453" t="e">
        <f>MATCH(D453,#REF!,0)</f>
        <v>#REF!</v>
      </c>
      <c r="J453" t="str">
        <f t="shared" si="7"/>
        <v>175148</v>
      </c>
    </row>
    <row r="454" spans="1:10" x14ac:dyDescent="0.25">
      <c r="A454" t="s">
        <v>1379</v>
      </c>
      <c r="B454" t="s">
        <v>1293</v>
      </c>
      <c r="C454" t="s">
        <v>47</v>
      </c>
      <c r="D454" t="s">
        <v>3839</v>
      </c>
      <c r="E454" s="54">
        <v>1530800</v>
      </c>
      <c r="F454" s="54">
        <v>1542732</v>
      </c>
      <c r="G454" s="54">
        <v>11932</v>
      </c>
      <c r="H454" s="80">
        <v>7.7946171936242488E-3</v>
      </c>
      <c r="I454" t="e">
        <f>MATCH(D454,#REF!,0)</f>
        <v>#REF!</v>
      </c>
      <c r="J454" t="str">
        <f t="shared" si="7"/>
        <v>175154</v>
      </c>
    </row>
    <row r="455" spans="1:10" x14ac:dyDescent="0.25">
      <c r="A455" t="s">
        <v>1382</v>
      </c>
      <c r="B455" t="s">
        <v>1293</v>
      </c>
      <c r="C455" t="s">
        <v>47</v>
      </c>
      <c r="D455" t="s">
        <v>3840</v>
      </c>
      <c r="E455" s="54">
        <v>388787</v>
      </c>
      <c r="F455" s="54">
        <v>371466</v>
      </c>
      <c r="G455" s="54">
        <v>-17321</v>
      </c>
      <c r="H455" s="80">
        <v>-4.4551386749042535E-2</v>
      </c>
      <c r="I455" t="e">
        <f>MATCH(D455,#REF!,0)</f>
        <v>#REF!</v>
      </c>
      <c r="J455" t="str">
        <f t="shared" si="7"/>
        <v>175364</v>
      </c>
    </row>
    <row r="456" spans="1:10" x14ac:dyDescent="0.25">
      <c r="A456" t="s">
        <v>1385</v>
      </c>
      <c r="B456" t="s">
        <v>1293</v>
      </c>
      <c r="C456" t="s">
        <v>47</v>
      </c>
      <c r="D456" t="s">
        <v>3841</v>
      </c>
      <c r="E456" s="54">
        <v>337498</v>
      </c>
      <c r="F456" s="54">
        <v>350260</v>
      </c>
      <c r="G456" s="54">
        <v>12762</v>
      </c>
      <c r="H456" s="80">
        <v>3.7813557413673565E-2</v>
      </c>
      <c r="I456" t="e">
        <f>MATCH(D456,#REF!,0)</f>
        <v>#REF!</v>
      </c>
      <c r="J456" t="str">
        <f t="shared" si="7"/>
        <v>175520</v>
      </c>
    </row>
    <row r="457" spans="1:10" x14ac:dyDescent="0.25">
      <c r="A457" t="s">
        <v>1389</v>
      </c>
      <c r="B457" t="s">
        <v>1293</v>
      </c>
      <c r="C457" t="s">
        <v>27</v>
      </c>
      <c r="D457" t="s">
        <v>3842</v>
      </c>
      <c r="E457" s="54">
        <v>1609901</v>
      </c>
      <c r="F457" s="54">
        <v>1581903</v>
      </c>
      <c r="G457" s="54">
        <v>-27998</v>
      </c>
      <c r="H457" s="80">
        <v>-1.7391131504359586E-2</v>
      </c>
      <c r="I457" t="e">
        <f>MATCH(D457,#REF!,0)</f>
        <v>#REF!</v>
      </c>
      <c r="J457" t="str">
        <f t="shared" si="7"/>
        <v>175526</v>
      </c>
    </row>
    <row r="458" spans="1:10" x14ac:dyDescent="0.25">
      <c r="A458" t="s">
        <v>1392</v>
      </c>
      <c r="B458" t="s">
        <v>1293</v>
      </c>
      <c r="C458" t="s">
        <v>47</v>
      </c>
      <c r="D458" t="s">
        <v>3843</v>
      </c>
      <c r="E458" s="54">
        <v>299705</v>
      </c>
      <c r="F458" s="54">
        <v>300675</v>
      </c>
      <c r="G458" s="54">
        <v>970</v>
      </c>
      <c r="H458" s="80">
        <v>3.2365159073088536E-3</v>
      </c>
      <c r="I458" t="e">
        <f>MATCH(D458,#REF!,0)</f>
        <v>#REF!</v>
      </c>
      <c r="J458" t="str">
        <f t="shared" si="7"/>
        <v>175808</v>
      </c>
    </row>
    <row r="459" spans="1:10" x14ac:dyDescent="0.25">
      <c r="A459" t="s">
        <v>1395</v>
      </c>
      <c r="B459" t="s">
        <v>1293</v>
      </c>
      <c r="C459" t="s">
        <v>27</v>
      </c>
      <c r="D459" t="s">
        <v>3844</v>
      </c>
      <c r="E459" s="54">
        <v>2054135</v>
      </c>
      <c r="F459" s="54">
        <v>2091773</v>
      </c>
      <c r="G459" s="54">
        <v>37638</v>
      </c>
      <c r="H459" s="80">
        <v>1.8323041085420384E-2</v>
      </c>
      <c r="I459" t="e">
        <f>MATCH(D459,#REF!,0)</f>
        <v>#REF!</v>
      </c>
      <c r="J459" t="str">
        <f t="shared" si="7"/>
        <v>176000</v>
      </c>
    </row>
    <row r="460" spans="1:10" x14ac:dyDescent="0.25">
      <c r="A460" t="s">
        <v>1399</v>
      </c>
      <c r="B460" t="s">
        <v>1293</v>
      </c>
      <c r="C460" t="s">
        <v>27</v>
      </c>
      <c r="D460" t="s">
        <v>3845</v>
      </c>
      <c r="E460" s="54">
        <v>952980</v>
      </c>
      <c r="F460" s="54">
        <v>949410</v>
      </c>
      <c r="G460" s="54">
        <v>-3570</v>
      </c>
      <c r="H460" s="80">
        <v>-3.74614367562803E-3</v>
      </c>
      <c r="I460" t="e">
        <f>MATCH(D460,#REF!,0)</f>
        <v>#REF!</v>
      </c>
      <c r="J460" t="str">
        <f t="shared" si="7"/>
        <v>176006</v>
      </c>
    </row>
    <row r="461" spans="1:10" x14ac:dyDescent="0.25">
      <c r="A461" t="s">
        <v>1402</v>
      </c>
      <c r="B461" t="s">
        <v>1293</v>
      </c>
      <c r="C461" t="s">
        <v>27</v>
      </c>
      <c r="D461" t="s">
        <v>3846</v>
      </c>
      <c r="E461" s="54">
        <v>312944</v>
      </c>
      <c r="F461" s="54">
        <v>307536</v>
      </c>
      <c r="G461" s="54">
        <v>-5408</v>
      </c>
      <c r="H461" s="80">
        <v>-1.7281047088296947E-2</v>
      </c>
      <c r="I461" t="e">
        <f>MATCH(D461,#REF!,0)</f>
        <v>#REF!</v>
      </c>
      <c r="J461" t="str">
        <f t="shared" si="7"/>
        <v>176300</v>
      </c>
    </row>
    <row r="462" spans="1:10" x14ac:dyDescent="0.25">
      <c r="A462" t="s">
        <v>1405</v>
      </c>
      <c r="B462" t="s">
        <v>1293</v>
      </c>
      <c r="C462" t="s">
        <v>27</v>
      </c>
      <c r="D462" t="s">
        <v>3847</v>
      </c>
      <c r="E462" s="54">
        <v>483992</v>
      </c>
      <c r="F462" s="54">
        <v>470419</v>
      </c>
      <c r="G462" s="54">
        <v>-13573</v>
      </c>
      <c r="H462" s="80">
        <v>-2.804385196449528E-2</v>
      </c>
      <c r="I462" t="e">
        <f>MATCH(D462,#REF!,0)</f>
        <v>#REF!</v>
      </c>
      <c r="J462" t="str">
        <f t="shared" si="7"/>
        <v>176498</v>
      </c>
    </row>
    <row r="463" spans="1:10" x14ac:dyDescent="0.25">
      <c r="A463" t="s">
        <v>1408</v>
      </c>
      <c r="B463" t="s">
        <v>1293</v>
      </c>
      <c r="C463" t="s">
        <v>27</v>
      </c>
      <c r="D463" t="s">
        <v>3848</v>
      </c>
      <c r="E463" s="54">
        <v>1015014</v>
      </c>
      <c r="F463" s="54">
        <v>1038204</v>
      </c>
      <c r="G463" s="54">
        <v>23190</v>
      </c>
      <c r="H463" s="80">
        <v>2.2846975509697404E-2</v>
      </c>
      <c r="I463" t="e">
        <f>MATCH(D463,#REF!,0)</f>
        <v>#REF!</v>
      </c>
      <c r="J463" t="str">
        <f t="shared" si="7"/>
        <v>176648</v>
      </c>
    </row>
    <row r="464" spans="1:10" x14ac:dyDescent="0.25">
      <c r="A464" t="s">
        <v>1414</v>
      </c>
      <c r="B464" t="s">
        <v>1293</v>
      </c>
      <c r="C464" t="s">
        <v>27</v>
      </c>
      <c r="D464" t="s">
        <v>3849</v>
      </c>
      <c r="E464" s="54">
        <v>373708</v>
      </c>
      <c r="F464" s="54">
        <v>386734</v>
      </c>
      <c r="G464" s="54">
        <v>13026</v>
      </c>
      <c r="H464" s="80">
        <v>3.4856090851680989E-2</v>
      </c>
      <c r="I464" t="e">
        <f>MATCH(D464,#REF!,0)</f>
        <v>#REF!</v>
      </c>
      <c r="J464" t="str">
        <f t="shared" si="7"/>
        <v>177122</v>
      </c>
    </row>
    <row r="465" spans="1:10" x14ac:dyDescent="0.25">
      <c r="A465" t="s">
        <v>1417</v>
      </c>
      <c r="B465" t="s">
        <v>1293</v>
      </c>
      <c r="C465" t="s">
        <v>47</v>
      </c>
      <c r="D465" t="s">
        <v>3850</v>
      </c>
      <c r="E465" s="54">
        <v>750775</v>
      </c>
      <c r="F465" s="54">
        <v>782734</v>
      </c>
      <c r="G465" s="54">
        <v>31959</v>
      </c>
      <c r="H465" s="80">
        <v>4.256801305317838E-2</v>
      </c>
      <c r="I465" t="e">
        <f>MATCH(D465,#REF!,0)</f>
        <v>#REF!</v>
      </c>
      <c r="J465" t="str">
        <f t="shared" si="7"/>
        <v>177404</v>
      </c>
    </row>
    <row r="466" spans="1:10" x14ac:dyDescent="0.25">
      <c r="A466" t="s">
        <v>1420</v>
      </c>
      <c r="B466" t="s">
        <v>1293</v>
      </c>
      <c r="C466" t="s">
        <v>47</v>
      </c>
      <c r="D466" t="s">
        <v>3851</v>
      </c>
      <c r="E466" s="54">
        <v>180888</v>
      </c>
      <c r="F466" s="54">
        <v>183234</v>
      </c>
      <c r="G466" s="54">
        <v>2346</v>
      </c>
      <c r="H466" s="80">
        <v>1.2969351200743001E-2</v>
      </c>
      <c r="I466" t="e">
        <f>MATCH(D466,#REF!,0)</f>
        <v>#REF!</v>
      </c>
      <c r="J466" t="str">
        <f t="shared" si="7"/>
        <v>177548</v>
      </c>
    </row>
    <row r="467" spans="1:10" x14ac:dyDescent="0.25">
      <c r="A467" t="s">
        <v>1423</v>
      </c>
      <c r="B467" t="s">
        <v>1293</v>
      </c>
      <c r="C467" t="s">
        <v>99</v>
      </c>
      <c r="D467" t="s">
        <v>3852</v>
      </c>
      <c r="E467" s="54">
        <v>9311072</v>
      </c>
      <c r="F467" s="54">
        <v>9194692</v>
      </c>
      <c r="G467" s="54">
        <v>-116380</v>
      </c>
      <c r="H467" s="80">
        <v>-1.2499097848239172E-2</v>
      </c>
      <c r="I467" t="e">
        <f>MATCH(D467,#REF!,0)</f>
        <v>#REF!</v>
      </c>
      <c r="J467" t="str">
        <f t="shared" si="7"/>
        <v>179031</v>
      </c>
    </row>
    <row r="468" spans="1:10" x14ac:dyDescent="0.25">
      <c r="A468" t="s">
        <v>1424</v>
      </c>
      <c r="B468" t="s">
        <v>1293</v>
      </c>
      <c r="C468" t="s">
        <v>99</v>
      </c>
      <c r="D468" t="s">
        <v>3853</v>
      </c>
      <c r="E468" s="54">
        <v>3140454</v>
      </c>
      <c r="F468" s="54">
        <v>3143042</v>
      </c>
      <c r="G468" s="54">
        <v>2588</v>
      </c>
      <c r="H468" s="80">
        <v>8.2408467056037122E-4</v>
      </c>
      <c r="I468" t="e">
        <f>MATCH(D468,#REF!,0)</f>
        <v>#REF!</v>
      </c>
      <c r="J468" t="str">
        <f t="shared" si="7"/>
        <v>179043</v>
      </c>
    </row>
    <row r="469" spans="1:10" x14ac:dyDescent="0.25">
      <c r="A469" t="s">
        <v>1426</v>
      </c>
      <c r="B469" t="s">
        <v>1293</v>
      </c>
      <c r="C469" t="s">
        <v>99</v>
      </c>
      <c r="D469" t="s">
        <v>3854</v>
      </c>
      <c r="E469" s="54">
        <v>1072166</v>
      </c>
      <c r="F469" s="54">
        <v>1111101</v>
      </c>
      <c r="G469" s="54">
        <v>38935</v>
      </c>
      <c r="H469" s="80">
        <v>3.6314339384013294E-2</v>
      </c>
      <c r="I469" t="e">
        <f>MATCH(D469,#REF!,0)</f>
        <v>#REF!</v>
      </c>
      <c r="J469" t="str">
        <f t="shared" si="7"/>
        <v>179089</v>
      </c>
    </row>
    <row r="470" spans="1:10" x14ac:dyDescent="0.25">
      <c r="A470" t="s">
        <v>1118</v>
      </c>
      <c r="B470" t="s">
        <v>1293</v>
      </c>
      <c r="C470" t="s">
        <v>99</v>
      </c>
      <c r="D470" t="s">
        <v>3855</v>
      </c>
      <c r="E470" s="54">
        <v>2427142</v>
      </c>
      <c r="F470" s="54">
        <v>2467191</v>
      </c>
      <c r="G470" s="54">
        <v>40049</v>
      </c>
      <c r="H470" s="80">
        <v>1.650047669234021E-2</v>
      </c>
      <c r="I470" t="e">
        <f>MATCH(D470,#REF!,0)</f>
        <v>#REF!</v>
      </c>
      <c r="J470" t="str">
        <f t="shared" si="7"/>
        <v>179097</v>
      </c>
    </row>
    <row r="471" spans="1:10" x14ac:dyDescent="0.25">
      <c r="A471" t="s">
        <v>1427</v>
      </c>
      <c r="B471" t="s">
        <v>1293</v>
      </c>
      <c r="C471" t="s">
        <v>99</v>
      </c>
      <c r="D471" t="s">
        <v>3856</v>
      </c>
      <c r="E471" s="54">
        <v>1327276</v>
      </c>
      <c r="F471" s="54">
        <v>1336311</v>
      </c>
      <c r="G471" s="54">
        <v>9035</v>
      </c>
      <c r="H471" s="80">
        <v>6.8071749960068595E-3</v>
      </c>
      <c r="I471" t="e">
        <f>MATCH(D471,#REF!,0)</f>
        <v>#REF!</v>
      </c>
      <c r="J471" t="str">
        <f t="shared" si="7"/>
        <v>179111</v>
      </c>
    </row>
    <row r="472" spans="1:10" x14ac:dyDescent="0.25">
      <c r="A472" t="s">
        <v>1428</v>
      </c>
      <c r="B472" t="s">
        <v>1293</v>
      </c>
      <c r="C472" t="s">
        <v>99</v>
      </c>
      <c r="D472" t="s">
        <v>3857</v>
      </c>
      <c r="E472" s="54">
        <v>1138341</v>
      </c>
      <c r="F472" s="54">
        <v>1164522</v>
      </c>
      <c r="G472" s="54">
        <v>26181</v>
      </c>
      <c r="H472" s="80">
        <v>2.2999259448618647E-2</v>
      </c>
      <c r="I472" t="e">
        <f>MATCH(D472,#REF!,0)</f>
        <v>#REF!</v>
      </c>
      <c r="J472" t="str">
        <f t="shared" si="7"/>
        <v>179119</v>
      </c>
    </row>
    <row r="473" spans="1:10" x14ac:dyDescent="0.25">
      <c r="A473" t="s">
        <v>1430</v>
      </c>
      <c r="B473" t="s">
        <v>1293</v>
      </c>
      <c r="C473" t="s">
        <v>99</v>
      </c>
      <c r="D473" t="s">
        <v>3858</v>
      </c>
      <c r="E473" s="54">
        <v>1159897</v>
      </c>
      <c r="F473" s="54">
        <v>1174528</v>
      </c>
      <c r="G473" s="54">
        <v>14631</v>
      </c>
      <c r="H473" s="80">
        <v>1.2614051075224782E-2</v>
      </c>
      <c r="I473" t="e">
        <f>MATCH(D473,#REF!,0)</f>
        <v>#REF!</v>
      </c>
      <c r="J473" t="str">
        <f t="shared" si="7"/>
        <v>179163</v>
      </c>
    </row>
    <row r="474" spans="1:10" x14ac:dyDescent="0.25">
      <c r="A474" t="s">
        <v>1432</v>
      </c>
      <c r="B474" t="s">
        <v>1293</v>
      </c>
      <c r="C474" t="s">
        <v>99</v>
      </c>
      <c r="D474" t="s">
        <v>3859</v>
      </c>
      <c r="E474" s="54">
        <v>1579445</v>
      </c>
      <c r="F474" s="54">
        <v>1545757</v>
      </c>
      <c r="G474" s="54">
        <v>-33688</v>
      </c>
      <c r="H474" s="80">
        <v>-2.1329011139989047E-2</v>
      </c>
      <c r="I474" t="e">
        <f>MATCH(D474,#REF!,0)</f>
        <v>#REF!</v>
      </c>
      <c r="J474" t="str">
        <f t="shared" si="7"/>
        <v>179197</v>
      </c>
    </row>
    <row r="475" spans="1:10" x14ac:dyDescent="0.25">
      <c r="A475" t="s">
        <v>1435</v>
      </c>
      <c r="B475" t="s">
        <v>1436</v>
      </c>
      <c r="C475" t="s">
        <v>19</v>
      </c>
      <c r="D475" t="s">
        <v>3860</v>
      </c>
      <c r="E475" s="54">
        <v>28252635</v>
      </c>
      <c r="F475" s="54">
        <v>28023644</v>
      </c>
      <c r="G475" s="54">
        <v>-228991</v>
      </c>
      <c r="H475" s="80">
        <v>-8.1051201064962618E-3</v>
      </c>
      <c r="I475" t="e">
        <f>MATCH(D475,#REF!,0)</f>
        <v>#REF!</v>
      </c>
      <c r="J475" t="str">
        <f t="shared" si="7"/>
        <v>189999</v>
      </c>
    </row>
    <row r="476" spans="1:10" x14ac:dyDescent="0.25">
      <c r="A476" t="s">
        <v>1438</v>
      </c>
      <c r="B476" t="s">
        <v>1436</v>
      </c>
      <c r="C476" t="s">
        <v>27</v>
      </c>
      <c r="D476" t="s">
        <v>3861</v>
      </c>
      <c r="E476" s="54">
        <v>859063</v>
      </c>
      <c r="F476" s="54">
        <v>852336</v>
      </c>
      <c r="G476" s="54">
        <v>-6727</v>
      </c>
      <c r="H476" s="80">
        <v>-7.8306247620954453E-3</v>
      </c>
      <c r="I476" t="e">
        <f>MATCH(D476,#REF!,0)</f>
        <v>#REF!</v>
      </c>
      <c r="J476" t="str">
        <f t="shared" si="7"/>
        <v>180084</v>
      </c>
    </row>
    <row r="477" spans="1:10" x14ac:dyDescent="0.25">
      <c r="A477" t="s">
        <v>1310</v>
      </c>
      <c r="B477" t="s">
        <v>1436</v>
      </c>
      <c r="C477" t="s">
        <v>27</v>
      </c>
      <c r="D477" t="s">
        <v>3862</v>
      </c>
      <c r="E477" s="54">
        <v>867243</v>
      </c>
      <c r="F477" s="54">
        <v>846527</v>
      </c>
      <c r="G477" s="54">
        <v>-20716</v>
      </c>
      <c r="H477" s="80">
        <v>-2.3887191940436533E-2</v>
      </c>
      <c r="I477" t="e">
        <f>MATCH(D477,#REF!,0)</f>
        <v>#REF!</v>
      </c>
      <c r="J477" t="str">
        <f t="shared" si="7"/>
        <v>180246</v>
      </c>
    </row>
    <row r="478" spans="1:10" x14ac:dyDescent="0.25">
      <c r="A478" t="s">
        <v>1444</v>
      </c>
      <c r="B478" t="s">
        <v>1436</v>
      </c>
      <c r="C478" t="s">
        <v>27</v>
      </c>
      <c r="D478" t="s">
        <v>3863</v>
      </c>
      <c r="E478" s="54">
        <v>218194</v>
      </c>
      <c r="F478" s="54">
        <v>231117</v>
      </c>
      <c r="G478" s="54">
        <v>12923</v>
      </c>
      <c r="H478" s="80">
        <v>5.922710981970173E-2</v>
      </c>
      <c r="I478" t="e">
        <f>MATCH(D478,#REF!,0)</f>
        <v>#REF!</v>
      </c>
      <c r="J478" t="str">
        <f t="shared" si="7"/>
        <v>180450</v>
      </c>
    </row>
    <row r="479" spans="1:10" x14ac:dyDescent="0.25">
      <c r="A479" t="s">
        <v>1447</v>
      </c>
      <c r="B479" t="s">
        <v>1436</v>
      </c>
      <c r="C479" t="s">
        <v>27</v>
      </c>
      <c r="D479" t="s">
        <v>3864</v>
      </c>
      <c r="E479" s="54">
        <v>254352</v>
      </c>
      <c r="F479" s="54">
        <v>255254</v>
      </c>
      <c r="G479" s="54">
        <v>902</v>
      </c>
      <c r="H479" s="80">
        <v>3.5462665911807261E-3</v>
      </c>
      <c r="I479" t="e">
        <f>MATCH(D479,#REF!,0)</f>
        <v>#REF!</v>
      </c>
      <c r="J479" t="str">
        <f t="shared" si="7"/>
        <v>180624</v>
      </c>
    </row>
    <row r="480" spans="1:10" x14ac:dyDescent="0.25">
      <c r="A480" t="s">
        <v>1450</v>
      </c>
      <c r="B480" t="s">
        <v>1436</v>
      </c>
      <c r="C480" t="s">
        <v>47</v>
      </c>
      <c r="D480" t="s">
        <v>3865</v>
      </c>
      <c r="E480" s="54">
        <v>1153253</v>
      </c>
      <c r="F480" s="54">
        <v>1185843</v>
      </c>
      <c r="G480" s="54">
        <v>32590</v>
      </c>
      <c r="H480" s="80">
        <v>2.8259193776213894E-2</v>
      </c>
      <c r="I480" t="e">
        <f>MATCH(D480,#REF!,0)</f>
        <v>#REF!</v>
      </c>
      <c r="J480" t="str">
        <f t="shared" si="7"/>
        <v>180846</v>
      </c>
    </row>
    <row r="481" spans="1:10" x14ac:dyDescent="0.25">
      <c r="A481" t="s">
        <v>1453</v>
      </c>
      <c r="B481" t="s">
        <v>1436</v>
      </c>
      <c r="C481" t="s">
        <v>27</v>
      </c>
      <c r="D481" t="s">
        <v>3866</v>
      </c>
      <c r="E481" s="54">
        <v>731269</v>
      </c>
      <c r="F481" s="54">
        <v>746060</v>
      </c>
      <c r="G481" s="54">
        <v>14791</v>
      </c>
      <c r="H481" s="80">
        <v>2.0226483004202284E-2</v>
      </c>
      <c r="I481" t="e">
        <f>MATCH(D481,#REF!,0)</f>
        <v>#REF!</v>
      </c>
      <c r="J481" t="str">
        <f t="shared" si="7"/>
        <v>180912</v>
      </c>
    </row>
    <row r="482" spans="1:10" x14ac:dyDescent="0.25">
      <c r="A482" t="s">
        <v>1457</v>
      </c>
      <c r="B482" t="s">
        <v>1436</v>
      </c>
      <c r="C482" t="s">
        <v>27</v>
      </c>
      <c r="D482" t="s">
        <v>3867</v>
      </c>
      <c r="E482" s="54">
        <v>2543327</v>
      </c>
      <c r="F482" s="54">
        <v>2502425</v>
      </c>
      <c r="G482" s="54">
        <v>-40902</v>
      </c>
      <c r="H482" s="80">
        <v>-1.6082084608074386E-2</v>
      </c>
      <c r="I482" t="e">
        <f>MATCH(D482,#REF!,0)</f>
        <v>#REF!</v>
      </c>
      <c r="J482" t="str">
        <f t="shared" si="7"/>
        <v>180954</v>
      </c>
    </row>
    <row r="483" spans="1:10" x14ac:dyDescent="0.25">
      <c r="A483" t="s">
        <v>1460</v>
      </c>
      <c r="B483" t="s">
        <v>1436</v>
      </c>
      <c r="C483" t="s">
        <v>27</v>
      </c>
      <c r="D483" t="s">
        <v>3868</v>
      </c>
      <c r="E483" s="54">
        <v>2019292</v>
      </c>
      <c r="F483" s="54">
        <v>1996227</v>
      </c>
      <c r="G483" s="54">
        <v>-23065</v>
      </c>
      <c r="H483" s="80">
        <v>-1.1422320298401617E-2</v>
      </c>
      <c r="I483" t="e">
        <f>MATCH(D483,#REF!,0)</f>
        <v>#REF!</v>
      </c>
      <c r="J483" t="str">
        <f t="shared" si="7"/>
        <v>181014</v>
      </c>
    </row>
    <row r="484" spans="1:10" x14ac:dyDescent="0.25">
      <c r="A484" t="s">
        <v>1464</v>
      </c>
      <c r="B484" t="s">
        <v>1436</v>
      </c>
      <c r="C484" t="s">
        <v>27</v>
      </c>
      <c r="D484" t="s">
        <v>3869</v>
      </c>
      <c r="E484" s="54">
        <v>3211351</v>
      </c>
      <c r="F484" s="54">
        <v>3140081</v>
      </c>
      <c r="G484" s="54">
        <v>-71270</v>
      </c>
      <c r="H484" s="80">
        <v>-2.2193151729599164E-2</v>
      </c>
      <c r="I484" t="e">
        <f>MATCH(D484,#REF!,0)</f>
        <v>#REF!</v>
      </c>
      <c r="J484" t="str">
        <f t="shared" si="7"/>
        <v>181104</v>
      </c>
    </row>
    <row r="485" spans="1:10" x14ac:dyDescent="0.25">
      <c r="A485" t="s">
        <v>1465</v>
      </c>
      <c r="B485" t="s">
        <v>1436</v>
      </c>
      <c r="C485" t="s">
        <v>27</v>
      </c>
      <c r="D485" t="s">
        <v>3870</v>
      </c>
      <c r="E485" s="54">
        <v>269233</v>
      </c>
      <c r="F485" s="54">
        <v>272088</v>
      </c>
      <c r="G485" s="54">
        <v>2855</v>
      </c>
      <c r="H485" s="80">
        <v>1.0604197850932093E-2</v>
      </c>
      <c r="I485" t="e">
        <f>MATCH(D485,#REF!,0)</f>
        <v>#REF!</v>
      </c>
      <c r="J485" t="str">
        <f t="shared" si="7"/>
        <v>181158</v>
      </c>
    </row>
    <row r="486" spans="1:10" x14ac:dyDescent="0.25">
      <c r="A486" t="s">
        <v>1468</v>
      </c>
      <c r="B486" t="s">
        <v>1436</v>
      </c>
      <c r="C486" t="s">
        <v>47</v>
      </c>
      <c r="D486" t="s">
        <v>3871</v>
      </c>
      <c r="E486" s="54">
        <v>2003315</v>
      </c>
      <c r="F486" s="54">
        <v>1987256</v>
      </c>
      <c r="G486" s="54">
        <v>-16059</v>
      </c>
      <c r="H486" s="80">
        <v>-8.016213126742425E-3</v>
      </c>
      <c r="I486" t="e">
        <f>MATCH(D486,#REF!,0)</f>
        <v>#REF!</v>
      </c>
      <c r="J486" t="str">
        <f t="shared" si="7"/>
        <v>181272</v>
      </c>
    </row>
    <row r="487" spans="1:10" x14ac:dyDescent="0.25">
      <c r="A487" t="s">
        <v>1471</v>
      </c>
      <c r="B487" t="s">
        <v>1436</v>
      </c>
      <c r="C487" t="s">
        <v>27</v>
      </c>
      <c r="D487" t="s">
        <v>3872</v>
      </c>
      <c r="E487" s="54">
        <v>8561730</v>
      </c>
      <c r="F487" s="54">
        <v>8404704</v>
      </c>
      <c r="G487" s="54">
        <v>-157026</v>
      </c>
      <c r="H487" s="80">
        <v>-1.8340452221688841E-2</v>
      </c>
      <c r="I487" t="e">
        <f>MATCH(D487,#REF!,0)</f>
        <v>#REF!</v>
      </c>
      <c r="J487" t="str">
        <f t="shared" si="7"/>
        <v>181404</v>
      </c>
    </row>
    <row r="488" spans="1:10" x14ac:dyDescent="0.25">
      <c r="A488" t="s">
        <v>1473</v>
      </c>
      <c r="B488" t="s">
        <v>1436</v>
      </c>
      <c r="C488" t="s">
        <v>27</v>
      </c>
      <c r="D488" t="s">
        <v>3873</v>
      </c>
      <c r="E488" s="54">
        <v>888658</v>
      </c>
      <c r="F488" s="54">
        <v>738630</v>
      </c>
      <c r="G488" s="54">
        <v>-150028</v>
      </c>
      <c r="H488" s="80">
        <v>-0.16882535238528207</v>
      </c>
      <c r="I488" t="e">
        <f>MATCH(D488,#REF!,0)</f>
        <v>#REF!</v>
      </c>
      <c r="J488" t="str">
        <f t="shared" si="7"/>
        <v>181536</v>
      </c>
    </row>
    <row r="489" spans="1:10" x14ac:dyDescent="0.25">
      <c r="A489" t="s">
        <v>1477</v>
      </c>
      <c r="B489" t="s">
        <v>1436</v>
      </c>
      <c r="C489" t="s">
        <v>27</v>
      </c>
      <c r="D489" t="s">
        <v>3874</v>
      </c>
      <c r="E489" s="54">
        <v>633859</v>
      </c>
      <c r="F489" s="54">
        <v>614759</v>
      </c>
      <c r="G489" s="54">
        <v>-19100</v>
      </c>
      <c r="H489" s="80">
        <v>-3.013288444275462E-2</v>
      </c>
      <c r="I489" t="e">
        <f>MATCH(D489,#REF!,0)</f>
        <v>#REF!</v>
      </c>
      <c r="J489" t="str">
        <f t="shared" si="7"/>
        <v>181566</v>
      </c>
    </row>
    <row r="490" spans="1:10" x14ac:dyDescent="0.25">
      <c r="A490" t="s">
        <v>1480</v>
      </c>
      <c r="B490" t="s">
        <v>1436</v>
      </c>
      <c r="C490" t="s">
        <v>27</v>
      </c>
      <c r="D490" t="s">
        <v>3875</v>
      </c>
      <c r="E490" s="54">
        <v>416003</v>
      </c>
      <c r="F490" s="54">
        <v>405970</v>
      </c>
      <c r="G490" s="54">
        <v>-10033</v>
      </c>
      <c r="H490" s="80">
        <v>-2.4117614536433633E-2</v>
      </c>
      <c r="I490" t="e">
        <f>MATCH(D490,#REF!,0)</f>
        <v>#REF!</v>
      </c>
      <c r="J490" t="str">
        <f t="shared" si="7"/>
        <v>181602</v>
      </c>
    </row>
    <row r="491" spans="1:10" x14ac:dyDescent="0.25">
      <c r="A491" t="s">
        <v>1483</v>
      </c>
      <c r="B491" t="s">
        <v>1436</v>
      </c>
      <c r="C491" t="s">
        <v>27</v>
      </c>
      <c r="D491" t="s">
        <v>3876</v>
      </c>
      <c r="E491" s="54">
        <v>615477</v>
      </c>
      <c r="F491" s="54">
        <v>616472</v>
      </c>
      <c r="G491" s="54">
        <v>995</v>
      </c>
      <c r="H491" s="80">
        <v>1.6166323030755007E-3</v>
      </c>
      <c r="I491" t="e">
        <f>MATCH(D491,#REF!,0)</f>
        <v>#REF!</v>
      </c>
      <c r="J491" t="str">
        <f t="shared" si="7"/>
        <v>181884</v>
      </c>
    </row>
    <row r="492" spans="1:10" x14ac:dyDescent="0.25">
      <c r="A492" t="s">
        <v>1486</v>
      </c>
      <c r="B492" t="s">
        <v>1436</v>
      </c>
      <c r="C492" t="s">
        <v>27</v>
      </c>
      <c r="D492" t="s">
        <v>3877</v>
      </c>
      <c r="E492" s="54">
        <v>470758</v>
      </c>
      <c r="F492" s="54">
        <v>464898</v>
      </c>
      <c r="G492" s="54">
        <v>-5860</v>
      </c>
      <c r="H492" s="80">
        <v>-1.2448009380615943E-2</v>
      </c>
      <c r="I492" t="e">
        <f>MATCH(D492,#REF!,0)</f>
        <v>#REF!</v>
      </c>
      <c r="J492" t="str">
        <f t="shared" si="7"/>
        <v>181950</v>
      </c>
    </row>
    <row r="493" spans="1:10" x14ac:dyDescent="0.25">
      <c r="A493" t="s">
        <v>1491</v>
      </c>
      <c r="B493" t="s">
        <v>1436</v>
      </c>
      <c r="C493" t="s">
        <v>27</v>
      </c>
      <c r="D493" t="s">
        <v>3878</v>
      </c>
      <c r="E493" s="54">
        <v>1176528</v>
      </c>
      <c r="F493" s="54">
        <v>1162474</v>
      </c>
      <c r="G493" s="54">
        <v>-14054</v>
      </c>
      <c r="H493" s="80">
        <v>-1.1945317068527056E-2</v>
      </c>
      <c r="I493" t="e">
        <f>MATCH(D493,#REF!,0)</f>
        <v>#REF!</v>
      </c>
      <c r="J493" t="str">
        <f t="shared" si="7"/>
        <v>182100</v>
      </c>
    </row>
    <row r="494" spans="1:10" x14ac:dyDescent="0.25">
      <c r="A494" t="s">
        <v>1495</v>
      </c>
      <c r="B494" t="s">
        <v>1436</v>
      </c>
      <c r="C494" t="s">
        <v>47</v>
      </c>
      <c r="D494" t="s">
        <v>3879</v>
      </c>
      <c r="E494" s="54">
        <v>637248</v>
      </c>
      <c r="F494" s="54">
        <v>623011</v>
      </c>
      <c r="G494" s="54">
        <v>-14237</v>
      </c>
      <c r="H494" s="80">
        <v>-2.2341380435874258E-2</v>
      </c>
      <c r="I494" t="e">
        <f>MATCH(D494,#REF!,0)</f>
        <v>#REF!</v>
      </c>
      <c r="J494" t="str">
        <f t="shared" si="7"/>
        <v>182130</v>
      </c>
    </row>
    <row r="495" spans="1:10" x14ac:dyDescent="0.25">
      <c r="A495" t="s">
        <v>1498</v>
      </c>
      <c r="B495" t="s">
        <v>1436</v>
      </c>
      <c r="C495" t="s">
        <v>27</v>
      </c>
      <c r="D495" t="s">
        <v>3880</v>
      </c>
      <c r="E495" s="54">
        <v>2359629</v>
      </c>
      <c r="F495" s="54">
        <v>2381010</v>
      </c>
      <c r="G495" s="54">
        <v>21381</v>
      </c>
      <c r="H495" s="80">
        <v>9.0611702093846107E-3</v>
      </c>
      <c r="I495" t="e">
        <f>MATCH(D495,#REF!,0)</f>
        <v>#REF!</v>
      </c>
      <c r="J495" t="str">
        <f t="shared" si="7"/>
        <v>182886</v>
      </c>
    </row>
    <row r="496" spans="1:10" x14ac:dyDescent="0.25">
      <c r="A496" t="s">
        <v>1500</v>
      </c>
      <c r="B496" t="s">
        <v>1436</v>
      </c>
      <c r="C496" t="s">
        <v>27</v>
      </c>
      <c r="D496" t="s">
        <v>3881</v>
      </c>
      <c r="E496" s="54">
        <v>1528095</v>
      </c>
      <c r="F496" s="54">
        <v>1497225</v>
      </c>
      <c r="G496" s="54">
        <v>-30870</v>
      </c>
      <c r="H496" s="80">
        <v>-2.020162359015637E-2</v>
      </c>
      <c r="I496" t="e">
        <f>MATCH(D496,#REF!,0)</f>
        <v>#REF!</v>
      </c>
      <c r="J496" t="str">
        <f t="shared" si="7"/>
        <v>183042</v>
      </c>
    </row>
    <row r="497" spans="1:10" x14ac:dyDescent="0.25">
      <c r="A497" t="s">
        <v>1504</v>
      </c>
      <c r="B497" t="s">
        <v>1436</v>
      </c>
      <c r="C497" t="s">
        <v>47</v>
      </c>
      <c r="D497" t="s">
        <v>3882</v>
      </c>
      <c r="E497" s="54">
        <v>334283</v>
      </c>
      <c r="F497" s="54">
        <v>332289</v>
      </c>
      <c r="G497" s="54">
        <v>-1994</v>
      </c>
      <c r="H497" s="80">
        <v>-5.9650056987642208E-3</v>
      </c>
      <c r="I497" t="e">
        <f>MATCH(D497,#REF!,0)</f>
        <v>#REF!</v>
      </c>
      <c r="J497" t="str">
        <f t="shared" si="7"/>
        <v>183282</v>
      </c>
    </row>
    <row r="498" spans="1:10" x14ac:dyDescent="0.25">
      <c r="A498" t="s">
        <v>1507</v>
      </c>
      <c r="B498" t="s">
        <v>1436</v>
      </c>
      <c r="C498" t="s">
        <v>99</v>
      </c>
      <c r="D498" t="s">
        <v>3883</v>
      </c>
      <c r="E498" s="54">
        <v>636836</v>
      </c>
      <c r="F498" s="54">
        <v>625521</v>
      </c>
      <c r="G498" s="54">
        <v>-11315</v>
      </c>
      <c r="H498" s="80">
        <v>-1.7767525705205109E-2</v>
      </c>
      <c r="I498" t="e">
        <f>MATCH(D498,#REF!,0)</f>
        <v>#REF!</v>
      </c>
      <c r="J498" t="str">
        <f t="shared" si="7"/>
        <v>189057</v>
      </c>
    </row>
    <row r="499" spans="1:10" x14ac:dyDescent="0.25">
      <c r="A499" t="s">
        <v>1118</v>
      </c>
      <c r="B499" t="s">
        <v>1436</v>
      </c>
      <c r="C499" t="s">
        <v>99</v>
      </c>
      <c r="D499" t="s">
        <v>3884</v>
      </c>
      <c r="E499" s="54">
        <v>1340462</v>
      </c>
      <c r="F499" s="54">
        <v>1291279</v>
      </c>
      <c r="G499" s="54">
        <v>-49183</v>
      </c>
      <c r="H499" s="80">
        <v>-3.6691081134713255E-2</v>
      </c>
      <c r="I499" t="e">
        <f>MATCH(D499,#REF!,0)</f>
        <v>#REF!</v>
      </c>
      <c r="J499" t="str">
        <f t="shared" si="7"/>
        <v>189089</v>
      </c>
    </row>
    <row r="500" spans="1:10" x14ac:dyDescent="0.25">
      <c r="A500" t="s">
        <v>1508</v>
      </c>
      <c r="B500" t="s">
        <v>1509</v>
      </c>
      <c r="C500" t="s">
        <v>19</v>
      </c>
      <c r="D500" t="s">
        <v>3885</v>
      </c>
      <c r="E500" s="54">
        <v>14072004</v>
      </c>
      <c r="F500" s="54">
        <v>13842065</v>
      </c>
      <c r="G500" s="54">
        <v>-229939</v>
      </c>
      <c r="H500" s="80">
        <v>-1.6340174434288108E-2</v>
      </c>
      <c r="I500" t="e">
        <f>MATCH(D500,#REF!,0)</f>
        <v>#REF!</v>
      </c>
      <c r="J500" t="str">
        <f t="shared" si="7"/>
        <v>209999</v>
      </c>
    </row>
    <row r="501" spans="1:10" x14ac:dyDescent="0.25">
      <c r="A501" t="s">
        <v>1511</v>
      </c>
      <c r="B501" t="s">
        <v>1509</v>
      </c>
      <c r="C501" t="s">
        <v>27</v>
      </c>
      <c r="D501" t="s">
        <v>3886</v>
      </c>
      <c r="E501" s="54">
        <v>2121735</v>
      </c>
      <c r="F501" s="54">
        <v>2056662</v>
      </c>
      <c r="G501" s="54">
        <v>-65073</v>
      </c>
      <c r="H501" s="80">
        <v>-3.0669711344724952E-2</v>
      </c>
      <c r="I501" t="e">
        <f>MATCH(D501,#REF!,0)</f>
        <v>#REF!</v>
      </c>
      <c r="J501" t="str">
        <f t="shared" si="7"/>
        <v>201776</v>
      </c>
    </row>
    <row r="502" spans="1:10" x14ac:dyDescent="0.25">
      <c r="A502" t="s">
        <v>1514</v>
      </c>
      <c r="B502" t="s">
        <v>1509</v>
      </c>
      <c r="C502" t="s">
        <v>27</v>
      </c>
      <c r="D502" t="s">
        <v>3887</v>
      </c>
      <c r="E502" s="54">
        <v>704879</v>
      </c>
      <c r="F502" s="54">
        <v>687069</v>
      </c>
      <c r="G502" s="54">
        <v>-17810</v>
      </c>
      <c r="H502" s="80">
        <v>-2.5266747909924964E-2</v>
      </c>
      <c r="I502" t="e">
        <f>MATCH(D502,#REF!,0)</f>
        <v>#REF!</v>
      </c>
      <c r="J502" t="str">
        <f t="shared" si="7"/>
        <v>201902</v>
      </c>
    </row>
    <row r="503" spans="1:10" x14ac:dyDescent="0.25">
      <c r="A503" t="s">
        <v>1518</v>
      </c>
      <c r="B503" t="s">
        <v>1509</v>
      </c>
      <c r="C503" t="s">
        <v>47</v>
      </c>
      <c r="D503" t="s">
        <v>3888</v>
      </c>
      <c r="E503" s="54">
        <v>325370</v>
      </c>
      <c r="F503" s="54">
        <v>331411</v>
      </c>
      <c r="G503" s="54">
        <v>6041</v>
      </c>
      <c r="H503" s="80">
        <v>1.85665549989243E-2</v>
      </c>
      <c r="I503" t="e">
        <f>MATCH(D503,#REF!,0)</f>
        <v>#REF!</v>
      </c>
      <c r="J503" t="str">
        <f t="shared" si="7"/>
        <v>201908</v>
      </c>
    </row>
    <row r="504" spans="1:10" x14ac:dyDescent="0.25">
      <c r="A504" t="s">
        <v>1521</v>
      </c>
      <c r="B504" t="s">
        <v>1509</v>
      </c>
      <c r="C504" t="s">
        <v>27</v>
      </c>
      <c r="D504" t="s">
        <v>3889</v>
      </c>
      <c r="E504" s="54">
        <v>587647</v>
      </c>
      <c r="F504" s="54">
        <v>618545</v>
      </c>
      <c r="G504" s="54">
        <v>30898</v>
      </c>
      <c r="H504" s="80">
        <v>5.2579184442360802E-2</v>
      </c>
      <c r="I504" t="e">
        <f>MATCH(D504,#REF!,0)</f>
        <v>#REF!</v>
      </c>
      <c r="J504" t="str">
        <f t="shared" si="7"/>
        <v>202190</v>
      </c>
    </row>
    <row r="505" spans="1:10" x14ac:dyDescent="0.25">
      <c r="A505" t="s">
        <v>1525</v>
      </c>
      <c r="B505" t="s">
        <v>1509</v>
      </c>
      <c r="C505" t="s">
        <v>27</v>
      </c>
      <c r="D505" t="s">
        <v>3890</v>
      </c>
      <c r="E505" s="54">
        <v>621257</v>
      </c>
      <c r="F505" s="54">
        <v>653611</v>
      </c>
      <c r="G505" s="54">
        <v>32354</v>
      </c>
      <c r="H505" s="80">
        <v>5.2078286441842911E-2</v>
      </c>
      <c r="I505" t="e">
        <f>MATCH(D505,#REF!,0)</f>
        <v>#REF!</v>
      </c>
      <c r="J505" t="str">
        <f t="shared" si="7"/>
        <v>202688</v>
      </c>
    </row>
    <row r="506" spans="1:10" x14ac:dyDescent="0.25">
      <c r="A506" t="s">
        <v>1528</v>
      </c>
      <c r="B506" t="s">
        <v>1509</v>
      </c>
      <c r="C506" t="s">
        <v>47</v>
      </c>
      <c r="D506" t="s">
        <v>3891</v>
      </c>
      <c r="E506" s="54">
        <v>228674</v>
      </c>
      <c r="F506" s="54">
        <v>223799</v>
      </c>
      <c r="G506" s="54">
        <v>-4875</v>
      </c>
      <c r="H506" s="80">
        <v>-2.1318558296964236E-2</v>
      </c>
      <c r="I506" t="e">
        <f>MATCH(D506,#REF!,0)</f>
        <v>#REF!</v>
      </c>
      <c r="J506" t="str">
        <f t="shared" si="7"/>
        <v>203216</v>
      </c>
    </row>
    <row r="507" spans="1:10" x14ac:dyDescent="0.25">
      <c r="A507" t="s">
        <v>1531</v>
      </c>
      <c r="B507" t="s">
        <v>1509</v>
      </c>
      <c r="C507" t="s">
        <v>27</v>
      </c>
      <c r="D507" t="s">
        <v>3892</v>
      </c>
      <c r="E507" s="54">
        <v>1667495</v>
      </c>
      <c r="F507" s="54">
        <v>1648966</v>
      </c>
      <c r="G507" s="54">
        <v>-18529</v>
      </c>
      <c r="H507" s="80">
        <v>-1.1111877396933725E-2</v>
      </c>
      <c r="I507" t="e">
        <f>MATCH(D507,#REF!,0)</f>
        <v>#REF!</v>
      </c>
      <c r="J507" t="str">
        <f t="shared" si="7"/>
        <v>203408</v>
      </c>
    </row>
    <row r="508" spans="1:10" x14ac:dyDescent="0.25">
      <c r="A508" t="s">
        <v>1534</v>
      </c>
      <c r="B508" t="s">
        <v>1509</v>
      </c>
      <c r="C508" t="s">
        <v>27</v>
      </c>
      <c r="D508" t="s">
        <v>3893</v>
      </c>
      <c r="E508" s="54">
        <v>2780875</v>
      </c>
      <c r="F508" s="54">
        <v>2679109</v>
      </c>
      <c r="G508" s="54">
        <v>-101766</v>
      </c>
      <c r="H508" s="80">
        <v>-3.6594956623364948E-2</v>
      </c>
      <c r="I508" t="e">
        <f>MATCH(D508,#REF!,0)</f>
        <v>#REF!</v>
      </c>
      <c r="J508" t="str">
        <f t="shared" si="7"/>
        <v>203696</v>
      </c>
    </row>
    <row r="509" spans="1:10" x14ac:dyDescent="0.25">
      <c r="A509" t="s">
        <v>1539</v>
      </c>
      <c r="B509" t="s">
        <v>1509</v>
      </c>
      <c r="C509" t="s">
        <v>99</v>
      </c>
      <c r="D509" t="s">
        <v>3894</v>
      </c>
      <c r="E509" s="54">
        <v>1228430</v>
      </c>
      <c r="F509" s="54">
        <v>1248781</v>
      </c>
      <c r="G509" s="54">
        <v>20351</v>
      </c>
      <c r="H509" s="80">
        <v>1.6566674535789586E-2</v>
      </c>
      <c r="I509" t="e">
        <f>MATCH(D509,#REF!,0)</f>
        <v>#REF!</v>
      </c>
      <c r="J509" t="str">
        <f t="shared" si="7"/>
        <v>209091</v>
      </c>
    </row>
    <row r="510" spans="1:10" x14ac:dyDescent="0.25">
      <c r="A510" t="s">
        <v>1541</v>
      </c>
      <c r="B510" t="s">
        <v>1542</v>
      </c>
      <c r="C510" t="s">
        <v>19</v>
      </c>
      <c r="D510" t="s">
        <v>3895</v>
      </c>
      <c r="E510" s="54">
        <v>23886525</v>
      </c>
      <c r="F510" s="54">
        <v>23581426</v>
      </c>
      <c r="G510" s="54">
        <v>-305099</v>
      </c>
      <c r="H510" s="80">
        <v>-1.2772849964572076E-2</v>
      </c>
      <c r="I510" t="e">
        <f>MATCH(D510,#REF!,0)</f>
        <v>#REF!</v>
      </c>
      <c r="J510" t="str">
        <f t="shared" si="7"/>
        <v>219999</v>
      </c>
    </row>
    <row r="511" spans="1:10" x14ac:dyDescent="0.25">
      <c r="A511" t="s">
        <v>1544</v>
      </c>
      <c r="B511" t="s">
        <v>1542</v>
      </c>
      <c r="C511" t="s">
        <v>27</v>
      </c>
      <c r="D511" t="s">
        <v>3896</v>
      </c>
      <c r="E511" s="54">
        <v>522683</v>
      </c>
      <c r="F511" s="54">
        <v>526197</v>
      </c>
      <c r="G511" s="54">
        <v>3514</v>
      </c>
      <c r="H511" s="80">
        <v>6.7230041918332909E-3</v>
      </c>
      <c r="I511" t="e">
        <f>MATCH(D511,#REF!,0)</f>
        <v>#REF!</v>
      </c>
      <c r="J511" t="str">
        <f t="shared" si="7"/>
        <v>210048</v>
      </c>
    </row>
    <row r="512" spans="1:10" x14ac:dyDescent="0.25">
      <c r="A512" t="s">
        <v>1548</v>
      </c>
      <c r="B512" t="s">
        <v>1542</v>
      </c>
      <c r="C512" t="s">
        <v>27</v>
      </c>
      <c r="D512" t="s">
        <v>3897</v>
      </c>
      <c r="E512" s="54">
        <v>551834</v>
      </c>
      <c r="F512" s="54">
        <v>521283</v>
      </c>
      <c r="G512" s="54">
        <v>-30551</v>
      </c>
      <c r="H512" s="80">
        <v>-5.5362663409648551E-2</v>
      </c>
      <c r="I512" t="e">
        <f>MATCH(D512,#REF!,0)</f>
        <v>#REF!</v>
      </c>
      <c r="J512" t="str">
        <f t="shared" si="7"/>
        <v>210210</v>
      </c>
    </row>
    <row r="513" spans="1:10" x14ac:dyDescent="0.25">
      <c r="A513" t="s">
        <v>1553</v>
      </c>
      <c r="B513" t="s">
        <v>1542</v>
      </c>
      <c r="C513" t="s">
        <v>47</v>
      </c>
      <c r="D513" t="s">
        <v>3898</v>
      </c>
      <c r="E513" s="54">
        <v>1444654</v>
      </c>
      <c r="F513" s="54">
        <v>1420110</v>
      </c>
      <c r="G513" s="54">
        <v>-24544</v>
      </c>
      <c r="H513" s="80">
        <v>-1.6989535210507153E-2</v>
      </c>
      <c r="I513" t="e">
        <f>MATCH(D513,#REF!,0)</f>
        <v>#REF!</v>
      </c>
      <c r="J513" t="str">
        <f t="shared" si="7"/>
        <v>210534</v>
      </c>
    </row>
    <row r="514" spans="1:10" x14ac:dyDescent="0.25">
      <c r="A514" t="s">
        <v>1556</v>
      </c>
      <c r="B514" t="s">
        <v>1542</v>
      </c>
      <c r="C514" t="s">
        <v>27</v>
      </c>
      <c r="D514" t="s">
        <v>3899</v>
      </c>
      <c r="E514" s="54">
        <v>164600</v>
      </c>
      <c r="F514" s="54">
        <v>167323</v>
      </c>
      <c r="G514" s="54">
        <v>2723</v>
      </c>
      <c r="H514" s="80">
        <v>1.6543134872417983E-2</v>
      </c>
      <c r="I514" t="e">
        <f>MATCH(D514,#REF!,0)</f>
        <v>#REF!</v>
      </c>
      <c r="J514" t="str">
        <f t="shared" si="7"/>
        <v>210696</v>
      </c>
    </row>
    <row r="515" spans="1:10" x14ac:dyDescent="0.25">
      <c r="A515" t="s">
        <v>1560</v>
      </c>
      <c r="B515" t="s">
        <v>1542</v>
      </c>
      <c r="C515" t="s">
        <v>47</v>
      </c>
      <c r="D515" t="s">
        <v>3900</v>
      </c>
      <c r="E515" s="54">
        <v>228840</v>
      </c>
      <c r="F515" s="54">
        <v>210578</v>
      </c>
      <c r="G515" s="54">
        <v>-18262</v>
      </c>
      <c r="H515" s="80">
        <v>-7.9802482083551826E-2</v>
      </c>
      <c r="I515" t="e">
        <f>MATCH(D515,#REF!,0)</f>
        <v>#REF!</v>
      </c>
      <c r="J515" t="str">
        <f t="shared" ref="J515:J578" si="8">LEFT(D515,2)&amp;IF(MID(D515,3,4)="0000","9999",MID(D515,3,4))</f>
        <v>211032</v>
      </c>
    </row>
    <row r="516" spans="1:10" x14ac:dyDescent="0.25">
      <c r="A516" t="s">
        <v>1562</v>
      </c>
      <c r="B516" t="s">
        <v>1542</v>
      </c>
      <c r="C516" t="s">
        <v>47</v>
      </c>
      <c r="D516" t="s">
        <v>3901</v>
      </c>
      <c r="E516" s="54">
        <v>270834</v>
      </c>
      <c r="F516" s="54">
        <v>278762</v>
      </c>
      <c r="G516" s="54">
        <v>7928</v>
      </c>
      <c r="H516" s="80">
        <v>2.9272543329124111E-2</v>
      </c>
      <c r="I516" t="e">
        <f>MATCH(D516,#REF!,0)</f>
        <v>#REF!</v>
      </c>
      <c r="J516" t="str">
        <f t="shared" si="8"/>
        <v>211086</v>
      </c>
    </row>
    <row r="517" spans="1:10" x14ac:dyDescent="0.25">
      <c r="A517" t="s">
        <v>1566</v>
      </c>
      <c r="B517" t="s">
        <v>1542</v>
      </c>
      <c r="C517" t="s">
        <v>27</v>
      </c>
      <c r="D517" t="s">
        <v>3902</v>
      </c>
      <c r="E517" s="54">
        <v>2109443</v>
      </c>
      <c r="F517" s="54">
        <v>2044247</v>
      </c>
      <c r="G517" s="54">
        <v>-65196</v>
      </c>
      <c r="H517" s="80">
        <v>-3.0906736991708237E-2</v>
      </c>
      <c r="I517" t="e">
        <f>MATCH(D517,#REF!,0)</f>
        <v>#REF!</v>
      </c>
      <c r="J517" t="str">
        <f t="shared" si="8"/>
        <v>211314</v>
      </c>
    </row>
    <row r="518" spans="1:10" x14ac:dyDescent="0.25">
      <c r="A518" t="s">
        <v>3309</v>
      </c>
      <c r="B518" t="s">
        <v>1542</v>
      </c>
      <c r="C518" t="s">
        <v>27</v>
      </c>
      <c r="D518" t="s">
        <v>3903</v>
      </c>
      <c r="E518" s="54">
        <v>10449251</v>
      </c>
      <c r="F518" s="54">
        <v>10401455</v>
      </c>
      <c r="G518" s="54">
        <v>-47796</v>
      </c>
      <c r="H518" s="80">
        <v>-4.574107751837907E-3</v>
      </c>
      <c r="I518" t="e">
        <f>MATCH(D518,#REF!,0)</f>
        <v>#REF!</v>
      </c>
      <c r="J518" t="str">
        <f t="shared" si="8"/>
        <v>211374</v>
      </c>
    </row>
    <row r="519" spans="1:10" x14ac:dyDescent="0.25">
      <c r="A519" t="s">
        <v>1569</v>
      </c>
      <c r="B519" t="s">
        <v>1542</v>
      </c>
      <c r="C519" t="s">
        <v>27</v>
      </c>
      <c r="D519" t="s">
        <v>3904</v>
      </c>
      <c r="E519" s="54">
        <v>438864</v>
      </c>
      <c r="F519" s="54">
        <v>411628</v>
      </c>
      <c r="G519" s="54">
        <v>-27236</v>
      </c>
      <c r="H519" s="80">
        <v>-6.2060228225600644E-2</v>
      </c>
      <c r="I519" t="e">
        <f>MATCH(D519,#REF!,0)</f>
        <v>#REF!</v>
      </c>
      <c r="J519" t="str">
        <f t="shared" si="8"/>
        <v>211680</v>
      </c>
    </row>
    <row r="520" spans="1:10" x14ac:dyDescent="0.25">
      <c r="A520" t="s">
        <v>1573</v>
      </c>
      <c r="B520" t="s">
        <v>1574</v>
      </c>
      <c r="C520" t="s">
        <v>19</v>
      </c>
      <c r="D520" t="s">
        <v>3905</v>
      </c>
      <c r="E520" s="54">
        <v>21237602</v>
      </c>
      <c r="F520" s="54">
        <v>20491516</v>
      </c>
      <c r="G520" s="54">
        <v>-746086</v>
      </c>
      <c r="H520" s="80">
        <v>-3.5130425742039992E-2</v>
      </c>
      <c r="I520" t="e">
        <f>MATCH(D520,#REF!,0)</f>
        <v>#REF!</v>
      </c>
      <c r="J520" t="str">
        <f t="shared" si="8"/>
        <v>229999</v>
      </c>
    </row>
    <row r="521" spans="1:10" x14ac:dyDescent="0.25">
      <c r="A521" t="s">
        <v>1575</v>
      </c>
      <c r="B521" t="s">
        <v>1574</v>
      </c>
      <c r="C521" t="s">
        <v>27</v>
      </c>
      <c r="D521" t="s">
        <v>3906</v>
      </c>
      <c r="E521" s="54">
        <v>497088</v>
      </c>
      <c r="F521" s="54">
        <v>465911</v>
      </c>
      <c r="G521" s="54">
        <v>-31177</v>
      </c>
      <c r="H521" s="80">
        <v>-6.2719277069653662E-2</v>
      </c>
      <c r="I521" t="e">
        <f>MATCH(D521,#REF!,0)</f>
        <v>#REF!</v>
      </c>
      <c r="J521" t="str">
        <f t="shared" si="8"/>
        <v>220030</v>
      </c>
    </row>
    <row r="522" spans="1:10" x14ac:dyDescent="0.25">
      <c r="A522" t="s">
        <v>1578</v>
      </c>
      <c r="B522" t="s">
        <v>1574</v>
      </c>
      <c r="C522" t="s">
        <v>27</v>
      </c>
      <c r="D522" t="s">
        <v>3907</v>
      </c>
      <c r="E522" s="54">
        <v>3191953</v>
      </c>
      <c r="F522" s="54">
        <v>2999197</v>
      </c>
      <c r="G522" s="54">
        <v>-192756</v>
      </c>
      <c r="H522" s="80">
        <v>-6.03881072183707E-2</v>
      </c>
      <c r="I522" t="e">
        <f>MATCH(D522,#REF!,0)</f>
        <v>#REF!</v>
      </c>
      <c r="J522" t="str">
        <f t="shared" si="8"/>
        <v>220126</v>
      </c>
    </row>
    <row r="523" spans="1:10" x14ac:dyDescent="0.25">
      <c r="A523" t="s">
        <v>1580</v>
      </c>
      <c r="B523" t="s">
        <v>1574</v>
      </c>
      <c r="C523" t="s">
        <v>27</v>
      </c>
      <c r="D523" t="s">
        <v>3908</v>
      </c>
      <c r="E523" s="54">
        <v>468799</v>
      </c>
      <c r="F523" s="54">
        <v>463679</v>
      </c>
      <c r="G523" s="54">
        <v>-5120</v>
      </c>
      <c r="H523" s="80">
        <v>-1.0921525003252993E-2</v>
      </c>
      <c r="I523" t="e">
        <f>MATCH(D523,#REF!,0)</f>
        <v>#REF!</v>
      </c>
      <c r="J523" t="str">
        <f t="shared" si="8"/>
        <v>220192</v>
      </c>
    </row>
    <row r="524" spans="1:10" x14ac:dyDescent="0.25">
      <c r="A524" t="s">
        <v>1583</v>
      </c>
      <c r="B524" t="s">
        <v>1574</v>
      </c>
      <c r="C524" t="s">
        <v>27</v>
      </c>
      <c r="D524" t="s">
        <v>3909</v>
      </c>
      <c r="E524" s="54">
        <v>961454</v>
      </c>
      <c r="F524" s="54">
        <v>890389</v>
      </c>
      <c r="G524" s="54">
        <v>-71065</v>
      </c>
      <c r="H524" s="80">
        <v>-7.3914092613895199E-2</v>
      </c>
      <c r="I524" t="e">
        <f>MATCH(D524,#REF!,0)</f>
        <v>#REF!</v>
      </c>
      <c r="J524" t="str">
        <f t="shared" si="8"/>
        <v>220828</v>
      </c>
    </row>
    <row r="525" spans="1:10" x14ac:dyDescent="0.25">
      <c r="A525" t="s">
        <v>1586</v>
      </c>
      <c r="B525" t="s">
        <v>1574</v>
      </c>
      <c r="C525" t="s">
        <v>27</v>
      </c>
      <c r="D525" t="s">
        <v>3910</v>
      </c>
      <c r="E525" s="54">
        <v>506677</v>
      </c>
      <c r="F525" s="54">
        <v>496233</v>
      </c>
      <c r="G525" s="54">
        <v>-10444</v>
      </c>
      <c r="H525" s="80">
        <v>-2.0612737503379865E-2</v>
      </c>
      <c r="I525" t="e">
        <f>MATCH(D525,#REF!,0)</f>
        <v>#REF!</v>
      </c>
      <c r="J525" t="str">
        <f t="shared" si="8"/>
        <v>220924</v>
      </c>
    </row>
    <row r="526" spans="1:10" x14ac:dyDescent="0.25">
      <c r="A526" t="s">
        <v>1477</v>
      </c>
      <c r="B526" t="s">
        <v>1574</v>
      </c>
      <c r="C526" t="s">
        <v>27</v>
      </c>
      <c r="D526" t="s">
        <v>3911</v>
      </c>
      <c r="E526" s="54">
        <v>1360907</v>
      </c>
      <c r="F526" s="54">
        <v>1308352</v>
      </c>
      <c r="G526" s="54">
        <v>-52555</v>
      </c>
      <c r="H526" s="80">
        <v>-3.8617627802634565E-2</v>
      </c>
      <c r="I526" t="e">
        <f>MATCH(D526,#REF!,0)</f>
        <v>#REF!</v>
      </c>
      <c r="J526" t="str">
        <f t="shared" si="8"/>
        <v>220954</v>
      </c>
    </row>
    <row r="527" spans="1:10" x14ac:dyDescent="0.25">
      <c r="A527" t="s">
        <v>1591</v>
      </c>
      <c r="B527" t="s">
        <v>1574</v>
      </c>
      <c r="C527" t="s">
        <v>27</v>
      </c>
      <c r="D527" t="s">
        <v>3912</v>
      </c>
      <c r="E527" s="54">
        <v>669566</v>
      </c>
      <c r="F527" s="54">
        <v>653732</v>
      </c>
      <c r="G527" s="54">
        <v>-15834</v>
      </c>
      <c r="H527" s="80">
        <v>-2.3648154177482131E-2</v>
      </c>
      <c r="I527" t="e">
        <f>MATCH(D527,#REF!,0)</f>
        <v>#REF!</v>
      </c>
      <c r="J527" t="str">
        <f t="shared" si="8"/>
        <v>220978</v>
      </c>
    </row>
    <row r="528" spans="1:10" x14ac:dyDescent="0.25">
      <c r="A528" t="s">
        <v>1594</v>
      </c>
      <c r="B528" t="s">
        <v>1574</v>
      </c>
      <c r="C528" t="s">
        <v>27</v>
      </c>
      <c r="D528" t="s">
        <v>3913</v>
      </c>
      <c r="E528" s="54">
        <v>700339</v>
      </c>
      <c r="F528" s="54">
        <v>667538</v>
      </c>
      <c r="G528" s="54">
        <v>-32801</v>
      </c>
      <c r="H528" s="80">
        <v>-4.6835889476382155E-2</v>
      </c>
      <c r="I528" t="e">
        <f>MATCH(D528,#REF!,0)</f>
        <v>#REF!</v>
      </c>
      <c r="J528" t="str">
        <f t="shared" si="8"/>
        <v>221206</v>
      </c>
    </row>
    <row r="529" spans="1:10" x14ac:dyDescent="0.25">
      <c r="A529" t="s">
        <v>1597</v>
      </c>
      <c r="B529" t="s">
        <v>1574</v>
      </c>
      <c r="C529" t="s">
        <v>27</v>
      </c>
      <c r="D529" t="s">
        <v>3914</v>
      </c>
      <c r="E529" s="54">
        <v>11108080</v>
      </c>
      <c r="F529" s="54">
        <v>11326874</v>
      </c>
      <c r="G529" s="54">
        <v>218794</v>
      </c>
      <c r="H529" s="80">
        <v>1.9696833296123182E-2</v>
      </c>
      <c r="I529" t="e">
        <f>MATCH(D529,#REF!,0)</f>
        <v>#REF!</v>
      </c>
      <c r="J529" t="str">
        <f t="shared" si="8"/>
        <v>221296</v>
      </c>
    </row>
    <row r="530" spans="1:10" x14ac:dyDescent="0.25">
      <c r="A530" t="s">
        <v>1598</v>
      </c>
      <c r="B530" t="s">
        <v>1574</v>
      </c>
      <c r="C530" t="s">
        <v>27</v>
      </c>
      <c r="D530" t="s">
        <v>3915</v>
      </c>
      <c r="E530" s="54">
        <v>1764325</v>
      </c>
      <c r="F530" s="54">
        <v>1667347</v>
      </c>
      <c r="G530" s="54">
        <v>-96978</v>
      </c>
      <c r="H530" s="80">
        <v>-5.4966063508707294E-2</v>
      </c>
      <c r="I530" t="e">
        <f>MATCH(D530,#REF!,0)</f>
        <v>#REF!</v>
      </c>
      <c r="J530" t="str">
        <f t="shared" si="8"/>
        <v>221650</v>
      </c>
    </row>
    <row r="531" spans="1:10" x14ac:dyDescent="0.25">
      <c r="A531" t="s">
        <v>1600</v>
      </c>
      <c r="B531" t="s">
        <v>1574</v>
      </c>
      <c r="C531" t="s">
        <v>47</v>
      </c>
      <c r="D531" t="s">
        <v>3916</v>
      </c>
      <c r="E531" s="54">
        <v>167082</v>
      </c>
      <c r="F531" s="54">
        <v>182222</v>
      </c>
      <c r="G531" s="54">
        <v>15140</v>
      </c>
      <c r="H531" s="80">
        <v>9.0614189439915727E-2</v>
      </c>
      <c r="I531" t="e">
        <f>MATCH(D531,#REF!,0)</f>
        <v>#REF!</v>
      </c>
      <c r="J531" t="str">
        <f t="shared" si="8"/>
        <v>221698</v>
      </c>
    </row>
    <row r="532" spans="1:10" x14ac:dyDescent="0.25">
      <c r="A532" t="s">
        <v>1602</v>
      </c>
      <c r="B532" t="s">
        <v>1574</v>
      </c>
      <c r="C532" t="s">
        <v>27</v>
      </c>
      <c r="D532" t="s">
        <v>3917</v>
      </c>
      <c r="E532" s="54">
        <v>144379</v>
      </c>
      <c r="F532" s="54">
        <v>143189</v>
      </c>
      <c r="G532" s="54">
        <v>-1190</v>
      </c>
      <c r="H532" s="80">
        <v>-8.2421958872135152E-3</v>
      </c>
      <c r="I532" t="e">
        <f>MATCH(D532,#REF!,0)</f>
        <v>#REF!</v>
      </c>
      <c r="J532" t="str">
        <f t="shared" si="8"/>
        <v>221794</v>
      </c>
    </row>
    <row r="533" spans="1:10" x14ac:dyDescent="0.25">
      <c r="A533" t="s">
        <v>1605</v>
      </c>
      <c r="B533" t="s">
        <v>1574</v>
      </c>
      <c r="C533" t="s">
        <v>99</v>
      </c>
      <c r="D533" t="s">
        <v>3918</v>
      </c>
      <c r="E533" s="54">
        <v>2551477</v>
      </c>
      <c r="F533" s="54">
        <v>2540193</v>
      </c>
      <c r="G533" s="54">
        <v>-11284</v>
      </c>
      <c r="H533" s="80">
        <v>-4.4225364367384071E-3</v>
      </c>
      <c r="I533" t="e">
        <f>MATCH(D533,#REF!,0)</f>
        <v>#REF!</v>
      </c>
      <c r="J533" t="str">
        <f t="shared" si="8"/>
        <v>229051</v>
      </c>
    </row>
    <row r="534" spans="1:10" x14ac:dyDescent="0.25">
      <c r="A534" t="s">
        <v>1607</v>
      </c>
      <c r="B534" t="s">
        <v>1574</v>
      </c>
      <c r="C534" t="s">
        <v>99</v>
      </c>
      <c r="D534" t="s">
        <v>3919</v>
      </c>
      <c r="E534" s="54">
        <v>1019255</v>
      </c>
      <c r="F534" s="54">
        <v>930170</v>
      </c>
      <c r="G534" s="54">
        <v>-89085</v>
      </c>
      <c r="H534" s="80">
        <v>-8.7402073082790868E-2</v>
      </c>
      <c r="I534" t="e">
        <f>MATCH(D534,#REF!,0)</f>
        <v>#REF!</v>
      </c>
      <c r="J534" t="str">
        <f t="shared" si="8"/>
        <v>229103</v>
      </c>
    </row>
    <row r="535" spans="1:10" x14ac:dyDescent="0.25">
      <c r="A535" t="s">
        <v>1608</v>
      </c>
      <c r="B535" t="s">
        <v>9</v>
      </c>
      <c r="C535" t="s">
        <v>19</v>
      </c>
      <c r="D535" t="s">
        <v>3920</v>
      </c>
      <c r="E535" s="54">
        <v>29397541</v>
      </c>
      <c r="F535" s="54">
        <v>29285932</v>
      </c>
      <c r="G535" s="54">
        <v>-111609</v>
      </c>
      <c r="H535" s="80">
        <v>-3.7965420305052047E-3</v>
      </c>
      <c r="I535" t="e">
        <f>MATCH(D535,#REF!,0)</f>
        <v>#REF!</v>
      </c>
      <c r="J535" t="str">
        <f t="shared" si="8"/>
        <v>259999</v>
      </c>
    </row>
    <row r="536" spans="1:10" x14ac:dyDescent="0.25">
      <c r="A536" t="s">
        <v>1610</v>
      </c>
      <c r="B536" t="s">
        <v>9</v>
      </c>
      <c r="C536" t="s">
        <v>47</v>
      </c>
      <c r="D536" t="s">
        <v>3921</v>
      </c>
      <c r="E536" s="54">
        <v>1089484</v>
      </c>
      <c r="F536" s="54">
        <v>1084871</v>
      </c>
      <c r="G536" s="54">
        <v>-4613</v>
      </c>
      <c r="H536" s="80">
        <v>-4.2341144982395336E-3</v>
      </c>
      <c r="I536" t="e">
        <f>MATCH(D536,#REF!,0)</f>
        <v>#REF!</v>
      </c>
      <c r="J536" t="str">
        <f t="shared" si="8"/>
        <v>250078</v>
      </c>
    </row>
    <row r="537" spans="1:10" x14ac:dyDescent="0.25">
      <c r="A537" t="s">
        <v>1614</v>
      </c>
      <c r="B537" t="s">
        <v>9</v>
      </c>
      <c r="C537" t="s">
        <v>47</v>
      </c>
      <c r="D537" t="s">
        <v>3922</v>
      </c>
      <c r="E537" s="54">
        <v>365657</v>
      </c>
      <c r="F537" s="54">
        <v>374653</v>
      </c>
      <c r="G537" s="54">
        <v>8996</v>
      </c>
      <c r="H537" s="80">
        <v>2.4602291218272863E-2</v>
      </c>
      <c r="I537" t="e">
        <f>MATCH(D537,#REF!,0)</f>
        <v>#REF!</v>
      </c>
      <c r="J537" t="str">
        <f t="shared" si="8"/>
        <v>250126</v>
      </c>
    </row>
    <row r="538" spans="1:10" x14ac:dyDescent="0.25">
      <c r="A538" t="s">
        <v>1617</v>
      </c>
      <c r="B538" t="s">
        <v>9</v>
      </c>
      <c r="C538" t="s">
        <v>27</v>
      </c>
      <c r="D538" t="s">
        <v>3923</v>
      </c>
      <c r="E538" s="54">
        <v>296843</v>
      </c>
      <c r="F538" s="54">
        <v>289628</v>
      </c>
      <c r="G538" s="54">
        <v>-7215</v>
      </c>
      <c r="H538" s="80">
        <v>-2.4305777801733576E-2</v>
      </c>
      <c r="I538" t="e">
        <f>MATCH(D538,#REF!,0)</f>
        <v>#REF!</v>
      </c>
      <c r="J538" t="str">
        <f t="shared" si="8"/>
        <v>250168</v>
      </c>
    </row>
    <row r="539" spans="1:10" x14ac:dyDescent="0.25">
      <c r="A539" t="s">
        <v>1621</v>
      </c>
      <c r="B539" t="s">
        <v>9</v>
      </c>
      <c r="C539" t="s">
        <v>27</v>
      </c>
      <c r="D539" t="s">
        <v>3924</v>
      </c>
      <c r="E539" s="54">
        <v>16834371</v>
      </c>
      <c r="F539" s="54">
        <v>16390443</v>
      </c>
      <c r="G539" s="54">
        <v>-443928</v>
      </c>
      <c r="H539" s="80">
        <v>-2.6370334834607125E-2</v>
      </c>
      <c r="I539" t="e">
        <f>MATCH(D539,#REF!,0)</f>
        <v>#REF!</v>
      </c>
      <c r="J539" t="str">
        <f t="shared" si="8"/>
        <v>250282</v>
      </c>
    </row>
    <row r="540" spans="1:10" x14ac:dyDescent="0.25">
      <c r="A540" t="s">
        <v>1623</v>
      </c>
      <c r="B540" t="s">
        <v>9</v>
      </c>
      <c r="C540" t="s">
        <v>47</v>
      </c>
      <c r="D540" t="s">
        <v>3925</v>
      </c>
      <c r="E540" s="54">
        <v>1408420</v>
      </c>
      <c r="F540" s="54">
        <v>1376510</v>
      </c>
      <c r="G540" s="54">
        <v>-31910</v>
      </c>
      <c r="H540" s="80">
        <v>-2.265659391374732E-2</v>
      </c>
      <c r="I540" t="e">
        <f>MATCH(D540,#REF!,0)</f>
        <v>#REF!</v>
      </c>
      <c r="J540" t="str">
        <f t="shared" si="8"/>
        <v>250354</v>
      </c>
    </row>
    <row r="541" spans="1:10" x14ac:dyDescent="0.25">
      <c r="A541" t="s">
        <v>1627</v>
      </c>
      <c r="B541" t="s">
        <v>9</v>
      </c>
      <c r="C541" t="s">
        <v>47</v>
      </c>
      <c r="D541" t="s">
        <v>3926</v>
      </c>
      <c r="E541" s="54">
        <v>1337252</v>
      </c>
      <c r="F541" s="54">
        <v>1331951</v>
      </c>
      <c r="G541" s="54">
        <v>-5301</v>
      </c>
      <c r="H541" s="80">
        <v>-3.9640995115355973E-3</v>
      </c>
      <c r="I541" t="e">
        <f>MATCH(D541,#REF!,0)</f>
        <v>#REF!</v>
      </c>
      <c r="J541" t="str">
        <f t="shared" si="8"/>
        <v>250372</v>
      </c>
    </row>
    <row r="542" spans="1:10" x14ac:dyDescent="0.25">
      <c r="A542" t="s">
        <v>1630</v>
      </c>
      <c r="B542" t="s">
        <v>9</v>
      </c>
      <c r="C542" t="s">
        <v>27</v>
      </c>
      <c r="D542" t="s">
        <v>3927</v>
      </c>
      <c r="E542" s="54">
        <v>2773814</v>
      </c>
      <c r="F542" s="54">
        <v>2633920</v>
      </c>
      <c r="G542" s="54">
        <v>-139894</v>
      </c>
      <c r="H542" s="80">
        <v>-5.0433807025272781E-2</v>
      </c>
      <c r="I542" t="e">
        <f>MATCH(D542,#REF!,0)</f>
        <v>#REF!</v>
      </c>
      <c r="J542" t="str">
        <f t="shared" si="8"/>
        <v>250396</v>
      </c>
    </row>
    <row r="543" spans="1:10" x14ac:dyDescent="0.25">
      <c r="A543" t="s">
        <v>1633</v>
      </c>
      <c r="B543" t="s">
        <v>9</v>
      </c>
      <c r="C543" t="s">
        <v>47</v>
      </c>
      <c r="D543" t="s">
        <v>3928</v>
      </c>
      <c r="E543" s="54">
        <v>1072530</v>
      </c>
      <c r="F543" s="54">
        <v>1044043</v>
      </c>
      <c r="G543" s="54">
        <v>-28487</v>
      </c>
      <c r="H543" s="80">
        <v>-2.6560562408510718E-2</v>
      </c>
      <c r="I543" t="e">
        <f>MATCH(D543,#REF!,0)</f>
        <v>#REF!</v>
      </c>
      <c r="J543" t="str">
        <f t="shared" si="8"/>
        <v>250486</v>
      </c>
    </row>
    <row r="544" spans="1:10" x14ac:dyDescent="0.25">
      <c r="A544" t="s">
        <v>1637</v>
      </c>
      <c r="B544" t="s">
        <v>9</v>
      </c>
      <c r="C544" t="s">
        <v>27</v>
      </c>
      <c r="D544" t="s">
        <v>3929</v>
      </c>
      <c r="E544" s="54">
        <v>2636629</v>
      </c>
      <c r="F544" s="54">
        <v>2622477</v>
      </c>
      <c r="G544" s="54">
        <v>-14152</v>
      </c>
      <c r="H544" s="80">
        <v>-5.3674597374147063E-3</v>
      </c>
      <c r="I544" t="e">
        <f>MATCH(D544,#REF!,0)</f>
        <v>#REF!</v>
      </c>
      <c r="J544" t="str">
        <f t="shared" si="8"/>
        <v>250744</v>
      </c>
    </row>
    <row r="545" spans="1:10" x14ac:dyDescent="0.25">
      <c r="A545" t="s">
        <v>1640</v>
      </c>
      <c r="B545" t="s">
        <v>9</v>
      </c>
      <c r="C545" t="s">
        <v>47</v>
      </c>
      <c r="D545" t="s">
        <v>3930</v>
      </c>
      <c r="E545" s="54">
        <v>944981</v>
      </c>
      <c r="F545" s="54">
        <v>907484</v>
      </c>
      <c r="G545" s="54">
        <v>-37497</v>
      </c>
      <c r="H545" s="80">
        <v>-3.9680162881581743E-2</v>
      </c>
      <c r="I545" t="e">
        <f>MATCH(D545,#REF!,0)</f>
        <v>#REF!</v>
      </c>
      <c r="J545" t="str">
        <f t="shared" si="8"/>
        <v>250774</v>
      </c>
    </row>
    <row r="546" spans="1:10" x14ac:dyDescent="0.25">
      <c r="A546" t="s">
        <v>1644</v>
      </c>
      <c r="B546" t="s">
        <v>9</v>
      </c>
      <c r="C546" t="s">
        <v>27</v>
      </c>
      <c r="D546" t="s">
        <v>3931</v>
      </c>
      <c r="E546" s="54">
        <v>477548</v>
      </c>
      <c r="F546" s="54">
        <v>482021</v>
      </c>
      <c r="G546" s="54">
        <v>4473</v>
      </c>
      <c r="H546" s="80">
        <v>9.3665977032675249E-3</v>
      </c>
      <c r="I546" t="e">
        <f>MATCH(D546,#REF!,0)</f>
        <v>#REF!</v>
      </c>
      <c r="J546" t="str">
        <f t="shared" si="8"/>
        <v>250804</v>
      </c>
    </row>
    <row r="547" spans="1:10" x14ac:dyDescent="0.25">
      <c r="A547" t="s">
        <v>1646</v>
      </c>
      <c r="B547" t="s">
        <v>9</v>
      </c>
      <c r="C547" t="s">
        <v>47</v>
      </c>
      <c r="D547" t="s">
        <v>3932</v>
      </c>
      <c r="E547" s="54">
        <v>637000</v>
      </c>
      <c r="F547" s="54">
        <v>633507</v>
      </c>
      <c r="G547" s="54">
        <v>-3493</v>
      </c>
      <c r="H547" s="80">
        <v>-5.4835164835164837E-3</v>
      </c>
      <c r="I547" t="e">
        <f>MATCH(D547,#REF!,0)</f>
        <v>#REF!</v>
      </c>
      <c r="J547" t="str">
        <f t="shared" si="8"/>
        <v>250858</v>
      </c>
    </row>
    <row r="548" spans="1:10" x14ac:dyDescent="0.25">
      <c r="A548" t="s">
        <v>1649</v>
      </c>
      <c r="B548" t="s">
        <v>9</v>
      </c>
      <c r="C548" t="s">
        <v>47</v>
      </c>
      <c r="D548" t="s">
        <v>3933</v>
      </c>
      <c r="E548" s="54">
        <v>897026</v>
      </c>
      <c r="F548" s="54">
        <v>884637</v>
      </c>
      <c r="G548" s="54">
        <v>-12389</v>
      </c>
      <c r="H548" s="80">
        <v>-1.3811193878438306E-2</v>
      </c>
      <c r="I548" t="e">
        <f>MATCH(D548,#REF!,0)</f>
        <v>#REF!</v>
      </c>
      <c r="J548" t="str">
        <f t="shared" si="8"/>
        <v>251020</v>
      </c>
    </row>
    <row r="549" spans="1:10" x14ac:dyDescent="0.25">
      <c r="A549" t="s">
        <v>1652</v>
      </c>
      <c r="B549" t="s">
        <v>9</v>
      </c>
      <c r="C549" t="s">
        <v>47</v>
      </c>
      <c r="D549" t="s">
        <v>3934</v>
      </c>
      <c r="E549" s="54">
        <v>1109335</v>
      </c>
      <c r="F549" s="54">
        <v>1099157</v>
      </c>
      <c r="G549" s="54">
        <v>-10178</v>
      </c>
      <c r="H549" s="80">
        <v>-9.1748660233383055E-3</v>
      </c>
      <c r="I549" t="e">
        <f>MATCH(D549,#REF!,0)</f>
        <v>#REF!</v>
      </c>
      <c r="J549" t="str">
        <f t="shared" si="8"/>
        <v>251074</v>
      </c>
    </row>
    <row r="550" spans="1:10" x14ac:dyDescent="0.25">
      <c r="A550" t="s">
        <v>1514</v>
      </c>
      <c r="B550" t="s">
        <v>9</v>
      </c>
      <c r="C550" t="s">
        <v>47</v>
      </c>
      <c r="D550" t="s">
        <v>3935</v>
      </c>
      <c r="E550" s="54">
        <v>1458364</v>
      </c>
      <c r="F550" s="54">
        <v>1498358</v>
      </c>
      <c r="G550" s="54">
        <v>39994</v>
      </c>
      <c r="H550" s="80">
        <v>2.7423880457828086E-2</v>
      </c>
      <c r="I550" t="e">
        <f>MATCH(D550,#REF!,0)</f>
        <v>#REF!</v>
      </c>
      <c r="J550" t="str">
        <f t="shared" si="8"/>
        <v>251194</v>
      </c>
    </row>
    <row r="551" spans="1:10" x14ac:dyDescent="0.25">
      <c r="A551" t="s">
        <v>1655</v>
      </c>
      <c r="B551" t="s">
        <v>9</v>
      </c>
      <c r="C551" t="s">
        <v>47</v>
      </c>
      <c r="D551" t="s">
        <v>3936</v>
      </c>
      <c r="E551" s="54">
        <v>410149</v>
      </c>
      <c r="F551" s="54">
        <v>389685</v>
      </c>
      <c r="G551" s="54">
        <v>-20464</v>
      </c>
      <c r="H551" s="80">
        <v>-4.9894062889340215E-2</v>
      </c>
      <c r="I551" t="e">
        <f>MATCH(D551,#REF!,0)</f>
        <v>#REF!</v>
      </c>
      <c r="J551" t="str">
        <f t="shared" si="8"/>
        <v>251236</v>
      </c>
    </row>
    <row r="552" spans="1:10" x14ac:dyDescent="0.25">
      <c r="A552" t="s">
        <v>1657</v>
      </c>
      <c r="B552" t="s">
        <v>9</v>
      </c>
      <c r="C552" t="s">
        <v>47</v>
      </c>
      <c r="D552" t="s">
        <v>3937</v>
      </c>
      <c r="E552" s="54">
        <v>2015178</v>
      </c>
      <c r="F552" s="54">
        <v>1972075</v>
      </c>
      <c r="G552" s="54">
        <v>-43103</v>
      </c>
      <c r="H552" s="80">
        <v>-2.138917753171184E-2</v>
      </c>
      <c r="I552" t="e">
        <f>MATCH(D552,#REF!,0)</f>
        <v>#REF!</v>
      </c>
      <c r="J552" t="str">
        <f t="shared" si="8"/>
        <v>251284</v>
      </c>
    </row>
    <row r="553" spans="1:10" x14ac:dyDescent="0.25">
      <c r="A553" t="s">
        <v>1659</v>
      </c>
      <c r="B553" t="s">
        <v>9</v>
      </c>
      <c r="C553" t="s">
        <v>47</v>
      </c>
      <c r="D553" t="s">
        <v>3938</v>
      </c>
      <c r="E553" s="54">
        <v>2347168</v>
      </c>
      <c r="F553" s="54">
        <v>2322962</v>
      </c>
      <c r="G553" s="54">
        <v>-24206</v>
      </c>
      <c r="H553" s="80">
        <v>-1.0312853617636232E-2</v>
      </c>
      <c r="I553" t="e">
        <f>MATCH(D553,#REF!,0)</f>
        <v>#REF!</v>
      </c>
      <c r="J553" t="str">
        <f t="shared" si="8"/>
        <v>251302</v>
      </c>
    </row>
    <row r="554" spans="1:10" x14ac:dyDescent="0.25">
      <c r="A554" t="s">
        <v>1661</v>
      </c>
      <c r="B554" t="s">
        <v>9</v>
      </c>
      <c r="C554" t="s">
        <v>47</v>
      </c>
      <c r="D554" t="s">
        <v>3939</v>
      </c>
      <c r="E554" s="54">
        <v>1261135</v>
      </c>
      <c r="F554" s="54">
        <v>1231341</v>
      </c>
      <c r="G554" s="54">
        <v>-29794</v>
      </c>
      <c r="H554" s="80">
        <v>-2.3624750720581063E-2</v>
      </c>
      <c r="I554" t="e">
        <f>MATCH(D554,#REF!,0)</f>
        <v>#REF!</v>
      </c>
      <c r="J554" t="str">
        <f t="shared" si="8"/>
        <v>251314</v>
      </c>
    </row>
    <row r="555" spans="1:10" x14ac:dyDescent="0.25">
      <c r="A555" t="s">
        <v>1663</v>
      </c>
      <c r="B555" t="s">
        <v>9</v>
      </c>
      <c r="C555" t="s">
        <v>47</v>
      </c>
      <c r="D555" t="s">
        <v>3940</v>
      </c>
      <c r="E555" s="54">
        <v>1476311</v>
      </c>
      <c r="F555" s="54">
        <v>1439772</v>
      </c>
      <c r="G555" s="54">
        <v>-36539</v>
      </c>
      <c r="H555" s="80">
        <v>-2.4750205071966545E-2</v>
      </c>
      <c r="I555" t="e">
        <f>MATCH(D555,#REF!,0)</f>
        <v>#REF!</v>
      </c>
      <c r="J555" t="str">
        <f t="shared" si="8"/>
        <v>251410</v>
      </c>
    </row>
    <row r="556" spans="1:10" x14ac:dyDescent="0.25">
      <c r="A556" t="s">
        <v>1665</v>
      </c>
      <c r="B556" t="s">
        <v>9</v>
      </c>
      <c r="C556" t="s">
        <v>27</v>
      </c>
      <c r="D556" t="s">
        <v>3941</v>
      </c>
      <c r="E556" s="54">
        <v>2664667</v>
      </c>
      <c r="F556" s="54">
        <v>2549733</v>
      </c>
      <c r="G556" s="54">
        <v>-114934</v>
      </c>
      <c r="H556" s="80">
        <v>-4.3132594053966217E-2</v>
      </c>
      <c r="I556" t="e">
        <f>MATCH(D556,#REF!,0)</f>
        <v>#REF!</v>
      </c>
      <c r="J556" t="str">
        <f t="shared" si="8"/>
        <v>251614</v>
      </c>
    </row>
    <row r="557" spans="1:10" x14ac:dyDescent="0.25">
      <c r="A557" t="s">
        <v>1666</v>
      </c>
      <c r="B557" t="s">
        <v>9</v>
      </c>
      <c r="C557" t="s">
        <v>27</v>
      </c>
      <c r="D557" t="s">
        <v>3942</v>
      </c>
      <c r="E557" s="54">
        <v>1762730</v>
      </c>
      <c r="F557" s="54">
        <v>1789510</v>
      </c>
      <c r="G557" s="54">
        <v>26780</v>
      </c>
      <c r="H557" s="80">
        <v>1.5192343694156224E-2</v>
      </c>
      <c r="I557" t="e">
        <f>MATCH(D557,#REF!,0)</f>
        <v>#REF!</v>
      </c>
      <c r="J557" t="str">
        <f t="shared" si="8"/>
        <v>251650</v>
      </c>
    </row>
    <row r="558" spans="1:10" x14ac:dyDescent="0.25">
      <c r="A558" t="s">
        <v>1668</v>
      </c>
      <c r="B558" t="s">
        <v>9</v>
      </c>
      <c r="C558" t="s">
        <v>47</v>
      </c>
      <c r="D558" t="s">
        <v>3943</v>
      </c>
      <c r="E558" s="54">
        <v>621640</v>
      </c>
      <c r="F558" s="54">
        <v>618768</v>
      </c>
      <c r="G558" s="54">
        <v>-2872</v>
      </c>
      <c r="H558" s="80">
        <v>-4.620037320635738E-3</v>
      </c>
      <c r="I558" t="e">
        <f>MATCH(D558,#REF!,0)</f>
        <v>#REF!</v>
      </c>
      <c r="J558" t="str">
        <f t="shared" si="8"/>
        <v>251674</v>
      </c>
    </row>
    <row r="559" spans="1:10" x14ac:dyDescent="0.25">
      <c r="A559" t="s">
        <v>1671</v>
      </c>
      <c r="B559" t="s">
        <v>9</v>
      </c>
      <c r="C559" t="s">
        <v>27</v>
      </c>
      <c r="D559" t="s">
        <v>3944</v>
      </c>
      <c r="E559" s="54">
        <v>383028</v>
      </c>
      <c r="F559" s="54">
        <v>382594</v>
      </c>
      <c r="G559" s="54">
        <v>-434</v>
      </c>
      <c r="H559" s="80">
        <v>-1.1330764330545026E-3</v>
      </c>
      <c r="I559" t="e">
        <f>MATCH(D559,#REF!,0)</f>
        <v>#REF!</v>
      </c>
      <c r="J559" t="str">
        <f t="shared" si="8"/>
        <v>251884</v>
      </c>
    </row>
    <row r="560" spans="1:10" x14ac:dyDescent="0.25">
      <c r="A560" t="s">
        <v>1673</v>
      </c>
      <c r="B560" t="s">
        <v>9</v>
      </c>
      <c r="C560" t="s">
        <v>27</v>
      </c>
      <c r="D560" t="s">
        <v>3945</v>
      </c>
      <c r="E560" s="54">
        <v>1198937</v>
      </c>
      <c r="F560" s="54">
        <v>1166953</v>
      </c>
      <c r="G560" s="54">
        <v>-31984</v>
      </c>
      <c r="H560" s="80">
        <v>-2.6676964677877151E-2</v>
      </c>
      <c r="I560" t="e">
        <f>MATCH(D560,#REF!,0)</f>
        <v>#REF!</v>
      </c>
      <c r="J560" t="str">
        <f t="shared" si="8"/>
        <v>251938</v>
      </c>
    </row>
    <row r="561" spans="1:10" x14ac:dyDescent="0.25">
      <c r="A561" t="s">
        <v>1676</v>
      </c>
      <c r="B561" t="s">
        <v>9</v>
      </c>
      <c r="C561" t="s">
        <v>47</v>
      </c>
      <c r="D561" t="s">
        <v>3946</v>
      </c>
      <c r="E561" s="54">
        <v>337833</v>
      </c>
      <c r="F561" s="54">
        <v>327259</v>
      </c>
      <c r="G561" s="54">
        <v>-10574</v>
      </c>
      <c r="H561" s="80">
        <v>-3.129948820867115E-2</v>
      </c>
      <c r="I561" t="e">
        <f>MATCH(D561,#REF!,0)</f>
        <v>#REF!</v>
      </c>
      <c r="J561" t="str">
        <f t="shared" si="8"/>
        <v>251962</v>
      </c>
    </row>
    <row r="562" spans="1:10" x14ac:dyDescent="0.25">
      <c r="A562" t="s">
        <v>1679</v>
      </c>
      <c r="B562" t="s">
        <v>9</v>
      </c>
      <c r="C562" t="s">
        <v>27</v>
      </c>
      <c r="D562" t="s">
        <v>3947</v>
      </c>
      <c r="E562" s="54">
        <v>1762855</v>
      </c>
      <c r="F562" s="54">
        <v>1744694</v>
      </c>
      <c r="G562" s="54">
        <v>-18161</v>
      </c>
      <c r="H562" s="80">
        <v>-1.0302038454665869E-2</v>
      </c>
      <c r="I562" t="e">
        <f>MATCH(D562,#REF!,0)</f>
        <v>#REF!</v>
      </c>
      <c r="J562" t="str">
        <f t="shared" si="8"/>
        <v>251992</v>
      </c>
    </row>
    <row r="563" spans="1:10" x14ac:dyDescent="0.25">
      <c r="A563" t="s">
        <v>1682</v>
      </c>
      <c r="B563" t="s">
        <v>9</v>
      </c>
      <c r="C563" t="s">
        <v>27</v>
      </c>
      <c r="D563" t="s">
        <v>3948</v>
      </c>
      <c r="E563" s="54">
        <v>704934</v>
      </c>
      <c r="F563" s="54">
        <v>719092</v>
      </c>
      <c r="G563" s="54">
        <v>14158</v>
      </c>
      <c r="H563" s="80">
        <v>2.0084149721817927E-2</v>
      </c>
      <c r="I563" t="e">
        <f>MATCH(D563,#REF!,0)</f>
        <v>#REF!</v>
      </c>
      <c r="J563" t="str">
        <f t="shared" si="8"/>
        <v>252028</v>
      </c>
    </row>
    <row r="564" spans="1:10" x14ac:dyDescent="0.25">
      <c r="A564" t="s">
        <v>1685</v>
      </c>
      <c r="B564" t="s">
        <v>9</v>
      </c>
      <c r="C564" t="s">
        <v>47</v>
      </c>
      <c r="D564" t="s">
        <v>3949</v>
      </c>
      <c r="E564" s="54">
        <v>968058</v>
      </c>
      <c r="F564" s="54">
        <v>952491</v>
      </c>
      <c r="G564" s="54">
        <v>-15567</v>
      </c>
      <c r="H564" s="80">
        <v>-1.608064806034349E-2</v>
      </c>
      <c r="I564" t="e">
        <f>MATCH(D564,#REF!,0)</f>
        <v>#REF!</v>
      </c>
      <c r="J564" t="str">
        <f t="shared" si="8"/>
        <v>252118</v>
      </c>
    </row>
    <row r="565" spans="1:10" x14ac:dyDescent="0.25">
      <c r="A565" t="s">
        <v>1687</v>
      </c>
      <c r="B565" t="s">
        <v>9</v>
      </c>
      <c r="C565" t="s">
        <v>47</v>
      </c>
      <c r="D565" t="s">
        <v>3950</v>
      </c>
      <c r="E565" s="54">
        <v>2489992</v>
      </c>
      <c r="F565" s="54">
        <v>2373476</v>
      </c>
      <c r="G565" s="54">
        <v>-116516</v>
      </c>
      <c r="H565" s="80">
        <v>-4.6793724638472735E-2</v>
      </c>
      <c r="I565" t="e">
        <f>MATCH(D565,#REF!,0)</f>
        <v>#REF!</v>
      </c>
      <c r="J565" t="str">
        <f t="shared" si="8"/>
        <v>252250</v>
      </c>
    </row>
    <row r="566" spans="1:10" x14ac:dyDescent="0.25">
      <c r="A566" t="s">
        <v>1408</v>
      </c>
      <c r="B566" t="s">
        <v>9</v>
      </c>
      <c r="C566" t="s">
        <v>27</v>
      </c>
      <c r="D566" t="s">
        <v>3951</v>
      </c>
      <c r="E566" s="54">
        <v>3759776</v>
      </c>
      <c r="F566" s="54">
        <v>3656997</v>
      </c>
      <c r="G566" s="54">
        <v>-102779</v>
      </c>
      <c r="H566" s="80">
        <v>-2.733646898113079E-2</v>
      </c>
      <c r="I566" t="e">
        <f>MATCH(D566,#REF!,0)</f>
        <v>#REF!</v>
      </c>
      <c r="J566" t="str">
        <f t="shared" si="8"/>
        <v>252340</v>
      </c>
    </row>
    <row r="567" spans="1:10" x14ac:dyDescent="0.25">
      <c r="A567" t="s">
        <v>1689</v>
      </c>
      <c r="B567" t="s">
        <v>9</v>
      </c>
      <c r="C567" t="s">
        <v>47</v>
      </c>
      <c r="D567" t="s">
        <v>3952</v>
      </c>
      <c r="E567" s="54">
        <v>718872</v>
      </c>
      <c r="F567" s="54">
        <v>697886</v>
      </c>
      <c r="G567" s="54">
        <v>-20986</v>
      </c>
      <c r="H567" s="80">
        <v>-2.9192957856196931E-2</v>
      </c>
      <c r="I567" t="e">
        <f>MATCH(D567,#REF!,0)</f>
        <v>#REF!</v>
      </c>
      <c r="J567" t="str">
        <f t="shared" si="8"/>
        <v>252418</v>
      </c>
    </row>
    <row r="568" spans="1:10" x14ac:dyDescent="0.25">
      <c r="A568" t="s">
        <v>1692</v>
      </c>
      <c r="B568" t="s">
        <v>9</v>
      </c>
      <c r="C568" t="s">
        <v>27</v>
      </c>
      <c r="D568" t="s">
        <v>3953</v>
      </c>
      <c r="E568" s="54">
        <v>954972</v>
      </c>
      <c r="F568" s="54">
        <v>959093</v>
      </c>
      <c r="G568" s="54">
        <v>4121</v>
      </c>
      <c r="H568" s="80">
        <v>4.3153097682445138E-3</v>
      </c>
      <c r="I568" t="e">
        <f>MATCH(D568,#REF!,0)</f>
        <v>#REF!</v>
      </c>
      <c r="J568" t="str">
        <f t="shared" si="8"/>
        <v>252544</v>
      </c>
    </row>
    <row r="569" spans="1:10" x14ac:dyDescent="0.25">
      <c r="A569" t="s">
        <v>1695</v>
      </c>
      <c r="B569" t="s">
        <v>9</v>
      </c>
      <c r="C569" t="s">
        <v>47</v>
      </c>
      <c r="D569" t="s">
        <v>3954</v>
      </c>
      <c r="E569" s="54">
        <v>338260</v>
      </c>
      <c r="F569" s="54">
        <v>333006</v>
      </c>
      <c r="G569" s="54">
        <v>-5254</v>
      </c>
      <c r="H569" s="80">
        <v>-1.5532430674628984E-2</v>
      </c>
      <c r="I569" t="e">
        <f>MATCH(D569,#REF!,0)</f>
        <v>#REF!</v>
      </c>
      <c r="J569" t="str">
        <f t="shared" si="8"/>
        <v>252700</v>
      </c>
    </row>
    <row r="570" spans="1:10" x14ac:dyDescent="0.25">
      <c r="A570" t="s">
        <v>3323</v>
      </c>
      <c r="B570" t="s">
        <v>9</v>
      </c>
      <c r="C570" t="s">
        <v>47</v>
      </c>
      <c r="D570" t="s">
        <v>3955</v>
      </c>
      <c r="E570" s="54">
        <v>690330</v>
      </c>
      <c r="F570" s="54">
        <v>670311</v>
      </c>
      <c r="G570" s="54">
        <v>-20019</v>
      </c>
      <c r="H570" s="80">
        <v>-2.899917430793968E-2</v>
      </c>
      <c r="I570" t="e">
        <f>MATCH(D570,#REF!,0)</f>
        <v>#REF!</v>
      </c>
      <c r="J570" t="str">
        <f t="shared" si="8"/>
        <v>252784</v>
      </c>
    </row>
    <row r="571" spans="1:10" x14ac:dyDescent="0.25">
      <c r="A571" t="s">
        <v>1699</v>
      </c>
      <c r="B571" t="s">
        <v>9</v>
      </c>
      <c r="C571" t="s">
        <v>27</v>
      </c>
      <c r="D571" t="s">
        <v>3956</v>
      </c>
      <c r="E571" s="54">
        <v>4201332</v>
      </c>
      <c r="F571" s="54">
        <v>4111520</v>
      </c>
      <c r="G571" s="54">
        <v>-89812</v>
      </c>
      <c r="H571" s="80">
        <v>-2.1377029951453491E-2</v>
      </c>
      <c r="I571" t="e">
        <f>MATCH(D571,#REF!,0)</f>
        <v>#REF!</v>
      </c>
      <c r="J571" t="str">
        <f t="shared" si="8"/>
        <v>252880</v>
      </c>
    </row>
    <row r="572" spans="1:10" x14ac:dyDescent="0.25">
      <c r="A572" t="s">
        <v>1702</v>
      </c>
      <c r="B572" t="s">
        <v>9</v>
      </c>
      <c r="C572" t="s">
        <v>47</v>
      </c>
      <c r="D572" t="s">
        <v>3957</v>
      </c>
      <c r="E572" s="54">
        <v>120600</v>
      </c>
      <c r="F572" s="54">
        <v>137042</v>
      </c>
      <c r="G572" s="54">
        <v>16442</v>
      </c>
      <c r="H572" s="80">
        <v>0.13633499170812605</v>
      </c>
      <c r="I572" t="e">
        <f>MATCH(D572,#REF!,0)</f>
        <v>#REF!</v>
      </c>
      <c r="J572" t="str">
        <f t="shared" si="8"/>
        <v>252904</v>
      </c>
    </row>
    <row r="573" spans="1:10" x14ac:dyDescent="0.25">
      <c r="A573" t="s">
        <v>1705</v>
      </c>
      <c r="B573" t="s">
        <v>1706</v>
      </c>
      <c r="C573" t="s">
        <v>19</v>
      </c>
      <c r="D573" t="s">
        <v>3958</v>
      </c>
      <c r="E573" s="54">
        <v>7069743</v>
      </c>
      <c r="F573" s="54">
        <v>7113827</v>
      </c>
      <c r="G573" s="54">
        <v>44084</v>
      </c>
      <c r="H573" s="80">
        <v>6.2355873473759933E-3</v>
      </c>
      <c r="I573" t="e">
        <f>MATCH(D573,#REF!,0)</f>
        <v>#REF!</v>
      </c>
      <c r="J573" t="str">
        <f t="shared" si="8"/>
        <v>249999</v>
      </c>
    </row>
    <row r="574" spans="1:10" x14ac:dyDescent="0.25">
      <c r="A574" t="s">
        <v>1708</v>
      </c>
      <c r="B574" t="s">
        <v>1706</v>
      </c>
      <c r="C574" t="s">
        <v>47</v>
      </c>
      <c r="D574" t="s">
        <v>3959</v>
      </c>
      <c r="E574" s="54">
        <v>247308</v>
      </c>
      <c r="F574" s="54">
        <v>247696</v>
      </c>
      <c r="G574" s="54">
        <v>388</v>
      </c>
      <c r="H574" s="80">
        <v>1.5688938489656623E-3</v>
      </c>
      <c r="I574" t="e">
        <f>MATCH(D574,#REF!,0)</f>
        <v>#REF!</v>
      </c>
      <c r="J574" t="str">
        <f t="shared" si="8"/>
        <v>240036</v>
      </c>
    </row>
    <row r="575" spans="1:10" x14ac:dyDescent="0.25">
      <c r="A575" t="s">
        <v>1712</v>
      </c>
      <c r="B575" t="s">
        <v>1706</v>
      </c>
      <c r="C575" t="s">
        <v>27</v>
      </c>
      <c r="D575" t="s">
        <v>3960</v>
      </c>
      <c r="E575" s="54">
        <v>18807719</v>
      </c>
      <c r="F575" s="54">
        <v>18840431</v>
      </c>
      <c r="G575" s="54">
        <v>32712</v>
      </c>
      <c r="H575" s="80">
        <v>1.7392858751239318E-3</v>
      </c>
      <c r="I575" t="e">
        <f>MATCH(D575,#REF!,0)</f>
        <v>#REF!</v>
      </c>
      <c r="J575" t="str">
        <f t="shared" si="8"/>
        <v>240066</v>
      </c>
    </row>
    <row r="576" spans="1:10" x14ac:dyDescent="0.25">
      <c r="A576" t="s">
        <v>1715</v>
      </c>
      <c r="B576" t="s">
        <v>1706</v>
      </c>
      <c r="C576" t="s">
        <v>47</v>
      </c>
      <c r="D576" t="s">
        <v>3961</v>
      </c>
      <c r="E576" s="54">
        <v>156398</v>
      </c>
      <c r="F576" s="54">
        <v>170149</v>
      </c>
      <c r="G576" s="54">
        <v>13751</v>
      </c>
      <c r="H576" s="80">
        <v>8.7923119221473417E-2</v>
      </c>
      <c r="I576" t="e">
        <f>MATCH(D576,#REF!,0)</f>
        <v>#REF!</v>
      </c>
      <c r="J576" t="str">
        <f t="shared" si="8"/>
        <v>240156</v>
      </c>
    </row>
    <row r="577" spans="1:10" x14ac:dyDescent="0.25">
      <c r="A577" t="s">
        <v>1718</v>
      </c>
      <c r="B577" t="s">
        <v>1706</v>
      </c>
      <c r="C577" t="s">
        <v>27</v>
      </c>
      <c r="D577" t="s">
        <v>3962</v>
      </c>
      <c r="E577" s="54">
        <v>741218</v>
      </c>
      <c r="F577" s="54">
        <v>743369</v>
      </c>
      <c r="G577" s="54">
        <v>2151</v>
      </c>
      <c r="H577" s="80">
        <v>2.901980254122269E-3</v>
      </c>
      <c r="I577" t="e">
        <f>MATCH(D577,#REF!,0)</f>
        <v>#REF!</v>
      </c>
      <c r="J577" t="str">
        <f t="shared" si="8"/>
        <v>240378</v>
      </c>
    </row>
    <row r="578" spans="1:10" x14ac:dyDescent="0.25">
      <c r="A578" t="s">
        <v>1722</v>
      </c>
      <c r="B578" t="s">
        <v>1706</v>
      </c>
      <c r="C578" t="s">
        <v>27</v>
      </c>
      <c r="D578" t="s">
        <v>3963</v>
      </c>
      <c r="E578" s="54">
        <v>347270</v>
      </c>
      <c r="F578" s="54">
        <v>354627</v>
      </c>
      <c r="G578" s="54">
        <v>7357</v>
      </c>
      <c r="H578" s="80">
        <v>2.1185244910300341E-2</v>
      </c>
      <c r="I578" t="e">
        <f>MATCH(D578,#REF!,0)</f>
        <v>#REF!</v>
      </c>
      <c r="J578" t="str">
        <f t="shared" si="8"/>
        <v>240552</v>
      </c>
    </row>
    <row r="579" spans="1:10" x14ac:dyDescent="0.25">
      <c r="A579" t="s">
        <v>1724</v>
      </c>
      <c r="B579" t="s">
        <v>1706</v>
      </c>
      <c r="C579" t="s">
        <v>27</v>
      </c>
      <c r="D579" t="s">
        <v>3964</v>
      </c>
      <c r="E579" s="54">
        <v>335356</v>
      </c>
      <c r="F579" s="54">
        <v>319894</v>
      </c>
      <c r="G579" s="54">
        <v>-15462</v>
      </c>
      <c r="H579" s="80">
        <v>-4.6106227412063598E-2</v>
      </c>
      <c r="I579" t="e">
        <f>MATCH(D579,#REF!,0)</f>
        <v>#REF!</v>
      </c>
      <c r="J579" t="str">
        <f t="shared" ref="J579:J642" si="9">LEFT(D579,2)&amp;IF(MID(D579,3,4)="0000","9999",MID(D579,3,4))</f>
        <v>240582</v>
      </c>
    </row>
    <row r="580" spans="1:10" x14ac:dyDescent="0.25">
      <c r="A580" t="s">
        <v>1727</v>
      </c>
      <c r="B580" t="s">
        <v>1706</v>
      </c>
      <c r="C580" t="s">
        <v>27</v>
      </c>
      <c r="D580" t="s">
        <v>3965</v>
      </c>
      <c r="E580" s="54">
        <v>666490</v>
      </c>
      <c r="F580" s="54">
        <v>646183</v>
      </c>
      <c r="G580" s="54">
        <v>-20307</v>
      </c>
      <c r="H580" s="80">
        <v>-3.0468574172155621E-2</v>
      </c>
      <c r="I580" t="e">
        <f>MATCH(D580,#REF!,0)</f>
        <v>#REF!</v>
      </c>
      <c r="J580" t="str">
        <f t="shared" si="9"/>
        <v>240660</v>
      </c>
    </row>
    <row r="581" spans="1:10" x14ac:dyDescent="0.25">
      <c r="A581" t="s">
        <v>1730</v>
      </c>
      <c r="B581" t="s">
        <v>1706</v>
      </c>
      <c r="C581" t="s">
        <v>27</v>
      </c>
      <c r="D581" t="s">
        <v>3966</v>
      </c>
      <c r="E581" s="54">
        <v>304170</v>
      </c>
      <c r="F581" s="54">
        <v>287318</v>
      </c>
      <c r="G581" s="54">
        <v>-16852</v>
      </c>
      <c r="H581" s="80">
        <v>-5.5403228457770327E-2</v>
      </c>
      <c r="I581" t="e">
        <f>MATCH(D581,#REF!,0)</f>
        <v>#REF!</v>
      </c>
      <c r="J581" t="str">
        <f t="shared" si="9"/>
        <v>241278</v>
      </c>
    </row>
    <row r="582" spans="1:10" x14ac:dyDescent="0.25">
      <c r="A582" t="s">
        <v>1733</v>
      </c>
      <c r="B582" t="s">
        <v>1706</v>
      </c>
      <c r="C582" t="s">
        <v>99</v>
      </c>
      <c r="D582" t="s">
        <v>3967</v>
      </c>
      <c r="E582" s="54">
        <v>1825830</v>
      </c>
      <c r="F582" s="54">
        <v>1777659</v>
      </c>
      <c r="G582" s="54">
        <v>-48171</v>
      </c>
      <c r="H582" s="80">
        <v>-2.638306961765334E-2</v>
      </c>
      <c r="I582" t="e">
        <f>MATCH(D582,#REF!,0)</f>
        <v>#REF!</v>
      </c>
      <c r="J582" t="str">
        <f t="shared" si="9"/>
        <v>249003</v>
      </c>
    </row>
    <row r="583" spans="1:10" x14ac:dyDescent="0.25">
      <c r="A583" t="s">
        <v>1734</v>
      </c>
      <c r="B583" t="s">
        <v>1706</v>
      </c>
      <c r="C583" t="s">
        <v>99</v>
      </c>
      <c r="D583" t="s">
        <v>3968</v>
      </c>
      <c r="E583" s="54">
        <v>3767580</v>
      </c>
      <c r="F583" s="54">
        <v>3681509</v>
      </c>
      <c r="G583" s="54">
        <v>-86071</v>
      </c>
      <c r="H583" s="80">
        <v>-2.2845168516660561E-2</v>
      </c>
      <c r="I583" t="e">
        <f>MATCH(D583,#REF!,0)</f>
        <v>#REF!</v>
      </c>
      <c r="J583" t="str">
        <f t="shared" si="9"/>
        <v>249005</v>
      </c>
    </row>
    <row r="584" spans="1:10" x14ac:dyDescent="0.25">
      <c r="A584" t="s">
        <v>1735</v>
      </c>
      <c r="B584" t="s">
        <v>1706</v>
      </c>
      <c r="C584" t="s">
        <v>99</v>
      </c>
      <c r="D584" t="s">
        <v>3969</v>
      </c>
      <c r="E584" s="54">
        <v>893987</v>
      </c>
      <c r="F584" s="54">
        <v>931409</v>
      </c>
      <c r="G584" s="54">
        <v>37422</v>
      </c>
      <c r="H584" s="80">
        <v>4.1859669100333674E-2</v>
      </c>
      <c r="I584" t="e">
        <f>MATCH(D584,#REF!,0)</f>
        <v>#REF!</v>
      </c>
      <c r="J584" t="str">
        <f t="shared" si="9"/>
        <v>249025</v>
      </c>
    </row>
    <row r="585" spans="1:10" x14ac:dyDescent="0.25">
      <c r="A585" t="s">
        <v>1737</v>
      </c>
      <c r="B585" t="s">
        <v>1706</v>
      </c>
      <c r="C585" t="s">
        <v>99</v>
      </c>
      <c r="D585" t="s">
        <v>3970</v>
      </c>
      <c r="E585" s="54">
        <v>978221</v>
      </c>
      <c r="F585" s="54">
        <v>1001886</v>
      </c>
      <c r="G585" s="54">
        <v>23665</v>
      </c>
      <c r="H585" s="80">
        <v>2.4191874842188012E-2</v>
      </c>
      <c r="I585" t="e">
        <f>MATCH(D585,#REF!,0)</f>
        <v>#REF!</v>
      </c>
      <c r="J585" t="str">
        <f t="shared" si="9"/>
        <v>249027</v>
      </c>
    </row>
    <row r="586" spans="1:10" x14ac:dyDescent="0.25">
      <c r="A586" t="s">
        <v>1739</v>
      </c>
      <c r="B586" t="s">
        <v>1706</v>
      </c>
      <c r="C586" t="s">
        <v>99</v>
      </c>
      <c r="D586" t="s">
        <v>3971</v>
      </c>
      <c r="E586" s="54">
        <v>4182362</v>
      </c>
      <c r="F586" s="54">
        <v>4119530</v>
      </c>
      <c r="G586" s="54">
        <v>-62832</v>
      </c>
      <c r="H586" s="80">
        <v>-1.5023089823406008E-2</v>
      </c>
      <c r="I586" t="e">
        <f>MATCH(D586,#REF!,0)</f>
        <v>#REF!</v>
      </c>
      <c r="J586" t="str">
        <f t="shared" si="9"/>
        <v>249031</v>
      </c>
    </row>
    <row r="587" spans="1:10" x14ac:dyDescent="0.25">
      <c r="A587" t="s">
        <v>1740</v>
      </c>
      <c r="B587" t="s">
        <v>1706</v>
      </c>
      <c r="C587" t="s">
        <v>99</v>
      </c>
      <c r="D587" t="s">
        <v>3972</v>
      </c>
      <c r="E587" s="54">
        <v>4469730</v>
      </c>
      <c r="F587" s="54">
        <v>4366283</v>
      </c>
      <c r="G587" s="54">
        <v>-103447</v>
      </c>
      <c r="H587" s="80">
        <v>-2.3143903546746673E-2</v>
      </c>
      <c r="I587" t="e">
        <f>MATCH(D587,#REF!,0)</f>
        <v>#REF!</v>
      </c>
      <c r="J587" t="str">
        <f t="shared" si="9"/>
        <v>249033</v>
      </c>
    </row>
    <row r="588" spans="1:10" x14ac:dyDescent="0.25">
      <c r="A588" t="s">
        <v>1741</v>
      </c>
      <c r="B588" t="s">
        <v>1742</v>
      </c>
      <c r="C588" t="s">
        <v>19</v>
      </c>
      <c r="D588" t="s">
        <v>3973</v>
      </c>
      <c r="E588" s="54">
        <v>11129112</v>
      </c>
      <c r="F588" s="54">
        <v>10936483</v>
      </c>
      <c r="G588" s="54">
        <v>-192629</v>
      </c>
      <c r="H588" s="80">
        <v>-1.7308568733965479E-2</v>
      </c>
      <c r="I588" t="e">
        <f>MATCH(D588,#REF!,0)</f>
        <v>#REF!</v>
      </c>
      <c r="J588" t="str">
        <f t="shared" si="9"/>
        <v>239999</v>
      </c>
    </row>
    <row r="589" spans="1:10" x14ac:dyDescent="0.25">
      <c r="A589" t="s">
        <v>41</v>
      </c>
      <c r="B589" t="s">
        <v>1742</v>
      </c>
      <c r="C589" t="s">
        <v>27</v>
      </c>
      <c r="D589" t="s">
        <v>3974</v>
      </c>
      <c r="E589" s="54">
        <v>522224</v>
      </c>
      <c r="F589" s="54">
        <v>530912</v>
      </c>
      <c r="G589" s="54">
        <v>8688</v>
      </c>
      <c r="H589" s="80">
        <v>1.6636539109654094E-2</v>
      </c>
      <c r="I589" t="e">
        <f>MATCH(D589,#REF!,0)</f>
        <v>#REF!</v>
      </c>
      <c r="J589" t="str">
        <f t="shared" si="9"/>
        <v>230120</v>
      </c>
    </row>
    <row r="590" spans="1:10" x14ac:dyDescent="0.25">
      <c r="A590" t="s">
        <v>1747</v>
      </c>
      <c r="B590" t="s">
        <v>1742</v>
      </c>
      <c r="C590" t="s">
        <v>27</v>
      </c>
      <c r="D590" t="s">
        <v>3975</v>
      </c>
      <c r="E590" s="54">
        <v>794883</v>
      </c>
      <c r="F590" s="54">
        <v>782864</v>
      </c>
      <c r="G590" s="54">
        <v>-12019</v>
      </c>
      <c r="H590" s="80">
        <v>-1.5120464269584329E-2</v>
      </c>
      <c r="I590" t="e">
        <f>MATCH(D590,#REF!,0)</f>
        <v>#REF!</v>
      </c>
      <c r="J590" t="str">
        <f t="shared" si="9"/>
        <v>230162</v>
      </c>
    </row>
    <row r="591" spans="1:10" x14ac:dyDescent="0.25">
      <c r="A591" t="s">
        <v>1751</v>
      </c>
      <c r="B591" t="s">
        <v>1742</v>
      </c>
      <c r="C591" t="s">
        <v>27</v>
      </c>
      <c r="D591" t="s">
        <v>3976</v>
      </c>
      <c r="E591" s="54">
        <v>437098</v>
      </c>
      <c r="F591" s="54">
        <v>426218</v>
      </c>
      <c r="G591" s="54">
        <v>-10880</v>
      </c>
      <c r="H591" s="80">
        <v>-2.4891443108868035E-2</v>
      </c>
      <c r="I591" t="e">
        <f>MATCH(D591,#REF!,0)</f>
        <v>#REF!</v>
      </c>
      <c r="J591" t="str">
        <f t="shared" si="9"/>
        <v>230252</v>
      </c>
    </row>
    <row r="592" spans="1:10" x14ac:dyDescent="0.25">
      <c r="A592" t="s">
        <v>1280</v>
      </c>
      <c r="B592" t="s">
        <v>1742</v>
      </c>
      <c r="C592" t="s">
        <v>27</v>
      </c>
      <c r="D592" t="s">
        <v>3977</v>
      </c>
      <c r="E592" s="54">
        <v>794492</v>
      </c>
      <c r="F592" s="54">
        <v>780767</v>
      </c>
      <c r="G592" s="54">
        <v>-13725</v>
      </c>
      <c r="H592" s="80">
        <v>-1.7275189680953363E-2</v>
      </c>
      <c r="I592" t="e">
        <f>MATCH(D592,#REF!,0)</f>
        <v>#REF!</v>
      </c>
      <c r="J592" t="str">
        <f t="shared" si="9"/>
        <v>231602</v>
      </c>
    </row>
    <row r="593" spans="1:10" x14ac:dyDescent="0.25">
      <c r="A593" t="s">
        <v>1756</v>
      </c>
      <c r="B593" t="s">
        <v>1742</v>
      </c>
      <c r="C593" t="s">
        <v>27</v>
      </c>
      <c r="D593" t="s">
        <v>3978</v>
      </c>
      <c r="E593" s="54">
        <v>1850549</v>
      </c>
      <c r="F593" s="54">
        <v>1815577</v>
      </c>
      <c r="G593" s="54">
        <v>-34972</v>
      </c>
      <c r="H593" s="80">
        <v>-1.8898175622477437E-2</v>
      </c>
      <c r="I593" t="e">
        <f>MATCH(D593,#REF!,0)</f>
        <v>#REF!</v>
      </c>
      <c r="J593" t="str">
        <f t="shared" si="9"/>
        <v>232484</v>
      </c>
    </row>
    <row r="594" spans="1:10" x14ac:dyDescent="0.25">
      <c r="A594" t="s">
        <v>1759</v>
      </c>
      <c r="B594" t="s">
        <v>1742</v>
      </c>
      <c r="C594" t="s">
        <v>99</v>
      </c>
      <c r="D594" t="s">
        <v>3979</v>
      </c>
      <c r="E594" s="54">
        <v>1534022</v>
      </c>
      <c r="F594" s="54">
        <v>1456936</v>
      </c>
      <c r="G594" s="54">
        <v>-77086</v>
      </c>
      <c r="H594" s="80">
        <v>-5.0250909048240505E-2</v>
      </c>
      <c r="I594" t="e">
        <f>MATCH(D594,#REF!,0)</f>
        <v>#REF!</v>
      </c>
      <c r="J594" t="str">
        <f t="shared" si="9"/>
        <v>239005</v>
      </c>
    </row>
    <row r="595" spans="1:10" x14ac:dyDescent="0.25">
      <c r="A595" t="s">
        <v>1760</v>
      </c>
      <c r="B595" t="s">
        <v>1761</v>
      </c>
      <c r="C595" t="s">
        <v>19</v>
      </c>
      <c r="D595" t="s">
        <v>3980</v>
      </c>
      <c r="E595" s="54">
        <v>31650432</v>
      </c>
      <c r="F595" s="54">
        <v>31333972</v>
      </c>
      <c r="G595" s="54">
        <v>-316460</v>
      </c>
      <c r="H595" s="80">
        <v>-9.9985997031572897E-3</v>
      </c>
      <c r="I595" t="e">
        <f>MATCH(D595,#REF!,0)</f>
        <v>#REF!</v>
      </c>
      <c r="J595" t="str">
        <f t="shared" si="9"/>
        <v>269999</v>
      </c>
    </row>
    <row r="596" spans="1:10" x14ac:dyDescent="0.25">
      <c r="A596" t="s">
        <v>1763</v>
      </c>
      <c r="B596" t="s">
        <v>1761</v>
      </c>
      <c r="C596" t="s">
        <v>27</v>
      </c>
      <c r="D596" t="s">
        <v>3981</v>
      </c>
      <c r="E596" s="54">
        <v>1165723</v>
      </c>
      <c r="F596" s="54">
        <v>1139897</v>
      </c>
      <c r="G596" s="54">
        <v>-25826</v>
      </c>
      <c r="H596" s="80">
        <v>-2.2154491247062983E-2</v>
      </c>
      <c r="I596" t="e">
        <f>MATCH(D596,#REF!,0)</f>
        <v>#REF!</v>
      </c>
      <c r="J596" t="str">
        <f t="shared" si="9"/>
        <v>260432</v>
      </c>
    </row>
    <row r="597" spans="1:10" x14ac:dyDescent="0.25">
      <c r="A597" t="s">
        <v>1767</v>
      </c>
      <c r="B597" t="s">
        <v>1761</v>
      </c>
      <c r="C597" t="s">
        <v>27</v>
      </c>
      <c r="D597" t="s">
        <v>3982</v>
      </c>
      <c r="E597" s="54">
        <v>1182781</v>
      </c>
      <c r="F597" s="54">
        <v>1144293</v>
      </c>
      <c r="G597" s="54">
        <v>-38488</v>
      </c>
      <c r="H597" s="80">
        <v>-3.2540258932126913E-2</v>
      </c>
      <c r="I597" t="e">
        <f>MATCH(D597,#REF!,0)</f>
        <v>#REF!</v>
      </c>
      <c r="J597" t="str">
        <f t="shared" si="9"/>
        <v>260444</v>
      </c>
    </row>
    <row r="598" spans="1:10" x14ac:dyDescent="0.25">
      <c r="A598" t="s">
        <v>1770</v>
      </c>
      <c r="B598" t="s">
        <v>1761</v>
      </c>
      <c r="C598" t="s">
        <v>27</v>
      </c>
      <c r="D598" t="s">
        <v>3983</v>
      </c>
      <c r="E598" s="54">
        <v>440846</v>
      </c>
      <c r="F598" s="54">
        <v>422626</v>
      </c>
      <c r="G598" s="54">
        <v>-18220</v>
      </c>
      <c r="H598" s="80">
        <v>-4.1329625311333211E-2</v>
      </c>
      <c r="I598" t="e">
        <f>MATCH(D598,#REF!,0)</f>
        <v>#REF!</v>
      </c>
      <c r="J598" t="str">
        <f t="shared" si="9"/>
        <v>260570</v>
      </c>
    </row>
    <row r="599" spans="1:10" x14ac:dyDescent="0.25">
      <c r="A599" t="s">
        <v>1774</v>
      </c>
      <c r="B599" t="s">
        <v>1761</v>
      </c>
      <c r="C599" t="s">
        <v>47</v>
      </c>
      <c r="D599" t="s">
        <v>3984</v>
      </c>
      <c r="E599" s="54">
        <v>350969</v>
      </c>
      <c r="F599" s="54">
        <v>332411</v>
      </c>
      <c r="G599" s="54">
        <v>-18558</v>
      </c>
      <c r="H599" s="80">
        <v>-5.2876464872965989E-2</v>
      </c>
      <c r="I599" t="e">
        <f>MATCH(D599,#REF!,0)</f>
        <v>#REF!</v>
      </c>
      <c r="J599" t="str">
        <f t="shared" si="9"/>
        <v>261074</v>
      </c>
    </row>
    <row r="600" spans="1:10" x14ac:dyDescent="0.25">
      <c r="A600" t="s">
        <v>1777</v>
      </c>
      <c r="B600" t="s">
        <v>1761</v>
      </c>
      <c r="C600" t="s">
        <v>47</v>
      </c>
      <c r="D600" t="s">
        <v>3985</v>
      </c>
      <c r="E600" s="54">
        <v>512523</v>
      </c>
      <c r="F600" s="54">
        <v>502210</v>
      </c>
      <c r="G600" s="54">
        <v>-10313</v>
      </c>
      <c r="H600" s="80">
        <v>-2.012202379210299E-2</v>
      </c>
      <c r="I600" t="e">
        <f>MATCH(D600,#REF!,0)</f>
        <v>#REF!</v>
      </c>
      <c r="J600" t="str">
        <f t="shared" si="9"/>
        <v>261410</v>
      </c>
    </row>
    <row r="601" spans="1:10" x14ac:dyDescent="0.25">
      <c r="A601" t="s">
        <v>1779</v>
      </c>
      <c r="B601" t="s">
        <v>1761</v>
      </c>
      <c r="C601" t="s">
        <v>27</v>
      </c>
      <c r="D601" t="s">
        <v>3986</v>
      </c>
      <c r="E601" s="54">
        <v>1727246</v>
      </c>
      <c r="F601" s="54">
        <v>1737715</v>
      </c>
      <c r="G601" s="54">
        <v>10469</v>
      </c>
      <c r="H601" s="80">
        <v>6.0610937874512371E-3</v>
      </c>
      <c r="I601" t="e">
        <f>MATCH(D601,#REF!,0)</f>
        <v>#REF!</v>
      </c>
      <c r="J601" t="str">
        <f t="shared" si="9"/>
        <v>261638</v>
      </c>
    </row>
    <row r="602" spans="1:10" x14ac:dyDescent="0.25">
      <c r="A602" t="s">
        <v>1780</v>
      </c>
      <c r="B602" t="s">
        <v>1761</v>
      </c>
      <c r="C602" t="s">
        <v>47</v>
      </c>
      <c r="D602" t="s">
        <v>3987</v>
      </c>
      <c r="E602" s="54">
        <v>899907</v>
      </c>
      <c r="F602" s="54">
        <v>903819</v>
      </c>
      <c r="G602" s="54">
        <v>3912</v>
      </c>
      <c r="H602" s="80">
        <v>4.3471158686397594E-3</v>
      </c>
      <c r="I602" t="e">
        <f>MATCH(D602,#REF!,0)</f>
        <v>#REF!</v>
      </c>
      <c r="J602" t="str">
        <f t="shared" si="9"/>
        <v>261644</v>
      </c>
    </row>
    <row r="603" spans="1:10" x14ac:dyDescent="0.25">
      <c r="A603" t="s">
        <v>1783</v>
      </c>
      <c r="B603" t="s">
        <v>1761</v>
      </c>
      <c r="C603" t="s">
        <v>27</v>
      </c>
      <c r="D603" t="s">
        <v>3988</v>
      </c>
      <c r="E603" s="54">
        <v>32877085</v>
      </c>
      <c r="F603" s="54">
        <v>32109171</v>
      </c>
      <c r="G603" s="54">
        <v>-767914</v>
      </c>
      <c r="H603" s="80">
        <v>-2.335711940398609E-2</v>
      </c>
      <c r="I603" t="e">
        <f>MATCH(D603,#REF!,0)</f>
        <v>#REF!</v>
      </c>
      <c r="J603" t="str">
        <f t="shared" si="9"/>
        <v>261698</v>
      </c>
    </row>
    <row r="604" spans="1:10" x14ac:dyDescent="0.25">
      <c r="A604" t="s">
        <v>1784</v>
      </c>
      <c r="B604" t="s">
        <v>1761</v>
      </c>
      <c r="C604" t="s">
        <v>27</v>
      </c>
      <c r="D604" t="s">
        <v>3989</v>
      </c>
      <c r="E604" s="54">
        <v>440512</v>
      </c>
      <c r="F604" s="54">
        <v>424231</v>
      </c>
      <c r="G604" s="54">
        <v>-16281</v>
      </c>
      <c r="H604" s="80">
        <v>-3.6959265581868371E-2</v>
      </c>
      <c r="I604" t="e">
        <f>MATCH(D604,#REF!,0)</f>
        <v>#REF!</v>
      </c>
      <c r="J604" t="str">
        <f t="shared" si="9"/>
        <v>261848</v>
      </c>
    </row>
    <row r="605" spans="1:10" x14ac:dyDescent="0.25">
      <c r="A605" t="s">
        <v>1788</v>
      </c>
      <c r="B605" t="s">
        <v>1761</v>
      </c>
      <c r="C605" t="s">
        <v>27</v>
      </c>
      <c r="D605" t="s">
        <v>3990</v>
      </c>
      <c r="E605" s="54">
        <v>345210</v>
      </c>
      <c r="F605" s="54">
        <v>316885</v>
      </c>
      <c r="G605" s="54">
        <v>-28325</v>
      </c>
      <c r="H605" s="80">
        <v>-8.2051504881086881E-2</v>
      </c>
      <c r="I605" t="e">
        <f>MATCH(D605,#REF!,0)</f>
        <v>#REF!</v>
      </c>
      <c r="J605" t="str">
        <f t="shared" si="9"/>
        <v>262096</v>
      </c>
    </row>
    <row r="606" spans="1:10" x14ac:dyDescent="0.25">
      <c r="A606" t="s">
        <v>1791</v>
      </c>
      <c r="B606" t="s">
        <v>1761</v>
      </c>
      <c r="C606" t="s">
        <v>27</v>
      </c>
      <c r="D606" t="s">
        <v>3991</v>
      </c>
      <c r="E606" s="54">
        <v>3678128</v>
      </c>
      <c r="F606" s="54">
        <v>3629629</v>
      </c>
      <c r="G606" s="54">
        <v>-48499</v>
      </c>
      <c r="H606" s="80">
        <v>-1.3185783637763559E-2</v>
      </c>
      <c r="I606" t="e">
        <f>MATCH(D606,#REF!,0)</f>
        <v>#REF!</v>
      </c>
      <c r="J606" t="str">
        <f t="shared" si="9"/>
        <v>262172</v>
      </c>
    </row>
    <row r="607" spans="1:10" x14ac:dyDescent="0.25">
      <c r="A607" t="s">
        <v>1795</v>
      </c>
      <c r="B607" t="s">
        <v>1761</v>
      </c>
      <c r="C607" t="s">
        <v>27</v>
      </c>
      <c r="D607" t="s">
        <v>3992</v>
      </c>
      <c r="E607" s="54">
        <v>3663067</v>
      </c>
      <c r="F607" s="54">
        <v>3585526</v>
      </c>
      <c r="G607" s="54">
        <v>-77541</v>
      </c>
      <c r="H607" s="80">
        <v>-2.1168326978458215E-2</v>
      </c>
      <c r="I607" t="e">
        <f>MATCH(D607,#REF!,0)</f>
        <v>#REF!</v>
      </c>
      <c r="J607" t="str">
        <f t="shared" si="9"/>
        <v>262544</v>
      </c>
    </row>
    <row r="608" spans="1:10" x14ac:dyDescent="0.25">
      <c r="A608" t="s">
        <v>1798</v>
      </c>
      <c r="B608" t="s">
        <v>1761</v>
      </c>
      <c r="C608" t="s">
        <v>27</v>
      </c>
      <c r="D608" t="s">
        <v>3993</v>
      </c>
      <c r="E608" s="54">
        <v>306036</v>
      </c>
      <c r="F608" s="54">
        <v>300452</v>
      </c>
      <c r="G608" s="54">
        <v>-5584</v>
      </c>
      <c r="H608" s="80">
        <v>-1.8246219399024953E-2</v>
      </c>
      <c r="I608" t="e">
        <f>MATCH(D608,#REF!,0)</f>
        <v>#REF!</v>
      </c>
      <c r="J608" t="str">
        <f t="shared" si="9"/>
        <v>262940</v>
      </c>
    </row>
    <row r="609" spans="1:10" x14ac:dyDescent="0.25">
      <c r="A609" t="s">
        <v>1801</v>
      </c>
      <c r="B609" t="s">
        <v>1761</v>
      </c>
      <c r="C609" t="s">
        <v>27</v>
      </c>
      <c r="D609" t="s">
        <v>3994</v>
      </c>
      <c r="E609" s="54">
        <v>1237915</v>
      </c>
      <c r="F609" s="54">
        <v>1208299</v>
      </c>
      <c r="G609" s="54">
        <v>-29616</v>
      </c>
      <c r="H609" s="80">
        <v>-2.3924098181215995E-2</v>
      </c>
      <c r="I609" t="e">
        <f>MATCH(D609,#REF!,0)</f>
        <v>#REF!</v>
      </c>
      <c r="J609" t="str">
        <f t="shared" si="9"/>
        <v>263174</v>
      </c>
    </row>
    <row r="610" spans="1:10" x14ac:dyDescent="0.25">
      <c r="A610" t="s">
        <v>1805</v>
      </c>
      <c r="B610" t="s">
        <v>1761</v>
      </c>
      <c r="C610" t="s">
        <v>27</v>
      </c>
      <c r="D610" t="s">
        <v>3995</v>
      </c>
      <c r="E610" s="54">
        <v>1636501</v>
      </c>
      <c r="F610" s="54">
        <v>1578368</v>
      </c>
      <c r="G610" s="54">
        <v>-58133</v>
      </c>
      <c r="H610" s="80">
        <v>-3.552274028552381E-2</v>
      </c>
      <c r="I610" t="e">
        <f>MATCH(D610,#REF!,0)</f>
        <v>#REF!</v>
      </c>
      <c r="J610" t="str">
        <f t="shared" si="9"/>
        <v>263222</v>
      </c>
    </row>
    <row r="611" spans="1:10" x14ac:dyDescent="0.25">
      <c r="A611" t="s">
        <v>1809</v>
      </c>
      <c r="B611" t="s">
        <v>1761</v>
      </c>
      <c r="C611" t="s">
        <v>27</v>
      </c>
      <c r="D611" t="s">
        <v>3996</v>
      </c>
      <c r="E611" s="54">
        <v>1903932</v>
      </c>
      <c r="F611" s="54">
        <v>1870009</v>
      </c>
      <c r="G611" s="54">
        <v>-33923</v>
      </c>
      <c r="H611" s="80">
        <v>-1.7817338014172776E-2</v>
      </c>
      <c r="I611" t="e">
        <f>MATCH(D611,#REF!,0)</f>
        <v>#REF!</v>
      </c>
      <c r="J611" t="str">
        <f t="shared" si="9"/>
        <v>263456</v>
      </c>
    </row>
    <row r="612" spans="1:10" x14ac:dyDescent="0.25">
      <c r="A612" t="s">
        <v>1811</v>
      </c>
      <c r="B612" t="s">
        <v>1761</v>
      </c>
      <c r="C612" t="s">
        <v>47</v>
      </c>
      <c r="D612" t="s">
        <v>3997</v>
      </c>
      <c r="E612" s="54">
        <v>693079</v>
      </c>
      <c r="F612" s="54">
        <v>701683</v>
      </c>
      <c r="G612" s="54">
        <v>8604</v>
      </c>
      <c r="H612" s="80">
        <v>1.2414169236118827E-2</v>
      </c>
      <c r="I612" t="e">
        <f>MATCH(D612,#REF!,0)</f>
        <v>#REF!</v>
      </c>
      <c r="J612" t="str">
        <f t="shared" si="9"/>
        <v>263588</v>
      </c>
    </row>
    <row r="613" spans="1:10" x14ac:dyDescent="0.25">
      <c r="A613" t="s">
        <v>1814</v>
      </c>
      <c r="B613" t="s">
        <v>1761</v>
      </c>
      <c r="C613" t="s">
        <v>27</v>
      </c>
      <c r="D613" t="s">
        <v>3998</v>
      </c>
      <c r="E613" s="54">
        <v>324936</v>
      </c>
      <c r="F613" s="54">
        <v>328256</v>
      </c>
      <c r="G613" s="54">
        <v>3320</v>
      </c>
      <c r="H613" s="80">
        <v>1.0217396656572371E-2</v>
      </c>
      <c r="I613" t="e">
        <f>MATCH(D613,#REF!,0)</f>
        <v>#REF!</v>
      </c>
      <c r="J613" t="str">
        <f t="shared" si="9"/>
        <v>263648</v>
      </c>
    </row>
    <row r="614" spans="1:10" x14ac:dyDescent="0.25">
      <c r="A614" t="s">
        <v>1816</v>
      </c>
      <c r="B614" t="s">
        <v>1761</v>
      </c>
      <c r="C614" t="s">
        <v>47</v>
      </c>
      <c r="D614" t="s">
        <v>3999</v>
      </c>
      <c r="E614" s="54">
        <v>226754</v>
      </c>
      <c r="F614" s="54">
        <v>209553</v>
      </c>
      <c r="G614" s="54">
        <v>-17201</v>
      </c>
      <c r="H614" s="80">
        <v>-7.5857537243003426E-2</v>
      </c>
      <c r="I614" t="e">
        <f>MATCH(D614,#REF!,0)</f>
        <v>#REF!</v>
      </c>
      <c r="J614" t="str">
        <f t="shared" si="9"/>
        <v>264086</v>
      </c>
    </row>
    <row r="615" spans="1:10" x14ac:dyDescent="0.25">
      <c r="A615" t="s">
        <v>1594</v>
      </c>
      <c r="B615" t="s">
        <v>1761</v>
      </c>
      <c r="C615" t="s">
        <v>27</v>
      </c>
      <c r="D615" t="s">
        <v>4000</v>
      </c>
      <c r="E615" s="54">
        <v>410296</v>
      </c>
      <c r="F615" s="54">
        <v>416754</v>
      </c>
      <c r="G615" s="54">
        <v>6458</v>
      </c>
      <c r="H615" s="80">
        <v>1.5739856103885976E-2</v>
      </c>
      <c r="I615" t="e">
        <f>MATCH(D615,#REF!,0)</f>
        <v>#REF!</v>
      </c>
      <c r="J615" t="str">
        <f t="shared" si="9"/>
        <v>264164</v>
      </c>
    </row>
    <row r="616" spans="1:10" x14ac:dyDescent="0.25">
      <c r="A616" t="s">
        <v>1823</v>
      </c>
      <c r="B616" t="s">
        <v>1761</v>
      </c>
      <c r="C616" t="s">
        <v>27</v>
      </c>
      <c r="D616" t="s">
        <v>4001</v>
      </c>
      <c r="E616" s="54">
        <v>887919</v>
      </c>
      <c r="F616" s="54">
        <v>897025</v>
      </c>
      <c r="G616" s="54">
        <v>9106</v>
      </c>
      <c r="H616" s="80">
        <v>1.025543996693392E-2</v>
      </c>
      <c r="I616" t="e">
        <f>MATCH(D616,#REF!,0)</f>
        <v>#REF!</v>
      </c>
      <c r="J616" t="str">
        <f t="shared" si="9"/>
        <v>264296</v>
      </c>
    </row>
    <row r="617" spans="1:10" x14ac:dyDescent="0.25">
      <c r="A617" t="s">
        <v>1827</v>
      </c>
      <c r="B617" t="s">
        <v>1761</v>
      </c>
      <c r="C617" t="s">
        <v>47</v>
      </c>
      <c r="D617" t="s">
        <v>4002</v>
      </c>
      <c r="E617" s="54">
        <v>407063</v>
      </c>
      <c r="F617" s="54">
        <v>391690</v>
      </c>
      <c r="G617" s="54">
        <v>-15373</v>
      </c>
      <c r="H617" s="80">
        <v>-3.7765652982462171E-2</v>
      </c>
      <c r="I617" t="e">
        <f>MATCH(D617,#REF!,0)</f>
        <v>#REF!</v>
      </c>
      <c r="J617" t="str">
        <f t="shared" si="9"/>
        <v>264302</v>
      </c>
    </row>
    <row r="618" spans="1:10" x14ac:dyDescent="0.25">
      <c r="A618" t="s">
        <v>1830</v>
      </c>
      <c r="B618" t="s">
        <v>1761</v>
      </c>
      <c r="C618" t="s">
        <v>27</v>
      </c>
      <c r="D618" t="s">
        <v>4003</v>
      </c>
      <c r="E618" s="54">
        <v>273173</v>
      </c>
      <c r="F618" s="54">
        <v>271585</v>
      </c>
      <c r="G618" s="54">
        <v>-1588</v>
      </c>
      <c r="H618" s="80">
        <v>-5.8131660156750488E-3</v>
      </c>
      <c r="I618" t="e">
        <f>MATCH(D618,#REF!,0)</f>
        <v>#REF!</v>
      </c>
      <c r="J618" t="str">
        <f t="shared" si="9"/>
        <v>264386</v>
      </c>
    </row>
    <row r="619" spans="1:10" x14ac:dyDescent="0.25">
      <c r="A619" t="s">
        <v>1833</v>
      </c>
      <c r="B619" t="s">
        <v>1761</v>
      </c>
      <c r="C619" t="s">
        <v>27</v>
      </c>
      <c r="D619" t="s">
        <v>4004</v>
      </c>
      <c r="E619" s="54">
        <v>112578</v>
      </c>
      <c r="F619" s="54">
        <v>112379</v>
      </c>
      <c r="G619" s="54">
        <v>-199</v>
      </c>
      <c r="H619" s="80">
        <v>-1.7676633089946526E-3</v>
      </c>
      <c r="I619" t="e">
        <f>MATCH(D619,#REF!,0)</f>
        <v>#REF!</v>
      </c>
      <c r="J619" t="str">
        <f t="shared" si="9"/>
        <v>264452</v>
      </c>
    </row>
    <row r="620" spans="1:10" x14ac:dyDescent="0.25">
      <c r="A620" t="s">
        <v>3310</v>
      </c>
      <c r="B620" t="s">
        <v>1761</v>
      </c>
      <c r="C620" t="s">
        <v>47</v>
      </c>
      <c r="D620" t="s">
        <v>4005</v>
      </c>
      <c r="E620" s="54">
        <v>1420670</v>
      </c>
      <c r="F620" s="54">
        <v>1424639</v>
      </c>
      <c r="G620" s="54">
        <v>3969</v>
      </c>
      <c r="H620" s="80">
        <v>2.7937522436596819E-3</v>
      </c>
      <c r="I620" t="e">
        <f>MATCH(D620,#REF!,0)</f>
        <v>#REF!</v>
      </c>
      <c r="J620" t="str">
        <f t="shared" si="9"/>
        <v>264962</v>
      </c>
    </row>
    <row r="621" spans="1:10" x14ac:dyDescent="0.25">
      <c r="A621" t="s">
        <v>1836</v>
      </c>
      <c r="B621" t="s">
        <v>1761</v>
      </c>
      <c r="C621" t="s">
        <v>27</v>
      </c>
      <c r="D621" t="s">
        <v>4006</v>
      </c>
      <c r="E621" s="54">
        <v>218364</v>
      </c>
      <c r="F621" s="54">
        <v>218672</v>
      </c>
      <c r="G621" s="54">
        <v>308</v>
      </c>
      <c r="H621" s="80">
        <v>1.4104889084281293E-3</v>
      </c>
      <c r="I621" t="e">
        <f>MATCH(D621,#REF!,0)</f>
        <v>#REF!</v>
      </c>
      <c r="J621" t="str">
        <f t="shared" si="9"/>
        <v>264974</v>
      </c>
    </row>
    <row r="622" spans="1:10" x14ac:dyDescent="0.25">
      <c r="A622" t="s">
        <v>1839</v>
      </c>
      <c r="B622" t="s">
        <v>1761</v>
      </c>
      <c r="C622" t="s">
        <v>47</v>
      </c>
      <c r="D622" t="s">
        <v>4007</v>
      </c>
      <c r="E622" s="54">
        <v>694652</v>
      </c>
      <c r="F622" s="54">
        <v>686509</v>
      </c>
      <c r="G622" s="54">
        <v>-8143</v>
      </c>
      <c r="H622" s="80">
        <v>-1.1722416404185117E-2</v>
      </c>
      <c r="I622" t="e">
        <f>MATCH(D622,#REF!,0)</f>
        <v>#REF!</v>
      </c>
      <c r="J622" t="str">
        <f t="shared" si="9"/>
        <v>265010</v>
      </c>
    </row>
    <row r="623" spans="1:10" x14ac:dyDescent="0.25">
      <c r="A623" t="s">
        <v>1842</v>
      </c>
      <c r="B623" t="s">
        <v>1761</v>
      </c>
      <c r="C623" t="s">
        <v>47</v>
      </c>
      <c r="D623" t="s">
        <v>4008</v>
      </c>
      <c r="E623" s="54">
        <v>823391</v>
      </c>
      <c r="F623" s="54">
        <v>827249</v>
      </c>
      <c r="G623" s="54">
        <v>3858</v>
      </c>
      <c r="H623" s="80">
        <v>4.6855017846928132E-3</v>
      </c>
      <c r="I623" t="e">
        <f>MATCH(D623,#REF!,0)</f>
        <v>#REF!</v>
      </c>
      <c r="J623" t="str">
        <f t="shared" si="9"/>
        <v>265148</v>
      </c>
    </row>
    <row r="624" spans="1:10" x14ac:dyDescent="0.25">
      <c r="A624" t="s">
        <v>599</v>
      </c>
      <c r="B624" t="s">
        <v>1761</v>
      </c>
      <c r="C624" t="s">
        <v>47</v>
      </c>
      <c r="D624" t="s">
        <v>4009</v>
      </c>
      <c r="E624" s="54">
        <v>515331</v>
      </c>
      <c r="F624" s="54">
        <v>526106</v>
      </c>
      <c r="G624" s="54">
        <v>10775</v>
      </c>
      <c r="H624" s="80">
        <v>2.090889156677941E-2</v>
      </c>
      <c r="I624" t="e">
        <f>MATCH(D624,#REF!,0)</f>
        <v>#REF!</v>
      </c>
      <c r="J624" t="str">
        <f t="shared" si="9"/>
        <v>265286</v>
      </c>
    </row>
    <row r="625" spans="1:10" x14ac:dyDescent="0.25">
      <c r="A625" t="s">
        <v>1846</v>
      </c>
      <c r="B625" t="s">
        <v>1761</v>
      </c>
      <c r="C625" t="s">
        <v>47</v>
      </c>
      <c r="D625" t="s">
        <v>4010</v>
      </c>
      <c r="E625" s="54">
        <v>1126827</v>
      </c>
      <c r="F625" s="54">
        <v>1097571</v>
      </c>
      <c r="G625" s="54">
        <v>-29256</v>
      </c>
      <c r="H625" s="80">
        <v>-2.5963169146639192E-2</v>
      </c>
      <c r="I625" t="e">
        <f>MATCH(D625,#REF!,0)</f>
        <v>#REF!</v>
      </c>
      <c r="J625" t="str">
        <f t="shared" si="9"/>
        <v>265304</v>
      </c>
    </row>
    <row r="626" spans="1:10" x14ac:dyDescent="0.25">
      <c r="A626" t="s">
        <v>1849</v>
      </c>
      <c r="B626" t="s">
        <v>1761</v>
      </c>
      <c r="C626" t="s">
        <v>27</v>
      </c>
      <c r="D626" t="s">
        <v>4011</v>
      </c>
      <c r="E626" s="54">
        <v>2131785</v>
      </c>
      <c r="F626" s="54">
        <v>2058758</v>
      </c>
      <c r="G626" s="54">
        <v>-73027</v>
      </c>
      <c r="H626" s="80">
        <v>-3.4256268807595511E-2</v>
      </c>
      <c r="I626" t="e">
        <f>MATCH(D626,#REF!,0)</f>
        <v>#REF!</v>
      </c>
      <c r="J626" t="str">
        <f t="shared" si="9"/>
        <v>265340</v>
      </c>
    </row>
    <row r="627" spans="1:10" x14ac:dyDescent="0.25">
      <c r="A627" t="s">
        <v>1854</v>
      </c>
      <c r="B627" t="s">
        <v>1761</v>
      </c>
      <c r="C627" t="s">
        <v>47</v>
      </c>
      <c r="D627" t="s">
        <v>4012</v>
      </c>
      <c r="E627" s="54">
        <v>824530</v>
      </c>
      <c r="F627" s="54">
        <v>821617</v>
      </c>
      <c r="G627" s="54">
        <v>-2913</v>
      </c>
      <c r="H627" s="80">
        <v>-3.5329217857446062E-3</v>
      </c>
      <c r="I627" t="e">
        <f>MATCH(D627,#REF!,0)</f>
        <v>#REF!</v>
      </c>
      <c r="J627" t="str">
        <f t="shared" si="9"/>
        <v>265370</v>
      </c>
    </row>
    <row r="628" spans="1:10" x14ac:dyDescent="0.25">
      <c r="A628" t="s">
        <v>1857</v>
      </c>
      <c r="B628" t="s">
        <v>1761</v>
      </c>
      <c r="C628" t="s">
        <v>27</v>
      </c>
      <c r="D628" t="s">
        <v>4013</v>
      </c>
      <c r="E628" s="54">
        <v>422900</v>
      </c>
      <c r="F628" s="54">
        <v>415485</v>
      </c>
      <c r="G628" s="54">
        <v>-7415</v>
      </c>
      <c r="H628" s="80">
        <v>-1.7533695909198392E-2</v>
      </c>
      <c r="I628" t="e">
        <f>MATCH(D628,#REF!,0)</f>
        <v>#REF!</v>
      </c>
      <c r="J628" t="str">
        <f t="shared" si="9"/>
        <v>265664</v>
      </c>
    </row>
    <row r="629" spans="1:10" x14ac:dyDescent="0.25">
      <c r="A629" t="s">
        <v>1860</v>
      </c>
      <c r="B629" t="s">
        <v>1761</v>
      </c>
      <c r="C629" t="s">
        <v>47</v>
      </c>
      <c r="D629" t="s">
        <v>4014</v>
      </c>
      <c r="E629" s="54">
        <v>672539</v>
      </c>
      <c r="F629" s="54">
        <v>692850</v>
      </c>
      <c r="G629" s="54">
        <v>20311</v>
      </c>
      <c r="H629" s="80">
        <v>3.0200479080023612E-2</v>
      </c>
      <c r="I629" t="e">
        <f>MATCH(D629,#REF!,0)</f>
        <v>#REF!</v>
      </c>
      <c r="J629" t="str">
        <f t="shared" si="9"/>
        <v>265814</v>
      </c>
    </row>
    <row r="630" spans="1:10" x14ac:dyDescent="0.25">
      <c r="A630" t="s">
        <v>1863</v>
      </c>
      <c r="B630" t="s">
        <v>1761</v>
      </c>
      <c r="C630" t="s">
        <v>27</v>
      </c>
      <c r="D630" t="s">
        <v>4015</v>
      </c>
      <c r="E630" s="54">
        <v>469120</v>
      </c>
      <c r="F630" s="54">
        <v>477591</v>
      </c>
      <c r="G630" s="54">
        <v>8471</v>
      </c>
      <c r="H630" s="80">
        <v>1.8057213506139154E-2</v>
      </c>
      <c r="I630" t="e">
        <f>MATCH(D630,#REF!,0)</f>
        <v>#REF!</v>
      </c>
      <c r="J630" t="str">
        <f t="shared" si="9"/>
        <v>265934</v>
      </c>
    </row>
    <row r="631" spans="1:10" x14ac:dyDescent="0.25">
      <c r="A631" t="s">
        <v>1865</v>
      </c>
      <c r="B631" t="s">
        <v>1761</v>
      </c>
      <c r="C631" t="s">
        <v>27</v>
      </c>
      <c r="D631" t="s">
        <v>4016</v>
      </c>
      <c r="E631" s="54">
        <v>931209</v>
      </c>
      <c r="F631" s="54">
        <v>897755</v>
      </c>
      <c r="G631" s="54">
        <v>-33454</v>
      </c>
      <c r="H631" s="80">
        <v>-3.5925340068663429E-2</v>
      </c>
      <c r="I631" t="e">
        <f>MATCH(D631,#REF!,0)</f>
        <v>#REF!</v>
      </c>
      <c r="J631" t="str">
        <f t="shared" si="9"/>
        <v>266252</v>
      </c>
    </row>
    <row r="632" spans="1:10" x14ac:dyDescent="0.25">
      <c r="A632" t="s">
        <v>1868</v>
      </c>
      <c r="B632" t="s">
        <v>1761</v>
      </c>
      <c r="C632" t="s">
        <v>47</v>
      </c>
      <c r="D632" t="s">
        <v>4017</v>
      </c>
      <c r="E632" s="54">
        <v>367486</v>
      </c>
      <c r="F632" s="54">
        <v>406132</v>
      </c>
      <c r="G632" s="54">
        <v>38646</v>
      </c>
      <c r="H632" s="80">
        <v>0.1051631898902271</v>
      </c>
      <c r="I632" t="e">
        <f>MATCH(D632,#REF!,0)</f>
        <v>#REF!</v>
      </c>
      <c r="J632" t="str">
        <f t="shared" si="9"/>
        <v>266267</v>
      </c>
    </row>
    <row r="633" spans="1:10" x14ac:dyDescent="0.25">
      <c r="A633" t="s">
        <v>1871</v>
      </c>
      <c r="B633" t="s">
        <v>1761</v>
      </c>
      <c r="C633" t="s">
        <v>47</v>
      </c>
      <c r="D633" t="s">
        <v>4018</v>
      </c>
      <c r="E633" s="54">
        <v>990040</v>
      </c>
      <c r="F633" s="54">
        <v>987385</v>
      </c>
      <c r="G633" s="54">
        <v>-2655</v>
      </c>
      <c r="H633" s="80">
        <v>-2.6817098299058624E-3</v>
      </c>
      <c r="I633" t="e">
        <f>MATCH(D633,#REF!,0)</f>
        <v>#REF!</v>
      </c>
      <c r="J633" t="str">
        <f t="shared" si="9"/>
        <v>266378</v>
      </c>
    </row>
    <row r="634" spans="1:10" x14ac:dyDescent="0.25">
      <c r="A634" t="s">
        <v>1874</v>
      </c>
      <c r="B634" t="s">
        <v>1761</v>
      </c>
      <c r="C634" t="s">
        <v>27</v>
      </c>
      <c r="D634" t="s">
        <v>4019</v>
      </c>
      <c r="E634" s="54">
        <v>529825</v>
      </c>
      <c r="F634" s="54">
        <v>479632</v>
      </c>
      <c r="G634" s="54">
        <v>-50193</v>
      </c>
      <c r="H634" s="80">
        <v>-9.4735054027273155E-2</v>
      </c>
      <c r="I634" t="e">
        <f>MATCH(D634,#REF!,0)</f>
        <v>#REF!</v>
      </c>
      <c r="J634" t="str">
        <f t="shared" si="9"/>
        <v>266624</v>
      </c>
    </row>
    <row r="635" spans="1:10" x14ac:dyDescent="0.25">
      <c r="A635" t="s">
        <v>1877</v>
      </c>
      <c r="B635" t="s">
        <v>1761</v>
      </c>
      <c r="C635" t="s">
        <v>99</v>
      </c>
      <c r="D635" t="s">
        <v>4020</v>
      </c>
      <c r="E635" s="54">
        <v>1751082</v>
      </c>
      <c r="F635" s="54">
        <v>1691984</v>
      </c>
      <c r="G635" s="54">
        <v>-59098</v>
      </c>
      <c r="H635" s="80">
        <v>-3.374941893069542E-2</v>
      </c>
      <c r="I635" t="e">
        <f>MATCH(D635,#REF!,0)</f>
        <v>#REF!</v>
      </c>
      <c r="J635" t="str">
        <f t="shared" si="9"/>
        <v>269049</v>
      </c>
    </row>
    <row r="636" spans="1:10" x14ac:dyDescent="0.25">
      <c r="A636" t="s">
        <v>1879</v>
      </c>
      <c r="B636" t="s">
        <v>1761</v>
      </c>
      <c r="C636" t="s">
        <v>99</v>
      </c>
      <c r="D636" t="s">
        <v>4021</v>
      </c>
      <c r="E636" s="54">
        <v>1548668</v>
      </c>
      <c r="F636" s="54">
        <v>1519729</v>
      </c>
      <c r="G636" s="54">
        <v>-28939</v>
      </c>
      <c r="H636" s="80">
        <v>-1.8686380812414281E-2</v>
      </c>
      <c r="I636" t="e">
        <f>MATCH(D636,#REF!,0)</f>
        <v>#REF!</v>
      </c>
      <c r="J636" t="str">
        <f t="shared" si="9"/>
        <v>269081</v>
      </c>
    </row>
    <row r="637" spans="1:10" x14ac:dyDescent="0.25">
      <c r="A637" t="s">
        <v>1880</v>
      </c>
      <c r="B637" t="s">
        <v>1761</v>
      </c>
      <c r="C637" t="s">
        <v>99</v>
      </c>
      <c r="D637" t="s">
        <v>4022</v>
      </c>
      <c r="E637" s="54">
        <v>1669898</v>
      </c>
      <c r="F637" s="54">
        <v>1691181</v>
      </c>
      <c r="G637" s="54">
        <v>21283</v>
      </c>
      <c r="H637" s="80">
        <v>1.2745089819857261E-2</v>
      </c>
      <c r="I637" t="e">
        <f>MATCH(D637,#REF!,0)</f>
        <v>#REF!</v>
      </c>
      <c r="J637" t="str">
        <f t="shared" si="9"/>
        <v>269099</v>
      </c>
    </row>
    <row r="638" spans="1:10" x14ac:dyDescent="0.25">
      <c r="A638" t="s">
        <v>1881</v>
      </c>
      <c r="B638" t="s">
        <v>1761</v>
      </c>
      <c r="C638" t="s">
        <v>99</v>
      </c>
      <c r="D638" t="s">
        <v>4023</v>
      </c>
      <c r="E638" s="54">
        <v>3714792</v>
      </c>
      <c r="F638" s="54">
        <v>3707330</v>
      </c>
      <c r="G638" s="54">
        <v>-7462</v>
      </c>
      <c r="H638" s="80">
        <v>-2.0087261951678586E-3</v>
      </c>
      <c r="I638" t="e">
        <f>MATCH(D638,#REF!,0)</f>
        <v>#REF!</v>
      </c>
      <c r="J638" t="str">
        <f t="shared" si="9"/>
        <v>269125</v>
      </c>
    </row>
    <row r="639" spans="1:10" x14ac:dyDescent="0.25">
      <c r="A639" t="s">
        <v>1883</v>
      </c>
      <c r="B639" t="s">
        <v>1761</v>
      </c>
      <c r="C639" t="s">
        <v>99</v>
      </c>
      <c r="D639" t="s">
        <v>4024</v>
      </c>
      <c r="E639" s="54">
        <v>1922178</v>
      </c>
      <c r="F639" s="54">
        <v>1832712</v>
      </c>
      <c r="G639" s="54">
        <v>-89466</v>
      </c>
      <c r="H639" s="80">
        <v>-4.6544076563148677E-2</v>
      </c>
      <c r="I639" t="e">
        <f>MATCH(D639,#REF!,0)</f>
        <v>#REF!</v>
      </c>
      <c r="J639" t="str">
        <f t="shared" si="9"/>
        <v>269161</v>
      </c>
    </row>
    <row r="640" spans="1:10" x14ac:dyDescent="0.25">
      <c r="A640" t="s">
        <v>1886</v>
      </c>
      <c r="B640" t="s">
        <v>1761</v>
      </c>
      <c r="C640" t="s">
        <v>99</v>
      </c>
      <c r="D640" t="s">
        <v>4025</v>
      </c>
      <c r="E640" s="54">
        <v>5022842</v>
      </c>
      <c r="F640" s="54">
        <v>4951200</v>
      </c>
      <c r="G640" s="54">
        <v>-71642</v>
      </c>
      <c r="H640" s="80">
        <v>-1.4263239815228111E-2</v>
      </c>
      <c r="I640" t="e">
        <f>MATCH(D640,#REF!,0)</f>
        <v>#REF!</v>
      </c>
      <c r="J640" t="str">
        <f t="shared" si="9"/>
        <v>269163</v>
      </c>
    </row>
    <row r="641" spans="1:10" x14ac:dyDescent="0.25">
      <c r="A641" t="s">
        <v>1887</v>
      </c>
      <c r="B641" t="s">
        <v>1888</v>
      </c>
      <c r="C641" t="s">
        <v>19</v>
      </c>
      <c r="D641" t="s">
        <v>4026</v>
      </c>
      <c r="E641" s="54">
        <v>17307283</v>
      </c>
      <c r="F641" s="54">
        <v>17158792</v>
      </c>
      <c r="G641" s="54">
        <v>-148491</v>
      </c>
      <c r="H641" s="80">
        <v>-8.5796828999676038E-3</v>
      </c>
      <c r="I641" t="e">
        <f>MATCH(D641,#REF!,0)</f>
        <v>#REF!</v>
      </c>
      <c r="J641" t="str">
        <f t="shared" si="9"/>
        <v>279999</v>
      </c>
    </row>
    <row r="642" spans="1:10" x14ac:dyDescent="0.25">
      <c r="A642" t="s">
        <v>1310</v>
      </c>
      <c r="B642" t="s">
        <v>1888</v>
      </c>
      <c r="C642" t="s">
        <v>27</v>
      </c>
      <c r="D642" t="s">
        <v>4027</v>
      </c>
      <c r="E642" s="54">
        <v>397782</v>
      </c>
      <c r="F642" s="54">
        <v>419321</v>
      </c>
      <c r="G642" s="54">
        <v>21539</v>
      </c>
      <c r="H642" s="80">
        <v>5.4147749269700486E-2</v>
      </c>
      <c r="I642" t="e">
        <f>MATCH(D642,#REF!,0)</f>
        <v>#REF!</v>
      </c>
      <c r="J642" t="str">
        <f t="shared" si="9"/>
        <v>270456</v>
      </c>
    </row>
    <row r="643" spans="1:10" x14ac:dyDescent="0.25">
      <c r="A643" t="s">
        <v>1892</v>
      </c>
      <c r="B643" t="s">
        <v>1888</v>
      </c>
      <c r="C643" t="s">
        <v>47</v>
      </c>
      <c r="D643" t="s">
        <v>4028</v>
      </c>
      <c r="E643" s="54">
        <v>283236</v>
      </c>
      <c r="F643" s="54">
        <v>269694</v>
      </c>
      <c r="G643" s="54">
        <v>-13542</v>
      </c>
      <c r="H643" s="80">
        <v>-4.7811718849298815E-2</v>
      </c>
      <c r="I643" t="e">
        <f>MATCH(D643,#REF!,0)</f>
        <v>#REF!</v>
      </c>
      <c r="J643" t="str">
        <f t="shared" ref="J643:J706" si="10">LEFT(D643,2)&amp;IF(MID(D643,3,4)="0000","9999",MID(D643,3,4))</f>
        <v>270996</v>
      </c>
    </row>
    <row r="644" spans="1:10" x14ac:dyDescent="0.25">
      <c r="A644" t="s">
        <v>1894</v>
      </c>
      <c r="B644" t="s">
        <v>1888</v>
      </c>
      <c r="C644" t="s">
        <v>27</v>
      </c>
      <c r="D644" t="s">
        <v>4029</v>
      </c>
      <c r="E644" s="54">
        <v>2263106</v>
      </c>
      <c r="F644" s="54">
        <v>2224734</v>
      </c>
      <c r="G644" s="54">
        <v>-38372</v>
      </c>
      <c r="H644" s="80">
        <v>-1.6955458560049774E-2</v>
      </c>
      <c r="I644" t="e">
        <f>MATCH(D644,#REF!,0)</f>
        <v>#REF!</v>
      </c>
      <c r="J644" t="str">
        <f t="shared" si="10"/>
        <v>271266</v>
      </c>
    </row>
    <row r="645" spans="1:10" x14ac:dyDescent="0.25">
      <c r="A645" t="s">
        <v>1898</v>
      </c>
      <c r="B645" t="s">
        <v>1888</v>
      </c>
      <c r="C645" t="s">
        <v>27</v>
      </c>
      <c r="D645" t="s">
        <v>4030</v>
      </c>
      <c r="E645" s="54">
        <v>253017</v>
      </c>
      <c r="F645" s="54">
        <v>224976</v>
      </c>
      <c r="G645" s="54">
        <v>-28041</v>
      </c>
      <c r="H645" s="80">
        <v>-0.11082654525190007</v>
      </c>
      <c r="I645" t="e">
        <f>MATCH(D645,#REF!,0)</f>
        <v>#REF!</v>
      </c>
      <c r="J645" t="str">
        <f t="shared" si="10"/>
        <v>271338</v>
      </c>
    </row>
    <row r="646" spans="1:10" x14ac:dyDescent="0.25">
      <c r="A646" t="s">
        <v>1901</v>
      </c>
      <c r="B646" t="s">
        <v>1888</v>
      </c>
      <c r="C646" t="s">
        <v>27</v>
      </c>
      <c r="D646" t="s">
        <v>4031</v>
      </c>
      <c r="E646" s="54">
        <v>373564</v>
      </c>
      <c r="F646" s="54">
        <v>372881</v>
      </c>
      <c r="G646" s="54">
        <v>-683</v>
      </c>
      <c r="H646" s="80">
        <v>-1.8283346360998384E-3</v>
      </c>
      <c r="I646" t="e">
        <f>MATCH(D646,#REF!,0)</f>
        <v>#REF!</v>
      </c>
      <c r="J646" t="str">
        <f t="shared" si="10"/>
        <v>272922</v>
      </c>
    </row>
    <row r="647" spans="1:10" x14ac:dyDescent="0.25">
      <c r="A647" t="s">
        <v>1905</v>
      </c>
      <c r="B647" t="s">
        <v>1888</v>
      </c>
      <c r="C647" t="s">
        <v>27</v>
      </c>
      <c r="D647" t="s">
        <v>4032</v>
      </c>
      <c r="E647" s="54">
        <v>11046767</v>
      </c>
      <c r="F647" s="54">
        <v>10722550</v>
      </c>
      <c r="G647" s="54">
        <v>-324217</v>
      </c>
      <c r="H647" s="80">
        <v>-2.934949202784851E-2</v>
      </c>
      <c r="I647" t="e">
        <f>MATCH(D647,#REF!,0)</f>
        <v>#REF!</v>
      </c>
      <c r="J647" t="str">
        <f t="shared" si="10"/>
        <v>273120</v>
      </c>
    </row>
    <row r="648" spans="1:10" x14ac:dyDescent="0.25">
      <c r="A648" t="s">
        <v>1907</v>
      </c>
      <c r="B648" t="s">
        <v>1888</v>
      </c>
      <c r="C648" t="s">
        <v>27</v>
      </c>
      <c r="D648" t="s">
        <v>4033</v>
      </c>
      <c r="E648" s="54">
        <v>157843</v>
      </c>
      <c r="F648" s="54">
        <v>155775</v>
      </c>
      <c r="G648" s="54">
        <v>-2068</v>
      </c>
      <c r="H648" s="80">
        <v>-1.310162629955082E-2</v>
      </c>
      <c r="I648" t="e">
        <f>MATCH(D648,#REF!,0)</f>
        <v>#REF!</v>
      </c>
      <c r="J648" t="str">
        <f t="shared" si="10"/>
        <v>273150</v>
      </c>
    </row>
    <row r="649" spans="1:10" x14ac:dyDescent="0.25">
      <c r="A649" t="s">
        <v>1910</v>
      </c>
      <c r="B649" t="s">
        <v>1888</v>
      </c>
      <c r="C649" t="s">
        <v>47</v>
      </c>
      <c r="D649" t="s">
        <v>4034</v>
      </c>
      <c r="E649" s="54">
        <v>224340</v>
      </c>
      <c r="F649" s="54">
        <v>228647</v>
      </c>
      <c r="G649" s="54">
        <v>4307</v>
      </c>
      <c r="H649" s="80">
        <v>1.9198537933493805E-2</v>
      </c>
      <c r="I649" t="e">
        <f>MATCH(D649,#REF!,0)</f>
        <v>#REF!</v>
      </c>
      <c r="J649" t="str">
        <f t="shared" si="10"/>
        <v>273198</v>
      </c>
    </row>
    <row r="650" spans="1:10" x14ac:dyDescent="0.25">
      <c r="A650" t="s">
        <v>1912</v>
      </c>
      <c r="B650" t="s">
        <v>1888</v>
      </c>
      <c r="C650" t="s">
        <v>27</v>
      </c>
      <c r="D650" t="s">
        <v>4035</v>
      </c>
      <c r="E650" s="54">
        <v>61128</v>
      </c>
      <c r="F650" s="54">
        <v>63840</v>
      </c>
      <c r="G650" s="54">
        <v>2712</v>
      </c>
      <c r="H650" s="80">
        <v>4.4365920691009031E-2</v>
      </c>
      <c r="I650" t="e">
        <f>MATCH(D650,#REF!,0)</f>
        <v>#REF!</v>
      </c>
      <c r="J650" t="str">
        <f t="shared" si="10"/>
        <v>273456</v>
      </c>
    </row>
    <row r="651" spans="1:10" x14ac:dyDescent="0.25">
      <c r="A651" t="s">
        <v>1914</v>
      </c>
      <c r="B651" t="s">
        <v>1888</v>
      </c>
      <c r="C651" t="s">
        <v>27</v>
      </c>
      <c r="D651" t="s">
        <v>4036</v>
      </c>
      <c r="E651" s="54">
        <v>237844</v>
      </c>
      <c r="F651" s="54">
        <v>236820</v>
      </c>
      <c r="G651" s="54">
        <v>-1024</v>
      </c>
      <c r="H651" s="80">
        <v>-4.3053429979314174E-3</v>
      </c>
      <c r="I651" t="e">
        <f>MATCH(D651,#REF!,0)</f>
        <v>#REF!</v>
      </c>
      <c r="J651" t="str">
        <f t="shared" si="10"/>
        <v>273768</v>
      </c>
    </row>
    <row r="652" spans="1:10" x14ac:dyDescent="0.25">
      <c r="A652" t="s">
        <v>1916</v>
      </c>
      <c r="B652" t="s">
        <v>1888</v>
      </c>
      <c r="C652" t="s">
        <v>27</v>
      </c>
      <c r="D652" t="s">
        <v>4037</v>
      </c>
      <c r="E652" s="54">
        <v>582421</v>
      </c>
      <c r="F652" s="54">
        <v>542789</v>
      </c>
      <c r="G652" s="54">
        <v>-39632</v>
      </c>
      <c r="H652" s="80">
        <v>-6.8046996931772727E-2</v>
      </c>
      <c r="I652" t="e">
        <f>MATCH(D652,#REF!,0)</f>
        <v>#REF!</v>
      </c>
      <c r="J652" t="str">
        <f t="shared" si="10"/>
        <v>273930</v>
      </c>
    </row>
    <row r="653" spans="1:10" x14ac:dyDescent="0.25">
      <c r="A653" t="s">
        <v>1920</v>
      </c>
      <c r="B653" t="s">
        <v>1888</v>
      </c>
      <c r="C653" t="s">
        <v>27</v>
      </c>
      <c r="D653" t="s">
        <v>4038</v>
      </c>
      <c r="E653" s="54">
        <v>561535</v>
      </c>
      <c r="F653" s="54">
        <v>536578</v>
      </c>
      <c r="G653" s="54">
        <v>-24957</v>
      </c>
      <c r="H653" s="80">
        <v>-4.4444246574122714E-2</v>
      </c>
      <c r="I653" t="e">
        <f>MATCH(D653,#REF!,0)</f>
        <v>#REF!</v>
      </c>
      <c r="J653" t="str">
        <f t="shared" si="10"/>
        <v>274104</v>
      </c>
    </row>
    <row r="654" spans="1:10" x14ac:dyDescent="0.25">
      <c r="A654" t="s">
        <v>1924</v>
      </c>
      <c r="B654" t="s">
        <v>1888</v>
      </c>
      <c r="C654" t="s">
        <v>27</v>
      </c>
      <c r="D654" t="s">
        <v>4039</v>
      </c>
      <c r="E654" s="54">
        <v>6669327</v>
      </c>
      <c r="F654" s="54">
        <v>6505834</v>
      </c>
      <c r="G654" s="54">
        <v>-163493</v>
      </c>
      <c r="H654" s="80">
        <v>-2.4514167621410676E-2</v>
      </c>
      <c r="I654" t="e">
        <f>MATCH(D654,#REF!,0)</f>
        <v>#REF!</v>
      </c>
      <c r="J654" t="str">
        <f t="shared" si="10"/>
        <v>274164</v>
      </c>
    </row>
    <row r="655" spans="1:10" x14ac:dyDescent="0.25">
      <c r="A655" t="s">
        <v>1926</v>
      </c>
      <c r="B655" t="s">
        <v>1888</v>
      </c>
      <c r="C655" t="s">
        <v>47</v>
      </c>
      <c r="D655" t="s">
        <v>4040</v>
      </c>
      <c r="E655" s="54">
        <v>195510</v>
      </c>
      <c r="F655" s="54">
        <v>185971</v>
      </c>
      <c r="G655" s="54">
        <v>-9539</v>
      </c>
      <c r="H655" s="80">
        <v>-4.8790343204951153E-2</v>
      </c>
      <c r="I655" t="e">
        <f>MATCH(D655,#REF!,0)</f>
        <v>#REF!</v>
      </c>
      <c r="J655" t="str">
        <f t="shared" si="10"/>
        <v>275040</v>
      </c>
    </row>
    <row r="656" spans="1:10" x14ac:dyDescent="0.25">
      <c r="A656" t="s">
        <v>1929</v>
      </c>
      <c r="B656" t="s">
        <v>1888</v>
      </c>
      <c r="C656" t="s">
        <v>99</v>
      </c>
      <c r="D656" t="s">
        <v>4041</v>
      </c>
      <c r="E656" s="54">
        <v>1155626</v>
      </c>
      <c r="F656" s="54">
        <v>1136519</v>
      </c>
      <c r="G656" s="54">
        <v>-19107</v>
      </c>
      <c r="H656" s="80">
        <v>-1.6533895914422139E-2</v>
      </c>
      <c r="I656" t="e">
        <f>MATCH(D656,#REF!,0)</f>
        <v>#REF!</v>
      </c>
      <c r="J656" t="str">
        <f t="shared" si="10"/>
        <v>279003</v>
      </c>
    </row>
    <row r="657" spans="1:10" x14ac:dyDescent="0.25">
      <c r="A657" t="s">
        <v>1930</v>
      </c>
      <c r="B657" t="s">
        <v>1888</v>
      </c>
      <c r="C657" t="s">
        <v>99</v>
      </c>
      <c r="D657" t="s">
        <v>4042</v>
      </c>
      <c r="E657" s="54">
        <v>1698552</v>
      </c>
      <c r="F657" s="54">
        <v>1680113</v>
      </c>
      <c r="G657" s="54">
        <v>-18439</v>
      </c>
      <c r="H657" s="80">
        <v>-1.085571710492231E-2</v>
      </c>
      <c r="I657" t="e">
        <f>MATCH(D657,#REF!,0)</f>
        <v>#REF!</v>
      </c>
      <c r="J657" t="str">
        <f t="shared" si="10"/>
        <v>279037</v>
      </c>
    </row>
    <row r="658" spans="1:10" x14ac:dyDescent="0.25">
      <c r="A658" t="s">
        <v>1931</v>
      </c>
      <c r="B658" t="s">
        <v>1888</v>
      </c>
      <c r="C658" t="s">
        <v>99</v>
      </c>
      <c r="D658" t="s">
        <v>4043</v>
      </c>
      <c r="E658" s="54">
        <v>2501229</v>
      </c>
      <c r="F658" s="54">
        <v>2545275</v>
      </c>
      <c r="G658" s="54">
        <v>44046</v>
      </c>
      <c r="H658" s="80">
        <v>1.7609743050316463E-2</v>
      </c>
      <c r="I658" t="e">
        <f>MATCH(D658,#REF!,0)</f>
        <v>#REF!</v>
      </c>
      <c r="J658" t="str">
        <f t="shared" si="10"/>
        <v>279053</v>
      </c>
    </row>
    <row r="659" spans="1:10" x14ac:dyDescent="0.25">
      <c r="A659" t="s">
        <v>1933</v>
      </c>
      <c r="B659" t="s">
        <v>1888</v>
      </c>
      <c r="C659" t="s">
        <v>99</v>
      </c>
      <c r="D659" t="s">
        <v>4044</v>
      </c>
      <c r="E659" s="54">
        <v>1036034</v>
      </c>
      <c r="F659" s="54">
        <v>1095446</v>
      </c>
      <c r="G659" s="54">
        <v>59412</v>
      </c>
      <c r="H659" s="80">
        <v>5.7345608348760756E-2</v>
      </c>
      <c r="I659" t="e">
        <f>MATCH(D659,#REF!,0)</f>
        <v>#REF!</v>
      </c>
      <c r="J659" t="str">
        <f t="shared" si="10"/>
        <v>279123</v>
      </c>
    </row>
    <row r="660" spans="1:10" x14ac:dyDescent="0.25">
      <c r="A660" t="s">
        <v>1935</v>
      </c>
      <c r="B660" t="s">
        <v>1888</v>
      </c>
      <c r="C660" t="s">
        <v>99</v>
      </c>
      <c r="D660" t="s">
        <v>4045</v>
      </c>
      <c r="E660" s="54">
        <v>1834411</v>
      </c>
      <c r="F660" s="54">
        <v>1821195</v>
      </c>
      <c r="G660" s="54">
        <v>-13216</v>
      </c>
      <c r="H660" s="80">
        <v>-7.2044923411383821E-3</v>
      </c>
      <c r="I660" t="e">
        <f>MATCH(D660,#REF!,0)</f>
        <v>#REF!</v>
      </c>
      <c r="J660" t="str">
        <f t="shared" si="10"/>
        <v>279137</v>
      </c>
    </row>
    <row r="661" spans="1:10" x14ac:dyDescent="0.25">
      <c r="A661" t="s">
        <v>1937</v>
      </c>
      <c r="B661" t="s">
        <v>1888</v>
      </c>
      <c r="C661" t="s">
        <v>99</v>
      </c>
      <c r="D661" t="s">
        <v>4046</v>
      </c>
      <c r="E661" s="54">
        <v>669694</v>
      </c>
      <c r="F661" s="54">
        <v>692824</v>
      </c>
      <c r="G661" s="54">
        <v>23130</v>
      </c>
      <c r="H661" s="80">
        <v>3.4538162205425167E-2</v>
      </c>
      <c r="I661" t="e">
        <f>MATCH(D661,#REF!,0)</f>
        <v>#REF!</v>
      </c>
      <c r="J661" t="str">
        <f t="shared" si="10"/>
        <v>279163</v>
      </c>
    </row>
    <row r="662" spans="1:10" x14ac:dyDescent="0.25">
      <c r="A662" t="s">
        <v>1938</v>
      </c>
      <c r="B662" t="s">
        <v>1939</v>
      </c>
      <c r="C662" t="s">
        <v>19</v>
      </c>
      <c r="D662" t="s">
        <v>4047</v>
      </c>
      <c r="E662" s="54">
        <v>20966693</v>
      </c>
      <c r="F662" s="54">
        <v>20771388</v>
      </c>
      <c r="G662" s="54">
        <v>-195305</v>
      </c>
      <c r="H662" s="80">
        <v>-9.3150121480769527E-3</v>
      </c>
      <c r="I662" t="e">
        <f>MATCH(D662,#REF!,0)</f>
        <v>#REF!</v>
      </c>
      <c r="J662" t="str">
        <f t="shared" si="10"/>
        <v>299999</v>
      </c>
    </row>
    <row r="663" spans="1:10" x14ac:dyDescent="0.25">
      <c r="A663" t="s">
        <v>1941</v>
      </c>
      <c r="B663" t="s">
        <v>1939</v>
      </c>
      <c r="C663" t="s">
        <v>47</v>
      </c>
      <c r="D663" t="s">
        <v>4048</v>
      </c>
      <c r="E663" s="54">
        <v>212434</v>
      </c>
      <c r="F663" s="54">
        <v>228360</v>
      </c>
      <c r="G663" s="54">
        <v>15926</v>
      </c>
      <c r="H663" s="80">
        <v>7.496916689418831E-2</v>
      </c>
      <c r="I663" t="e">
        <f>MATCH(D663,#REF!,0)</f>
        <v>#REF!</v>
      </c>
      <c r="J663" t="str">
        <f t="shared" si="10"/>
        <v>290534</v>
      </c>
    </row>
    <row r="664" spans="1:10" x14ac:dyDescent="0.25">
      <c r="A664" t="s">
        <v>1943</v>
      </c>
      <c r="B664" t="s">
        <v>1939</v>
      </c>
      <c r="C664" t="s">
        <v>27</v>
      </c>
      <c r="D664" t="s">
        <v>4049</v>
      </c>
      <c r="E664" s="54">
        <v>886726</v>
      </c>
      <c r="F664" s="54">
        <v>852778</v>
      </c>
      <c r="G664" s="54">
        <v>-33948</v>
      </c>
      <c r="H664" s="80">
        <v>-3.8284656139551565E-2</v>
      </c>
      <c r="I664" t="e">
        <f>MATCH(D664,#REF!,0)</f>
        <v>#REF!</v>
      </c>
      <c r="J664" t="str">
        <f t="shared" si="10"/>
        <v>291152</v>
      </c>
    </row>
    <row r="665" spans="1:10" x14ac:dyDescent="0.25">
      <c r="A665" t="s">
        <v>1946</v>
      </c>
      <c r="B665" t="s">
        <v>1939</v>
      </c>
      <c r="C665" t="s">
        <v>47</v>
      </c>
      <c r="D665" t="s">
        <v>4050</v>
      </c>
      <c r="E665" s="54">
        <v>226151</v>
      </c>
      <c r="F665" s="54">
        <v>214078</v>
      </c>
      <c r="G665" s="54">
        <v>-12073</v>
      </c>
      <c r="H665" s="80">
        <v>-5.3384685453524414E-2</v>
      </c>
      <c r="I665" t="e">
        <f>MATCH(D665,#REF!,0)</f>
        <v>#REF!</v>
      </c>
      <c r="J665" t="str">
        <f t="shared" si="10"/>
        <v>291806</v>
      </c>
    </row>
    <row r="666" spans="1:10" x14ac:dyDescent="0.25">
      <c r="A666" t="s">
        <v>1950</v>
      </c>
      <c r="B666" t="s">
        <v>1939</v>
      </c>
      <c r="C666" t="s">
        <v>47</v>
      </c>
      <c r="D666" t="s">
        <v>4051</v>
      </c>
      <c r="E666" s="54">
        <v>788842</v>
      </c>
      <c r="F666" s="54">
        <v>762612</v>
      </c>
      <c r="G666" s="54">
        <v>-26230</v>
      </c>
      <c r="H666" s="80">
        <v>-3.3251272117863905E-2</v>
      </c>
      <c r="I666" t="e">
        <f>MATCH(D666,#REF!,0)</f>
        <v>#REF!</v>
      </c>
      <c r="J666" t="str">
        <f t="shared" si="10"/>
        <v>292562</v>
      </c>
    </row>
    <row r="667" spans="1:10" x14ac:dyDescent="0.25">
      <c r="A667" t="s">
        <v>1953</v>
      </c>
      <c r="B667" t="s">
        <v>1939</v>
      </c>
      <c r="C667" t="s">
        <v>27</v>
      </c>
      <c r="D667" t="s">
        <v>4052</v>
      </c>
      <c r="E667" s="54">
        <v>233794</v>
      </c>
      <c r="F667" s="54">
        <v>243431</v>
      </c>
      <c r="G667" s="54">
        <v>9637</v>
      </c>
      <c r="H667" s="80">
        <v>4.1220048418693381E-2</v>
      </c>
      <c r="I667" t="e">
        <f>MATCH(D667,#REF!,0)</f>
        <v>#REF!</v>
      </c>
      <c r="J667" t="str">
        <f t="shared" si="10"/>
        <v>292628</v>
      </c>
    </row>
    <row r="668" spans="1:10" x14ac:dyDescent="0.25">
      <c r="A668" t="s">
        <v>1956</v>
      </c>
      <c r="B668" t="s">
        <v>1939</v>
      </c>
      <c r="C668" t="s">
        <v>27</v>
      </c>
      <c r="D668" t="s">
        <v>4053</v>
      </c>
      <c r="E668" s="54">
        <v>499692</v>
      </c>
      <c r="F668" s="54">
        <v>504300</v>
      </c>
      <c r="G668" s="54">
        <v>4608</v>
      </c>
      <c r="H668" s="80">
        <v>9.2216805552220171E-3</v>
      </c>
      <c r="I668" t="e">
        <f>MATCH(D668,#REF!,0)</f>
        <v>#REF!</v>
      </c>
      <c r="J668" t="str">
        <f t="shared" si="10"/>
        <v>292652</v>
      </c>
    </row>
    <row r="669" spans="1:10" x14ac:dyDescent="0.25">
      <c r="A669" t="s">
        <v>1511</v>
      </c>
      <c r="B669" t="s">
        <v>1939</v>
      </c>
      <c r="C669" t="s">
        <v>27</v>
      </c>
      <c r="D669" t="s">
        <v>4054</v>
      </c>
      <c r="E669" s="54">
        <v>7638008</v>
      </c>
      <c r="F669" s="54">
        <v>7531079</v>
      </c>
      <c r="G669" s="54">
        <v>-106929</v>
      </c>
      <c r="H669" s="80">
        <v>-1.3999592563925044E-2</v>
      </c>
      <c r="I669" t="e">
        <f>MATCH(D669,#REF!,0)</f>
        <v>#REF!</v>
      </c>
      <c r="J669" t="str">
        <f t="shared" si="10"/>
        <v>292670</v>
      </c>
    </row>
    <row r="670" spans="1:10" x14ac:dyDescent="0.25">
      <c r="A670" t="s">
        <v>1961</v>
      </c>
      <c r="B670" t="s">
        <v>1939</v>
      </c>
      <c r="C670" t="s">
        <v>47</v>
      </c>
      <c r="D670" t="s">
        <v>4055</v>
      </c>
      <c r="E670" s="54">
        <v>305228</v>
      </c>
      <c r="F670" s="54">
        <v>338070</v>
      </c>
      <c r="G670" s="54">
        <v>32842</v>
      </c>
      <c r="H670" s="80">
        <v>0.10759825441964695</v>
      </c>
      <c r="I670" t="e">
        <f>MATCH(D670,#REF!,0)</f>
        <v>#REF!</v>
      </c>
      <c r="J670" t="str">
        <f t="shared" si="10"/>
        <v>292958</v>
      </c>
    </row>
    <row r="671" spans="1:10" x14ac:dyDescent="0.25">
      <c r="A671" t="s">
        <v>1963</v>
      </c>
      <c r="B671" t="s">
        <v>1939</v>
      </c>
      <c r="C671" t="s">
        <v>47</v>
      </c>
      <c r="D671" t="s">
        <v>4056</v>
      </c>
      <c r="E671" s="54">
        <v>240326</v>
      </c>
      <c r="F671" s="54">
        <v>230310</v>
      </c>
      <c r="G671" s="54">
        <v>-10016</v>
      </c>
      <c r="H671" s="80">
        <v>-4.1676722452002699E-2</v>
      </c>
      <c r="I671" t="e">
        <f>MATCH(D671,#REF!,0)</f>
        <v>#REF!</v>
      </c>
      <c r="J671" t="str">
        <f t="shared" si="10"/>
        <v>293852</v>
      </c>
    </row>
    <row r="672" spans="1:10" x14ac:dyDescent="0.25">
      <c r="A672" t="s">
        <v>1965</v>
      </c>
      <c r="B672" t="s">
        <v>1939</v>
      </c>
      <c r="C672" t="s">
        <v>27</v>
      </c>
      <c r="D672" t="s">
        <v>4057</v>
      </c>
      <c r="E672" s="54">
        <v>332729</v>
      </c>
      <c r="F672" s="54">
        <v>337929</v>
      </c>
      <c r="G672" s="54">
        <v>5200</v>
      </c>
      <c r="H672" s="80">
        <v>1.5628334169849937E-2</v>
      </c>
      <c r="I672" t="e">
        <f>MATCH(D672,#REF!,0)</f>
        <v>#REF!</v>
      </c>
      <c r="J672" t="str">
        <f t="shared" si="10"/>
        <v>294578</v>
      </c>
    </row>
    <row r="673" spans="1:10" x14ac:dyDescent="0.25">
      <c r="A673" t="s">
        <v>1968</v>
      </c>
      <c r="B673" t="s">
        <v>1939</v>
      </c>
      <c r="C673" t="s">
        <v>27</v>
      </c>
      <c r="D673" t="s">
        <v>4058</v>
      </c>
      <c r="E673" s="54">
        <v>1367828</v>
      </c>
      <c r="F673" s="54">
        <v>1341763</v>
      </c>
      <c r="G673" s="54">
        <v>-26065</v>
      </c>
      <c r="H673" s="80">
        <v>-1.9055758472556489E-2</v>
      </c>
      <c r="I673" t="e">
        <f>MATCH(D673,#REF!,0)</f>
        <v>#REF!</v>
      </c>
      <c r="J673" t="str">
        <f t="shared" si="10"/>
        <v>294614</v>
      </c>
    </row>
    <row r="674" spans="1:10" x14ac:dyDescent="0.25">
      <c r="A674" t="s">
        <v>1972</v>
      </c>
      <c r="B674" t="s">
        <v>1939</v>
      </c>
      <c r="C674" t="s">
        <v>27</v>
      </c>
      <c r="D674" t="s">
        <v>4059</v>
      </c>
      <c r="E674" s="54">
        <v>17139557</v>
      </c>
      <c r="F674" s="54">
        <v>16683286</v>
      </c>
      <c r="G674" s="54">
        <v>-456271</v>
      </c>
      <c r="H674" s="80">
        <v>-2.6620933084793266E-2</v>
      </c>
      <c r="I674" t="e">
        <f>MATCH(D674,#REF!,0)</f>
        <v>#REF!</v>
      </c>
      <c r="J674" t="str">
        <f t="shared" si="10"/>
        <v>294626</v>
      </c>
    </row>
    <row r="675" spans="1:10" x14ac:dyDescent="0.25">
      <c r="A675" t="s">
        <v>1408</v>
      </c>
      <c r="B675" t="s">
        <v>1939</v>
      </c>
      <c r="C675" t="s">
        <v>27</v>
      </c>
      <c r="D675" t="s">
        <v>4060</v>
      </c>
      <c r="E675" s="54">
        <v>1280828</v>
      </c>
      <c r="F675" s="54">
        <v>1250993</v>
      </c>
      <c r="G675" s="54">
        <v>-29835</v>
      </c>
      <c r="H675" s="80">
        <v>-2.3293525750530127E-2</v>
      </c>
      <c r="I675" t="e">
        <f>MATCH(D675,#REF!,0)</f>
        <v>#REF!</v>
      </c>
      <c r="J675" t="str">
        <f t="shared" si="10"/>
        <v>294884</v>
      </c>
    </row>
    <row r="676" spans="1:10" x14ac:dyDescent="0.25">
      <c r="A676" t="s">
        <v>98</v>
      </c>
      <c r="B676" t="s">
        <v>1939</v>
      </c>
      <c r="C676" t="s">
        <v>99</v>
      </c>
      <c r="D676" t="s">
        <v>4061</v>
      </c>
      <c r="E676" s="54">
        <v>1103292</v>
      </c>
      <c r="F676" s="54">
        <v>1086128</v>
      </c>
      <c r="G676" s="54">
        <v>-17164</v>
      </c>
      <c r="H676" s="80">
        <v>-1.555707827121016E-2</v>
      </c>
      <c r="I676" t="e">
        <f>MATCH(D676,#REF!,0)</f>
        <v>#REF!</v>
      </c>
      <c r="J676" t="str">
        <f t="shared" si="10"/>
        <v>299099</v>
      </c>
    </row>
    <row r="677" spans="1:10" x14ac:dyDescent="0.25">
      <c r="A677" t="s">
        <v>1976</v>
      </c>
      <c r="B677" t="s">
        <v>1939</v>
      </c>
      <c r="C677" t="s">
        <v>99</v>
      </c>
      <c r="D677" t="s">
        <v>4062</v>
      </c>
      <c r="E677" s="54">
        <v>685881</v>
      </c>
      <c r="F677" s="54">
        <v>633571</v>
      </c>
      <c r="G677" s="54">
        <v>-52310</v>
      </c>
      <c r="H677" s="80">
        <v>-7.6266874282856653E-2</v>
      </c>
      <c r="I677" t="e">
        <f>MATCH(D677,#REF!,0)</f>
        <v>#REF!</v>
      </c>
      <c r="J677" t="str">
        <f t="shared" si="10"/>
        <v>299183</v>
      </c>
    </row>
    <row r="678" spans="1:10" x14ac:dyDescent="0.25">
      <c r="A678" t="s">
        <v>1935</v>
      </c>
      <c r="B678" t="s">
        <v>1939</v>
      </c>
      <c r="C678" t="s">
        <v>99</v>
      </c>
      <c r="D678" t="s">
        <v>4063</v>
      </c>
      <c r="E678" s="54">
        <v>4879333</v>
      </c>
      <c r="F678" s="54">
        <v>4827586</v>
      </c>
      <c r="G678" s="54">
        <v>-51747</v>
      </c>
      <c r="H678" s="80">
        <v>-1.0605342984379217E-2</v>
      </c>
      <c r="I678" t="e">
        <f>MATCH(D678,#REF!,0)</f>
        <v>#REF!</v>
      </c>
      <c r="J678" t="str">
        <f t="shared" si="10"/>
        <v>299189</v>
      </c>
    </row>
    <row r="679" spans="1:10" x14ac:dyDescent="0.25">
      <c r="A679" t="s">
        <v>1979</v>
      </c>
      <c r="B679" t="s">
        <v>1980</v>
      </c>
      <c r="C679" t="s">
        <v>19</v>
      </c>
      <c r="D679" t="s">
        <v>4064</v>
      </c>
      <c r="E679" s="54">
        <v>24504655</v>
      </c>
      <c r="F679" s="54">
        <v>23486071</v>
      </c>
      <c r="G679" s="54">
        <v>-1018584</v>
      </c>
      <c r="H679" s="80">
        <v>-4.1566959420567234E-2</v>
      </c>
      <c r="I679" t="e">
        <f>MATCH(D679,#REF!,0)</f>
        <v>#REF!</v>
      </c>
      <c r="J679" t="str">
        <f t="shared" si="10"/>
        <v>289999</v>
      </c>
    </row>
    <row r="680" spans="1:10" x14ac:dyDescent="0.25">
      <c r="A680" t="s">
        <v>1982</v>
      </c>
      <c r="B680" t="s">
        <v>1980</v>
      </c>
      <c r="C680" t="s">
        <v>27</v>
      </c>
      <c r="D680" t="s">
        <v>4065</v>
      </c>
      <c r="E680" s="54">
        <v>377951</v>
      </c>
      <c r="F680" s="54">
        <v>415068</v>
      </c>
      <c r="G680" s="54">
        <v>37117</v>
      </c>
      <c r="H680" s="80">
        <v>9.8205852081354461E-2</v>
      </c>
      <c r="I680" t="e">
        <f>MATCH(D680,#REF!,0)</f>
        <v>#REF!</v>
      </c>
      <c r="J680" t="str">
        <f t="shared" si="10"/>
        <v>280132</v>
      </c>
    </row>
    <row r="681" spans="1:10" x14ac:dyDescent="0.25">
      <c r="A681" t="s">
        <v>1986</v>
      </c>
      <c r="B681" t="s">
        <v>1980</v>
      </c>
      <c r="C681" t="s">
        <v>27</v>
      </c>
      <c r="D681" t="s">
        <v>4066</v>
      </c>
      <c r="E681" s="54">
        <v>512516</v>
      </c>
      <c r="F681" s="54">
        <v>520651</v>
      </c>
      <c r="G681" s="54">
        <v>8135</v>
      </c>
      <c r="H681" s="80">
        <v>1.5872675194530513E-2</v>
      </c>
      <c r="I681" t="e">
        <f>MATCH(D681,#REF!,0)</f>
        <v>#REF!</v>
      </c>
      <c r="J681" t="str">
        <f t="shared" si="10"/>
        <v>280612</v>
      </c>
    </row>
    <row r="682" spans="1:10" x14ac:dyDescent="0.25">
      <c r="A682" t="s">
        <v>1988</v>
      </c>
      <c r="B682" t="s">
        <v>1980</v>
      </c>
      <c r="C682" t="s">
        <v>27</v>
      </c>
      <c r="D682" t="s">
        <v>4067</v>
      </c>
      <c r="E682" s="54">
        <v>524702</v>
      </c>
      <c r="F682" s="54">
        <v>508306</v>
      </c>
      <c r="G682" s="54">
        <v>-16396</v>
      </c>
      <c r="H682" s="80">
        <v>-3.1248213271533175E-2</v>
      </c>
      <c r="I682" t="e">
        <f>MATCH(D682,#REF!,0)</f>
        <v>#REF!</v>
      </c>
      <c r="J682" t="str">
        <f t="shared" si="10"/>
        <v>280630</v>
      </c>
    </row>
    <row r="683" spans="1:10" x14ac:dyDescent="0.25">
      <c r="A683" t="s">
        <v>1801</v>
      </c>
      <c r="B683" t="s">
        <v>1980</v>
      </c>
      <c r="C683" t="s">
        <v>27</v>
      </c>
      <c r="D683" t="s">
        <v>4068</v>
      </c>
      <c r="E683" s="54">
        <v>1822410</v>
      </c>
      <c r="F683" s="54">
        <v>1754122</v>
      </c>
      <c r="G683" s="54">
        <v>-68288</v>
      </c>
      <c r="H683" s="80">
        <v>-3.7471260583513043E-2</v>
      </c>
      <c r="I683" t="e">
        <f>MATCH(D683,#REF!,0)</f>
        <v>#REF!</v>
      </c>
      <c r="J683" t="str">
        <f t="shared" si="10"/>
        <v>280726</v>
      </c>
    </row>
    <row r="684" spans="1:10" x14ac:dyDescent="0.25">
      <c r="A684" t="s">
        <v>1992</v>
      </c>
      <c r="B684" t="s">
        <v>1980</v>
      </c>
      <c r="C684" t="s">
        <v>47</v>
      </c>
      <c r="D684" t="s">
        <v>4069</v>
      </c>
      <c r="E684" s="54">
        <v>105303</v>
      </c>
      <c r="F684" s="54">
        <v>98436</v>
      </c>
      <c r="G684" s="54">
        <v>-6867</v>
      </c>
      <c r="H684" s="80">
        <v>-6.521181732714168E-2</v>
      </c>
      <c r="I684" t="e">
        <f>MATCH(D684,#REF!,0)</f>
        <v>#REF!</v>
      </c>
      <c r="J684" t="str">
        <f t="shared" si="10"/>
        <v>281002</v>
      </c>
    </row>
    <row r="685" spans="1:10" x14ac:dyDescent="0.25">
      <c r="A685" t="s">
        <v>1995</v>
      </c>
      <c r="B685" t="s">
        <v>1980</v>
      </c>
      <c r="C685" t="s">
        <v>27</v>
      </c>
      <c r="D685" t="s">
        <v>4070</v>
      </c>
      <c r="E685" s="54">
        <v>206668</v>
      </c>
      <c r="F685" s="54">
        <v>184944</v>
      </c>
      <c r="G685" s="54">
        <v>-21724</v>
      </c>
      <c r="H685" s="80">
        <v>-0.10511545086805892</v>
      </c>
      <c r="I685" t="e">
        <f>MATCH(D685,#REF!,0)</f>
        <v>#REF!</v>
      </c>
      <c r="J685" t="str">
        <f t="shared" si="10"/>
        <v>281134</v>
      </c>
    </row>
    <row r="686" spans="1:10" x14ac:dyDescent="0.25">
      <c r="A686" t="s">
        <v>1997</v>
      </c>
      <c r="B686" t="s">
        <v>1998</v>
      </c>
      <c r="C686" t="s">
        <v>19</v>
      </c>
      <c r="D686" t="s">
        <v>4071</v>
      </c>
      <c r="E686" s="54">
        <v>5983857</v>
      </c>
      <c r="F686" s="54">
        <v>5847967</v>
      </c>
      <c r="G686" s="54">
        <v>-135890</v>
      </c>
      <c r="H686" s="80">
        <v>-2.2709433062989306E-2</v>
      </c>
      <c r="I686" t="e">
        <f>MATCH(D686,#REF!,0)</f>
        <v>#REF!</v>
      </c>
      <c r="J686" t="str">
        <f t="shared" si="10"/>
        <v>309999</v>
      </c>
    </row>
    <row r="687" spans="1:10" x14ac:dyDescent="0.25">
      <c r="A687" t="s">
        <v>2000</v>
      </c>
      <c r="B687" t="s">
        <v>1998</v>
      </c>
      <c r="C687" t="s">
        <v>27</v>
      </c>
      <c r="D687" t="s">
        <v>4072</v>
      </c>
      <c r="E687" s="54">
        <v>583761</v>
      </c>
      <c r="F687" s="54">
        <v>556352</v>
      </c>
      <c r="G687" s="54">
        <v>-27409</v>
      </c>
      <c r="H687" s="80">
        <v>-4.6952434301023881E-2</v>
      </c>
      <c r="I687" t="e">
        <f>MATCH(D687,#REF!,0)</f>
        <v>#REF!</v>
      </c>
      <c r="J687" t="str">
        <f t="shared" si="10"/>
        <v>300066</v>
      </c>
    </row>
    <row r="688" spans="1:10" x14ac:dyDescent="0.25">
      <c r="A688" t="s">
        <v>2003</v>
      </c>
      <c r="B688" t="s">
        <v>1998</v>
      </c>
      <c r="C688" t="s">
        <v>27</v>
      </c>
      <c r="D688" t="s">
        <v>4073</v>
      </c>
      <c r="E688" s="54">
        <v>744287</v>
      </c>
      <c r="F688" s="54">
        <v>720280</v>
      </c>
      <c r="G688" s="54">
        <v>-24007</v>
      </c>
      <c r="H688" s="80">
        <v>-3.2255030653497913E-2</v>
      </c>
      <c r="I688" t="e">
        <f>MATCH(D688,#REF!,0)</f>
        <v>#REF!</v>
      </c>
      <c r="J688" t="str">
        <f t="shared" si="10"/>
        <v>300342</v>
      </c>
    </row>
    <row r="689" spans="1:10" x14ac:dyDescent="0.25">
      <c r="A689" t="s">
        <v>2006</v>
      </c>
      <c r="B689" t="s">
        <v>1998</v>
      </c>
      <c r="C689" t="s">
        <v>27</v>
      </c>
      <c r="D689" t="s">
        <v>4074</v>
      </c>
      <c r="E689" s="54">
        <v>547815</v>
      </c>
      <c r="F689" s="54">
        <v>557678</v>
      </c>
      <c r="G689" s="54">
        <v>9863</v>
      </c>
      <c r="H689" s="80">
        <v>1.8004253260681068E-2</v>
      </c>
      <c r="I689" t="e">
        <f>MATCH(D689,#REF!,0)</f>
        <v>#REF!</v>
      </c>
      <c r="J689" t="str">
        <f t="shared" si="10"/>
        <v>300540</v>
      </c>
    </row>
    <row r="690" spans="1:10" x14ac:dyDescent="0.25">
      <c r="A690" t="s">
        <v>2010</v>
      </c>
      <c r="B690" t="s">
        <v>2011</v>
      </c>
      <c r="C690" t="s">
        <v>19</v>
      </c>
      <c r="D690" t="s">
        <v>4075</v>
      </c>
      <c r="E690" s="54">
        <v>43757560</v>
      </c>
      <c r="F690" s="54">
        <v>43513865</v>
      </c>
      <c r="G690" s="54">
        <v>-243695</v>
      </c>
      <c r="H690" s="80">
        <v>-5.5692090692442634E-3</v>
      </c>
      <c r="I690" t="e">
        <f>MATCH(D690,#REF!,0)</f>
        <v>#REF!</v>
      </c>
      <c r="J690" t="str">
        <f t="shared" si="10"/>
        <v>379999</v>
      </c>
    </row>
    <row r="691" spans="1:10" x14ac:dyDescent="0.25">
      <c r="A691" t="s">
        <v>2013</v>
      </c>
      <c r="B691" t="s">
        <v>2011</v>
      </c>
      <c r="C691" t="s">
        <v>27</v>
      </c>
      <c r="D691" t="s">
        <v>4076</v>
      </c>
      <c r="E691" s="54">
        <v>993543</v>
      </c>
      <c r="F691" s="54">
        <v>955989</v>
      </c>
      <c r="G691" s="54">
        <v>-37554</v>
      </c>
      <c r="H691" s="80">
        <v>-3.7798062086895082E-2</v>
      </c>
      <c r="I691" t="e">
        <f>MATCH(D691,#REF!,0)</f>
        <v>#REF!</v>
      </c>
      <c r="J691" t="str">
        <f t="shared" si="10"/>
        <v>370108</v>
      </c>
    </row>
    <row r="692" spans="1:10" x14ac:dyDescent="0.25">
      <c r="A692" t="s">
        <v>2016</v>
      </c>
      <c r="B692" t="s">
        <v>2011</v>
      </c>
      <c r="C692" t="s">
        <v>27</v>
      </c>
      <c r="D692" t="s">
        <v>4077</v>
      </c>
      <c r="E692" s="54">
        <v>458906</v>
      </c>
      <c r="F692" s="54">
        <v>412593</v>
      </c>
      <c r="G692" s="54">
        <v>-46313</v>
      </c>
      <c r="H692" s="80">
        <v>-0.10092044993963906</v>
      </c>
      <c r="I692" t="e">
        <f>MATCH(D692,#REF!,0)</f>
        <v>#REF!</v>
      </c>
      <c r="J692" t="str">
        <f t="shared" si="10"/>
        <v>370432</v>
      </c>
    </row>
    <row r="693" spans="1:10" x14ac:dyDescent="0.25">
      <c r="A693" t="s">
        <v>2018</v>
      </c>
      <c r="B693" t="s">
        <v>2011</v>
      </c>
      <c r="C693" t="s">
        <v>27</v>
      </c>
      <c r="D693" t="s">
        <v>4078</v>
      </c>
      <c r="E693" s="54">
        <v>511488</v>
      </c>
      <c r="F693" s="54">
        <v>504385</v>
      </c>
      <c r="G693" s="54">
        <v>-7103</v>
      </c>
      <c r="H693" s="80">
        <v>-1.3886933808808809E-2</v>
      </c>
      <c r="I693" t="e">
        <f>MATCH(D693,#REF!,0)</f>
        <v>#REF!</v>
      </c>
      <c r="J693" t="str">
        <f t="shared" si="10"/>
        <v>370504</v>
      </c>
    </row>
    <row r="694" spans="1:10" x14ac:dyDescent="0.25">
      <c r="A694" t="s">
        <v>2022</v>
      </c>
      <c r="B694" t="s">
        <v>2011</v>
      </c>
      <c r="C694" t="s">
        <v>27</v>
      </c>
      <c r="D694" t="s">
        <v>4079</v>
      </c>
      <c r="E694" s="54">
        <v>406248</v>
      </c>
      <c r="F694" s="54">
        <v>403505</v>
      </c>
      <c r="G694" s="54">
        <v>-2743</v>
      </c>
      <c r="H694" s="80">
        <v>-6.7520332407790314E-3</v>
      </c>
      <c r="I694" t="e">
        <f>MATCH(D694,#REF!,0)</f>
        <v>#REF!</v>
      </c>
      <c r="J694" t="str">
        <f t="shared" si="10"/>
        <v>370552</v>
      </c>
    </row>
    <row r="695" spans="1:10" x14ac:dyDescent="0.25">
      <c r="A695" t="s">
        <v>2025</v>
      </c>
      <c r="B695" t="s">
        <v>2011</v>
      </c>
      <c r="C695" t="s">
        <v>27</v>
      </c>
      <c r="D695" t="s">
        <v>4080</v>
      </c>
      <c r="E695" s="54">
        <v>4865370</v>
      </c>
      <c r="F695" s="54">
        <v>4985075</v>
      </c>
      <c r="G695" s="54">
        <v>119705</v>
      </c>
      <c r="H695" s="80">
        <v>2.4603473117152448E-2</v>
      </c>
      <c r="I695" t="e">
        <f>MATCH(D695,#REF!,0)</f>
        <v>#REF!</v>
      </c>
      <c r="J695" t="str">
        <f t="shared" si="10"/>
        <v>370558</v>
      </c>
    </row>
    <row r="696" spans="1:10" x14ac:dyDescent="0.25">
      <c r="A696" t="s">
        <v>304</v>
      </c>
      <c r="B696" t="s">
        <v>2011</v>
      </c>
      <c r="C696" t="s">
        <v>27</v>
      </c>
      <c r="D696" t="s">
        <v>4081</v>
      </c>
      <c r="E696" s="54">
        <v>481036</v>
      </c>
      <c r="F696" s="54">
        <v>481426</v>
      </c>
      <c r="G696" s="54">
        <v>390</v>
      </c>
      <c r="H696" s="80">
        <v>8.1075013096732883E-4</v>
      </c>
      <c r="I696" t="e">
        <f>MATCH(D696,#REF!,0)</f>
        <v>#REF!</v>
      </c>
      <c r="J696" t="str">
        <f t="shared" si="10"/>
        <v>370660</v>
      </c>
    </row>
    <row r="697" spans="1:10" x14ac:dyDescent="0.25">
      <c r="A697" t="s">
        <v>2028</v>
      </c>
      <c r="B697" t="s">
        <v>2011</v>
      </c>
      <c r="C697" t="s">
        <v>27</v>
      </c>
      <c r="D697" t="s">
        <v>4082</v>
      </c>
      <c r="E697" s="54">
        <v>1813876</v>
      </c>
      <c r="F697" s="54">
        <v>1795508</v>
      </c>
      <c r="G697" s="54">
        <v>-18368</v>
      </c>
      <c r="H697" s="80">
        <v>-1.0126381296185627E-2</v>
      </c>
      <c r="I697" t="e">
        <f>MATCH(D697,#REF!,0)</f>
        <v>#REF!</v>
      </c>
      <c r="J697" t="str">
        <f t="shared" si="10"/>
        <v>370828</v>
      </c>
    </row>
    <row r="698" spans="1:10" x14ac:dyDescent="0.25">
      <c r="A698" t="s">
        <v>115</v>
      </c>
      <c r="B698" t="s">
        <v>2011</v>
      </c>
      <c r="C698" t="s">
        <v>27</v>
      </c>
      <c r="D698" t="s">
        <v>4083</v>
      </c>
      <c r="E698" s="54">
        <v>1362046</v>
      </c>
      <c r="F698" s="54">
        <v>1316282</v>
      </c>
      <c r="G698" s="54">
        <v>-45764</v>
      </c>
      <c r="H698" s="80">
        <v>-3.3599452588238578E-2</v>
      </c>
      <c r="I698" t="e">
        <f>MATCH(D698,#REF!,0)</f>
        <v>#REF!</v>
      </c>
      <c r="J698" t="str">
        <f t="shared" si="10"/>
        <v>371002</v>
      </c>
    </row>
    <row r="699" spans="1:10" x14ac:dyDescent="0.25">
      <c r="A699" t="s">
        <v>2031</v>
      </c>
      <c r="B699" t="s">
        <v>2011</v>
      </c>
      <c r="C699" t="s">
        <v>27</v>
      </c>
      <c r="D699" t="s">
        <v>4084</v>
      </c>
      <c r="E699" s="54">
        <v>661507</v>
      </c>
      <c r="F699" s="54">
        <v>706401</v>
      </c>
      <c r="G699" s="54">
        <v>44894</v>
      </c>
      <c r="H699" s="80">
        <v>6.7866250848441514E-2</v>
      </c>
      <c r="I699" t="e">
        <f>MATCH(D699,#REF!,0)</f>
        <v>#REF!</v>
      </c>
      <c r="J699" t="str">
        <f t="shared" si="10"/>
        <v>371092</v>
      </c>
    </row>
    <row r="700" spans="1:10" x14ac:dyDescent="0.25">
      <c r="A700" t="s">
        <v>2034</v>
      </c>
      <c r="B700" t="s">
        <v>2011</v>
      </c>
      <c r="C700" t="s">
        <v>27</v>
      </c>
      <c r="D700" t="s">
        <v>4085</v>
      </c>
      <c r="E700" s="54">
        <v>325794</v>
      </c>
      <c r="F700" s="54">
        <v>325648</v>
      </c>
      <c r="G700" s="54">
        <v>-146</v>
      </c>
      <c r="H700" s="80">
        <v>-4.4813593866062606E-4</v>
      </c>
      <c r="I700" t="e">
        <f>MATCH(D700,#REF!,0)</f>
        <v>#REF!</v>
      </c>
      <c r="J700" t="str">
        <f t="shared" si="10"/>
        <v>371158</v>
      </c>
    </row>
    <row r="701" spans="1:10" x14ac:dyDescent="0.25">
      <c r="A701" t="s">
        <v>2038</v>
      </c>
      <c r="B701" t="s">
        <v>2011</v>
      </c>
      <c r="C701" t="s">
        <v>27</v>
      </c>
      <c r="D701" t="s">
        <v>4086</v>
      </c>
      <c r="E701" s="54">
        <v>2020932</v>
      </c>
      <c r="F701" s="54">
        <v>1986926</v>
      </c>
      <c r="G701" s="54">
        <v>-34006</v>
      </c>
      <c r="H701" s="80">
        <v>-1.6826889771649912E-2</v>
      </c>
      <c r="I701" t="e">
        <f>MATCH(D701,#REF!,0)</f>
        <v>#REF!</v>
      </c>
      <c r="J701" t="str">
        <f t="shared" si="10"/>
        <v>371188</v>
      </c>
    </row>
    <row r="702" spans="1:10" x14ac:dyDescent="0.25">
      <c r="A702" t="s">
        <v>2041</v>
      </c>
      <c r="B702" t="s">
        <v>2011</v>
      </c>
      <c r="C702" t="s">
        <v>27</v>
      </c>
      <c r="D702" t="s">
        <v>4087</v>
      </c>
      <c r="E702" s="54">
        <v>851448</v>
      </c>
      <c r="F702" s="54">
        <v>840143</v>
      </c>
      <c r="G702" s="54">
        <v>-11305</v>
      </c>
      <c r="H702" s="80">
        <v>-1.3277381589950297E-2</v>
      </c>
      <c r="I702" t="e">
        <f>MATCH(D702,#REF!,0)</f>
        <v>#REF!</v>
      </c>
      <c r="J702" t="str">
        <f t="shared" si="10"/>
        <v>371194</v>
      </c>
    </row>
    <row r="703" spans="1:10" x14ac:dyDescent="0.25">
      <c r="A703" t="s">
        <v>2044</v>
      </c>
      <c r="B703" t="s">
        <v>2011</v>
      </c>
      <c r="C703" t="s">
        <v>27</v>
      </c>
      <c r="D703" t="s">
        <v>4088</v>
      </c>
      <c r="E703" s="54">
        <v>301142</v>
      </c>
      <c r="F703" s="54">
        <v>310314</v>
      </c>
      <c r="G703" s="54">
        <v>9172</v>
      </c>
      <c r="H703" s="80">
        <v>3.0457392193715922E-2</v>
      </c>
      <c r="I703" t="e">
        <f>MATCH(D703,#REF!,0)</f>
        <v>#REF!</v>
      </c>
      <c r="J703" t="str">
        <f t="shared" si="10"/>
        <v>371338</v>
      </c>
    </row>
    <row r="704" spans="1:10" x14ac:dyDescent="0.25">
      <c r="A704" t="s">
        <v>2047</v>
      </c>
      <c r="B704" t="s">
        <v>2011</v>
      </c>
      <c r="C704" t="s">
        <v>27</v>
      </c>
      <c r="D704" t="s">
        <v>4089</v>
      </c>
      <c r="E704" s="54">
        <v>844953</v>
      </c>
      <c r="F704" s="54">
        <v>809899</v>
      </c>
      <c r="G704" s="54">
        <v>-35054</v>
      </c>
      <c r="H704" s="80">
        <v>-4.1486331192385852E-2</v>
      </c>
      <c r="I704" t="e">
        <f>MATCH(D704,#REF!,0)</f>
        <v>#REF!</v>
      </c>
      <c r="J704" t="str">
        <f t="shared" si="10"/>
        <v>371356</v>
      </c>
    </row>
    <row r="705" spans="1:10" x14ac:dyDescent="0.25">
      <c r="A705" t="s">
        <v>129</v>
      </c>
      <c r="B705" t="s">
        <v>2011</v>
      </c>
      <c r="C705" t="s">
        <v>27</v>
      </c>
      <c r="D705" t="s">
        <v>4090</v>
      </c>
      <c r="E705" s="54">
        <v>370853</v>
      </c>
      <c r="F705" s="54">
        <v>365744</v>
      </c>
      <c r="G705" s="54">
        <v>-5109</v>
      </c>
      <c r="H705" s="80">
        <v>-1.3776348040867945E-2</v>
      </c>
      <c r="I705" t="e">
        <f>MATCH(D705,#REF!,0)</f>
        <v>#REF!</v>
      </c>
      <c r="J705" t="str">
        <f t="shared" si="10"/>
        <v>371452</v>
      </c>
    </row>
    <row r="706" spans="1:10" x14ac:dyDescent="0.25">
      <c r="A706" t="s">
        <v>2053</v>
      </c>
      <c r="B706" t="s">
        <v>2011</v>
      </c>
      <c r="C706" t="s">
        <v>47</v>
      </c>
      <c r="D706" t="s">
        <v>4091</v>
      </c>
      <c r="E706" s="54">
        <v>352879</v>
      </c>
      <c r="F706" s="54">
        <v>325452</v>
      </c>
      <c r="G706" s="54">
        <v>-27427</v>
      </c>
      <c r="H706" s="80">
        <v>-7.7723525627764758E-2</v>
      </c>
      <c r="I706" t="e">
        <f>MATCH(D706,#REF!,0)</f>
        <v>#REF!</v>
      </c>
      <c r="J706" t="str">
        <f t="shared" si="10"/>
        <v>371494</v>
      </c>
    </row>
    <row r="707" spans="1:10" x14ac:dyDescent="0.25">
      <c r="A707" t="s">
        <v>2056</v>
      </c>
      <c r="B707" t="s">
        <v>2011</v>
      </c>
      <c r="C707" t="s">
        <v>27</v>
      </c>
      <c r="D707" t="s">
        <v>4092</v>
      </c>
      <c r="E707" s="54">
        <v>155258</v>
      </c>
      <c r="F707" s="54">
        <v>155004</v>
      </c>
      <c r="G707" s="54">
        <v>-254</v>
      </c>
      <c r="H707" s="80">
        <v>-1.6359865514176404E-3</v>
      </c>
      <c r="I707" t="e">
        <f>MATCH(D707,#REF!,0)</f>
        <v>#REF!</v>
      </c>
      <c r="J707" t="str">
        <f t="shared" ref="J707:J770" si="11">LEFT(D707,2)&amp;IF(MID(D707,3,4)="0000","9999",MID(D707,3,4))</f>
        <v>371644</v>
      </c>
    </row>
    <row r="708" spans="1:10" x14ac:dyDescent="0.25">
      <c r="A708" t="s">
        <v>2058</v>
      </c>
      <c r="B708" t="s">
        <v>2011</v>
      </c>
      <c r="C708" t="s">
        <v>27</v>
      </c>
      <c r="D708" t="s">
        <v>4093</v>
      </c>
      <c r="E708" s="54">
        <v>169129</v>
      </c>
      <c r="F708" s="54">
        <v>153487</v>
      </c>
      <c r="G708" s="54">
        <v>-15642</v>
      </c>
      <c r="H708" s="80">
        <v>-9.248561748724346E-2</v>
      </c>
      <c r="I708" t="e">
        <f>MATCH(D708,#REF!,0)</f>
        <v>#REF!</v>
      </c>
      <c r="J708" t="str">
        <f t="shared" si="11"/>
        <v>371944</v>
      </c>
    </row>
    <row r="709" spans="1:10" x14ac:dyDescent="0.25">
      <c r="A709" t="s">
        <v>4656</v>
      </c>
      <c r="B709" t="s">
        <v>2011</v>
      </c>
      <c r="C709" t="s">
        <v>27</v>
      </c>
      <c r="D709" t="s">
        <v>4697</v>
      </c>
      <c r="E709" s="54">
        <v>0</v>
      </c>
      <c r="F709" s="78">
        <v>263375</v>
      </c>
      <c r="G709" s="54">
        <v>0</v>
      </c>
      <c r="H709" s="80" t="s">
        <v>4716</v>
      </c>
      <c r="I709" t="e">
        <f>MATCH(D709,#REF!,0)</f>
        <v>#REF!</v>
      </c>
      <c r="J709" t="str">
        <f t="shared" si="11"/>
        <v>372028</v>
      </c>
    </row>
    <row r="710" spans="1:10" x14ac:dyDescent="0.25">
      <c r="A710" t="s">
        <v>2061</v>
      </c>
      <c r="B710" t="s">
        <v>2011</v>
      </c>
      <c r="C710" t="s">
        <v>27</v>
      </c>
      <c r="D710" t="s">
        <v>4094</v>
      </c>
      <c r="E710" s="54">
        <v>2672184</v>
      </c>
      <c r="F710" s="54">
        <v>2690753</v>
      </c>
      <c r="G710" s="54">
        <v>18569</v>
      </c>
      <c r="H710" s="80">
        <v>6.9489975241225901E-3</v>
      </c>
      <c r="I710" t="e">
        <f>MATCH(D710,#REF!,0)</f>
        <v>#REF!</v>
      </c>
      <c r="J710" t="str">
        <f t="shared" si="11"/>
        <v>372304</v>
      </c>
    </row>
    <row r="711" spans="1:10" x14ac:dyDescent="0.25">
      <c r="A711" t="s">
        <v>2062</v>
      </c>
      <c r="B711" t="s">
        <v>2011</v>
      </c>
      <c r="C711" t="s">
        <v>27</v>
      </c>
      <c r="D711" t="s">
        <v>4095</v>
      </c>
      <c r="E711" s="54">
        <v>462307</v>
      </c>
      <c r="F711" s="54">
        <v>464559</v>
      </c>
      <c r="G711" s="54">
        <v>2252</v>
      </c>
      <c r="H711" s="80">
        <v>4.8712219369380083E-3</v>
      </c>
      <c r="I711" t="e">
        <f>MATCH(D711,#REF!,0)</f>
        <v>#REF!</v>
      </c>
      <c r="J711" t="str">
        <f t="shared" si="11"/>
        <v>372406</v>
      </c>
    </row>
    <row r="712" spans="1:10" x14ac:dyDescent="0.25">
      <c r="A712" t="s">
        <v>1730</v>
      </c>
      <c r="B712" t="s">
        <v>2011</v>
      </c>
      <c r="C712" t="s">
        <v>47</v>
      </c>
      <c r="D712" t="s">
        <v>4096</v>
      </c>
      <c r="E712" s="54">
        <v>304428</v>
      </c>
      <c r="F712" s="54">
        <v>276749</v>
      </c>
      <c r="G712" s="54">
        <v>-27679</v>
      </c>
      <c r="H712" s="80">
        <v>-9.0921334437042589E-2</v>
      </c>
      <c r="I712" t="e">
        <f>MATCH(D712,#REF!,0)</f>
        <v>#REF!</v>
      </c>
      <c r="J712" t="str">
        <f t="shared" si="11"/>
        <v>372508</v>
      </c>
    </row>
    <row r="713" spans="1:10" x14ac:dyDescent="0.25">
      <c r="A713" t="s">
        <v>922</v>
      </c>
      <c r="B713" t="s">
        <v>2011</v>
      </c>
      <c r="C713" t="s">
        <v>27</v>
      </c>
      <c r="D713" t="s">
        <v>4097</v>
      </c>
      <c r="E713" s="54">
        <v>904120</v>
      </c>
      <c r="F713" s="54">
        <v>901544</v>
      </c>
      <c r="G713" s="54">
        <v>-2576</v>
      </c>
      <c r="H713" s="80">
        <v>-2.8491793124806441E-3</v>
      </c>
      <c r="I713" t="e">
        <f>MATCH(D713,#REF!,0)</f>
        <v>#REF!</v>
      </c>
      <c r="J713" t="str">
        <f t="shared" si="11"/>
        <v>373144</v>
      </c>
    </row>
    <row r="714" spans="1:10" x14ac:dyDescent="0.25">
      <c r="A714" t="s">
        <v>2070</v>
      </c>
      <c r="B714" t="s">
        <v>2011</v>
      </c>
      <c r="C714" t="s">
        <v>27</v>
      </c>
      <c r="D714" t="s">
        <v>4098</v>
      </c>
      <c r="E714" s="54">
        <v>1956148</v>
      </c>
      <c r="F714" s="54">
        <v>1959199</v>
      </c>
      <c r="G714" s="54">
        <v>3051</v>
      </c>
      <c r="H714" s="80">
        <v>1.5596979369659147E-3</v>
      </c>
      <c r="I714" t="e">
        <f>MATCH(D714,#REF!,0)</f>
        <v>#REF!</v>
      </c>
      <c r="J714" t="str">
        <f t="shared" si="11"/>
        <v>373180</v>
      </c>
    </row>
    <row r="715" spans="1:10" x14ac:dyDescent="0.25">
      <c r="A715" t="s">
        <v>1759</v>
      </c>
      <c r="B715" t="s">
        <v>2011</v>
      </c>
      <c r="C715" t="s">
        <v>99</v>
      </c>
      <c r="D715" t="s">
        <v>4099</v>
      </c>
      <c r="E715" s="54">
        <v>902145</v>
      </c>
      <c r="F715" s="54">
        <v>795714</v>
      </c>
      <c r="G715" s="54">
        <v>-106431</v>
      </c>
      <c r="H715" s="80">
        <v>-0.11797549174467518</v>
      </c>
      <c r="I715" t="e">
        <f>MATCH(D715,#REF!,0)</f>
        <v>#REF!</v>
      </c>
      <c r="J715" t="str">
        <f t="shared" si="11"/>
        <v>379051</v>
      </c>
    </row>
    <row r="716" spans="1:10" x14ac:dyDescent="0.25">
      <c r="A716" t="s">
        <v>2072</v>
      </c>
      <c r="B716" t="s">
        <v>2011</v>
      </c>
      <c r="C716" t="s">
        <v>99</v>
      </c>
      <c r="D716" t="s">
        <v>4100</v>
      </c>
      <c r="E716" s="54">
        <v>630579</v>
      </c>
      <c r="F716" s="54">
        <v>674457</v>
      </c>
      <c r="G716" s="54">
        <v>43878</v>
      </c>
      <c r="H716" s="80">
        <v>6.9583668342903901E-2</v>
      </c>
      <c r="I716" t="e">
        <f>MATCH(D716,#REF!,0)</f>
        <v>#REF!</v>
      </c>
      <c r="J716" t="str">
        <f t="shared" si="11"/>
        <v>379119</v>
      </c>
    </row>
    <row r="717" spans="1:10" x14ac:dyDescent="0.25">
      <c r="A717" t="s">
        <v>2073</v>
      </c>
      <c r="B717" t="s">
        <v>2011</v>
      </c>
      <c r="C717" t="s">
        <v>99</v>
      </c>
      <c r="D717" t="s">
        <v>4101</v>
      </c>
      <c r="E717" s="54">
        <v>1495938</v>
      </c>
      <c r="F717" s="54">
        <v>1513681</v>
      </c>
      <c r="G717" s="54">
        <v>17743</v>
      </c>
      <c r="H717" s="80">
        <v>1.1860785674272597E-2</v>
      </c>
      <c r="I717" t="e">
        <f>MATCH(D717,#REF!,0)</f>
        <v>#REF!</v>
      </c>
      <c r="J717" t="str">
        <f t="shared" si="11"/>
        <v>379183</v>
      </c>
    </row>
    <row r="718" spans="1:10" x14ac:dyDescent="0.25">
      <c r="A718" t="s">
        <v>2074</v>
      </c>
      <c r="B718" t="s">
        <v>2075</v>
      </c>
      <c r="C718" t="s">
        <v>19</v>
      </c>
      <c r="D718" t="s">
        <v>4102</v>
      </c>
      <c r="E718" s="54">
        <v>3751646</v>
      </c>
      <c r="F718" s="54">
        <v>3658596</v>
      </c>
      <c r="G718" s="54">
        <v>-93050</v>
      </c>
      <c r="H718" s="80">
        <v>-2.4802446712722897E-2</v>
      </c>
      <c r="I718" t="e">
        <f>MATCH(D718,#REF!,0)</f>
        <v>#REF!</v>
      </c>
      <c r="J718" t="str">
        <f t="shared" si="11"/>
        <v>389999</v>
      </c>
    </row>
    <row r="719" spans="1:10" x14ac:dyDescent="0.25">
      <c r="A719" t="s">
        <v>2077</v>
      </c>
      <c r="B719" t="s">
        <v>2075</v>
      </c>
      <c r="C719" t="s">
        <v>27</v>
      </c>
      <c r="D719" t="s">
        <v>4103</v>
      </c>
      <c r="E719" s="54">
        <v>299550</v>
      </c>
      <c r="F719" s="54">
        <v>304531</v>
      </c>
      <c r="G719" s="54">
        <v>4981</v>
      </c>
      <c r="H719" s="80">
        <v>1.6628275746953764E-2</v>
      </c>
      <c r="I719" t="e">
        <f>MATCH(D719,#REF!,0)</f>
        <v>#REF!</v>
      </c>
      <c r="J719" t="str">
        <f t="shared" si="11"/>
        <v>380228</v>
      </c>
    </row>
    <row r="720" spans="1:10" x14ac:dyDescent="0.25">
      <c r="A720" t="s">
        <v>2080</v>
      </c>
      <c r="B720" t="s">
        <v>2075</v>
      </c>
      <c r="C720" t="s">
        <v>27</v>
      </c>
      <c r="D720" t="s">
        <v>4104</v>
      </c>
      <c r="E720" s="54">
        <v>678296</v>
      </c>
      <c r="F720" s="54">
        <v>682044</v>
      </c>
      <c r="G720" s="54">
        <v>3748</v>
      </c>
      <c r="H720" s="80">
        <v>5.5256112375717979E-3</v>
      </c>
      <c r="I720" t="e">
        <f>MATCH(D720,#REF!,0)</f>
        <v>#REF!</v>
      </c>
      <c r="J720" t="str">
        <f t="shared" si="11"/>
        <v>380636</v>
      </c>
    </row>
    <row r="721" spans="1:10" x14ac:dyDescent="0.25">
      <c r="A721" t="s">
        <v>2082</v>
      </c>
      <c r="B721" t="s">
        <v>2075</v>
      </c>
      <c r="C721" t="s">
        <v>27</v>
      </c>
      <c r="D721" t="s">
        <v>4105</v>
      </c>
      <c r="E721" s="54">
        <v>392621</v>
      </c>
      <c r="F721" s="54">
        <v>356600</v>
      </c>
      <c r="G721" s="54">
        <v>-36021</v>
      </c>
      <c r="H721" s="80">
        <v>-9.1744965246382648E-2</v>
      </c>
      <c r="I721" t="e">
        <f>MATCH(D721,#REF!,0)</f>
        <v>#REF!</v>
      </c>
      <c r="J721" t="str">
        <f t="shared" si="11"/>
        <v>380816</v>
      </c>
    </row>
    <row r="722" spans="1:10" x14ac:dyDescent="0.25">
      <c r="A722" t="s">
        <v>2085</v>
      </c>
      <c r="B722" t="s">
        <v>2086</v>
      </c>
      <c r="C722" t="s">
        <v>19</v>
      </c>
      <c r="D722" t="s">
        <v>4106</v>
      </c>
      <c r="E722" s="54">
        <v>10423511</v>
      </c>
      <c r="F722" s="54">
        <v>10348471</v>
      </c>
      <c r="G722" s="54">
        <v>-75040</v>
      </c>
      <c r="H722" s="80">
        <v>-7.1991097817232603E-3</v>
      </c>
      <c r="I722" t="e">
        <f>MATCH(D722,#REF!,0)</f>
        <v>#REF!</v>
      </c>
      <c r="J722" t="str">
        <f t="shared" si="11"/>
        <v>319999</v>
      </c>
    </row>
    <row r="723" spans="1:10" x14ac:dyDescent="0.25">
      <c r="A723" t="s">
        <v>2088</v>
      </c>
      <c r="B723" t="s">
        <v>2086</v>
      </c>
      <c r="C723" t="s">
        <v>47</v>
      </c>
      <c r="D723" t="s">
        <v>4107</v>
      </c>
      <c r="E723" s="54">
        <v>278842</v>
      </c>
      <c r="F723" s="54">
        <v>291824</v>
      </c>
      <c r="G723" s="54">
        <v>12982</v>
      </c>
      <c r="H723" s="80">
        <v>4.6556831467282546E-2</v>
      </c>
      <c r="I723" t="e">
        <f>MATCH(D723,#REF!,0)</f>
        <v>#REF!</v>
      </c>
      <c r="J723" t="str">
        <f t="shared" si="11"/>
        <v>310276</v>
      </c>
    </row>
    <row r="724" spans="1:10" x14ac:dyDescent="0.25">
      <c r="A724" t="s">
        <v>2093</v>
      </c>
      <c r="B724" t="s">
        <v>2086</v>
      </c>
      <c r="C724" t="s">
        <v>27</v>
      </c>
      <c r="D724" t="s">
        <v>4108</v>
      </c>
      <c r="E724" s="54">
        <v>1693897</v>
      </c>
      <c r="F724" s="54">
        <v>1670944</v>
      </c>
      <c r="G724" s="54">
        <v>-22953</v>
      </c>
      <c r="H724" s="80">
        <v>-1.3550410680224358E-2</v>
      </c>
      <c r="I724" t="e">
        <f>MATCH(D724,#REF!,0)</f>
        <v>#REF!</v>
      </c>
      <c r="J724" t="str">
        <f t="shared" si="11"/>
        <v>311710</v>
      </c>
    </row>
    <row r="725" spans="1:10" x14ac:dyDescent="0.25">
      <c r="A725" t="s">
        <v>2094</v>
      </c>
      <c r="B725" t="s">
        <v>2086</v>
      </c>
      <c r="C725" t="s">
        <v>27</v>
      </c>
      <c r="D725" t="s">
        <v>4109</v>
      </c>
      <c r="E725" s="54">
        <v>4538759</v>
      </c>
      <c r="F725" s="54">
        <v>4402203</v>
      </c>
      <c r="G725" s="54">
        <v>-136556</v>
      </c>
      <c r="H725" s="80">
        <v>-3.0086638219830576E-2</v>
      </c>
      <c r="I725" t="e">
        <f>MATCH(D725,#REF!,0)</f>
        <v>#REF!</v>
      </c>
      <c r="J725" t="str">
        <f t="shared" si="11"/>
        <v>312208</v>
      </c>
    </row>
    <row r="726" spans="1:10" x14ac:dyDescent="0.25">
      <c r="A726" t="s">
        <v>2096</v>
      </c>
      <c r="B726" t="s">
        <v>2097</v>
      </c>
      <c r="C726" t="s">
        <v>19</v>
      </c>
      <c r="D726" t="s">
        <v>4110</v>
      </c>
      <c r="E726" s="54">
        <v>8194036</v>
      </c>
      <c r="F726" s="54">
        <v>8073617</v>
      </c>
      <c r="G726" s="54">
        <v>-120419</v>
      </c>
      <c r="H726" s="80">
        <v>-1.4695932505056117E-2</v>
      </c>
      <c r="I726" t="e">
        <f>MATCH(D726,#REF!,0)</f>
        <v>#REF!</v>
      </c>
      <c r="J726" t="str">
        <f t="shared" si="11"/>
        <v>339999</v>
      </c>
    </row>
    <row r="727" spans="1:10" x14ac:dyDescent="0.25">
      <c r="A727" t="s">
        <v>918</v>
      </c>
      <c r="B727" t="s">
        <v>2097</v>
      </c>
      <c r="C727" t="s">
        <v>47</v>
      </c>
      <c r="D727" t="s">
        <v>4111</v>
      </c>
      <c r="E727" s="54">
        <v>280168</v>
      </c>
      <c r="F727" s="54">
        <v>284090</v>
      </c>
      <c r="G727" s="54">
        <v>3922</v>
      </c>
      <c r="H727" s="80">
        <v>1.3998743610976271E-2</v>
      </c>
      <c r="I727" t="e">
        <f>MATCH(D727,#REF!,0)</f>
        <v>#REF!</v>
      </c>
      <c r="J727" t="str">
        <f t="shared" si="11"/>
        <v>330378</v>
      </c>
    </row>
    <row r="728" spans="1:10" x14ac:dyDescent="0.25">
      <c r="A728" t="s">
        <v>865</v>
      </c>
      <c r="B728" t="s">
        <v>2097</v>
      </c>
      <c r="C728" t="s">
        <v>27</v>
      </c>
      <c r="D728" t="s">
        <v>4112</v>
      </c>
      <c r="E728" s="54">
        <v>1673231</v>
      </c>
      <c r="F728" s="54">
        <v>1659749</v>
      </c>
      <c r="G728" s="54">
        <v>-13482</v>
      </c>
      <c r="H728" s="80">
        <v>-8.0574648688674783E-3</v>
      </c>
      <c r="I728" t="e">
        <f>MATCH(D728,#REF!,0)</f>
        <v>#REF!</v>
      </c>
      <c r="J728" t="str">
        <f t="shared" si="11"/>
        <v>330930</v>
      </c>
    </row>
    <row r="729" spans="1:10" x14ac:dyDescent="0.25">
      <c r="A729" t="s">
        <v>2103</v>
      </c>
      <c r="B729" t="s">
        <v>2097</v>
      </c>
      <c r="C729" t="s">
        <v>27</v>
      </c>
      <c r="D729" t="s">
        <v>4113</v>
      </c>
      <c r="E729" s="54">
        <v>574043</v>
      </c>
      <c r="F729" s="54">
        <v>561670</v>
      </c>
      <c r="G729" s="54">
        <v>-12373</v>
      </c>
      <c r="H729" s="80">
        <v>-2.1554134446374225E-2</v>
      </c>
      <c r="I729" t="e">
        <f>MATCH(D729,#REF!,0)</f>
        <v>#REF!</v>
      </c>
      <c r="J729" t="str">
        <f t="shared" si="11"/>
        <v>331026</v>
      </c>
    </row>
    <row r="730" spans="1:10" x14ac:dyDescent="0.25">
      <c r="A730" t="s">
        <v>2106</v>
      </c>
      <c r="B730" t="s">
        <v>2097</v>
      </c>
      <c r="C730" t="s">
        <v>47</v>
      </c>
      <c r="D730" t="s">
        <v>4114</v>
      </c>
      <c r="E730" s="54">
        <v>514312</v>
      </c>
      <c r="F730" s="54">
        <v>507379</v>
      </c>
      <c r="G730" s="54">
        <v>-6933</v>
      </c>
      <c r="H730" s="80">
        <v>-1.348014434817776E-2</v>
      </c>
      <c r="I730" t="e">
        <f>MATCH(D730,#REF!,0)</f>
        <v>#REF!</v>
      </c>
      <c r="J730" t="str">
        <f t="shared" si="11"/>
        <v>331254</v>
      </c>
    </row>
    <row r="731" spans="1:10" x14ac:dyDescent="0.25">
      <c r="A731" t="s">
        <v>1916</v>
      </c>
      <c r="B731" t="s">
        <v>2097</v>
      </c>
      <c r="C731" t="s">
        <v>47</v>
      </c>
      <c r="D731" t="s">
        <v>4115</v>
      </c>
      <c r="E731" s="54">
        <v>224505</v>
      </c>
      <c r="F731" s="54">
        <v>239000</v>
      </c>
      <c r="G731" s="54">
        <v>14495</v>
      </c>
      <c r="H731" s="80">
        <v>6.456426360214694E-2</v>
      </c>
      <c r="I731" t="e">
        <f>MATCH(D731,#REF!,0)</f>
        <v>#REF!</v>
      </c>
      <c r="J731" t="str">
        <f t="shared" si="11"/>
        <v>331284</v>
      </c>
    </row>
    <row r="732" spans="1:10" x14ac:dyDescent="0.25">
      <c r="A732" t="s">
        <v>2109</v>
      </c>
      <c r="B732" t="s">
        <v>2110</v>
      </c>
      <c r="C732" t="s">
        <v>19</v>
      </c>
      <c r="D732" t="s">
        <v>4116</v>
      </c>
      <c r="E732" s="54">
        <v>6039582</v>
      </c>
      <c r="F732" s="54">
        <v>5965982</v>
      </c>
      <c r="G732" s="54">
        <v>-73600</v>
      </c>
      <c r="H732" s="80">
        <v>-1.2186273818287425E-2</v>
      </c>
      <c r="I732" t="e">
        <f>MATCH(D732,#REF!,0)</f>
        <v>#REF!</v>
      </c>
      <c r="J732" t="str">
        <f t="shared" si="11"/>
        <v>349999</v>
      </c>
    </row>
    <row r="733" spans="1:10" x14ac:dyDescent="0.25">
      <c r="A733" t="s">
        <v>2112</v>
      </c>
      <c r="B733" t="s">
        <v>2110</v>
      </c>
      <c r="C733" t="s">
        <v>47</v>
      </c>
      <c r="D733" t="s">
        <v>4117</v>
      </c>
      <c r="E733" s="54">
        <v>427144</v>
      </c>
      <c r="F733" s="54">
        <v>423711</v>
      </c>
      <c r="G733" s="54">
        <v>-3433</v>
      </c>
      <c r="H733" s="80">
        <v>-8.037102241866911E-3</v>
      </c>
      <c r="I733" t="e">
        <f>MATCH(D733,#REF!,0)</f>
        <v>#REF!</v>
      </c>
      <c r="J733" t="str">
        <f t="shared" si="11"/>
        <v>340072</v>
      </c>
    </row>
    <row r="734" spans="1:10" x14ac:dyDescent="0.25">
      <c r="A734" t="s">
        <v>2114</v>
      </c>
      <c r="B734" t="s">
        <v>2110</v>
      </c>
      <c r="C734" t="s">
        <v>27</v>
      </c>
      <c r="D734" t="s">
        <v>4118</v>
      </c>
      <c r="E734" s="54">
        <v>1109364</v>
      </c>
      <c r="F734" s="54">
        <v>1117286</v>
      </c>
      <c r="G734" s="54">
        <v>7922</v>
      </c>
      <c r="H734" s="80">
        <v>7.1410285532972047E-3</v>
      </c>
      <c r="I734" t="e">
        <f>MATCH(D734,#REF!,0)</f>
        <v>#REF!</v>
      </c>
      <c r="J734" t="str">
        <f t="shared" si="11"/>
        <v>340078</v>
      </c>
    </row>
    <row r="735" spans="1:10" x14ac:dyDescent="0.25">
      <c r="A735" t="s">
        <v>2117</v>
      </c>
      <c r="B735" t="s">
        <v>2110</v>
      </c>
      <c r="C735" t="s">
        <v>47</v>
      </c>
      <c r="D735" t="s">
        <v>4119</v>
      </c>
      <c r="E735" s="54">
        <v>1491359</v>
      </c>
      <c r="F735" s="54">
        <v>1437914</v>
      </c>
      <c r="G735" s="54">
        <v>-53445</v>
      </c>
      <c r="H735" s="80">
        <v>-3.5836441795704457E-2</v>
      </c>
      <c r="I735" t="e">
        <f>MATCH(D735,#REF!,0)</f>
        <v>#REF!</v>
      </c>
      <c r="J735" t="str">
        <f t="shared" si="11"/>
        <v>340138</v>
      </c>
    </row>
    <row r="736" spans="1:10" x14ac:dyDescent="0.25">
      <c r="A736" t="s">
        <v>2119</v>
      </c>
      <c r="B736" t="s">
        <v>2110</v>
      </c>
      <c r="C736" t="s">
        <v>47</v>
      </c>
      <c r="D736" t="s">
        <v>4120</v>
      </c>
      <c r="E736" s="54">
        <v>831949</v>
      </c>
      <c r="F736" s="54">
        <v>807694</v>
      </c>
      <c r="G736" s="54">
        <v>-24255</v>
      </c>
      <c r="H736" s="80">
        <v>-2.9154431341344243E-2</v>
      </c>
      <c r="I736" t="e">
        <f>MATCH(D736,#REF!,0)</f>
        <v>#REF!</v>
      </c>
      <c r="J736" t="str">
        <f t="shared" si="11"/>
        <v>340246</v>
      </c>
    </row>
    <row r="737" spans="1:10" x14ac:dyDescent="0.25">
      <c r="A737" t="s">
        <v>2122</v>
      </c>
      <c r="B737" t="s">
        <v>2110</v>
      </c>
      <c r="C737" t="s">
        <v>47</v>
      </c>
      <c r="D737" t="s">
        <v>4121</v>
      </c>
      <c r="E737" s="54">
        <v>271768</v>
      </c>
      <c r="F737" s="54">
        <v>258958</v>
      </c>
      <c r="G737" s="54">
        <v>-12810</v>
      </c>
      <c r="H737" s="80">
        <v>-4.7135792293426744E-2</v>
      </c>
      <c r="I737" t="e">
        <f>MATCH(D737,#REF!,0)</f>
        <v>#REF!</v>
      </c>
      <c r="J737" t="str">
        <f t="shared" si="11"/>
        <v>340318</v>
      </c>
    </row>
    <row r="738" spans="1:10" x14ac:dyDescent="0.25">
      <c r="A738" t="s">
        <v>2125</v>
      </c>
      <c r="B738" t="s">
        <v>2110</v>
      </c>
      <c r="C738" t="s">
        <v>27</v>
      </c>
      <c r="D738" t="s">
        <v>4122</v>
      </c>
      <c r="E738" s="54">
        <v>312119</v>
      </c>
      <c r="F738" s="54">
        <v>288339</v>
      </c>
      <c r="G738" s="54">
        <v>-23780</v>
      </c>
      <c r="H738" s="80">
        <v>-7.6188889494071169E-2</v>
      </c>
      <c r="I738" t="e">
        <f>MATCH(D738,#REF!,0)</f>
        <v>#REF!</v>
      </c>
      <c r="J738" t="str">
        <f t="shared" si="11"/>
        <v>340324</v>
      </c>
    </row>
    <row r="739" spans="1:10" x14ac:dyDescent="0.25">
      <c r="A739" t="s">
        <v>2128</v>
      </c>
      <c r="B739" t="s">
        <v>2110</v>
      </c>
      <c r="C739" t="s">
        <v>27</v>
      </c>
      <c r="D739" t="s">
        <v>4123</v>
      </c>
      <c r="E739" s="54">
        <v>2206769</v>
      </c>
      <c r="F739" s="54">
        <v>2222868</v>
      </c>
      <c r="G739" s="54">
        <v>16099</v>
      </c>
      <c r="H739" s="80">
        <v>7.295281019445171E-3</v>
      </c>
      <c r="I739" t="e">
        <f>MATCH(D739,#REF!,0)</f>
        <v>#REF!</v>
      </c>
      <c r="J739" t="str">
        <f t="shared" si="11"/>
        <v>340414</v>
      </c>
    </row>
    <row r="740" spans="1:10" x14ac:dyDescent="0.25">
      <c r="A740" t="s">
        <v>2132</v>
      </c>
      <c r="B740" t="s">
        <v>2110</v>
      </c>
      <c r="C740" t="s">
        <v>47</v>
      </c>
      <c r="D740" t="s">
        <v>4124</v>
      </c>
      <c r="E740" s="54">
        <v>399759</v>
      </c>
      <c r="F740" s="54">
        <v>405739</v>
      </c>
      <c r="G740" s="54">
        <v>5980</v>
      </c>
      <c r="H740" s="80">
        <v>1.4959012805215142E-2</v>
      </c>
      <c r="I740" t="e">
        <f>MATCH(D740,#REF!,0)</f>
        <v>#REF!</v>
      </c>
      <c r="J740" t="str">
        <f t="shared" si="11"/>
        <v>340474</v>
      </c>
    </row>
    <row r="741" spans="1:10" x14ac:dyDescent="0.25">
      <c r="A741" t="s">
        <v>2135</v>
      </c>
      <c r="B741" t="s">
        <v>2110</v>
      </c>
      <c r="C741" t="s">
        <v>47</v>
      </c>
      <c r="D741" t="s">
        <v>4125</v>
      </c>
      <c r="E741" s="54">
        <v>1069216</v>
      </c>
      <c r="F741" s="54">
        <v>1028802</v>
      </c>
      <c r="G741" s="54">
        <v>-40414</v>
      </c>
      <c r="H741" s="80">
        <v>-3.7797788285996468E-2</v>
      </c>
      <c r="I741" t="e">
        <f>MATCH(D741,#REF!,0)</f>
        <v>#REF!</v>
      </c>
      <c r="J741" t="str">
        <f t="shared" si="11"/>
        <v>340540</v>
      </c>
    </row>
    <row r="742" spans="1:10" x14ac:dyDescent="0.25">
      <c r="A742" t="s">
        <v>2137</v>
      </c>
      <c r="B742" t="s">
        <v>2110</v>
      </c>
      <c r="C742" t="s">
        <v>47</v>
      </c>
      <c r="D742" t="s">
        <v>4126</v>
      </c>
      <c r="E742" s="54">
        <v>368442</v>
      </c>
      <c r="F742" s="54">
        <v>349349</v>
      </c>
      <c r="G742" s="54">
        <v>-19093</v>
      </c>
      <c r="H742" s="80">
        <v>-5.1820910753931422E-2</v>
      </c>
      <c r="I742" t="e">
        <f>MATCH(D742,#REF!,0)</f>
        <v>#REF!</v>
      </c>
      <c r="J742" t="str">
        <f t="shared" si="11"/>
        <v>340672</v>
      </c>
    </row>
    <row r="743" spans="1:10" x14ac:dyDescent="0.25">
      <c r="A743" t="s">
        <v>2139</v>
      </c>
      <c r="B743" t="s">
        <v>2110</v>
      </c>
      <c r="C743" t="s">
        <v>47</v>
      </c>
      <c r="D743" t="s">
        <v>4127</v>
      </c>
      <c r="E743" s="54">
        <v>1331541</v>
      </c>
      <c r="F743" s="54">
        <v>1324492</v>
      </c>
      <c r="G743" s="54">
        <v>-7049</v>
      </c>
      <c r="H743" s="80">
        <v>-5.2938662797465492E-3</v>
      </c>
      <c r="I743" t="e">
        <f>MATCH(D743,#REF!,0)</f>
        <v>#REF!</v>
      </c>
      <c r="J743" t="str">
        <f t="shared" si="11"/>
        <v>340732</v>
      </c>
    </row>
    <row r="744" spans="1:10" x14ac:dyDescent="0.25">
      <c r="A744" t="s">
        <v>2141</v>
      </c>
      <c r="B744" t="s">
        <v>2110</v>
      </c>
      <c r="C744" t="s">
        <v>27</v>
      </c>
      <c r="D744" t="s">
        <v>4128</v>
      </c>
      <c r="E744" s="54">
        <v>536810</v>
      </c>
      <c r="F744" s="54">
        <v>528289</v>
      </c>
      <c r="G744" s="54">
        <v>-8521</v>
      </c>
      <c r="H744" s="80">
        <v>-1.5873400271977051E-2</v>
      </c>
      <c r="I744" t="e">
        <f>MATCH(D744,#REF!,0)</f>
        <v>#REF!</v>
      </c>
      <c r="J744" t="str">
        <f t="shared" si="11"/>
        <v>340780</v>
      </c>
    </row>
    <row r="745" spans="1:10" x14ac:dyDescent="0.25">
      <c r="A745" t="s">
        <v>2144</v>
      </c>
      <c r="B745" t="s">
        <v>2110</v>
      </c>
      <c r="C745" t="s">
        <v>47</v>
      </c>
      <c r="D745" t="s">
        <v>4129</v>
      </c>
      <c r="E745" s="54">
        <v>2076492</v>
      </c>
      <c r="F745" s="54">
        <v>2274538</v>
      </c>
      <c r="G745" s="54">
        <v>198046</v>
      </c>
      <c r="H745" s="80">
        <v>9.5375277150116636E-2</v>
      </c>
      <c r="I745" t="e">
        <f>MATCH(D745,#REF!,0)</f>
        <v>#REF!</v>
      </c>
      <c r="J745" t="str">
        <f t="shared" si="11"/>
        <v>340798</v>
      </c>
    </row>
    <row r="746" spans="1:10" x14ac:dyDescent="0.25">
      <c r="A746" t="s">
        <v>2145</v>
      </c>
      <c r="B746" t="s">
        <v>2110</v>
      </c>
      <c r="C746" t="s">
        <v>27</v>
      </c>
      <c r="D746" t="s">
        <v>4130</v>
      </c>
      <c r="E746" s="54">
        <v>194937</v>
      </c>
      <c r="F746" s="54">
        <v>194331</v>
      </c>
      <c r="G746" s="54">
        <v>-606</v>
      </c>
      <c r="H746" s="80">
        <v>-3.1086966558426569E-3</v>
      </c>
      <c r="I746" t="e">
        <f>MATCH(D746,#REF!,0)</f>
        <v>#REF!</v>
      </c>
      <c r="J746" t="str">
        <f t="shared" si="11"/>
        <v>340870</v>
      </c>
    </row>
    <row r="747" spans="1:10" x14ac:dyDescent="0.25">
      <c r="A747" t="s">
        <v>2149</v>
      </c>
      <c r="B747" t="s">
        <v>2110</v>
      </c>
      <c r="C747" t="s">
        <v>47</v>
      </c>
      <c r="D747" t="s">
        <v>4131</v>
      </c>
      <c r="E747" s="54">
        <v>254714</v>
      </c>
      <c r="F747" s="54">
        <v>254170</v>
      </c>
      <c r="G747" s="54">
        <v>-544</v>
      </c>
      <c r="H747" s="80">
        <v>-2.1357286996395958E-3</v>
      </c>
      <c r="I747" t="e">
        <f>MATCH(D747,#REF!,0)</f>
        <v>#REF!</v>
      </c>
      <c r="J747" t="str">
        <f t="shared" si="11"/>
        <v>341008</v>
      </c>
    </row>
    <row r="748" spans="1:10" x14ac:dyDescent="0.25">
      <c r="A748" t="s">
        <v>2151</v>
      </c>
      <c r="B748" t="s">
        <v>2110</v>
      </c>
      <c r="C748" t="s">
        <v>47</v>
      </c>
      <c r="D748" t="s">
        <v>4132</v>
      </c>
      <c r="E748" s="54">
        <v>263822</v>
      </c>
      <c r="F748" s="54">
        <v>258151</v>
      </c>
      <c r="G748" s="54">
        <v>-5671</v>
      </c>
      <c r="H748" s="80">
        <v>-2.149555382037889E-2</v>
      </c>
      <c r="I748" t="e">
        <f>MATCH(D748,#REF!,0)</f>
        <v>#REF!</v>
      </c>
      <c r="J748" t="str">
        <f t="shared" si="11"/>
        <v>341110</v>
      </c>
    </row>
    <row r="749" spans="1:10" x14ac:dyDescent="0.25">
      <c r="A749" t="s">
        <v>2154</v>
      </c>
      <c r="B749" t="s">
        <v>2110</v>
      </c>
      <c r="C749" t="s">
        <v>47</v>
      </c>
      <c r="D749" t="s">
        <v>4133</v>
      </c>
      <c r="E749" s="54">
        <v>549130</v>
      </c>
      <c r="F749" s="54">
        <v>541985</v>
      </c>
      <c r="G749" s="54">
        <v>-7145</v>
      </c>
      <c r="H749" s="80">
        <v>-1.3011490903793273E-2</v>
      </c>
      <c r="I749" t="e">
        <f>MATCH(D749,#REF!,0)</f>
        <v>#REF!</v>
      </c>
      <c r="J749" t="str">
        <f t="shared" si="11"/>
        <v>341206</v>
      </c>
    </row>
    <row r="750" spans="1:10" x14ac:dyDescent="0.25">
      <c r="A750" t="s">
        <v>2156</v>
      </c>
      <c r="B750" t="s">
        <v>2110</v>
      </c>
      <c r="C750" t="s">
        <v>47</v>
      </c>
      <c r="D750" t="s">
        <v>4134</v>
      </c>
      <c r="E750" s="54">
        <v>176829</v>
      </c>
      <c r="F750" s="54">
        <v>177590</v>
      </c>
      <c r="G750" s="54">
        <v>761</v>
      </c>
      <c r="H750" s="80">
        <v>4.3035927364855316E-3</v>
      </c>
      <c r="I750" t="e">
        <f>MATCH(D750,#REF!,0)</f>
        <v>#REF!</v>
      </c>
      <c r="J750" t="str">
        <f t="shared" si="11"/>
        <v>341416</v>
      </c>
    </row>
    <row r="751" spans="1:10" x14ac:dyDescent="0.25">
      <c r="A751" t="s">
        <v>2158</v>
      </c>
      <c r="B751" t="s">
        <v>2110</v>
      </c>
      <c r="C751" t="s">
        <v>47</v>
      </c>
      <c r="D751" t="s">
        <v>4135</v>
      </c>
      <c r="E751" s="54">
        <v>891563</v>
      </c>
      <c r="F751" s="54">
        <v>931286</v>
      </c>
      <c r="G751" s="54">
        <v>39723</v>
      </c>
      <c r="H751" s="80">
        <v>4.4554338840889537E-2</v>
      </c>
      <c r="I751" t="e">
        <f>MATCH(D751,#REF!,0)</f>
        <v>#REF!</v>
      </c>
      <c r="J751" t="str">
        <f t="shared" si="11"/>
        <v>341434</v>
      </c>
    </row>
    <row r="752" spans="1:10" x14ac:dyDescent="0.25">
      <c r="A752" t="s">
        <v>2161</v>
      </c>
      <c r="B752" t="s">
        <v>2110</v>
      </c>
      <c r="C752" t="s">
        <v>47</v>
      </c>
      <c r="D752" t="s">
        <v>4136</v>
      </c>
      <c r="E752" s="54">
        <v>199855</v>
      </c>
      <c r="F752" s="54">
        <v>182583</v>
      </c>
      <c r="G752" s="54">
        <v>-17272</v>
      </c>
      <c r="H752" s="80">
        <v>-8.6422656425908781E-2</v>
      </c>
      <c r="I752" t="e">
        <f>MATCH(D752,#REF!,0)</f>
        <v>#REF!</v>
      </c>
      <c r="J752" t="str">
        <f t="shared" si="11"/>
        <v>341446</v>
      </c>
    </row>
    <row r="753" spans="1:10" x14ac:dyDescent="0.25">
      <c r="A753" t="s">
        <v>2164</v>
      </c>
      <c r="B753" t="s">
        <v>2110</v>
      </c>
      <c r="C753" t="s">
        <v>47</v>
      </c>
      <c r="D753" t="s">
        <v>4137</v>
      </c>
      <c r="E753" s="54">
        <v>5450102</v>
      </c>
      <c r="F753" s="54">
        <v>5295945</v>
      </c>
      <c r="G753" s="54">
        <v>-154157</v>
      </c>
      <c r="H753" s="80">
        <v>-2.8285158699782133E-2</v>
      </c>
      <c r="I753" t="e">
        <f>MATCH(D753,#REF!,0)</f>
        <v>#REF!</v>
      </c>
      <c r="J753" t="str">
        <f t="shared" si="11"/>
        <v>341464</v>
      </c>
    </row>
    <row r="754" spans="1:10" x14ac:dyDescent="0.25">
      <c r="A754" t="s">
        <v>2165</v>
      </c>
      <c r="B754" t="s">
        <v>2110</v>
      </c>
      <c r="C754" t="s">
        <v>47</v>
      </c>
      <c r="D754" t="s">
        <v>4138</v>
      </c>
      <c r="E754" s="54">
        <v>1105795</v>
      </c>
      <c r="F754" s="54">
        <v>1127822</v>
      </c>
      <c r="G754" s="54">
        <v>22027</v>
      </c>
      <c r="H754" s="80">
        <v>1.9919605351805713E-2</v>
      </c>
      <c r="I754" t="e">
        <f>MATCH(D754,#REF!,0)</f>
        <v>#REF!</v>
      </c>
      <c r="J754" t="str">
        <f t="shared" si="11"/>
        <v>341566</v>
      </c>
    </row>
    <row r="755" spans="1:10" x14ac:dyDescent="0.25">
      <c r="A755" t="s">
        <v>2167</v>
      </c>
      <c r="B755" t="s">
        <v>2110</v>
      </c>
      <c r="C755" t="s">
        <v>47</v>
      </c>
      <c r="D755" t="s">
        <v>4139</v>
      </c>
      <c r="E755" s="54">
        <v>406863</v>
      </c>
      <c r="F755" s="54">
        <v>406885</v>
      </c>
      <c r="G755" s="54">
        <v>22</v>
      </c>
      <c r="H755" s="80">
        <v>5.4072255280032837E-5</v>
      </c>
      <c r="I755" t="e">
        <f>MATCH(D755,#REF!,0)</f>
        <v>#REF!</v>
      </c>
      <c r="J755" t="str">
        <f t="shared" si="11"/>
        <v>341716</v>
      </c>
    </row>
    <row r="756" spans="1:10" x14ac:dyDescent="0.25">
      <c r="A756" t="s">
        <v>870</v>
      </c>
      <c r="B756" t="s">
        <v>2110</v>
      </c>
      <c r="C756" t="s">
        <v>47</v>
      </c>
      <c r="D756" t="s">
        <v>4140</v>
      </c>
      <c r="E756" s="54">
        <v>214687</v>
      </c>
      <c r="F756" s="54">
        <v>208259</v>
      </c>
      <c r="G756" s="54">
        <v>-6428</v>
      </c>
      <c r="H756" s="80">
        <v>-2.9941263327541958E-2</v>
      </c>
      <c r="I756" t="e">
        <f>MATCH(D756,#REF!,0)</f>
        <v>#REF!</v>
      </c>
      <c r="J756" t="str">
        <f t="shared" si="11"/>
        <v>341974</v>
      </c>
    </row>
    <row r="757" spans="1:10" x14ac:dyDescent="0.25">
      <c r="A757" t="s">
        <v>2170</v>
      </c>
      <c r="B757" t="s">
        <v>2110</v>
      </c>
      <c r="C757" t="s">
        <v>27</v>
      </c>
      <c r="D757" t="s">
        <v>4141</v>
      </c>
      <c r="E757" s="54">
        <v>251114</v>
      </c>
      <c r="F757" s="54">
        <v>236250</v>
      </c>
      <c r="G757" s="54">
        <v>-14864</v>
      </c>
      <c r="H757" s="80">
        <v>-5.9192239381316854E-2</v>
      </c>
      <c r="I757" t="e">
        <f>MATCH(D757,#REF!,0)</f>
        <v>#REF!</v>
      </c>
      <c r="J757" t="str">
        <f t="shared" si="11"/>
        <v>342016</v>
      </c>
    </row>
    <row r="758" spans="1:10" x14ac:dyDescent="0.25">
      <c r="A758" t="s">
        <v>2173</v>
      </c>
      <c r="B758" t="s">
        <v>2110</v>
      </c>
      <c r="C758" t="s">
        <v>27</v>
      </c>
      <c r="D758" t="s">
        <v>4142</v>
      </c>
      <c r="E758" s="54">
        <v>6752671</v>
      </c>
      <c r="F758" s="54">
        <v>6569453</v>
      </c>
      <c r="G758" s="54">
        <v>-183218</v>
      </c>
      <c r="H758" s="80">
        <v>-2.7132670909037329E-2</v>
      </c>
      <c r="I758" t="e">
        <f>MATCH(D758,#REF!,0)</f>
        <v>#REF!</v>
      </c>
      <c r="J758" t="str">
        <f t="shared" si="11"/>
        <v>342190</v>
      </c>
    </row>
    <row r="759" spans="1:10" x14ac:dyDescent="0.25">
      <c r="A759" t="s">
        <v>2174</v>
      </c>
      <c r="B759" t="s">
        <v>2110</v>
      </c>
      <c r="C759" t="s">
        <v>27</v>
      </c>
      <c r="D759" t="s">
        <v>4143</v>
      </c>
      <c r="E759" s="54">
        <v>784264</v>
      </c>
      <c r="F759" s="54">
        <v>763161</v>
      </c>
      <c r="G759" s="54">
        <v>-21103</v>
      </c>
      <c r="H759" s="80">
        <v>-2.6908030969163443E-2</v>
      </c>
      <c r="I759" t="e">
        <f>MATCH(D759,#REF!,0)</f>
        <v>#REF!</v>
      </c>
      <c r="J759" t="str">
        <f t="shared" si="11"/>
        <v>342196</v>
      </c>
    </row>
    <row r="760" spans="1:10" x14ac:dyDescent="0.25">
      <c r="A760" t="s">
        <v>2177</v>
      </c>
      <c r="B760" t="s">
        <v>2110</v>
      </c>
      <c r="C760" t="s">
        <v>47</v>
      </c>
      <c r="D760" t="s">
        <v>4144</v>
      </c>
      <c r="E760" s="54">
        <v>541661</v>
      </c>
      <c r="F760" s="54">
        <v>542133</v>
      </c>
      <c r="G760" s="54">
        <v>472</v>
      </c>
      <c r="H760" s="80">
        <v>8.7139373150365261E-4</v>
      </c>
      <c r="I760" t="e">
        <f>MATCH(D760,#REF!,0)</f>
        <v>#REF!</v>
      </c>
      <c r="J760" t="str">
        <f t="shared" si="11"/>
        <v>342250</v>
      </c>
    </row>
    <row r="761" spans="1:10" x14ac:dyDescent="0.25">
      <c r="A761" t="s">
        <v>2179</v>
      </c>
      <c r="B761" t="s">
        <v>2110</v>
      </c>
      <c r="C761" t="s">
        <v>27</v>
      </c>
      <c r="D761" t="s">
        <v>4145</v>
      </c>
      <c r="E761" s="54">
        <v>277894</v>
      </c>
      <c r="F761" s="54">
        <v>298159</v>
      </c>
      <c r="G761" s="54">
        <v>20265</v>
      </c>
      <c r="H761" s="80">
        <v>7.2923488812280945E-2</v>
      </c>
      <c r="I761" t="e">
        <f>MATCH(D761,#REF!,0)</f>
        <v>#REF!</v>
      </c>
      <c r="J761" t="str">
        <f t="shared" si="11"/>
        <v>342340</v>
      </c>
    </row>
    <row r="762" spans="1:10" x14ac:dyDescent="0.25">
      <c r="A762" t="s">
        <v>2182</v>
      </c>
      <c r="B762" t="s">
        <v>2110</v>
      </c>
      <c r="C762" t="s">
        <v>47</v>
      </c>
      <c r="D762" t="s">
        <v>4146</v>
      </c>
      <c r="E762" s="54">
        <v>244389</v>
      </c>
      <c r="F762" s="54">
        <v>237176</v>
      </c>
      <c r="G762" s="54">
        <v>-7213</v>
      </c>
      <c r="H762" s="80">
        <v>-2.9514421680190188E-2</v>
      </c>
      <c r="I762" t="e">
        <f>MATCH(D762,#REF!,0)</f>
        <v>#REF!</v>
      </c>
      <c r="J762" t="str">
        <f t="shared" si="11"/>
        <v>342378</v>
      </c>
    </row>
    <row r="763" spans="1:10" x14ac:dyDescent="0.25">
      <c r="A763" t="s">
        <v>2185</v>
      </c>
      <c r="B763" t="s">
        <v>2110</v>
      </c>
      <c r="C763" t="s">
        <v>47</v>
      </c>
      <c r="D763" t="s">
        <v>4147</v>
      </c>
      <c r="E763" s="54">
        <v>212798</v>
      </c>
      <c r="F763" s="54">
        <v>227120</v>
      </c>
      <c r="G763" s="54">
        <v>14322</v>
      </c>
      <c r="H763" s="80">
        <v>6.730326412842226E-2</v>
      </c>
      <c r="I763" t="e">
        <f>MATCH(D763,#REF!,0)</f>
        <v>#REF!</v>
      </c>
      <c r="J763" t="str">
        <f t="shared" si="11"/>
        <v>342448</v>
      </c>
    </row>
    <row r="764" spans="1:10" x14ac:dyDescent="0.25">
      <c r="A764" t="s">
        <v>2187</v>
      </c>
      <c r="B764" t="s">
        <v>2110</v>
      </c>
      <c r="C764" t="s">
        <v>47</v>
      </c>
      <c r="D764" t="s">
        <v>4148</v>
      </c>
      <c r="E764" s="54">
        <v>1572226</v>
      </c>
      <c r="F764" s="54">
        <v>1611225</v>
      </c>
      <c r="G764" s="54">
        <v>38999</v>
      </c>
      <c r="H764" s="80">
        <v>2.4804958065825142E-2</v>
      </c>
      <c r="I764" t="e">
        <f>MATCH(D764,#REF!,0)</f>
        <v>#REF!</v>
      </c>
      <c r="J764" t="str">
        <f t="shared" si="11"/>
        <v>342454</v>
      </c>
    </row>
    <row r="765" spans="1:10" x14ac:dyDescent="0.25">
      <c r="A765" t="s">
        <v>2189</v>
      </c>
      <c r="B765" t="s">
        <v>2110</v>
      </c>
      <c r="C765" t="s">
        <v>47</v>
      </c>
      <c r="D765" t="s">
        <v>4149</v>
      </c>
      <c r="E765" s="54">
        <v>2376755</v>
      </c>
      <c r="F765" s="54">
        <v>2311528</v>
      </c>
      <c r="G765" s="54">
        <v>-65227</v>
      </c>
      <c r="H765" s="80">
        <v>-2.7443720534931031E-2</v>
      </c>
      <c r="I765" t="e">
        <f>MATCH(D765,#REF!,0)</f>
        <v>#REF!</v>
      </c>
      <c r="J765" t="str">
        <f t="shared" si="11"/>
        <v>342466</v>
      </c>
    </row>
    <row r="766" spans="1:10" x14ac:dyDescent="0.25">
      <c r="A766" t="s">
        <v>2191</v>
      </c>
      <c r="B766" t="s">
        <v>2110</v>
      </c>
      <c r="C766" t="s">
        <v>47</v>
      </c>
      <c r="D766" t="s">
        <v>4150</v>
      </c>
      <c r="E766" s="54">
        <v>581927</v>
      </c>
      <c r="F766" s="54">
        <v>542023</v>
      </c>
      <c r="G766" s="54">
        <v>-39904</v>
      </c>
      <c r="H766" s="80">
        <v>-6.8572174860420637E-2</v>
      </c>
      <c r="I766" t="e">
        <f>MATCH(D766,#REF!,0)</f>
        <v>#REF!</v>
      </c>
      <c r="J766" t="str">
        <f t="shared" si="11"/>
        <v>342532</v>
      </c>
    </row>
    <row r="767" spans="1:10" x14ac:dyDescent="0.25">
      <c r="A767" t="s">
        <v>2193</v>
      </c>
      <c r="B767" t="s">
        <v>2110</v>
      </c>
      <c r="C767" t="s">
        <v>47</v>
      </c>
      <c r="D767" t="s">
        <v>4151</v>
      </c>
      <c r="E767" s="54">
        <v>195452</v>
      </c>
      <c r="F767" s="54">
        <v>178474</v>
      </c>
      <c r="G767" s="54">
        <v>-16978</v>
      </c>
      <c r="H767" s="80">
        <v>-8.6865317315760388E-2</v>
      </c>
      <c r="I767" t="e">
        <f>MATCH(D767,#REF!,0)</f>
        <v>#REF!</v>
      </c>
      <c r="J767" t="str">
        <f t="shared" si="11"/>
        <v>342886</v>
      </c>
    </row>
    <row r="768" spans="1:10" x14ac:dyDescent="0.25">
      <c r="A768" t="s">
        <v>2195</v>
      </c>
      <c r="B768" t="s">
        <v>2110</v>
      </c>
      <c r="C768" t="s">
        <v>27</v>
      </c>
      <c r="D768" t="s">
        <v>4152</v>
      </c>
      <c r="E768" s="54">
        <v>2484586</v>
      </c>
      <c r="F768" s="54">
        <v>2460904</v>
      </c>
      <c r="G768" s="54">
        <v>-23682</v>
      </c>
      <c r="H768" s="80">
        <v>-9.5315678346412636E-3</v>
      </c>
      <c r="I768" t="e">
        <f>MATCH(D768,#REF!,0)</f>
        <v>#REF!</v>
      </c>
      <c r="J768" t="str">
        <f t="shared" si="11"/>
        <v>343216</v>
      </c>
    </row>
    <row r="769" spans="1:10" x14ac:dyDescent="0.25">
      <c r="A769" t="s">
        <v>695</v>
      </c>
      <c r="B769" t="s">
        <v>2110</v>
      </c>
      <c r="C769" t="s">
        <v>27</v>
      </c>
      <c r="D769" t="s">
        <v>4153</v>
      </c>
      <c r="E769" s="54">
        <v>976360</v>
      </c>
      <c r="F769" s="54">
        <v>992656</v>
      </c>
      <c r="G769" s="54">
        <v>16296</v>
      </c>
      <c r="H769" s="80">
        <v>1.6690564955549183E-2</v>
      </c>
      <c r="I769" t="e">
        <f>MATCH(D769,#REF!,0)</f>
        <v>#REF!</v>
      </c>
      <c r="J769" t="str">
        <f t="shared" si="11"/>
        <v>343234</v>
      </c>
    </row>
    <row r="770" spans="1:10" x14ac:dyDescent="0.25">
      <c r="A770" t="s">
        <v>2199</v>
      </c>
      <c r="B770" t="s">
        <v>2110</v>
      </c>
      <c r="C770" t="s">
        <v>47</v>
      </c>
      <c r="D770" t="s">
        <v>4154</v>
      </c>
      <c r="E770" s="54">
        <v>494153</v>
      </c>
      <c r="F770" s="54">
        <v>456202</v>
      </c>
      <c r="G770" s="54">
        <v>-37951</v>
      </c>
      <c r="H770" s="80">
        <v>-7.6800100373770872E-2</v>
      </c>
      <c r="I770" t="e">
        <f>MATCH(D770,#REF!,0)</f>
        <v>#REF!</v>
      </c>
      <c r="J770" t="str">
        <f t="shared" si="11"/>
        <v>343252</v>
      </c>
    </row>
    <row r="771" spans="1:10" x14ac:dyDescent="0.25">
      <c r="A771" t="s">
        <v>2201</v>
      </c>
      <c r="B771" t="s">
        <v>2110</v>
      </c>
      <c r="C771" t="s">
        <v>27</v>
      </c>
      <c r="D771" t="s">
        <v>4155</v>
      </c>
      <c r="E771" s="54">
        <v>428193</v>
      </c>
      <c r="F771" s="54">
        <v>421416</v>
      </c>
      <c r="G771" s="54">
        <v>-6777</v>
      </c>
      <c r="H771" s="80">
        <v>-1.582697521911848E-2</v>
      </c>
      <c r="I771" t="e">
        <f>MATCH(D771,#REF!,0)</f>
        <v>#REF!</v>
      </c>
      <c r="J771" t="str">
        <f t="shared" ref="J771:J834" si="12">LEFT(D771,2)&amp;IF(MID(D771,3,4)="0000","9999",MID(D771,3,4))</f>
        <v>343330</v>
      </c>
    </row>
    <row r="772" spans="1:10" x14ac:dyDescent="0.25">
      <c r="A772" t="s">
        <v>2204</v>
      </c>
      <c r="B772" t="s">
        <v>2110</v>
      </c>
      <c r="C772" t="s">
        <v>47</v>
      </c>
      <c r="D772" t="s">
        <v>4156</v>
      </c>
      <c r="E772" s="54">
        <v>155322</v>
      </c>
      <c r="F772" s="54">
        <v>147836</v>
      </c>
      <c r="G772" s="54">
        <v>-7486</v>
      </c>
      <c r="H772" s="80">
        <v>-4.819664954095363E-2</v>
      </c>
      <c r="I772" t="e">
        <f>MATCH(D772,#REF!,0)</f>
        <v>#REF!</v>
      </c>
      <c r="J772" t="str">
        <f t="shared" si="12"/>
        <v>343402</v>
      </c>
    </row>
    <row r="773" spans="1:10" x14ac:dyDescent="0.25">
      <c r="A773" t="s">
        <v>2207</v>
      </c>
      <c r="B773" t="s">
        <v>2110</v>
      </c>
      <c r="C773" t="s">
        <v>27</v>
      </c>
      <c r="D773" t="s">
        <v>4157</v>
      </c>
      <c r="E773" s="54">
        <v>162819</v>
      </c>
      <c r="F773" s="54">
        <v>158070</v>
      </c>
      <c r="G773" s="54">
        <v>-4749</v>
      </c>
      <c r="H773" s="80">
        <v>-2.9167357617968417E-2</v>
      </c>
      <c r="I773" t="e">
        <f>MATCH(D773,#REF!,0)</f>
        <v>#REF!</v>
      </c>
      <c r="J773" t="str">
        <f t="shared" si="12"/>
        <v>343438</v>
      </c>
    </row>
    <row r="774" spans="1:10" x14ac:dyDescent="0.25">
      <c r="A774" t="s">
        <v>2210</v>
      </c>
      <c r="B774" t="s">
        <v>2110</v>
      </c>
      <c r="C774" t="s">
        <v>47</v>
      </c>
      <c r="D774" t="s">
        <v>4158</v>
      </c>
      <c r="E774" s="54">
        <v>556572</v>
      </c>
      <c r="F774" s="54">
        <v>547106</v>
      </c>
      <c r="G774" s="54">
        <v>-9466</v>
      </c>
      <c r="H774" s="80">
        <v>-1.7007682743652212E-2</v>
      </c>
      <c r="I774" t="e">
        <f>MATCH(D774,#REF!,0)</f>
        <v>#REF!</v>
      </c>
      <c r="J774" t="str">
        <f t="shared" si="12"/>
        <v>343624</v>
      </c>
    </row>
    <row r="775" spans="1:10" x14ac:dyDescent="0.25">
      <c r="A775" t="s">
        <v>2211</v>
      </c>
      <c r="B775" t="s">
        <v>2110</v>
      </c>
      <c r="C775" t="s">
        <v>99</v>
      </c>
      <c r="D775" t="s">
        <v>4159</v>
      </c>
      <c r="E775" s="54">
        <v>1069866</v>
      </c>
      <c r="F775" s="54">
        <v>1048743</v>
      </c>
      <c r="G775" s="54">
        <v>-21123</v>
      </c>
      <c r="H775" s="80">
        <v>-1.9743594057573564E-2</v>
      </c>
      <c r="I775" t="e">
        <f>MATCH(D775,#REF!,0)</f>
        <v>#REF!</v>
      </c>
      <c r="J775" t="str">
        <f t="shared" si="12"/>
        <v>349001</v>
      </c>
    </row>
    <row r="776" spans="1:10" x14ac:dyDescent="0.25">
      <c r="A776" t="s">
        <v>2212</v>
      </c>
      <c r="B776" t="s">
        <v>2110</v>
      </c>
      <c r="C776" t="s">
        <v>99</v>
      </c>
      <c r="D776" t="s">
        <v>4160</v>
      </c>
      <c r="E776" s="54">
        <v>8390768</v>
      </c>
      <c r="F776" s="54">
        <v>8251431</v>
      </c>
      <c r="G776" s="54">
        <v>-139337</v>
      </c>
      <c r="H776" s="80">
        <v>-1.6605988867765143E-2</v>
      </c>
      <c r="I776" t="e">
        <f>MATCH(D776,#REF!,0)</f>
        <v>#REF!</v>
      </c>
      <c r="J776" t="str">
        <f t="shared" si="12"/>
        <v>349003</v>
      </c>
    </row>
    <row r="777" spans="1:10" x14ac:dyDescent="0.25">
      <c r="A777" t="s">
        <v>2213</v>
      </c>
      <c r="B777" t="s">
        <v>2110</v>
      </c>
      <c r="C777" t="s">
        <v>99</v>
      </c>
      <c r="D777" t="s">
        <v>4161</v>
      </c>
      <c r="E777" s="54">
        <v>1330754</v>
      </c>
      <c r="F777" s="54">
        <v>1263726</v>
      </c>
      <c r="G777" s="54">
        <v>-67028</v>
      </c>
      <c r="H777" s="80">
        <v>-5.0368437742813472E-2</v>
      </c>
      <c r="I777" t="e">
        <f>MATCH(D777,#REF!,0)</f>
        <v>#REF!</v>
      </c>
      <c r="J777" t="str">
        <f t="shared" si="12"/>
        <v>349005</v>
      </c>
    </row>
    <row r="778" spans="1:10" x14ac:dyDescent="0.25">
      <c r="A778" t="s">
        <v>2214</v>
      </c>
      <c r="B778" t="s">
        <v>2110</v>
      </c>
      <c r="C778" t="s">
        <v>99</v>
      </c>
      <c r="D778" t="s">
        <v>4162</v>
      </c>
      <c r="E778" s="54">
        <v>2184336</v>
      </c>
      <c r="F778" s="54">
        <v>2127721</v>
      </c>
      <c r="G778" s="54">
        <v>-56615</v>
      </c>
      <c r="H778" s="80">
        <v>-2.5918631565839689E-2</v>
      </c>
      <c r="I778" t="e">
        <f>MATCH(D778,#REF!,0)</f>
        <v>#REF!</v>
      </c>
      <c r="J778" t="str">
        <f t="shared" si="12"/>
        <v>349007</v>
      </c>
    </row>
    <row r="779" spans="1:10" x14ac:dyDescent="0.25">
      <c r="A779" t="s">
        <v>2216</v>
      </c>
      <c r="B779" t="s">
        <v>2110</v>
      </c>
      <c r="C779" t="s">
        <v>99</v>
      </c>
      <c r="D779" t="s">
        <v>4163</v>
      </c>
      <c r="E779" s="54">
        <v>4711432</v>
      </c>
      <c r="F779" s="54">
        <v>4605513</v>
      </c>
      <c r="G779" s="54">
        <v>-105919</v>
      </c>
      <c r="H779" s="80">
        <v>-2.248127533200097E-2</v>
      </c>
      <c r="I779" t="e">
        <f>MATCH(D779,#REF!,0)</f>
        <v>#REF!</v>
      </c>
      <c r="J779" t="str">
        <f t="shared" si="12"/>
        <v>349013</v>
      </c>
    </row>
    <row r="780" spans="1:10" x14ac:dyDescent="0.25">
      <c r="A780" t="s">
        <v>2217</v>
      </c>
      <c r="B780" t="s">
        <v>2110</v>
      </c>
      <c r="C780" t="s">
        <v>99</v>
      </c>
      <c r="D780" t="s">
        <v>4164</v>
      </c>
      <c r="E780" s="54">
        <v>1094145</v>
      </c>
      <c r="F780" s="54">
        <v>1053310</v>
      </c>
      <c r="G780" s="54">
        <v>-40835</v>
      </c>
      <c r="H780" s="80">
        <v>-3.7321378793487153E-2</v>
      </c>
      <c r="I780" t="e">
        <f>MATCH(D780,#REF!,0)</f>
        <v>#REF!</v>
      </c>
      <c r="J780" t="str">
        <f t="shared" si="12"/>
        <v>349015</v>
      </c>
    </row>
    <row r="781" spans="1:10" x14ac:dyDescent="0.25">
      <c r="A781" t="s">
        <v>2219</v>
      </c>
      <c r="B781" t="s">
        <v>2110</v>
      </c>
      <c r="C781" t="s">
        <v>99</v>
      </c>
      <c r="D781" t="s">
        <v>4165</v>
      </c>
      <c r="E781" s="54">
        <v>2947915</v>
      </c>
      <c r="F781" s="54">
        <v>2898740</v>
      </c>
      <c r="G781" s="54">
        <v>-49175</v>
      </c>
      <c r="H781" s="80">
        <v>-1.668128151591888E-2</v>
      </c>
      <c r="I781" t="e">
        <f>MATCH(D781,#REF!,0)</f>
        <v>#REF!</v>
      </c>
      <c r="J781" t="str">
        <f t="shared" si="12"/>
        <v>349017</v>
      </c>
    </row>
    <row r="782" spans="1:10" x14ac:dyDescent="0.25">
      <c r="A782" t="s">
        <v>2221</v>
      </c>
      <c r="B782" t="s">
        <v>2110</v>
      </c>
      <c r="C782" t="s">
        <v>99</v>
      </c>
      <c r="D782" t="s">
        <v>4166</v>
      </c>
      <c r="E782" s="54">
        <v>1647021</v>
      </c>
      <c r="F782" s="54">
        <v>1590940</v>
      </c>
      <c r="G782" s="54">
        <v>-56081</v>
      </c>
      <c r="H782" s="80">
        <v>-3.4049960504450152E-2</v>
      </c>
      <c r="I782" t="e">
        <f>MATCH(D782,#REF!,0)</f>
        <v>#REF!</v>
      </c>
      <c r="J782" t="str">
        <f t="shared" si="12"/>
        <v>349023</v>
      </c>
    </row>
    <row r="783" spans="1:10" x14ac:dyDescent="0.25">
      <c r="A783" t="s">
        <v>2223</v>
      </c>
      <c r="B783" t="s">
        <v>2110</v>
      </c>
      <c r="C783" t="s">
        <v>99</v>
      </c>
      <c r="D783" t="s">
        <v>4167</v>
      </c>
      <c r="E783" s="54">
        <v>2367235</v>
      </c>
      <c r="F783" s="54">
        <v>2303330</v>
      </c>
      <c r="G783" s="54">
        <v>-63905</v>
      </c>
      <c r="H783" s="80">
        <v>-2.69956299226735E-2</v>
      </c>
      <c r="I783" t="e">
        <f>MATCH(D783,#REF!,0)</f>
        <v>#REF!</v>
      </c>
      <c r="J783" t="str">
        <f t="shared" si="12"/>
        <v>349025</v>
      </c>
    </row>
    <row r="784" spans="1:10" x14ac:dyDescent="0.25">
      <c r="A784" t="s">
        <v>2224</v>
      </c>
      <c r="B784" t="s">
        <v>2110</v>
      </c>
      <c r="C784" t="s">
        <v>99</v>
      </c>
      <c r="D784" t="s">
        <v>4168</v>
      </c>
      <c r="E784" s="54">
        <v>1703655</v>
      </c>
      <c r="F784" s="54">
        <v>1706404</v>
      </c>
      <c r="G784" s="54">
        <v>2749</v>
      </c>
      <c r="H784" s="80">
        <v>1.6135896058767766E-3</v>
      </c>
      <c r="I784" t="e">
        <f>MATCH(D784,#REF!,0)</f>
        <v>#REF!</v>
      </c>
      <c r="J784" t="str">
        <f t="shared" si="12"/>
        <v>349027</v>
      </c>
    </row>
    <row r="785" spans="1:10" x14ac:dyDescent="0.25">
      <c r="A785" t="s">
        <v>2225</v>
      </c>
      <c r="B785" t="s">
        <v>2110</v>
      </c>
      <c r="C785" t="s">
        <v>99</v>
      </c>
      <c r="D785" t="s">
        <v>4169</v>
      </c>
      <c r="E785" s="54">
        <v>1068906</v>
      </c>
      <c r="F785" s="54">
        <v>1043916</v>
      </c>
      <c r="G785" s="54">
        <v>-24990</v>
      </c>
      <c r="H785" s="80">
        <v>-2.3379043620299633E-2</v>
      </c>
      <c r="I785" t="e">
        <f>MATCH(D785,#REF!,0)</f>
        <v>#REF!</v>
      </c>
      <c r="J785" t="str">
        <f t="shared" si="12"/>
        <v>349029</v>
      </c>
    </row>
    <row r="786" spans="1:10" x14ac:dyDescent="0.25">
      <c r="A786" t="s">
        <v>2226</v>
      </c>
      <c r="B786" t="s">
        <v>2110</v>
      </c>
      <c r="C786" t="s">
        <v>99</v>
      </c>
      <c r="D786" t="s">
        <v>4170</v>
      </c>
      <c r="E786" s="54">
        <v>832897</v>
      </c>
      <c r="F786" s="54">
        <v>815756</v>
      </c>
      <c r="G786" s="54">
        <v>-17141</v>
      </c>
      <c r="H786" s="80">
        <v>-2.0579975675263568E-2</v>
      </c>
      <c r="I786" t="e">
        <f>MATCH(D786,#REF!,0)</f>
        <v>#REF!</v>
      </c>
      <c r="J786" t="str">
        <f t="shared" si="12"/>
        <v>349031</v>
      </c>
    </row>
    <row r="787" spans="1:10" x14ac:dyDescent="0.25">
      <c r="A787" t="s">
        <v>2227</v>
      </c>
      <c r="B787" t="s">
        <v>2110</v>
      </c>
      <c r="C787" t="s">
        <v>99</v>
      </c>
      <c r="D787" t="s">
        <v>4171</v>
      </c>
      <c r="E787" s="54">
        <v>917492</v>
      </c>
      <c r="F787" s="54">
        <v>898675</v>
      </c>
      <c r="G787" s="54">
        <v>-18817</v>
      </c>
      <c r="H787" s="80">
        <v>-2.0509170652169173E-2</v>
      </c>
      <c r="I787" t="e">
        <f>MATCH(D787,#REF!,0)</f>
        <v>#REF!</v>
      </c>
      <c r="J787" t="str">
        <f t="shared" si="12"/>
        <v>349035</v>
      </c>
    </row>
    <row r="788" spans="1:10" x14ac:dyDescent="0.25">
      <c r="A788" t="s">
        <v>2228</v>
      </c>
      <c r="B788" t="s">
        <v>2110</v>
      </c>
      <c r="C788" t="s">
        <v>99</v>
      </c>
      <c r="D788" t="s">
        <v>4172</v>
      </c>
      <c r="E788" s="54">
        <v>4190127</v>
      </c>
      <c r="F788" s="54">
        <v>4105540</v>
      </c>
      <c r="G788" s="54">
        <v>-84587</v>
      </c>
      <c r="H788" s="80">
        <v>-2.0187216282465902E-2</v>
      </c>
      <c r="I788" t="e">
        <f>MATCH(D788,#REF!,0)</f>
        <v>#REF!</v>
      </c>
      <c r="J788" t="str">
        <f t="shared" si="12"/>
        <v>349039</v>
      </c>
    </row>
    <row r="789" spans="1:10" x14ac:dyDescent="0.25">
      <c r="A789" t="s">
        <v>2230</v>
      </c>
      <c r="B789" t="s">
        <v>2231</v>
      </c>
      <c r="C789" t="s">
        <v>19</v>
      </c>
      <c r="D789" t="s">
        <v>4173</v>
      </c>
      <c r="E789" s="54">
        <v>8975336</v>
      </c>
      <c r="F789" s="54">
        <v>9016371</v>
      </c>
      <c r="G789" s="54">
        <v>41035</v>
      </c>
      <c r="H789" s="80">
        <v>4.5719736843278071E-3</v>
      </c>
      <c r="I789" t="e">
        <f>MATCH(D789,#REF!,0)</f>
        <v>#REF!</v>
      </c>
      <c r="J789" t="str">
        <f t="shared" si="12"/>
        <v>359999</v>
      </c>
    </row>
    <row r="790" spans="1:10" x14ac:dyDescent="0.25">
      <c r="A790" t="s">
        <v>2233</v>
      </c>
      <c r="B790" t="s">
        <v>2231</v>
      </c>
      <c r="C790" t="s">
        <v>27</v>
      </c>
      <c r="D790" t="s">
        <v>4174</v>
      </c>
      <c r="E790" s="54">
        <v>3926914</v>
      </c>
      <c r="F790" s="54">
        <v>3918013</v>
      </c>
      <c r="G790" s="54">
        <v>-8901</v>
      </c>
      <c r="H790" s="80">
        <v>-2.2666653764253559E-3</v>
      </c>
      <c r="I790" t="e">
        <f>MATCH(D790,#REF!,0)</f>
        <v>#REF!</v>
      </c>
      <c r="J790" t="str">
        <f t="shared" si="12"/>
        <v>350012</v>
      </c>
    </row>
    <row r="791" spans="1:10" x14ac:dyDescent="0.25">
      <c r="A791" t="s">
        <v>2234</v>
      </c>
      <c r="B791" t="s">
        <v>2231</v>
      </c>
      <c r="C791" t="s">
        <v>27</v>
      </c>
      <c r="D791" t="s">
        <v>4175</v>
      </c>
      <c r="E791" s="54">
        <v>400902</v>
      </c>
      <c r="F791" s="54">
        <v>372166</v>
      </c>
      <c r="G791" s="54">
        <v>-28736</v>
      </c>
      <c r="H791" s="80">
        <v>-7.1678365286279438E-2</v>
      </c>
      <c r="I791" t="e">
        <f>MATCH(D791,#REF!,0)</f>
        <v>#REF!</v>
      </c>
      <c r="J791" t="str">
        <f t="shared" si="12"/>
        <v>350204</v>
      </c>
    </row>
    <row r="792" spans="1:10" x14ac:dyDescent="0.25">
      <c r="A792" t="s">
        <v>2238</v>
      </c>
      <c r="B792" t="s">
        <v>2231</v>
      </c>
      <c r="C792" t="s">
        <v>27</v>
      </c>
      <c r="D792" t="s">
        <v>4176</v>
      </c>
      <c r="E792" s="54">
        <v>769526</v>
      </c>
      <c r="F792" s="54">
        <v>763886</v>
      </c>
      <c r="G792" s="54">
        <v>-5640</v>
      </c>
      <c r="H792" s="80">
        <v>-7.3291870580071364E-3</v>
      </c>
      <c r="I792" t="e">
        <f>MATCH(D792,#REF!,0)</f>
        <v>#REF!</v>
      </c>
      <c r="J792" t="str">
        <f t="shared" si="12"/>
        <v>350336</v>
      </c>
    </row>
    <row r="793" spans="1:10" x14ac:dyDescent="0.25">
      <c r="A793" t="s">
        <v>2240</v>
      </c>
      <c r="B793" t="s">
        <v>2231</v>
      </c>
      <c r="C793" t="s">
        <v>47</v>
      </c>
      <c r="D793" t="s">
        <v>4177</v>
      </c>
      <c r="E793" s="54">
        <v>379649</v>
      </c>
      <c r="F793" s="54">
        <v>422852</v>
      </c>
      <c r="G793" s="54">
        <v>43203</v>
      </c>
      <c r="H793" s="80">
        <v>0.11379721795658622</v>
      </c>
      <c r="I793" t="e">
        <f>MATCH(D793,#REF!,0)</f>
        <v>#REF!</v>
      </c>
      <c r="J793" t="str">
        <f t="shared" si="12"/>
        <v>350479</v>
      </c>
    </row>
    <row r="794" spans="1:10" x14ac:dyDescent="0.25">
      <c r="A794" t="s">
        <v>2243</v>
      </c>
      <c r="B794" t="s">
        <v>2231</v>
      </c>
      <c r="C794" t="s">
        <v>27</v>
      </c>
      <c r="D794" t="s">
        <v>4178</v>
      </c>
      <c r="E794" s="54">
        <v>516201</v>
      </c>
      <c r="F794" s="54">
        <v>526401</v>
      </c>
      <c r="G794" s="54">
        <v>10200</v>
      </c>
      <c r="H794" s="80">
        <v>1.9759744750591338E-2</v>
      </c>
      <c r="I794" t="e">
        <f>MATCH(D794,#REF!,0)</f>
        <v>#REF!</v>
      </c>
      <c r="J794" t="str">
        <f t="shared" si="12"/>
        <v>350534</v>
      </c>
    </row>
    <row r="795" spans="1:10" x14ac:dyDescent="0.25">
      <c r="A795" t="s">
        <v>2246</v>
      </c>
      <c r="B795" t="s">
        <v>2247</v>
      </c>
      <c r="C795" t="s">
        <v>19</v>
      </c>
      <c r="D795" t="s">
        <v>4179</v>
      </c>
      <c r="E795" s="54">
        <v>2316003</v>
      </c>
      <c r="F795" s="54">
        <v>2385994</v>
      </c>
      <c r="G795" s="54">
        <v>69991</v>
      </c>
      <c r="H795" s="80">
        <v>3.0220599886960423E-2</v>
      </c>
      <c r="I795" t="e">
        <f>MATCH(D795,#REF!,0)</f>
        <v>#REF!</v>
      </c>
      <c r="J795" t="str">
        <f t="shared" si="12"/>
        <v>329999</v>
      </c>
    </row>
    <row r="796" spans="1:10" x14ac:dyDescent="0.25">
      <c r="A796" t="s">
        <v>2249</v>
      </c>
      <c r="B796" t="s">
        <v>2247</v>
      </c>
      <c r="C796" t="s">
        <v>27</v>
      </c>
      <c r="D796" t="s">
        <v>4180</v>
      </c>
      <c r="E796" s="54">
        <v>378067</v>
      </c>
      <c r="F796" s="54">
        <v>362962</v>
      </c>
      <c r="G796" s="54">
        <v>-15105</v>
      </c>
      <c r="H796" s="80">
        <v>-3.9953235802119728E-2</v>
      </c>
      <c r="I796" t="e">
        <f>MATCH(D796,#REF!,0)</f>
        <v>#REF!</v>
      </c>
      <c r="J796" t="str">
        <f t="shared" si="12"/>
        <v>320036</v>
      </c>
    </row>
    <row r="797" spans="1:10" x14ac:dyDescent="0.25">
      <c r="A797" t="s">
        <v>1560</v>
      </c>
      <c r="B797" t="s">
        <v>2247</v>
      </c>
      <c r="C797" t="s">
        <v>47</v>
      </c>
      <c r="D797" t="s">
        <v>4181</v>
      </c>
      <c r="E797" s="54">
        <v>1193143</v>
      </c>
      <c r="F797" s="54">
        <v>1194301</v>
      </c>
      <c r="G797" s="54">
        <v>1158</v>
      </c>
      <c r="H797" s="80">
        <v>9.7054586080629057E-4</v>
      </c>
      <c r="I797" t="e">
        <f>MATCH(D797,#REF!,0)</f>
        <v>#REF!</v>
      </c>
      <c r="J797" t="str">
        <f t="shared" si="12"/>
        <v>320096</v>
      </c>
    </row>
    <row r="798" spans="1:10" x14ac:dyDescent="0.25">
      <c r="A798" t="s">
        <v>2253</v>
      </c>
      <c r="B798" t="s">
        <v>2247</v>
      </c>
      <c r="C798" t="s">
        <v>27</v>
      </c>
      <c r="D798" t="s">
        <v>4182</v>
      </c>
      <c r="E798" s="54">
        <v>4473199</v>
      </c>
      <c r="F798" s="54">
        <v>4624463</v>
      </c>
      <c r="G798" s="54">
        <v>151264</v>
      </c>
      <c r="H798" s="80">
        <v>3.3815620543597547E-2</v>
      </c>
      <c r="I798" t="e">
        <f>MATCH(D798,#REF!,0)</f>
        <v>#REF!</v>
      </c>
      <c r="J798" t="str">
        <f t="shared" si="12"/>
        <v>320108</v>
      </c>
    </row>
    <row r="799" spans="1:10" x14ac:dyDescent="0.25">
      <c r="A799" t="s">
        <v>2255</v>
      </c>
      <c r="B799" t="s">
        <v>2247</v>
      </c>
      <c r="C799" t="s">
        <v>47</v>
      </c>
      <c r="D799" t="s">
        <v>4183</v>
      </c>
      <c r="E799" s="54">
        <v>1671898</v>
      </c>
      <c r="F799" s="54">
        <v>1750765</v>
      </c>
      <c r="G799" s="54">
        <v>78867</v>
      </c>
      <c r="H799" s="80">
        <v>4.7172136099211795E-2</v>
      </c>
      <c r="I799" t="e">
        <f>MATCH(D799,#REF!,0)</f>
        <v>#REF!</v>
      </c>
      <c r="J799" t="str">
        <f t="shared" si="12"/>
        <v>320138</v>
      </c>
    </row>
    <row r="800" spans="1:10" x14ac:dyDescent="0.25">
      <c r="A800" t="s">
        <v>2257</v>
      </c>
      <c r="B800" t="s">
        <v>2247</v>
      </c>
      <c r="C800" t="s">
        <v>27</v>
      </c>
      <c r="D800" t="s">
        <v>4184</v>
      </c>
      <c r="E800" s="54">
        <v>1872940</v>
      </c>
      <c r="F800" s="54">
        <v>1837737</v>
      </c>
      <c r="G800" s="54">
        <v>-35203</v>
      </c>
      <c r="H800" s="80">
        <v>-1.8795583414311191E-2</v>
      </c>
      <c r="I800" t="e">
        <f>MATCH(D800,#REF!,0)</f>
        <v>#REF!</v>
      </c>
      <c r="J800" t="str">
        <f t="shared" si="12"/>
        <v>320150</v>
      </c>
    </row>
    <row r="801" spans="1:10" x14ac:dyDescent="0.25">
      <c r="A801" t="s">
        <v>2261</v>
      </c>
      <c r="B801" t="s">
        <v>2247</v>
      </c>
      <c r="C801" t="s">
        <v>27</v>
      </c>
      <c r="D801" t="s">
        <v>4185</v>
      </c>
      <c r="E801" s="54">
        <v>631300</v>
      </c>
      <c r="F801" s="54">
        <v>631705</v>
      </c>
      <c r="G801" s="54">
        <v>405</v>
      </c>
      <c r="H801" s="80">
        <v>6.4153334389355297E-4</v>
      </c>
      <c r="I801" t="e">
        <f>MATCH(D801,#REF!,0)</f>
        <v>#REF!</v>
      </c>
      <c r="J801" t="str">
        <f t="shared" si="12"/>
        <v>320156</v>
      </c>
    </row>
    <row r="802" spans="1:10" x14ac:dyDescent="0.25">
      <c r="A802" t="s">
        <v>2263</v>
      </c>
      <c r="B802" t="s">
        <v>2247</v>
      </c>
      <c r="C802" t="s">
        <v>99</v>
      </c>
      <c r="D802" t="s">
        <v>4186</v>
      </c>
      <c r="E802" s="54">
        <v>6401850</v>
      </c>
      <c r="F802" s="54">
        <v>6393931</v>
      </c>
      <c r="G802" s="54">
        <v>-7919</v>
      </c>
      <c r="H802" s="80">
        <v>-1.2369861836812796E-3</v>
      </c>
      <c r="I802" t="e">
        <f>MATCH(D802,#REF!,0)</f>
        <v>#REF!</v>
      </c>
      <c r="J802" t="str">
        <f t="shared" si="12"/>
        <v>329003</v>
      </c>
    </row>
    <row r="803" spans="1:10" x14ac:dyDescent="0.25">
      <c r="A803" t="s">
        <v>2264</v>
      </c>
      <c r="B803" t="s">
        <v>2265</v>
      </c>
      <c r="C803" t="s">
        <v>19</v>
      </c>
      <c r="D803" t="s">
        <v>4187</v>
      </c>
      <c r="E803" s="54">
        <v>42689894</v>
      </c>
      <c r="F803" s="54">
        <v>41865858</v>
      </c>
      <c r="G803" s="54">
        <v>-824036</v>
      </c>
      <c r="H803" s="80">
        <v>-1.9302835467335664E-2</v>
      </c>
      <c r="I803" t="e">
        <f>MATCH(D803,#REF!,0)</f>
        <v>#REF!</v>
      </c>
      <c r="J803" t="str">
        <f t="shared" si="12"/>
        <v>369999</v>
      </c>
    </row>
    <row r="804" spans="1:10" x14ac:dyDescent="0.25">
      <c r="A804" t="s">
        <v>1143</v>
      </c>
      <c r="B804" t="s">
        <v>2265</v>
      </c>
      <c r="C804" t="s">
        <v>27</v>
      </c>
      <c r="D804" t="s">
        <v>4188</v>
      </c>
      <c r="E804" s="54">
        <v>3212719</v>
      </c>
      <c r="F804" s="54">
        <v>3152040</v>
      </c>
      <c r="G804" s="54">
        <v>-60679</v>
      </c>
      <c r="H804" s="80">
        <v>-1.8887117111705071E-2</v>
      </c>
      <c r="I804" t="e">
        <f>MATCH(D804,#REF!,0)</f>
        <v>#REF!</v>
      </c>
      <c r="J804" t="str">
        <f t="shared" si="12"/>
        <v>360040</v>
      </c>
    </row>
    <row r="805" spans="1:10" x14ac:dyDescent="0.25">
      <c r="A805" t="s">
        <v>2270</v>
      </c>
      <c r="B805" t="s">
        <v>2265</v>
      </c>
      <c r="C805" t="s">
        <v>47</v>
      </c>
      <c r="D805" t="s">
        <v>4189</v>
      </c>
      <c r="E805" s="54">
        <v>509174</v>
      </c>
      <c r="F805" s="54">
        <v>494500</v>
      </c>
      <c r="G805" s="54">
        <v>-14674</v>
      </c>
      <c r="H805" s="80">
        <v>-2.8819224862227842E-2</v>
      </c>
      <c r="I805" t="e">
        <f>MATCH(D805,#REF!,0)</f>
        <v>#REF!</v>
      </c>
      <c r="J805" t="str">
        <f t="shared" si="12"/>
        <v>360152</v>
      </c>
    </row>
    <row r="806" spans="1:10" x14ac:dyDescent="0.25">
      <c r="A806" t="s">
        <v>41</v>
      </c>
      <c r="B806" t="s">
        <v>2265</v>
      </c>
      <c r="C806" t="s">
        <v>47</v>
      </c>
      <c r="D806" t="s">
        <v>4190</v>
      </c>
      <c r="E806" s="54">
        <v>864194</v>
      </c>
      <c r="F806" s="54">
        <v>845676</v>
      </c>
      <c r="G806" s="54">
        <v>-18518</v>
      </c>
      <c r="H806" s="80">
        <v>-2.1428058977498107E-2</v>
      </c>
      <c r="I806" t="e">
        <f>MATCH(D806,#REF!,0)</f>
        <v>#REF!</v>
      </c>
      <c r="J806" t="str">
        <f t="shared" si="12"/>
        <v>360300</v>
      </c>
    </row>
    <row r="807" spans="1:10" x14ac:dyDescent="0.25">
      <c r="A807" t="s">
        <v>2275</v>
      </c>
      <c r="B807" t="s">
        <v>2265</v>
      </c>
      <c r="C807" t="s">
        <v>47</v>
      </c>
      <c r="D807" t="s">
        <v>4191</v>
      </c>
      <c r="E807" s="54">
        <v>960835</v>
      </c>
      <c r="F807" s="54">
        <v>892301</v>
      </c>
      <c r="G807" s="54">
        <v>-68534</v>
      </c>
      <c r="H807" s="80">
        <v>-7.1327543230627524E-2</v>
      </c>
      <c r="I807" t="e">
        <f>MATCH(D807,#REF!,0)</f>
        <v>#REF!</v>
      </c>
      <c r="J807" t="str">
        <f t="shared" si="12"/>
        <v>360352</v>
      </c>
    </row>
    <row r="808" spans="1:10" x14ac:dyDescent="0.25">
      <c r="A808" t="s">
        <v>2278</v>
      </c>
      <c r="B808" t="s">
        <v>2265</v>
      </c>
      <c r="C808" t="s">
        <v>27</v>
      </c>
      <c r="D808" t="s">
        <v>4192</v>
      </c>
      <c r="E808" s="54">
        <v>1819712</v>
      </c>
      <c r="F808" s="54">
        <v>1776514</v>
      </c>
      <c r="G808" s="54">
        <v>-43198</v>
      </c>
      <c r="H808" s="80">
        <v>-2.3738921323813878E-2</v>
      </c>
      <c r="I808" t="e">
        <f>MATCH(D808,#REF!,0)</f>
        <v>#REF!</v>
      </c>
      <c r="J808" t="str">
        <f t="shared" si="12"/>
        <v>360556</v>
      </c>
    </row>
    <row r="809" spans="1:10" x14ac:dyDescent="0.25">
      <c r="A809" t="s">
        <v>2282</v>
      </c>
      <c r="B809" t="s">
        <v>2265</v>
      </c>
      <c r="C809" t="s">
        <v>27</v>
      </c>
      <c r="D809" t="s">
        <v>4193</v>
      </c>
      <c r="E809" s="54">
        <v>13423963</v>
      </c>
      <c r="F809" s="54">
        <v>13003257</v>
      </c>
      <c r="G809" s="54">
        <v>-420706</v>
      </c>
      <c r="H809" s="80">
        <v>-3.1339925475062765E-2</v>
      </c>
      <c r="I809" t="e">
        <f>MATCH(D809,#REF!,0)</f>
        <v>#REF!</v>
      </c>
      <c r="J809" t="str">
        <f t="shared" si="12"/>
        <v>360784</v>
      </c>
    </row>
    <row r="810" spans="1:10" x14ac:dyDescent="0.25">
      <c r="A810" t="s">
        <v>2284</v>
      </c>
      <c r="B810" t="s">
        <v>2265</v>
      </c>
      <c r="C810" t="s">
        <v>27</v>
      </c>
      <c r="D810" t="s">
        <v>4194</v>
      </c>
      <c r="E810" s="54">
        <v>929383</v>
      </c>
      <c r="F810" s="54">
        <v>943802</v>
      </c>
      <c r="G810" s="54">
        <v>14419</v>
      </c>
      <c r="H810" s="80">
        <v>1.5514594090918384E-2</v>
      </c>
      <c r="I810" t="e">
        <f>MATCH(D810,#REF!,0)</f>
        <v>#REF!</v>
      </c>
      <c r="J810" t="str">
        <f t="shared" si="12"/>
        <v>361152</v>
      </c>
    </row>
    <row r="811" spans="1:10" x14ac:dyDescent="0.25">
      <c r="A811" t="s">
        <v>2286</v>
      </c>
      <c r="B811" t="s">
        <v>2265</v>
      </c>
      <c r="C811" t="s">
        <v>47</v>
      </c>
      <c r="D811" t="s">
        <v>4195</v>
      </c>
      <c r="E811" s="54">
        <v>192219</v>
      </c>
      <c r="F811" s="54">
        <v>186740</v>
      </c>
      <c r="G811" s="54">
        <v>-5479</v>
      </c>
      <c r="H811" s="80">
        <v>-2.8503946019904379E-2</v>
      </c>
      <c r="I811" t="e">
        <f>MATCH(D811,#REF!,0)</f>
        <v>#REF!</v>
      </c>
      <c r="J811" t="str">
        <f t="shared" si="12"/>
        <v>361256</v>
      </c>
    </row>
    <row r="812" spans="1:10" x14ac:dyDescent="0.25">
      <c r="A812" t="s">
        <v>2289</v>
      </c>
      <c r="B812" t="s">
        <v>2265</v>
      </c>
      <c r="C812" t="s">
        <v>47</v>
      </c>
      <c r="D812" t="s">
        <v>4196</v>
      </c>
      <c r="E812" s="54">
        <v>314736</v>
      </c>
      <c r="F812" s="54">
        <v>324519</v>
      </c>
      <c r="G812" s="54">
        <v>9783</v>
      </c>
      <c r="H812" s="80">
        <v>3.1083193533628185E-2</v>
      </c>
      <c r="I812" t="e">
        <f>MATCH(D812,#REF!,0)</f>
        <v>#REF!</v>
      </c>
      <c r="J812" t="str">
        <f t="shared" si="12"/>
        <v>361380</v>
      </c>
    </row>
    <row r="813" spans="1:10" x14ac:dyDescent="0.25">
      <c r="A813" t="s">
        <v>2291</v>
      </c>
      <c r="B813" t="s">
        <v>2265</v>
      </c>
      <c r="C813" t="s">
        <v>47</v>
      </c>
      <c r="D813" t="s">
        <v>4197</v>
      </c>
      <c r="E813" s="54">
        <v>485925</v>
      </c>
      <c r="F813" s="54">
        <v>472735</v>
      </c>
      <c r="G813" s="54">
        <v>-13190</v>
      </c>
      <c r="H813" s="80">
        <v>-2.7144106600812883E-2</v>
      </c>
      <c r="I813" t="e">
        <f>MATCH(D813,#REF!,0)</f>
        <v>#REF!</v>
      </c>
      <c r="J813" t="str">
        <f t="shared" si="12"/>
        <v>361756</v>
      </c>
    </row>
    <row r="814" spans="1:10" x14ac:dyDescent="0.25">
      <c r="A814" t="s">
        <v>2294</v>
      </c>
      <c r="B814" t="s">
        <v>2265</v>
      </c>
      <c r="C814" t="s">
        <v>27</v>
      </c>
      <c r="D814" t="s">
        <v>4198</v>
      </c>
      <c r="E814" s="54">
        <v>1077388</v>
      </c>
      <c r="F814" s="54">
        <v>1079191</v>
      </c>
      <c r="G814" s="54">
        <v>1803</v>
      </c>
      <c r="H814" s="80">
        <v>1.6734918153905557E-3</v>
      </c>
      <c r="I814" t="e">
        <f>MATCH(D814,#REF!,0)</f>
        <v>#REF!</v>
      </c>
      <c r="J814" t="str">
        <f t="shared" si="12"/>
        <v>362000</v>
      </c>
    </row>
    <row r="815" spans="1:10" x14ac:dyDescent="0.25">
      <c r="A815" t="s">
        <v>2298</v>
      </c>
      <c r="B815" t="s">
        <v>2265</v>
      </c>
      <c r="C815" t="s">
        <v>27</v>
      </c>
      <c r="D815" t="s">
        <v>4199</v>
      </c>
      <c r="E815" s="54">
        <v>463979</v>
      </c>
      <c r="F815" s="54">
        <v>449550</v>
      </c>
      <c r="G815" s="54">
        <v>-14429</v>
      </c>
      <c r="H815" s="80">
        <v>-3.1098390228868115E-2</v>
      </c>
      <c r="I815" t="e">
        <f>MATCH(D815,#REF!,0)</f>
        <v>#REF!</v>
      </c>
      <c r="J815" t="str">
        <f t="shared" si="12"/>
        <v>362480</v>
      </c>
    </row>
    <row r="816" spans="1:10" x14ac:dyDescent="0.25">
      <c r="A816" t="s">
        <v>2302</v>
      </c>
      <c r="B816" t="s">
        <v>2265</v>
      </c>
      <c r="C816" t="s">
        <v>47</v>
      </c>
      <c r="D816" t="s">
        <v>4200</v>
      </c>
      <c r="E816" s="54">
        <v>405091</v>
      </c>
      <c r="F816" s="54">
        <v>434690</v>
      </c>
      <c r="G816" s="54">
        <v>29599</v>
      </c>
      <c r="H816" s="80">
        <v>7.3067532974072494E-2</v>
      </c>
      <c r="I816" t="e">
        <f>MATCH(D816,#REF!,0)</f>
        <v>#REF!</v>
      </c>
      <c r="J816" t="str">
        <f t="shared" si="12"/>
        <v>362572</v>
      </c>
    </row>
    <row r="817" spans="1:10" x14ac:dyDescent="0.25">
      <c r="A817" t="s">
        <v>2306</v>
      </c>
      <c r="B817" t="s">
        <v>2265</v>
      </c>
      <c r="C817" t="s">
        <v>47</v>
      </c>
      <c r="D817" t="s">
        <v>4201</v>
      </c>
      <c r="E817" s="54">
        <v>390067</v>
      </c>
      <c r="F817" s="54">
        <v>373959</v>
      </c>
      <c r="G817" s="54">
        <v>-16108</v>
      </c>
      <c r="H817" s="80">
        <v>-4.1295469752632243E-2</v>
      </c>
      <c r="I817" t="e">
        <f>MATCH(D817,#REF!,0)</f>
        <v>#REF!</v>
      </c>
      <c r="J817" t="str">
        <f t="shared" si="12"/>
        <v>362688</v>
      </c>
    </row>
    <row r="818" spans="1:10" x14ac:dyDescent="0.25">
      <c r="A818" t="s">
        <v>2308</v>
      </c>
      <c r="B818" t="s">
        <v>2265</v>
      </c>
      <c r="C818" t="s">
        <v>47</v>
      </c>
      <c r="D818" t="s">
        <v>4202</v>
      </c>
      <c r="E818" s="54">
        <v>786923</v>
      </c>
      <c r="F818" s="54">
        <v>751299</v>
      </c>
      <c r="G818" s="54">
        <v>-35624</v>
      </c>
      <c r="H818" s="80">
        <v>-4.5269994650048356E-2</v>
      </c>
      <c r="I818" t="e">
        <f>MATCH(D818,#REF!,0)</f>
        <v>#REF!</v>
      </c>
      <c r="J818" t="str">
        <f t="shared" si="12"/>
        <v>363088</v>
      </c>
    </row>
    <row r="819" spans="1:10" x14ac:dyDescent="0.25">
      <c r="A819" t="s">
        <v>2310</v>
      </c>
      <c r="B819" t="s">
        <v>2265</v>
      </c>
      <c r="C819" t="s">
        <v>47</v>
      </c>
      <c r="D819" t="s">
        <v>4203</v>
      </c>
      <c r="E819" s="54">
        <v>806723</v>
      </c>
      <c r="F819" s="54">
        <v>815574</v>
      </c>
      <c r="G819" s="54">
        <v>8851</v>
      </c>
      <c r="H819" s="80">
        <v>1.0971547854715932E-2</v>
      </c>
      <c r="I819" t="e">
        <f>MATCH(D819,#REF!,0)</f>
        <v>#REF!</v>
      </c>
      <c r="J819" t="str">
        <f t="shared" si="12"/>
        <v>363140</v>
      </c>
    </row>
    <row r="820" spans="1:10" x14ac:dyDescent="0.25">
      <c r="A820" t="s">
        <v>2313</v>
      </c>
      <c r="B820" t="s">
        <v>2265</v>
      </c>
      <c r="C820" t="s">
        <v>47</v>
      </c>
      <c r="D820" t="s">
        <v>4204</v>
      </c>
      <c r="E820" s="54">
        <v>1615578</v>
      </c>
      <c r="F820" s="54">
        <v>1578631</v>
      </c>
      <c r="G820" s="54">
        <v>-36947</v>
      </c>
      <c r="H820" s="80">
        <v>-2.2869214609260585E-2</v>
      </c>
      <c r="I820" t="e">
        <f>MATCH(D820,#REF!,0)</f>
        <v>#REF!</v>
      </c>
      <c r="J820" t="str">
        <f t="shared" si="12"/>
        <v>363160</v>
      </c>
    </row>
    <row r="821" spans="1:10" x14ac:dyDescent="0.25">
      <c r="A821" t="s">
        <v>2315</v>
      </c>
      <c r="B821" t="s">
        <v>2265</v>
      </c>
      <c r="C821" t="s">
        <v>27</v>
      </c>
      <c r="D821" t="s">
        <v>4205</v>
      </c>
      <c r="E821" s="54">
        <v>715930</v>
      </c>
      <c r="F821" s="54">
        <v>675538</v>
      </c>
      <c r="G821" s="54">
        <v>-40392</v>
      </c>
      <c r="H821" s="80">
        <v>-5.641892363778582E-2</v>
      </c>
      <c r="I821" t="e">
        <f>MATCH(D821,#REF!,0)</f>
        <v>#REF!</v>
      </c>
      <c r="J821" t="str">
        <f t="shared" si="12"/>
        <v>363168</v>
      </c>
    </row>
    <row r="822" spans="1:10" x14ac:dyDescent="0.25">
      <c r="A822" t="s">
        <v>2319</v>
      </c>
      <c r="B822" t="s">
        <v>2265</v>
      </c>
      <c r="C822" t="s">
        <v>47</v>
      </c>
      <c r="D822" t="s">
        <v>4206</v>
      </c>
      <c r="E822" s="54">
        <v>1070178</v>
      </c>
      <c r="F822" s="54">
        <v>1054609</v>
      </c>
      <c r="G822" s="54">
        <v>-15569</v>
      </c>
      <c r="H822" s="80">
        <v>-1.4548047147296992E-2</v>
      </c>
      <c r="I822" t="e">
        <f>MATCH(D822,#REF!,0)</f>
        <v>#REF!</v>
      </c>
      <c r="J822" t="str">
        <f t="shared" si="12"/>
        <v>363180</v>
      </c>
    </row>
    <row r="823" spans="1:10" x14ac:dyDescent="0.25">
      <c r="A823" t="s">
        <v>2321</v>
      </c>
      <c r="B823" t="s">
        <v>2265</v>
      </c>
      <c r="C823" t="s">
        <v>27</v>
      </c>
      <c r="D823" t="s">
        <v>4207</v>
      </c>
      <c r="E823" s="54">
        <v>693190</v>
      </c>
      <c r="F823" s="54">
        <v>692072</v>
      </c>
      <c r="G823" s="54">
        <v>-1118</v>
      </c>
      <c r="H823" s="80">
        <v>-1.6128334222940319E-3</v>
      </c>
      <c r="I823" t="e">
        <f>MATCH(D823,#REF!,0)</f>
        <v>#REF!</v>
      </c>
      <c r="J823" t="str">
        <f t="shared" si="12"/>
        <v>363300</v>
      </c>
    </row>
    <row r="824" spans="1:10" x14ac:dyDescent="0.25">
      <c r="A824" t="s">
        <v>870</v>
      </c>
      <c r="B824" t="s">
        <v>2265</v>
      </c>
      <c r="C824" t="s">
        <v>27</v>
      </c>
      <c r="D824" t="s">
        <v>4208</v>
      </c>
      <c r="E824" s="54">
        <v>519735</v>
      </c>
      <c r="F824" s="54">
        <v>516409</v>
      </c>
      <c r="G824" s="54">
        <v>-3326</v>
      </c>
      <c r="H824" s="80">
        <v>-6.3994150865344839E-3</v>
      </c>
      <c r="I824" t="e">
        <f>MATCH(D824,#REF!,0)</f>
        <v>#REF!</v>
      </c>
      <c r="J824" t="str">
        <f t="shared" si="12"/>
        <v>364004</v>
      </c>
    </row>
    <row r="825" spans="1:10" x14ac:dyDescent="0.25">
      <c r="A825" t="s">
        <v>2327</v>
      </c>
      <c r="B825" t="s">
        <v>2265</v>
      </c>
      <c r="C825" t="s">
        <v>47</v>
      </c>
      <c r="D825" t="s">
        <v>4209</v>
      </c>
      <c r="E825" s="54">
        <v>1360200</v>
      </c>
      <c r="F825" s="54">
        <v>1323865</v>
      </c>
      <c r="G825" s="54">
        <v>-36335</v>
      </c>
      <c r="H825" s="80">
        <v>-2.6712983384796354E-2</v>
      </c>
      <c r="I825" t="e">
        <f>MATCH(D825,#REF!,0)</f>
        <v>#REF!</v>
      </c>
      <c r="J825" t="str">
        <f t="shared" si="12"/>
        <v>364212</v>
      </c>
    </row>
    <row r="826" spans="1:10" x14ac:dyDescent="0.25">
      <c r="A826" t="s">
        <v>2330</v>
      </c>
      <c r="B826" t="s">
        <v>2265</v>
      </c>
      <c r="C826" t="s">
        <v>27</v>
      </c>
      <c r="D826" t="s">
        <v>4210</v>
      </c>
      <c r="E826" s="54">
        <v>779561</v>
      </c>
      <c r="F826" s="54">
        <v>787179</v>
      </c>
      <c r="G826" s="54">
        <v>7618</v>
      </c>
      <c r="H826" s="80">
        <v>9.7721666425077697E-3</v>
      </c>
      <c r="I826" t="e">
        <f>MATCH(D826,#REF!,0)</f>
        <v>#REF!</v>
      </c>
      <c r="J826" t="str">
        <f t="shared" si="12"/>
        <v>364320</v>
      </c>
    </row>
    <row r="827" spans="1:10" x14ac:dyDescent="0.25">
      <c r="A827" t="s">
        <v>2333</v>
      </c>
      <c r="B827" t="s">
        <v>2265</v>
      </c>
      <c r="C827" t="s">
        <v>47</v>
      </c>
      <c r="D827" t="s">
        <v>4211</v>
      </c>
      <c r="E827" s="54">
        <v>1419575</v>
      </c>
      <c r="F827" s="54">
        <v>1379644</v>
      </c>
      <c r="G827" s="54">
        <v>-39931</v>
      </c>
      <c r="H827" s="80">
        <v>-2.8128841378581619E-2</v>
      </c>
      <c r="I827" t="e">
        <f>MATCH(D827,#REF!,0)</f>
        <v>#REF!</v>
      </c>
      <c r="J827" t="str">
        <f t="shared" si="12"/>
        <v>364408</v>
      </c>
    </row>
    <row r="828" spans="1:10" x14ac:dyDescent="0.25">
      <c r="A828" t="s">
        <v>2264</v>
      </c>
      <c r="B828" t="s">
        <v>2265</v>
      </c>
      <c r="C828" t="s">
        <v>27</v>
      </c>
      <c r="D828" t="s">
        <v>4212</v>
      </c>
      <c r="E828" s="54">
        <v>155708779</v>
      </c>
      <c r="F828" s="54">
        <v>152575507</v>
      </c>
      <c r="G828" s="54">
        <v>-3133272</v>
      </c>
      <c r="H828" s="80">
        <v>-2.012264189676807E-2</v>
      </c>
      <c r="I828" t="e">
        <f>MATCH(D828,#REF!,0)</f>
        <v>#REF!</v>
      </c>
      <c r="J828" t="str">
        <f t="shared" si="12"/>
        <v>364436</v>
      </c>
    </row>
    <row r="829" spans="1:10" x14ac:dyDescent="0.25">
      <c r="A829" t="s">
        <v>2337</v>
      </c>
      <c r="B829" t="s">
        <v>2265</v>
      </c>
      <c r="C829" t="s">
        <v>27</v>
      </c>
      <c r="D829" t="s">
        <v>4213</v>
      </c>
      <c r="E829" s="54">
        <v>2229497</v>
      </c>
      <c r="F829" s="54">
        <v>2236738</v>
      </c>
      <c r="G829" s="54">
        <v>7241</v>
      </c>
      <c r="H829" s="80">
        <v>3.2478177813201814E-3</v>
      </c>
      <c r="I829" t="e">
        <f>MATCH(D829,#REF!,0)</f>
        <v>#REF!</v>
      </c>
      <c r="J829" t="str">
        <f t="shared" si="12"/>
        <v>364448</v>
      </c>
    </row>
    <row r="830" spans="1:10" x14ac:dyDescent="0.25">
      <c r="A830" t="s">
        <v>2340</v>
      </c>
      <c r="B830" t="s">
        <v>2265</v>
      </c>
      <c r="C830" t="s">
        <v>27</v>
      </c>
      <c r="D830" t="s">
        <v>4214</v>
      </c>
      <c r="E830" s="54">
        <v>862923</v>
      </c>
      <c r="F830" s="54">
        <v>845826</v>
      </c>
      <c r="G830" s="54">
        <v>-17097</v>
      </c>
      <c r="H830" s="80">
        <v>-1.9812891764386859E-2</v>
      </c>
      <c r="I830" t="e">
        <f>MATCH(D830,#REF!,0)</f>
        <v>#REF!</v>
      </c>
      <c r="J830" t="str">
        <f t="shared" si="12"/>
        <v>365312</v>
      </c>
    </row>
    <row r="831" spans="1:10" x14ac:dyDescent="0.25">
      <c r="A831" t="s">
        <v>1916</v>
      </c>
      <c r="B831" t="s">
        <v>2265</v>
      </c>
      <c r="C831" t="s">
        <v>27</v>
      </c>
      <c r="D831" t="s">
        <v>4215</v>
      </c>
      <c r="E831" s="54">
        <v>8198055</v>
      </c>
      <c r="F831" s="54">
        <v>7963860</v>
      </c>
      <c r="G831" s="54">
        <v>-234195</v>
      </c>
      <c r="H831" s="80">
        <v>-2.8567141840351157E-2</v>
      </c>
      <c r="I831" t="e">
        <f>MATCH(D831,#REF!,0)</f>
        <v>#REF!</v>
      </c>
      <c r="J831" t="str">
        <f t="shared" si="12"/>
        <v>365544</v>
      </c>
    </row>
    <row r="832" spans="1:10" x14ac:dyDescent="0.25">
      <c r="A832" t="s">
        <v>1183</v>
      </c>
      <c r="B832" t="s">
        <v>2265</v>
      </c>
      <c r="C832" t="s">
        <v>27</v>
      </c>
      <c r="D832" t="s">
        <v>4216</v>
      </c>
      <c r="E832" s="54">
        <v>933401</v>
      </c>
      <c r="F832" s="54">
        <v>923829</v>
      </c>
      <c r="G832" s="54">
        <v>-9572</v>
      </c>
      <c r="H832" s="80">
        <v>-1.0254970800331262E-2</v>
      </c>
      <c r="I832" t="e">
        <f>MATCH(D832,#REF!,0)</f>
        <v>#REF!</v>
      </c>
      <c r="J832" t="str">
        <f t="shared" si="12"/>
        <v>365572</v>
      </c>
    </row>
    <row r="833" spans="1:10" x14ac:dyDescent="0.25">
      <c r="A833" t="s">
        <v>2346</v>
      </c>
      <c r="B833" t="s">
        <v>2265</v>
      </c>
      <c r="C833" t="s">
        <v>47</v>
      </c>
      <c r="D833" t="s">
        <v>4217</v>
      </c>
      <c r="E833" s="54">
        <v>350923</v>
      </c>
      <c r="F833" s="54">
        <v>343087</v>
      </c>
      <c r="G833" s="54">
        <v>-7836</v>
      </c>
      <c r="H833" s="80">
        <v>-2.2329684859641572E-2</v>
      </c>
      <c r="I833" t="e">
        <f>MATCH(D833,#REF!,0)</f>
        <v>#REF!</v>
      </c>
      <c r="J833" t="str">
        <f t="shared" si="12"/>
        <v>365800</v>
      </c>
    </row>
    <row r="834" spans="1:10" x14ac:dyDescent="0.25">
      <c r="A834" t="s">
        <v>2349</v>
      </c>
      <c r="B834" t="s">
        <v>2265</v>
      </c>
      <c r="C834" t="s">
        <v>27</v>
      </c>
      <c r="D834" t="s">
        <v>4218</v>
      </c>
      <c r="E834" s="54">
        <v>2109112</v>
      </c>
      <c r="F834" s="54">
        <v>2093518</v>
      </c>
      <c r="G834" s="54">
        <v>-15594</v>
      </c>
      <c r="H834" s="80">
        <v>-7.3936329602221221E-3</v>
      </c>
      <c r="I834" t="e">
        <f>MATCH(D834,#REF!,0)</f>
        <v>#REF!</v>
      </c>
      <c r="J834" t="str">
        <f t="shared" si="12"/>
        <v>365848</v>
      </c>
    </row>
    <row r="835" spans="1:10" x14ac:dyDescent="0.25">
      <c r="A835" t="s">
        <v>2352</v>
      </c>
      <c r="B835" t="s">
        <v>2265</v>
      </c>
      <c r="C835" t="s">
        <v>27</v>
      </c>
      <c r="D835" t="s">
        <v>4219</v>
      </c>
      <c r="E835" s="54">
        <v>4900013</v>
      </c>
      <c r="F835" s="54">
        <v>4777241</v>
      </c>
      <c r="G835" s="54">
        <v>-122772</v>
      </c>
      <c r="H835" s="80">
        <v>-2.5055443730455408E-2</v>
      </c>
      <c r="I835" t="e">
        <f>MATCH(D835,#REF!,0)</f>
        <v>#REF!</v>
      </c>
      <c r="J835" t="str">
        <f t="shared" ref="J835:J898" si="13">LEFT(D835,2)&amp;IF(MID(D835,3,4)="0000","9999",MID(D835,3,4))</f>
        <v>366376</v>
      </c>
    </row>
    <row r="836" spans="1:10" x14ac:dyDescent="0.25">
      <c r="A836" t="s">
        <v>2354</v>
      </c>
      <c r="B836" t="s">
        <v>2265</v>
      </c>
      <c r="C836" t="s">
        <v>47</v>
      </c>
      <c r="D836" t="s">
        <v>4220</v>
      </c>
      <c r="E836" s="54">
        <v>1529726</v>
      </c>
      <c r="F836" s="54">
        <v>1518012</v>
      </c>
      <c r="G836" s="54">
        <v>-11714</v>
      </c>
      <c r="H836" s="80">
        <v>-7.6575805078818041E-3</v>
      </c>
      <c r="I836" t="e">
        <f>MATCH(D836,#REF!,0)</f>
        <v>#REF!</v>
      </c>
      <c r="J836" t="str">
        <f t="shared" si="13"/>
        <v>366468</v>
      </c>
    </row>
    <row r="837" spans="1:10" x14ac:dyDescent="0.25">
      <c r="A837" t="s">
        <v>2356</v>
      </c>
      <c r="B837" t="s">
        <v>2265</v>
      </c>
      <c r="C837" t="s">
        <v>27</v>
      </c>
      <c r="D837" t="s">
        <v>4221</v>
      </c>
      <c r="E837" s="54">
        <v>1722090</v>
      </c>
      <c r="F837" s="54">
        <v>1673386</v>
      </c>
      <c r="G837" s="54">
        <v>-48704</v>
      </c>
      <c r="H837" s="80">
        <v>-2.8281913256566149E-2</v>
      </c>
      <c r="I837" t="e">
        <f>MATCH(D837,#REF!,0)</f>
        <v>#REF!</v>
      </c>
      <c r="J837" t="str">
        <f t="shared" si="13"/>
        <v>366500</v>
      </c>
    </row>
    <row r="838" spans="1:10" x14ac:dyDescent="0.25">
      <c r="A838" t="s">
        <v>2358</v>
      </c>
      <c r="B838" t="s">
        <v>2265</v>
      </c>
      <c r="C838" t="s">
        <v>47</v>
      </c>
      <c r="D838" t="s">
        <v>4222</v>
      </c>
      <c r="E838" s="54">
        <v>1160310</v>
      </c>
      <c r="F838" s="54">
        <v>1094043</v>
      </c>
      <c r="G838" s="54">
        <v>-66267</v>
      </c>
      <c r="H838" s="80">
        <v>-5.7111461592160719E-2</v>
      </c>
      <c r="I838" t="e">
        <f>MATCH(D838,#REF!,0)</f>
        <v>#REF!</v>
      </c>
      <c r="J838" t="str">
        <f t="shared" si="13"/>
        <v>366588</v>
      </c>
    </row>
    <row r="839" spans="1:10" x14ac:dyDescent="0.25">
      <c r="A839" t="s">
        <v>2361</v>
      </c>
      <c r="B839" t="s">
        <v>2265</v>
      </c>
      <c r="C839" t="s">
        <v>27</v>
      </c>
      <c r="D839" t="s">
        <v>4223</v>
      </c>
      <c r="E839" s="54">
        <v>2294959</v>
      </c>
      <c r="F839" s="54">
        <v>2215778</v>
      </c>
      <c r="G839" s="54">
        <v>-79181</v>
      </c>
      <c r="H839" s="80">
        <v>-3.4502141432592039E-2</v>
      </c>
      <c r="I839" t="e">
        <f>MATCH(D839,#REF!,0)</f>
        <v>#REF!</v>
      </c>
      <c r="J839" t="str">
        <f t="shared" si="13"/>
        <v>366612</v>
      </c>
    </row>
    <row r="840" spans="1:10" x14ac:dyDescent="0.25">
      <c r="A840" t="s">
        <v>4660</v>
      </c>
      <c r="B840" t="s">
        <v>2265</v>
      </c>
      <c r="C840" t="s">
        <v>27</v>
      </c>
      <c r="D840" t="s">
        <v>4698</v>
      </c>
      <c r="E840" s="54">
        <v>0</v>
      </c>
      <c r="F840" s="78">
        <v>796173</v>
      </c>
      <c r="G840" s="54">
        <v>0</v>
      </c>
      <c r="H840" s="80" t="s">
        <v>4716</v>
      </c>
      <c r="I840" t="e">
        <f>MATCH(D840,#REF!,0)</f>
        <v>#REF!</v>
      </c>
      <c r="J840" t="str">
        <f t="shared" si="13"/>
        <v>366848</v>
      </c>
    </row>
    <row r="841" spans="1:10" x14ac:dyDescent="0.25">
      <c r="A841" t="s">
        <v>2364</v>
      </c>
      <c r="B841" t="s">
        <v>2265</v>
      </c>
      <c r="C841" t="s">
        <v>47</v>
      </c>
      <c r="D841" t="s">
        <v>4224</v>
      </c>
      <c r="E841" s="54">
        <v>287011</v>
      </c>
      <c r="F841" s="54">
        <v>267760</v>
      </c>
      <c r="G841" s="54">
        <v>-19251</v>
      </c>
      <c r="H841" s="80">
        <v>-6.7074084268547204E-2</v>
      </c>
      <c r="I841" t="e">
        <f>MATCH(D841,#REF!,0)</f>
        <v>#REF!</v>
      </c>
      <c r="J841" t="str">
        <f t="shared" si="13"/>
        <v>367024</v>
      </c>
    </row>
    <row r="842" spans="1:10" x14ac:dyDescent="0.25">
      <c r="A842" t="s">
        <v>2367</v>
      </c>
      <c r="B842" t="s">
        <v>2265</v>
      </c>
      <c r="C842" t="s">
        <v>27</v>
      </c>
      <c r="D842" t="s">
        <v>4225</v>
      </c>
      <c r="E842" s="54">
        <v>819632</v>
      </c>
      <c r="F842" s="54">
        <v>809912</v>
      </c>
      <c r="G842" s="54">
        <v>-9720</v>
      </c>
      <c r="H842" s="80">
        <v>-1.1858980615690944E-2</v>
      </c>
      <c r="I842" t="e">
        <f>MATCH(D842,#REF!,0)</f>
        <v>#REF!</v>
      </c>
      <c r="J842" t="str">
        <f t="shared" si="13"/>
        <v>367096</v>
      </c>
    </row>
    <row r="843" spans="1:10" x14ac:dyDescent="0.25">
      <c r="A843" t="s">
        <v>2370</v>
      </c>
      <c r="B843" t="s">
        <v>2265</v>
      </c>
      <c r="C843" t="s">
        <v>47</v>
      </c>
      <c r="D843" t="s">
        <v>4226</v>
      </c>
      <c r="E843" s="54">
        <v>3091469</v>
      </c>
      <c r="F843" s="54">
        <v>3149353</v>
      </c>
      <c r="G843" s="54">
        <v>57884</v>
      </c>
      <c r="H843" s="80">
        <v>1.8723784712057601E-2</v>
      </c>
      <c r="I843" t="e">
        <f>MATCH(D843,#REF!,0)</f>
        <v>#REF!</v>
      </c>
      <c r="J843" t="str">
        <f t="shared" si="13"/>
        <v>367260</v>
      </c>
    </row>
    <row r="844" spans="1:10" x14ac:dyDescent="0.25">
      <c r="A844" t="s">
        <v>2372</v>
      </c>
      <c r="B844" t="s">
        <v>2265</v>
      </c>
      <c r="C844" t="s">
        <v>99</v>
      </c>
      <c r="D844" t="s">
        <v>4227</v>
      </c>
      <c r="E844" s="54">
        <v>1346653</v>
      </c>
      <c r="F844" s="54">
        <v>1367024</v>
      </c>
      <c r="G844" s="54">
        <v>20371</v>
      </c>
      <c r="H844" s="80">
        <v>1.5127133715960979E-2</v>
      </c>
      <c r="I844" t="e">
        <f>MATCH(D844,#REF!,0)</f>
        <v>#REF!</v>
      </c>
      <c r="J844" t="str">
        <f t="shared" si="13"/>
        <v>369027</v>
      </c>
    </row>
    <row r="845" spans="1:10" x14ac:dyDescent="0.25">
      <c r="A845" t="s">
        <v>2373</v>
      </c>
      <c r="B845" t="s">
        <v>2265</v>
      </c>
      <c r="C845" t="s">
        <v>99</v>
      </c>
      <c r="D845" t="s">
        <v>4228</v>
      </c>
      <c r="E845" s="54">
        <v>2469242</v>
      </c>
      <c r="F845" s="54">
        <v>2413637</v>
      </c>
      <c r="G845" s="54">
        <v>-55605</v>
      </c>
      <c r="H845" s="80">
        <v>-2.2519056455381853E-2</v>
      </c>
      <c r="I845" t="e">
        <f>MATCH(D845,#REF!,0)</f>
        <v>#REF!</v>
      </c>
      <c r="J845" t="str">
        <f t="shared" si="13"/>
        <v>369029</v>
      </c>
    </row>
    <row r="846" spans="1:10" x14ac:dyDescent="0.25">
      <c r="A846" t="s">
        <v>2374</v>
      </c>
      <c r="B846" t="s">
        <v>2265</v>
      </c>
      <c r="C846" t="s">
        <v>99</v>
      </c>
      <c r="D846" t="s">
        <v>4229</v>
      </c>
      <c r="E846" s="54">
        <v>1663576</v>
      </c>
      <c r="F846" s="54">
        <v>1653925</v>
      </c>
      <c r="G846" s="54">
        <v>-9651</v>
      </c>
      <c r="H846" s="80">
        <v>-5.8013580383463091E-3</v>
      </c>
      <c r="I846" t="e">
        <f>MATCH(D846,#REF!,0)</f>
        <v>#REF!</v>
      </c>
      <c r="J846" t="str">
        <f t="shared" si="13"/>
        <v>369055</v>
      </c>
    </row>
    <row r="847" spans="1:10" x14ac:dyDescent="0.25">
      <c r="A847" t="s">
        <v>2376</v>
      </c>
      <c r="B847" t="s">
        <v>2265</v>
      </c>
      <c r="C847" t="s">
        <v>99</v>
      </c>
      <c r="D847" t="s">
        <v>4230</v>
      </c>
      <c r="E847" s="54">
        <v>12871690</v>
      </c>
      <c r="F847" s="54">
        <v>12817907</v>
      </c>
      <c r="G847" s="54">
        <v>-53783</v>
      </c>
      <c r="H847" s="80">
        <v>-4.1783946008643776E-3</v>
      </c>
      <c r="I847" t="e">
        <f>MATCH(D847,#REF!,0)</f>
        <v>#REF!</v>
      </c>
      <c r="J847" t="str">
        <f t="shared" si="13"/>
        <v>369059</v>
      </c>
    </row>
    <row r="848" spans="1:10" x14ac:dyDescent="0.25">
      <c r="A848" t="s">
        <v>2377</v>
      </c>
      <c r="B848" t="s">
        <v>2265</v>
      </c>
      <c r="C848" t="s">
        <v>99</v>
      </c>
      <c r="D848" t="s">
        <v>4231</v>
      </c>
      <c r="E848" s="54">
        <v>1767464</v>
      </c>
      <c r="F848" s="54">
        <v>1721980</v>
      </c>
      <c r="G848" s="54">
        <v>-45484</v>
      </c>
      <c r="H848" s="80">
        <v>-2.5734046068265039E-2</v>
      </c>
      <c r="I848" t="e">
        <f>MATCH(D848,#REF!,0)</f>
        <v>#REF!</v>
      </c>
      <c r="J848" t="str">
        <f t="shared" si="13"/>
        <v>369067</v>
      </c>
    </row>
    <row r="849" spans="1:10" x14ac:dyDescent="0.25">
      <c r="A849" t="s">
        <v>755</v>
      </c>
      <c r="B849" t="s">
        <v>2265</v>
      </c>
      <c r="C849" t="s">
        <v>99</v>
      </c>
      <c r="D849" t="s">
        <v>4232</v>
      </c>
      <c r="E849" s="54">
        <v>1467925</v>
      </c>
      <c r="F849" s="54">
        <v>1451182</v>
      </c>
      <c r="G849" s="54">
        <v>-16743</v>
      </c>
      <c r="H849" s="80">
        <v>-1.1405896077796891E-2</v>
      </c>
      <c r="I849" t="e">
        <f>MATCH(D849,#REF!,0)</f>
        <v>#REF!</v>
      </c>
      <c r="J849" t="str">
        <f t="shared" si="13"/>
        <v>369071</v>
      </c>
    </row>
    <row r="850" spans="1:10" x14ac:dyDescent="0.25">
      <c r="A850" t="s">
        <v>2378</v>
      </c>
      <c r="B850" t="s">
        <v>2265</v>
      </c>
      <c r="C850" t="s">
        <v>99</v>
      </c>
      <c r="D850" t="s">
        <v>4233</v>
      </c>
      <c r="E850" s="54">
        <v>2065279</v>
      </c>
      <c r="F850" s="54">
        <v>2049017</v>
      </c>
      <c r="G850" s="54">
        <v>-16262</v>
      </c>
      <c r="H850" s="80">
        <v>-7.8739966851936235E-3</v>
      </c>
      <c r="I850" t="e">
        <f>MATCH(D850,#REF!,0)</f>
        <v>#REF!</v>
      </c>
      <c r="J850" t="str">
        <f t="shared" si="13"/>
        <v>369087</v>
      </c>
    </row>
    <row r="851" spans="1:10" x14ac:dyDescent="0.25">
      <c r="A851" t="s">
        <v>2380</v>
      </c>
      <c r="B851" t="s">
        <v>2265</v>
      </c>
      <c r="C851" t="s">
        <v>99</v>
      </c>
      <c r="D851" t="s">
        <v>4234</v>
      </c>
      <c r="E851" s="54">
        <v>3032794</v>
      </c>
      <c r="F851" s="54">
        <v>2950181</v>
      </c>
      <c r="G851" s="54">
        <v>-82613</v>
      </c>
      <c r="H851" s="80">
        <v>-2.7239898258833273E-2</v>
      </c>
      <c r="I851" t="e">
        <f>MATCH(D851,#REF!,0)</f>
        <v>#REF!</v>
      </c>
      <c r="J851" t="str">
        <f t="shared" si="13"/>
        <v>369103</v>
      </c>
    </row>
    <row r="852" spans="1:10" x14ac:dyDescent="0.25">
      <c r="A852" t="s">
        <v>2381</v>
      </c>
      <c r="B852" t="s">
        <v>2265</v>
      </c>
      <c r="C852" t="s">
        <v>99</v>
      </c>
      <c r="D852" t="s">
        <v>4235</v>
      </c>
      <c r="E852" s="54">
        <v>4160843</v>
      </c>
      <c r="F852" s="54">
        <v>4129805</v>
      </c>
      <c r="G852" s="54">
        <v>-31038</v>
      </c>
      <c r="H852" s="80">
        <v>-7.4595460583348136E-3</v>
      </c>
      <c r="I852" t="e">
        <f>MATCH(D852,#REF!,0)</f>
        <v>#REF!</v>
      </c>
      <c r="J852" t="str">
        <f t="shared" si="13"/>
        <v>369119</v>
      </c>
    </row>
    <row r="853" spans="1:10" x14ac:dyDescent="0.25">
      <c r="A853" t="s">
        <v>2382</v>
      </c>
      <c r="B853" t="s">
        <v>2383</v>
      </c>
      <c r="C853" t="s">
        <v>19</v>
      </c>
      <c r="D853" t="s">
        <v>4236</v>
      </c>
      <c r="E853" s="54">
        <v>42217684</v>
      </c>
      <c r="F853" s="54">
        <v>41831537</v>
      </c>
      <c r="G853" s="54">
        <v>-386147</v>
      </c>
      <c r="H853" s="80">
        <v>-9.1465699539557879E-3</v>
      </c>
      <c r="I853" t="e">
        <f>MATCH(D853,#REF!,0)</f>
        <v>#REF!</v>
      </c>
      <c r="J853" t="str">
        <f t="shared" si="13"/>
        <v>399999</v>
      </c>
    </row>
    <row r="854" spans="1:10" x14ac:dyDescent="0.25">
      <c r="A854" t="s">
        <v>2385</v>
      </c>
      <c r="B854" t="s">
        <v>2383</v>
      </c>
      <c r="C854" t="s">
        <v>27</v>
      </c>
      <c r="D854" t="s">
        <v>4237</v>
      </c>
      <c r="E854" s="54">
        <v>5765282</v>
      </c>
      <c r="F854" s="54">
        <v>5678998</v>
      </c>
      <c r="G854" s="54">
        <v>-86284</v>
      </c>
      <c r="H854" s="80">
        <v>-1.4966136955659758E-2</v>
      </c>
      <c r="I854" t="e">
        <f>MATCH(D854,#REF!,0)</f>
        <v>#REF!</v>
      </c>
      <c r="J854" t="str">
        <f t="shared" si="13"/>
        <v>390042</v>
      </c>
    </row>
    <row r="855" spans="1:10" x14ac:dyDescent="0.25">
      <c r="A855" t="s">
        <v>2388</v>
      </c>
      <c r="B855" t="s">
        <v>2383</v>
      </c>
      <c r="C855" t="s">
        <v>47</v>
      </c>
      <c r="D855" t="s">
        <v>4238</v>
      </c>
      <c r="E855" s="54">
        <v>582058</v>
      </c>
      <c r="F855" s="54">
        <v>563288</v>
      </c>
      <c r="G855" s="54">
        <v>-18770</v>
      </c>
      <c r="H855" s="80">
        <v>-3.2247645423651938E-2</v>
      </c>
      <c r="I855" t="e">
        <f>MATCH(D855,#REF!,0)</f>
        <v>#REF!</v>
      </c>
      <c r="J855" t="str">
        <f t="shared" si="13"/>
        <v>390066</v>
      </c>
    </row>
    <row r="856" spans="1:10" x14ac:dyDescent="0.25">
      <c r="A856" t="s">
        <v>2391</v>
      </c>
      <c r="B856" t="s">
        <v>2383</v>
      </c>
      <c r="C856" t="s">
        <v>47</v>
      </c>
      <c r="D856" t="s">
        <v>4239</v>
      </c>
      <c r="E856" s="54">
        <v>634542</v>
      </c>
      <c r="F856" s="54">
        <v>614456</v>
      </c>
      <c r="G856" s="54">
        <v>-20086</v>
      </c>
      <c r="H856" s="80">
        <v>-3.1654327057941002E-2</v>
      </c>
      <c r="I856" t="e">
        <f>MATCH(D856,#REF!,0)</f>
        <v>#REF!</v>
      </c>
      <c r="J856" t="str">
        <f t="shared" si="13"/>
        <v>390294</v>
      </c>
    </row>
    <row r="857" spans="1:10" x14ac:dyDescent="0.25">
      <c r="A857" t="s">
        <v>1548</v>
      </c>
      <c r="B857" t="s">
        <v>2383</v>
      </c>
      <c r="C857" t="s">
        <v>47</v>
      </c>
      <c r="D857" t="s">
        <v>4240</v>
      </c>
      <c r="E857" s="54">
        <v>253562</v>
      </c>
      <c r="F857" s="54">
        <v>247480</v>
      </c>
      <c r="G857" s="54">
        <v>-6082</v>
      </c>
      <c r="H857" s="80">
        <v>-2.3986243995551385E-2</v>
      </c>
      <c r="I857" t="e">
        <f>MATCH(D857,#REF!,0)</f>
        <v>#REF!</v>
      </c>
      <c r="J857" t="str">
        <f t="shared" si="13"/>
        <v>390600</v>
      </c>
    </row>
    <row r="858" spans="1:10" x14ac:dyDescent="0.25">
      <c r="A858" t="s">
        <v>2396</v>
      </c>
      <c r="B858" t="s">
        <v>2383</v>
      </c>
      <c r="C858" t="s">
        <v>27</v>
      </c>
      <c r="D858" t="s">
        <v>4241</v>
      </c>
      <c r="E858" s="54">
        <v>2493431</v>
      </c>
      <c r="F858" s="54">
        <v>2410452</v>
      </c>
      <c r="G858" s="54">
        <v>-82979</v>
      </c>
      <c r="H858" s="80">
        <v>-3.3279044016056587E-2</v>
      </c>
      <c r="I858" t="e">
        <f>MATCH(D858,#REF!,0)</f>
        <v>#REF!</v>
      </c>
      <c r="J858" t="str">
        <f t="shared" si="13"/>
        <v>390858</v>
      </c>
    </row>
    <row r="859" spans="1:10" x14ac:dyDescent="0.25">
      <c r="A859" t="s">
        <v>2397</v>
      </c>
      <c r="B859" t="s">
        <v>2383</v>
      </c>
      <c r="C859" t="s">
        <v>27</v>
      </c>
      <c r="D859" t="s">
        <v>4242</v>
      </c>
      <c r="E859" s="54">
        <v>11275150</v>
      </c>
      <c r="F859" s="54">
        <v>11059989</v>
      </c>
      <c r="G859" s="54">
        <v>-215161</v>
      </c>
      <c r="H859" s="80">
        <v>-1.9082761648403789E-2</v>
      </c>
      <c r="I859" t="e">
        <f>MATCH(D859,#REF!,0)</f>
        <v>#REF!</v>
      </c>
      <c r="J859" t="str">
        <f t="shared" si="13"/>
        <v>391062</v>
      </c>
    </row>
    <row r="860" spans="1:10" x14ac:dyDescent="0.25">
      <c r="A860" t="s">
        <v>2400</v>
      </c>
      <c r="B860" t="s">
        <v>2383</v>
      </c>
      <c r="C860" t="s">
        <v>27</v>
      </c>
      <c r="D860" t="s">
        <v>4243</v>
      </c>
      <c r="E860" s="54">
        <v>20265802</v>
      </c>
      <c r="F860" s="54">
        <v>19986578</v>
      </c>
      <c r="G860" s="54">
        <v>-279224</v>
      </c>
      <c r="H860" s="80">
        <v>-1.377808783486585E-2</v>
      </c>
      <c r="I860" t="e">
        <f>MATCH(D860,#REF!,0)</f>
        <v>#REF!</v>
      </c>
      <c r="J860" t="str">
        <f t="shared" si="13"/>
        <v>391104</v>
      </c>
    </row>
    <row r="861" spans="1:10" x14ac:dyDescent="0.25">
      <c r="A861" t="s">
        <v>2402</v>
      </c>
      <c r="B861" t="s">
        <v>2383</v>
      </c>
      <c r="C861" t="s">
        <v>47</v>
      </c>
      <c r="D861" t="s">
        <v>4244</v>
      </c>
      <c r="E861" s="54">
        <v>1496443</v>
      </c>
      <c r="F861" s="54">
        <v>1476666</v>
      </c>
      <c r="G861" s="54">
        <v>-19777</v>
      </c>
      <c r="H861" s="80">
        <v>-1.3216006222756229E-2</v>
      </c>
      <c r="I861" t="e">
        <f>MATCH(D861,#REF!,0)</f>
        <v>#REF!</v>
      </c>
      <c r="J861" t="str">
        <f t="shared" si="13"/>
        <v>391110</v>
      </c>
    </row>
    <row r="862" spans="1:10" x14ac:dyDescent="0.25">
      <c r="A862" t="s">
        <v>1447</v>
      </c>
      <c r="B862" t="s">
        <v>2383</v>
      </c>
      <c r="C862" t="s">
        <v>27</v>
      </c>
      <c r="D862" t="s">
        <v>4245</v>
      </c>
      <c r="E862" s="54">
        <v>6877408</v>
      </c>
      <c r="F862" s="54">
        <v>6681968</v>
      </c>
      <c r="G862" s="54">
        <v>-195440</v>
      </c>
      <c r="H862" s="80">
        <v>-2.8417682941014988E-2</v>
      </c>
      <c r="I862" t="e">
        <f>MATCH(D862,#REF!,0)</f>
        <v>#REF!</v>
      </c>
      <c r="J862" t="str">
        <f t="shared" si="13"/>
        <v>391176</v>
      </c>
    </row>
    <row r="863" spans="1:10" x14ac:dyDescent="0.25">
      <c r="A863" t="s">
        <v>2407</v>
      </c>
      <c r="B863" t="s">
        <v>2383</v>
      </c>
      <c r="C863" t="s">
        <v>47</v>
      </c>
      <c r="D863" t="s">
        <v>4246</v>
      </c>
      <c r="E863" s="54">
        <v>626420</v>
      </c>
      <c r="F863" s="54">
        <v>604660</v>
      </c>
      <c r="G863" s="54">
        <v>-21760</v>
      </c>
      <c r="H863" s="80">
        <v>-3.4737077360237539E-2</v>
      </c>
      <c r="I863" t="e">
        <f>MATCH(D863,#REF!,0)</f>
        <v>#REF!</v>
      </c>
      <c r="J863" t="str">
        <f t="shared" si="13"/>
        <v>391320</v>
      </c>
    </row>
    <row r="864" spans="1:10" x14ac:dyDescent="0.25">
      <c r="A864" t="s">
        <v>2409</v>
      </c>
      <c r="B864" t="s">
        <v>2383</v>
      </c>
      <c r="C864" t="s">
        <v>27</v>
      </c>
      <c r="D864" t="s">
        <v>4247</v>
      </c>
      <c r="E864" s="54">
        <v>5205993</v>
      </c>
      <c r="F864" s="54">
        <v>5125392</v>
      </c>
      <c r="G864" s="54">
        <v>-80601</v>
      </c>
      <c r="H864" s="80">
        <v>-1.5482348900584385E-2</v>
      </c>
      <c r="I864" t="e">
        <f>MATCH(D864,#REF!,0)</f>
        <v>#REF!</v>
      </c>
      <c r="J864" t="str">
        <f t="shared" si="13"/>
        <v>391362</v>
      </c>
    </row>
    <row r="865" spans="1:10" x14ac:dyDescent="0.25">
      <c r="A865" t="s">
        <v>2411</v>
      </c>
      <c r="B865" t="s">
        <v>2383</v>
      </c>
      <c r="C865" t="s">
        <v>47</v>
      </c>
      <c r="D865" t="s">
        <v>4248</v>
      </c>
      <c r="E865" s="54">
        <v>1064094</v>
      </c>
      <c r="F865" s="54">
        <v>1001694</v>
      </c>
      <c r="G865" s="54">
        <v>-62400</v>
      </c>
      <c r="H865" s="80">
        <v>-5.8641435813001484E-2</v>
      </c>
      <c r="I865" t="e">
        <f>MATCH(D865,#REF!,0)</f>
        <v>#REF!</v>
      </c>
      <c r="J865" t="str">
        <f t="shared" si="13"/>
        <v>391500</v>
      </c>
    </row>
    <row r="866" spans="1:10" x14ac:dyDescent="0.25">
      <c r="A866" t="s">
        <v>2414</v>
      </c>
      <c r="B866" t="s">
        <v>2383</v>
      </c>
      <c r="C866" t="s">
        <v>27</v>
      </c>
      <c r="D866" t="s">
        <v>4249</v>
      </c>
      <c r="E866" s="54">
        <v>609876</v>
      </c>
      <c r="F866" s="54">
        <v>628843</v>
      </c>
      <c r="G866" s="54">
        <v>18967</v>
      </c>
      <c r="H866" s="80">
        <v>3.1099764542300401E-2</v>
      </c>
      <c r="I866" t="e">
        <f>MATCH(D866,#REF!,0)</f>
        <v>#REF!</v>
      </c>
      <c r="J866" t="str">
        <f t="shared" si="13"/>
        <v>391602</v>
      </c>
    </row>
    <row r="867" spans="1:10" x14ac:dyDescent="0.25">
      <c r="A867" t="s">
        <v>2416</v>
      </c>
      <c r="B867" t="s">
        <v>2383</v>
      </c>
      <c r="C867" t="s">
        <v>47</v>
      </c>
      <c r="D867" t="s">
        <v>4250</v>
      </c>
      <c r="E867" s="54">
        <v>919541</v>
      </c>
      <c r="F867" s="54">
        <v>910706</v>
      </c>
      <c r="G867" s="54">
        <v>-8835</v>
      </c>
      <c r="H867" s="80">
        <v>-9.6080544532543954E-3</v>
      </c>
      <c r="I867" t="e">
        <f>MATCH(D867,#REF!,0)</f>
        <v>#REF!</v>
      </c>
      <c r="J867" t="str">
        <f t="shared" si="13"/>
        <v>391626</v>
      </c>
    </row>
    <row r="868" spans="1:10" x14ac:dyDescent="0.25">
      <c r="A868" t="s">
        <v>2419</v>
      </c>
      <c r="B868" t="s">
        <v>2383</v>
      </c>
      <c r="C868" t="s">
        <v>47</v>
      </c>
      <c r="D868" t="s">
        <v>4251</v>
      </c>
      <c r="E868" s="54">
        <v>236419</v>
      </c>
      <c r="F868" s="54">
        <v>253940</v>
      </c>
      <c r="G868" s="54">
        <v>17521</v>
      </c>
      <c r="H868" s="80">
        <v>7.4109948861978095E-2</v>
      </c>
      <c r="I868" t="e">
        <f>MATCH(D868,#REF!,0)</f>
        <v>#REF!</v>
      </c>
      <c r="J868" t="str">
        <f t="shared" si="13"/>
        <v>391638</v>
      </c>
    </row>
    <row r="869" spans="1:10" x14ac:dyDescent="0.25">
      <c r="A869" t="s">
        <v>2421</v>
      </c>
      <c r="B869" t="s">
        <v>2383</v>
      </c>
      <c r="C869" t="s">
        <v>47</v>
      </c>
      <c r="D869" t="s">
        <v>4252</v>
      </c>
      <c r="E869" s="54">
        <v>1347097</v>
      </c>
      <c r="F869" s="54">
        <v>1280619</v>
      </c>
      <c r="G869" s="54">
        <v>-66478</v>
      </c>
      <c r="H869" s="80">
        <v>-4.9349081766197983E-2</v>
      </c>
      <c r="I869" t="e">
        <f>MATCH(D869,#REF!,0)</f>
        <v>#REF!</v>
      </c>
      <c r="J869" t="str">
        <f t="shared" si="13"/>
        <v>392118</v>
      </c>
    </row>
    <row r="870" spans="1:10" x14ac:dyDescent="0.25">
      <c r="A870" t="s">
        <v>2423</v>
      </c>
      <c r="B870" t="s">
        <v>2383</v>
      </c>
      <c r="C870" t="s">
        <v>47</v>
      </c>
      <c r="D870" t="s">
        <v>4253</v>
      </c>
      <c r="E870" s="54">
        <v>275277</v>
      </c>
      <c r="F870" s="54">
        <v>268778</v>
      </c>
      <c r="G870" s="54">
        <v>-6499</v>
      </c>
      <c r="H870" s="80">
        <v>-2.3608946624672604E-2</v>
      </c>
      <c r="I870" t="e">
        <f>MATCH(D870,#REF!,0)</f>
        <v>#REF!</v>
      </c>
      <c r="J870" t="str">
        <f t="shared" si="13"/>
        <v>392508</v>
      </c>
    </row>
    <row r="871" spans="1:10" x14ac:dyDescent="0.25">
      <c r="A871" t="s">
        <v>2425</v>
      </c>
      <c r="B871" t="s">
        <v>2383</v>
      </c>
      <c r="C871" t="s">
        <v>47</v>
      </c>
      <c r="D871" t="s">
        <v>4254</v>
      </c>
      <c r="E871" s="54">
        <v>490874</v>
      </c>
      <c r="F871" s="54">
        <v>477554</v>
      </c>
      <c r="G871" s="54">
        <v>-13320</v>
      </c>
      <c r="H871" s="80">
        <v>-2.713527300284798E-2</v>
      </c>
      <c r="I871" t="e">
        <f>MATCH(D871,#REF!,0)</f>
        <v>#REF!</v>
      </c>
      <c r="J871" t="str">
        <f t="shared" si="13"/>
        <v>392526</v>
      </c>
    </row>
    <row r="872" spans="1:10" x14ac:dyDescent="0.25">
      <c r="A872" t="s">
        <v>427</v>
      </c>
      <c r="B872" t="s">
        <v>2383</v>
      </c>
      <c r="C872" t="s">
        <v>47</v>
      </c>
      <c r="D872" t="s">
        <v>4255</v>
      </c>
      <c r="E872" s="54">
        <v>1851409</v>
      </c>
      <c r="F872" s="54">
        <v>1838976</v>
      </c>
      <c r="G872" s="54">
        <v>-12433</v>
      </c>
      <c r="H872" s="80">
        <v>-6.7154259269561721E-3</v>
      </c>
      <c r="I872" t="e">
        <f>MATCH(D872,#REF!,0)</f>
        <v>#REF!</v>
      </c>
      <c r="J872" t="str">
        <f t="shared" si="13"/>
        <v>392628</v>
      </c>
    </row>
    <row r="873" spans="1:10" x14ac:dyDescent="0.25">
      <c r="A873" t="s">
        <v>433</v>
      </c>
      <c r="B873" t="s">
        <v>2383</v>
      </c>
      <c r="C873" t="s">
        <v>47</v>
      </c>
      <c r="D873" t="s">
        <v>4256</v>
      </c>
      <c r="E873" s="54">
        <v>469476</v>
      </c>
      <c r="F873" s="54">
        <v>465846</v>
      </c>
      <c r="G873" s="54">
        <v>-3630</v>
      </c>
      <c r="H873" s="80">
        <v>-7.7320246402372006E-3</v>
      </c>
      <c r="I873" t="e">
        <f>MATCH(D873,#REF!,0)</f>
        <v>#REF!</v>
      </c>
      <c r="J873" t="str">
        <f t="shared" si="13"/>
        <v>392634</v>
      </c>
    </row>
    <row r="874" spans="1:10" x14ac:dyDescent="0.25">
      <c r="A874" t="s">
        <v>2431</v>
      </c>
      <c r="B874" t="s">
        <v>2383</v>
      </c>
      <c r="C874" t="s">
        <v>27</v>
      </c>
      <c r="D874" t="s">
        <v>4257</v>
      </c>
      <c r="E874" s="54">
        <v>977246</v>
      </c>
      <c r="F874" s="54">
        <v>982436</v>
      </c>
      <c r="G874" s="54">
        <v>5190</v>
      </c>
      <c r="H874" s="80">
        <v>5.3108429197970619E-3</v>
      </c>
      <c r="I874" t="e">
        <f>MATCH(D874,#REF!,0)</f>
        <v>#REF!</v>
      </c>
      <c r="J874" t="str">
        <f t="shared" si="13"/>
        <v>392730</v>
      </c>
    </row>
    <row r="875" spans="1:10" x14ac:dyDescent="0.25">
      <c r="A875" t="s">
        <v>2435</v>
      </c>
      <c r="B875" t="s">
        <v>2383</v>
      </c>
      <c r="C875" t="s">
        <v>47</v>
      </c>
      <c r="D875" t="s">
        <v>4258</v>
      </c>
      <c r="E875" s="54">
        <v>1190853</v>
      </c>
      <c r="F875" s="54">
        <v>1178002</v>
      </c>
      <c r="G875" s="54">
        <v>-12851</v>
      </c>
      <c r="H875" s="80">
        <v>-1.0791424298381076E-2</v>
      </c>
      <c r="I875" t="e">
        <f>MATCH(D875,#REF!,0)</f>
        <v>#REF!</v>
      </c>
      <c r="J875" t="str">
        <f t="shared" si="13"/>
        <v>392820</v>
      </c>
    </row>
    <row r="876" spans="1:10" x14ac:dyDescent="0.25">
      <c r="A876" t="s">
        <v>2438</v>
      </c>
      <c r="B876" t="s">
        <v>2383</v>
      </c>
      <c r="C876" t="s">
        <v>27</v>
      </c>
      <c r="D876" t="s">
        <v>4259</v>
      </c>
      <c r="E876" s="54">
        <v>807747</v>
      </c>
      <c r="F876" s="54">
        <v>787742</v>
      </c>
      <c r="G876" s="54">
        <v>-20005</v>
      </c>
      <c r="H876" s="80">
        <v>-2.4766418197777276E-2</v>
      </c>
      <c r="I876" t="e">
        <f>MATCH(D876,#REF!,0)</f>
        <v>#REF!</v>
      </c>
      <c r="J876" t="str">
        <f t="shared" si="13"/>
        <v>393012</v>
      </c>
    </row>
    <row r="877" spans="1:10" x14ac:dyDescent="0.25">
      <c r="A877" t="s">
        <v>1180</v>
      </c>
      <c r="B877" t="s">
        <v>2383</v>
      </c>
      <c r="C877" t="s">
        <v>27</v>
      </c>
      <c r="D877" t="s">
        <v>4260</v>
      </c>
      <c r="E877" s="54">
        <v>345743</v>
      </c>
      <c r="F877" s="54">
        <v>338935</v>
      </c>
      <c r="G877" s="54">
        <v>-6808</v>
      </c>
      <c r="H877" s="80">
        <v>-1.9690926497427281E-2</v>
      </c>
      <c r="I877" t="e">
        <f>MATCH(D877,#REF!,0)</f>
        <v>#REF!</v>
      </c>
      <c r="J877" t="str">
        <f t="shared" si="13"/>
        <v>393054</v>
      </c>
    </row>
    <row r="878" spans="1:10" x14ac:dyDescent="0.25">
      <c r="A878" t="s">
        <v>2442</v>
      </c>
      <c r="B878" t="s">
        <v>2383</v>
      </c>
      <c r="C878" t="s">
        <v>27</v>
      </c>
      <c r="D878" t="s">
        <v>4261</v>
      </c>
      <c r="E878" s="54">
        <v>607065</v>
      </c>
      <c r="F878" s="54">
        <v>611732</v>
      </c>
      <c r="G878" s="54">
        <v>4667</v>
      </c>
      <c r="H878" s="80">
        <v>7.6878093779084609E-3</v>
      </c>
      <c r="I878" t="e">
        <f>MATCH(D878,#REF!,0)</f>
        <v>#REF!</v>
      </c>
      <c r="J878" t="str">
        <f t="shared" si="13"/>
        <v>393114</v>
      </c>
    </row>
    <row r="879" spans="1:10" x14ac:dyDescent="0.25">
      <c r="A879" t="s">
        <v>2445</v>
      </c>
      <c r="B879" t="s">
        <v>2383</v>
      </c>
      <c r="C879" t="s">
        <v>27</v>
      </c>
      <c r="D879" t="s">
        <v>4262</v>
      </c>
      <c r="E879" s="54">
        <v>159260</v>
      </c>
      <c r="F879" s="54">
        <v>164866</v>
      </c>
      <c r="G879" s="54">
        <v>5606</v>
      </c>
      <c r="H879" s="80">
        <v>3.5200301393947003E-2</v>
      </c>
      <c r="I879" t="e">
        <f>MATCH(D879,#REF!,0)</f>
        <v>#REF!</v>
      </c>
      <c r="J879" t="str">
        <f t="shared" si="13"/>
        <v>393168</v>
      </c>
    </row>
    <row r="880" spans="1:10" x14ac:dyDescent="0.25">
      <c r="A880" t="s">
        <v>870</v>
      </c>
      <c r="B880" t="s">
        <v>2383</v>
      </c>
      <c r="C880" t="s">
        <v>27</v>
      </c>
      <c r="D880" t="s">
        <v>4263</v>
      </c>
      <c r="E880" s="54">
        <v>665817</v>
      </c>
      <c r="F880" s="54">
        <v>682375</v>
      </c>
      <c r="G880" s="54">
        <v>16558</v>
      </c>
      <c r="H880" s="80">
        <v>2.4868695151971189E-2</v>
      </c>
      <c r="I880" t="e">
        <f>MATCH(D880,#REF!,0)</f>
        <v>#REF!</v>
      </c>
      <c r="J880" t="str">
        <f t="shared" si="13"/>
        <v>393222</v>
      </c>
    </row>
    <row r="881" spans="1:10" x14ac:dyDescent="0.25">
      <c r="A881" t="s">
        <v>2173</v>
      </c>
      <c r="B881" t="s">
        <v>2383</v>
      </c>
      <c r="C881" t="s">
        <v>47</v>
      </c>
      <c r="D881" t="s">
        <v>4264</v>
      </c>
      <c r="E881" s="54">
        <v>731270</v>
      </c>
      <c r="F881" s="54">
        <v>728648</v>
      </c>
      <c r="G881" s="54">
        <v>-2622</v>
      </c>
      <c r="H881" s="80">
        <v>-3.5855429595087998E-3</v>
      </c>
      <c r="I881" t="e">
        <f>MATCH(D881,#REF!,0)</f>
        <v>#REF!</v>
      </c>
      <c r="J881" t="str">
        <f t="shared" si="13"/>
        <v>393558</v>
      </c>
    </row>
    <row r="882" spans="1:10" x14ac:dyDescent="0.25">
      <c r="A882" t="s">
        <v>2450</v>
      </c>
      <c r="B882" t="s">
        <v>2383</v>
      </c>
      <c r="C882" t="s">
        <v>47</v>
      </c>
      <c r="D882" t="s">
        <v>4265</v>
      </c>
      <c r="E882" s="54">
        <v>827644</v>
      </c>
      <c r="F882" s="54">
        <v>828931</v>
      </c>
      <c r="G882" s="54">
        <v>1287</v>
      </c>
      <c r="H882" s="80">
        <v>1.55501640802084E-3</v>
      </c>
      <c r="I882" t="e">
        <f>MATCH(D882,#REF!,0)</f>
        <v>#REF!</v>
      </c>
      <c r="J882" t="str">
        <f t="shared" si="13"/>
        <v>394098</v>
      </c>
    </row>
    <row r="883" spans="1:10" x14ac:dyDescent="0.25">
      <c r="A883" t="s">
        <v>2453</v>
      </c>
      <c r="B883" t="s">
        <v>2383</v>
      </c>
      <c r="C883" t="s">
        <v>27</v>
      </c>
      <c r="D883" t="s">
        <v>4266</v>
      </c>
      <c r="E883" s="54">
        <v>710779</v>
      </c>
      <c r="F883" s="54">
        <v>702461</v>
      </c>
      <c r="G883" s="54">
        <v>-8318</v>
      </c>
      <c r="H883" s="80">
        <v>-1.1702653004661083E-2</v>
      </c>
      <c r="I883" t="e">
        <f>MATCH(D883,#REF!,0)</f>
        <v>#REF!</v>
      </c>
      <c r="J883" t="str">
        <f t="shared" si="13"/>
        <v>394680</v>
      </c>
    </row>
    <row r="884" spans="1:10" x14ac:dyDescent="0.25">
      <c r="A884" t="s">
        <v>1408</v>
      </c>
      <c r="B884" t="s">
        <v>2383</v>
      </c>
      <c r="C884" t="s">
        <v>27</v>
      </c>
      <c r="D884" t="s">
        <v>4267</v>
      </c>
      <c r="E884" s="54">
        <v>1612130</v>
      </c>
      <c r="F884" s="54">
        <v>1596096</v>
      </c>
      <c r="G884" s="54">
        <v>-16034</v>
      </c>
      <c r="H884" s="80">
        <v>-9.9458480395501602E-3</v>
      </c>
      <c r="I884" t="e">
        <f>MATCH(D884,#REF!,0)</f>
        <v>#REF!</v>
      </c>
      <c r="J884" t="str">
        <f t="shared" si="13"/>
        <v>394998</v>
      </c>
    </row>
    <row r="885" spans="1:10" x14ac:dyDescent="0.25">
      <c r="A885" t="s">
        <v>2459</v>
      </c>
      <c r="B885" t="s">
        <v>2383</v>
      </c>
      <c r="C885" t="s">
        <v>27</v>
      </c>
      <c r="D885" t="s">
        <v>4268</v>
      </c>
      <c r="E885" s="54">
        <v>595549</v>
      </c>
      <c r="F885" s="54">
        <v>588429</v>
      </c>
      <c r="G885" s="54">
        <v>-7120</v>
      </c>
      <c r="H885" s="80">
        <v>-1.1955355478726351E-2</v>
      </c>
      <c r="I885" t="e">
        <f>MATCH(D885,#REF!,0)</f>
        <v>#REF!</v>
      </c>
      <c r="J885" t="str">
        <f t="shared" si="13"/>
        <v>395016</v>
      </c>
    </row>
    <row r="886" spans="1:10" x14ac:dyDescent="0.25">
      <c r="A886" t="s">
        <v>2462</v>
      </c>
      <c r="B886" t="s">
        <v>2383</v>
      </c>
      <c r="C886" t="s">
        <v>27</v>
      </c>
      <c r="D886" t="s">
        <v>4269</v>
      </c>
      <c r="E886" s="54">
        <v>7008842</v>
      </c>
      <c r="F886" s="54">
        <v>6889058</v>
      </c>
      <c r="G886" s="54">
        <v>-119784</v>
      </c>
      <c r="H886" s="80">
        <v>-1.7090412367692123E-2</v>
      </c>
      <c r="I886" t="e">
        <f>MATCH(D886,#REF!,0)</f>
        <v>#REF!</v>
      </c>
      <c r="J886" t="str">
        <f t="shared" si="13"/>
        <v>395214</v>
      </c>
    </row>
    <row r="887" spans="1:10" x14ac:dyDescent="0.25">
      <c r="A887" t="s">
        <v>1865</v>
      </c>
      <c r="B887" t="s">
        <v>2383</v>
      </c>
      <c r="C887" t="s">
        <v>27</v>
      </c>
      <c r="D887" t="s">
        <v>4270</v>
      </c>
      <c r="E887" s="54">
        <v>1109402</v>
      </c>
      <c r="F887" s="54">
        <v>1099774</v>
      </c>
      <c r="G887" s="54">
        <v>-9628</v>
      </c>
      <c r="H887" s="80">
        <v>-8.6785493446018668E-3</v>
      </c>
      <c r="I887" t="e">
        <f>MATCH(D887,#REF!,0)</f>
        <v>#REF!</v>
      </c>
      <c r="J887" t="str">
        <f t="shared" si="13"/>
        <v>395454</v>
      </c>
    </row>
    <row r="888" spans="1:10" x14ac:dyDescent="0.25">
      <c r="A888" t="s">
        <v>2467</v>
      </c>
      <c r="B888" t="s">
        <v>2383</v>
      </c>
      <c r="C888" t="s">
        <v>27</v>
      </c>
      <c r="D888" t="s">
        <v>4271</v>
      </c>
      <c r="E888" s="54">
        <v>3385047</v>
      </c>
      <c r="F888" s="54">
        <v>3288664</v>
      </c>
      <c r="G888" s="54">
        <v>-96383</v>
      </c>
      <c r="H888" s="80">
        <v>-2.8473164478957012E-2</v>
      </c>
      <c r="I888" t="e">
        <f>MATCH(D888,#REF!,0)</f>
        <v>#REF!</v>
      </c>
      <c r="J888" t="str">
        <f t="shared" si="13"/>
        <v>395874</v>
      </c>
    </row>
    <row r="889" spans="1:10" x14ac:dyDescent="0.25">
      <c r="A889" t="s">
        <v>2470</v>
      </c>
      <c r="B889" t="s">
        <v>2383</v>
      </c>
      <c r="C889" t="s">
        <v>99</v>
      </c>
      <c r="D889" t="s">
        <v>4272</v>
      </c>
      <c r="E889" s="54">
        <v>1179443</v>
      </c>
      <c r="F889" s="54">
        <v>1137007</v>
      </c>
      <c r="G889" s="54">
        <v>-42436</v>
      </c>
      <c r="H889" s="80">
        <v>-3.5979695500333635E-2</v>
      </c>
      <c r="I889" t="e">
        <f>MATCH(D889,#REF!,0)</f>
        <v>#REF!</v>
      </c>
      <c r="J889" t="str">
        <f t="shared" si="13"/>
        <v>399017</v>
      </c>
    </row>
    <row r="890" spans="1:10" x14ac:dyDescent="0.25">
      <c r="A890" t="s">
        <v>2471</v>
      </c>
      <c r="B890" t="s">
        <v>2383</v>
      </c>
      <c r="C890" t="s">
        <v>99</v>
      </c>
      <c r="D890" t="s">
        <v>4273</v>
      </c>
      <c r="E890" s="54">
        <v>3373039</v>
      </c>
      <c r="F890" s="54">
        <v>3344918</v>
      </c>
      <c r="G890" s="54">
        <v>-28121</v>
      </c>
      <c r="H890" s="80">
        <v>-8.3369922494225535E-3</v>
      </c>
      <c r="I890" t="e">
        <f>MATCH(D890,#REF!,0)</f>
        <v>#REF!</v>
      </c>
      <c r="J890" t="str">
        <f t="shared" si="13"/>
        <v>399035</v>
      </c>
    </row>
    <row r="891" spans="1:10" x14ac:dyDescent="0.25">
      <c r="A891" t="s">
        <v>2472</v>
      </c>
      <c r="B891" t="s">
        <v>2383</v>
      </c>
      <c r="C891" t="s">
        <v>99</v>
      </c>
      <c r="D891" t="s">
        <v>4274</v>
      </c>
      <c r="E891" s="54">
        <v>1906140</v>
      </c>
      <c r="F891" s="54">
        <v>1846700</v>
      </c>
      <c r="G891" s="54">
        <v>-59440</v>
      </c>
      <c r="H891" s="80">
        <v>-3.1183438782041193E-2</v>
      </c>
      <c r="I891" t="e">
        <f>MATCH(D891,#REF!,0)</f>
        <v>#REF!</v>
      </c>
      <c r="J891" t="str">
        <f t="shared" si="13"/>
        <v>399049</v>
      </c>
    </row>
    <row r="892" spans="1:10" x14ac:dyDescent="0.25">
      <c r="A892" t="s">
        <v>1507</v>
      </c>
      <c r="B892" t="s">
        <v>2383</v>
      </c>
      <c r="C892" t="s">
        <v>99</v>
      </c>
      <c r="D892" t="s">
        <v>4275</v>
      </c>
      <c r="E892" s="54">
        <v>2910391</v>
      </c>
      <c r="F892" s="54">
        <v>2894289</v>
      </c>
      <c r="G892" s="54">
        <v>-16102</v>
      </c>
      <c r="H892" s="80">
        <v>-5.5325899509722229E-3</v>
      </c>
      <c r="I892" t="e">
        <f>MATCH(D892,#REF!,0)</f>
        <v>#REF!</v>
      </c>
      <c r="J892" t="str">
        <f t="shared" si="13"/>
        <v>399061</v>
      </c>
    </row>
    <row r="893" spans="1:10" x14ac:dyDescent="0.25">
      <c r="A893" t="s">
        <v>1118</v>
      </c>
      <c r="B893" t="s">
        <v>2383</v>
      </c>
      <c r="C893" t="s">
        <v>99</v>
      </c>
      <c r="D893" t="s">
        <v>4276</v>
      </c>
      <c r="E893" s="54">
        <v>1269623</v>
      </c>
      <c r="F893" s="54">
        <v>1265159</v>
      </c>
      <c r="G893" s="54">
        <v>-4464</v>
      </c>
      <c r="H893" s="80">
        <v>-3.516004357198948E-3</v>
      </c>
      <c r="I893" t="e">
        <f>MATCH(D893,#REF!,0)</f>
        <v>#REF!</v>
      </c>
      <c r="J893" t="str">
        <f t="shared" si="13"/>
        <v>399085</v>
      </c>
    </row>
    <row r="894" spans="1:10" x14ac:dyDescent="0.25">
      <c r="A894" t="s">
        <v>1739</v>
      </c>
      <c r="B894" t="s">
        <v>2383</v>
      </c>
      <c r="C894" t="s">
        <v>99</v>
      </c>
      <c r="D894" t="s">
        <v>4277</v>
      </c>
      <c r="E894" s="54">
        <v>1709644</v>
      </c>
      <c r="F894" s="54">
        <v>1675458</v>
      </c>
      <c r="G894" s="54">
        <v>-34186</v>
      </c>
      <c r="H894" s="80">
        <v>-1.9995975770394303E-2</v>
      </c>
      <c r="I894" t="e">
        <f>MATCH(D894,#REF!,0)</f>
        <v>#REF!</v>
      </c>
      <c r="J894" t="str">
        <f t="shared" si="13"/>
        <v>399113</v>
      </c>
    </row>
    <row r="895" spans="1:10" x14ac:dyDescent="0.25">
      <c r="A895" t="s">
        <v>2475</v>
      </c>
      <c r="B895" t="s">
        <v>2383</v>
      </c>
      <c r="C895" t="s">
        <v>99</v>
      </c>
      <c r="D895" t="s">
        <v>4278</v>
      </c>
      <c r="E895" s="54">
        <v>1127340</v>
      </c>
      <c r="F895" s="54">
        <v>1128805</v>
      </c>
      <c r="G895" s="54">
        <v>1465</v>
      </c>
      <c r="H895" s="80">
        <v>1.299519222239963E-3</v>
      </c>
      <c r="I895" t="e">
        <f>MATCH(D895,#REF!,0)</f>
        <v>#REF!</v>
      </c>
      <c r="J895" t="str">
        <f t="shared" si="13"/>
        <v>399151</v>
      </c>
    </row>
    <row r="896" spans="1:10" x14ac:dyDescent="0.25">
      <c r="A896" t="s">
        <v>2476</v>
      </c>
      <c r="B896" t="s">
        <v>2383</v>
      </c>
      <c r="C896" t="s">
        <v>99</v>
      </c>
      <c r="D896" t="s">
        <v>4279</v>
      </c>
      <c r="E896" s="54">
        <v>971770</v>
      </c>
      <c r="F896" s="54">
        <v>933452</v>
      </c>
      <c r="G896" s="54">
        <v>-38318</v>
      </c>
      <c r="H896" s="80">
        <v>-3.9431141113637998E-2</v>
      </c>
      <c r="I896" t="e">
        <f>MATCH(D896,#REF!,0)</f>
        <v>#REF!</v>
      </c>
      <c r="J896" t="str">
        <f t="shared" si="13"/>
        <v>399153</v>
      </c>
    </row>
    <row r="897" spans="1:10" x14ac:dyDescent="0.25">
      <c r="A897" t="s">
        <v>2478</v>
      </c>
      <c r="B897" t="s">
        <v>2383</v>
      </c>
      <c r="C897" t="s">
        <v>99</v>
      </c>
      <c r="D897" t="s">
        <v>4280</v>
      </c>
      <c r="E897" s="54">
        <v>762286</v>
      </c>
      <c r="F897" s="54">
        <v>734074</v>
      </c>
      <c r="G897" s="54">
        <v>-28212</v>
      </c>
      <c r="H897" s="80">
        <v>-3.7009731255722919E-2</v>
      </c>
      <c r="I897" t="e">
        <f>MATCH(D897,#REF!,0)</f>
        <v>#REF!</v>
      </c>
      <c r="J897" t="str">
        <f t="shared" si="13"/>
        <v>399165</v>
      </c>
    </row>
    <row r="898" spans="1:10" x14ac:dyDescent="0.25">
      <c r="A898" t="s">
        <v>2481</v>
      </c>
      <c r="B898" t="s">
        <v>2482</v>
      </c>
      <c r="C898" t="s">
        <v>19</v>
      </c>
      <c r="D898" t="s">
        <v>4281</v>
      </c>
      <c r="E898" s="54">
        <v>13497021</v>
      </c>
      <c r="F898" s="54">
        <v>13115124</v>
      </c>
      <c r="G898" s="54">
        <v>-381897</v>
      </c>
      <c r="H898" s="80">
        <v>-2.8294910410230523E-2</v>
      </c>
      <c r="I898" t="e">
        <f>MATCH(D898,#REF!,0)</f>
        <v>#REF!</v>
      </c>
      <c r="J898" t="str">
        <f t="shared" si="13"/>
        <v>409999</v>
      </c>
    </row>
    <row r="899" spans="1:10" x14ac:dyDescent="0.25">
      <c r="A899" t="s">
        <v>2484</v>
      </c>
      <c r="B899" t="s">
        <v>2482</v>
      </c>
      <c r="C899" t="s">
        <v>47</v>
      </c>
      <c r="D899" t="s">
        <v>4282</v>
      </c>
      <c r="E899" s="54">
        <v>384483</v>
      </c>
      <c r="F899" s="54">
        <v>379783</v>
      </c>
      <c r="G899" s="54">
        <v>-4700</v>
      </c>
      <c r="H899" s="80">
        <v>-1.2224207572246367E-2</v>
      </c>
      <c r="I899" t="e">
        <f>MATCH(D899,#REF!,0)</f>
        <v>#REF!</v>
      </c>
      <c r="J899" t="str">
        <f t="shared" ref="J899:J962" si="14">LEFT(D899,2)&amp;IF(MID(D899,3,4)="0000","9999",MID(D899,3,4))</f>
        <v>400918</v>
      </c>
    </row>
    <row r="900" spans="1:10" x14ac:dyDescent="0.25">
      <c r="A900" t="s">
        <v>2488</v>
      </c>
      <c r="B900" t="s">
        <v>2482</v>
      </c>
      <c r="C900" t="s">
        <v>47</v>
      </c>
      <c r="D900" t="s">
        <v>4283</v>
      </c>
      <c r="E900" s="54">
        <v>454097</v>
      </c>
      <c r="F900" s="54">
        <v>430806</v>
      </c>
      <c r="G900" s="54">
        <v>-23291</v>
      </c>
      <c r="H900" s="80">
        <v>-5.129080350673975E-2</v>
      </c>
      <c r="I900" t="e">
        <f>MATCH(D900,#REF!,0)</f>
        <v>#REF!</v>
      </c>
      <c r="J900" t="str">
        <f t="shared" si="14"/>
        <v>400966</v>
      </c>
    </row>
    <row r="901" spans="1:10" x14ac:dyDescent="0.25">
      <c r="A901" t="s">
        <v>2490</v>
      </c>
      <c r="B901" t="s">
        <v>2482</v>
      </c>
      <c r="C901" t="s">
        <v>27</v>
      </c>
      <c r="D901" t="s">
        <v>4284</v>
      </c>
      <c r="E901" s="54">
        <v>705758</v>
      </c>
      <c r="F901" s="54">
        <v>663022</v>
      </c>
      <c r="G901" s="54">
        <v>-42736</v>
      </c>
      <c r="H901" s="80">
        <v>-6.0553334145698669E-2</v>
      </c>
      <c r="I901" t="e">
        <f>MATCH(D901,#REF!,0)</f>
        <v>#REF!</v>
      </c>
      <c r="J901" t="str">
        <f t="shared" si="14"/>
        <v>401734</v>
      </c>
    </row>
    <row r="902" spans="1:10" x14ac:dyDescent="0.25">
      <c r="A902" t="s">
        <v>2494</v>
      </c>
      <c r="B902" t="s">
        <v>2482</v>
      </c>
      <c r="C902" t="s">
        <v>47</v>
      </c>
      <c r="D902" t="s">
        <v>4285</v>
      </c>
      <c r="E902" s="54">
        <v>393945</v>
      </c>
      <c r="F902" s="54">
        <v>365825</v>
      </c>
      <c r="G902" s="54">
        <v>-28120</v>
      </c>
      <c r="H902" s="80">
        <v>-7.1380522661792886E-2</v>
      </c>
      <c r="I902" t="e">
        <f>MATCH(D902,#REF!,0)</f>
        <v>#REF!</v>
      </c>
      <c r="J902" t="str">
        <f t="shared" si="14"/>
        <v>402016</v>
      </c>
    </row>
    <row r="903" spans="1:10" x14ac:dyDescent="0.25">
      <c r="A903" t="s">
        <v>2496</v>
      </c>
      <c r="B903" t="s">
        <v>2482</v>
      </c>
      <c r="C903" t="s">
        <v>47</v>
      </c>
      <c r="D903" t="s">
        <v>4286</v>
      </c>
      <c r="E903" s="54">
        <v>309731</v>
      </c>
      <c r="F903" s="54">
        <v>297022</v>
      </c>
      <c r="G903" s="54">
        <v>-12709</v>
      </c>
      <c r="H903" s="80">
        <v>-4.1032379710135569E-2</v>
      </c>
      <c r="I903" t="e">
        <f>MATCH(D903,#REF!,0)</f>
        <v>#REF!</v>
      </c>
      <c r="J903" t="str">
        <f t="shared" si="14"/>
        <v>402046</v>
      </c>
    </row>
    <row r="904" spans="1:10" x14ac:dyDescent="0.25">
      <c r="A904" t="s">
        <v>2498</v>
      </c>
      <c r="B904" t="s">
        <v>2482</v>
      </c>
      <c r="C904" t="s">
        <v>47</v>
      </c>
      <c r="D904" t="s">
        <v>4287</v>
      </c>
      <c r="E904" s="54">
        <v>761709</v>
      </c>
      <c r="F904" s="54">
        <v>721987</v>
      </c>
      <c r="G904" s="54">
        <v>-39722</v>
      </c>
      <c r="H904" s="80">
        <v>-5.2148523911362474E-2</v>
      </c>
      <c r="I904" t="e">
        <f>MATCH(D904,#REF!,0)</f>
        <v>#REF!</v>
      </c>
      <c r="J904" t="str">
        <f t="shared" si="14"/>
        <v>402190</v>
      </c>
    </row>
    <row r="905" spans="1:10" x14ac:dyDescent="0.25">
      <c r="A905" t="s">
        <v>2500</v>
      </c>
      <c r="B905" t="s">
        <v>2482</v>
      </c>
      <c r="C905" t="s">
        <v>27</v>
      </c>
      <c r="D905" t="s">
        <v>4288</v>
      </c>
      <c r="E905" s="54">
        <v>4438600</v>
      </c>
      <c r="F905" s="54">
        <v>4371282</v>
      </c>
      <c r="G905" s="54">
        <v>-67318</v>
      </c>
      <c r="H905" s="80">
        <v>-1.5166493939530483E-2</v>
      </c>
      <c r="I905" t="e">
        <f>MATCH(D905,#REF!,0)</f>
        <v>#REF!</v>
      </c>
      <c r="J905" t="str">
        <f t="shared" si="14"/>
        <v>402268</v>
      </c>
    </row>
    <row r="906" spans="1:10" x14ac:dyDescent="0.25">
      <c r="A906" t="s">
        <v>1528</v>
      </c>
      <c r="B906" t="s">
        <v>2482</v>
      </c>
      <c r="C906" t="s">
        <v>47</v>
      </c>
      <c r="D906" t="s">
        <v>4289</v>
      </c>
      <c r="E906" s="54">
        <v>308553</v>
      </c>
      <c r="F906" s="54">
        <v>289180</v>
      </c>
      <c r="G906" s="54">
        <v>-19373</v>
      </c>
      <c r="H906" s="80">
        <v>-6.2786620126850171E-2</v>
      </c>
      <c r="I906" t="e">
        <f>MATCH(D906,#REF!,0)</f>
        <v>#REF!</v>
      </c>
      <c r="J906" t="str">
        <f t="shared" si="14"/>
        <v>402718</v>
      </c>
    </row>
    <row r="907" spans="1:10" x14ac:dyDescent="0.25">
      <c r="A907" t="s">
        <v>2503</v>
      </c>
      <c r="B907" t="s">
        <v>2482</v>
      </c>
      <c r="C907" t="s">
        <v>27</v>
      </c>
      <c r="D907" t="s">
        <v>4290</v>
      </c>
      <c r="E907" s="54">
        <v>3354605</v>
      </c>
      <c r="F907" s="54">
        <v>3220057</v>
      </c>
      <c r="G907" s="54">
        <v>-134548</v>
      </c>
      <c r="H907" s="80">
        <v>-4.0108447939474247E-2</v>
      </c>
      <c r="I907" t="e">
        <f>MATCH(D907,#REF!,0)</f>
        <v>#REF!</v>
      </c>
      <c r="J907" t="str">
        <f t="shared" si="14"/>
        <v>403036</v>
      </c>
    </row>
    <row r="908" spans="1:10" x14ac:dyDescent="0.25">
      <c r="A908" t="s">
        <v>2506</v>
      </c>
      <c r="B908" t="s">
        <v>2482</v>
      </c>
      <c r="C908" t="s">
        <v>99</v>
      </c>
      <c r="D908" t="s">
        <v>4291</v>
      </c>
      <c r="E908" s="54">
        <v>1299556</v>
      </c>
      <c r="F908" s="54">
        <v>1278377</v>
      </c>
      <c r="G908" s="54">
        <v>-21179</v>
      </c>
      <c r="H908" s="80">
        <v>-1.6297104549553847E-2</v>
      </c>
      <c r="I908" t="e">
        <f>MATCH(D908,#REF!,0)</f>
        <v>#REF!</v>
      </c>
      <c r="J908" t="str">
        <f t="shared" si="14"/>
        <v>409143</v>
      </c>
    </row>
    <row r="909" spans="1:10" x14ac:dyDescent="0.25">
      <c r="A909" t="s">
        <v>2508</v>
      </c>
      <c r="B909" t="s">
        <v>2509</v>
      </c>
      <c r="C909" t="s">
        <v>19</v>
      </c>
      <c r="D909" t="s">
        <v>4292</v>
      </c>
      <c r="E909" s="54">
        <v>12178221</v>
      </c>
      <c r="F909" s="54">
        <v>11914018</v>
      </c>
      <c r="G909" s="54">
        <v>-264203</v>
      </c>
      <c r="H909" s="80">
        <v>-2.169471222438811E-2</v>
      </c>
      <c r="I909" t="e">
        <f>MATCH(D909,#REF!,0)</f>
        <v>#REF!</v>
      </c>
      <c r="J909" t="str">
        <f t="shared" si="14"/>
        <v>419999</v>
      </c>
    </row>
    <row r="910" spans="1:10" x14ac:dyDescent="0.25">
      <c r="A910" t="s">
        <v>3324</v>
      </c>
      <c r="B910" t="s">
        <v>2509</v>
      </c>
      <c r="C910" t="s">
        <v>47</v>
      </c>
      <c r="D910" t="s">
        <v>4293</v>
      </c>
      <c r="E910" s="54">
        <v>402361</v>
      </c>
      <c r="F910" s="54">
        <v>389457</v>
      </c>
      <c r="G910" s="54">
        <v>-12904</v>
      </c>
      <c r="H910" s="80">
        <v>-3.2070702677446369E-2</v>
      </c>
      <c r="I910" t="e">
        <f>MATCH(D910,#REF!,0)</f>
        <v>#REF!</v>
      </c>
      <c r="J910" t="str">
        <f t="shared" si="14"/>
        <v>410012</v>
      </c>
    </row>
    <row r="911" spans="1:10" x14ac:dyDescent="0.25">
      <c r="A911" t="s">
        <v>1544</v>
      </c>
      <c r="B911" t="s">
        <v>2509</v>
      </c>
      <c r="C911" t="s">
        <v>47</v>
      </c>
      <c r="D911" t="s">
        <v>4294</v>
      </c>
      <c r="E911" s="54">
        <v>169591</v>
      </c>
      <c r="F911" s="54">
        <v>170078</v>
      </c>
      <c r="G911" s="54">
        <v>487</v>
      </c>
      <c r="H911" s="80">
        <v>2.8716146493622894E-3</v>
      </c>
      <c r="I911" t="e">
        <f>MATCH(D911,#REF!,0)</f>
        <v>#REF!</v>
      </c>
      <c r="J911" t="str">
        <f t="shared" si="14"/>
        <v>410042</v>
      </c>
    </row>
    <row r="912" spans="1:10" x14ac:dyDescent="0.25">
      <c r="A912" t="s">
        <v>2513</v>
      </c>
      <c r="B912" t="s">
        <v>2509</v>
      </c>
      <c r="C912" t="s">
        <v>27</v>
      </c>
      <c r="D912" t="s">
        <v>4295</v>
      </c>
      <c r="E912" s="54">
        <v>551016</v>
      </c>
      <c r="F912" s="54">
        <v>586158</v>
      </c>
      <c r="G912" s="54">
        <v>35142</v>
      </c>
      <c r="H912" s="80">
        <v>6.3776732436081715E-2</v>
      </c>
      <c r="I912" t="e">
        <f>MATCH(D912,#REF!,0)</f>
        <v>#REF!</v>
      </c>
      <c r="J912" t="str">
        <f t="shared" si="14"/>
        <v>410108</v>
      </c>
    </row>
    <row r="913" spans="1:10" x14ac:dyDescent="0.25">
      <c r="A913" t="s">
        <v>2515</v>
      </c>
      <c r="B913" t="s">
        <v>2509</v>
      </c>
      <c r="C913" t="s">
        <v>27</v>
      </c>
      <c r="D913" t="s">
        <v>4296</v>
      </c>
      <c r="E913" s="54">
        <v>410006</v>
      </c>
      <c r="F913" s="54">
        <v>415767</v>
      </c>
      <c r="G913" s="54">
        <v>5761</v>
      </c>
      <c r="H913" s="80">
        <v>1.4051013887601644E-2</v>
      </c>
      <c r="I913" t="e">
        <f>MATCH(D913,#REF!,0)</f>
        <v>#REF!</v>
      </c>
      <c r="J913" t="str">
        <f t="shared" si="14"/>
        <v>410114</v>
      </c>
    </row>
    <row r="914" spans="1:10" x14ac:dyDescent="0.25">
      <c r="A914" t="s">
        <v>2518</v>
      </c>
      <c r="B914" t="s">
        <v>2509</v>
      </c>
      <c r="C914" t="s">
        <v>27</v>
      </c>
      <c r="D914" t="s">
        <v>4297</v>
      </c>
      <c r="E914" s="54">
        <v>493675</v>
      </c>
      <c r="F914" s="54">
        <v>509401</v>
      </c>
      <c r="G914" s="54">
        <v>15726</v>
      </c>
      <c r="H914" s="80">
        <v>3.1854965311186506E-2</v>
      </c>
      <c r="I914" t="e">
        <f>MATCH(D914,#REF!,0)</f>
        <v>#REF!</v>
      </c>
      <c r="J914" t="str">
        <f t="shared" si="14"/>
        <v>410288</v>
      </c>
    </row>
    <row r="915" spans="1:10" x14ac:dyDescent="0.25">
      <c r="A915" t="s">
        <v>2521</v>
      </c>
      <c r="B915" t="s">
        <v>2509</v>
      </c>
      <c r="C915" t="s">
        <v>27</v>
      </c>
      <c r="D915" t="s">
        <v>4298</v>
      </c>
      <c r="E915" s="54">
        <v>1242049</v>
      </c>
      <c r="F915" s="54">
        <v>1247129</v>
      </c>
      <c r="G915" s="54">
        <v>5080</v>
      </c>
      <c r="H915" s="80">
        <v>4.0900157723246025E-3</v>
      </c>
      <c r="I915" t="e">
        <f>MATCH(D915,#REF!,0)</f>
        <v>#REF!</v>
      </c>
      <c r="J915" t="str">
        <f t="shared" si="14"/>
        <v>410426</v>
      </c>
    </row>
    <row r="916" spans="1:10" x14ac:dyDescent="0.25">
      <c r="A916" t="s">
        <v>2525</v>
      </c>
      <c r="B916" t="s">
        <v>2509</v>
      </c>
      <c r="C916" t="s">
        <v>47</v>
      </c>
      <c r="D916" t="s">
        <v>4299</v>
      </c>
      <c r="E916" s="54">
        <v>900954</v>
      </c>
      <c r="F916" s="54">
        <v>896593</v>
      </c>
      <c r="G916" s="54">
        <v>-4361</v>
      </c>
      <c r="H916" s="80">
        <v>-4.840424705367866E-3</v>
      </c>
      <c r="I916" t="e">
        <f>MATCH(D916,#REF!,0)</f>
        <v>#REF!</v>
      </c>
      <c r="J916" t="str">
        <f t="shared" si="14"/>
        <v>410564</v>
      </c>
    </row>
    <row r="917" spans="1:10" x14ac:dyDescent="0.25">
      <c r="A917" t="s">
        <v>2527</v>
      </c>
      <c r="B917" t="s">
        <v>2509</v>
      </c>
      <c r="C917" t="s">
        <v>27</v>
      </c>
      <c r="D917" t="s">
        <v>4300</v>
      </c>
      <c r="E917" s="54">
        <v>675729</v>
      </c>
      <c r="F917" s="54">
        <v>642094</v>
      </c>
      <c r="G917" s="54">
        <v>-33635</v>
      </c>
      <c r="H917" s="80">
        <v>-4.9775871688206366E-2</v>
      </c>
      <c r="I917" t="e">
        <f>MATCH(D917,#REF!,0)</f>
        <v>#REF!</v>
      </c>
      <c r="J917" t="str">
        <f t="shared" si="14"/>
        <v>410636</v>
      </c>
    </row>
    <row r="918" spans="1:10" x14ac:dyDescent="0.25">
      <c r="A918" t="s">
        <v>1663</v>
      </c>
      <c r="B918" t="s">
        <v>2509</v>
      </c>
      <c r="C918" t="s">
        <v>27</v>
      </c>
      <c r="D918" t="s">
        <v>4301</v>
      </c>
      <c r="E918" s="54">
        <v>567833</v>
      </c>
      <c r="F918" s="54">
        <v>599777</v>
      </c>
      <c r="G918" s="54">
        <v>31944</v>
      </c>
      <c r="H918" s="80">
        <v>5.6255976669196753E-2</v>
      </c>
      <c r="I918" t="e">
        <f>MATCH(D918,#REF!,0)</f>
        <v>#REF!</v>
      </c>
      <c r="J918" t="str">
        <f t="shared" si="14"/>
        <v>410888</v>
      </c>
    </row>
    <row r="919" spans="1:10" x14ac:dyDescent="0.25">
      <c r="A919" t="s">
        <v>2531</v>
      </c>
      <c r="B919" t="s">
        <v>2509</v>
      </c>
      <c r="C919" t="s">
        <v>27</v>
      </c>
      <c r="D919" t="s">
        <v>4302</v>
      </c>
      <c r="E919" s="54">
        <v>8163351</v>
      </c>
      <c r="F919" s="54">
        <v>7946039</v>
      </c>
      <c r="G919" s="54">
        <v>-217312</v>
      </c>
      <c r="H919" s="80">
        <v>-2.6620440551925306E-2</v>
      </c>
      <c r="I919" t="e">
        <f>MATCH(D919,#REF!,0)</f>
        <v>#REF!</v>
      </c>
      <c r="J919" t="str">
        <f t="shared" si="14"/>
        <v>411098</v>
      </c>
    </row>
    <row r="920" spans="1:10" x14ac:dyDescent="0.25">
      <c r="A920" t="s">
        <v>4708</v>
      </c>
      <c r="B920" t="s">
        <v>2509</v>
      </c>
      <c r="C920" t="s">
        <v>27</v>
      </c>
      <c r="D920" t="s">
        <v>4717</v>
      </c>
      <c r="E920" s="54">
        <v>0</v>
      </c>
      <c r="F920" s="78">
        <v>190027</v>
      </c>
      <c r="G920" s="54">
        <v>0</v>
      </c>
      <c r="H920" s="80" t="s">
        <v>4716</v>
      </c>
      <c r="I920" t="e">
        <f>MATCH(D920,#REF!,0)</f>
        <v>#REF!</v>
      </c>
      <c r="J920" t="str">
        <f t="shared" si="14"/>
        <v>411140</v>
      </c>
    </row>
    <row r="921" spans="1:10" x14ac:dyDescent="0.25">
      <c r="A921" t="s">
        <v>1685</v>
      </c>
      <c r="B921" t="s">
        <v>2509</v>
      </c>
      <c r="C921" t="s">
        <v>27</v>
      </c>
      <c r="D921" t="s">
        <v>4303</v>
      </c>
      <c r="E921" s="54">
        <v>1253852</v>
      </c>
      <c r="F921" s="54">
        <v>1240355</v>
      </c>
      <c r="G921" s="54">
        <v>-13497</v>
      </c>
      <c r="H921" s="80">
        <v>-1.0764428337634744E-2</v>
      </c>
      <c r="I921" t="e">
        <f>MATCH(D921,#REF!,0)</f>
        <v>#REF!</v>
      </c>
      <c r="J921" t="str">
        <f t="shared" si="14"/>
        <v>411200</v>
      </c>
    </row>
    <row r="922" spans="1:10" x14ac:dyDescent="0.25">
      <c r="A922" t="s">
        <v>1408</v>
      </c>
      <c r="B922" t="s">
        <v>2509</v>
      </c>
      <c r="C922" t="s">
        <v>27</v>
      </c>
      <c r="D922" t="s">
        <v>4304</v>
      </c>
      <c r="E922" s="54">
        <v>479568</v>
      </c>
      <c r="F922" s="54">
        <v>451142</v>
      </c>
      <c r="G922" s="54">
        <v>-28426</v>
      </c>
      <c r="H922" s="80">
        <v>-5.927418009541921E-2</v>
      </c>
      <c r="I922" t="e">
        <f>MATCH(D922,#REF!,0)</f>
        <v>#REF!</v>
      </c>
      <c r="J922" t="str">
        <f t="shared" si="14"/>
        <v>411290</v>
      </c>
    </row>
    <row r="923" spans="1:10" x14ac:dyDescent="0.25">
      <c r="A923" t="s">
        <v>2537</v>
      </c>
      <c r="B923" t="s">
        <v>2509</v>
      </c>
      <c r="C923" t="s">
        <v>99</v>
      </c>
      <c r="D923" t="s">
        <v>4305</v>
      </c>
      <c r="E923" s="54">
        <v>2047968</v>
      </c>
      <c r="F923" s="54">
        <v>2033844</v>
      </c>
      <c r="G923" s="54">
        <v>-14124</v>
      </c>
      <c r="H923" s="80">
        <v>-6.8965921342520973E-3</v>
      </c>
      <c r="I923" t="e">
        <f>MATCH(D923,#REF!,0)</f>
        <v>#REF!</v>
      </c>
      <c r="J923" t="str">
        <f t="shared" si="14"/>
        <v>419005</v>
      </c>
    </row>
    <row r="924" spans="1:10" x14ac:dyDescent="0.25">
      <c r="A924" t="s">
        <v>2538</v>
      </c>
      <c r="B924" t="s">
        <v>2509</v>
      </c>
      <c r="C924" t="s">
        <v>99</v>
      </c>
      <c r="D924" t="s">
        <v>4306</v>
      </c>
      <c r="E924" s="54">
        <v>313153</v>
      </c>
      <c r="F924" s="54">
        <v>294348</v>
      </c>
      <c r="G924" s="54">
        <v>-18805</v>
      </c>
      <c r="H924" s="80">
        <v>-6.0050518436674721E-2</v>
      </c>
      <c r="I924" t="e">
        <f>MATCH(D924,#REF!,0)</f>
        <v>#REF!</v>
      </c>
      <c r="J924" t="str">
        <f t="shared" si="14"/>
        <v>419051</v>
      </c>
    </row>
    <row r="925" spans="1:10" x14ac:dyDescent="0.25">
      <c r="A925" t="s">
        <v>1937</v>
      </c>
      <c r="B925" t="s">
        <v>2509</v>
      </c>
      <c r="C925" t="s">
        <v>99</v>
      </c>
      <c r="D925" t="s">
        <v>4307</v>
      </c>
      <c r="E925" s="54">
        <v>1874936</v>
      </c>
      <c r="F925" s="54">
        <v>1851744</v>
      </c>
      <c r="G925" s="54">
        <v>-23192</v>
      </c>
      <c r="H925" s="80">
        <v>-1.2369488878553721E-2</v>
      </c>
      <c r="I925" t="e">
        <f>MATCH(D925,#REF!,0)</f>
        <v>#REF!</v>
      </c>
      <c r="J925" t="str">
        <f t="shared" si="14"/>
        <v>419067</v>
      </c>
    </row>
    <row r="926" spans="1:10" x14ac:dyDescent="0.25">
      <c r="A926" t="s">
        <v>2539</v>
      </c>
      <c r="B926" t="s">
        <v>2540</v>
      </c>
      <c r="C926" t="s">
        <v>19</v>
      </c>
      <c r="D926" t="s">
        <v>4308</v>
      </c>
      <c r="E926" s="54">
        <v>38870107</v>
      </c>
      <c r="F926" s="54">
        <v>38158835</v>
      </c>
      <c r="G926" s="54">
        <v>-711272</v>
      </c>
      <c r="H926" s="80">
        <v>-1.829868901570042E-2</v>
      </c>
      <c r="I926" t="e">
        <f>MATCH(D926,#REF!,0)</f>
        <v>#REF!</v>
      </c>
      <c r="J926" t="str">
        <f t="shared" si="14"/>
        <v>429999</v>
      </c>
    </row>
    <row r="927" spans="1:10" x14ac:dyDescent="0.25">
      <c r="A927" t="s">
        <v>2542</v>
      </c>
      <c r="B927" t="s">
        <v>2540</v>
      </c>
      <c r="C927" t="s">
        <v>47</v>
      </c>
      <c r="D927" t="s">
        <v>4309</v>
      </c>
      <c r="E927" s="54">
        <v>681561</v>
      </c>
      <c r="F927" s="54">
        <v>705561</v>
      </c>
      <c r="G927" s="54">
        <v>24000</v>
      </c>
      <c r="H927" s="80">
        <v>3.5213282450140194E-2</v>
      </c>
      <c r="I927" t="e">
        <f>MATCH(D927,#REF!,0)</f>
        <v>#REF!</v>
      </c>
      <c r="J927" t="str">
        <f t="shared" si="14"/>
        <v>420015</v>
      </c>
    </row>
    <row r="928" spans="1:10" x14ac:dyDescent="0.25">
      <c r="A928" t="s">
        <v>2546</v>
      </c>
      <c r="B928" t="s">
        <v>2540</v>
      </c>
      <c r="C928" t="s">
        <v>27</v>
      </c>
      <c r="D928" t="s">
        <v>4310</v>
      </c>
      <c r="E928" s="54">
        <v>2179911</v>
      </c>
      <c r="F928" s="54">
        <v>2136986</v>
      </c>
      <c r="G928" s="54">
        <v>-42925</v>
      </c>
      <c r="H928" s="80">
        <v>-1.9691170878077133E-2</v>
      </c>
      <c r="I928" t="e">
        <f>MATCH(D928,#REF!,0)</f>
        <v>#REF!</v>
      </c>
      <c r="J928" t="str">
        <f t="shared" si="14"/>
        <v>420096</v>
      </c>
    </row>
    <row r="929" spans="1:10" x14ac:dyDescent="0.25">
      <c r="A929" t="s">
        <v>2548</v>
      </c>
      <c r="B929" t="s">
        <v>2540</v>
      </c>
      <c r="C929" t="s">
        <v>27</v>
      </c>
      <c r="D929" t="s">
        <v>4311</v>
      </c>
      <c r="E929" s="54">
        <v>1489572</v>
      </c>
      <c r="F929" s="54">
        <v>1456159</v>
      </c>
      <c r="G929" s="54">
        <v>-33413</v>
      </c>
      <c r="H929" s="80">
        <v>-2.243127556103364E-2</v>
      </c>
      <c r="I929" t="e">
        <f>MATCH(D929,#REF!,0)</f>
        <v>#REF!</v>
      </c>
      <c r="J929" t="str">
        <f t="shared" si="14"/>
        <v>420114</v>
      </c>
    </row>
    <row r="930" spans="1:10" x14ac:dyDescent="0.25">
      <c r="A930" t="s">
        <v>2551</v>
      </c>
      <c r="B930" t="s">
        <v>2540</v>
      </c>
      <c r="C930" t="s">
        <v>47</v>
      </c>
      <c r="D930" t="s">
        <v>4312</v>
      </c>
      <c r="E930" s="54">
        <v>270999</v>
      </c>
      <c r="F930" s="54">
        <v>271482</v>
      </c>
      <c r="G930" s="54">
        <v>483</v>
      </c>
      <c r="H930" s="80">
        <v>1.7822943996103307E-3</v>
      </c>
      <c r="I930" t="e">
        <f>MATCH(D930,#REF!,0)</f>
        <v>#REF!</v>
      </c>
      <c r="J930" t="str">
        <f t="shared" si="14"/>
        <v>420438</v>
      </c>
    </row>
    <row r="931" spans="1:10" x14ac:dyDescent="0.25">
      <c r="A931" t="s">
        <v>2553</v>
      </c>
      <c r="B931" t="s">
        <v>2540</v>
      </c>
      <c r="C931" t="s">
        <v>27</v>
      </c>
      <c r="D931" t="s">
        <v>4313</v>
      </c>
      <c r="E931" s="54">
        <v>1282874</v>
      </c>
      <c r="F931" s="54">
        <v>1270100</v>
      </c>
      <c r="G931" s="54">
        <v>-12774</v>
      </c>
      <c r="H931" s="80">
        <v>-9.9573301820755581E-3</v>
      </c>
      <c r="I931" t="e">
        <f>MATCH(D931,#REF!,0)</f>
        <v>#REF!</v>
      </c>
      <c r="J931" t="str">
        <f t="shared" si="14"/>
        <v>420504</v>
      </c>
    </row>
    <row r="932" spans="1:10" x14ac:dyDescent="0.25">
      <c r="A932" t="s">
        <v>2555</v>
      </c>
      <c r="B932" t="s">
        <v>2540</v>
      </c>
      <c r="C932" t="s">
        <v>47</v>
      </c>
      <c r="D932" t="s">
        <v>4314</v>
      </c>
      <c r="E932" s="54">
        <v>539509</v>
      </c>
      <c r="F932" s="54">
        <v>529149</v>
      </c>
      <c r="G932" s="54">
        <v>-10360</v>
      </c>
      <c r="H932" s="80">
        <v>-1.9202645368288574E-2</v>
      </c>
      <c r="I932" t="e">
        <f>MATCH(D932,#REF!,0)</f>
        <v>#REF!</v>
      </c>
      <c r="J932" t="str">
        <f t="shared" si="14"/>
        <v>420726</v>
      </c>
    </row>
    <row r="933" spans="1:10" x14ac:dyDescent="0.25">
      <c r="A933" t="s">
        <v>2557</v>
      </c>
      <c r="B933" t="s">
        <v>2540</v>
      </c>
      <c r="C933" t="s">
        <v>27</v>
      </c>
      <c r="D933" t="s">
        <v>4315</v>
      </c>
      <c r="E933" s="54">
        <v>321271</v>
      </c>
      <c r="F933" s="54">
        <v>319870</v>
      </c>
      <c r="G933" s="54">
        <v>-1401</v>
      </c>
      <c r="H933" s="80">
        <v>-4.3608044299049712E-3</v>
      </c>
      <c r="I933" t="e">
        <f>MATCH(D933,#REF!,0)</f>
        <v>#REF!</v>
      </c>
      <c r="J933" t="str">
        <f t="shared" si="14"/>
        <v>420930</v>
      </c>
    </row>
    <row r="934" spans="1:10" x14ac:dyDescent="0.25">
      <c r="A934" t="s">
        <v>2560</v>
      </c>
      <c r="B934" t="s">
        <v>2540</v>
      </c>
      <c r="C934" t="s">
        <v>47</v>
      </c>
      <c r="D934" t="s">
        <v>4316</v>
      </c>
      <c r="E934" s="54">
        <v>1195159</v>
      </c>
      <c r="F934" s="54">
        <v>1134794</v>
      </c>
      <c r="G934" s="54">
        <v>-60365</v>
      </c>
      <c r="H934" s="80">
        <v>-5.0507924050272809E-2</v>
      </c>
      <c r="I934" t="e">
        <f>MATCH(D934,#REF!,0)</f>
        <v>#REF!</v>
      </c>
      <c r="J934" t="str">
        <f t="shared" si="14"/>
        <v>421116</v>
      </c>
    </row>
    <row r="935" spans="1:10" x14ac:dyDescent="0.25">
      <c r="A935" t="s">
        <v>2562</v>
      </c>
      <c r="B935" t="s">
        <v>2540</v>
      </c>
      <c r="C935" t="s">
        <v>47</v>
      </c>
      <c r="D935" t="s">
        <v>4317</v>
      </c>
      <c r="E935" s="54">
        <v>786235</v>
      </c>
      <c r="F935" s="54">
        <v>804204</v>
      </c>
      <c r="G935" s="54">
        <v>17969</v>
      </c>
      <c r="H935" s="80">
        <v>2.2854490069762857E-2</v>
      </c>
      <c r="I935" t="e">
        <f>MATCH(D935,#REF!,0)</f>
        <v>#REF!</v>
      </c>
      <c r="J935" t="str">
        <f t="shared" si="14"/>
        <v>421950</v>
      </c>
    </row>
    <row r="936" spans="1:10" x14ac:dyDescent="0.25">
      <c r="A936" t="s">
        <v>2564</v>
      </c>
      <c r="B936" t="s">
        <v>2540</v>
      </c>
      <c r="C936" t="s">
        <v>27</v>
      </c>
      <c r="D936" t="s">
        <v>4318</v>
      </c>
      <c r="E936" s="54">
        <v>2887689</v>
      </c>
      <c r="F936" s="54">
        <v>2849966</v>
      </c>
      <c r="G936" s="54">
        <v>-37723</v>
      </c>
      <c r="H936" s="80">
        <v>-1.3063387366160275E-2</v>
      </c>
      <c r="I936" t="e">
        <f>MATCH(D936,#REF!,0)</f>
        <v>#REF!</v>
      </c>
      <c r="J936" t="str">
        <f t="shared" si="14"/>
        <v>422178</v>
      </c>
    </row>
    <row r="937" spans="1:10" x14ac:dyDescent="0.25">
      <c r="A937" t="s">
        <v>2567</v>
      </c>
      <c r="B937" t="s">
        <v>2540</v>
      </c>
      <c r="C937" t="s">
        <v>27</v>
      </c>
      <c r="D937" t="s">
        <v>4319</v>
      </c>
      <c r="E937" s="54">
        <v>1980417</v>
      </c>
      <c r="F937" s="54">
        <v>1996366</v>
      </c>
      <c r="G937" s="54">
        <v>15949</v>
      </c>
      <c r="H937" s="80">
        <v>8.0533544198014857E-3</v>
      </c>
      <c r="I937" t="e">
        <f>MATCH(D937,#REF!,0)</f>
        <v>#REF!</v>
      </c>
      <c r="J937" t="str">
        <f t="shared" si="14"/>
        <v>422898</v>
      </c>
    </row>
    <row r="938" spans="1:10" x14ac:dyDescent="0.25">
      <c r="A938" t="s">
        <v>2569</v>
      </c>
      <c r="B938" t="s">
        <v>2540</v>
      </c>
      <c r="C938" t="s">
        <v>47</v>
      </c>
      <c r="D938" t="s">
        <v>4320</v>
      </c>
      <c r="E938" s="54">
        <v>782664</v>
      </c>
      <c r="F938" s="54">
        <v>766486</v>
      </c>
      <c r="G938" s="54">
        <v>-16178</v>
      </c>
      <c r="H938" s="80">
        <v>-2.0670428178630931E-2</v>
      </c>
      <c r="I938" t="e">
        <f>MATCH(D938,#REF!,0)</f>
        <v>#REF!</v>
      </c>
      <c r="J938" t="str">
        <f t="shared" si="14"/>
        <v>422937</v>
      </c>
    </row>
    <row r="939" spans="1:10" x14ac:dyDescent="0.25">
      <c r="A939" t="s">
        <v>2572</v>
      </c>
      <c r="B939" t="s">
        <v>2540</v>
      </c>
      <c r="C939" t="s">
        <v>47</v>
      </c>
      <c r="D939" t="s">
        <v>4321</v>
      </c>
      <c r="E939" s="54">
        <v>710662</v>
      </c>
      <c r="F939" s="54">
        <v>695557</v>
      </c>
      <c r="G939" s="54">
        <v>-15105</v>
      </c>
      <c r="H939" s="80">
        <v>-2.1254830003574133E-2</v>
      </c>
      <c r="I939" t="e">
        <f>MATCH(D939,#REF!,0)</f>
        <v>#REF!</v>
      </c>
      <c r="J939" t="str">
        <f t="shared" si="14"/>
        <v>422958</v>
      </c>
    </row>
    <row r="940" spans="1:10" x14ac:dyDescent="0.25">
      <c r="A940" t="s">
        <v>2575</v>
      </c>
      <c r="B940" t="s">
        <v>2540</v>
      </c>
      <c r="C940" t="s">
        <v>27</v>
      </c>
      <c r="D940" t="s">
        <v>4322</v>
      </c>
      <c r="E940" s="54">
        <v>1215698</v>
      </c>
      <c r="F940" s="54">
        <v>1173879</v>
      </c>
      <c r="G940" s="54">
        <v>-41819</v>
      </c>
      <c r="H940" s="80">
        <v>-3.4399168214474321E-2</v>
      </c>
      <c r="I940" t="e">
        <f>MATCH(D940,#REF!,0)</f>
        <v>#REF!</v>
      </c>
      <c r="J940" t="str">
        <f t="shared" si="14"/>
        <v>423411</v>
      </c>
    </row>
    <row r="941" spans="1:10" x14ac:dyDescent="0.25">
      <c r="A941" t="s">
        <v>2579</v>
      </c>
      <c r="B941" t="s">
        <v>2540</v>
      </c>
      <c r="C941" t="s">
        <v>27</v>
      </c>
      <c r="D941" t="s">
        <v>4323</v>
      </c>
      <c r="E941" s="54">
        <v>1558850</v>
      </c>
      <c r="F941" s="54">
        <v>1559992</v>
      </c>
      <c r="G941" s="54">
        <v>1142</v>
      </c>
      <c r="H941" s="80">
        <v>7.3259133335471665E-4</v>
      </c>
      <c r="I941" t="e">
        <f>MATCH(D941,#REF!,0)</f>
        <v>#REF!</v>
      </c>
      <c r="J941" t="str">
        <f t="shared" si="14"/>
        <v>423573</v>
      </c>
    </row>
    <row r="942" spans="1:10" x14ac:dyDescent="0.25">
      <c r="A942" t="s">
        <v>2583</v>
      </c>
      <c r="B942" t="s">
        <v>2540</v>
      </c>
      <c r="C942" t="s">
        <v>27</v>
      </c>
      <c r="D942" t="s">
        <v>4324</v>
      </c>
      <c r="E942" s="54">
        <v>647881</v>
      </c>
      <c r="F942" s="54">
        <v>659269</v>
      </c>
      <c r="G942" s="54">
        <v>11388</v>
      </c>
      <c r="H942" s="80">
        <v>1.7577302004534782E-2</v>
      </c>
      <c r="I942" t="e">
        <f>MATCH(D942,#REF!,0)</f>
        <v>#REF!</v>
      </c>
      <c r="J942" t="str">
        <f t="shared" si="14"/>
        <v>423657</v>
      </c>
    </row>
    <row r="943" spans="1:10" x14ac:dyDescent="0.25">
      <c r="A943" t="s">
        <v>2587</v>
      </c>
      <c r="B943" t="s">
        <v>2540</v>
      </c>
      <c r="C943" t="s">
        <v>47</v>
      </c>
      <c r="D943" t="s">
        <v>4325</v>
      </c>
      <c r="E943" s="54">
        <v>937431</v>
      </c>
      <c r="F943" s="54">
        <v>929713</v>
      </c>
      <c r="G943" s="54">
        <v>-7718</v>
      </c>
      <c r="H943" s="80">
        <v>-8.2331392923852536E-3</v>
      </c>
      <c r="I943" t="e">
        <f>MATCH(D943,#REF!,0)</f>
        <v>#REF!</v>
      </c>
      <c r="J943" t="str">
        <f t="shared" si="14"/>
        <v>423951</v>
      </c>
    </row>
    <row r="944" spans="1:10" x14ac:dyDescent="0.25">
      <c r="A944" t="s">
        <v>2590</v>
      </c>
      <c r="B944" t="s">
        <v>2540</v>
      </c>
      <c r="C944" t="s">
        <v>47</v>
      </c>
      <c r="D944" t="s">
        <v>4326</v>
      </c>
      <c r="E944" s="54">
        <v>972757</v>
      </c>
      <c r="F944" s="54">
        <v>948989</v>
      </c>
      <c r="G944" s="54">
        <v>-23768</v>
      </c>
      <c r="H944" s="80">
        <v>-2.4433645812880298E-2</v>
      </c>
      <c r="I944" t="e">
        <f>MATCH(D944,#REF!,0)</f>
        <v>#REF!</v>
      </c>
      <c r="J944" t="str">
        <f t="shared" si="14"/>
        <v>424086</v>
      </c>
    </row>
    <row r="945" spans="1:10" x14ac:dyDescent="0.25">
      <c r="A945" t="s">
        <v>2593</v>
      </c>
      <c r="B945" t="s">
        <v>2540</v>
      </c>
      <c r="C945" t="s">
        <v>47</v>
      </c>
      <c r="D945" t="s">
        <v>4327</v>
      </c>
      <c r="E945" s="54">
        <v>210482</v>
      </c>
      <c r="F945" s="54">
        <v>207716</v>
      </c>
      <c r="G945" s="54">
        <v>-2766</v>
      </c>
      <c r="H945" s="80">
        <v>-1.3141266236542793E-2</v>
      </c>
      <c r="I945" t="e">
        <f>MATCH(D945,#REF!,0)</f>
        <v>#REF!</v>
      </c>
      <c r="J945" t="str">
        <f t="shared" si="14"/>
        <v>424434</v>
      </c>
    </row>
    <row r="946" spans="1:10" x14ac:dyDescent="0.25">
      <c r="A946" t="s">
        <v>2596</v>
      </c>
      <c r="B946" t="s">
        <v>2540</v>
      </c>
      <c r="C946" t="s">
        <v>47</v>
      </c>
      <c r="D946" t="s">
        <v>4328</v>
      </c>
      <c r="E946" s="54">
        <v>795465</v>
      </c>
      <c r="F946" s="54">
        <v>809614</v>
      </c>
      <c r="G946" s="54">
        <v>14149</v>
      </c>
      <c r="H946" s="80">
        <v>1.7787080512656119E-2</v>
      </c>
      <c r="I946" t="e">
        <f>MATCH(D946,#REF!,0)</f>
        <v>#REF!</v>
      </c>
      <c r="J946" t="str">
        <f t="shared" si="14"/>
        <v>424914</v>
      </c>
    </row>
    <row r="947" spans="1:10" x14ac:dyDescent="0.25">
      <c r="A947" t="s">
        <v>2599</v>
      </c>
      <c r="B947" t="s">
        <v>2540</v>
      </c>
      <c r="C947" t="s">
        <v>47</v>
      </c>
      <c r="D947" t="s">
        <v>4329</v>
      </c>
      <c r="E947" s="54">
        <v>667951</v>
      </c>
      <c r="F947" s="54">
        <v>646162</v>
      </c>
      <c r="G947" s="54">
        <v>-21789</v>
      </c>
      <c r="H947" s="80">
        <v>-3.2620656305627209E-2</v>
      </c>
      <c r="I947" t="e">
        <f>MATCH(D947,#REF!,0)</f>
        <v>#REF!</v>
      </c>
      <c r="J947" t="str">
        <f t="shared" si="14"/>
        <v>425340</v>
      </c>
    </row>
    <row r="948" spans="1:10" x14ac:dyDescent="0.25">
      <c r="A948" t="s">
        <v>2601</v>
      </c>
      <c r="B948" t="s">
        <v>2540</v>
      </c>
      <c r="C948" t="s">
        <v>27</v>
      </c>
      <c r="D948" t="s">
        <v>4330</v>
      </c>
      <c r="E948" s="54">
        <v>40049151</v>
      </c>
      <c r="F948" s="54">
        <v>39308769</v>
      </c>
      <c r="G948" s="54">
        <v>-740382</v>
      </c>
      <c r="H948" s="80">
        <v>-1.8486833840747334E-2</v>
      </c>
      <c r="I948" t="e">
        <f>MATCH(D948,#REF!,0)</f>
        <v>#REF!</v>
      </c>
      <c r="J948" t="str">
        <f t="shared" si="14"/>
        <v>425451</v>
      </c>
    </row>
    <row r="949" spans="1:10" x14ac:dyDescent="0.25">
      <c r="A949" t="s">
        <v>2604</v>
      </c>
      <c r="B949" t="s">
        <v>2540</v>
      </c>
      <c r="C949" t="s">
        <v>27</v>
      </c>
      <c r="D949" t="s">
        <v>4331</v>
      </c>
      <c r="E949" s="54">
        <v>13338643</v>
      </c>
      <c r="F949" s="54">
        <v>13005764</v>
      </c>
      <c r="G949" s="54">
        <v>-332879</v>
      </c>
      <c r="H949" s="80">
        <v>-2.4955986902115906E-2</v>
      </c>
      <c r="I949" t="e">
        <f>MATCH(D949,#REF!,0)</f>
        <v>#REF!</v>
      </c>
      <c r="J949" t="str">
        <f t="shared" si="14"/>
        <v>425529</v>
      </c>
    </row>
    <row r="950" spans="1:10" x14ac:dyDescent="0.25">
      <c r="A950" t="s">
        <v>2606</v>
      </c>
      <c r="B950" t="s">
        <v>2540</v>
      </c>
      <c r="C950" t="s">
        <v>27</v>
      </c>
      <c r="D950" t="s">
        <v>4332</v>
      </c>
      <c r="E950" s="54">
        <v>2549335</v>
      </c>
      <c r="F950" s="54">
        <v>2504142</v>
      </c>
      <c r="G950" s="54">
        <v>-45193</v>
      </c>
      <c r="H950" s="80">
        <v>-1.7727368117567914E-2</v>
      </c>
      <c r="I950" t="e">
        <f>MATCH(D950,#REF!,0)</f>
        <v>#REF!</v>
      </c>
      <c r="J950" t="str">
        <f t="shared" si="14"/>
        <v>425793</v>
      </c>
    </row>
    <row r="951" spans="1:10" x14ac:dyDescent="0.25">
      <c r="A951" t="s">
        <v>2610</v>
      </c>
      <c r="B951" t="s">
        <v>2540</v>
      </c>
      <c r="C951" t="s">
        <v>27</v>
      </c>
      <c r="D951" t="s">
        <v>4333</v>
      </c>
      <c r="E951" s="54">
        <v>2628295</v>
      </c>
      <c r="F951" s="54">
        <v>2580802</v>
      </c>
      <c r="G951" s="54">
        <v>-47493</v>
      </c>
      <c r="H951" s="80">
        <v>-1.806988941500098E-2</v>
      </c>
      <c r="I951" t="e">
        <f>MATCH(D951,#REF!,0)</f>
        <v>#REF!</v>
      </c>
      <c r="J951" t="str">
        <f t="shared" si="14"/>
        <v>426201</v>
      </c>
    </row>
    <row r="952" spans="1:10" x14ac:dyDescent="0.25">
      <c r="A952" t="s">
        <v>2612</v>
      </c>
      <c r="B952" t="s">
        <v>2540</v>
      </c>
      <c r="C952" t="s">
        <v>47</v>
      </c>
      <c r="D952" t="s">
        <v>4334</v>
      </c>
      <c r="E952" s="54">
        <v>563406</v>
      </c>
      <c r="F952" s="54">
        <v>526904</v>
      </c>
      <c r="G952" s="54">
        <v>-36502</v>
      </c>
      <c r="H952" s="80">
        <v>-6.478809242358087E-2</v>
      </c>
      <c r="I952" t="e">
        <f>MATCH(D952,#REF!,0)</f>
        <v>#REF!</v>
      </c>
      <c r="J952" t="str">
        <f t="shared" si="14"/>
        <v>426258</v>
      </c>
    </row>
    <row r="953" spans="1:10" x14ac:dyDescent="0.25">
      <c r="A953" t="s">
        <v>2615</v>
      </c>
      <c r="B953" t="s">
        <v>2540</v>
      </c>
      <c r="C953" t="s">
        <v>27</v>
      </c>
      <c r="D953" t="s">
        <v>4335</v>
      </c>
      <c r="E953" s="54">
        <v>486590</v>
      </c>
      <c r="F953" s="54">
        <v>509063</v>
      </c>
      <c r="G953" s="54">
        <v>22473</v>
      </c>
      <c r="H953" s="80">
        <v>4.6184672927927002E-2</v>
      </c>
      <c r="I953" t="e">
        <f>MATCH(D953,#REF!,0)</f>
        <v>#REF!</v>
      </c>
      <c r="J953" t="str">
        <f t="shared" si="14"/>
        <v>426711</v>
      </c>
    </row>
    <row r="954" spans="1:10" x14ac:dyDescent="0.25">
      <c r="A954" t="s">
        <v>2619</v>
      </c>
      <c r="B954" t="s">
        <v>2540</v>
      </c>
      <c r="C954" t="s">
        <v>47</v>
      </c>
      <c r="D954" t="s">
        <v>4336</v>
      </c>
      <c r="E954" s="54">
        <v>1446327</v>
      </c>
      <c r="F954" s="54">
        <v>1446286</v>
      </c>
      <c r="G954" s="54">
        <v>-41</v>
      </c>
      <c r="H954" s="80">
        <v>-2.8347669648703234E-5</v>
      </c>
      <c r="I954" t="e">
        <f>MATCH(D954,#REF!,0)</f>
        <v>#REF!</v>
      </c>
      <c r="J954" t="str">
        <f t="shared" si="14"/>
        <v>427227</v>
      </c>
    </row>
    <row r="955" spans="1:10" x14ac:dyDescent="0.25">
      <c r="A955" t="s">
        <v>2621</v>
      </c>
      <c r="B955" t="s">
        <v>2540</v>
      </c>
      <c r="C955" t="s">
        <v>27</v>
      </c>
      <c r="D955" t="s">
        <v>4337</v>
      </c>
      <c r="E955" s="54">
        <v>1563671</v>
      </c>
      <c r="F955" s="54">
        <v>1516550</v>
      </c>
      <c r="G955" s="54">
        <v>-47121</v>
      </c>
      <c r="H955" s="80">
        <v>-3.0134855733718921E-2</v>
      </c>
      <c r="I955" t="e">
        <f>MATCH(D955,#REF!,0)</f>
        <v>#REF!</v>
      </c>
      <c r="J955" t="str">
        <f t="shared" si="14"/>
        <v>427947</v>
      </c>
    </row>
    <row r="956" spans="1:10" x14ac:dyDescent="0.25">
      <c r="A956" t="s">
        <v>2624</v>
      </c>
      <c r="B956" t="s">
        <v>2540</v>
      </c>
      <c r="C956" t="s">
        <v>27</v>
      </c>
      <c r="D956" t="s">
        <v>4338</v>
      </c>
      <c r="E956" s="54">
        <v>1033343</v>
      </c>
      <c r="F956" s="54">
        <v>994623</v>
      </c>
      <c r="G956" s="54">
        <v>-38720</v>
      </c>
      <c r="H956" s="80">
        <v>-3.7470617210355127E-2</v>
      </c>
      <c r="I956" t="e">
        <f>MATCH(D956,#REF!,0)</f>
        <v>#REF!</v>
      </c>
      <c r="J956" t="str">
        <f t="shared" si="14"/>
        <v>427962</v>
      </c>
    </row>
    <row r="957" spans="1:10" x14ac:dyDescent="0.25">
      <c r="A957" t="s">
        <v>2628</v>
      </c>
      <c r="B957" t="s">
        <v>2540</v>
      </c>
      <c r="C957" t="s">
        <v>27</v>
      </c>
      <c r="D957" t="s">
        <v>4339</v>
      </c>
      <c r="E957" s="54">
        <v>1310254</v>
      </c>
      <c r="F957" s="54">
        <v>1208304</v>
      </c>
      <c r="G957" s="54">
        <v>-101950</v>
      </c>
      <c r="H957" s="80">
        <v>-7.7809340784305944E-2</v>
      </c>
      <c r="I957" t="e">
        <f>MATCH(D957,#REF!,0)</f>
        <v>#REF!</v>
      </c>
      <c r="J957" t="str">
        <f t="shared" si="14"/>
        <v>428136</v>
      </c>
    </row>
    <row r="958" spans="1:10" x14ac:dyDescent="0.25">
      <c r="A958" t="s">
        <v>2632</v>
      </c>
      <c r="B958" t="s">
        <v>2540</v>
      </c>
      <c r="C958" t="s">
        <v>99</v>
      </c>
      <c r="D958" t="s">
        <v>4340</v>
      </c>
      <c r="E958" s="54">
        <v>12911124</v>
      </c>
      <c r="F958" s="54">
        <v>12648819</v>
      </c>
      <c r="G958" s="54">
        <v>-262305</v>
      </c>
      <c r="H958" s="80">
        <v>-2.0316201749746961E-2</v>
      </c>
      <c r="I958" t="e">
        <f>MATCH(D958,#REF!,0)</f>
        <v>#REF!</v>
      </c>
      <c r="J958" t="str">
        <f t="shared" si="14"/>
        <v>429003</v>
      </c>
    </row>
    <row r="959" spans="1:10" x14ac:dyDescent="0.25">
      <c r="A959" t="s">
        <v>2633</v>
      </c>
      <c r="B959" t="s">
        <v>2540</v>
      </c>
      <c r="C959" t="s">
        <v>99</v>
      </c>
      <c r="D959" t="s">
        <v>4341</v>
      </c>
      <c r="E959" s="54">
        <v>3072398</v>
      </c>
      <c r="F959" s="54">
        <v>2945356</v>
      </c>
      <c r="G959" s="54">
        <v>-127042</v>
      </c>
      <c r="H959" s="80">
        <v>-4.1349460584208166E-2</v>
      </c>
      <c r="I959" t="e">
        <f>MATCH(D959,#REF!,0)</f>
        <v>#REF!</v>
      </c>
      <c r="J959" t="str">
        <f t="shared" si="14"/>
        <v>429007</v>
      </c>
    </row>
    <row r="960" spans="1:10" x14ac:dyDescent="0.25">
      <c r="A960" t="s">
        <v>2634</v>
      </c>
      <c r="B960" t="s">
        <v>2540</v>
      </c>
      <c r="C960" t="s">
        <v>99</v>
      </c>
      <c r="D960" t="s">
        <v>4342</v>
      </c>
      <c r="E960" s="54">
        <v>2137630</v>
      </c>
      <c r="F960" s="54">
        <v>2084865</v>
      </c>
      <c r="G960" s="54">
        <v>-52765</v>
      </c>
      <c r="H960" s="80">
        <v>-2.4683878875202913E-2</v>
      </c>
      <c r="I960" t="e">
        <f>MATCH(D960,#REF!,0)</f>
        <v>#REF!</v>
      </c>
      <c r="J960" t="str">
        <f t="shared" si="14"/>
        <v>429011</v>
      </c>
    </row>
    <row r="961" spans="1:10" x14ac:dyDescent="0.25">
      <c r="A961" t="s">
        <v>2635</v>
      </c>
      <c r="B961" t="s">
        <v>2540</v>
      </c>
      <c r="C961" t="s">
        <v>99</v>
      </c>
      <c r="D961" t="s">
        <v>4343</v>
      </c>
      <c r="E961" s="54">
        <v>1771991</v>
      </c>
      <c r="F961" s="54">
        <v>1761465</v>
      </c>
      <c r="G961" s="54">
        <v>-10526</v>
      </c>
      <c r="H961" s="80">
        <v>-5.9402107572781122E-3</v>
      </c>
      <c r="I961" t="e">
        <f>MATCH(D961,#REF!,0)</f>
        <v>#REF!</v>
      </c>
      <c r="J961" t="str">
        <f t="shared" si="14"/>
        <v>429017</v>
      </c>
    </row>
    <row r="962" spans="1:10" x14ac:dyDescent="0.25">
      <c r="A962" t="s">
        <v>2636</v>
      </c>
      <c r="B962" t="s">
        <v>2540</v>
      </c>
      <c r="C962" t="s">
        <v>99</v>
      </c>
      <c r="D962" t="s">
        <v>4344</v>
      </c>
      <c r="E962" s="54">
        <v>2259114</v>
      </c>
      <c r="F962" s="54">
        <v>2237034</v>
      </c>
      <c r="G962" s="54">
        <v>-22080</v>
      </c>
      <c r="H962" s="80">
        <v>-9.7737431577158123E-3</v>
      </c>
      <c r="I962" t="e">
        <f>MATCH(D962,#REF!,0)</f>
        <v>#REF!</v>
      </c>
      <c r="J962" t="str">
        <f t="shared" si="14"/>
        <v>429029</v>
      </c>
    </row>
    <row r="963" spans="1:10" x14ac:dyDescent="0.25">
      <c r="A963" t="s">
        <v>1759</v>
      </c>
      <c r="B963" t="s">
        <v>2540</v>
      </c>
      <c r="C963" t="s">
        <v>99</v>
      </c>
      <c r="D963" t="s">
        <v>4345</v>
      </c>
      <c r="E963" s="54">
        <v>1106216</v>
      </c>
      <c r="F963" s="54">
        <v>1086122</v>
      </c>
      <c r="G963" s="54">
        <v>-20094</v>
      </c>
      <c r="H963" s="80">
        <v>-1.8164626076643261E-2</v>
      </c>
      <c r="I963" t="e">
        <f>MATCH(D963,#REF!,0)</f>
        <v>#REF!</v>
      </c>
      <c r="J963" t="str">
        <f t="shared" ref="J963:J1026" si="15">LEFT(D963,2)&amp;IF(MID(D963,3,4)="0000","9999",MID(D963,3,4))</f>
        <v>429041</v>
      </c>
    </row>
    <row r="964" spans="1:10" x14ac:dyDescent="0.25">
      <c r="A964" t="s">
        <v>2637</v>
      </c>
      <c r="B964" t="s">
        <v>2540</v>
      </c>
      <c r="C964" t="s">
        <v>99</v>
      </c>
      <c r="D964" t="s">
        <v>4346</v>
      </c>
      <c r="E964" s="54">
        <v>1201620</v>
      </c>
      <c r="F964" s="54">
        <v>1147763</v>
      </c>
      <c r="G964" s="54">
        <v>-53857</v>
      </c>
      <c r="H964" s="80">
        <v>-4.4820325893377276E-2</v>
      </c>
      <c r="I964" t="e">
        <f>MATCH(D964,#REF!,0)</f>
        <v>#REF!</v>
      </c>
      <c r="J964" t="str">
        <f t="shared" si="15"/>
        <v>429043</v>
      </c>
    </row>
    <row r="965" spans="1:10" x14ac:dyDescent="0.25">
      <c r="A965" t="s">
        <v>2638</v>
      </c>
      <c r="B965" t="s">
        <v>2540</v>
      </c>
      <c r="C965" t="s">
        <v>99</v>
      </c>
      <c r="D965" t="s">
        <v>4347</v>
      </c>
      <c r="E965" s="54">
        <v>3319680</v>
      </c>
      <c r="F965" s="54">
        <v>3313720</v>
      </c>
      <c r="G965" s="54">
        <v>-5960</v>
      </c>
      <c r="H965" s="80">
        <v>-1.7953537690379795E-3</v>
      </c>
      <c r="I965" t="e">
        <f>MATCH(D965,#REF!,0)</f>
        <v>#REF!</v>
      </c>
      <c r="J965" t="str">
        <f t="shared" si="15"/>
        <v>429045</v>
      </c>
    </row>
    <row r="966" spans="1:10" x14ac:dyDescent="0.25">
      <c r="A966" t="s">
        <v>2640</v>
      </c>
      <c r="B966" t="s">
        <v>2540</v>
      </c>
      <c r="C966" t="s">
        <v>99</v>
      </c>
      <c r="D966" t="s">
        <v>4348</v>
      </c>
      <c r="E966" s="54">
        <v>2624751</v>
      </c>
      <c r="F966" s="54">
        <v>2639766</v>
      </c>
      <c r="G966" s="54">
        <v>15015</v>
      </c>
      <c r="H966" s="80">
        <v>5.720542634329885E-3</v>
      </c>
      <c r="I966" t="e">
        <f>MATCH(D966,#REF!,0)</f>
        <v>#REF!</v>
      </c>
      <c r="J966" t="str">
        <f t="shared" si="15"/>
        <v>429071</v>
      </c>
    </row>
    <row r="967" spans="1:10" x14ac:dyDescent="0.25">
      <c r="A967" t="s">
        <v>2641</v>
      </c>
      <c r="B967" t="s">
        <v>2540</v>
      </c>
      <c r="C967" t="s">
        <v>99</v>
      </c>
      <c r="D967" t="s">
        <v>4349</v>
      </c>
      <c r="E967" s="54">
        <v>1151731</v>
      </c>
      <c r="F967" s="54">
        <v>1152713</v>
      </c>
      <c r="G967" s="54">
        <v>982</v>
      </c>
      <c r="H967" s="80">
        <v>8.5262965049998649E-4</v>
      </c>
      <c r="I967" t="e">
        <f>MATCH(D967,#REF!,0)</f>
        <v>#REF!</v>
      </c>
      <c r="J967" t="str">
        <f t="shared" si="15"/>
        <v>429077</v>
      </c>
    </row>
    <row r="968" spans="1:10" x14ac:dyDescent="0.25">
      <c r="A968" t="s">
        <v>2642</v>
      </c>
      <c r="B968" t="s">
        <v>2540</v>
      </c>
      <c r="C968" t="s">
        <v>99</v>
      </c>
      <c r="D968" t="s">
        <v>4350</v>
      </c>
      <c r="E968" s="54">
        <v>3989585</v>
      </c>
      <c r="F968" s="54">
        <v>3915265</v>
      </c>
      <c r="G968" s="54">
        <v>-74320</v>
      </c>
      <c r="H968" s="80">
        <v>-1.8628503967204609E-2</v>
      </c>
      <c r="I968" t="e">
        <f>MATCH(D968,#REF!,0)</f>
        <v>#REF!</v>
      </c>
      <c r="J968" t="str">
        <f t="shared" si="15"/>
        <v>429079</v>
      </c>
    </row>
    <row r="969" spans="1:10" x14ac:dyDescent="0.25">
      <c r="A969" t="s">
        <v>1739</v>
      </c>
      <c r="B969" t="s">
        <v>2540</v>
      </c>
      <c r="C969" t="s">
        <v>99</v>
      </c>
      <c r="D969" t="s">
        <v>4351</v>
      </c>
      <c r="E969" s="54">
        <v>3012733</v>
      </c>
      <c r="F969" s="54">
        <v>2946768</v>
      </c>
      <c r="G969" s="54">
        <v>-65965</v>
      </c>
      <c r="H969" s="80">
        <v>-2.1895401948994486E-2</v>
      </c>
      <c r="I969" t="e">
        <f>MATCH(D969,#REF!,0)</f>
        <v>#REF!</v>
      </c>
      <c r="J969" t="str">
        <f t="shared" si="15"/>
        <v>429091</v>
      </c>
    </row>
    <row r="970" spans="1:10" x14ac:dyDescent="0.25">
      <c r="A970" t="s">
        <v>2643</v>
      </c>
      <c r="B970" t="s">
        <v>2540</v>
      </c>
      <c r="C970" t="s">
        <v>99</v>
      </c>
      <c r="D970" t="s">
        <v>4352</v>
      </c>
      <c r="E970" s="54">
        <v>1473782</v>
      </c>
      <c r="F970" s="54">
        <v>1421254</v>
      </c>
      <c r="G970" s="54">
        <v>-52528</v>
      </c>
      <c r="H970" s="80">
        <v>-3.5641634922939758E-2</v>
      </c>
      <c r="I970" t="e">
        <f>MATCH(D970,#REF!,0)</f>
        <v>#REF!</v>
      </c>
      <c r="J970" t="str">
        <f t="shared" si="15"/>
        <v>429095</v>
      </c>
    </row>
    <row r="971" spans="1:10" x14ac:dyDescent="0.25">
      <c r="A971" t="s">
        <v>1937</v>
      </c>
      <c r="B971" t="s">
        <v>2540</v>
      </c>
      <c r="C971" t="s">
        <v>99</v>
      </c>
      <c r="D971" t="s">
        <v>4353</v>
      </c>
      <c r="E971" s="54">
        <v>3301371</v>
      </c>
      <c r="F971" s="54">
        <v>3210508</v>
      </c>
      <c r="G971" s="54">
        <v>-90863</v>
      </c>
      <c r="H971" s="80">
        <v>-2.7522807948576516E-2</v>
      </c>
      <c r="I971" t="e">
        <f>MATCH(D971,#REF!,0)</f>
        <v>#REF!</v>
      </c>
      <c r="J971" t="str">
        <f t="shared" si="15"/>
        <v>429125</v>
      </c>
    </row>
    <row r="972" spans="1:10" x14ac:dyDescent="0.25">
      <c r="A972" t="s">
        <v>2644</v>
      </c>
      <c r="B972" t="s">
        <v>2540</v>
      </c>
      <c r="C972" t="s">
        <v>99</v>
      </c>
      <c r="D972" t="s">
        <v>4354</v>
      </c>
      <c r="E972" s="54">
        <v>3601281</v>
      </c>
      <c r="F972" s="54">
        <v>3535692</v>
      </c>
      <c r="G972" s="54">
        <v>-65589</v>
      </c>
      <c r="H972" s="80">
        <v>-1.8212685985903348E-2</v>
      </c>
      <c r="I972" t="e">
        <f>MATCH(D972,#REF!,0)</f>
        <v>#REF!</v>
      </c>
      <c r="J972" t="str">
        <f t="shared" si="15"/>
        <v>429129</v>
      </c>
    </row>
    <row r="973" spans="1:10" x14ac:dyDescent="0.25">
      <c r="A973" t="s">
        <v>2646</v>
      </c>
      <c r="B973" t="s">
        <v>2540</v>
      </c>
      <c r="C973" t="s">
        <v>99</v>
      </c>
      <c r="D973" t="s">
        <v>4355</v>
      </c>
      <c r="E973" s="54">
        <v>2014331</v>
      </c>
      <c r="F973" s="54">
        <v>2004894</v>
      </c>
      <c r="G973" s="54">
        <v>-9437</v>
      </c>
      <c r="H973" s="80">
        <v>-4.6849301331310491E-3</v>
      </c>
      <c r="I973" t="e">
        <f>MATCH(D973,#REF!,0)</f>
        <v>#REF!</v>
      </c>
      <c r="J973" t="str">
        <f t="shared" si="15"/>
        <v>429133</v>
      </c>
    </row>
    <row r="974" spans="1:10" x14ac:dyDescent="0.25">
      <c r="A974" t="s">
        <v>2648</v>
      </c>
      <c r="B974" t="s">
        <v>2649</v>
      </c>
      <c r="C974" t="s">
        <v>19</v>
      </c>
      <c r="D974" t="s">
        <v>4356</v>
      </c>
      <c r="E974" s="54">
        <v>27793428</v>
      </c>
      <c r="F974" s="54">
        <v>26111449</v>
      </c>
      <c r="G974" s="54">
        <v>-1681979</v>
      </c>
      <c r="H974" s="80">
        <v>-6.0517148154592519E-2</v>
      </c>
      <c r="I974" t="e">
        <f>MATCH(D974,#REF!,0)</f>
        <v>#REF!</v>
      </c>
      <c r="J974" t="str">
        <f t="shared" si="15"/>
        <v>729999</v>
      </c>
    </row>
    <row r="975" spans="1:10" x14ac:dyDescent="0.25">
      <c r="A975" t="s">
        <v>2651</v>
      </c>
      <c r="B975" t="s">
        <v>2649</v>
      </c>
      <c r="C975" t="s">
        <v>27</v>
      </c>
      <c r="D975" t="s">
        <v>4357</v>
      </c>
      <c r="E975" s="54">
        <v>1124241</v>
      </c>
      <c r="F975" s="54">
        <v>998055</v>
      </c>
      <c r="G975" s="54">
        <v>-126186</v>
      </c>
      <c r="H975" s="80">
        <v>-0.11224105863422522</v>
      </c>
      <c r="I975" t="e">
        <f>MATCH(D975,#REF!,0)</f>
        <v>#REF!</v>
      </c>
      <c r="J975" t="str">
        <f t="shared" si="15"/>
        <v>729005</v>
      </c>
    </row>
    <row r="976" spans="1:10" x14ac:dyDescent="0.25">
      <c r="A976" t="s">
        <v>2653</v>
      </c>
      <c r="B976" t="s">
        <v>2649</v>
      </c>
      <c r="C976" t="s">
        <v>47</v>
      </c>
      <c r="D976" t="s">
        <v>4358</v>
      </c>
      <c r="E976" s="54">
        <v>1535954</v>
      </c>
      <c r="F976" s="54">
        <v>1438858</v>
      </c>
      <c r="G976" s="54">
        <v>-97096</v>
      </c>
      <c r="H976" s="80">
        <v>-6.3215434837241222E-2</v>
      </c>
      <c r="I976" t="e">
        <f>MATCH(D976,#REF!,0)</f>
        <v>#REF!</v>
      </c>
      <c r="J976" t="str">
        <f t="shared" si="15"/>
        <v>729013</v>
      </c>
    </row>
    <row r="977" spans="1:10" x14ac:dyDescent="0.25">
      <c r="A977" t="s">
        <v>2655</v>
      </c>
      <c r="B977" t="s">
        <v>2649</v>
      </c>
      <c r="C977" t="s">
        <v>47</v>
      </c>
      <c r="D977" t="s">
        <v>4359</v>
      </c>
      <c r="E977" s="54">
        <v>2683168</v>
      </c>
      <c r="F977" s="54">
        <v>2515980</v>
      </c>
      <c r="G977" s="54">
        <v>-167188</v>
      </c>
      <c r="H977" s="80">
        <v>-6.2309926176817854E-2</v>
      </c>
      <c r="I977" t="e">
        <f>MATCH(D977,#REF!,0)</f>
        <v>#REF!</v>
      </c>
      <c r="J977" t="str">
        <f t="shared" si="15"/>
        <v>729021</v>
      </c>
    </row>
    <row r="978" spans="1:10" x14ac:dyDescent="0.25">
      <c r="A978" t="s">
        <v>2656</v>
      </c>
      <c r="B978" t="s">
        <v>2649</v>
      </c>
      <c r="C978" t="s">
        <v>27</v>
      </c>
      <c r="D978" t="s">
        <v>4360</v>
      </c>
      <c r="E978" s="54">
        <v>874684</v>
      </c>
      <c r="F978" s="54">
        <v>826898</v>
      </c>
      <c r="G978" s="54">
        <v>-47786</v>
      </c>
      <c r="H978" s="80">
        <v>-5.4632301494025273E-2</v>
      </c>
      <c r="I978" t="e">
        <f>MATCH(D978,#REF!,0)</f>
        <v>#REF!</v>
      </c>
      <c r="J978" t="str">
        <f t="shared" si="15"/>
        <v>729023</v>
      </c>
    </row>
    <row r="979" spans="1:10" x14ac:dyDescent="0.25">
      <c r="A979" t="s">
        <v>2658</v>
      </c>
      <c r="B979" t="s">
        <v>2649</v>
      </c>
      <c r="C979" t="s">
        <v>27</v>
      </c>
      <c r="D979" t="s">
        <v>4361</v>
      </c>
      <c r="E979" s="54">
        <v>1963042</v>
      </c>
      <c r="F979" s="54">
        <v>1819857</v>
      </c>
      <c r="G979" s="54">
        <v>-143185</v>
      </c>
      <c r="H979" s="80">
        <v>-7.2940365004926025E-2</v>
      </c>
      <c r="I979" t="e">
        <f>MATCH(D979,#REF!,0)</f>
        <v>#REF!</v>
      </c>
      <c r="J979" t="str">
        <f t="shared" si="15"/>
        <v>729025</v>
      </c>
    </row>
    <row r="980" spans="1:10" x14ac:dyDescent="0.25">
      <c r="A980" t="s">
        <v>2659</v>
      </c>
      <c r="B980" t="s">
        <v>2649</v>
      </c>
      <c r="C980" t="s">
        <v>47</v>
      </c>
      <c r="D980" t="s">
        <v>4362</v>
      </c>
      <c r="E980" s="54">
        <v>773744</v>
      </c>
      <c r="F980" s="54">
        <v>750451</v>
      </c>
      <c r="G980" s="54">
        <v>-23293</v>
      </c>
      <c r="H980" s="80">
        <v>-3.0104272214065635E-2</v>
      </c>
      <c r="I980" t="e">
        <f>MATCH(D980,#REF!,0)</f>
        <v>#REF!</v>
      </c>
      <c r="J980" t="str">
        <f t="shared" si="15"/>
        <v>729029</v>
      </c>
    </row>
    <row r="981" spans="1:10" x14ac:dyDescent="0.25">
      <c r="A981" t="s">
        <v>2660</v>
      </c>
      <c r="B981" t="s">
        <v>2649</v>
      </c>
      <c r="C981" t="s">
        <v>47</v>
      </c>
      <c r="D981" t="s">
        <v>4363</v>
      </c>
      <c r="E981" s="54">
        <v>2341634</v>
      </c>
      <c r="F981" s="54">
        <v>2180938</v>
      </c>
      <c r="G981" s="54">
        <v>-160696</v>
      </c>
      <c r="H981" s="80">
        <v>-6.8625583673622773E-2</v>
      </c>
      <c r="I981" t="e">
        <f>MATCH(D981,#REF!,0)</f>
        <v>#REF!</v>
      </c>
      <c r="J981" t="str">
        <f t="shared" si="15"/>
        <v>729031</v>
      </c>
    </row>
    <row r="982" spans="1:10" x14ac:dyDescent="0.25">
      <c r="A982" t="s">
        <v>2661</v>
      </c>
      <c r="B982" t="s">
        <v>2649</v>
      </c>
      <c r="C982" t="s">
        <v>47</v>
      </c>
      <c r="D982" t="s">
        <v>4364</v>
      </c>
      <c r="E982" s="54">
        <v>767693</v>
      </c>
      <c r="F982" s="54">
        <v>662753</v>
      </c>
      <c r="G982" s="54">
        <v>-104940</v>
      </c>
      <c r="H982" s="80">
        <v>-0.1366952675092778</v>
      </c>
      <c r="I982" t="e">
        <f>MATCH(D982,#REF!,0)</f>
        <v>#REF!</v>
      </c>
      <c r="J982" t="str">
        <f t="shared" si="15"/>
        <v>729035</v>
      </c>
    </row>
    <row r="983" spans="1:10" x14ac:dyDescent="0.25">
      <c r="A983" t="s">
        <v>2662</v>
      </c>
      <c r="B983" t="s">
        <v>2649</v>
      </c>
      <c r="C983" t="s">
        <v>47</v>
      </c>
      <c r="D983" t="s">
        <v>4365</v>
      </c>
      <c r="E983" s="54">
        <v>686238</v>
      </c>
      <c r="F983" s="54">
        <v>614911</v>
      </c>
      <c r="G983" s="54">
        <v>-71327</v>
      </c>
      <c r="H983" s="80">
        <v>-0.10393915813464133</v>
      </c>
      <c r="I983" t="e">
        <f>MATCH(D983,#REF!,0)</f>
        <v>#REF!</v>
      </c>
      <c r="J983" t="str">
        <f t="shared" si="15"/>
        <v>729041</v>
      </c>
    </row>
    <row r="984" spans="1:10" x14ac:dyDescent="0.25">
      <c r="A984" t="s">
        <v>2663</v>
      </c>
      <c r="B984" t="s">
        <v>2649</v>
      </c>
      <c r="C984" t="s">
        <v>27</v>
      </c>
      <c r="D984" t="s">
        <v>4366</v>
      </c>
      <c r="E984" s="54">
        <v>622298</v>
      </c>
      <c r="F984" s="54">
        <v>580549</v>
      </c>
      <c r="G984" s="54">
        <v>-41749</v>
      </c>
      <c r="H984" s="80">
        <v>-6.7088436729669715E-2</v>
      </c>
      <c r="I984" t="e">
        <f>MATCH(D984,#REF!,0)</f>
        <v>#REF!</v>
      </c>
      <c r="J984" t="str">
        <f t="shared" si="15"/>
        <v>729053</v>
      </c>
    </row>
    <row r="985" spans="1:10" x14ac:dyDescent="0.25">
      <c r="A985" t="s">
        <v>2664</v>
      </c>
      <c r="B985" t="s">
        <v>2649</v>
      </c>
      <c r="C985" t="s">
        <v>27</v>
      </c>
      <c r="D985" t="s">
        <v>4367</v>
      </c>
      <c r="E985" s="54">
        <v>796200</v>
      </c>
      <c r="F985" s="54">
        <v>715037</v>
      </c>
      <c r="G985" s="54">
        <v>-81163</v>
      </c>
      <c r="H985" s="80">
        <v>-0.10193795528761618</v>
      </c>
      <c r="I985" t="e">
        <f>MATCH(D985,#REF!,0)</f>
        <v>#REF!</v>
      </c>
      <c r="J985" t="str">
        <f t="shared" si="15"/>
        <v>729057</v>
      </c>
    </row>
    <row r="986" spans="1:10" x14ac:dyDescent="0.25">
      <c r="A986" t="s">
        <v>2666</v>
      </c>
      <c r="B986" t="s">
        <v>2649</v>
      </c>
      <c r="C986" t="s">
        <v>27</v>
      </c>
      <c r="D986" t="s">
        <v>4368</v>
      </c>
      <c r="E986" s="54">
        <v>1106419</v>
      </c>
      <c r="F986" s="54">
        <v>1023419</v>
      </c>
      <c r="G986" s="54">
        <v>-83000</v>
      </c>
      <c r="H986" s="80">
        <v>-7.5016788395716266E-2</v>
      </c>
      <c r="I986" t="e">
        <f>MATCH(D986,#REF!,0)</f>
        <v>#REF!</v>
      </c>
      <c r="J986" t="str">
        <f t="shared" si="15"/>
        <v>729061</v>
      </c>
    </row>
    <row r="987" spans="1:10" x14ac:dyDescent="0.25">
      <c r="A987" t="s">
        <v>2667</v>
      </c>
      <c r="B987" t="s">
        <v>2649</v>
      </c>
      <c r="C987" t="s">
        <v>47</v>
      </c>
      <c r="D987" t="s">
        <v>4369</v>
      </c>
      <c r="E987" s="54">
        <v>1029153</v>
      </c>
      <c r="F987" s="54">
        <v>895347</v>
      </c>
      <c r="G987" s="54">
        <v>-133806</v>
      </c>
      <c r="H987" s="80">
        <v>-0.13001565364916587</v>
      </c>
      <c r="I987" t="e">
        <f>MATCH(D987,#REF!,0)</f>
        <v>#REF!</v>
      </c>
      <c r="J987" t="str">
        <f t="shared" si="15"/>
        <v>729069</v>
      </c>
    </row>
    <row r="988" spans="1:10" x14ac:dyDescent="0.25">
      <c r="A988" t="s">
        <v>2668</v>
      </c>
      <c r="B988" t="s">
        <v>2649</v>
      </c>
      <c r="C988" t="s">
        <v>27</v>
      </c>
      <c r="D988" t="s">
        <v>4370</v>
      </c>
      <c r="E988" s="54">
        <v>883565</v>
      </c>
      <c r="F988" s="54">
        <v>838501</v>
      </c>
      <c r="G988" s="54">
        <v>-45064</v>
      </c>
      <c r="H988" s="80">
        <v>-5.1002472936343107E-2</v>
      </c>
      <c r="I988" t="e">
        <f>MATCH(D988,#REF!,0)</f>
        <v>#REF!</v>
      </c>
      <c r="J988" t="str">
        <f t="shared" si="15"/>
        <v>729071</v>
      </c>
    </row>
    <row r="989" spans="1:10" x14ac:dyDescent="0.25">
      <c r="A989" t="s">
        <v>2669</v>
      </c>
      <c r="B989" t="s">
        <v>2649</v>
      </c>
      <c r="C989" t="s">
        <v>47</v>
      </c>
      <c r="D989" t="s">
        <v>4371</v>
      </c>
      <c r="E989" s="54">
        <v>1031489</v>
      </c>
      <c r="F989" s="54">
        <v>982408</v>
      </c>
      <c r="G989" s="54">
        <v>-49081</v>
      </c>
      <c r="H989" s="80">
        <v>-4.7582669325605995E-2</v>
      </c>
      <c r="I989" t="e">
        <f>MATCH(D989,#REF!,0)</f>
        <v>#REF!</v>
      </c>
      <c r="J989" t="str">
        <f t="shared" si="15"/>
        <v>729075</v>
      </c>
    </row>
    <row r="990" spans="1:10" x14ac:dyDescent="0.25">
      <c r="A990" t="s">
        <v>2672</v>
      </c>
      <c r="B990" t="s">
        <v>2649</v>
      </c>
      <c r="C990" t="s">
        <v>47</v>
      </c>
      <c r="D990" t="s">
        <v>4372</v>
      </c>
      <c r="E990" s="54">
        <v>861956</v>
      </c>
      <c r="F990" s="54">
        <v>800126</v>
      </c>
      <c r="G990" s="54">
        <v>-61830</v>
      </c>
      <c r="H990" s="80">
        <v>-7.1732199787460149E-2</v>
      </c>
      <c r="I990" t="e">
        <f>MATCH(D990,#REF!,0)</f>
        <v>#REF!</v>
      </c>
      <c r="J990" t="str">
        <f t="shared" si="15"/>
        <v>729091</v>
      </c>
    </row>
    <row r="991" spans="1:10" x14ac:dyDescent="0.25">
      <c r="A991" t="s">
        <v>2673</v>
      </c>
      <c r="B991" t="s">
        <v>2649</v>
      </c>
      <c r="C991" t="s">
        <v>27</v>
      </c>
      <c r="D991" t="s">
        <v>4373</v>
      </c>
      <c r="E991" s="54">
        <v>1631700</v>
      </c>
      <c r="F991" s="54">
        <v>1504501</v>
      </c>
      <c r="G991" s="54">
        <v>-127199</v>
      </c>
      <c r="H991" s="80">
        <v>-7.795489366917939E-2</v>
      </c>
      <c r="I991" t="e">
        <f>MATCH(D991,#REF!,0)</f>
        <v>#REF!</v>
      </c>
      <c r="J991" t="str">
        <f t="shared" si="15"/>
        <v>729097</v>
      </c>
    </row>
    <row r="992" spans="1:10" x14ac:dyDescent="0.25">
      <c r="A992" t="s">
        <v>2675</v>
      </c>
      <c r="B992" t="s">
        <v>2649</v>
      </c>
      <c r="C992" t="s">
        <v>27</v>
      </c>
      <c r="D992" t="s">
        <v>4374</v>
      </c>
      <c r="E992" s="54">
        <v>2983012</v>
      </c>
      <c r="F992" s="54">
        <v>2782474</v>
      </c>
      <c r="G992" s="54">
        <v>-200538</v>
      </c>
      <c r="H992" s="80">
        <v>-6.7226682292930773E-2</v>
      </c>
      <c r="I992" t="e">
        <f>MATCH(D992,#REF!,0)</f>
        <v>#REF!</v>
      </c>
      <c r="J992" t="str">
        <f t="shared" si="15"/>
        <v>729113</v>
      </c>
    </row>
    <row r="993" spans="1:10" x14ac:dyDescent="0.25">
      <c r="A993" t="s">
        <v>2676</v>
      </c>
      <c r="B993" t="s">
        <v>2649</v>
      </c>
      <c r="C993" t="s">
        <v>47</v>
      </c>
      <c r="D993" t="s">
        <v>4375</v>
      </c>
      <c r="E993" s="54">
        <v>907451</v>
      </c>
      <c r="F993" s="54">
        <v>851967</v>
      </c>
      <c r="G993" s="54">
        <v>-55484</v>
      </c>
      <c r="H993" s="80">
        <v>-6.1142695308066222E-2</v>
      </c>
      <c r="I993" t="e">
        <f>MATCH(D993,#REF!,0)</f>
        <v>#REF!</v>
      </c>
      <c r="J993" t="str">
        <f t="shared" si="15"/>
        <v>729119</v>
      </c>
    </row>
    <row r="994" spans="1:10" x14ac:dyDescent="0.25">
      <c r="A994" t="s">
        <v>2677</v>
      </c>
      <c r="B994" t="s">
        <v>2649</v>
      </c>
      <c r="C994" t="s">
        <v>27</v>
      </c>
      <c r="D994" t="s">
        <v>4376</v>
      </c>
      <c r="E994" s="54">
        <v>639957</v>
      </c>
      <c r="F994" s="54">
        <v>572681</v>
      </c>
      <c r="G994" s="54">
        <v>-67276</v>
      </c>
      <c r="H994" s="80">
        <v>-0.10512581314057039</v>
      </c>
      <c r="I994" t="e">
        <f>MATCH(D994,#REF!,0)</f>
        <v>#REF!</v>
      </c>
      <c r="J994" t="str">
        <f t="shared" si="15"/>
        <v>729125</v>
      </c>
    </row>
    <row r="995" spans="1:10" x14ac:dyDescent="0.25">
      <c r="A995" t="s">
        <v>2678</v>
      </c>
      <c r="B995" t="s">
        <v>2649</v>
      </c>
      <c r="C995" t="s">
        <v>27</v>
      </c>
      <c r="D995" t="s">
        <v>4377</v>
      </c>
      <c r="E995" s="54">
        <v>6404731</v>
      </c>
      <c r="F995" s="54">
        <v>6367269</v>
      </c>
      <c r="G995" s="54">
        <v>-37462</v>
      </c>
      <c r="H995" s="80">
        <v>-5.849113725463255E-3</v>
      </c>
      <c r="I995" t="e">
        <f>MATCH(D995,#REF!,0)</f>
        <v>#REF!</v>
      </c>
      <c r="J995" t="str">
        <f t="shared" si="15"/>
        <v>729127</v>
      </c>
    </row>
    <row r="996" spans="1:10" x14ac:dyDescent="0.25">
      <c r="A996" t="s">
        <v>2679</v>
      </c>
      <c r="B996" t="s">
        <v>2649</v>
      </c>
      <c r="C996" t="s">
        <v>27</v>
      </c>
      <c r="D996" t="s">
        <v>4378</v>
      </c>
      <c r="E996" s="54">
        <v>841796</v>
      </c>
      <c r="F996" s="54">
        <v>753338</v>
      </c>
      <c r="G996" s="54">
        <v>-88458</v>
      </c>
      <c r="H996" s="80">
        <v>-0.10508246653583529</v>
      </c>
      <c r="I996" t="e">
        <f>MATCH(D996,#REF!,0)</f>
        <v>#REF!</v>
      </c>
      <c r="J996" t="str">
        <f t="shared" si="15"/>
        <v>729131</v>
      </c>
    </row>
    <row r="997" spans="1:10" x14ac:dyDescent="0.25">
      <c r="A997" t="s">
        <v>2681</v>
      </c>
      <c r="B997" t="s">
        <v>2649</v>
      </c>
      <c r="C997" t="s">
        <v>47</v>
      </c>
      <c r="D997" t="s">
        <v>4379</v>
      </c>
      <c r="E997" s="54">
        <v>1134244</v>
      </c>
      <c r="F997" s="54">
        <v>1044770</v>
      </c>
      <c r="G997" s="54">
        <v>-89474</v>
      </c>
      <c r="H997" s="80">
        <v>-7.8884261234796041E-2</v>
      </c>
      <c r="I997" t="e">
        <f>MATCH(D997,#REF!,0)</f>
        <v>#REF!</v>
      </c>
      <c r="J997" t="str">
        <f t="shared" si="15"/>
        <v>729135</v>
      </c>
    </row>
    <row r="998" spans="1:10" x14ac:dyDescent="0.25">
      <c r="A998" t="s">
        <v>2682</v>
      </c>
      <c r="B998" t="s">
        <v>2649</v>
      </c>
      <c r="C998" t="s">
        <v>47</v>
      </c>
      <c r="D998" t="s">
        <v>4380</v>
      </c>
      <c r="E998" s="54">
        <v>1357185</v>
      </c>
      <c r="F998" s="54">
        <v>1288748</v>
      </c>
      <c r="G998" s="54">
        <v>-68437</v>
      </c>
      <c r="H998" s="80">
        <v>-5.042569730729414E-2</v>
      </c>
      <c r="I998" t="e">
        <f>MATCH(D998,#REF!,0)</f>
        <v>#REF!</v>
      </c>
      <c r="J998" t="str">
        <f t="shared" si="15"/>
        <v>729137</v>
      </c>
    </row>
    <row r="999" spans="1:10" x14ac:dyDescent="0.25">
      <c r="A999" t="s">
        <v>2683</v>
      </c>
      <c r="B999" t="s">
        <v>2649</v>
      </c>
      <c r="C999" t="s">
        <v>47</v>
      </c>
      <c r="D999" t="s">
        <v>4381</v>
      </c>
      <c r="E999" s="54">
        <v>933852</v>
      </c>
      <c r="F999" s="54">
        <v>915676</v>
      </c>
      <c r="G999" s="54">
        <v>-18176</v>
      </c>
      <c r="H999" s="80">
        <v>-1.9463469586187103E-2</v>
      </c>
      <c r="I999" t="e">
        <f>MATCH(D999,#REF!,0)</f>
        <v>#REF!</v>
      </c>
      <c r="J999" t="str">
        <f t="shared" si="15"/>
        <v>729139</v>
      </c>
    </row>
    <row r="1000" spans="1:10" x14ac:dyDescent="0.25">
      <c r="A1000" t="s">
        <v>2685</v>
      </c>
      <c r="B1000" t="s">
        <v>2649</v>
      </c>
      <c r="C1000" t="s">
        <v>47</v>
      </c>
      <c r="D1000" t="s">
        <v>4382</v>
      </c>
      <c r="E1000" s="54">
        <v>1036905</v>
      </c>
      <c r="F1000" s="54">
        <v>979205</v>
      </c>
      <c r="G1000" s="54">
        <v>-57700</v>
      </c>
      <c r="H1000" s="80">
        <v>-5.5646370689696745E-2</v>
      </c>
      <c r="I1000" t="e">
        <f>MATCH(D1000,#REF!,0)</f>
        <v>#REF!</v>
      </c>
      <c r="J1000" t="str">
        <f t="shared" si="15"/>
        <v>729145</v>
      </c>
    </row>
    <row r="1001" spans="1:10" x14ac:dyDescent="0.25">
      <c r="A1001" t="s">
        <v>2687</v>
      </c>
      <c r="B1001" t="s">
        <v>2649</v>
      </c>
      <c r="C1001" t="s">
        <v>27</v>
      </c>
      <c r="D1001" t="s">
        <v>4383</v>
      </c>
      <c r="E1001" s="54">
        <v>862113</v>
      </c>
      <c r="F1001" s="54">
        <v>795382</v>
      </c>
      <c r="G1001" s="54">
        <v>-66731</v>
      </c>
      <c r="H1001" s="80">
        <v>-7.7404006203363129E-2</v>
      </c>
      <c r="I1001" t="e">
        <f>MATCH(D1001,#REF!,0)</f>
        <v>#REF!</v>
      </c>
      <c r="J1001" t="str">
        <f t="shared" si="15"/>
        <v>729153</v>
      </c>
    </row>
    <row r="1002" spans="1:10" x14ac:dyDescent="0.25">
      <c r="A1002" t="s">
        <v>2688</v>
      </c>
      <c r="B1002" t="s">
        <v>2689</v>
      </c>
      <c r="C1002" t="s">
        <v>19</v>
      </c>
      <c r="D1002" t="s">
        <v>4384</v>
      </c>
      <c r="E1002" s="54">
        <v>4922042</v>
      </c>
      <c r="F1002" s="54">
        <v>4924053</v>
      </c>
      <c r="G1002" s="54">
        <v>2011</v>
      </c>
      <c r="H1002" s="80">
        <v>4.0857026413021263E-4</v>
      </c>
      <c r="I1002" t="e">
        <f>MATCH(D1002,#REF!,0)</f>
        <v>#REF!</v>
      </c>
      <c r="J1002" t="str">
        <f t="shared" si="15"/>
        <v>449999</v>
      </c>
    </row>
    <row r="1003" spans="1:10" x14ac:dyDescent="0.25">
      <c r="A1003" t="s">
        <v>2691</v>
      </c>
      <c r="B1003" t="s">
        <v>2689</v>
      </c>
      <c r="C1003" t="s">
        <v>27</v>
      </c>
      <c r="D1003" t="s">
        <v>4385</v>
      </c>
      <c r="E1003" s="54">
        <v>1042493</v>
      </c>
      <c r="F1003" s="54">
        <v>1033929</v>
      </c>
      <c r="G1003" s="54">
        <v>-8564</v>
      </c>
      <c r="H1003" s="80">
        <v>-8.2149232656718082E-3</v>
      </c>
      <c r="I1003" t="e">
        <f>MATCH(D1003,#REF!,0)</f>
        <v>#REF!</v>
      </c>
      <c r="J1003" t="str">
        <f t="shared" si="15"/>
        <v>440054</v>
      </c>
    </row>
    <row r="1004" spans="1:10" x14ac:dyDescent="0.25">
      <c r="A1004" t="s">
        <v>2692</v>
      </c>
      <c r="B1004" t="s">
        <v>2689</v>
      </c>
      <c r="C1004" t="s">
        <v>47</v>
      </c>
      <c r="D1004" t="s">
        <v>4386</v>
      </c>
      <c r="E1004" s="54">
        <v>692602</v>
      </c>
      <c r="F1004" s="54">
        <v>673082</v>
      </c>
      <c r="G1004" s="54">
        <v>-19520</v>
      </c>
      <c r="H1004" s="80">
        <v>-2.8183574404925194E-2</v>
      </c>
      <c r="I1004" t="e">
        <f>MATCH(D1004,#REF!,0)</f>
        <v>#REF!</v>
      </c>
      <c r="J1004" t="str">
        <f t="shared" si="15"/>
        <v>440072</v>
      </c>
    </row>
    <row r="1005" spans="1:10" x14ac:dyDescent="0.25">
      <c r="A1005" t="s">
        <v>2694</v>
      </c>
      <c r="B1005" t="s">
        <v>2689</v>
      </c>
      <c r="C1005" t="s">
        <v>47</v>
      </c>
      <c r="D1005" t="s">
        <v>4387</v>
      </c>
      <c r="E1005" s="54">
        <v>1906299</v>
      </c>
      <c r="F1005" s="54">
        <v>1880056</v>
      </c>
      <c r="G1005" s="54">
        <v>-26243</v>
      </c>
      <c r="H1005" s="80">
        <v>-1.3766465806255996E-2</v>
      </c>
      <c r="I1005" t="e">
        <f>MATCH(D1005,#REF!,0)</f>
        <v>#REF!</v>
      </c>
      <c r="J1005" t="str">
        <f t="shared" si="15"/>
        <v>440210</v>
      </c>
    </row>
    <row r="1006" spans="1:10" x14ac:dyDescent="0.25">
      <c r="A1006" t="s">
        <v>2696</v>
      </c>
      <c r="B1006" t="s">
        <v>2689</v>
      </c>
      <c r="C1006" t="s">
        <v>27</v>
      </c>
      <c r="D1006" t="s">
        <v>4388</v>
      </c>
      <c r="E1006" s="54">
        <v>5168772</v>
      </c>
      <c r="F1006" s="54">
        <v>5028707</v>
      </c>
      <c r="G1006" s="54">
        <v>-140065</v>
      </c>
      <c r="H1006" s="80">
        <v>-2.7098312713348546E-2</v>
      </c>
      <c r="I1006" t="e">
        <f>MATCH(D1006,#REF!,0)</f>
        <v>#REF!</v>
      </c>
      <c r="J1006" t="str">
        <f t="shared" si="15"/>
        <v>440222</v>
      </c>
    </row>
    <row r="1007" spans="1:10" x14ac:dyDescent="0.25">
      <c r="A1007" t="s">
        <v>2697</v>
      </c>
      <c r="B1007" t="s">
        <v>2689</v>
      </c>
      <c r="C1007" t="s">
        <v>27</v>
      </c>
      <c r="D1007" t="s">
        <v>4389</v>
      </c>
      <c r="E1007" s="54">
        <v>893415</v>
      </c>
      <c r="F1007" s="54">
        <v>870897</v>
      </c>
      <c r="G1007" s="54">
        <v>-22518</v>
      </c>
      <c r="H1007" s="80">
        <v>-2.5204412283205455E-2</v>
      </c>
      <c r="I1007" t="e">
        <f>MATCH(D1007,#REF!,0)</f>
        <v>#REF!</v>
      </c>
      <c r="J1007" t="str">
        <f t="shared" si="15"/>
        <v>440276</v>
      </c>
    </row>
    <row r="1008" spans="1:10" x14ac:dyDescent="0.25">
      <c r="A1008" t="s">
        <v>2699</v>
      </c>
      <c r="B1008" t="s">
        <v>2689</v>
      </c>
      <c r="C1008" t="s">
        <v>47</v>
      </c>
      <c r="D1008" t="s">
        <v>4390</v>
      </c>
      <c r="E1008" s="54">
        <v>1175620</v>
      </c>
      <c r="F1008" s="54">
        <v>1148929</v>
      </c>
      <c r="G1008" s="54">
        <v>-26691</v>
      </c>
      <c r="H1008" s="80">
        <v>-2.2703764821966281E-2</v>
      </c>
      <c r="I1008" t="e">
        <f>MATCH(D1008,#REF!,0)</f>
        <v>#REF!</v>
      </c>
      <c r="J1008" t="str">
        <f t="shared" si="15"/>
        <v>440306</v>
      </c>
    </row>
    <row r="1009" spans="1:10" x14ac:dyDescent="0.25">
      <c r="A1009" t="s">
        <v>2702</v>
      </c>
      <c r="B1009" t="s">
        <v>2703</v>
      </c>
      <c r="C1009" t="s">
        <v>19</v>
      </c>
      <c r="D1009" t="s">
        <v>4391</v>
      </c>
      <c r="E1009" s="54">
        <v>19333299</v>
      </c>
      <c r="F1009" s="54">
        <v>19295365</v>
      </c>
      <c r="G1009" s="54">
        <v>-37934</v>
      </c>
      <c r="H1009" s="80">
        <v>-1.9621069327071393E-3</v>
      </c>
      <c r="I1009" t="e">
        <f>MATCH(D1009,#REF!,0)</f>
        <v>#REF!</v>
      </c>
      <c r="J1009" t="str">
        <f t="shared" si="15"/>
        <v>459999</v>
      </c>
    </row>
    <row r="1010" spans="1:10" x14ac:dyDescent="0.25">
      <c r="A1010" t="s">
        <v>2705</v>
      </c>
      <c r="B1010" t="s">
        <v>2703</v>
      </c>
      <c r="C1010" t="s">
        <v>47</v>
      </c>
      <c r="D1010" t="s">
        <v>4392</v>
      </c>
      <c r="E1010" s="54">
        <v>178805</v>
      </c>
      <c r="F1010" s="54">
        <v>186617</v>
      </c>
      <c r="G1010" s="54">
        <v>7812</v>
      </c>
      <c r="H1010" s="80">
        <v>4.369005341013954E-2</v>
      </c>
      <c r="I1010" t="e">
        <f>MATCH(D1010,#REF!,0)</f>
        <v>#REF!</v>
      </c>
      <c r="J1010" t="str">
        <f t="shared" si="15"/>
        <v>450012</v>
      </c>
    </row>
    <row r="1011" spans="1:10" x14ac:dyDescent="0.25">
      <c r="A1011" t="s">
        <v>1438</v>
      </c>
      <c r="B1011" t="s">
        <v>2703</v>
      </c>
      <c r="C1011" t="s">
        <v>27</v>
      </c>
      <c r="D1011" t="s">
        <v>4393</v>
      </c>
      <c r="E1011" s="54">
        <v>580837</v>
      </c>
      <c r="F1011" s="54">
        <v>568326</v>
      </c>
      <c r="G1011" s="54">
        <v>-12511</v>
      </c>
      <c r="H1011" s="80">
        <v>-2.1539605775802849E-2</v>
      </c>
      <c r="I1011" t="e">
        <f>MATCH(D1011,#REF!,0)</f>
        <v>#REF!</v>
      </c>
      <c r="J1011" t="str">
        <f t="shared" si="15"/>
        <v>450030</v>
      </c>
    </row>
    <row r="1012" spans="1:10" x14ac:dyDescent="0.25">
      <c r="A1012" t="s">
        <v>2708</v>
      </c>
      <c r="B1012" t="s">
        <v>2703</v>
      </c>
      <c r="C1012" t="s">
        <v>27</v>
      </c>
      <c r="D1012" t="s">
        <v>4394</v>
      </c>
      <c r="E1012" s="54">
        <v>891460</v>
      </c>
      <c r="F1012" s="54">
        <v>922296</v>
      </c>
      <c r="G1012" s="54">
        <v>30836</v>
      </c>
      <c r="H1012" s="80">
        <v>3.4590447131671642E-2</v>
      </c>
      <c r="I1012" t="e">
        <f>MATCH(D1012,#REF!,0)</f>
        <v>#REF!</v>
      </c>
      <c r="J1012" t="str">
        <f t="shared" si="15"/>
        <v>450300</v>
      </c>
    </row>
    <row r="1013" spans="1:10" x14ac:dyDescent="0.25">
      <c r="A1013" t="s">
        <v>1943</v>
      </c>
      <c r="B1013" t="s">
        <v>2703</v>
      </c>
      <c r="C1013" t="s">
        <v>27</v>
      </c>
      <c r="D1013" t="s">
        <v>4395</v>
      </c>
      <c r="E1013" s="54">
        <v>956664</v>
      </c>
      <c r="F1013" s="54">
        <v>950277</v>
      </c>
      <c r="G1013" s="54">
        <v>-6387</v>
      </c>
      <c r="H1013" s="80">
        <v>-6.6763252301748578E-3</v>
      </c>
      <c r="I1013" t="e">
        <f>MATCH(D1013,#REF!,0)</f>
        <v>#REF!</v>
      </c>
      <c r="J1013" t="str">
        <f t="shared" si="15"/>
        <v>450372</v>
      </c>
    </row>
    <row r="1014" spans="1:10" x14ac:dyDescent="0.25">
      <c r="A1014" t="s">
        <v>64</v>
      </c>
      <c r="B1014" t="s">
        <v>2703</v>
      </c>
      <c r="C1014" t="s">
        <v>27</v>
      </c>
      <c r="D1014" t="s">
        <v>4396</v>
      </c>
      <c r="E1014" s="54">
        <v>266626</v>
      </c>
      <c r="F1014" s="54">
        <v>282460</v>
      </c>
      <c r="G1014" s="54">
        <v>15834</v>
      </c>
      <c r="H1014" s="80">
        <v>5.9386556449858602E-2</v>
      </c>
      <c r="I1014" t="e">
        <f>MATCH(D1014,#REF!,0)</f>
        <v>#REF!</v>
      </c>
      <c r="J1014" t="str">
        <f t="shared" si="15"/>
        <v>450534</v>
      </c>
    </row>
    <row r="1015" spans="1:10" x14ac:dyDescent="0.25">
      <c r="A1015" t="s">
        <v>2041</v>
      </c>
      <c r="B1015" t="s">
        <v>2703</v>
      </c>
      <c r="C1015" t="s">
        <v>27</v>
      </c>
      <c r="D1015" t="s">
        <v>4397</v>
      </c>
      <c r="E1015" s="54">
        <v>813463</v>
      </c>
      <c r="F1015" s="54">
        <v>784740</v>
      </c>
      <c r="G1015" s="54">
        <v>-28723</v>
      </c>
      <c r="H1015" s="80">
        <v>-3.5309534668448349E-2</v>
      </c>
      <c r="I1015" t="e">
        <f>MATCH(D1015,#REF!,0)</f>
        <v>#REF!</v>
      </c>
      <c r="J1015" t="str">
        <f t="shared" si="15"/>
        <v>450648</v>
      </c>
    </row>
    <row r="1016" spans="1:10" x14ac:dyDescent="0.25">
      <c r="A1016" t="s">
        <v>2717</v>
      </c>
      <c r="B1016" t="s">
        <v>2703</v>
      </c>
      <c r="C1016" t="s">
        <v>27</v>
      </c>
      <c r="D1016" t="s">
        <v>4398</v>
      </c>
      <c r="E1016" s="54">
        <v>485682</v>
      </c>
      <c r="F1016" s="54">
        <v>456955</v>
      </c>
      <c r="G1016" s="54">
        <v>-28727</v>
      </c>
      <c r="H1016" s="80">
        <v>-5.9147755115487088E-2</v>
      </c>
      <c r="I1016" t="e">
        <f>MATCH(D1016,#REF!,0)</f>
        <v>#REF!</v>
      </c>
      <c r="J1016" t="str">
        <f t="shared" si="15"/>
        <v>451386</v>
      </c>
    </row>
    <row r="1017" spans="1:10" x14ac:dyDescent="0.25">
      <c r="A1017" t="s">
        <v>2720</v>
      </c>
      <c r="B1017" t="s">
        <v>2703</v>
      </c>
      <c r="C1017" t="s">
        <v>27</v>
      </c>
      <c r="D1017" t="s">
        <v>4399</v>
      </c>
      <c r="E1017" s="54">
        <v>620490</v>
      </c>
      <c r="F1017" s="54">
        <v>620564</v>
      </c>
      <c r="G1017" s="54">
        <v>74</v>
      </c>
      <c r="H1017" s="80">
        <v>1.1926058437686345E-4</v>
      </c>
      <c r="I1017" t="e">
        <f>MATCH(D1017,#REF!,0)</f>
        <v>#REF!</v>
      </c>
      <c r="J1017" t="str">
        <f t="shared" si="15"/>
        <v>451554</v>
      </c>
    </row>
    <row r="1018" spans="1:10" x14ac:dyDescent="0.25">
      <c r="A1018" t="s">
        <v>2724</v>
      </c>
      <c r="B1018" t="s">
        <v>2703</v>
      </c>
      <c r="C1018" t="s">
        <v>27</v>
      </c>
      <c r="D1018" t="s">
        <v>4400</v>
      </c>
      <c r="E1018" s="54">
        <v>223075</v>
      </c>
      <c r="F1018" s="54">
        <v>241398</v>
      </c>
      <c r="G1018" s="54">
        <v>18323</v>
      </c>
      <c r="H1018" s="80">
        <v>8.2138294295640485E-2</v>
      </c>
      <c r="I1018" t="e">
        <f>MATCH(D1018,#REF!,0)</f>
        <v>#REF!</v>
      </c>
      <c r="J1018" t="str">
        <f t="shared" si="15"/>
        <v>451608</v>
      </c>
    </row>
    <row r="1019" spans="1:10" x14ac:dyDescent="0.25">
      <c r="A1019" t="s">
        <v>2727</v>
      </c>
      <c r="B1019" t="s">
        <v>2703</v>
      </c>
      <c r="C1019" t="s">
        <v>27</v>
      </c>
      <c r="D1019" t="s">
        <v>4401</v>
      </c>
      <c r="E1019" s="54">
        <v>354152</v>
      </c>
      <c r="F1019" s="54">
        <v>298862</v>
      </c>
      <c r="G1019" s="54">
        <v>-55290</v>
      </c>
      <c r="H1019" s="80">
        <v>-0.15611940635659266</v>
      </c>
      <c r="I1019" t="e">
        <f>MATCH(D1019,#REF!,0)</f>
        <v>#REF!</v>
      </c>
      <c r="J1019" t="str">
        <f t="shared" si="15"/>
        <v>451620</v>
      </c>
    </row>
    <row r="1020" spans="1:10" x14ac:dyDescent="0.25">
      <c r="A1020" t="s">
        <v>2731</v>
      </c>
      <c r="B1020" t="s">
        <v>2703</v>
      </c>
      <c r="C1020" t="s">
        <v>99</v>
      </c>
      <c r="D1020" t="s">
        <v>4402</v>
      </c>
      <c r="E1020" s="54">
        <v>1658075</v>
      </c>
      <c r="F1020" s="54">
        <v>1578830</v>
      </c>
      <c r="G1020" s="54">
        <v>-79245</v>
      </c>
      <c r="H1020" s="80">
        <v>-4.7793374847338026E-2</v>
      </c>
      <c r="I1020" t="e">
        <f>MATCH(D1020,#REF!,0)</f>
        <v>#REF!</v>
      </c>
      <c r="J1020" t="str">
        <f t="shared" si="15"/>
        <v>459019</v>
      </c>
    </row>
    <row r="1021" spans="1:10" x14ac:dyDescent="0.25">
      <c r="A1021" t="s">
        <v>2732</v>
      </c>
      <c r="B1021" t="s">
        <v>2703</v>
      </c>
      <c r="C1021" t="s">
        <v>99</v>
      </c>
      <c r="D1021" t="s">
        <v>4403</v>
      </c>
      <c r="E1021" s="54">
        <v>2466703</v>
      </c>
      <c r="F1021" s="54">
        <v>2420407</v>
      </c>
      <c r="G1021" s="54">
        <v>-46296</v>
      </c>
      <c r="H1021" s="80">
        <v>-1.8768372195598741E-2</v>
      </c>
      <c r="I1021" t="e">
        <f>MATCH(D1021,#REF!,0)</f>
        <v>#REF!</v>
      </c>
      <c r="J1021" t="str">
        <f t="shared" si="15"/>
        <v>459045</v>
      </c>
    </row>
    <row r="1022" spans="1:10" x14ac:dyDescent="0.25">
      <c r="A1022" t="s">
        <v>2733</v>
      </c>
      <c r="B1022" t="s">
        <v>2703</v>
      </c>
      <c r="C1022" t="s">
        <v>99</v>
      </c>
      <c r="D1022" t="s">
        <v>4404</v>
      </c>
      <c r="E1022" s="54">
        <v>2277074</v>
      </c>
      <c r="F1022" s="54">
        <v>2237977</v>
      </c>
      <c r="G1022" s="54">
        <v>-39097</v>
      </c>
      <c r="H1022" s="80">
        <v>-1.7169841647658356E-2</v>
      </c>
      <c r="I1022" t="e">
        <f>MATCH(D1022,#REF!,0)</f>
        <v>#REF!</v>
      </c>
      <c r="J1022" t="str">
        <f t="shared" si="15"/>
        <v>459051</v>
      </c>
    </row>
    <row r="1023" spans="1:10" x14ac:dyDescent="0.25">
      <c r="A1023" t="s">
        <v>2735</v>
      </c>
      <c r="B1023" t="s">
        <v>2703</v>
      </c>
      <c r="C1023" t="s">
        <v>99</v>
      </c>
      <c r="D1023" t="s">
        <v>4405</v>
      </c>
      <c r="E1023" s="54">
        <v>1453995</v>
      </c>
      <c r="F1023" s="54">
        <v>1430489</v>
      </c>
      <c r="G1023" s="54">
        <v>-23506</v>
      </c>
      <c r="H1023" s="80">
        <v>-1.616649300719741E-2</v>
      </c>
      <c r="I1023" t="e">
        <f>MATCH(D1023,#REF!,0)</f>
        <v>#REF!</v>
      </c>
      <c r="J1023" t="str">
        <f t="shared" si="15"/>
        <v>459063</v>
      </c>
    </row>
    <row r="1024" spans="1:10" x14ac:dyDescent="0.25">
      <c r="A1024" t="s">
        <v>2736</v>
      </c>
      <c r="B1024" t="s">
        <v>2703</v>
      </c>
      <c r="C1024" t="s">
        <v>99</v>
      </c>
      <c r="D1024" t="s">
        <v>4406</v>
      </c>
      <c r="E1024" s="54">
        <v>1270319</v>
      </c>
      <c r="F1024" s="54">
        <v>1296072</v>
      </c>
      <c r="G1024" s="54">
        <v>25753</v>
      </c>
      <c r="H1024" s="80">
        <v>2.0272860596432865E-2</v>
      </c>
      <c r="I1024" t="e">
        <f>MATCH(D1024,#REF!,0)</f>
        <v>#REF!</v>
      </c>
      <c r="J1024" t="str">
        <f t="shared" si="15"/>
        <v>459079</v>
      </c>
    </row>
    <row r="1025" spans="1:10" x14ac:dyDescent="0.25">
      <c r="A1025" t="s">
        <v>2737</v>
      </c>
      <c r="B1025" t="s">
        <v>2703</v>
      </c>
      <c r="C1025" t="s">
        <v>99</v>
      </c>
      <c r="D1025" t="s">
        <v>4407</v>
      </c>
      <c r="E1025" s="54">
        <v>1310823</v>
      </c>
      <c r="F1025" s="54">
        <v>1350780</v>
      </c>
      <c r="G1025" s="54">
        <v>39957</v>
      </c>
      <c r="H1025" s="80">
        <v>3.0482376339139611E-2</v>
      </c>
      <c r="I1025" t="e">
        <f>MATCH(D1025,#REF!,0)</f>
        <v>#REF!</v>
      </c>
      <c r="J1025" t="str">
        <f t="shared" si="15"/>
        <v>459083</v>
      </c>
    </row>
    <row r="1026" spans="1:10" x14ac:dyDescent="0.25">
      <c r="A1026" t="s">
        <v>2738</v>
      </c>
      <c r="B1026" t="s">
        <v>2739</v>
      </c>
      <c r="C1026" t="s">
        <v>19</v>
      </c>
      <c r="D1026" t="s">
        <v>4408</v>
      </c>
      <c r="E1026" s="54">
        <v>5413726</v>
      </c>
      <c r="F1026" s="54">
        <v>5256625</v>
      </c>
      <c r="G1026" s="54">
        <v>-157101</v>
      </c>
      <c r="H1026" s="80">
        <v>-2.9019015738882981E-2</v>
      </c>
      <c r="I1026" t="e">
        <f>MATCH(D1026,#REF!,0)</f>
        <v>#REF!</v>
      </c>
      <c r="J1026" t="str">
        <f t="shared" si="15"/>
        <v>469999</v>
      </c>
    </row>
    <row r="1027" spans="1:10" x14ac:dyDescent="0.25">
      <c r="A1027" t="s">
        <v>2741</v>
      </c>
      <c r="B1027" t="s">
        <v>2739</v>
      </c>
      <c r="C1027" t="s">
        <v>27</v>
      </c>
      <c r="D1027" t="s">
        <v>4409</v>
      </c>
      <c r="E1027" s="54">
        <v>466188</v>
      </c>
      <c r="F1027" s="54">
        <v>443111</v>
      </c>
      <c r="G1027" s="54">
        <v>-23077</v>
      </c>
      <c r="H1027" s="80">
        <v>-4.9501488669807032E-2</v>
      </c>
      <c r="I1027" t="e">
        <f>MATCH(D1027,#REF!,0)</f>
        <v>#REF!</v>
      </c>
      <c r="J1027" t="str">
        <f t="shared" ref="J1027:J1090" si="16">LEFT(D1027,2)&amp;IF(MID(D1027,3,4)="0000","9999",MID(D1027,3,4))</f>
        <v>461392</v>
      </c>
    </row>
    <row r="1028" spans="1:10" x14ac:dyDescent="0.25">
      <c r="A1028" t="s">
        <v>2745</v>
      </c>
      <c r="B1028" t="s">
        <v>2739</v>
      </c>
      <c r="C1028" t="s">
        <v>27</v>
      </c>
      <c r="D1028" t="s">
        <v>4410</v>
      </c>
      <c r="E1028" s="54">
        <v>822322</v>
      </c>
      <c r="F1028" s="54">
        <v>831335</v>
      </c>
      <c r="G1028" s="54">
        <v>9013</v>
      </c>
      <c r="H1028" s="80">
        <v>1.0960426694166032E-2</v>
      </c>
      <c r="I1028" t="e">
        <f>MATCH(D1028,#REF!,0)</f>
        <v>#REF!</v>
      </c>
      <c r="J1028" t="str">
        <f t="shared" si="16"/>
        <v>461518</v>
      </c>
    </row>
    <row r="1029" spans="1:10" x14ac:dyDescent="0.25">
      <c r="A1029" t="s">
        <v>2748</v>
      </c>
      <c r="B1029" t="s">
        <v>2749</v>
      </c>
      <c r="C1029" t="s">
        <v>19</v>
      </c>
      <c r="D1029" t="s">
        <v>4411</v>
      </c>
      <c r="E1029" s="54">
        <v>25612067</v>
      </c>
      <c r="F1029" s="54">
        <v>25160023</v>
      </c>
      <c r="G1029" s="54">
        <v>-452044</v>
      </c>
      <c r="H1029" s="80">
        <v>-1.7649649284456424E-2</v>
      </c>
      <c r="I1029" t="e">
        <f>MATCH(D1029,#REF!,0)</f>
        <v>#REF!</v>
      </c>
      <c r="J1029" t="str">
        <f t="shared" si="16"/>
        <v>479999</v>
      </c>
    </row>
    <row r="1030" spans="1:10" x14ac:dyDescent="0.25">
      <c r="A1030" t="s">
        <v>842</v>
      </c>
      <c r="B1030" t="s">
        <v>2749</v>
      </c>
      <c r="C1030" t="s">
        <v>27</v>
      </c>
      <c r="D1030" t="s">
        <v>4412</v>
      </c>
      <c r="E1030" s="54">
        <v>168219</v>
      </c>
      <c r="F1030" s="54">
        <v>166647</v>
      </c>
      <c r="G1030" s="54">
        <v>-1572</v>
      </c>
      <c r="H1030" s="80">
        <v>-9.344961032939204E-3</v>
      </c>
      <c r="I1030" t="e">
        <f>MATCH(D1030,#REF!,0)</f>
        <v>#REF!</v>
      </c>
      <c r="J1030" t="str">
        <f t="shared" si="16"/>
        <v>470228</v>
      </c>
    </row>
    <row r="1031" spans="1:10" x14ac:dyDescent="0.25">
      <c r="A1031" t="s">
        <v>2753</v>
      </c>
      <c r="B1031" t="s">
        <v>2749</v>
      </c>
      <c r="C1031" t="s">
        <v>27</v>
      </c>
      <c r="D1031" t="s">
        <v>4413</v>
      </c>
      <c r="E1031" s="54">
        <v>1700550</v>
      </c>
      <c r="F1031" s="54">
        <v>1693338</v>
      </c>
      <c r="G1031" s="54">
        <v>-7212</v>
      </c>
      <c r="H1031" s="80">
        <v>-4.2409808591338093E-3</v>
      </c>
      <c r="I1031" t="e">
        <f>MATCH(D1031,#REF!,0)</f>
        <v>#REF!</v>
      </c>
      <c r="J1031" t="str">
        <f t="shared" si="16"/>
        <v>470336</v>
      </c>
    </row>
    <row r="1032" spans="1:10" x14ac:dyDescent="0.25">
      <c r="A1032" t="s">
        <v>2754</v>
      </c>
      <c r="B1032" t="s">
        <v>2749</v>
      </c>
      <c r="C1032" t="s">
        <v>27</v>
      </c>
      <c r="D1032" t="s">
        <v>4414</v>
      </c>
      <c r="E1032" s="54">
        <v>893374</v>
      </c>
      <c r="F1032" s="54">
        <v>909709</v>
      </c>
      <c r="G1032" s="54">
        <v>16335</v>
      </c>
      <c r="H1032" s="80">
        <v>1.8284615401836186E-2</v>
      </c>
      <c r="I1032" t="e">
        <f>MATCH(D1032,#REF!,0)</f>
        <v>#REF!</v>
      </c>
      <c r="J1032" t="str">
        <f t="shared" si="16"/>
        <v>470354</v>
      </c>
    </row>
    <row r="1033" spans="1:10" x14ac:dyDescent="0.25">
      <c r="A1033" t="s">
        <v>2400</v>
      </c>
      <c r="B1033" t="s">
        <v>2749</v>
      </c>
      <c r="C1033" t="s">
        <v>27</v>
      </c>
      <c r="D1033" t="s">
        <v>4415</v>
      </c>
      <c r="E1033" s="54">
        <v>353451</v>
      </c>
      <c r="F1033" s="54">
        <v>352335</v>
      </c>
      <c r="G1033" s="54">
        <v>-1116</v>
      </c>
      <c r="H1033" s="80">
        <v>-3.1574390792500234E-3</v>
      </c>
      <c r="I1033" t="e">
        <f>MATCH(D1033,#REF!,0)</f>
        <v>#REF!</v>
      </c>
      <c r="J1033" t="str">
        <f t="shared" si="16"/>
        <v>470360</v>
      </c>
    </row>
    <row r="1034" spans="1:10" x14ac:dyDescent="0.25">
      <c r="A1034" t="s">
        <v>2759</v>
      </c>
      <c r="B1034" t="s">
        <v>2749</v>
      </c>
      <c r="C1034" t="s">
        <v>27</v>
      </c>
      <c r="D1034" t="s">
        <v>4416</v>
      </c>
      <c r="E1034" s="54">
        <v>246747</v>
      </c>
      <c r="F1034" s="54">
        <v>264629</v>
      </c>
      <c r="G1034" s="54">
        <v>17882</v>
      </c>
      <c r="H1034" s="80">
        <v>7.2470992555127317E-2</v>
      </c>
      <c r="I1034" t="e">
        <f>MATCH(D1034,#REF!,0)</f>
        <v>#REF!</v>
      </c>
      <c r="J1034" t="str">
        <f t="shared" si="16"/>
        <v>470672</v>
      </c>
    </row>
    <row r="1035" spans="1:10" x14ac:dyDescent="0.25">
      <c r="A1035" t="s">
        <v>3325</v>
      </c>
      <c r="B1035" t="s">
        <v>2749</v>
      </c>
      <c r="C1035" t="s">
        <v>47</v>
      </c>
      <c r="D1035" t="s">
        <v>4417</v>
      </c>
      <c r="E1035" s="54">
        <v>241569</v>
      </c>
      <c r="F1035" s="54">
        <v>248907</v>
      </c>
      <c r="G1035" s="54">
        <v>7338</v>
      </c>
      <c r="H1035" s="80">
        <v>3.0376414192218374E-2</v>
      </c>
      <c r="I1035" t="e">
        <f>MATCH(D1035,#REF!,0)</f>
        <v>#REF!</v>
      </c>
      <c r="J1035" t="str">
        <f t="shared" si="16"/>
        <v>470834</v>
      </c>
    </row>
    <row r="1036" spans="1:10" x14ac:dyDescent="0.25">
      <c r="A1036" t="s">
        <v>1801</v>
      </c>
      <c r="B1036" t="s">
        <v>2749</v>
      </c>
      <c r="C1036" t="s">
        <v>27</v>
      </c>
      <c r="D1036" t="s">
        <v>4418</v>
      </c>
      <c r="E1036" s="54">
        <v>545640</v>
      </c>
      <c r="F1036" s="54">
        <v>528431</v>
      </c>
      <c r="G1036" s="54">
        <v>-17209</v>
      </c>
      <c r="H1036" s="80">
        <v>-3.1539110035921122E-2</v>
      </c>
      <c r="I1036" t="e">
        <f>MATCH(D1036,#REF!,0)</f>
        <v>#REF!</v>
      </c>
      <c r="J1036" t="str">
        <f t="shared" si="16"/>
        <v>470924</v>
      </c>
    </row>
    <row r="1037" spans="1:10" x14ac:dyDescent="0.25">
      <c r="A1037" t="s">
        <v>2767</v>
      </c>
      <c r="B1037" t="s">
        <v>2749</v>
      </c>
      <c r="C1037" t="s">
        <v>27</v>
      </c>
      <c r="D1037" t="s">
        <v>4419</v>
      </c>
      <c r="E1037" s="54">
        <v>498030</v>
      </c>
      <c r="F1037" s="54">
        <v>483529</v>
      </c>
      <c r="G1037" s="54">
        <v>-14501</v>
      </c>
      <c r="H1037" s="80">
        <v>-2.9116719876312671E-2</v>
      </c>
      <c r="I1037" t="e">
        <f>MATCH(D1037,#REF!,0)</f>
        <v>#REF!</v>
      </c>
      <c r="J1037" t="str">
        <f t="shared" si="16"/>
        <v>470954</v>
      </c>
    </row>
    <row r="1038" spans="1:10" x14ac:dyDescent="0.25">
      <c r="A1038" t="s">
        <v>2769</v>
      </c>
      <c r="B1038" t="s">
        <v>2749</v>
      </c>
      <c r="C1038" t="s">
        <v>27</v>
      </c>
      <c r="D1038" t="s">
        <v>4420</v>
      </c>
      <c r="E1038" s="54">
        <v>337029</v>
      </c>
      <c r="F1038" s="54">
        <v>330132</v>
      </c>
      <c r="G1038" s="54">
        <v>-6897</v>
      </c>
      <c r="H1038" s="80">
        <v>-2.0464114364045823E-2</v>
      </c>
      <c r="I1038" t="e">
        <f>MATCH(D1038,#REF!,0)</f>
        <v>#REF!</v>
      </c>
      <c r="J1038" t="str">
        <f t="shared" si="16"/>
        <v>470990</v>
      </c>
    </row>
    <row r="1039" spans="1:10" x14ac:dyDescent="0.25">
      <c r="A1039" t="s">
        <v>2771</v>
      </c>
      <c r="B1039" t="s">
        <v>2749</v>
      </c>
      <c r="C1039" t="s">
        <v>27</v>
      </c>
      <c r="D1039" t="s">
        <v>4421</v>
      </c>
      <c r="E1039" s="54">
        <v>1470637</v>
      </c>
      <c r="F1039" s="54">
        <v>1410665</v>
      </c>
      <c r="G1039" s="54">
        <v>-59972</v>
      </c>
      <c r="H1039" s="80">
        <v>-4.0779607748207068E-2</v>
      </c>
      <c r="I1039" t="e">
        <f>MATCH(D1039,#REF!,0)</f>
        <v>#REF!</v>
      </c>
      <c r="J1039" t="str">
        <f t="shared" si="16"/>
        <v>471014</v>
      </c>
    </row>
    <row r="1040" spans="1:10" x14ac:dyDescent="0.25">
      <c r="A1040" t="s">
        <v>2773</v>
      </c>
      <c r="B1040" t="s">
        <v>2749</v>
      </c>
      <c r="C1040" t="s">
        <v>27</v>
      </c>
      <c r="D1040" t="s">
        <v>4422</v>
      </c>
      <c r="E1040" s="54">
        <v>6749099</v>
      </c>
      <c r="F1040" s="54">
        <v>6463364</v>
      </c>
      <c r="G1040" s="54">
        <v>-285735</v>
      </c>
      <c r="H1040" s="80">
        <v>-4.2336762284862023E-2</v>
      </c>
      <c r="I1040" t="e">
        <f>MATCH(D1040,#REF!,0)</f>
        <v>#REF!</v>
      </c>
      <c r="J1040" t="str">
        <f t="shared" si="16"/>
        <v>471242</v>
      </c>
    </row>
    <row r="1041" spans="1:10" x14ac:dyDescent="0.25">
      <c r="A1041" t="s">
        <v>2775</v>
      </c>
      <c r="B1041" t="s">
        <v>2749</v>
      </c>
      <c r="C1041" t="s">
        <v>27</v>
      </c>
      <c r="D1041" t="s">
        <v>4423</v>
      </c>
      <c r="E1041" s="54">
        <v>266742</v>
      </c>
      <c r="F1041" s="54">
        <v>249724</v>
      </c>
      <c r="G1041" s="54">
        <v>-17018</v>
      </c>
      <c r="H1041" s="80">
        <v>-6.3799476647846978E-2</v>
      </c>
      <c r="I1041" t="e">
        <f>MATCH(D1041,#REF!,0)</f>
        <v>#REF!</v>
      </c>
      <c r="J1041" t="str">
        <f t="shared" si="16"/>
        <v>471326</v>
      </c>
    </row>
    <row r="1042" spans="1:10" x14ac:dyDescent="0.25">
      <c r="A1042" t="s">
        <v>2778</v>
      </c>
      <c r="B1042" t="s">
        <v>2749</v>
      </c>
      <c r="C1042" t="s">
        <v>27</v>
      </c>
      <c r="D1042" t="s">
        <v>4424</v>
      </c>
      <c r="E1042" s="54">
        <v>772837</v>
      </c>
      <c r="F1042" s="54">
        <v>755471</v>
      </c>
      <c r="G1042" s="54">
        <v>-17366</v>
      </c>
      <c r="H1042" s="80">
        <v>-2.2470456254035456E-2</v>
      </c>
      <c r="I1042" t="e">
        <f>MATCH(D1042,#REF!,0)</f>
        <v>#REF!</v>
      </c>
      <c r="J1042" t="str">
        <f t="shared" si="16"/>
        <v>471362</v>
      </c>
    </row>
    <row r="1043" spans="1:10" x14ac:dyDescent="0.25">
      <c r="A1043" t="s">
        <v>2781</v>
      </c>
      <c r="B1043" t="s">
        <v>2749</v>
      </c>
      <c r="C1043" t="s">
        <v>27</v>
      </c>
      <c r="D1043" t="s">
        <v>4425</v>
      </c>
      <c r="E1043" s="54">
        <v>4694678</v>
      </c>
      <c r="F1043" s="54">
        <v>4606281</v>
      </c>
      <c r="G1043" s="54">
        <v>-88397</v>
      </c>
      <c r="H1043" s="80">
        <v>-1.8829193397289442E-2</v>
      </c>
      <c r="I1043" t="e">
        <f>MATCH(D1043,#REF!,0)</f>
        <v>#REF!</v>
      </c>
      <c r="J1043" t="str">
        <f t="shared" si="16"/>
        <v>471368</v>
      </c>
    </row>
    <row r="1044" spans="1:10" x14ac:dyDescent="0.25">
      <c r="A1044" t="s">
        <v>2783</v>
      </c>
      <c r="B1044" t="s">
        <v>2749</v>
      </c>
      <c r="C1044" t="s">
        <v>47</v>
      </c>
      <c r="D1044" t="s">
        <v>4426</v>
      </c>
      <c r="E1044" s="54">
        <v>239341</v>
      </c>
      <c r="F1044" s="54">
        <v>227184</v>
      </c>
      <c r="G1044" s="54">
        <v>-12157</v>
      </c>
      <c r="H1044" s="80">
        <v>-5.0793637529717016E-2</v>
      </c>
      <c r="I1044" t="e">
        <f>MATCH(D1044,#REF!,0)</f>
        <v>#REF!</v>
      </c>
      <c r="J1044" t="str">
        <f t="shared" si="16"/>
        <v>471422</v>
      </c>
    </row>
    <row r="1045" spans="1:10" x14ac:dyDescent="0.25">
      <c r="A1045" t="s">
        <v>2786</v>
      </c>
      <c r="B1045" t="s">
        <v>2749</v>
      </c>
      <c r="C1045" t="s">
        <v>99</v>
      </c>
      <c r="D1045" t="s">
        <v>4427</v>
      </c>
      <c r="E1045" s="54">
        <v>962832</v>
      </c>
      <c r="F1045" s="54">
        <v>921997</v>
      </c>
      <c r="G1045" s="54">
        <v>-40835</v>
      </c>
      <c r="H1045" s="80">
        <v>-4.2411344865978695E-2</v>
      </c>
      <c r="I1045" t="e">
        <f>MATCH(D1045,#REF!,0)</f>
        <v>#REF!</v>
      </c>
      <c r="J1045" t="str">
        <f t="shared" si="16"/>
        <v>479093</v>
      </c>
    </row>
    <row r="1046" spans="1:10" x14ac:dyDescent="0.25">
      <c r="A1046" t="s">
        <v>2788</v>
      </c>
      <c r="B1046" t="s">
        <v>2749</v>
      </c>
      <c r="C1046" t="s">
        <v>99</v>
      </c>
      <c r="D1046" t="s">
        <v>4428</v>
      </c>
      <c r="E1046" s="54">
        <v>1056831</v>
      </c>
      <c r="F1046" s="54">
        <v>1065484</v>
      </c>
      <c r="G1046" s="54">
        <v>8653</v>
      </c>
      <c r="H1046" s="80">
        <v>8.1876856375333422E-3</v>
      </c>
      <c r="I1046" t="e">
        <f>MATCH(D1046,#REF!,0)</f>
        <v>#REF!</v>
      </c>
      <c r="J1046" t="str">
        <f t="shared" si="16"/>
        <v>479157</v>
      </c>
    </row>
    <row r="1047" spans="1:10" x14ac:dyDescent="0.25">
      <c r="A1047" t="s">
        <v>2790</v>
      </c>
      <c r="B1047" t="s">
        <v>2791</v>
      </c>
      <c r="C1047" t="s">
        <v>19</v>
      </c>
      <c r="D1047" t="s">
        <v>4429</v>
      </c>
      <c r="E1047" s="54">
        <v>62566661</v>
      </c>
      <c r="F1047" s="54">
        <v>61494579</v>
      </c>
      <c r="G1047" s="54">
        <v>-1072082</v>
      </c>
      <c r="H1047" s="80">
        <v>-1.7135036181649521E-2</v>
      </c>
      <c r="I1047" t="e">
        <f>MATCH(D1047,#REF!,0)</f>
        <v>#REF!</v>
      </c>
      <c r="J1047" t="str">
        <f t="shared" si="16"/>
        <v>489999</v>
      </c>
    </row>
    <row r="1048" spans="1:10" x14ac:dyDescent="0.25">
      <c r="A1048" t="s">
        <v>2793</v>
      </c>
      <c r="B1048" t="s">
        <v>2791</v>
      </c>
      <c r="C1048" t="s">
        <v>27</v>
      </c>
      <c r="D1048" t="s">
        <v>4430</v>
      </c>
      <c r="E1048" s="54">
        <v>876072</v>
      </c>
      <c r="F1048" s="54">
        <v>821588</v>
      </c>
      <c r="G1048" s="54">
        <v>-54484</v>
      </c>
      <c r="H1048" s="80">
        <v>-6.2191235423572494E-2</v>
      </c>
      <c r="I1048" t="e">
        <f>MATCH(D1048,#REF!,0)</f>
        <v>#REF!</v>
      </c>
      <c r="J1048" t="str">
        <f t="shared" si="16"/>
        <v>480018</v>
      </c>
    </row>
    <row r="1049" spans="1:10" x14ac:dyDescent="0.25">
      <c r="A1049" t="s">
        <v>2795</v>
      </c>
      <c r="B1049" t="s">
        <v>2791</v>
      </c>
      <c r="C1049" t="s">
        <v>47</v>
      </c>
      <c r="D1049" t="s">
        <v>4431</v>
      </c>
      <c r="E1049" s="54">
        <v>283670</v>
      </c>
      <c r="F1049" s="54">
        <v>271023</v>
      </c>
      <c r="G1049" s="54">
        <v>-12647</v>
      </c>
      <c r="H1049" s="80">
        <v>-4.458349490605281E-2</v>
      </c>
      <c r="I1049" t="e">
        <f>MATCH(D1049,#REF!,0)</f>
        <v>#REF!</v>
      </c>
      <c r="J1049" t="str">
        <f t="shared" si="16"/>
        <v>480090</v>
      </c>
    </row>
    <row r="1050" spans="1:10" x14ac:dyDescent="0.25">
      <c r="A1050" t="s">
        <v>2798</v>
      </c>
      <c r="B1050" t="s">
        <v>2791</v>
      </c>
      <c r="C1050" t="s">
        <v>27</v>
      </c>
      <c r="D1050" t="s">
        <v>4432</v>
      </c>
      <c r="E1050" s="54">
        <v>1537811</v>
      </c>
      <c r="F1050" s="54">
        <v>1501544</v>
      </c>
      <c r="G1050" s="54">
        <v>-36267</v>
      </c>
      <c r="H1050" s="80">
        <v>-2.3583522292401342E-2</v>
      </c>
      <c r="I1050" t="e">
        <f>MATCH(D1050,#REF!,0)</f>
        <v>#REF!</v>
      </c>
      <c r="J1050" t="str">
        <f t="shared" si="16"/>
        <v>480132</v>
      </c>
    </row>
    <row r="1051" spans="1:10" x14ac:dyDescent="0.25">
      <c r="A1051" t="s">
        <v>1610</v>
      </c>
      <c r="B1051" t="s">
        <v>2791</v>
      </c>
      <c r="C1051" t="s">
        <v>27</v>
      </c>
      <c r="D1051" t="s">
        <v>4433</v>
      </c>
      <c r="E1051" s="54">
        <v>2959380</v>
      </c>
      <c r="F1051" s="54">
        <v>2966899</v>
      </c>
      <c r="G1051" s="54">
        <v>7519</v>
      </c>
      <c r="H1051" s="80">
        <v>2.5407348836580636E-3</v>
      </c>
      <c r="I1051" t="e">
        <f>MATCH(D1051,#REF!,0)</f>
        <v>#REF!</v>
      </c>
      <c r="J1051" t="str">
        <f t="shared" si="16"/>
        <v>480222</v>
      </c>
    </row>
    <row r="1052" spans="1:10" x14ac:dyDescent="0.25">
      <c r="A1052" t="s">
        <v>2802</v>
      </c>
      <c r="B1052" t="s">
        <v>2791</v>
      </c>
      <c r="C1052" t="s">
        <v>27</v>
      </c>
      <c r="D1052" t="s">
        <v>4434</v>
      </c>
      <c r="E1052" s="54">
        <v>7185072</v>
      </c>
      <c r="F1052" s="54">
        <v>6983366</v>
      </c>
      <c r="G1052" s="54">
        <v>-201706</v>
      </c>
      <c r="H1052" s="80">
        <v>-2.80729267570318E-2</v>
      </c>
      <c r="I1052" t="e">
        <f>MATCH(D1052,#REF!,0)</f>
        <v>#REF!</v>
      </c>
      <c r="J1052" t="str">
        <f t="shared" si="16"/>
        <v>480264</v>
      </c>
    </row>
    <row r="1053" spans="1:10" x14ac:dyDescent="0.25">
      <c r="A1053" t="s">
        <v>2805</v>
      </c>
      <c r="B1053" t="s">
        <v>2791</v>
      </c>
      <c r="C1053" t="s">
        <v>27</v>
      </c>
      <c r="D1053" t="s">
        <v>4435</v>
      </c>
      <c r="E1053" s="54">
        <v>660650</v>
      </c>
      <c r="F1053" s="54">
        <v>682810</v>
      </c>
      <c r="G1053" s="54">
        <v>22160</v>
      </c>
      <c r="H1053" s="80">
        <v>3.3542723075758722E-2</v>
      </c>
      <c r="I1053" t="e">
        <f>MATCH(D1053,#REF!,0)</f>
        <v>#REF!</v>
      </c>
      <c r="J1053" t="str">
        <f t="shared" si="16"/>
        <v>480390</v>
      </c>
    </row>
    <row r="1054" spans="1:10" x14ac:dyDescent="0.25">
      <c r="A1054" t="s">
        <v>2808</v>
      </c>
      <c r="B1054" t="s">
        <v>2791</v>
      </c>
      <c r="C1054" t="s">
        <v>27</v>
      </c>
      <c r="D1054" t="s">
        <v>4436</v>
      </c>
      <c r="E1054" s="54">
        <v>1375562</v>
      </c>
      <c r="F1054" s="54">
        <v>1307397</v>
      </c>
      <c r="G1054" s="54">
        <v>-68165</v>
      </c>
      <c r="H1054" s="80">
        <v>-4.9554291264225094E-2</v>
      </c>
      <c r="I1054" t="e">
        <f>MATCH(D1054,#REF!,0)</f>
        <v>#REF!</v>
      </c>
      <c r="J1054" t="str">
        <f t="shared" si="16"/>
        <v>480402</v>
      </c>
    </row>
    <row r="1055" spans="1:10" x14ac:dyDescent="0.25">
      <c r="A1055" t="s">
        <v>2810</v>
      </c>
      <c r="B1055" t="s">
        <v>2791</v>
      </c>
      <c r="C1055" t="s">
        <v>27</v>
      </c>
      <c r="D1055" t="s">
        <v>4437</v>
      </c>
      <c r="E1055" s="54">
        <v>2824627</v>
      </c>
      <c r="F1055" s="54">
        <v>2643807</v>
      </c>
      <c r="G1055" s="54">
        <v>-180820</v>
      </c>
      <c r="H1055" s="80">
        <v>-6.4015531962273248E-2</v>
      </c>
      <c r="I1055" t="e">
        <f>MATCH(D1055,#REF!,0)</f>
        <v>#REF!</v>
      </c>
      <c r="J1055" t="str">
        <f t="shared" si="16"/>
        <v>480726</v>
      </c>
    </row>
    <row r="1056" spans="1:10" x14ac:dyDescent="0.25">
      <c r="A1056" t="s">
        <v>2813</v>
      </c>
      <c r="B1056" t="s">
        <v>2791</v>
      </c>
      <c r="C1056" t="s">
        <v>27</v>
      </c>
      <c r="D1056" t="s">
        <v>4438</v>
      </c>
      <c r="E1056" s="54">
        <v>907014</v>
      </c>
      <c r="F1056" s="54">
        <v>864653</v>
      </c>
      <c r="G1056" s="54">
        <v>-42361</v>
      </c>
      <c r="H1056" s="80">
        <v>-4.6703799500338476E-2</v>
      </c>
      <c r="I1056" t="e">
        <f>MATCH(D1056,#REF!,0)</f>
        <v>#REF!</v>
      </c>
      <c r="J1056" t="str">
        <f t="shared" si="16"/>
        <v>480738</v>
      </c>
    </row>
    <row r="1057" spans="1:10" x14ac:dyDescent="0.25">
      <c r="A1057" t="s">
        <v>2816</v>
      </c>
      <c r="B1057" t="s">
        <v>2791</v>
      </c>
      <c r="C1057" t="s">
        <v>27</v>
      </c>
      <c r="D1057" t="s">
        <v>4439</v>
      </c>
      <c r="E1057" s="54">
        <v>747699</v>
      </c>
      <c r="F1057" s="54">
        <v>731079</v>
      </c>
      <c r="G1057" s="54">
        <v>-16620</v>
      </c>
      <c r="H1057" s="80">
        <v>-2.2228196105652142E-2</v>
      </c>
      <c r="I1057" t="e">
        <f>MATCH(D1057,#REF!,0)</f>
        <v>#REF!</v>
      </c>
      <c r="J1057" t="str">
        <f t="shared" si="16"/>
        <v>480900</v>
      </c>
    </row>
    <row r="1058" spans="1:10" x14ac:dyDescent="0.25">
      <c r="A1058" t="s">
        <v>2819</v>
      </c>
      <c r="B1058" t="s">
        <v>2791</v>
      </c>
      <c r="C1058" t="s">
        <v>27</v>
      </c>
      <c r="D1058" t="s">
        <v>4440</v>
      </c>
      <c r="E1058" s="54">
        <v>1028957</v>
      </c>
      <c r="F1058" s="54">
        <v>1002492</v>
      </c>
      <c r="G1058" s="54">
        <v>-26465</v>
      </c>
      <c r="H1058" s="80">
        <v>-2.5720219601013453E-2</v>
      </c>
      <c r="I1058" t="e">
        <f>MATCH(D1058,#REF!,0)</f>
        <v>#REF!</v>
      </c>
      <c r="J1058" t="str">
        <f t="shared" si="16"/>
        <v>481104</v>
      </c>
    </row>
    <row r="1059" spans="1:10" x14ac:dyDescent="0.25">
      <c r="A1059" t="s">
        <v>2821</v>
      </c>
      <c r="B1059" t="s">
        <v>2791</v>
      </c>
      <c r="C1059" t="s">
        <v>27</v>
      </c>
      <c r="D1059" t="s">
        <v>4441</v>
      </c>
      <c r="E1059" s="54">
        <v>579288</v>
      </c>
      <c r="F1059" s="54">
        <v>626095</v>
      </c>
      <c r="G1059" s="54">
        <v>46807</v>
      </c>
      <c r="H1059" s="80">
        <v>8.0800914225739179E-2</v>
      </c>
      <c r="I1059" t="e">
        <f>MATCH(D1059,#REF!,0)</f>
        <v>#REF!</v>
      </c>
      <c r="J1059" t="str">
        <f t="shared" si="16"/>
        <v>481158</v>
      </c>
    </row>
    <row r="1060" spans="1:10" x14ac:dyDescent="0.25">
      <c r="A1060" t="s">
        <v>2824</v>
      </c>
      <c r="B1060" t="s">
        <v>2791</v>
      </c>
      <c r="C1060" t="s">
        <v>27</v>
      </c>
      <c r="D1060" t="s">
        <v>4442</v>
      </c>
      <c r="E1060" s="54">
        <v>2727941</v>
      </c>
      <c r="F1060" s="54">
        <v>2559415</v>
      </c>
      <c r="G1060" s="54">
        <v>-168526</v>
      </c>
      <c r="H1060" s="80">
        <v>-6.1777729063788402E-2</v>
      </c>
      <c r="I1060" t="e">
        <f>MATCH(D1060,#REF!,0)</f>
        <v>#REF!</v>
      </c>
      <c r="J1060" t="str">
        <f t="shared" si="16"/>
        <v>481206</v>
      </c>
    </row>
    <row r="1061" spans="1:10" x14ac:dyDescent="0.25">
      <c r="A1061" t="s">
        <v>2826</v>
      </c>
      <c r="B1061" t="s">
        <v>2791</v>
      </c>
      <c r="C1061" t="s">
        <v>27</v>
      </c>
      <c r="D1061" t="s">
        <v>4443</v>
      </c>
      <c r="E1061" s="54">
        <v>13921262</v>
      </c>
      <c r="F1061" s="54">
        <v>13572496</v>
      </c>
      <c r="G1061" s="54">
        <v>-348766</v>
      </c>
      <c r="H1061" s="80">
        <v>-2.5052757429606599E-2</v>
      </c>
      <c r="I1061" t="e">
        <f>MATCH(D1061,#REF!,0)</f>
        <v>#REF!</v>
      </c>
      <c r="J1061" t="str">
        <f t="shared" si="16"/>
        <v>481338</v>
      </c>
    </row>
    <row r="1062" spans="1:10" x14ac:dyDescent="0.25">
      <c r="A1062" t="s">
        <v>2827</v>
      </c>
      <c r="B1062" t="s">
        <v>2791</v>
      </c>
      <c r="C1062" t="s">
        <v>27</v>
      </c>
      <c r="D1062" t="s">
        <v>4444</v>
      </c>
      <c r="E1062" s="54">
        <v>309246</v>
      </c>
      <c r="F1062" s="54">
        <v>302046</v>
      </c>
      <c r="G1062" s="54">
        <v>-7200</v>
      </c>
      <c r="H1062" s="80">
        <v>-2.328243534273685E-2</v>
      </c>
      <c r="I1062" t="e">
        <f>MATCH(D1062,#REF!,0)</f>
        <v>#REF!</v>
      </c>
      <c r="J1062" t="str">
        <f t="shared" si="16"/>
        <v>481410</v>
      </c>
    </row>
    <row r="1063" spans="1:10" x14ac:dyDescent="0.25">
      <c r="A1063" t="s">
        <v>2831</v>
      </c>
      <c r="B1063" t="s">
        <v>2791</v>
      </c>
      <c r="C1063" t="s">
        <v>27</v>
      </c>
      <c r="D1063" t="s">
        <v>4445</v>
      </c>
      <c r="E1063" s="54">
        <v>874379</v>
      </c>
      <c r="F1063" s="54">
        <v>848794</v>
      </c>
      <c r="G1063" s="54">
        <v>-25585</v>
      </c>
      <c r="H1063" s="80">
        <v>-2.92607667841977E-2</v>
      </c>
      <c r="I1063" t="e">
        <f>MATCH(D1063,#REF!,0)</f>
        <v>#REF!</v>
      </c>
      <c r="J1063" t="str">
        <f t="shared" si="16"/>
        <v>481416</v>
      </c>
    </row>
    <row r="1064" spans="1:10" x14ac:dyDescent="0.25">
      <c r="A1064" t="s">
        <v>2833</v>
      </c>
      <c r="B1064" t="s">
        <v>2791</v>
      </c>
      <c r="C1064" t="s">
        <v>27</v>
      </c>
      <c r="D1064" t="s">
        <v>4446</v>
      </c>
      <c r="E1064" s="54">
        <v>910339</v>
      </c>
      <c r="F1064" s="54">
        <v>907409</v>
      </c>
      <c r="G1064" s="54">
        <v>-2930</v>
      </c>
      <c r="H1064" s="80">
        <v>-3.2185812098569871E-3</v>
      </c>
      <c r="I1064" t="e">
        <f>MATCH(D1064,#REF!,0)</f>
        <v>#REF!</v>
      </c>
      <c r="J1064" t="str">
        <f t="shared" si="16"/>
        <v>481608</v>
      </c>
    </row>
    <row r="1065" spans="1:10" x14ac:dyDescent="0.25">
      <c r="A1065" t="s">
        <v>2835</v>
      </c>
      <c r="B1065" t="s">
        <v>2791</v>
      </c>
      <c r="C1065" t="s">
        <v>27</v>
      </c>
      <c r="D1065" t="s">
        <v>4447</v>
      </c>
      <c r="E1065" s="54">
        <v>6978352</v>
      </c>
      <c r="F1065" s="54">
        <v>6616046</v>
      </c>
      <c r="G1065" s="54">
        <v>-362306</v>
      </c>
      <c r="H1065" s="80">
        <v>-5.1918561861023921E-2</v>
      </c>
      <c r="I1065" t="e">
        <f>MATCH(D1065,#REF!,0)</f>
        <v>#REF!</v>
      </c>
      <c r="J1065" t="str">
        <f t="shared" si="16"/>
        <v>481680</v>
      </c>
    </row>
    <row r="1066" spans="1:10" x14ac:dyDescent="0.25">
      <c r="A1066" t="s">
        <v>2837</v>
      </c>
      <c r="B1066" t="s">
        <v>2791</v>
      </c>
      <c r="C1066" t="s">
        <v>47</v>
      </c>
      <c r="D1066" t="s">
        <v>4448</v>
      </c>
      <c r="E1066" s="54">
        <v>350343</v>
      </c>
      <c r="F1066" s="54">
        <v>332898</v>
      </c>
      <c r="G1066" s="54">
        <v>-17445</v>
      </c>
      <c r="H1066" s="80">
        <v>-4.9794058965071372E-2</v>
      </c>
      <c r="I1066" t="e">
        <f>MATCH(D1066,#REF!,0)</f>
        <v>#REF!</v>
      </c>
      <c r="J1066" t="str">
        <f t="shared" si="16"/>
        <v>481722</v>
      </c>
    </row>
    <row r="1067" spans="1:10" x14ac:dyDescent="0.25">
      <c r="A1067" t="s">
        <v>2840</v>
      </c>
      <c r="B1067" t="s">
        <v>2791</v>
      </c>
      <c r="C1067" t="s">
        <v>47</v>
      </c>
      <c r="D1067" t="s">
        <v>4449</v>
      </c>
      <c r="E1067" s="54">
        <v>193287</v>
      </c>
      <c r="F1067" s="54">
        <v>176166</v>
      </c>
      <c r="G1067" s="54">
        <v>-17121</v>
      </c>
      <c r="H1067" s="80">
        <v>-8.8578124757484986E-2</v>
      </c>
      <c r="I1067" t="e">
        <f>MATCH(D1067,#REF!,0)</f>
        <v>#REF!</v>
      </c>
      <c r="J1067" t="str">
        <f t="shared" si="16"/>
        <v>481824</v>
      </c>
    </row>
    <row r="1068" spans="1:10" x14ac:dyDescent="0.25">
      <c r="A1068" t="s">
        <v>2843</v>
      </c>
      <c r="B1068" t="s">
        <v>2791</v>
      </c>
      <c r="C1068" t="s">
        <v>27</v>
      </c>
      <c r="D1068" t="s">
        <v>4450</v>
      </c>
      <c r="E1068" s="54">
        <v>6079622</v>
      </c>
      <c r="F1068" s="54">
        <v>6193950</v>
      </c>
      <c r="G1068" s="54">
        <v>114328</v>
      </c>
      <c r="H1068" s="80">
        <v>1.8805116502308861E-2</v>
      </c>
      <c r="I1068" t="e">
        <f>MATCH(D1068,#REF!,0)</f>
        <v>#REF!</v>
      </c>
      <c r="J1068" t="str">
        <f t="shared" si="16"/>
        <v>481896</v>
      </c>
    </row>
    <row r="1069" spans="1:10" x14ac:dyDescent="0.25">
      <c r="A1069" t="s">
        <v>2844</v>
      </c>
      <c r="B1069" t="s">
        <v>2791</v>
      </c>
      <c r="C1069" t="s">
        <v>47</v>
      </c>
      <c r="D1069" t="s">
        <v>4451</v>
      </c>
      <c r="E1069" s="54">
        <v>390928</v>
      </c>
      <c r="F1069" s="54">
        <v>380402</v>
      </c>
      <c r="G1069" s="54">
        <v>-10526</v>
      </c>
      <c r="H1069" s="80">
        <v>-2.6925674292964434E-2</v>
      </c>
      <c r="I1069" t="e">
        <f>MATCH(D1069,#REF!,0)</f>
        <v>#REF!</v>
      </c>
      <c r="J1069" t="str">
        <f t="shared" si="16"/>
        <v>481944</v>
      </c>
    </row>
    <row r="1070" spans="1:10" x14ac:dyDescent="0.25">
      <c r="A1070" t="s">
        <v>2846</v>
      </c>
      <c r="B1070" t="s">
        <v>2791</v>
      </c>
      <c r="C1070" t="s">
        <v>27</v>
      </c>
      <c r="D1070" t="s">
        <v>4452</v>
      </c>
      <c r="E1070" s="54">
        <v>1210918</v>
      </c>
      <c r="F1070" s="54">
        <v>1195321</v>
      </c>
      <c r="G1070" s="54">
        <v>-15597</v>
      </c>
      <c r="H1070" s="80">
        <v>-1.288031064035715E-2</v>
      </c>
      <c r="I1070" t="e">
        <f>MATCH(D1070,#REF!,0)</f>
        <v>#REF!</v>
      </c>
      <c r="J1070" t="str">
        <f t="shared" si="16"/>
        <v>481986</v>
      </c>
    </row>
    <row r="1071" spans="1:10" x14ac:dyDescent="0.25">
      <c r="A1071" t="s">
        <v>2849</v>
      </c>
      <c r="B1071" t="s">
        <v>2791</v>
      </c>
      <c r="C1071" t="s">
        <v>47</v>
      </c>
      <c r="D1071" t="s">
        <v>4453</v>
      </c>
      <c r="E1071" s="54">
        <v>1815557</v>
      </c>
      <c r="F1071" s="54">
        <v>1827995</v>
      </c>
      <c r="G1071" s="54">
        <v>12438</v>
      </c>
      <c r="H1071" s="80">
        <v>6.8507901431902165E-3</v>
      </c>
      <c r="I1071" t="e">
        <f>MATCH(D1071,#REF!,0)</f>
        <v>#REF!</v>
      </c>
      <c r="J1071" t="str">
        <f t="shared" si="16"/>
        <v>481998</v>
      </c>
    </row>
    <row r="1072" spans="1:10" x14ac:dyDescent="0.25">
      <c r="A1072" t="s">
        <v>2850</v>
      </c>
      <c r="B1072" t="s">
        <v>2791</v>
      </c>
      <c r="C1072" t="s">
        <v>47</v>
      </c>
      <c r="D1072" t="s">
        <v>4454</v>
      </c>
      <c r="E1072" s="54">
        <v>1353847</v>
      </c>
      <c r="F1072" s="54">
        <v>1350254</v>
      </c>
      <c r="G1072" s="54">
        <v>-3593</v>
      </c>
      <c r="H1072" s="80">
        <v>-2.653918795846207E-3</v>
      </c>
      <c r="I1072" t="e">
        <f>MATCH(D1072,#REF!,0)</f>
        <v>#REF!</v>
      </c>
      <c r="J1072" t="str">
        <f t="shared" si="16"/>
        <v>482142</v>
      </c>
    </row>
    <row r="1073" spans="1:10" x14ac:dyDescent="0.25">
      <c r="A1073" t="s">
        <v>2852</v>
      </c>
      <c r="B1073" t="s">
        <v>2791</v>
      </c>
      <c r="C1073" t="s">
        <v>47</v>
      </c>
      <c r="D1073" t="s">
        <v>4455</v>
      </c>
      <c r="E1073" s="54">
        <v>248122</v>
      </c>
      <c r="F1073" s="54">
        <v>221979</v>
      </c>
      <c r="G1073" s="54">
        <v>-26143</v>
      </c>
      <c r="H1073" s="80">
        <v>-0.10536349054094357</v>
      </c>
      <c r="I1073" t="e">
        <f>MATCH(D1073,#REF!,0)</f>
        <v>#REF!</v>
      </c>
      <c r="J1073" t="str">
        <f t="shared" si="16"/>
        <v>482178</v>
      </c>
    </row>
    <row r="1074" spans="1:10" x14ac:dyDescent="0.25">
      <c r="A1074" t="s">
        <v>2854</v>
      </c>
      <c r="B1074" t="s">
        <v>2791</v>
      </c>
      <c r="C1074" t="s">
        <v>27</v>
      </c>
      <c r="D1074" t="s">
        <v>4456</v>
      </c>
      <c r="E1074" s="54">
        <v>828799</v>
      </c>
      <c r="F1074" s="54">
        <v>801930</v>
      </c>
      <c r="G1074" s="54">
        <v>-26869</v>
      </c>
      <c r="H1074" s="80">
        <v>-3.2419199347489561E-2</v>
      </c>
      <c r="I1074" t="e">
        <f>MATCH(D1074,#REF!,0)</f>
        <v>#REF!</v>
      </c>
      <c r="J1074" t="str">
        <f t="shared" si="16"/>
        <v>482304</v>
      </c>
    </row>
    <row r="1075" spans="1:10" x14ac:dyDescent="0.25">
      <c r="A1075" t="s">
        <v>2856</v>
      </c>
      <c r="B1075" t="s">
        <v>2791</v>
      </c>
      <c r="C1075" t="s">
        <v>27</v>
      </c>
      <c r="D1075" t="s">
        <v>4457</v>
      </c>
      <c r="E1075" s="54">
        <v>23714902</v>
      </c>
      <c r="F1075" s="54">
        <v>22747420</v>
      </c>
      <c r="G1075" s="54">
        <v>-967482</v>
      </c>
      <c r="H1075" s="80">
        <v>-4.0796373520750794E-2</v>
      </c>
      <c r="I1075" t="e">
        <f>MATCH(D1075,#REF!,0)</f>
        <v>#REF!</v>
      </c>
      <c r="J1075" t="str">
        <f t="shared" si="16"/>
        <v>482514</v>
      </c>
    </row>
    <row r="1076" spans="1:10" x14ac:dyDescent="0.25">
      <c r="A1076" t="s">
        <v>2857</v>
      </c>
      <c r="B1076" t="s">
        <v>2791</v>
      </c>
      <c r="C1076" t="s">
        <v>27</v>
      </c>
      <c r="D1076" t="s">
        <v>4458</v>
      </c>
      <c r="E1076" s="54">
        <v>2115029</v>
      </c>
      <c r="F1076" s="54">
        <v>2037979</v>
      </c>
      <c r="G1076" s="54">
        <v>-77050</v>
      </c>
      <c r="H1076" s="80">
        <v>-3.6429760537562368E-2</v>
      </c>
      <c r="I1076" t="e">
        <f>MATCH(D1076,#REF!,0)</f>
        <v>#REF!</v>
      </c>
      <c r="J1076" t="str">
        <f t="shared" si="16"/>
        <v>482628</v>
      </c>
    </row>
    <row r="1077" spans="1:10" x14ac:dyDescent="0.25">
      <c r="A1077" t="s">
        <v>2858</v>
      </c>
      <c r="B1077" t="s">
        <v>2791</v>
      </c>
      <c r="C1077" t="s">
        <v>27</v>
      </c>
      <c r="D1077" t="s">
        <v>4459</v>
      </c>
      <c r="E1077" s="54">
        <v>959678</v>
      </c>
      <c r="F1077" s="54">
        <v>984406</v>
      </c>
      <c r="G1077" s="54">
        <v>24728</v>
      </c>
      <c r="H1077" s="80">
        <v>2.5766976006535526E-2</v>
      </c>
      <c r="I1077" t="e">
        <f>MATCH(D1077,#REF!,0)</f>
        <v>#REF!</v>
      </c>
      <c r="J1077" t="str">
        <f t="shared" si="16"/>
        <v>482820</v>
      </c>
    </row>
    <row r="1078" spans="1:10" x14ac:dyDescent="0.25">
      <c r="A1078" t="s">
        <v>2861</v>
      </c>
      <c r="B1078" t="s">
        <v>2791</v>
      </c>
      <c r="C1078" t="s">
        <v>27</v>
      </c>
      <c r="D1078" t="s">
        <v>4460</v>
      </c>
      <c r="E1078" s="54">
        <v>3605219</v>
      </c>
      <c r="F1078" s="54">
        <v>3553204</v>
      </c>
      <c r="G1078" s="54">
        <v>-52015</v>
      </c>
      <c r="H1078" s="80">
        <v>-1.4427694961110545E-2</v>
      </c>
      <c r="I1078" t="e">
        <f>MATCH(D1078,#REF!,0)</f>
        <v>#REF!</v>
      </c>
      <c r="J1078" t="str">
        <f t="shared" si="16"/>
        <v>483042</v>
      </c>
    </row>
    <row r="1079" spans="1:10" x14ac:dyDescent="0.25">
      <c r="A1079" t="s">
        <v>2864</v>
      </c>
      <c r="B1079" t="s">
        <v>2791</v>
      </c>
      <c r="C1079" t="s">
        <v>47</v>
      </c>
      <c r="D1079" t="s">
        <v>4461</v>
      </c>
      <c r="E1079" s="54">
        <v>354186</v>
      </c>
      <c r="F1079" s="54">
        <v>339214</v>
      </c>
      <c r="G1079" s="54">
        <v>-14972</v>
      </c>
      <c r="H1079" s="80">
        <v>-4.2271574822268523E-2</v>
      </c>
      <c r="I1079" t="e">
        <f>MATCH(D1079,#REF!,0)</f>
        <v>#REF!</v>
      </c>
      <c r="J1079" t="str">
        <f t="shared" si="16"/>
        <v>483084</v>
      </c>
    </row>
    <row r="1080" spans="1:10" x14ac:dyDescent="0.25">
      <c r="A1080" t="s">
        <v>2866</v>
      </c>
      <c r="B1080" t="s">
        <v>2791</v>
      </c>
      <c r="C1080" t="s">
        <v>47</v>
      </c>
      <c r="D1080" t="s">
        <v>4462</v>
      </c>
      <c r="E1080" s="54">
        <v>591137</v>
      </c>
      <c r="F1080" s="54">
        <v>587116</v>
      </c>
      <c r="G1080" s="54">
        <v>-4021</v>
      </c>
      <c r="H1080" s="80">
        <v>-6.8021456954986742E-3</v>
      </c>
      <c r="I1080" t="e">
        <f>MATCH(D1080,#REF!,0)</f>
        <v>#REF!</v>
      </c>
      <c r="J1080" t="str">
        <f t="shared" si="16"/>
        <v>483132</v>
      </c>
    </row>
    <row r="1081" spans="1:10" x14ac:dyDescent="0.25">
      <c r="A1081" t="s">
        <v>2869</v>
      </c>
      <c r="B1081" t="s">
        <v>2791</v>
      </c>
      <c r="C1081" t="s">
        <v>27</v>
      </c>
      <c r="D1081" t="s">
        <v>4463</v>
      </c>
      <c r="E1081" s="54">
        <v>668608</v>
      </c>
      <c r="F1081" s="54">
        <v>619032</v>
      </c>
      <c r="G1081" s="54">
        <v>-49576</v>
      </c>
      <c r="H1081" s="80">
        <v>-7.4148080788743173E-2</v>
      </c>
      <c r="I1081" t="e">
        <f>MATCH(D1081,#REF!,0)</f>
        <v>#REF!</v>
      </c>
      <c r="J1081" t="str">
        <f t="shared" si="16"/>
        <v>483246</v>
      </c>
    </row>
    <row r="1082" spans="1:10" x14ac:dyDescent="0.25">
      <c r="A1082" t="s">
        <v>2873</v>
      </c>
      <c r="B1082" t="s">
        <v>2791</v>
      </c>
      <c r="C1082" t="s">
        <v>27</v>
      </c>
      <c r="D1082" t="s">
        <v>4464</v>
      </c>
      <c r="E1082" s="54">
        <v>2069185</v>
      </c>
      <c r="F1082" s="54">
        <v>1926030</v>
      </c>
      <c r="G1082" s="54">
        <v>-143155</v>
      </c>
      <c r="H1082" s="80">
        <v>-6.9184244038111617E-2</v>
      </c>
      <c r="I1082" t="e">
        <f>MATCH(D1082,#REF!,0)</f>
        <v>#REF!</v>
      </c>
      <c r="J1082" t="str">
        <f t="shared" si="16"/>
        <v>483288</v>
      </c>
    </row>
    <row r="1083" spans="1:10" x14ac:dyDescent="0.25">
      <c r="A1083" t="s">
        <v>2877</v>
      </c>
      <c r="B1083" t="s">
        <v>2791</v>
      </c>
      <c r="C1083" t="s">
        <v>27</v>
      </c>
      <c r="D1083" t="s">
        <v>4465</v>
      </c>
      <c r="E1083" s="54">
        <v>1535436</v>
      </c>
      <c r="F1083" s="54">
        <v>1494102</v>
      </c>
      <c r="G1083" s="54">
        <v>-41334</v>
      </c>
      <c r="H1083" s="80">
        <v>-2.692004095253726E-2</v>
      </c>
      <c r="I1083" t="e">
        <f>MATCH(D1083,#REF!,0)</f>
        <v>#REF!</v>
      </c>
      <c r="J1083" t="str">
        <f t="shared" si="16"/>
        <v>483330</v>
      </c>
    </row>
    <row r="1084" spans="1:10" x14ac:dyDescent="0.25">
      <c r="A1084" t="s">
        <v>2879</v>
      </c>
      <c r="B1084" t="s">
        <v>2791</v>
      </c>
      <c r="C1084" t="s">
        <v>27</v>
      </c>
      <c r="D1084" t="s">
        <v>4466</v>
      </c>
      <c r="E1084" s="54">
        <v>710285</v>
      </c>
      <c r="F1084" s="54">
        <v>730747</v>
      </c>
      <c r="G1084" s="54">
        <v>20462</v>
      </c>
      <c r="H1084" s="80">
        <v>2.8808154473204419E-2</v>
      </c>
      <c r="I1084" t="e">
        <f>MATCH(D1084,#REF!,0)</f>
        <v>#REF!</v>
      </c>
      <c r="J1084" t="str">
        <f t="shared" si="16"/>
        <v>483348</v>
      </c>
    </row>
    <row r="1085" spans="1:10" x14ac:dyDescent="0.25">
      <c r="A1085" t="s">
        <v>2438</v>
      </c>
      <c r="B1085" t="s">
        <v>2791</v>
      </c>
      <c r="C1085" t="s">
        <v>47</v>
      </c>
      <c r="D1085" t="s">
        <v>4467</v>
      </c>
      <c r="E1085" s="54">
        <v>259324</v>
      </c>
      <c r="F1085" s="54">
        <v>254884</v>
      </c>
      <c r="G1085" s="54">
        <v>-4440</v>
      </c>
      <c r="H1085" s="80">
        <v>-1.7121438817849485E-2</v>
      </c>
      <c r="I1085" t="e">
        <f>MATCH(D1085,#REF!,0)</f>
        <v>#REF!</v>
      </c>
      <c r="J1085" t="str">
        <f t="shared" si="16"/>
        <v>483396</v>
      </c>
    </row>
    <row r="1086" spans="1:10" x14ac:dyDescent="0.25">
      <c r="A1086" t="s">
        <v>2882</v>
      </c>
      <c r="B1086" t="s">
        <v>2791</v>
      </c>
      <c r="C1086" t="s">
        <v>47</v>
      </c>
      <c r="D1086" t="s">
        <v>4468</v>
      </c>
      <c r="E1086" s="54">
        <v>304203</v>
      </c>
      <c r="F1086" s="54">
        <v>297066</v>
      </c>
      <c r="G1086" s="54">
        <v>-7137</v>
      </c>
      <c r="H1086" s="80">
        <v>-2.3461307087701305E-2</v>
      </c>
      <c r="I1086" t="e">
        <f>MATCH(D1086,#REF!,0)</f>
        <v>#REF!</v>
      </c>
      <c r="J1086" t="str">
        <f t="shared" si="16"/>
        <v>483438</v>
      </c>
    </row>
    <row r="1087" spans="1:10" x14ac:dyDescent="0.25">
      <c r="A1087" t="s">
        <v>2885</v>
      </c>
      <c r="B1087" t="s">
        <v>2791</v>
      </c>
      <c r="C1087" t="s">
        <v>47</v>
      </c>
      <c r="D1087" t="s">
        <v>4469</v>
      </c>
      <c r="E1087" s="54">
        <v>923667</v>
      </c>
      <c r="F1087" s="54">
        <v>911721</v>
      </c>
      <c r="G1087" s="54">
        <v>-11946</v>
      </c>
      <c r="H1087" s="80">
        <v>-1.2933232431168376E-2</v>
      </c>
      <c r="I1087" t="e">
        <f>MATCH(D1087,#REF!,0)</f>
        <v>#REF!</v>
      </c>
      <c r="J1087" t="str">
        <f t="shared" si="16"/>
        <v>483546</v>
      </c>
    </row>
    <row r="1088" spans="1:10" x14ac:dyDescent="0.25">
      <c r="A1088" t="s">
        <v>1816</v>
      </c>
      <c r="B1088" t="s">
        <v>2791</v>
      </c>
      <c r="C1088" t="s">
        <v>27</v>
      </c>
      <c r="D1088" t="s">
        <v>4470</v>
      </c>
      <c r="E1088" s="54">
        <v>743626</v>
      </c>
      <c r="F1088" s="54">
        <v>730276</v>
      </c>
      <c r="G1088" s="54">
        <v>-13350</v>
      </c>
      <c r="H1088" s="80">
        <v>-1.7952572933168019E-2</v>
      </c>
      <c r="I1088" t="e">
        <f>MATCH(D1088,#REF!,0)</f>
        <v>#REF!</v>
      </c>
      <c r="J1088" t="str">
        <f t="shared" si="16"/>
        <v>483564</v>
      </c>
    </row>
    <row r="1089" spans="1:10" x14ac:dyDescent="0.25">
      <c r="A1089" t="s">
        <v>2889</v>
      </c>
      <c r="B1089" t="s">
        <v>2791</v>
      </c>
      <c r="C1089" t="s">
        <v>27</v>
      </c>
      <c r="D1089" t="s">
        <v>4471</v>
      </c>
      <c r="E1089" s="54">
        <v>869443</v>
      </c>
      <c r="F1089" s="54">
        <v>929431</v>
      </c>
      <c r="G1089" s="54">
        <v>59988</v>
      </c>
      <c r="H1089" s="80">
        <v>6.8995897373375831E-2</v>
      </c>
      <c r="I1089" t="e">
        <f>MATCH(D1089,#REF!,0)</f>
        <v>#REF!</v>
      </c>
      <c r="J1089" t="str">
        <f t="shared" si="16"/>
        <v>483606</v>
      </c>
    </row>
    <row r="1090" spans="1:10" x14ac:dyDescent="0.25">
      <c r="A1090" t="s">
        <v>2892</v>
      </c>
      <c r="B1090" t="s">
        <v>2791</v>
      </c>
      <c r="C1090" t="s">
        <v>47</v>
      </c>
      <c r="D1090" t="s">
        <v>4472</v>
      </c>
      <c r="E1090" s="54">
        <v>365549</v>
      </c>
      <c r="F1090" s="54">
        <v>330211</v>
      </c>
      <c r="G1090" s="54">
        <v>-35338</v>
      </c>
      <c r="H1090" s="80">
        <v>-9.667103452615107E-2</v>
      </c>
      <c r="I1090" t="e">
        <f>MATCH(D1090,#REF!,0)</f>
        <v>#REF!</v>
      </c>
      <c r="J1090" t="str">
        <f t="shared" si="16"/>
        <v>483612</v>
      </c>
    </row>
    <row r="1091" spans="1:10" x14ac:dyDescent="0.25">
      <c r="A1091" t="s">
        <v>2895</v>
      </c>
      <c r="B1091" t="s">
        <v>2791</v>
      </c>
      <c r="C1091" t="s">
        <v>27</v>
      </c>
      <c r="D1091" t="s">
        <v>4473</v>
      </c>
      <c r="E1091" s="54">
        <v>391948</v>
      </c>
      <c r="F1091" s="54">
        <v>360741</v>
      </c>
      <c r="G1091" s="54">
        <v>-31207</v>
      </c>
      <c r="H1091" s="80">
        <v>-7.9620255748211494E-2</v>
      </c>
      <c r="I1091" t="e">
        <f>MATCH(D1091,#REF!,0)</f>
        <v>#REF!</v>
      </c>
      <c r="J1091" t="str">
        <f t="shared" ref="J1091:J1154" si="17">LEFT(D1091,2)&amp;IF(MID(D1091,3,4)="0000","9999",MID(D1091,3,4))</f>
        <v>483798</v>
      </c>
    </row>
    <row r="1092" spans="1:10" x14ac:dyDescent="0.25">
      <c r="A1092" t="s">
        <v>2898</v>
      </c>
      <c r="B1092" t="s">
        <v>2791</v>
      </c>
      <c r="C1092" t="s">
        <v>47</v>
      </c>
      <c r="D1092" t="s">
        <v>4474</v>
      </c>
      <c r="E1092" s="54">
        <v>285194</v>
      </c>
      <c r="F1092" s="54">
        <v>285394</v>
      </c>
      <c r="G1092" s="54">
        <v>200</v>
      </c>
      <c r="H1092" s="80">
        <v>7.0127702546336876E-4</v>
      </c>
      <c r="I1092" t="e">
        <f>MATCH(D1092,#REF!,0)</f>
        <v>#REF!</v>
      </c>
      <c r="J1092" t="str">
        <f t="shared" si="17"/>
        <v>483888</v>
      </c>
    </row>
    <row r="1093" spans="1:10" x14ac:dyDescent="0.25">
      <c r="A1093" t="s">
        <v>2900</v>
      </c>
      <c r="B1093" t="s">
        <v>2791</v>
      </c>
      <c r="C1093" t="s">
        <v>27</v>
      </c>
      <c r="D1093" t="s">
        <v>4475</v>
      </c>
      <c r="E1093" s="54">
        <v>825583</v>
      </c>
      <c r="F1093" s="54">
        <v>767935</v>
      </c>
      <c r="G1093" s="54">
        <v>-57648</v>
      </c>
      <c r="H1093" s="80">
        <v>-6.9827019209455624E-2</v>
      </c>
      <c r="I1093" t="e">
        <f>MATCH(D1093,#REF!,0)</f>
        <v>#REF!</v>
      </c>
      <c r="J1093" t="str">
        <f t="shared" si="17"/>
        <v>483924</v>
      </c>
    </row>
    <row r="1094" spans="1:10" x14ac:dyDescent="0.25">
      <c r="A1094" t="s">
        <v>513</v>
      </c>
      <c r="B1094" t="s">
        <v>2791</v>
      </c>
      <c r="C1094" t="s">
        <v>47</v>
      </c>
      <c r="D1094" t="s">
        <v>4476</v>
      </c>
      <c r="E1094" s="54">
        <v>335827</v>
      </c>
      <c r="F1094" s="54">
        <v>314365</v>
      </c>
      <c r="G1094" s="54">
        <v>-21462</v>
      </c>
      <c r="H1094" s="80">
        <v>-6.3907904962972009E-2</v>
      </c>
      <c r="I1094" t="e">
        <f>MATCH(D1094,#REF!,0)</f>
        <v>#REF!</v>
      </c>
      <c r="J1094" t="str">
        <f t="shared" si="17"/>
        <v>483966</v>
      </c>
    </row>
    <row r="1095" spans="1:10" x14ac:dyDescent="0.25">
      <c r="A1095" t="s">
        <v>537</v>
      </c>
      <c r="B1095" t="s">
        <v>2791</v>
      </c>
      <c r="C1095" t="s">
        <v>47</v>
      </c>
      <c r="D1095" t="s">
        <v>4477</v>
      </c>
      <c r="E1095" s="54">
        <v>1634463</v>
      </c>
      <c r="F1095" s="54">
        <v>1645056</v>
      </c>
      <c r="G1095" s="54">
        <v>10593</v>
      </c>
      <c r="H1095" s="80">
        <v>6.4810277136894499E-3</v>
      </c>
      <c r="I1095" t="e">
        <f>MATCH(D1095,#REF!,0)</f>
        <v>#REF!</v>
      </c>
      <c r="J1095" t="str">
        <f t="shared" si="17"/>
        <v>484068</v>
      </c>
    </row>
    <row r="1096" spans="1:10" x14ac:dyDescent="0.25">
      <c r="A1096" t="s">
        <v>2905</v>
      </c>
      <c r="B1096" t="s">
        <v>2791</v>
      </c>
      <c r="C1096" t="s">
        <v>47</v>
      </c>
      <c r="D1096" t="s">
        <v>4478</v>
      </c>
      <c r="E1096" s="54">
        <v>333253</v>
      </c>
      <c r="F1096" s="54">
        <v>313794</v>
      </c>
      <c r="G1096" s="54">
        <v>-19459</v>
      </c>
      <c r="H1096" s="80">
        <v>-5.839107224841187E-2</v>
      </c>
      <c r="I1096" t="e">
        <f>MATCH(D1096,#REF!,0)</f>
        <v>#REF!</v>
      </c>
      <c r="J1096" t="str">
        <f t="shared" si="17"/>
        <v>484080</v>
      </c>
    </row>
    <row r="1097" spans="1:10" x14ac:dyDescent="0.25">
      <c r="A1097" t="s">
        <v>4670</v>
      </c>
      <c r="B1097" t="s">
        <v>2791</v>
      </c>
      <c r="C1097" t="s">
        <v>27</v>
      </c>
      <c r="D1097" t="s">
        <v>4700</v>
      </c>
      <c r="E1097" s="54">
        <v>0</v>
      </c>
      <c r="F1097" s="78">
        <v>232501</v>
      </c>
      <c r="G1097" s="54">
        <v>0</v>
      </c>
      <c r="H1097" s="80" t="s">
        <v>4716</v>
      </c>
      <c r="I1097" t="e">
        <f>MATCH(D1097,#REF!,0)</f>
        <v>#REF!</v>
      </c>
      <c r="J1097" t="str">
        <f t="shared" si="17"/>
        <v>484140</v>
      </c>
    </row>
    <row r="1098" spans="1:10" x14ac:dyDescent="0.25">
      <c r="A1098" t="s">
        <v>2908</v>
      </c>
      <c r="B1098" t="s">
        <v>2791</v>
      </c>
      <c r="C1098" t="s">
        <v>27</v>
      </c>
      <c r="D1098" t="s">
        <v>4479</v>
      </c>
      <c r="E1098" s="54">
        <v>1220873</v>
      </c>
      <c r="F1098" s="54">
        <v>1153561</v>
      </c>
      <c r="G1098" s="54">
        <v>-67312</v>
      </c>
      <c r="H1098" s="80">
        <v>-5.5134317820117247E-2</v>
      </c>
      <c r="I1098" t="e">
        <f>MATCH(D1098,#REF!,0)</f>
        <v>#REF!</v>
      </c>
      <c r="J1098" t="str">
        <f t="shared" si="17"/>
        <v>484146</v>
      </c>
    </row>
    <row r="1099" spans="1:10" x14ac:dyDescent="0.25">
      <c r="A1099" t="s">
        <v>2911</v>
      </c>
      <c r="B1099" t="s">
        <v>2791</v>
      </c>
      <c r="C1099" t="s">
        <v>27</v>
      </c>
      <c r="D1099" t="s">
        <v>4480</v>
      </c>
      <c r="E1099" s="54">
        <v>1179994</v>
      </c>
      <c r="F1099" s="54">
        <v>1175330</v>
      </c>
      <c r="G1099" s="54">
        <v>-4664</v>
      </c>
      <c r="H1099" s="80">
        <v>-3.9525624706566306E-3</v>
      </c>
      <c r="I1099" t="e">
        <f>MATCH(D1099,#REF!,0)</f>
        <v>#REF!</v>
      </c>
      <c r="J1099" t="str">
        <f t="shared" si="17"/>
        <v>484206</v>
      </c>
    </row>
    <row r="1100" spans="1:10" x14ac:dyDescent="0.25">
      <c r="A1100" t="s">
        <v>2914</v>
      </c>
      <c r="B1100" t="s">
        <v>2791</v>
      </c>
      <c r="C1100" t="s">
        <v>27</v>
      </c>
      <c r="D1100" t="s">
        <v>4481</v>
      </c>
      <c r="E1100" s="54">
        <v>1074229</v>
      </c>
      <c r="F1100" s="54">
        <v>1043729</v>
      </c>
      <c r="G1100" s="54">
        <v>-30500</v>
      </c>
      <c r="H1100" s="80">
        <v>-2.8392456357070977E-2</v>
      </c>
      <c r="I1100" t="e">
        <f>MATCH(D1100,#REF!,0)</f>
        <v>#REF!</v>
      </c>
      <c r="J1100" t="str">
        <f t="shared" si="17"/>
        <v>484248</v>
      </c>
    </row>
    <row r="1101" spans="1:10" x14ac:dyDescent="0.25">
      <c r="A1101" t="s">
        <v>2917</v>
      </c>
      <c r="B1101" t="s">
        <v>2791</v>
      </c>
      <c r="C1101" t="s">
        <v>27</v>
      </c>
      <c r="D1101" t="s">
        <v>4482</v>
      </c>
      <c r="E1101" s="54">
        <v>514534</v>
      </c>
      <c r="F1101" s="54">
        <v>502576</v>
      </c>
      <c r="G1101" s="54">
        <v>-11958</v>
      </c>
      <c r="H1101" s="80">
        <v>-2.3240446695456472E-2</v>
      </c>
      <c r="I1101" t="e">
        <f>MATCH(D1101,#REF!,0)</f>
        <v>#REF!</v>
      </c>
      <c r="J1101" t="str">
        <f t="shared" si="17"/>
        <v>484674</v>
      </c>
    </row>
    <row r="1102" spans="1:10" x14ac:dyDescent="0.25">
      <c r="A1102" t="s">
        <v>2920</v>
      </c>
      <c r="B1102" t="s">
        <v>2791</v>
      </c>
      <c r="C1102" t="s">
        <v>47</v>
      </c>
      <c r="D1102" t="s">
        <v>4483</v>
      </c>
      <c r="E1102" s="54">
        <v>191254</v>
      </c>
      <c r="F1102" s="54">
        <v>186209</v>
      </c>
      <c r="G1102" s="54">
        <v>-5045</v>
      </c>
      <c r="H1102" s="80">
        <v>-2.6378533259435098E-2</v>
      </c>
      <c r="I1102" t="e">
        <f>MATCH(D1102,#REF!,0)</f>
        <v>#REF!</v>
      </c>
      <c r="J1102" t="str">
        <f t="shared" si="17"/>
        <v>484686</v>
      </c>
    </row>
    <row r="1103" spans="1:10" x14ac:dyDescent="0.25">
      <c r="A1103" t="s">
        <v>2923</v>
      </c>
      <c r="B1103" t="s">
        <v>2791</v>
      </c>
      <c r="C1103" t="s">
        <v>27</v>
      </c>
      <c r="D1103" t="s">
        <v>4484</v>
      </c>
      <c r="E1103" s="54">
        <v>739584</v>
      </c>
      <c r="F1103" s="54">
        <v>701672</v>
      </c>
      <c r="G1103" s="54">
        <v>-37912</v>
      </c>
      <c r="H1103" s="80">
        <v>-5.1261249567324335E-2</v>
      </c>
      <c r="I1103" t="e">
        <f>MATCH(D1103,#REF!,0)</f>
        <v>#REF!</v>
      </c>
      <c r="J1103" t="str">
        <f t="shared" si="17"/>
        <v>484752</v>
      </c>
    </row>
    <row r="1104" spans="1:10" x14ac:dyDescent="0.25">
      <c r="A1104" t="s">
        <v>2928</v>
      </c>
      <c r="B1104" t="s">
        <v>2791</v>
      </c>
      <c r="C1104" t="s">
        <v>27</v>
      </c>
      <c r="D1104" t="s">
        <v>4485</v>
      </c>
      <c r="E1104" s="54">
        <v>11772041</v>
      </c>
      <c r="F1104" s="54">
        <v>11508613</v>
      </c>
      <c r="G1104" s="54">
        <v>-263428</v>
      </c>
      <c r="H1104" s="80">
        <v>-2.2377428009297623E-2</v>
      </c>
      <c r="I1104" t="e">
        <f>MATCH(D1104,#REF!,0)</f>
        <v>#REF!</v>
      </c>
      <c r="J1104" t="str">
        <f t="shared" si="17"/>
        <v>484758</v>
      </c>
    </row>
    <row r="1105" spans="1:10" x14ac:dyDescent="0.25">
      <c r="A1105" t="s">
        <v>2930</v>
      </c>
      <c r="B1105" t="s">
        <v>2791</v>
      </c>
      <c r="C1105" t="s">
        <v>47</v>
      </c>
      <c r="D1105" t="s">
        <v>4486</v>
      </c>
      <c r="E1105" s="54">
        <v>392734</v>
      </c>
      <c r="F1105" s="54">
        <v>386580</v>
      </c>
      <c r="G1105" s="54">
        <v>-6154</v>
      </c>
      <c r="H1105" s="80">
        <v>-1.5669638992295041E-2</v>
      </c>
      <c r="I1105" t="e">
        <f>MATCH(D1105,#REF!,0)</f>
        <v>#REF!</v>
      </c>
      <c r="J1105" t="str">
        <f t="shared" si="17"/>
        <v>484770</v>
      </c>
    </row>
    <row r="1106" spans="1:10" x14ac:dyDescent="0.25">
      <c r="A1106" t="s">
        <v>2933</v>
      </c>
      <c r="B1106" t="s">
        <v>2791</v>
      </c>
      <c r="C1106" t="s">
        <v>27</v>
      </c>
      <c r="D1106" t="s">
        <v>4487</v>
      </c>
      <c r="E1106" s="54">
        <v>513665</v>
      </c>
      <c r="F1106" s="54">
        <v>491929</v>
      </c>
      <c r="G1106" s="54">
        <v>-21736</v>
      </c>
      <c r="H1106" s="80">
        <v>-4.2315516922507859E-2</v>
      </c>
      <c r="I1106" t="e">
        <f>MATCH(D1106,#REF!,0)</f>
        <v>#REF!</v>
      </c>
      <c r="J1106" t="str">
        <f t="shared" si="17"/>
        <v>484812</v>
      </c>
    </row>
    <row r="1107" spans="1:10" x14ac:dyDescent="0.25">
      <c r="A1107" t="s">
        <v>2935</v>
      </c>
      <c r="B1107" t="s">
        <v>2791</v>
      </c>
      <c r="C1107" t="s">
        <v>27</v>
      </c>
      <c r="D1107" t="s">
        <v>4488</v>
      </c>
      <c r="E1107" s="54">
        <v>311726</v>
      </c>
      <c r="F1107" s="54">
        <v>301322</v>
      </c>
      <c r="G1107" s="54">
        <v>-10404</v>
      </c>
      <c r="H1107" s="80">
        <v>-3.3375464350102337E-2</v>
      </c>
      <c r="I1107" t="e">
        <f>MATCH(D1107,#REF!,0)</f>
        <v>#REF!</v>
      </c>
      <c r="J1107" t="str">
        <f t="shared" si="17"/>
        <v>484962</v>
      </c>
    </row>
    <row r="1108" spans="1:10" x14ac:dyDescent="0.25">
      <c r="A1108" t="s">
        <v>2938</v>
      </c>
      <c r="B1108" t="s">
        <v>2791</v>
      </c>
      <c r="C1108" t="s">
        <v>27</v>
      </c>
      <c r="D1108" t="s">
        <v>4489</v>
      </c>
      <c r="E1108" s="54">
        <v>318011</v>
      </c>
      <c r="F1108" s="54">
        <v>301641</v>
      </c>
      <c r="G1108" s="54">
        <v>-16370</v>
      </c>
      <c r="H1108" s="80">
        <v>-5.1476206797878059E-2</v>
      </c>
      <c r="I1108" t="e">
        <f>MATCH(D1108,#REF!,0)</f>
        <v>#REF!</v>
      </c>
      <c r="J1108" t="str">
        <f t="shared" si="17"/>
        <v>485202</v>
      </c>
    </row>
    <row r="1109" spans="1:10" x14ac:dyDescent="0.25">
      <c r="A1109" t="s">
        <v>2941</v>
      </c>
      <c r="B1109" t="s">
        <v>2791</v>
      </c>
      <c r="C1109" t="s">
        <v>27</v>
      </c>
      <c r="D1109" t="s">
        <v>4490</v>
      </c>
      <c r="E1109" s="54">
        <v>408865</v>
      </c>
      <c r="F1109" s="54">
        <v>390268</v>
      </c>
      <c r="G1109" s="54">
        <v>-18597</v>
      </c>
      <c r="H1109" s="80">
        <v>-4.5484450857862617E-2</v>
      </c>
      <c r="I1109" t="e">
        <f>MATCH(D1109,#REF!,0)</f>
        <v>#REF!</v>
      </c>
      <c r="J1109" t="str">
        <f t="shared" si="17"/>
        <v>485316</v>
      </c>
    </row>
    <row r="1110" spans="1:10" x14ac:dyDescent="0.25">
      <c r="A1110" t="s">
        <v>154</v>
      </c>
      <c r="B1110" t="s">
        <v>2791</v>
      </c>
      <c r="C1110" t="s">
        <v>27</v>
      </c>
      <c r="D1110" t="s">
        <v>4491</v>
      </c>
      <c r="E1110" s="54">
        <v>308239</v>
      </c>
      <c r="F1110" s="54">
        <v>311632</v>
      </c>
      <c r="G1110" s="54">
        <v>3393</v>
      </c>
      <c r="H1110" s="80">
        <v>1.1007692083091367E-2</v>
      </c>
      <c r="I1110" t="e">
        <f>MATCH(D1110,#REF!,0)</f>
        <v>#REF!</v>
      </c>
      <c r="J1110" t="str">
        <f t="shared" si="17"/>
        <v>485340</v>
      </c>
    </row>
    <row r="1111" spans="1:10" x14ac:dyDescent="0.25">
      <c r="A1111" t="s">
        <v>2945</v>
      </c>
      <c r="B1111" t="s">
        <v>2791</v>
      </c>
      <c r="C1111" t="s">
        <v>47</v>
      </c>
      <c r="D1111" t="s">
        <v>4492</v>
      </c>
      <c r="E1111" s="54">
        <v>351904</v>
      </c>
      <c r="F1111" s="54">
        <v>372450</v>
      </c>
      <c r="G1111" s="54">
        <v>20546</v>
      </c>
      <c r="H1111" s="80">
        <v>5.8385241429480768E-2</v>
      </c>
      <c r="I1111" t="e">
        <f>MATCH(D1111,#REF!,0)</f>
        <v>#REF!</v>
      </c>
      <c r="J1111" t="str">
        <f t="shared" si="17"/>
        <v>485346</v>
      </c>
    </row>
    <row r="1112" spans="1:10" x14ac:dyDescent="0.25">
      <c r="A1112" t="s">
        <v>2948</v>
      </c>
      <c r="B1112" t="s">
        <v>2791</v>
      </c>
      <c r="C1112" t="s">
        <v>27</v>
      </c>
      <c r="D1112" t="s">
        <v>4493</v>
      </c>
      <c r="E1112" s="54">
        <v>905642</v>
      </c>
      <c r="F1112" s="54">
        <v>854047</v>
      </c>
      <c r="G1112" s="54">
        <v>-51595</v>
      </c>
      <c r="H1112" s="80">
        <v>-5.6970635195805849E-2</v>
      </c>
      <c r="I1112" t="e">
        <f>MATCH(D1112,#REF!,0)</f>
        <v>#REF!</v>
      </c>
      <c r="J1112" t="str">
        <f t="shared" si="17"/>
        <v>485496</v>
      </c>
    </row>
    <row r="1113" spans="1:10" x14ac:dyDescent="0.25">
      <c r="A1113" t="s">
        <v>2953</v>
      </c>
      <c r="B1113" t="s">
        <v>2791</v>
      </c>
      <c r="C1113" t="s">
        <v>27</v>
      </c>
      <c r="D1113" t="s">
        <v>4494</v>
      </c>
      <c r="E1113" s="54">
        <v>564209</v>
      </c>
      <c r="F1113" s="54">
        <v>561032</v>
      </c>
      <c r="G1113" s="54">
        <v>-3177</v>
      </c>
      <c r="H1113" s="80">
        <v>-5.630892098495416E-3</v>
      </c>
      <c r="I1113" t="e">
        <f>MATCH(D1113,#REF!,0)</f>
        <v>#REF!</v>
      </c>
      <c r="J1113" t="str">
        <f t="shared" si="17"/>
        <v>485580</v>
      </c>
    </row>
    <row r="1114" spans="1:10" x14ac:dyDescent="0.25">
      <c r="A1114" t="s">
        <v>2957</v>
      </c>
      <c r="B1114" t="s">
        <v>2791</v>
      </c>
      <c r="C1114" t="s">
        <v>27</v>
      </c>
      <c r="D1114" t="s">
        <v>4495</v>
      </c>
      <c r="E1114" s="54">
        <v>1384313</v>
      </c>
      <c r="F1114" s="54">
        <v>1347394</v>
      </c>
      <c r="G1114" s="54">
        <v>-36919</v>
      </c>
      <c r="H1114" s="80">
        <v>-2.666954655486151E-2</v>
      </c>
      <c r="I1114" t="e">
        <f>MATCH(D1114,#REF!,0)</f>
        <v>#REF!</v>
      </c>
      <c r="J1114" t="str">
        <f t="shared" si="17"/>
        <v>485592</v>
      </c>
    </row>
    <row r="1115" spans="1:10" x14ac:dyDescent="0.25">
      <c r="A1115" t="s">
        <v>2962</v>
      </c>
      <c r="B1115" t="s">
        <v>2791</v>
      </c>
      <c r="C1115" t="s">
        <v>27</v>
      </c>
      <c r="D1115" t="s">
        <v>4496</v>
      </c>
      <c r="E1115" s="54">
        <v>1156356</v>
      </c>
      <c r="F1115" s="54">
        <v>1112813</v>
      </c>
      <c r="G1115" s="54">
        <v>-43543</v>
      </c>
      <c r="H1115" s="80">
        <v>-3.7655358730356393E-2</v>
      </c>
      <c r="I1115" t="e">
        <f>MATCH(D1115,#REF!,0)</f>
        <v>#REF!</v>
      </c>
      <c r="J1115" t="str">
        <f t="shared" si="17"/>
        <v>485826</v>
      </c>
    </row>
    <row r="1116" spans="1:10" x14ac:dyDescent="0.25">
      <c r="A1116" t="s">
        <v>2966</v>
      </c>
      <c r="B1116" t="s">
        <v>2791</v>
      </c>
      <c r="C1116" t="s">
        <v>99</v>
      </c>
      <c r="D1116" t="s">
        <v>4497</v>
      </c>
      <c r="E1116" s="54">
        <v>2069603</v>
      </c>
      <c r="F1116" s="54">
        <v>2082990</v>
      </c>
      <c r="G1116" s="54">
        <v>13387</v>
      </c>
      <c r="H1116" s="80">
        <v>6.4683903144709398E-3</v>
      </c>
      <c r="I1116" t="e">
        <f>MATCH(D1116,#REF!,0)</f>
        <v>#REF!</v>
      </c>
      <c r="J1116" t="str">
        <f t="shared" si="17"/>
        <v>489029</v>
      </c>
    </row>
    <row r="1117" spans="1:10" x14ac:dyDescent="0.25">
      <c r="A1117" t="s">
        <v>2967</v>
      </c>
      <c r="B1117" t="s">
        <v>2791</v>
      </c>
      <c r="C1117" t="s">
        <v>99</v>
      </c>
      <c r="D1117" t="s">
        <v>4498</v>
      </c>
      <c r="E1117" s="54">
        <v>1633442</v>
      </c>
      <c r="F1117" s="54">
        <v>1626004</v>
      </c>
      <c r="G1117" s="54">
        <v>-7438</v>
      </c>
      <c r="H1117" s="80">
        <v>-4.5535745989144392E-3</v>
      </c>
      <c r="I1117" t="e">
        <f>MATCH(D1117,#REF!,0)</f>
        <v>#REF!</v>
      </c>
      <c r="J1117" t="str">
        <f t="shared" si="17"/>
        <v>489039</v>
      </c>
    </row>
    <row r="1118" spans="1:10" x14ac:dyDescent="0.25">
      <c r="A1118" t="s">
        <v>2968</v>
      </c>
      <c r="B1118" t="s">
        <v>2791</v>
      </c>
      <c r="C1118" t="s">
        <v>99</v>
      </c>
      <c r="D1118" t="s">
        <v>4499</v>
      </c>
      <c r="E1118" s="54">
        <v>2127902</v>
      </c>
      <c r="F1118" s="54">
        <v>2119543</v>
      </c>
      <c r="G1118" s="54">
        <v>-8359</v>
      </c>
      <c r="H1118" s="80">
        <v>-3.9282824115020338E-3</v>
      </c>
      <c r="I1118" t="e">
        <f>MATCH(D1118,#REF!,0)</f>
        <v>#REF!</v>
      </c>
      <c r="J1118" t="str">
        <f t="shared" si="17"/>
        <v>489113</v>
      </c>
    </row>
    <row r="1119" spans="1:10" x14ac:dyDescent="0.25">
      <c r="A1119" t="s">
        <v>2969</v>
      </c>
      <c r="B1119" t="s">
        <v>2791</v>
      </c>
      <c r="C1119" t="s">
        <v>99</v>
      </c>
      <c r="D1119" t="s">
        <v>4500</v>
      </c>
      <c r="E1119" s="54">
        <v>2114257</v>
      </c>
      <c r="F1119" s="54">
        <v>2190757</v>
      </c>
      <c r="G1119" s="54">
        <v>76500</v>
      </c>
      <c r="H1119" s="80">
        <v>3.6182923835654794E-2</v>
      </c>
      <c r="I1119" t="e">
        <f>MATCH(D1119,#REF!,0)</f>
        <v>#REF!</v>
      </c>
      <c r="J1119" t="str">
        <f t="shared" si="17"/>
        <v>489157</v>
      </c>
    </row>
    <row r="1120" spans="1:10" x14ac:dyDescent="0.25">
      <c r="A1120" t="s">
        <v>2970</v>
      </c>
      <c r="B1120" t="s">
        <v>2791</v>
      </c>
      <c r="C1120" t="s">
        <v>99</v>
      </c>
      <c r="D1120" t="s">
        <v>4501</v>
      </c>
      <c r="E1120" s="54">
        <v>11799679</v>
      </c>
      <c r="F1120" s="54">
        <v>11844232</v>
      </c>
      <c r="G1120" s="54">
        <v>44553</v>
      </c>
      <c r="H1120" s="80">
        <v>3.7757806801354513E-3</v>
      </c>
      <c r="I1120" t="e">
        <f>MATCH(D1120,#REF!,0)</f>
        <v>#REF!</v>
      </c>
      <c r="J1120" t="str">
        <f t="shared" si="17"/>
        <v>489201</v>
      </c>
    </row>
    <row r="1121" spans="1:10" x14ac:dyDescent="0.25">
      <c r="A1121" t="s">
        <v>2972</v>
      </c>
      <c r="B1121" t="s">
        <v>2791</v>
      </c>
      <c r="C1121" t="s">
        <v>99</v>
      </c>
      <c r="D1121" t="s">
        <v>4502</v>
      </c>
      <c r="E1121" s="54">
        <v>7728140</v>
      </c>
      <c r="F1121" s="54">
        <v>7581120</v>
      </c>
      <c r="G1121" s="54">
        <v>-147020</v>
      </c>
      <c r="H1121" s="80">
        <v>-1.9023982484789353E-2</v>
      </c>
      <c r="I1121" t="e">
        <f>MATCH(D1121,#REF!,0)</f>
        <v>#REF!</v>
      </c>
      <c r="J1121" t="str">
        <f t="shared" si="17"/>
        <v>489215</v>
      </c>
    </row>
    <row r="1122" spans="1:10" x14ac:dyDescent="0.25">
      <c r="A1122" t="s">
        <v>1739</v>
      </c>
      <c r="B1122" t="s">
        <v>2791</v>
      </c>
      <c r="C1122" t="s">
        <v>99</v>
      </c>
      <c r="D1122" t="s">
        <v>4503</v>
      </c>
      <c r="E1122" s="54">
        <v>2118292</v>
      </c>
      <c r="F1122" s="54">
        <v>2131750</v>
      </c>
      <c r="G1122" s="54">
        <v>13458</v>
      </c>
      <c r="H1122" s="80">
        <v>6.3532317546400588E-3</v>
      </c>
      <c r="I1122" t="e">
        <f>MATCH(D1122,#REF!,0)</f>
        <v>#REF!</v>
      </c>
      <c r="J1122" t="str">
        <f t="shared" si="17"/>
        <v>489339</v>
      </c>
    </row>
    <row r="1123" spans="1:10" x14ac:dyDescent="0.25">
      <c r="A1123" t="s">
        <v>2975</v>
      </c>
      <c r="B1123" t="s">
        <v>2791</v>
      </c>
      <c r="C1123" t="s">
        <v>99</v>
      </c>
      <c r="D1123" t="s">
        <v>4504</v>
      </c>
      <c r="E1123" s="54">
        <v>2495862</v>
      </c>
      <c r="F1123" s="54">
        <v>2410949</v>
      </c>
      <c r="G1123" s="54">
        <v>-84913</v>
      </c>
      <c r="H1123" s="80">
        <v>-3.4021512407336627E-2</v>
      </c>
      <c r="I1123" t="e">
        <f>MATCH(D1123,#REF!,0)</f>
        <v>#REF!</v>
      </c>
      <c r="J1123" t="str">
        <f t="shared" si="17"/>
        <v>489439</v>
      </c>
    </row>
    <row r="1124" spans="1:10" x14ac:dyDescent="0.25">
      <c r="A1124" t="s">
        <v>2977</v>
      </c>
      <c r="B1124" t="s">
        <v>2791</v>
      </c>
      <c r="C1124" t="s">
        <v>99</v>
      </c>
      <c r="D1124" t="s">
        <v>4505</v>
      </c>
      <c r="E1124" s="54">
        <v>909925</v>
      </c>
      <c r="F1124" s="54">
        <v>997649</v>
      </c>
      <c r="G1124" s="54">
        <v>87724</v>
      </c>
      <c r="H1124" s="80">
        <v>9.6407945709811246E-2</v>
      </c>
      <c r="I1124" t="e">
        <f>MATCH(D1124,#REF!,0)</f>
        <v>#REF!</v>
      </c>
      <c r="J1124" t="str">
        <f t="shared" si="17"/>
        <v>489453</v>
      </c>
    </row>
    <row r="1125" spans="1:10" x14ac:dyDescent="0.25">
      <c r="A1125" t="s">
        <v>2980</v>
      </c>
      <c r="B1125" t="s">
        <v>2791</v>
      </c>
      <c r="C1125" t="s">
        <v>99</v>
      </c>
      <c r="D1125" t="s">
        <v>4506</v>
      </c>
      <c r="E1125" s="54">
        <v>1281490</v>
      </c>
      <c r="F1125" s="54">
        <v>1254965</v>
      </c>
      <c r="G1125" s="54">
        <v>-26525</v>
      </c>
      <c r="H1125" s="80">
        <v>-2.0698561830369337E-2</v>
      </c>
      <c r="I1125" t="e">
        <f>MATCH(D1125,#REF!,0)</f>
        <v>#REF!</v>
      </c>
      <c r="J1125" t="str">
        <f t="shared" si="17"/>
        <v>489491</v>
      </c>
    </row>
    <row r="1126" spans="1:10" x14ac:dyDescent="0.25">
      <c r="A1126" t="s">
        <v>2983</v>
      </c>
      <c r="B1126" t="s">
        <v>2984</v>
      </c>
      <c r="C1126" t="s">
        <v>19</v>
      </c>
      <c r="D1126" t="s">
        <v>4507</v>
      </c>
      <c r="E1126" s="54">
        <v>4502609</v>
      </c>
      <c r="F1126" s="54">
        <v>4398980</v>
      </c>
      <c r="G1126" s="54">
        <v>-103629</v>
      </c>
      <c r="H1126" s="80">
        <v>-2.30153228939044E-2</v>
      </c>
      <c r="I1126" t="e">
        <f>MATCH(D1126,#REF!,0)</f>
        <v>#REF!</v>
      </c>
      <c r="J1126" t="str">
        <f t="shared" si="17"/>
        <v>499999</v>
      </c>
    </row>
    <row r="1127" spans="1:10" x14ac:dyDescent="0.25">
      <c r="A1127" t="s">
        <v>2986</v>
      </c>
      <c r="B1127" t="s">
        <v>2984</v>
      </c>
      <c r="C1127" t="s">
        <v>27</v>
      </c>
      <c r="D1127" t="s">
        <v>4508</v>
      </c>
      <c r="E1127" s="54">
        <v>237641</v>
      </c>
      <c r="F1127" s="54">
        <v>228652</v>
      </c>
      <c r="G1127" s="54">
        <v>-8989</v>
      </c>
      <c r="H1127" s="80">
        <v>-3.7825964374834306E-2</v>
      </c>
      <c r="I1127" t="e">
        <f>MATCH(D1127,#REF!,0)</f>
        <v>#REF!</v>
      </c>
      <c r="J1127" t="str">
        <f t="shared" si="17"/>
        <v>490174</v>
      </c>
    </row>
    <row r="1128" spans="1:10" x14ac:dyDescent="0.25">
      <c r="A1128" t="s">
        <v>2989</v>
      </c>
      <c r="B1128" t="s">
        <v>2984</v>
      </c>
      <c r="C1128" t="s">
        <v>47</v>
      </c>
      <c r="D1128" t="s">
        <v>4509</v>
      </c>
      <c r="E1128" s="54">
        <v>310299</v>
      </c>
      <c r="F1128" s="54">
        <v>307476</v>
      </c>
      <c r="G1128" s="54">
        <v>-2823</v>
      </c>
      <c r="H1128" s="80">
        <v>-9.0976767569344412E-3</v>
      </c>
      <c r="I1128" t="e">
        <f>MATCH(D1128,#REF!,0)</f>
        <v>#REF!</v>
      </c>
      <c r="J1128" t="str">
        <f t="shared" si="17"/>
        <v>490624</v>
      </c>
    </row>
    <row r="1129" spans="1:10" x14ac:dyDescent="0.25">
      <c r="A1129" t="s">
        <v>4673</v>
      </c>
      <c r="B1129" t="s">
        <v>2984</v>
      </c>
      <c r="C1129" t="s">
        <v>47</v>
      </c>
      <c r="D1129" t="s">
        <v>4701</v>
      </c>
      <c r="E1129" s="54">
        <v>0</v>
      </c>
      <c r="F1129" s="78">
        <v>195871</v>
      </c>
      <c r="G1129" s="54">
        <v>0</v>
      </c>
      <c r="H1129" s="80" t="s">
        <v>4716</v>
      </c>
      <c r="I1129" t="e">
        <f>MATCH(D1129,#REF!,0)</f>
        <v>#REF!</v>
      </c>
      <c r="J1129" t="str">
        <f t="shared" si="17"/>
        <v>490642</v>
      </c>
    </row>
    <row r="1130" spans="1:10" x14ac:dyDescent="0.25">
      <c r="A1130" t="s">
        <v>2991</v>
      </c>
      <c r="B1130" t="s">
        <v>2984</v>
      </c>
      <c r="C1130" t="s">
        <v>27</v>
      </c>
      <c r="D1130" t="s">
        <v>4510</v>
      </c>
      <c r="E1130" s="54">
        <v>482244</v>
      </c>
      <c r="F1130" s="54">
        <v>474885</v>
      </c>
      <c r="G1130" s="54">
        <v>-7359</v>
      </c>
      <c r="H1130" s="80">
        <v>-1.525990992111877E-2</v>
      </c>
      <c r="I1130" t="e">
        <f>MATCH(D1130,#REF!,0)</f>
        <v>#REF!</v>
      </c>
      <c r="J1130" t="str">
        <f t="shared" si="17"/>
        <v>490672</v>
      </c>
    </row>
    <row r="1131" spans="1:10" x14ac:dyDescent="0.25">
      <c r="A1131" t="s">
        <v>2994</v>
      </c>
      <c r="B1131" t="s">
        <v>2984</v>
      </c>
      <c r="C1131" t="s">
        <v>27</v>
      </c>
      <c r="D1131" t="s">
        <v>4511</v>
      </c>
      <c r="E1131" s="54">
        <v>948191</v>
      </c>
      <c r="F1131" s="54">
        <v>955708</v>
      </c>
      <c r="G1131" s="54">
        <v>7517</v>
      </c>
      <c r="H1131" s="80">
        <v>7.9277276413718331E-3</v>
      </c>
      <c r="I1131" t="e">
        <f>MATCH(D1131,#REF!,0)</f>
        <v>#REF!</v>
      </c>
      <c r="J1131" t="str">
        <f t="shared" si="17"/>
        <v>490888</v>
      </c>
    </row>
    <row r="1132" spans="1:10" x14ac:dyDescent="0.25">
      <c r="A1132" t="s">
        <v>2996</v>
      </c>
      <c r="B1132" t="s">
        <v>2984</v>
      </c>
      <c r="C1132" t="s">
        <v>27</v>
      </c>
      <c r="D1132" t="s">
        <v>4512</v>
      </c>
      <c r="E1132" s="54">
        <v>623757</v>
      </c>
      <c r="F1132" s="54">
        <v>609734</v>
      </c>
      <c r="G1132" s="54">
        <v>-14023</v>
      </c>
      <c r="H1132" s="80">
        <v>-2.2481511229533294E-2</v>
      </c>
      <c r="I1132" t="e">
        <f>MATCH(D1132,#REF!,0)</f>
        <v>#REF!</v>
      </c>
      <c r="J1132" t="str">
        <f t="shared" si="17"/>
        <v>490918</v>
      </c>
    </row>
    <row r="1133" spans="1:10" x14ac:dyDescent="0.25">
      <c r="A1133" t="s">
        <v>2999</v>
      </c>
      <c r="B1133" t="s">
        <v>2984</v>
      </c>
      <c r="C1133" t="s">
        <v>27</v>
      </c>
      <c r="D1133" t="s">
        <v>4513</v>
      </c>
      <c r="E1133" s="54">
        <v>1427322</v>
      </c>
      <c r="F1133" s="54">
        <v>1352843</v>
      </c>
      <c r="G1133" s="54">
        <v>-74479</v>
      </c>
      <c r="H1133" s="80">
        <v>-5.2180937447891929E-2</v>
      </c>
      <c r="I1133" t="e">
        <f>MATCH(D1133,#REF!,0)</f>
        <v>#REF!</v>
      </c>
      <c r="J1133" t="str">
        <f t="shared" si="17"/>
        <v>491014</v>
      </c>
    </row>
    <row r="1134" spans="1:10" x14ac:dyDescent="0.25">
      <c r="A1134" t="s">
        <v>3001</v>
      </c>
      <c r="B1134" t="s">
        <v>2984</v>
      </c>
      <c r="C1134" t="s">
        <v>27</v>
      </c>
      <c r="D1134" t="s">
        <v>4514</v>
      </c>
      <c r="E1134" s="54">
        <v>510240</v>
      </c>
      <c r="F1134" s="54">
        <v>492377</v>
      </c>
      <c r="G1134" s="54">
        <v>-17863</v>
      </c>
      <c r="H1134" s="80">
        <v>-3.500901536531828E-2</v>
      </c>
      <c r="I1134" t="e">
        <f>MATCH(D1134,#REF!,0)</f>
        <v>#REF!</v>
      </c>
      <c r="J1134" t="str">
        <f t="shared" si="17"/>
        <v>491074</v>
      </c>
    </row>
    <row r="1135" spans="1:10" x14ac:dyDescent="0.25">
      <c r="A1135" t="s">
        <v>3004</v>
      </c>
      <c r="B1135" t="s">
        <v>2984</v>
      </c>
      <c r="C1135" t="s">
        <v>27</v>
      </c>
      <c r="D1135" t="s">
        <v>4515</v>
      </c>
      <c r="E1135" s="54">
        <v>3338569</v>
      </c>
      <c r="F1135" s="54">
        <v>3270673</v>
      </c>
      <c r="G1135" s="54">
        <v>-67896</v>
      </c>
      <c r="H1135" s="80">
        <v>-2.0336856898868945E-2</v>
      </c>
      <c r="I1135" t="e">
        <f>MATCH(D1135,#REF!,0)</f>
        <v>#REF!</v>
      </c>
      <c r="J1135" t="str">
        <f t="shared" si="17"/>
        <v>491092</v>
      </c>
    </row>
    <row r="1136" spans="1:10" x14ac:dyDescent="0.25">
      <c r="A1136" t="s">
        <v>3006</v>
      </c>
      <c r="B1136" t="s">
        <v>2984</v>
      </c>
      <c r="C1136" t="s">
        <v>47</v>
      </c>
      <c r="D1136" t="s">
        <v>4516</v>
      </c>
      <c r="E1136" s="54">
        <v>386477</v>
      </c>
      <c r="F1136" s="54">
        <v>376835</v>
      </c>
      <c r="G1136" s="54">
        <v>-9642</v>
      </c>
      <c r="H1136" s="80">
        <v>-2.4948444538743574E-2</v>
      </c>
      <c r="I1136" t="e">
        <f>MATCH(D1136,#REF!,0)</f>
        <v>#REF!</v>
      </c>
      <c r="J1136" t="str">
        <f t="shared" si="17"/>
        <v>491098</v>
      </c>
    </row>
    <row r="1137" spans="1:10" x14ac:dyDescent="0.25">
      <c r="A1137" t="s">
        <v>3326</v>
      </c>
      <c r="B1137" t="s">
        <v>2984</v>
      </c>
      <c r="C1137" t="s">
        <v>47</v>
      </c>
      <c r="D1137" t="s">
        <v>4517</v>
      </c>
      <c r="E1137" s="54">
        <v>167646</v>
      </c>
      <c r="F1137" s="54">
        <v>194803</v>
      </c>
      <c r="G1137" s="54">
        <v>27157</v>
      </c>
      <c r="H1137" s="80">
        <v>0.16199014590267588</v>
      </c>
      <c r="I1137" t="e">
        <f>MATCH(D1137,#REF!,0)</f>
        <v>#REF!</v>
      </c>
      <c r="J1137" t="str">
        <f t="shared" si="17"/>
        <v>491152</v>
      </c>
    </row>
    <row r="1138" spans="1:10" x14ac:dyDescent="0.25">
      <c r="A1138" t="s">
        <v>3009</v>
      </c>
      <c r="B1138" t="s">
        <v>2984</v>
      </c>
      <c r="C1138" t="s">
        <v>47</v>
      </c>
      <c r="D1138" t="s">
        <v>4518</v>
      </c>
      <c r="E1138" s="54">
        <v>389763</v>
      </c>
      <c r="F1138" s="54">
        <v>392471</v>
      </c>
      <c r="G1138" s="54">
        <v>2708</v>
      </c>
      <c r="H1138" s="80">
        <v>6.9478118754217307E-3</v>
      </c>
      <c r="I1138" t="e">
        <f>MATCH(D1138,#REF!,0)</f>
        <v>#REF!</v>
      </c>
      <c r="J1138" t="str">
        <f t="shared" si="17"/>
        <v>491239</v>
      </c>
    </row>
    <row r="1139" spans="1:10" x14ac:dyDescent="0.25">
      <c r="A1139" t="s">
        <v>3012</v>
      </c>
      <c r="B1139" t="s">
        <v>2984</v>
      </c>
      <c r="C1139" t="s">
        <v>47</v>
      </c>
      <c r="D1139" t="s">
        <v>4519</v>
      </c>
      <c r="E1139" s="54">
        <v>510725</v>
      </c>
      <c r="F1139" s="54">
        <v>534159</v>
      </c>
      <c r="G1139" s="54">
        <v>23434</v>
      </c>
      <c r="H1139" s="80">
        <v>4.5883792647706693E-2</v>
      </c>
      <c r="I1139" t="e">
        <f>MATCH(D1139,#REF!,0)</f>
        <v>#REF!</v>
      </c>
      <c r="J1139" t="str">
        <f t="shared" si="17"/>
        <v>491338</v>
      </c>
    </row>
    <row r="1140" spans="1:10" x14ac:dyDescent="0.25">
      <c r="A1140" t="s">
        <v>3014</v>
      </c>
      <c r="B1140" t="s">
        <v>2984</v>
      </c>
      <c r="C1140" t="s">
        <v>47</v>
      </c>
      <c r="D1140" t="s">
        <v>4520</v>
      </c>
      <c r="E1140" s="54">
        <v>1035984</v>
      </c>
      <c r="F1140" s="54">
        <v>1097737</v>
      </c>
      <c r="G1140" s="54">
        <v>61753</v>
      </c>
      <c r="H1140" s="80">
        <v>5.9608063444995286E-2</v>
      </c>
      <c r="I1140" t="e">
        <f>MATCH(D1140,#REF!,0)</f>
        <v>#REF!</v>
      </c>
      <c r="J1140" t="str">
        <f t="shared" si="17"/>
        <v>491346</v>
      </c>
    </row>
    <row r="1141" spans="1:10" x14ac:dyDescent="0.25">
      <c r="A1141" t="s">
        <v>3017</v>
      </c>
      <c r="B1141" t="s">
        <v>2984</v>
      </c>
      <c r="C1141" t="s">
        <v>99</v>
      </c>
      <c r="D1141" t="s">
        <v>4521</v>
      </c>
      <c r="E1141" s="54">
        <v>787193</v>
      </c>
      <c r="F1141" s="54">
        <v>806141</v>
      </c>
      <c r="G1141" s="54">
        <v>18948</v>
      </c>
      <c r="H1141" s="80">
        <v>2.4070335991300734E-2</v>
      </c>
      <c r="I1141" t="e">
        <f>MATCH(D1141,#REF!,0)</f>
        <v>#REF!</v>
      </c>
      <c r="J1141" t="str">
        <f t="shared" si="17"/>
        <v>499011</v>
      </c>
    </row>
    <row r="1142" spans="1:10" x14ac:dyDescent="0.25">
      <c r="A1142" t="s">
        <v>3018</v>
      </c>
      <c r="B1142" t="s">
        <v>2984</v>
      </c>
      <c r="C1142" t="s">
        <v>99</v>
      </c>
      <c r="D1142" t="s">
        <v>4522</v>
      </c>
      <c r="E1142" s="54">
        <v>2276949</v>
      </c>
      <c r="F1142" s="54">
        <v>2261353</v>
      </c>
      <c r="G1142" s="54">
        <v>-15596</v>
      </c>
      <c r="H1142" s="80">
        <v>-6.8495166119223573E-3</v>
      </c>
      <c r="I1142" t="e">
        <f>MATCH(D1142,#REF!,0)</f>
        <v>#REF!</v>
      </c>
      <c r="J1142" t="str">
        <f t="shared" si="17"/>
        <v>499035</v>
      </c>
    </row>
    <row r="1143" spans="1:10" x14ac:dyDescent="0.25">
      <c r="A1143" t="s">
        <v>3019</v>
      </c>
      <c r="B1143" t="s">
        <v>2984</v>
      </c>
      <c r="C1143" t="s">
        <v>99</v>
      </c>
      <c r="D1143" t="s">
        <v>4523</v>
      </c>
      <c r="E1143" s="54">
        <v>1352686</v>
      </c>
      <c r="F1143" s="54">
        <v>1192333</v>
      </c>
      <c r="G1143" s="54">
        <v>-160353</v>
      </c>
      <c r="H1143" s="80">
        <v>-0.11854414106451903</v>
      </c>
      <c r="I1143" t="e">
        <f>MATCH(D1143,#REF!,0)</f>
        <v>#REF!</v>
      </c>
      <c r="J1143" t="str">
        <f t="shared" si="17"/>
        <v>499049</v>
      </c>
    </row>
    <row r="1144" spans="1:10" x14ac:dyDescent="0.25">
      <c r="A1144" t="s">
        <v>3020</v>
      </c>
      <c r="B1144" t="s">
        <v>3021</v>
      </c>
      <c r="C1144" t="s">
        <v>19</v>
      </c>
      <c r="D1144" t="s">
        <v>4524</v>
      </c>
      <c r="E1144" s="54">
        <v>17200032</v>
      </c>
      <c r="F1144" s="54">
        <v>16787142</v>
      </c>
      <c r="G1144" s="54">
        <v>-412890</v>
      </c>
      <c r="H1144" s="80">
        <v>-2.4005187897324844E-2</v>
      </c>
      <c r="I1144" t="e">
        <f>MATCH(D1144,#REF!,0)</f>
        <v>#REF!</v>
      </c>
      <c r="J1144" t="str">
        <f t="shared" si="17"/>
        <v>519999</v>
      </c>
    </row>
    <row r="1145" spans="1:10" x14ac:dyDescent="0.25">
      <c r="A1145" t="s">
        <v>1575</v>
      </c>
      <c r="B1145" t="s">
        <v>3021</v>
      </c>
      <c r="C1145" t="s">
        <v>27</v>
      </c>
      <c r="D1145" t="s">
        <v>4525</v>
      </c>
      <c r="E1145" s="54">
        <v>724748</v>
      </c>
      <c r="F1145" s="54">
        <v>722919</v>
      </c>
      <c r="G1145" s="54">
        <v>-1829</v>
      </c>
      <c r="H1145" s="80">
        <v>-2.5236358016855515E-3</v>
      </c>
      <c r="I1145" t="e">
        <f>MATCH(D1145,#REF!,0)</f>
        <v>#REF!</v>
      </c>
      <c r="J1145" t="str">
        <f t="shared" si="17"/>
        <v>510024</v>
      </c>
    </row>
    <row r="1146" spans="1:10" x14ac:dyDescent="0.25">
      <c r="A1146" t="s">
        <v>3023</v>
      </c>
      <c r="B1146" t="s">
        <v>3021</v>
      </c>
      <c r="C1146" t="s">
        <v>27</v>
      </c>
      <c r="D1146" t="s">
        <v>4526</v>
      </c>
      <c r="E1146" s="54">
        <v>432854</v>
      </c>
      <c r="F1146" s="54">
        <v>435487</v>
      </c>
      <c r="G1146" s="54">
        <v>2633</v>
      </c>
      <c r="H1146" s="80">
        <v>6.0828824499715838E-3</v>
      </c>
      <c r="I1146" t="e">
        <f>MATCH(D1146,#REF!,0)</f>
        <v>#REF!</v>
      </c>
      <c r="J1146" t="str">
        <f t="shared" si="17"/>
        <v>510114</v>
      </c>
    </row>
    <row r="1147" spans="1:10" x14ac:dyDescent="0.25">
      <c r="A1147" t="s">
        <v>842</v>
      </c>
      <c r="B1147" t="s">
        <v>3021</v>
      </c>
      <c r="C1147" t="s">
        <v>27</v>
      </c>
      <c r="D1147" t="s">
        <v>4527</v>
      </c>
      <c r="E1147" s="54">
        <v>251570</v>
      </c>
      <c r="F1147" s="54">
        <v>234735</v>
      </c>
      <c r="G1147" s="54">
        <v>-16835</v>
      </c>
      <c r="H1147" s="80">
        <v>-6.6919744007632065E-2</v>
      </c>
      <c r="I1147" t="e">
        <f>MATCH(D1147,#REF!,0)</f>
        <v>#REF!</v>
      </c>
      <c r="J1147" t="str">
        <f t="shared" si="17"/>
        <v>510186</v>
      </c>
    </row>
    <row r="1148" spans="1:10" x14ac:dyDescent="0.25">
      <c r="A1148" t="s">
        <v>3028</v>
      </c>
      <c r="B1148" t="s">
        <v>3021</v>
      </c>
      <c r="C1148" t="s">
        <v>27</v>
      </c>
      <c r="D1148" t="s">
        <v>4528</v>
      </c>
      <c r="E1148" s="54">
        <v>407522</v>
      </c>
      <c r="F1148" s="54">
        <v>391232</v>
      </c>
      <c r="G1148" s="54">
        <v>-16290</v>
      </c>
      <c r="H1148" s="80">
        <v>-3.9973302054858391E-2</v>
      </c>
      <c r="I1148" t="e">
        <f>MATCH(D1148,#REF!,0)</f>
        <v>#REF!</v>
      </c>
      <c r="J1148" t="str">
        <f t="shared" si="17"/>
        <v>510264</v>
      </c>
    </row>
    <row r="1149" spans="1:10" x14ac:dyDescent="0.25">
      <c r="A1149" t="s">
        <v>3032</v>
      </c>
      <c r="B1149" t="s">
        <v>3021</v>
      </c>
      <c r="C1149" t="s">
        <v>47</v>
      </c>
      <c r="D1149" t="s">
        <v>4529</v>
      </c>
      <c r="E1149" s="54">
        <v>931554</v>
      </c>
      <c r="F1149" s="54">
        <v>989738</v>
      </c>
      <c r="G1149" s="54">
        <v>58184</v>
      </c>
      <c r="H1149" s="80">
        <v>6.2459073762766305E-2</v>
      </c>
      <c r="I1149" t="e">
        <f>MATCH(D1149,#REF!,0)</f>
        <v>#REF!</v>
      </c>
      <c r="J1149" t="str">
        <f t="shared" si="17"/>
        <v>510288</v>
      </c>
    </row>
    <row r="1150" spans="1:10" x14ac:dyDescent="0.25">
      <c r="A1150" t="s">
        <v>3035</v>
      </c>
      <c r="B1150" t="s">
        <v>3021</v>
      </c>
      <c r="C1150" t="s">
        <v>27</v>
      </c>
      <c r="D1150" t="s">
        <v>4530</v>
      </c>
      <c r="E1150" s="54">
        <v>108256</v>
      </c>
      <c r="F1150" s="54">
        <v>108552</v>
      </c>
      <c r="G1150" s="54">
        <v>296</v>
      </c>
      <c r="H1150" s="80">
        <v>2.7342595329589124E-3</v>
      </c>
      <c r="I1150" t="e">
        <f>MATCH(D1150,#REF!,0)</f>
        <v>#REF!</v>
      </c>
      <c r="J1150" t="str">
        <f t="shared" si="17"/>
        <v>510312</v>
      </c>
    </row>
    <row r="1151" spans="1:10" x14ac:dyDescent="0.25">
      <c r="A1151" t="s">
        <v>3038</v>
      </c>
      <c r="B1151" t="s">
        <v>3021</v>
      </c>
      <c r="C1151" t="s">
        <v>47</v>
      </c>
      <c r="D1151" t="s">
        <v>4531</v>
      </c>
      <c r="E1151" s="54">
        <v>79555</v>
      </c>
      <c r="F1151" s="54">
        <v>67032</v>
      </c>
      <c r="G1151" s="54">
        <v>-12523</v>
      </c>
      <c r="H1151" s="80">
        <v>-0.1574131104267488</v>
      </c>
      <c r="I1151" t="e">
        <f>MATCH(D1151,#REF!,0)</f>
        <v>#REF!</v>
      </c>
      <c r="J1151" t="str">
        <f t="shared" si="17"/>
        <v>510384</v>
      </c>
    </row>
    <row r="1152" spans="1:10" x14ac:dyDescent="0.25">
      <c r="A1152" t="s">
        <v>1325</v>
      </c>
      <c r="B1152" t="s">
        <v>3021</v>
      </c>
      <c r="C1152" t="s">
        <v>27</v>
      </c>
      <c r="D1152" t="s">
        <v>4532</v>
      </c>
      <c r="E1152" s="54">
        <v>853699</v>
      </c>
      <c r="F1152" s="54">
        <v>846586</v>
      </c>
      <c r="G1152" s="54">
        <v>-7113</v>
      </c>
      <c r="H1152" s="80">
        <v>-8.3319764928856659E-3</v>
      </c>
      <c r="I1152" t="e">
        <f>MATCH(D1152,#REF!,0)</f>
        <v>#REF!</v>
      </c>
      <c r="J1152" t="str">
        <f t="shared" si="17"/>
        <v>510450</v>
      </c>
    </row>
    <row r="1153" spans="1:10" x14ac:dyDescent="0.25">
      <c r="A1153" t="s">
        <v>3044</v>
      </c>
      <c r="B1153" t="s">
        <v>3021</v>
      </c>
      <c r="C1153" t="s">
        <v>47</v>
      </c>
      <c r="D1153" t="s">
        <v>4533</v>
      </c>
      <c r="E1153" s="54">
        <v>166265</v>
      </c>
      <c r="F1153" s="54">
        <v>149374</v>
      </c>
      <c r="G1153" s="54">
        <v>-16891</v>
      </c>
      <c r="H1153" s="80">
        <v>-0.10159083390972243</v>
      </c>
      <c r="I1153" t="e">
        <f>MATCH(D1153,#REF!,0)</f>
        <v>#REF!</v>
      </c>
      <c r="J1153" t="str">
        <f t="shared" si="17"/>
        <v>510612</v>
      </c>
    </row>
    <row r="1154" spans="1:10" x14ac:dyDescent="0.25">
      <c r="A1154" t="s">
        <v>3047</v>
      </c>
      <c r="B1154" t="s">
        <v>3021</v>
      </c>
      <c r="C1154" t="s">
        <v>27</v>
      </c>
      <c r="D1154" t="s">
        <v>4534</v>
      </c>
      <c r="E1154" s="54">
        <v>1086522</v>
      </c>
      <c r="F1154" s="54">
        <v>1148685</v>
      </c>
      <c r="G1154" s="54">
        <v>62163</v>
      </c>
      <c r="H1154" s="80">
        <v>5.7212831401481055E-2</v>
      </c>
      <c r="I1154" t="e">
        <f>MATCH(D1154,#REF!,0)</f>
        <v>#REF!</v>
      </c>
      <c r="J1154" t="str">
        <f t="shared" si="17"/>
        <v>510720</v>
      </c>
    </row>
    <row r="1155" spans="1:10" x14ac:dyDescent="0.25">
      <c r="A1155" t="s">
        <v>3049</v>
      </c>
      <c r="B1155" t="s">
        <v>3021</v>
      </c>
      <c r="C1155" t="s">
        <v>27</v>
      </c>
      <c r="D1155" t="s">
        <v>4535</v>
      </c>
      <c r="E1155" s="54">
        <v>531114</v>
      </c>
      <c r="F1155" s="54">
        <v>505155</v>
      </c>
      <c r="G1155" s="54">
        <v>-25959</v>
      </c>
      <c r="H1155" s="80">
        <v>-4.8876512387171119E-2</v>
      </c>
      <c r="I1155" t="e">
        <f>MATCH(D1155,#REF!,0)</f>
        <v>#REF!</v>
      </c>
      <c r="J1155" t="str">
        <f t="shared" ref="J1155:J1218" si="18">LEFT(D1155,2)&amp;IF(MID(D1155,3,4)="0000","9999",MID(D1155,3,4))</f>
        <v>510726</v>
      </c>
    </row>
    <row r="1156" spans="1:10" x14ac:dyDescent="0.25">
      <c r="A1156" t="s">
        <v>3053</v>
      </c>
      <c r="B1156" t="s">
        <v>3021</v>
      </c>
      <c r="C1156" t="s">
        <v>47</v>
      </c>
      <c r="D1156" t="s">
        <v>4536</v>
      </c>
      <c r="E1156" s="54">
        <v>208694</v>
      </c>
      <c r="F1156" s="54">
        <v>188908</v>
      </c>
      <c r="G1156" s="54">
        <v>-19786</v>
      </c>
      <c r="H1156" s="80">
        <v>-9.4808667235282279E-2</v>
      </c>
      <c r="I1156" t="e">
        <f>MATCH(D1156,#REF!,0)</f>
        <v>#REF!</v>
      </c>
      <c r="J1156" t="str">
        <f t="shared" si="18"/>
        <v>510780</v>
      </c>
    </row>
    <row r="1157" spans="1:10" x14ac:dyDescent="0.25">
      <c r="A1157" t="s">
        <v>3056</v>
      </c>
      <c r="B1157" t="s">
        <v>3021</v>
      </c>
      <c r="C1157" t="s">
        <v>27</v>
      </c>
      <c r="D1157" t="s">
        <v>4537</v>
      </c>
      <c r="E1157" s="54">
        <v>687496</v>
      </c>
      <c r="F1157" s="54">
        <v>671454</v>
      </c>
      <c r="G1157" s="54">
        <v>-16042</v>
      </c>
      <c r="H1157" s="80">
        <v>-2.3333953943004759E-2</v>
      </c>
      <c r="I1157" t="e">
        <f>MATCH(D1157,#REF!,0)</f>
        <v>#REF!</v>
      </c>
      <c r="J1157" t="str">
        <f t="shared" si="18"/>
        <v>510960</v>
      </c>
    </row>
    <row r="1158" spans="1:10" x14ac:dyDescent="0.25">
      <c r="A1158" t="s">
        <v>3060</v>
      </c>
      <c r="B1158" t="s">
        <v>3021</v>
      </c>
      <c r="C1158" t="s">
        <v>27</v>
      </c>
      <c r="D1158" t="s">
        <v>4538</v>
      </c>
      <c r="E1158" s="54">
        <v>1128810</v>
      </c>
      <c r="F1158" s="54">
        <v>1135783</v>
      </c>
      <c r="G1158" s="54">
        <v>6973</v>
      </c>
      <c r="H1158" s="80">
        <v>6.1773017602608053E-3</v>
      </c>
      <c r="I1158" t="e">
        <f>MATCH(D1158,#REF!,0)</f>
        <v>#REF!</v>
      </c>
      <c r="J1158" t="str">
        <f t="shared" si="18"/>
        <v>511098</v>
      </c>
    </row>
    <row r="1159" spans="1:10" x14ac:dyDescent="0.25">
      <c r="A1159" t="s">
        <v>3062</v>
      </c>
      <c r="B1159" t="s">
        <v>3021</v>
      </c>
      <c r="C1159" t="s">
        <v>27</v>
      </c>
      <c r="D1159" t="s">
        <v>4539</v>
      </c>
      <c r="E1159" s="54">
        <v>4018211</v>
      </c>
      <c r="F1159" s="54">
        <v>3886824</v>
      </c>
      <c r="G1159" s="54">
        <v>-131387</v>
      </c>
      <c r="H1159" s="80">
        <v>-3.2697884705407458E-2</v>
      </c>
      <c r="I1159" t="e">
        <f>MATCH(D1159,#REF!,0)</f>
        <v>#REF!</v>
      </c>
      <c r="J1159" t="str">
        <f t="shared" si="18"/>
        <v>511116</v>
      </c>
    </row>
    <row r="1160" spans="1:10" x14ac:dyDescent="0.25">
      <c r="A1160" t="s">
        <v>3064</v>
      </c>
      <c r="B1160" t="s">
        <v>3021</v>
      </c>
      <c r="C1160" t="s">
        <v>47</v>
      </c>
      <c r="D1160" t="s">
        <v>4540</v>
      </c>
      <c r="E1160" s="54">
        <v>634377</v>
      </c>
      <c r="F1160" s="54">
        <v>636640</v>
      </c>
      <c r="G1160" s="54">
        <v>2263</v>
      </c>
      <c r="H1160" s="80">
        <v>3.5672793937989557E-3</v>
      </c>
      <c r="I1160" t="e">
        <f>MATCH(D1160,#REF!,0)</f>
        <v>#REF!</v>
      </c>
      <c r="J1160" t="str">
        <f t="shared" si="18"/>
        <v>511200</v>
      </c>
    </row>
    <row r="1161" spans="1:10" x14ac:dyDescent="0.25">
      <c r="A1161" t="s">
        <v>2106</v>
      </c>
      <c r="B1161" t="s">
        <v>3021</v>
      </c>
      <c r="C1161" t="s">
        <v>27</v>
      </c>
      <c r="D1161" t="s">
        <v>4541</v>
      </c>
      <c r="E1161" s="54">
        <v>1452052</v>
      </c>
      <c r="F1161" s="54">
        <v>1416531</v>
      </c>
      <c r="G1161" s="54">
        <v>-35521</v>
      </c>
      <c r="H1161" s="80">
        <v>-2.4462622550707549E-2</v>
      </c>
      <c r="I1161" t="e">
        <f>MATCH(D1161,#REF!,0)</f>
        <v>#REF!</v>
      </c>
      <c r="J1161" t="str">
        <f t="shared" si="18"/>
        <v>511236</v>
      </c>
    </row>
    <row r="1162" spans="1:10" x14ac:dyDescent="0.25">
      <c r="A1162" t="s">
        <v>3068</v>
      </c>
      <c r="B1162" t="s">
        <v>3021</v>
      </c>
      <c r="C1162" t="s">
        <v>27</v>
      </c>
      <c r="D1162" t="s">
        <v>4542</v>
      </c>
      <c r="E1162" s="54">
        <v>135753</v>
      </c>
      <c r="F1162" s="54">
        <v>141759</v>
      </c>
      <c r="G1162" s="54">
        <v>6006</v>
      </c>
      <c r="H1162" s="80">
        <v>4.4242116196327154E-2</v>
      </c>
      <c r="I1162" t="e">
        <f>MATCH(D1162,#REF!,0)</f>
        <v>#REF!</v>
      </c>
      <c r="J1162" t="str">
        <f t="shared" si="18"/>
        <v>511272</v>
      </c>
    </row>
    <row r="1163" spans="1:10" x14ac:dyDescent="0.25">
      <c r="A1163" t="s">
        <v>587</v>
      </c>
      <c r="B1163" t="s">
        <v>3021</v>
      </c>
      <c r="C1163" t="s">
        <v>27</v>
      </c>
      <c r="D1163" t="s">
        <v>4543</v>
      </c>
      <c r="E1163" s="54">
        <v>4273733</v>
      </c>
      <c r="F1163" s="54">
        <v>4200532</v>
      </c>
      <c r="G1163" s="54">
        <v>-73201</v>
      </c>
      <c r="H1163" s="80">
        <v>-1.7128117268907533E-2</v>
      </c>
      <c r="I1163" t="e">
        <f>MATCH(D1163,#REF!,0)</f>
        <v>#REF!</v>
      </c>
      <c r="J1163" t="str">
        <f t="shared" si="18"/>
        <v>511308</v>
      </c>
    </row>
    <row r="1164" spans="1:10" x14ac:dyDescent="0.25">
      <c r="A1164" t="s">
        <v>3073</v>
      </c>
      <c r="B1164" t="s">
        <v>3021</v>
      </c>
      <c r="C1164" t="s">
        <v>27</v>
      </c>
      <c r="D1164" t="s">
        <v>4544</v>
      </c>
      <c r="E1164" s="54">
        <v>1578101</v>
      </c>
      <c r="F1164" s="54">
        <v>1553163</v>
      </c>
      <c r="G1164" s="54">
        <v>-24938</v>
      </c>
      <c r="H1164" s="80">
        <v>-1.5802537353439356E-2</v>
      </c>
      <c r="I1164" t="e">
        <f>MATCH(D1164,#REF!,0)</f>
        <v>#REF!</v>
      </c>
      <c r="J1164" t="str">
        <f t="shared" si="18"/>
        <v>511320</v>
      </c>
    </row>
    <row r="1165" spans="1:10" x14ac:dyDescent="0.25">
      <c r="A1165" t="s">
        <v>3076</v>
      </c>
      <c r="B1165" t="s">
        <v>3021</v>
      </c>
      <c r="C1165" t="s">
        <v>47</v>
      </c>
      <c r="D1165" t="s">
        <v>4545</v>
      </c>
      <c r="E1165" s="54">
        <v>448648</v>
      </c>
      <c r="F1165" s="54">
        <v>449107</v>
      </c>
      <c r="G1165" s="54">
        <v>459</v>
      </c>
      <c r="H1165" s="80">
        <v>1.0230737682994241E-3</v>
      </c>
      <c r="I1165" t="e">
        <f>MATCH(D1165,#REF!,0)</f>
        <v>#REF!</v>
      </c>
      <c r="J1165" t="str">
        <f t="shared" si="18"/>
        <v>511488</v>
      </c>
    </row>
    <row r="1166" spans="1:10" x14ac:dyDescent="0.25">
      <c r="A1166" t="s">
        <v>3080</v>
      </c>
      <c r="B1166" t="s">
        <v>3021</v>
      </c>
      <c r="C1166" t="s">
        <v>27</v>
      </c>
      <c r="D1166" t="s">
        <v>4546</v>
      </c>
      <c r="E1166" s="54">
        <v>1845351</v>
      </c>
      <c r="F1166" s="54">
        <v>1760638</v>
      </c>
      <c r="G1166" s="54">
        <v>-84713</v>
      </c>
      <c r="H1166" s="80">
        <v>-4.5906171779786065E-2</v>
      </c>
      <c r="I1166" t="e">
        <f>MATCH(D1166,#REF!,0)</f>
        <v>#REF!</v>
      </c>
      <c r="J1166" t="str">
        <f t="shared" si="18"/>
        <v>511590</v>
      </c>
    </row>
    <row r="1167" spans="1:10" x14ac:dyDescent="0.25">
      <c r="A1167" t="s">
        <v>4676</v>
      </c>
      <c r="B1167" t="s">
        <v>3021</v>
      </c>
      <c r="C1167" t="s">
        <v>27</v>
      </c>
      <c r="D1167" t="s">
        <v>4702</v>
      </c>
      <c r="E1167" s="54">
        <v>0</v>
      </c>
      <c r="F1167" s="78">
        <v>188347</v>
      </c>
      <c r="G1167" s="54">
        <v>0</v>
      </c>
      <c r="H1167" s="80" t="s">
        <v>4716</v>
      </c>
      <c r="I1167" t="e">
        <f>MATCH(D1167,#REF!,0)</f>
        <v>#REF!</v>
      </c>
      <c r="J1167" t="str">
        <f t="shared" si="18"/>
        <v>511632</v>
      </c>
    </row>
    <row r="1168" spans="1:10" x14ac:dyDescent="0.25">
      <c r="A1168" t="s">
        <v>3083</v>
      </c>
      <c r="B1168" t="s">
        <v>3021</v>
      </c>
      <c r="C1168" t="s">
        <v>27</v>
      </c>
      <c r="D1168" t="s">
        <v>4547</v>
      </c>
      <c r="E1168" s="54">
        <v>237014</v>
      </c>
      <c r="F1168" s="54">
        <v>238152</v>
      </c>
      <c r="G1168" s="54">
        <v>1138</v>
      </c>
      <c r="H1168" s="80">
        <v>4.8014041364645129E-3</v>
      </c>
      <c r="I1168" t="e">
        <f>MATCH(D1168,#REF!,0)</f>
        <v>#REF!</v>
      </c>
      <c r="J1168" t="str">
        <f t="shared" si="18"/>
        <v>511674</v>
      </c>
    </row>
    <row r="1169" spans="1:10" x14ac:dyDescent="0.25">
      <c r="A1169" t="s">
        <v>3087</v>
      </c>
      <c r="B1169" t="s">
        <v>3021</v>
      </c>
      <c r="C1169" t="s">
        <v>99</v>
      </c>
      <c r="D1169" t="s">
        <v>4548</v>
      </c>
      <c r="E1169" s="54">
        <v>1151014</v>
      </c>
      <c r="F1169" s="54">
        <v>1124725</v>
      </c>
      <c r="G1169" s="54">
        <v>-26289</v>
      </c>
      <c r="H1169" s="80">
        <v>-2.2839861200645691E-2</v>
      </c>
      <c r="I1169" t="e">
        <f>MATCH(D1169,#REF!,0)</f>
        <v>#REF!</v>
      </c>
      <c r="J1169" t="str">
        <f t="shared" si="18"/>
        <v>519013</v>
      </c>
    </row>
    <row r="1170" spans="1:10" x14ac:dyDescent="0.25">
      <c r="A1170" t="s">
        <v>3088</v>
      </c>
      <c r="B1170" t="s">
        <v>3021</v>
      </c>
      <c r="C1170" t="s">
        <v>99</v>
      </c>
      <c r="D1170" t="s">
        <v>4549</v>
      </c>
      <c r="E1170" s="54">
        <v>1228938</v>
      </c>
      <c r="F1170" s="54">
        <v>1207439</v>
      </c>
      <c r="G1170" s="54">
        <v>-21499</v>
      </c>
      <c r="H1170" s="80">
        <v>-1.7493966335160926E-2</v>
      </c>
      <c r="I1170" t="e">
        <f>MATCH(D1170,#REF!,0)</f>
        <v>#REF!</v>
      </c>
      <c r="J1170" t="str">
        <f t="shared" si="18"/>
        <v>519041</v>
      </c>
    </row>
    <row r="1171" spans="1:10" x14ac:dyDescent="0.25">
      <c r="A1171" t="s">
        <v>3089</v>
      </c>
      <c r="B1171" t="s">
        <v>3021</v>
      </c>
      <c r="C1171" t="s">
        <v>99</v>
      </c>
      <c r="D1171" t="s">
        <v>4550</v>
      </c>
      <c r="E1171" s="54">
        <v>4750027</v>
      </c>
      <c r="F1171" s="54">
        <v>4837674</v>
      </c>
      <c r="G1171" s="54">
        <v>87647</v>
      </c>
      <c r="H1171" s="80">
        <v>1.8451895115543553E-2</v>
      </c>
      <c r="I1171" t="e">
        <f>MATCH(D1171,#REF!,0)</f>
        <v>#REF!</v>
      </c>
      <c r="J1171" t="str">
        <f t="shared" si="18"/>
        <v>519059</v>
      </c>
    </row>
    <row r="1172" spans="1:10" x14ac:dyDescent="0.25">
      <c r="A1172" t="s">
        <v>3090</v>
      </c>
      <c r="B1172" t="s">
        <v>3021</v>
      </c>
      <c r="C1172" t="s">
        <v>99</v>
      </c>
      <c r="D1172" t="s">
        <v>4551</v>
      </c>
      <c r="E1172" s="54">
        <v>1553090</v>
      </c>
      <c r="F1172" s="54">
        <v>1564176</v>
      </c>
      <c r="G1172" s="54">
        <v>11086</v>
      </c>
      <c r="H1172" s="80">
        <v>7.138028060189686E-3</v>
      </c>
      <c r="I1172" t="e">
        <f>MATCH(D1172,#REF!,0)</f>
        <v>#REF!</v>
      </c>
      <c r="J1172" t="str">
        <f t="shared" si="18"/>
        <v>519087</v>
      </c>
    </row>
    <row r="1173" spans="1:10" x14ac:dyDescent="0.25">
      <c r="A1173" t="s">
        <v>3091</v>
      </c>
      <c r="B1173" t="s">
        <v>3021</v>
      </c>
      <c r="C1173" t="s">
        <v>99</v>
      </c>
      <c r="D1173" t="s">
        <v>4552</v>
      </c>
      <c r="E1173" s="54">
        <v>1016624</v>
      </c>
      <c r="F1173" s="54">
        <v>1091770</v>
      </c>
      <c r="G1173" s="54">
        <v>75146</v>
      </c>
      <c r="H1173" s="80">
        <v>7.3917200459560267E-2</v>
      </c>
      <c r="I1173" t="e">
        <f>MATCH(D1173,#REF!,0)</f>
        <v>#REF!</v>
      </c>
      <c r="J1173" t="str">
        <f t="shared" si="18"/>
        <v>519107</v>
      </c>
    </row>
    <row r="1174" spans="1:10" x14ac:dyDescent="0.25">
      <c r="A1174" t="s">
        <v>3093</v>
      </c>
      <c r="B1174" t="s">
        <v>3021</v>
      </c>
      <c r="C1174" t="s">
        <v>99</v>
      </c>
      <c r="D1174" t="s">
        <v>4553</v>
      </c>
      <c r="E1174" s="54">
        <v>2058343</v>
      </c>
      <c r="F1174" s="54">
        <v>2090131</v>
      </c>
      <c r="G1174" s="54">
        <v>31788</v>
      </c>
      <c r="H1174" s="80">
        <v>1.5443490224904207E-2</v>
      </c>
      <c r="I1174" t="e">
        <f>MATCH(D1174,#REF!,0)</f>
        <v>#REF!</v>
      </c>
      <c r="J1174" t="str">
        <f t="shared" si="18"/>
        <v>519153</v>
      </c>
    </row>
    <row r="1175" spans="1:10" x14ac:dyDescent="0.25">
      <c r="A1175" t="s">
        <v>3094</v>
      </c>
      <c r="B1175" t="s">
        <v>3095</v>
      </c>
      <c r="C1175" t="s">
        <v>19</v>
      </c>
      <c r="D1175" t="s">
        <v>4554</v>
      </c>
      <c r="E1175" s="54">
        <v>6571638</v>
      </c>
      <c r="F1175" s="54">
        <v>6469008</v>
      </c>
      <c r="G1175" s="54">
        <v>-102630</v>
      </c>
      <c r="H1175" s="80">
        <v>-1.5617110985115127E-2</v>
      </c>
      <c r="I1175" t="e">
        <f>MATCH(D1175,#REF!,0)</f>
        <v>#REF!</v>
      </c>
      <c r="J1175" t="str">
        <f t="shared" si="18"/>
        <v>509999</v>
      </c>
    </row>
    <row r="1176" spans="1:10" x14ac:dyDescent="0.25">
      <c r="A1176" t="s">
        <v>2016</v>
      </c>
      <c r="B1176" t="s">
        <v>3095</v>
      </c>
      <c r="C1176" t="s">
        <v>27</v>
      </c>
      <c r="D1176" t="s">
        <v>4555</v>
      </c>
      <c r="E1176" s="54">
        <v>689742</v>
      </c>
      <c r="F1176" s="54">
        <v>716684</v>
      </c>
      <c r="G1176" s="54">
        <v>26942</v>
      </c>
      <c r="H1176" s="80">
        <v>3.9060982222338204E-2</v>
      </c>
      <c r="I1176" t="e">
        <f>MATCH(D1176,#REF!,0)</f>
        <v>#REF!</v>
      </c>
      <c r="J1176" t="str">
        <f t="shared" si="18"/>
        <v>500288</v>
      </c>
    </row>
    <row r="1177" spans="1:10" x14ac:dyDescent="0.25">
      <c r="A1177" t="s">
        <v>3099</v>
      </c>
      <c r="B1177" t="s">
        <v>3100</v>
      </c>
      <c r="C1177" t="s">
        <v>19</v>
      </c>
      <c r="D1177" t="s">
        <v>4556</v>
      </c>
      <c r="E1177" s="54">
        <v>11671256</v>
      </c>
      <c r="F1177" s="54">
        <v>11195184</v>
      </c>
      <c r="G1177" s="54">
        <v>-476072</v>
      </c>
      <c r="H1177" s="80">
        <v>-4.0790125758530187E-2</v>
      </c>
      <c r="I1177" t="e">
        <f>MATCH(D1177,#REF!,0)</f>
        <v>#REF!</v>
      </c>
      <c r="J1177" t="str">
        <f t="shared" si="18"/>
        <v>539999</v>
      </c>
    </row>
    <row r="1178" spans="1:10" x14ac:dyDescent="0.25">
      <c r="A1178" t="s">
        <v>3102</v>
      </c>
      <c r="B1178" t="s">
        <v>3100</v>
      </c>
      <c r="C1178" t="s">
        <v>27</v>
      </c>
      <c r="D1178" t="s">
        <v>4557</v>
      </c>
      <c r="E1178" s="54">
        <v>91984</v>
      </c>
      <c r="F1178" s="54">
        <v>89241</v>
      </c>
      <c r="G1178" s="54">
        <v>-2743</v>
      </c>
      <c r="H1178" s="80">
        <v>-2.9820403548443206E-2</v>
      </c>
      <c r="I1178" t="e">
        <f>MATCH(D1178,#REF!,0)</f>
        <v>#REF!</v>
      </c>
      <c r="J1178" t="str">
        <f t="shared" si="18"/>
        <v>530036</v>
      </c>
    </row>
    <row r="1179" spans="1:10" x14ac:dyDescent="0.25">
      <c r="A1179" t="s">
        <v>41</v>
      </c>
      <c r="B1179" t="s">
        <v>3100</v>
      </c>
      <c r="C1179" t="s">
        <v>27</v>
      </c>
      <c r="D1179" t="s">
        <v>4558</v>
      </c>
      <c r="E1179" s="54">
        <v>531551</v>
      </c>
      <c r="F1179" s="54">
        <v>499238</v>
      </c>
      <c r="G1179" s="54">
        <v>-32313</v>
      </c>
      <c r="H1179" s="80">
        <v>-6.0790027673732157E-2</v>
      </c>
      <c r="I1179" t="e">
        <f>MATCH(D1179,#REF!,0)</f>
        <v>#REF!</v>
      </c>
      <c r="J1179" t="str">
        <f t="shared" si="18"/>
        <v>530054</v>
      </c>
    </row>
    <row r="1180" spans="1:10" x14ac:dyDescent="0.25">
      <c r="A1180" t="s">
        <v>2088</v>
      </c>
      <c r="B1180" t="s">
        <v>3100</v>
      </c>
      <c r="C1180" t="s">
        <v>27</v>
      </c>
      <c r="D1180" t="s">
        <v>4559</v>
      </c>
      <c r="E1180" s="54">
        <v>573803</v>
      </c>
      <c r="F1180" s="54">
        <v>578340</v>
      </c>
      <c r="G1180" s="54">
        <v>4537</v>
      </c>
      <c r="H1180" s="80">
        <v>7.9068948750703645E-3</v>
      </c>
      <c r="I1180" t="e">
        <f>MATCH(D1180,#REF!,0)</f>
        <v>#REF!</v>
      </c>
      <c r="J1180" t="str">
        <f t="shared" si="18"/>
        <v>530084</v>
      </c>
    </row>
    <row r="1181" spans="1:10" x14ac:dyDescent="0.25">
      <c r="A1181" t="s">
        <v>3108</v>
      </c>
      <c r="B1181" t="s">
        <v>3100</v>
      </c>
      <c r="C1181" t="s">
        <v>27</v>
      </c>
      <c r="D1181" t="s">
        <v>4560</v>
      </c>
      <c r="E1181" s="54">
        <v>746106</v>
      </c>
      <c r="F1181" s="54">
        <v>739465</v>
      </c>
      <c r="G1181" s="54">
        <v>-6641</v>
      </c>
      <c r="H1181" s="80">
        <v>-8.9008800358126063E-3</v>
      </c>
      <c r="I1181" t="e">
        <f>MATCH(D1181,#REF!,0)</f>
        <v>#REF!</v>
      </c>
      <c r="J1181" t="str">
        <f t="shared" si="18"/>
        <v>530090</v>
      </c>
    </row>
    <row r="1182" spans="1:10" x14ac:dyDescent="0.25">
      <c r="A1182" t="s">
        <v>3111</v>
      </c>
      <c r="B1182" t="s">
        <v>3100</v>
      </c>
      <c r="C1182" t="s">
        <v>27</v>
      </c>
      <c r="D1182" t="s">
        <v>4561</v>
      </c>
      <c r="E1182" s="54">
        <v>403595</v>
      </c>
      <c r="F1182" s="54">
        <v>396716</v>
      </c>
      <c r="G1182" s="54">
        <v>-6879</v>
      </c>
      <c r="H1182" s="80">
        <v>-1.704431422589477E-2</v>
      </c>
      <c r="I1182" t="e">
        <f>MATCH(D1182,#REF!,0)</f>
        <v>#REF!</v>
      </c>
      <c r="J1182" t="str">
        <f t="shared" si="18"/>
        <v>530132</v>
      </c>
    </row>
    <row r="1183" spans="1:10" x14ac:dyDescent="0.25">
      <c r="A1183" t="s">
        <v>3114</v>
      </c>
      <c r="B1183" t="s">
        <v>3100</v>
      </c>
      <c r="C1183" t="s">
        <v>27</v>
      </c>
      <c r="D1183" t="s">
        <v>4562</v>
      </c>
      <c r="E1183" s="54">
        <v>118950</v>
      </c>
      <c r="F1183" s="54">
        <v>110141</v>
      </c>
      <c r="G1183" s="54">
        <v>-8809</v>
      </c>
      <c r="H1183" s="80">
        <v>-7.4056326187473723E-2</v>
      </c>
      <c r="I1183" t="e">
        <f>MATCH(D1183,#REF!,0)</f>
        <v>#REF!</v>
      </c>
      <c r="J1183" t="str">
        <f t="shared" si="18"/>
        <v>530396</v>
      </c>
    </row>
    <row r="1184" spans="1:10" x14ac:dyDescent="0.25">
      <c r="A1184" t="s">
        <v>3117</v>
      </c>
      <c r="B1184" t="s">
        <v>3100</v>
      </c>
      <c r="C1184" t="s">
        <v>27</v>
      </c>
      <c r="D1184" t="s">
        <v>4563</v>
      </c>
      <c r="E1184" s="54">
        <v>852221</v>
      </c>
      <c r="F1184" s="54">
        <v>837407</v>
      </c>
      <c r="G1184" s="54">
        <v>-14814</v>
      </c>
      <c r="H1184" s="80">
        <v>-1.7382815020986341E-2</v>
      </c>
      <c r="I1184" t="e">
        <f>MATCH(D1184,#REF!,0)</f>
        <v>#REF!</v>
      </c>
      <c r="J1184" t="str">
        <f t="shared" si="18"/>
        <v>530480</v>
      </c>
    </row>
    <row r="1185" spans="1:10" x14ac:dyDescent="0.25">
      <c r="A1185" t="s">
        <v>3119</v>
      </c>
      <c r="B1185" t="s">
        <v>3100</v>
      </c>
      <c r="C1185" t="s">
        <v>47</v>
      </c>
      <c r="D1185" t="s">
        <v>4564</v>
      </c>
      <c r="E1185" s="54">
        <v>606711</v>
      </c>
      <c r="F1185" s="54">
        <v>649054</v>
      </c>
      <c r="G1185" s="54">
        <v>42343</v>
      </c>
      <c r="H1185" s="80">
        <v>6.9791053730688918E-2</v>
      </c>
      <c r="I1185" t="e">
        <f>MATCH(D1185,#REF!,0)</f>
        <v>#REF!</v>
      </c>
      <c r="J1185" t="str">
        <f t="shared" si="18"/>
        <v>530514</v>
      </c>
    </row>
    <row r="1186" spans="1:10" x14ac:dyDescent="0.25">
      <c r="A1186" t="s">
        <v>3122</v>
      </c>
      <c r="B1186" t="s">
        <v>3100</v>
      </c>
      <c r="C1186" t="s">
        <v>27</v>
      </c>
      <c r="D1186" t="s">
        <v>4565</v>
      </c>
      <c r="E1186" s="54">
        <v>592344</v>
      </c>
      <c r="F1186" s="54">
        <v>539970</v>
      </c>
      <c r="G1186" s="54">
        <v>-52374</v>
      </c>
      <c r="H1186" s="80">
        <v>-8.8418216441797329E-2</v>
      </c>
      <c r="I1186" t="e">
        <f>MATCH(D1186,#REF!,0)</f>
        <v>#REF!</v>
      </c>
      <c r="J1186" t="str">
        <f t="shared" si="18"/>
        <v>530720</v>
      </c>
    </row>
    <row r="1187" spans="1:10" x14ac:dyDescent="0.25">
      <c r="A1187" t="s">
        <v>3125</v>
      </c>
      <c r="B1187" t="s">
        <v>3100</v>
      </c>
      <c r="C1187" t="s">
        <v>27</v>
      </c>
      <c r="D1187" t="s">
        <v>4566</v>
      </c>
      <c r="E1187" s="54">
        <v>914499</v>
      </c>
      <c r="F1187" s="54">
        <v>914731</v>
      </c>
      <c r="G1187" s="54">
        <v>232</v>
      </c>
      <c r="H1187" s="80">
        <v>2.5369081868870276E-4</v>
      </c>
      <c r="I1187" t="e">
        <f>MATCH(D1187,#REF!,0)</f>
        <v>#REF!</v>
      </c>
      <c r="J1187" t="str">
        <f t="shared" si="18"/>
        <v>530726</v>
      </c>
    </row>
    <row r="1188" spans="1:10" x14ac:dyDescent="0.25">
      <c r="A1188" t="s">
        <v>427</v>
      </c>
      <c r="B1188" t="s">
        <v>3100</v>
      </c>
      <c r="C1188" t="s">
        <v>47</v>
      </c>
      <c r="D1188" t="s">
        <v>4567</v>
      </c>
      <c r="E1188" s="54">
        <v>481598</v>
      </c>
      <c r="F1188" s="54">
        <v>471752</v>
      </c>
      <c r="G1188" s="54">
        <v>-9846</v>
      </c>
      <c r="H1188" s="80">
        <v>-2.0444437061615705E-2</v>
      </c>
      <c r="I1188" t="e">
        <f>MATCH(D1188,#REF!,0)</f>
        <v>#REF!</v>
      </c>
      <c r="J1188" t="str">
        <f t="shared" si="18"/>
        <v>530795</v>
      </c>
    </row>
    <row r="1189" spans="1:10" x14ac:dyDescent="0.25">
      <c r="A1189" t="s">
        <v>2869</v>
      </c>
      <c r="B1189" t="s">
        <v>3100</v>
      </c>
      <c r="C1189" t="s">
        <v>27</v>
      </c>
      <c r="D1189" t="s">
        <v>4568</v>
      </c>
      <c r="E1189" s="54">
        <v>317752</v>
      </c>
      <c r="F1189" s="54">
        <v>310150</v>
      </c>
      <c r="G1189" s="54">
        <v>-7602</v>
      </c>
      <c r="H1189" s="80">
        <v>-2.3924318336312596E-2</v>
      </c>
      <c r="I1189" t="e">
        <f>MATCH(D1189,#REF!,0)</f>
        <v>#REF!</v>
      </c>
      <c r="J1189" t="str">
        <f t="shared" si="18"/>
        <v>530840</v>
      </c>
    </row>
    <row r="1190" spans="1:10" x14ac:dyDescent="0.25">
      <c r="A1190" t="s">
        <v>3327</v>
      </c>
      <c r="B1190" t="s">
        <v>3100</v>
      </c>
      <c r="C1190" t="s">
        <v>47</v>
      </c>
      <c r="D1190" t="s">
        <v>4569</v>
      </c>
      <c r="E1190" s="54">
        <v>323711</v>
      </c>
      <c r="F1190" s="54">
        <v>358286</v>
      </c>
      <c r="G1190" s="54">
        <v>34575</v>
      </c>
      <c r="H1190" s="80">
        <v>0.1068082332697993</v>
      </c>
      <c r="I1190" t="e">
        <f>MATCH(D1190,#REF!,0)</f>
        <v>#REF!</v>
      </c>
      <c r="J1190" t="str">
        <f t="shared" si="18"/>
        <v>530906</v>
      </c>
    </row>
    <row r="1191" spans="1:10" x14ac:dyDescent="0.25">
      <c r="A1191" t="s">
        <v>2327</v>
      </c>
      <c r="B1191" t="s">
        <v>3100</v>
      </c>
      <c r="C1191" t="s">
        <v>27</v>
      </c>
      <c r="D1191" t="s">
        <v>4570</v>
      </c>
      <c r="E1191" s="54">
        <v>302701</v>
      </c>
      <c r="F1191" s="54">
        <v>273059</v>
      </c>
      <c r="G1191" s="54">
        <v>-29642</v>
      </c>
      <c r="H1191" s="80">
        <v>-9.7925015113924305E-2</v>
      </c>
      <c r="I1191" t="e">
        <f>MATCH(D1191,#REF!,0)</f>
        <v>#REF!</v>
      </c>
      <c r="J1191" t="str">
        <f t="shared" si="18"/>
        <v>531020</v>
      </c>
    </row>
    <row r="1192" spans="1:10" x14ac:dyDescent="0.25">
      <c r="A1192" t="s">
        <v>3134</v>
      </c>
      <c r="B1192" t="s">
        <v>3100</v>
      </c>
      <c r="C1192" t="s">
        <v>27</v>
      </c>
      <c r="D1192" t="s">
        <v>4571</v>
      </c>
      <c r="E1192" s="54">
        <v>357512</v>
      </c>
      <c r="F1192" s="54">
        <v>342375</v>
      </c>
      <c r="G1192" s="54">
        <v>-15137</v>
      </c>
      <c r="H1192" s="80">
        <v>-4.2339837543914613E-2</v>
      </c>
      <c r="I1192" t="e">
        <f>MATCH(D1192,#REF!,0)</f>
        <v>#REF!</v>
      </c>
      <c r="J1192" t="str">
        <f t="shared" si="18"/>
        <v>531134</v>
      </c>
    </row>
    <row r="1193" spans="1:10" x14ac:dyDescent="0.25">
      <c r="A1193" t="s">
        <v>3137</v>
      </c>
      <c r="B1193" t="s">
        <v>3100</v>
      </c>
      <c r="C1193" t="s">
        <v>27</v>
      </c>
      <c r="D1193" t="s">
        <v>4572</v>
      </c>
      <c r="E1193" s="54">
        <v>619417</v>
      </c>
      <c r="F1193" s="54">
        <v>640072</v>
      </c>
      <c r="G1193" s="54">
        <v>20655</v>
      </c>
      <c r="H1193" s="80">
        <v>3.3345872005450285E-2</v>
      </c>
      <c r="I1193" t="e">
        <f>MATCH(D1193,#REF!,0)</f>
        <v>#REF!</v>
      </c>
      <c r="J1193" t="str">
        <f t="shared" si="18"/>
        <v>531188</v>
      </c>
    </row>
    <row r="1194" spans="1:10" x14ac:dyDescent="0.25">
      <c r="A1194" t="s">
        <v>3328</v>
      </c>
      <c r="B1194" t="s">
        <v>3100</v>
      </c>
      <c r="C1194" t="s">
        <v>47</v>
      </c>
      <c r="D1194" t="s">
        <v>4573</v>
      </c>
      <c r="E1194" s="54">
        <v>230984</v>
      </c>
      <c r="F1194" s="54">
        <v>242519</v>
      </c>
      <c r="G1194" s="54">
        <v>11535</v>
      </c>
      <c r="H1194" s="80">
        <v>4.9938523880441933E-2</v>
      </c>
      <c r="I1194" t="e">
        <f>MATCH(D1194,#REF!,0)</f>
        <v>#REF!</v>
      </c>
      <c r="J1194" t="str">
        <f t="shared" si="18"/>
        <v>531296</v>
      </c>
    </row>
    <row r="1195" spans="1:10" x14ac:dyDescent="0.25">
      <c r="A1195" t="s">
        <v>3140</v>
      </c>
      <c r="B1195" t="s">
        <v>3100</v>
      </c>
      <c r="C1195" t="s">
        <v>27</v>
      </c>
      <c r="D1195" t="s">
        <v>4574</v>
      </c>
      <c r="E1195" s="54">
        <v>593693</v>
      </c>
      <c r="F1195" s="54">
        <v>586722</v>
      </c>
      <c r="G1195" s="54">
        <v>-6971</v>
      </c>
      <c r="H1195" s="80">
        <v>-1.1741758787790997E-2</v>
      </c>
      <c r="I1195" t="e">
        <f>MATCH(D1195,#REF!,0)</f>
        <v>#REF!</v>
      </c>
      <c r="J1195" t="str">
        <f t="shared" si="18"/>
        <v>531302</v>
      </c>
    </row>
    <row r="1196" spans="1:10" x14ac:dyDescent="0.25">
      <c r="A1196" t="s">
        <v>3142</v>
      </c>
      <c r="B1196" t="s">
        <v>3100</v>
      </c>
      <c r="C1196" t="s">
        <v>27</v>
      </c>
      <c r="D1196" t="s">
        <v>4575</v>
      </c>
      <c r="E1196" s="54">
        <v>239678</v>
      </c>
      <c r="F1196" s="54">
        <v>221943</v>
      </c>
      <c r="G1196" s="54">
        <v>-17735</v>
      </c>
      <c r="H1196" s="80">
        <v>-7.3995110106058956E-2</v>
      </c>
      <c r="I1196" t="e">
        <f>MATCH(D1196,#REF!,0)</f>
        <v>#REF!</v>
      </c>
      <c r="J1196" t="str">
        <f t="shared" si="18"/>
        <v>531314</v>
      </c>
    </row>
    <row r="1197" spans="1:10" x14ac:dyDescent="0.25">
      <c r="A1197" t="s">
        <v>3144</v>
      </c>
      <c r="B1197" t="s">
        <v>3100</v>
      </c>
      <c r="C1197" t="s">
        <v>27</v>
      </c>
      <c r="D1197" t="s">
        <v>4576</v>
      </c>
      <c r="E1197" s="54">
        <v>9606960</v>
      </c>
      <c r="F1197" s="54">
        <v>9355961</v>
      </c>
      <c r="G1197" s="54">
        <v>-250999</v>
      </c>
      <c r="H1197" s="80">
        <v>-2.6126787245913378E-2</v>
      </c>
      <c r="I1197" t="e">
        <f>MATCH(D1197,#REF!,0)</f>
        <v>#REF!</v>
      </c>
      <c r="J1197" t="str">
        <f t="shared" si="18"/>
        <v>531392</v>
      </c>
    </row>
    <row r="1198" spans="1:10" x14ac:dyDescent="0.25">
      <c r="A1198" t="s">
        <v>3145</v>
      </c>
      <c r="B1198" t="s">
        <v>3100</v>
      </c>
      <c r="C1198" t="s">
        <v>47</v>
      </c>
      <c r="D1198" t="s">
        <v>4577</v>
      </c>
      <c r="E1198" s="54">
        <v>264995</v>
      </c>
      <c r="F1198" s="54">
        <v>259298</v>
      </c>
      <c r="G1198" s="54">
        <v>-5697</v>
      </c>
      <c r="H1198" s="80">
        <v>-2.1498518839978113E-2</v>
      </c>
      <c r="I1198" t="e">
        <f>MATCH(D1198,#REF!,0)</f>
        <v>#REF!</v>
      </c>
      <c r="J1198" t="str">
        <f t="shared" si="18"/>
        <v>531420</v>
      </c>
    </row>
    <row r="1199" spans="1:10" x14ac:dyDescent="0.25">
      <c r="A1199" t="s">
        <v>3148</v>
      </c>
      <c r="B1199" t="s">
        <v>3100</v>
      </c>
      <c r="C1199" t="s">
        <v>27</v>
      </c>
      <c r="D1199" t="s">
        <v>4578</v>
      </c>
      <c r="E1199" s="54">
        <v>3069679</v>
      </c>
      <c r="F1199" s="54">
        <v>3017768</v>
      </c>
      <c r="G1199" s="54">
        <v>-51911</v>
      </c>
      <c r="H1199" s="80">
        <v>-1.6910888728104794E-2</v>
      </c>
      <c r="I1199" t="e">
        <f>MATCH(D1199,#REF!,0)</f>
        <v>#REF!</v>
      </c>
      <c r="J1199" t="str">
        <f t="shared" si="18"/>
        <v>531488</v>
      </c>
    </row>
    <row r="1200" spans="1:10" x14ac:dyDescent="0.25">
      <c r="A1200" t="s">
        <v>3150</v>
      </c>
      <c r="B1200" t="s">
        <v>3100</v>
      </c>
      <c r="C1200" t="s">
        <v>27</v>
      </c>
      <c r="D1200" t="s">
        <v>4579</v>
      </c>
      <c r="E1200" s="54">
        <v>2334943</v>
      </c>
      <c r="F1200" s="54">
        <v>2234295</v>
      </c>
      <c r="G1200" s="54">
        <v>-100648</v>
      </c>
      <c r="H1200" s="80">
        <v>-4.3105120767402028E-2</v>
      </c>
      <c r="I1200" t="e">
        <f>MATCH(D1200,#REF!,0)</f>
        <v>#REF!</v>
      </c>
      <c r="J1200" t="str">
        <f t="shared" si="18"/>
        <v>531554</v>
      </c>
    </row>
    <row r="1201" spans="1:10" x14ac:dyDescent="0.25">
      <c r="A1201" t="s">
        <v>3151</v>
      </c>
      <c r="B1201" t="s">
        <v>3100</v>
      </c>
      <c r="C1201" t="s">
        <v>27</v>
      </c>
      <c r="D1201" t="s">
        <v>4580</v>
      </c>
      <c r="E1201" s="54">
        <v>1151823</v>
      </c>
      <c r="F1201" s="54">
        <v>1146448</v>
      </c>
      <c r="G1201" s="54">
        <v>-5375</v>
      </c>
      <c r="H1201" s="80">
        <v>-4.666515601789511E-3</v>
      </c>
      <c r="I1201" t="e">
        <f>MATCH(D1201,#REF!,0)</f>
        <v>#REF!</v>
      </c>
      <c r="J1201" t="str">
        <f t="shared" si="18"/>
        <v>531668</v>
      </c>
    </row>
    <row r="1202" spans="1:10" x14ac:dyDescent="0.25">
      <c r="A1202" t="s">
        <v>4681</v>
      </c>
      <c r="B1202" t="s">
        <v>3100</v>
      </c>
      <c r="C1202" t="s">
        <v>27</v>
      </c>
      <c r="D1202" t="s">
        <v>4703</v>
      </c>
      <c r="E1202" s="54">
        <v>0</v>
      </c>
      <c r="F1202" s="78">
        <v>384079</v>
      </c>
      <c r="G1202" s="54">
        <v>0</v>
      </c>
      <c r="H1202" s="80" t="s">
        <v>4716</v>
      </c>
      <c r="I1202" t="e">
        <f>MATCH(D1202,#REF!,0)</f>
        <v>#REF!</v>
      </c>
      <c r="J1202" t="str">
        <f t="shared" si="18"/>
        <v>531680</v>
      </c>
    </row>
    <row r="1203" spans="1:10" x14ac:dyDescent="0.25">
      <c r="A1203" t="s">
        <v>3154</v>
      </c>
      <c r="B1203" t="s">
        <v>3100</v>
      </c>
      <c r="C1203" t="s">
        <v>27</v>
      </c>
      <c r="D1203" t="s">
        <v>4581</v>
      </c>
      <c r="E1203" s="54">
        <v>205206</v>
      </c>
      <c r="F1203" s="54">
        <v>196821</v>
      </c>
      <c r="G1203" s="54">
        <v>-8385</v>
      </c>
      <c r="H1203" s="80">
        <v>-4.0861378322271276E-2</v>
      </c>
      <c r="I1203" t="e">
        <f>MATCH(D1203,#REF!,0)</f>
        <v>#REF!</v>
      </c>
      <c r="J1203" t="str">
        <f t="shared" si="18"/>
        <v>531728</v>
      </c>
    </row>
    <row r="1204" spans="1:10" x14ac:dyDescent="0.25">
      <c r="A1204" t="s">
        <v>3156</v>
      </c>
      <c r="B1204" t="s">
        <v>3100</v>
      </c>
      <c r="C1204" t="s">
        <v>27</v>
      </c>
      <c r="D1204" t="s">
        <v>4582</v>
      </c>
      <c r="E1204" s="54">
        <v>912849</v>
      </c>
      <c r="F1204" s="54">
        <v>841886</v>
      </c>
      <c r="G1204" s="54">
        <v>-70963</v>
      </c>
      <c r="H1204" s="80">
        <v>-7.7737939133416367E-2</v>
      </c>
      <c r="I1204" t="e">
        <f>MATCH(D1204,#REF!,0)</f>
        <v>#REF!</v>
      </c>
      <c r="J1204" t="str">
        <f t="shared" si="18"/>
        <v>531830</v>
      </c>
    </row>
    <row r="1205" spans="1:10" x14ac:dyDescent="0.25">
      <c r="A1205" t="s">
        <v>2263</v>
      </c>
      <c r="B1205" t="s">
        <v>3100</v>
      </c>
      <c r="C1205" t="s">
        <v>99</v>
      </c>
      <c r="D1205" t="s">
        <v>4583</v>
      </c>
      <c r="E1205" s="54">
        <v>1398533</v>
      </c>
      <c r="F1205" s="54">
        <v>1429447</v>
      </c>
      <c r="G1205" s="54">
        <v>30914</v>
      </c>
      <c r="H1205" s="80">
        <v>2.210459102502408E-2</v>
      </c>
      <c r="I1205" t="e">
        <f>MATCH(D1205,#REF!,0)</f>
        <v>#REF!</v>
      </c>
      <c r="J1205" t="str">
        <f t="shared" si="18"/>
        <v>539011</v>
      </c>
    </row>
    <row r="1206" spans="1:10" x14ac:dyDescent="0.25">
      <c r="A1206" t="s">
        <v>3160</v>
      </c>
      <c r="B1206" t="s">
        <v>3100</v>
      </c>
      <c r="C1206" t="s">
        <v>99</v>
      </c>
      <c r="D1206" t="s">
        <v>4584</v>
      </c>
      <c r="E1206" s="54">
        <v>3781055</v>
      </c>
      <c r="F1206" s="54">
        <v>3658485</v>
      </c>
      <c r="G1206" s="54">
        <v>-122570</v>
      </c>
      <c r="H1206" s="80">
        <v>-3.2416878358024412E-2</v>
      </c>
      <c r="I1206" t="e">
        <f>MATCH(D1206,#REF!,0)</f>
        <v>#REF!</v>
      </c>
      <c r="J1206" t="str">
        <f t="shared" si="18"/>
        <v>539033</v>
      </c>
    </row>
    <row r="1207" spans="1:10" x14ac:dyDescent="0.25">
      <c r="A1207" t="s">
        <v>3161</v>
      </c>
      <c r="B1207" t="s">
        <v>3100</v>
      </c>
      <c r="C1207" t="s">
        <v>99</v>
      </c>
      <c r="D1207" t="s">
        <v>4585</v>
      </c>
      <c r="E1207" s="54">
        <v>976625</v>
      </c>
      <c r="F1207" s="54">
        <v>962072</v>
      </c>
      <c r="G1207" s="54">
        <v>-14553</v>
      </c>
      <c r="H1207" s="80">
        <v>-1.49013183156278E-2</v>
      </c>
      <c r="I1207" t="e">
        <f>MATCH(D1207,#REF!,0)</f>
        <v>#REF!</v>
      </c>
      <c r="J1207" t="str">
        <f t="shared" si="18"/>
        <v>539035</v>
      </c>
    </row>
    <row r="1208" spans="1:10" x14ac:dyDescent="0.25">
      <c r="A1208" t="s">
        <v>3162</v>
      </c>
      <c r="B1208" t="s">
        <v>3100</v>
      </c>
      <c r="C1208" t="s">
        <v>99</v>
      </c>
      <c r="D1208" t="s">
        <v>4586</v>
      </c>
      <c r="E1208" s="54">
        <v>2593493</v>
      </c>
      <c r="F1208" s="54">
        <v>2547170</v>
      </c>
      <c r="G1208" s="54">
        <v>-46323</v>
      </c>
      <c r="H1208" s="80">
        <v>-1.7861239648612894E-2</v>
      </c>
      <c r="I1208" t="e">
        <f>MATCH(D1208,#REF!,0)</f>
        <v>#REF!</v>
      </c>
      <c r="J1208" t="str">
        <f t="shared" si="18"/>
        <v>539053</v>
      </c>
    </row>
    <row r="1209" spans="1:10" x14ac:dyDescent="0.25">
      <c r="A1209" t="s">
        <v>3163</v>
      </c>
      <c r="B1209" t="s">
        <v>3100</v>
      </c>
      <c r="C1209" t="s">
        <v>99</v>
      </c>
      <c r="D1209" t="s">
        <v>4587</v>
      </c>
      <c r="E1209" s="54">
        <v>2408384</v>
      </c>
      <c r="F1209" s="54">
        <v>2465162</v>
      </c>
      <c r="G1209" s="54">
        <v>56778</v>
      </c>
      <c r="H1209" s="80">
        <v>2.3575144163057053E-2</v>
      </c>
      <c r="I1209" t="e">
        <f>MATCH(D1209,#REF!,0)</f>
        <v>#REF!</v>
      </c>
      <c r="J1209" t="str">
        <f t="shared" si="18"/>
        <v>539061</v>
      </c>
    </row>
    <row r="1210" spans="1:10" x14ac:dyDescent="0.25">
      <c r="A1210" t="s">
        <v>3164</v>
      </c>
      <c r="B1210" t="s">
        <v>3100</v>
      </c>
      <c r="C1210" t="s">
        <v>99</v>
      </c>
      <c r="D1210" t="s">
        <v>4588</v>
      </c>
      <c r="E1210" s="54">
        <v>1334154</v>
      </c>
      <c r="F1210" s="54">
        <v>1342593</v>
      </c>
      <c r="G1210" s="54">
        <v>8439</v>
      </c>
      <c r="H1210" s="80">
        <v>6.3253567429247294E-3</v>
      </c>
      <c r="I1210" t="e">
        <f>MATCH(D1210,#REF!,0)</f>
        <v>#REF!</v>
      </c>
      <c r="J1210" t="str">
        <f t="shared" si="18"/>
        <v>539063</v>
      </c>
    </row>
    <row r="1211" spans="1:10" x14ac:dyDescent="0.25">
      <c r="A1211" t="s">
        <v>3329</v>
      </c>
      <c r="B1211" t="s">
        <v>3100</v>
      </c>
      <c r="C1211" t="s">
        <v>99</v>
      </c>
      <c r="D1211" t="s">
        <v>4589</v>
      </c>
      <c r="E1211" s="54">
        <v>1032731</v>
      </c>
      <c r="F1211" s="54">
        <v>1045637</v>
      </c>
      <c r="G1211" s="54">
        <v>12906</v>
      </c>
      <c r="H1211" s="80">
        <v>1.2496961938781736E-2</v>
      </c>
      <c r="I1211" t="e">
        <f>MATCH(D1211,#REF!,0)</f>
        <v>#REF!</v>
      </c>
      <c r="J1211" t="str">
        <f t="shared" si="18"/>
        <v>539067</v>
      </c>
    </row>
    <row r="1212" spans="1:10" x14ac:dyDescent="0.25">
      <c r="A1212" t="s">
        <v>3165</v>
      </c>
      <c r="B1212" t="s">
        <v>3166</v>
      </c>
      <c r="C1212" t="s">
        <v>19</v>
      </c>
      <c r="D1212" t="s">
        <v>4590</v>
      </c>
      <c r="E1212" s="54">
        <v>24885052</v>
      </c>
      <c r="F1212" s="54">
        <v>24646683</v>
      </c>
      <c r="G1212" s="54">
        <v>-238369</v>
      </c>
      <c r="H1212" s="80">
        <v>-9.5788025679030119E-3</v>
      </c>
      <c r="I1212" t="e">
        <f>MATCH(D1212,#REF!,0)</f>
        <v>#REF!</v>
      </c>
      <c r="J1212" t="str">
        <f t="shared" si="18"/>
        <v>559999</v>
      </c>
    </row>
    <row r="1213" spans="1:10" x14ac:dyDescent="0.25">
      <c r="A1213" t="s">
        <v>3168</v>
      </c>
      <c r="B1213" t="s">
        <v>3166</v>
      </c>
      <c r="C1213" t="s">
        <v>27</v>
      </c>
      <c r="D1213" t="s">
        <v>4591</v>
      </c>
      <c r="E1213" s="54">
        <v>523133</v>
      </c>
      <c r="F1213" s="54">
        <v>525200</v>
      </c>
      <c r="G1213" s="54">
        <v>2067</v>
      </c>
      <c r="H1213" s="80">
        <v>3.9511940558137225E-3</v>
      </c>
      <c r="I1213" t="e">
        <f>MATCH(D1213,#REF!,0)</f>
        <v>#REF!</v>
      </c>
      <c r="J1213" t="str">
        <f t="shared" si="18"/>
        <v>550216</v>
      </c>
    </row>
    <row r="1214" spans="1:10" x14ac:dyDescent="0.25">
      <c r="A1214" t="s">
        <v>3170</v>
      </c>
      <c r="B1214" t="s">
        <v>3166</v>
      </c>
      <c r="C1214" t="s">
        <v>47</v>
      </c>
      <c r="D1214" t="s">
        <v>4592</v>
      </c>
      <c r="E1214" s="54">
        <v>552913</v>
      </c>
      <c r="F1214" s="54">
        <v>572341</v>
      </c>
      <c r="G1214" s="54">
        <v>19428</v>
      </c>
      <c r="H1214" s="80">
        <v>3.5137535199931999E-2</v>
      </c>
      <c r="I1214" t="e">
        <f>MATCH(D1214,#REF!,0)</f>
        <v>#REF!</v>
      </c>
      <c r="J1214" t="str">
        <f t="shared" si="18"/>
        <v>550568</v>
      </c>
    </row>
    <row r="1215" spans="1:10" x14ac:dyDescent="0.25">
      <c r="A1215" t="s">
        <v>3174</v>
      </c>
      <c r="B1215" t="s">
        <v>3166</v>
      </c>
      <c r="C1215" t="s">
        <v>27</v>
      </c>
      <c r="D1215" t="s">
        <v>4593</v>
      </c>
      <c r="E1215" s="54">
        <v>533107</v>
      </c>
      <c r="F1215" s="54">
        <v>533917</v>
      </c>
      <c r="G1215" s="54">
        <v>810</v>
      </c>
      <c r="H1215" s="80">
        <v>1.5193947931653495E-3</v>
      </c>
      <c r="I1215" t="e">
        <f>MATCH(D1215,#REF!,0)</f>
        <v>#REF!</v>
      </c>
      <c r="J1215" t="str">
        <f t="shared" si="18"/>
        <v>551920</v>
      </c>
    </row>
    <row r="1216" spans="1:10" x14ac:dyDescent="0.25">
      <c r="A1216" t="s">
        <v>3178</v>
      </c>
      <c r="B1216" t="s">
        <v>3166</v>
      </c>
      <c r="C1216" t="s">
        <v>27</v>
      </c>
      <c r="D1216" t="s">
        <v>4594</v>
      </c>
      <c r="E1216" s="54">
        <v>475205</v>
      </c>
      <c r="F1216" s="54">
        <v>466398</v>
      </c>
      <c r="G1216" s="54">
        <v>-8807</v>
      </c>
      <c r="H1216" s="80">
        <v>-1.8533054155574963E-2</v>
      </c>
      <c r="I1216" t="e">
        <f>MATCH(D1216,#REF!,0)</f>
        <v>#REF!</v>
      </c>
      <c r="J1216" t="str">
        <f t="shared" si="18"/>
        <v>552264</v>
      </c>
    </row>
    <row r="1217" spans="1:10" x14ac:dyDescent="0.25">
      <c r="A1217" t="s">
        <v>3182</v>
      </c>
      <c r="B1217" t="s">
        <v>3166</v>
      </c>
      <c r="C1217" t="s">
        <v>27</v>
      </c>
      <c r="D1217" t="s">
        <v>4595</v>
      </c>
      <c r="E1217" s="54">
        <v>925407</v>
      </c>
      <c r="F1217" s="54">
        <v>944169</v>
      </c>
      <c r="G1217" s="54">
        <v>18762</v>
      </c>
      <c r="H1217" s="80">
        <v>2.0274322541325059E-2</v>
      </c>
      <c r="I1217" t="e">
        <f>MATCH(D1217,#REF!,0)</f>
        <v>#REF!</v>
      </c>
      <c r="J1217" t="str">
        <f t="shared" si="18"/>
        <v>552664</v>
      </c>
    </row>
    <row r="1218" spans="1:10" x14ac:dyDescent="0.25">
      <c r="A1218" t="s">
        <v>3185</v>
      </c>
      <c r="B1218" t="s">
        <v>3166</v>
      </c>
      <c r="C1218" t="s">
        <v>27</v>
      </c>
      <c r="D1218" t="s">
        <v>4596</v>
      </c>
      <c r="E1218" s="54">
        <v>471443</v>
      </c>
      <c r="F1218" s="54">
        <v>468976</v>
      </c>
      <c r="G1218" s="54">
        <v>-2467</v>
      </c>
      <c r="H1218" s="80">
        <v>-5.2328701454894865E-3</v>
      </c>
      <c r="I1218" t="e">
        <f>MATCH(D1218,#REF!,0)</f>
        <v>#REF!</v>
      </c>
      <c r="J1218" t="str">
        <f t="shared" si="18"/>
        <v>553224</v>
      </c>
    </row>
    <row r="1219" spans="1:10" x14ac:dyDescent="0.25">
      <c r="A1219" t="s">
        <v>3188</v>
      </c>
      <c r="B1219" t="s">
        <v>3166</v>
      </c>
      <c r="C1219" t="s">
        <v>47</v>
      </c>
      <c r="D1219" t="s">
        <v>4597</v>
      </c>
      <c r="E1219" s="54">
        <v>947399</v>
      </c>
      <c r="F1219" s="54">
        <v>921263</v>
      </c>
      <c r="G1219" s="54">
        <v>-26136</v>
      </c>
      <c r="H1219" s="80">
        <v>-2.7587109549408434E-2</v>
      </c>
      <c r="I1219" t="e">
        <f>MATCH(D1219,#REF!,0)</f>
        <v>#REF!</v>
      </c>
      <c r="J1219" t="str">
        <f t="shared" ref="J1219:J1251" si="19">LEFT(D1219,2)&amp;IF(MID(D1219,3,4)="0000","9999",MID(D1219,3,4))</f>
        <v>553316</v>
      </c>
    </row>
    <row r="1220" spans="1:10" x14ac:dyDescent="0.25">
      <c r="A1220" t="s">
        <v>3191</v>
      </c>
      <c r="B1220" t="s">
        <v>3166</v>
      </c>
      <c r="C1220" t="s">
        <v>27</v>
      </c>
      <c r="D1220" t="s">
        <v>4598</v>
      </c>
      <c r="E1220" s="54">
        <v>887476</v>
      </c>
      <c r="F1220" s="54">
        <v>887407</v>
      </c>
      <c r="G1220" s="54">
        <v>-69</v>
      </c>
      <c r="H1220" s="80">
        <v>-7.7748581370087761E-5</v>
      </c>
      <c r="I1220" t="e">
        <f>MATCH(D1220,#REF!,0)</f>
        <v>#REF!</v>
      </c>
      <c r="J1220" t="str">
        <f t="shared" si="19"/>
        <v>553428</v>
      </c>
    </row>
    <row r="1221" spans="1:10" x14ac:dyDescent="0.25">
      <c r="A1221" t="s">
        <v>3195</v>
      </c>
      <c r="B1221" t="s">
        <v>3166</v>
      </c>
      <c r="C1221" t="s">
        <v>27</v>
      </c>
      <c r="D1221" t="s">
        <v>4599</v>
      </c>
      <c r="E1221" s="54">
        <v>1777823</v>
      </c>
      <c r="F1221" s="54">
        <v>1714897</v>
      </c>
      <c r="G1221" s="54">
        <v>-62926</v>
      </c>
      <c r="H1221" s="80">
        <v>-3.5394974640332588E-2</v>
      </c>
      <c r="I1221" t="e">
        <f>MATCH(D1221,#REF!,0)</f>
        <v>#REF!</v>
      </c>
      <c r="J1221" t="str">
        <f t="shared" si="19"/>
        <v>553944</v>
      </c>
    </row>
    <row r="1222" spans="1:10" x14ac:dyDescent="0.25">
      <c r="A1222" t="s">
        <v>3198</v>
      </c>
      <c r="B1222" t="s">
        <v>3166</v>
      </c>
      <c r="C1222" t="s">
        <v>27</v>
      </c>
      <c r="D1222" t="s">
        <v>4600</v>
      </c>
      <c r="E1222" s="54">
        <v>15225290</v>
      </c>
      <c r="F1222" s="54">
        <v>14986505</v>
      </c>
      <c r="G1222" s="54">
        <v>-238785</v>
      </c>
      <c r="H1222" s="80">
        <v>-1.5683445110076723E-2</v>
      </c>
      <c r="I1222" t="e">
        <f>MATCH(D1222,#REF!,0)</f>
        <v>#REF!</v>
      </c>
      <c r="J1222" t="str">
        <f t="shared" si="19"/>
        <v>554340</v>
      </c>
    </row>
    <row r="1223" spans="1:10" x14ac:dyDescent="0.25">
      <c r="A1223" t="s">
        <v>3201</v>
      </c>
      <c r="B1223" t="s">
        <v>3166</v>
      </c>
      <c r="C1223" t="s">
        <v>27</v>
      </c>
      <c r="D1223" t="s">
        <v>4601</v>
      </c>
      <c r="E1223" s="54">
        <v>177274</v>
      </c>
      <c r="F1223" s="54">
        <v>182480</v>
      </c>
      <c r="G1223" s="54">
        <v>5206</v>
      </c>
      <c r="H1223" s="80">
        <v>2.9366968647404582E-2</v>
      </c>
      <c r="I1223" t="e">
        <f>MATCH(D1223,#REF!,0)</f>
        <v>#REF!</v>
      </c>
      <c r="J1223" t="str">
        <f t="shared" si="19"/>
        <v>554588</v>
      </c>
    </row>
    <row r="1224" spans="1:10" x14ac:dyDescent="0.25">
      <c r="A1224" t="s">
        <v>3205</v>
      </c>
      <c r="B1224" t="s">
        <v>3166</v>
      </c>
      <c r="C1224" t="s">
        <v>27</v>
      </c>
      <c r="D1224" t="s">
        <v>4602</v>
      </c>
      <c r="E1224" s="54">
        <v>721916</v>
      </c>
      <c r="F1224" s="54">
        <v>735085</v>
      </c>
      <c r="G1224" s="54">
        <v>13169</v>
      </c>
      <c r="H1224" s="80">
        <v>1.824173449542606E-2</v>
      </c>
      <c r="I1224" t="e">
        <f>MATCH(D1224,#REF!,0)</f>
        <v>#REF!</v>
      </c>
      <c r="J1224" t="str">
        <f t="shared" si="19"/>
        <v>554960</v>
      </c>
    </row>
    <row r="1225" spans="1:10" x14ac:dyDescent="0.25">
      <c r="A1225" t="s">
        <v>3208</v>
      </c>
      <c r="B1225" t="s">
        <v>3166</v>
      </c>
      <c r="C1225" t="s">
        <v>27</v>
      </c>
      <c r="D1225" t="s">
        <v>4603</v>
      </c>
      <c r="E1225" s="54">
        <v>1695827</v>
      </c>
      <c r="F1225" s="54">
        <v>1708782</v>
      </c>
      <c r="G1225" s="54">
        <v>12955</v>
      </c>
      <c r="H1225" s="80">
        <v>7.6393405695274344E-3</v>
      </c>
      <c r="I1225" t="e">
        <f>MATCH(D1225,#REF!,0)</f>
        <v>#REF!</v>
      </c>
      <c r="J1225" t="str">
        <f t="shared" si="19"/>
        <v>555424</v>
      </c>
    </row>
    <row r="1226" spans="1:10" x14ac:dyDescent="0.25">
      <c r="A1226" t="s">
        <v>3211</v>
      </c>
      <c r="B1226" t="s">
        <v>3166</v>
      </c>
      <c r="C1226" t="s">
        <v>27</v>
      </c>
      <c r="D1226" t="s">
        <v>4604</v>
      </c>
      <c r="E1226" s="54">
        <v>863004</v>
      </c>
      <c r="F1226" s="54">
        <v>823027</v>
      </c>
      <c r="G1226" s="54">
        <v>-39977</v>
      </c>
      <c r="H1226" s="80">
        <v>-4.6323076138696927E-2</v>
      </c>
      <c r="I1226" t="e">
        <f>MATCH(D1226,#REF!,0)</f>
        <v>#REF!</v>
      </c>
      <c r="J1226" t="str">
        <f t="shared" si="19"/>
        <v>556000</v>
      </c>
    </row>
    <row r="1227" spans="1:10" x14ac:dyDescent="0.25">
      <c r="A1227" t="s">
        <v>3214</v>
      </c>
      <c r="B1227" t="s">
        <v>3166</v>
      </c>
      <c r="C1227" t="s">
        <v>47</v>
      </c>
      <c r="D1227" t="s">
        <v>4605</v>
      </c>
      <c r="E1227" s="54">
        <v>669493</v>
      </c>
      <c r="F1227" s="54">
        <v>657532</v>
      </c>
      <c r="G1227" s="54">
        <v>-11961</v>
      </c>
      <c r="H1227" s="80">
        <v>-1.7865758118456802E-2</v>
      </c>
      <c r="I1227" t="e">
        <f>MATCH(D1227,#REF!,0)</f>
        <v>#REF!</v>
      </c>
      <c r="J1227" t="str">
        <f t="shared" si="19"/>
        <v>556492</v>
      </c>
    </row>
    <row r="1228" spans="1:10" x14ac:dyDescent="0.25">
      <c r="A1228" t="s">
        <v>3217</v>
      </c>
      <c r="B1228" t="s">
        <v>3166</v>
      </c>
      <c r="C1228" t="s">
        <v>27</v>
      </c>
      <c r="D1228" t="s">
        <v>4606</v>
      </c>
      <c r="E1228" s="54">
        <v>406112</v>
      </c>
      <c r="F1228" s="54">
        <v>418683</v>
      </c>
      <c r="G1228" s="54">
        <v>12571</v>
      </c>
      <c r="H1228" s="80">
        <v>3.0954515010637458E-2</v>
      </c>
      <c r="I1228" t="e">
        <f>MATCH(D1228,#REF!,0)</f>
        <v>#REF!</v>
      </c>
      <c r="J1228" t="str">
        <f t="shared" si="19"/>
        <v>556948</v>
      </c>
    </row>
    <row r="1229" spans="1:10" x14ac:dyDescent="0.25">
      <c r="A1229" t="s">
        <v>3220</v>
      </c>
      <c r="B1229" t="s">
        <v>3166</v>
      </c>
      <c r="C1229" t="s">
        <v>27</v>
      </c>
      <c r="D1229" t="s">
        <v>4607</v>
      </c>
      <c r="E1229" s="54">
        <v>580731</v>
      </c>
      <c r="F1229" s="54">
        <v>577578</v>
      </c>
      <c r="G1229" s="54">
        <v>-3153</v>
      </c>
      <c r="H1229" s="80">
        <v>-5.4293640256848699E-3</v>
      </c>
      <c r="I1229" t="e">
        <f>MATCH(D1229,#REF!,0)</f>
        <v>#REF!</v>
      </c>
      <c r="J1229" t="str">
        <f t="shared" si="19"/>
        <v>556980</v>
      </c>
    </row>
    <row r="1230" spans="1:10" x14ac:dyDescent="0.25">
      <c r="A1230" t="s">
        <v>3224</v>
      </c>
      <c r="B1230" t="s">
        <v>3166</v>
      </c>
      <c r="C1230" t="s">
        <v>47</v>
      </c>
      <c r="D1230" t="s">
        <v>4608</v>
      </c>
      <c r="E1230" s="54">
        <v>905241</v>
      </c>
      <c r="F1230" s="54">
        <v>905705</v>
      </c>
      <c r="G1230" s="54">
        <v>464</v>
      </c>
      <c r="H1230" s="80">
        <v>5.1257068559643233E-4</v>
      </c>
      <c r="I1230" t="e">
        <f>MATCH(D1230,#REF!,0)</f>
        <v>#REF!</v>
      </c>
      <c r="J1230" t="str">
        <f t="shared" si="19"/>
        <v>557008</v>
      </c>
    </row>
    <row r="1231" spans="1:10" x14ac:dyDescent="0.25">
      <c r="A1231" t="s">
        <v>3227</v>
      </c>
      <c r="B1231" t="s">
        <v>3166</v>
      </c>
      <c r="C1231" t="s">
        <v>27</v>
      </c>
      <c r="D1231" t="s">
        <v>4609</v>
      </c>
      <c r="E1231" s="54">
        <v>1182664</v>
      </c>
      <c r="F1231" s="54">
        <v>1165766</v>
      </c>
      <c r="G1231" s="54">
        <v>-16898</v>
      </c>
      <c r="H1231" s="80">
        <v>-1.4288081822055968E-2</v>
      </c>
      <c r="I1231" t="e">
        <f>MATCH(D1231,#REF!,0)</f>
        <v>#REF!</v>
      </c>
      <c r="J1231" t="str">
        <f t="shared" si="19"/>
        <v>557056</v>
      </c>
    </row>
    <row r="1232" spans="1:10" x14ac:dyDescent="0.25">
      <c r="A1232" t="s">
        <v>3230</v>
      </c>
      <c r="B1232" t="s">
        <v>3166</v>
      </c>
      <c r="C1232" t="s">
        <v>99</v>
      </c>
      <c r="D1232" t="s">
        <v>4610</v>
      </c>
      <c r="E1232" s="54">
        <v>1005838</v>
      </c>
      <c r="F1232" s="54">
        <v>1006512</v>
      </c>
      <c r="G1232" s="54">
        <v>674</v>
      </c>
      <c r="H1232" s="80">
        <v>6.7008802610360712E-4</v>
      </c>
      <c r="I1232" t="e">
        <f>MATCH(D1232,#REF!,0)</f>
        <v>#REF!</v>
      </c>
      <c r="J1232" t="str">
        <f t="shared" si="19"/>
        <v>559025</v>
      </c>
    </row>
    <row r="1233" spans="1:10" x14ac:dyDescent="0.25">
      <c r="A1233" t="s">
        <v>3231</v>
      </c>
      <c r="B1233" t="s">
        <v>3166</v>
      </c>
      <c r="C1233" t="s">
        <v>99</v>
      </c>
      <c r="D1233" t="s">
        <v>4611</v>
      </c>
      <c r="E1233" s="54">
        <v>1391173</v>
      </c>
      <c r="F1233" s="54">
        <v>1394808</v>
      </c>
      <c r="G1233" s="54">
        <v>3635</v>
      </c>
      <c r="H1233" s="80">
        <v>2.6129029243667037E-3</v>
      </c>
      <c r="I1233" t="e">
        <f>MATCH(D1233,#REF!,0)</f>
        <v>#REF!</v>
      </c>
      <c r="J1233" t="str">
        <f t="shared" si="19"/>
        <v>559079</v>
      </c>
    </row>
    <row r="1234" spans="1:10" x14ac:dyDescent="0.25">
      <c r="A1234" t="s">
        <v>3232</v>
      </c>
      <c r="B1234" t="s">
        <v>3166</v>
      </c>
      <c r="C1234" t="s">
        <v>99</v>
      </c>
      <c r="D1234" t="s">
        <v>4612</v>
      </c>
      <c r="E1234" s="54">
        <v>913079</v>
      </c>
      <c r="F1234" s="54">
        <v>915345</v>
      </c>
      <c r="G1234" s="54">
        <v>2266</v>
      </c>
      <c r="H1234" s="80">
        <v>2.4817129733571792E-3</v>
      </c>
      <c r="I1234" t="e">
        <f>MATCH(D1234,#REF!,0)</f>
        <v>#REF!</v>
      </c>
      <c r="J1234" t="str">
        <f t="shared" si="19"/>
        <v>559133</v>
      </c>
    </row>
    <row r="1235" spans="1:10" x14ac:dyDescent="0.25">
      <c r="A1235" t="s">
        <v>3233</v>
      </c>
      <c r="B1235" t="s">
        <v>3234</v>
      </c>
      <c r="C1235" t="s">
        <v>19</v>
      </c>
      <c r="D1235" t="s">
        <v>4613</v>
      </c>
      <c r="E1235" s="54">
        <v>13429610</v>
      </c>
      <c r="F1235" s="54">
        <v>12831207</v>
      </c>
      <c r="G1235" s="54">
        <v>-598403</v>
      </c>
      <c r="H1235" s="80">
        <v>-4.4558479360160122E-2</v>
      </c>
      <c r="I1235" t="e">
        <f>MATCH(D1235,#REF!,0)</f>
        <v>#REF!</v>
      </c>
      <c r="J1235" t="str">
        <f t="shared" si="19"/>
        <v>549999</v>
      </c>
    </row>
    <row r="1236" spans="1:10" x14ac:dyDescent="0.25">
      <c r="A1236" t="s">
        <v>4684</v>
      </c>
      <c r="B1236" t="s">
        <v>3234</v>
      </c>
      <c r="C1236" t="s">
        <v>27</v>
      </c>
      <c r="D1236" t="s">
        <v>4704</v>
      </c>
      <c r="E1236" s="54">
        <v>0</v>
      </c>
      <c r="F1236" s="78">
        <v>275403</v>
      </c>
      <c r="G1236" s="54">
        <v>0</v>
      </c>
      <c r="H1236" s="80" t="s">
        <v>4716</v>
      </c>
      <c r="I1236" t="e">
        <f>MATCH(D1236,#REF!,0)</f>
        <v>#REF!</v>
      </c>
      <c r="J1236" t="str">
        <f t="shared" si="19"/>
        <v>540090</v>
      </c>
    </row>
    <row r="1237" spans="1:10" x14ac:dyDescent="0.25">
      <c r="A1237" t="s">
        <v>2708</v>
      </c>
      <c r="B1237" t="s">
        <v>3234</v>
      </c>
      <c r="C1237" t="s">
        <v>27</v>
      </c>
      <c r="D1237" t="s">
        <v>4614</v>
      </c>
      <c r="E1237" s="54">
        <v>1422479</v>
      </c>
      <c r="F1237" s="54">
        <v>1390932</v>
      </c>
      <c r="G1237" s="54">
        <v>-31547</v>
      </c>
      <c r="H1237" s="80">
        <v>-2.2177480300236418E-2</v>
      </c>
      <c r="I1237" t="e">
        <f>MATCH(D1237,#REF!,0)</f>
        <v>#REF!</v>
      </c>
      <c r="J1237" t="str">
        <f t="shared" si="19"/>
        <v>540264</v>
      </c>
    </row>
    <row r="1238" spans="1:10" x14ac:dyDescent="0.25">
      <c r="A1238" t="s">
        <v>3238</v>
      </c>
      <c r="B1238" t="s">
        <v>3234</v>
      </c>
      <c r="C1238" t="s">
        <v>27</v>
      </c>
      <c r="D1238" t="s">
        <v>4615</v>
      </c>
      <c r="E1238" s="54">
        <v>1614731</v>
      </c>
      <c r="F1238" s="54">
        <v>1562772</v>
      </c>
      <c r="G1238" s="54">
        <v>-51959</v>
      </c>
      <c r="H1238" s="80">
        <v>-3.2178115116387809E-2</v>
      </c>
      <c r="I1238" t="e">
        <f>MATCH(D1238,#REF!,0)</f>
        <v>#REF!</v>
      </c>
      <c r="J1238" t="str">
        <f t="shared" si="19"/>
        <v>540666</v>
      </c>
    </row>
    <row r="1239" spans="1:10" x14ac:dyDescent="0.25">
      <c r="A1239" t="s">
        <v>3240</v>
      </c>
      <c r="B1239" t="s">
        <v>3234</v>
      </c>
      <c r="C1239" t="s">
        <v>27</v>
      </c>
      <c r="D1239" t="s">
        <v>4616</v>
      </c>
      <c r="E1239" s="54">
        <v>259147</v>
      </c>
      <c r="F1239" s="54">
        <v>268583</v>
      </c>
      <c r="G1239" s="54">
        <v>9436</v>
      </c>
      <c r="H1239" s="80">
        <v>3.641176629480565E-2</v>
      </c>
      <c r="I1239" t="e">
        <f>MATCH(D1239,#REF!,0)</f>
        <v>#REF!</v>
      </c>
      <c r="J1239" t="str">
        <f t="shared" si="19"/>
        <v>540846</v>
      </c>
    </row>
    <row r="1240" spans="1:10" x14ac:dyDescent="0.25">
      <c r="A1240" t="s">
        <v>3242</v>
      </c>
      <c r="B1240" t="s">
        <v>3234</v>
      </c>
      <c r="C1240" t="s">
        <v>27</v>
      </c>
      <c r="D1240" t="s">
        <v>4617</v>
      </c>
      <c r="E1240" s="54">
        <v>348385</v>
      </c>
      <c r="F1240" s="54">
        <v>359651</v>
      </c>
      <c r="G1240" s="54">
        <v>11266</v>
      </c>
      <c r="H1240" s="80">
        <v>3.2337787218163813E-2</v>
      </c>
      <c r="I1240" t="e">
        <f>MATCH(D1240,#REF!,0)</f>
        <v>#REF!</v>
      </c>
      <c r="J1240" t="str">
        <f t="shared" si="19"/>
        <v>540930</v>
      </c>
    </row>
    <row r="1241" spans="1:10" x14ac:dyDescent="0.25">
      <c r="A1241" t="s">
        <v>3245</v>
      </c>
      <c r="B1241" t="s">
        <v>3234</v>
      </c>
      <c r="C1241" t="s">
        <v>27</v>
      </c>
      <c r="D1241" t="s">
        <v>4618</v>
      </c>
      <c r="E1241" s="54">
        <v>814973</v>
      </c>
      <c r="F1241" s="54">
        <v>784820</v>
      </c>
      <c r="G1241" s="54">
        <v>-30153</v>
      </c>
      <c r="H1241" s="80">
        <v>-3.6998771738450231E-2</v>
      </c>
      <c r="I1241" t="e">
        <f>MATCH(D1241,#REF!,0)</f>
        <v>#REF!</v>
      </c>
      <c r="J1241" t="str">
        <f t="shared" si="19"/>
        <v>541038</v>
      </c>
    </row>
    <row r="1242" spans="1:10" x14ac:dyDescent="0.25">
      <c r="A1242" t="s">
        <v>3247</v>
      </c>
      <c r="B1242" t="s">
        <v>3234</v>
      </c>
      <c r="C1242" t="s">
        <v>27</v>
      </c>
      <c r="D1242" t="s">
        <v>4619</v>
      </c>
      <c r="E1242" s="54">
        <v>91837</v>
      </c>
      <c r="F1242" s="54">
        <v>85254</v>
      </c>
      <c r="G1242" s="54">
        <v>-6583</v>
      </c>
      <c r="H1242" s="80">
        <v>-7.1681348476104398E-2</v>
      </c>
      <c r="I1242" t="e">
        <f>MATCH(D1242,#REF!,0)</f>
        <v>#REF!</v>
      </c>
      <c r="J1242" t="str">
        <f t="shared" si="19"/>
        <v>541368</v>
      </c>
    </row>
    <row r="1243" spans="1:10" x14ac:dyDescent="0.25">
      <c r="A1243" t="s">
        <v>3249</v>
      </c>
      <c r="B1243" t="s">
        <v>3234</v>
      </c>
      <c r="C1243" t="s">
        <v>27</v>
      </c>
      <c r="D1243" t="s">
        <v>4620</v>
      </c>
      <c r="E1243" s="54">
        <v>390315</v>
      </c>
      <c r="F1243" s="54">
        <v>377063</v>
      </c>
      <c r="G1243" s="54">
        <v>-13252</v>
      </c>
      <c r="H1243" s="80">
        <v>-3.3952064358274726E-2</v>
      </c>
      <c r="I1243" t="e">
        <f>MATCH(D1243,#REF!,0)</f>
        <v>#REF!</v>
      </c>
      <c r="J1243" t="str">
        <f t="shared" si="19"/>
        <v>541392</v>
      </c>
    </row>
    <row r="1244" spans="1:10" x14ac:dyDescent="0.25">
      <c r="A1244" t="s">
        <v>3251</v>
      </c>
      <c r="B1244" t="s">
        <v>3234</v>
      </c>
      <c r="C1244" t="s">
        <v>27</v>
      </c>
      <c r="D1244" t="s">
        <v>4621</v>
      </c>
      <c r="E1244" s="54">
        <v>1155997</v>
      </c>
      <c r="F1244" s="54">
        <v>1134416</v>
      </c>
      <c r="G1244" s="54">
        <v>-21581</v>
      </c>
      <c r="H1244" s="80">
        <v>-1.8668733569377774E-2</v>
      </c>
      <c r="I1244" t="e">
        <f>MATCH(D1244,#REF!,0)</f>
        <v>#REF!</v>
      </c>
      <c r="J1244" t="str">
        <f t="shared" si="19"/>
        <v>541446</v>
      </c>
    </row>
    <row r="1245" spans="1:10" x14ac:dyDescent="0.25">
      <c r="A1245" t="s">
        <v>1874</v>
      </c>
      <c r="B1245" t="s">
        <v>3254</v>
      </c>
      <c r="C1245" t="s">
        <v>19</v>
      </c>
      <c r="D1245" t="s">
        <v>4622</v>
      </c>
      <c r="E1245" s="54">
        <v>2725095</v>
      </c>
      <c r="F1245" s="54">
        <v>2714254</v>
      </c>
      <c r="G1245" s="54">
        <v>-10841</v>
      </c>
      <c r="H1245" s="80">
        <v>-3.9782099339656053E-3</v>
      </c>
      <c r="I1245" t="e">
        <f>MATCH(D1245,#REF!,0)</f>
        <v>#REF!</v>
      </c>
      <c r="J1245" t="str">
        <f t="shared" si="19"/>
        <v>569999</v>
      </c>
    </row>
    <row r="1246" spans="1:10" x14ac:dyDescent="0.25">
      <c r="A1246" t="s">
        <v>3256</v>
      </c>
      <c r="B1246" t="s">
        <v>3254</v>
      </c>
      <c r="C1246" t="s">
        <v>27</v>
      </c>
      <c r="D1246" t="s">
        <v>4623</v>
      </c>
      <c r="E1246" s="54">
        <v>255443</v>
      </c>
      <c r="F1246" s="54">
        <v>264192</v>
      </c>
      <c r="G1246" s="54">
        <v>8749</v>
      </c>
      <c r="H1246" s="80">
        <v>3.4250302415803131E-2</v>
      </c>
      <c r="I1246" t="e">
        <f>MATCH(D1246,#REF!,0)</f>
        <v>#REF!</v>
      </c>
      <c r="J1246" t="str">
        <f t="shared" si="19"/>
        <v>560054</v>
      </c>
    </row>
    <row r="1247" spans="1:10" x14ac:dyDescent="0.25">
      <c r="A1247" t="s">
        <v>3258</v>
      </c>
      <c r="B1247" t="s">
        <v>3254</v>
      </c>
      <c r="C1247" t="s">
        <v>27</v>
      </c>
      <c r="D1247" t="s">
        <v>4624</v>
      </c>
      <c r="E1247" s="54">
        <v>415070</v>
      </c>
      <c r="F1247" s="54">
        <v>406054</v>
      </c>
      <c r="G1247" s="54">
        <v>-9016</v>
      </c>
      <c r="H1247" s="80">
        <v>-2.1721637314187969E-2</v>
      </c>
      <c r="I1247" t="e">
        <f>MATCH(D1247,#REF!,0)</f>
        <v>#REF!</v>
      </c>
      <c r="J1247" t="str">
        <f t="shared" si="19"/>
        <v>560060</v>
      </c>
    </row>
    <row r="1248" spans="1:10" x14ac:dyDescent="0.25">
      <c r="A1248" t="s">
        <v>3365</v>
      </c>
      <c r="B1248" t="s">
        <v>3369</v>
      </c>
      <c r="C1248" t="s">
        <v>3364</v>
      </c>
      <c r="D1248" t="s">
        <v>4625</v>
      </c>
      <c r="E1248" s="54">
        <v>1035254</v>
      </c>
      <c r="F1248" s="54">
        <v>1032423</v>
      </c>
      <c r="G1248" s="54">
        <v>-2831</v>
      </c>
      <c r="H1248" s="80">
        <v>-2.7345946019044602E-3</v>
      </c>
      <c r="I1248" t="e">
        <f>MATCH(D1248,#REF!,0)</f>
        <v>#REF!</v>
      </c>
      <c r="J1248" t="str">
        <f t="shared" si="19"/>
        <v>600001</v>
      </c>
    </row>
    <row r="1249" spans="1:10" x14ac:dyDescent="0.25">
      <c r="A1249" t="s">
        <v>3366</v>
      </c>
      <c r="B1249" t="s">
        <v>3370</v>
      </c>
      <c r="C1249" t="s">
        <v>3364</v>
      </c>
      <c r="D1249" t="s">
        <v>4626</v>
      </c>
      <c r="E1249" s="54">
        <v>3012933</v>
      </c>
      <c r="F1249" s="54">
        <v>3025967</v>
      </c>
      <c r="G1249" s="54">
        <v>13034</v>
      </c>
      <c r="H1249" s="80">
        <v>4.3260172064894901E-3</v>
      </c>
      <c r="I1249" t="e">
        <f>MATCH(D1249,#REF!,0)</f>
        <v>#REF!</v>
      </c>
      <c r="J1249" t="str">
        <f t="shared" si="19"/>
        <v>660001</v>
      </c>
    </row>
    <row r="1250" spans="1:10" x14ac:dyDescent="0.25">
      <c r="A1250" t="s">
        <v>3367</v>
      </c>
      <c r="B1250" t="s">
        <v>3371</v>
      </c>
      <c r="C1250" t="s">
        <v>3364</v>
      </c>
      <c r="D1250" t="s">
        <v>4627</v>
      </c>
      <c r="E1250" s="54">
        <v>968331</v>
      </c>
      <c r="F1250" s="54">
        <v>965461</v>
      </c>
      <c r="G1250" s="54">
        <v>-2870</v>
      </c>
      <c r="H1250" s="80">
        <v>-2.9638625635242497E-3</v>
      </c>
      <c r="I1250" t="e">
        <f>MATCH(D1250,#REF!,0)</f>
        <v>#REF!</v>
      </c>
      <c r="J1250" t="str">
        <f t="shared" si="19"/>
        <v>690001</v>
      </c>
    </row>
    <row r="1251" spans="1:10" x14ac:dyDescent="0.25">
      <c r="A1251" t="s">
        <v>3368</v>
      </c>
      <c r="B1251" t="s">
        <v>3372</v>
      </c>
      <c r="C1251" t="s">
        <v>3364</v>
      </c>
      <c r="D1251" t="s">
        <v>4628</v>
      </c>
      <c r="E1251" s="54">
        <v>1983482</v>
      </c>
      <c r="F1251" s="54">
        <v>1976149</v>
      </c>
      <c r="G1251" s="54">
        <v>-7333</v>
      </c>
      <c r="H1251" s="80">
        <v>-3.6970338021721397E-3</v>
      </c>
      <c r="I1251" t="e">
        <f>MATCH(D1251,#REF!,0)</f>
        <v>#REF!</v>
      </c>
      <c r="J1251" t="str">
        <f t="shared" si="19"/>
        <v>780001</v>
      </c>
    </row>
  </sheetData>
  <autoFilter ref="A1:I12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3</vt:i4>
      </vt:variant>
    </vt:vector>
  </HeadingPairs>
  <TitlesOfParts>
    <vt:vector size="20" baseType="lpstr">
      <vt:lpstr>CDBG17</vt:lpstr>
      <vt:lpstr>Hawaii Counties </vt:lpstr>
      <vt:lpstr>CALCS</vt:lpstr>
      <vt:lpstr>Reductions</vt:lpstr>
      <vt:lpstr>Reallocation Certification Shee</vt:lpstr>
      <vt:lpstr>UNIT VALUES</vt:lpstr>
      <vt:lpstr>Reallocations</vt:lpstr>
      <vt:lpstr>MSA Reallocations</vt:lpstr>
      <vt:lpstr>National Reallocations</vt:lpstr>
      <vt:lpstr>Insular Areas</vt:lpstr>
      <vt:lpstr>UNIV TEMP</vt:lpstr>
      <vt:lpstr>Sheet1</vt:lpstr>
      <vt:lpstr>Total Check</vt:lpstr>
      <vt:lpstr>CDBG16</vt:lpstr>
      <vt:lpstr>MSACounties</vt:lpstr>
      <vt:lpstr>Office Codes</vt:lpstr>
      <vt:lpstr>CDBG14Final</vt:lpstr>
      <vt:lpstr>lkuFieldOffice</vt:lpstr>
      <vt:lpstr>MSACounties</vt:lpstr>
      <vt:lpstr>'Insular Areas'!Print_Area</vt:lpstr>
    </vt:vector>
  </TitlesOfParts>
  <Company>Housing and Urban Development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H45562</dc:creator>
  <cp:lastModifiedBy>H45562</cp:lastModifiedBy>
  <dcterms:created xsi:type="dcterms:W3CDTF">2011-11-09T18:06:39Z</dcterms:created>
  <dcterms:modified xsi:type="dcterms:W3CDTF">2017-06-28T18:11:29Z</dcterms:modified>
</cp:coreProperties>
</file>